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626"/>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F3F6D51B-08B3-47B9-BD00-29D2A0764E0C}" xr6:coauthVersionLast="47" xr6:coauthVersionMax="47" xr10:uidLastSave="{00000000-0000-0000-0000-000000000000}"/>
  <bookViews>
    <workbookView xWindow="-120" yWindow="-120" windowWidth="29040" windowHeight="15840" tabRatio="649" xr2:uid="{DDB5A5A3-FCFD-4EBD-90B0-90F6B3BFB699}"/>
  </bookViews>
  <sheets>
    <sheet name="Experiment" sheetId="1" r:id="rId1"/>
    <sheet name="DataMaster" sheetId="4" r:id="rId2"/>
    <sheet name="DataAutumn" sheetId="8" r:id="rId3"/>
    <sheet name="DataWinter" sheetId="7" r:id="rId4"/>
    <sheet name="DataSpring" sheetId="6" r:id="rId5"/>
    <sheet name="Change log" sheetId="2" r:id="rId6"/>
    <sheet name="Run Report" sheetId="3" r:id="rId7"/>
    <sheet name="SA variables" sheetId="5" r:id="rId8"/>
  </sheets>
  <definedNames>
    <definedName name="_xlnm._FilterDatabase" localSheetId="0" hidden="1">Experiment!$A$4:$VB$90</definedName>
    <definedName name="_xlnm._FilterDatabase" localSheetId="6" hidden="1">'Run Report'!$A$2:$I$77</definedName>
    <definedName name="_xlnm._FilterDatabase" localSheetId="7" hidden="1">'SA variables'!$A$4:$O$204</definedName>
    <definedName name="cumstep">Experiment!$H$31:$AR$31</definedName>
    <definedName name="d.Region">DataMaster!$C$6</definedName>
    <definedName name="d.RegionName">DataMaster!$D$6</definedName>
    <definedName name="d.TOL" localSheetId="2">DataAutumn!$C$4</definedName>
    <definedName name="d.TOL" localSheetId="1">DataMaster!$C$4</definedName>
    <definedName name="d.TOL" localSheetId="4">DataSpring!$C$4</definedName>
    <definedName name="d.TOL" localSheetId="3">DataWinter!$C$4</definedName>
    <definedName name="D.TOLDesc" localSheetId="2">DataAutumn!$D$4</definedName>
    <definedName name="D.TOLDesc" localSheetId="1">DataMaster!$D$4</definedName>
    <definedName name="D.TOLDesc" localSheetId="4">DataSpring!$D$4</definedName>
    <definedName name="D.TOLDesc" localSheetId="3">DataWinter!$D$4</definedName>
    <definedName name="ExpData">Experiment!$A$5:$VB$89</definedName>
    <definedName name="ExptNo">Experiment!$C$15</definedName>
    <definedName name="i.AdultDrys" localSheetId="2">DataAutumn!$O$92:$R$92</definedName>
    <definedName name="i.AdultDrys" localSheetId="4">DataSpring!$O$92:$R$92</definedName>
    <definedName name="i.AdultDrys" localSheetId="3">DataWinter!$O$92:$R$92</definedName>
    <definedName name="i.Age_days">DataMaster!$H$202:$H$207</definedName>
    <definedName name="i.AgeJ">DataMaster!$C$202:$C$207</definedName>
    <definedName name="i.all_rot_yield">DataMaster!$K$114:$K$116</definedName>
    <definedName name="i.BMToffset_r1">DataMaster!$F$45</definedName>
    <definedName name="i.BMToffset_r2">DataMaster!$G$45</definedName>
    <definedName name="i.casual_ub">DataMaster!$H$114:$H$116</definedName>
    <definedName name="i.conservation">DataMaster!$C$225:$E$227</definedName>
    <definedName name="i.cropgraze_inc">DataMaster!$J$114:$J$116</definedName>
    <definedName name="i.DOY">DataMaster!$H$108:$H$110</definedName>
    <definedName name="i.dryman">DataMaster!$C$74:$V$89</definedName>
    <definedName name="i.end_joining">DataMaster!$C$13:$T$13</definedName>
    <definedName name="i.FlkStrctr">DataMaster!$C$141:$P$144</definedName>
    <definedName name="i.FS_Strategy">DataMaster!$C$241:$BK$246</definedName>
    <definedName name="i.FS_StrategyIndices" localSheetId="2">DataAutumn!$C$237:$BK$239</definedName>
    <definedName name="i.FS_StrategyIndices" localSheetId="4">DataSpring!$C$237:$BK$239</definedName>
    <definedName name="i.FS_StrategyIndices" localSheetId="3">DataWinter!$C$237:$BK$239</definedName>
    <definedName name="i.GenotypeDesc">DataMaster!$R$141:$R$144</definedName>
    <definedName name="i.GrainPrices">DataMaster!$J$98:$J$101</definedName>
    <definedName name="i.GrainPrices_k">DataMaster!$K$98:$K$101</definedName>
    <definedName name="i.interest_rate">DataMaster!$F$114:$F$116</definedName>
    <definedName name="i.LMU_Area">DataMaster!$C$151:$DR$154</definedName>
    <definedName name="i.LMU_Slice">DataMaster!$C$150:$DR$150</definedName>
    <definedName name="i.LTWFeedIndices_BBB" localSheetId="2">DataAutumn!$P$371:$CN$371</definedName>
    <definedName name="i.LTWFeedIndices_BBB" localSheetId="4">DataSpring!$P$371:$CN$371</definedName>
    <definedName name="i.LTWFeedIndices_BBB" localSheetId="3">DataWinter!$P$371:$CN$371</definedName>
    <definedName name="i.LTWFeedIndices_BMT" localSheetId="2">DataAutumn!$P$373:$CN$373</definedName>
    <definedName name="i.LTWFeedIndices_BMT" localSheetId="4">DataSpring!$P$373:$CN$373</definedName>
    <definedName name="i.LTWFeedIndices_BMT" localSheetId="3">DataWinter!$P$373:$CN$373</definedName>
    <definedName name="i.LTWFeedLevels">DataMaster!$P$375:$AA$726</definedName>
    <definedName name="i.mach_option">DataMaster!$E$114:$E$116</definedName>
    <definedName name="i.MeatPrices">DataMaster!$I$98:$I$101</definedName>
    <definedName name="i.minroe">DataMaster!$C$114:$C$117</definedName>
    <definedName name="i.model_structure">DataMaster!$C$49:$H$51</definedName>
    <definedName name="i.mortalityx">DataMaster!$C$733:$D$740</definedName>
    <definedName name="i.opp_cost_capital">DataMaster!$G$114:$G$116</definedName>
    <definedName name="i.OptLTWAdj" localSheetId="2">DataAutumn!$C$307:$R$360</definedName>
    <definedName name="i.OptLTWAdj" localSheetId="4">DataSpring!$C$307:$R$360</definedName>
    <definedName name="i.OptLTWAdj" localSheetId="3">DataWinter!$C$307:$R$360</definedName>
    <definedName name="i.OptLWCJadj" localSheetId="2">DataAutumn!$S$253:$BN$300</definedName>
    <definedName name="i.OptLWCJadj" localSheetId="4">DataSpring!$S$253:$BN$300</definedName>
    <definedName name="i.OptLWCJadj" localSheetId="3">DataWinter!$S$253:$BN$300</definedName>
    <definedName name="i.overdraw">DataMaster!$D$114:$D$117</definedName>
    <definedName name="i.pasture_prod">DataMaster!$L$114:$L$116</definedName>
    <definedName name="i.PdkAlloc">DataMaster!$C$68</definedName>
    <definedName name="i.Periods">DataMaster!$B$11:$T$43</definedName>
    <definedName name="i.PGRscalar">DataMaster!$M$65:$AP$65</definedName>
    <definedName name="i.PJFeedIndices" localSheetId="2">DataAutumn!$P$378:$CN$378</definedName>
    <definedName name="i.PJFeedIndices" localSheetId="4">DataSpring!$P$378:$CN$378</definedName>
    <definedName name="i.PJFeedIndices" localSheetId="3">DataWinter!$P$378:$CN$378</definedName>
    <definedName name="i.ProdnCal_Mat">DataMaster!$C$59:$K$61</definedName>
    <definedName name="i.ProdnCal_Mer">DataMaster!$C$56:$K$58</definedName>
    <definedName name="i.Region_Desc">DataMaster!$W$3:$W$5</definedName>
    <definedName name="i.risk_aversion">DataMaster!$B$122:$G$126</definedName>
    <definedName name="i.RR_scenario">DataMaster!$C$131:$F$135</definedName>
    <definedName name="i.seedharv_casual_ub">DataMaster!$I$114:$I$116</definedName>
    <definedName name="i.slices_ffcfw">DataMaster!$U$11:$AL$43</definedName>
    <definedName name="i.std_prices">DataMaster!$C$98:$F$98</definedName>
    <definedName name="i.StdELMan">DataMaster!$C$745:$N$780</definedName>
    <definedName name="i.TOL">DataMaster!$C$108:$C$110</definedName>
    <definedName name="i.TOL_Desc">DataMaster!$X$3:$X$5</definedName>
    <definedName name="i.TOL_indices">DataMaster!$D$108:$G$110</definedName>
    <definedName name="i.TOLoffset_r1">DataMaster!$C$45</definedName>
    <definedName name="i.TOLoffset_r2">DataMaster!$D$45</definedName>
    <definedName name="i.Triplet_MeatPercentile">DataMaster!$C$793</definedName>
    <definedName name="i.Triplet_MeatPickle">DataMaster!$D$785:$D$791</definedName>
    <definedName name="i.Triplet_MeatScalar">DataMaster!$C$785:$C$791</definedName>
    <definedName name="i.Triplet_Mortalitye">DataMaster!$J$785:$L$788</definedName>
    <definedName name="i.Triplet_Mortalityx">DataMaster!$G$785:$I$788</definedName>
    <definedName name="i.Triplet_pi_yatf">DataMaster!$M$785:$M$787</definedName>
    <definedName name="i.Triplet_RR">DataMaster!$F$785:$F$788</definedName>
    <definedName name="i.TripletPropn">DataMaster!$O$785:$O$786</definedName>
    <definedName name="i.Triplets_mortality">DataMaster!$N$785:$N$789</definedName>
    <definedName name="i.UserPeriod0">DataMaster!$C$213:$E$218</definedName>
    <definedName name="i.WoolPrices">DataMaster!$H$98:$H$101</definedName>
    <definedName name="LMU_Data">DataMaster!$C$157:$AU$196</definedName>
    <definedName name="max">Experiment!#REF!</definedName>
    <definedName name="min">Experiment!#REF!</definedName>
    <definedName name="Scan2_inc">Experiment!#REF!</definedName>
    <definedName name="step">Experiment!$H$30:$AR$30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55" i="1" l="1"/>
  <c r="QF55" i="1"/>
  <c r="QE55" i="1"/>
  <c r="QD55" i="1"/>
  <c r="QC55" i="1"/>
  <c r="QB55" i="1"/>
  <c r="QA55" i="1"/>
  <c r="PZ55" i="1"/>
  <c r="PY55" i="1"/>
  <c r="PX55" i="1"/>
  <c r="PW55" i="1"/>
  <c r="PV55" i="1"/>
  <c r="PU55" i="1"/>
  <c r="PT55" i="1"/>
  <c r="PS55" i="1"/>
  <c r="PR55" i="1"/>
  <c r="PQ55" i="1"/>
  <c r="PP55" i="1"/>
  <c r="PO55" i="1"/>
  <c r="PN55" i="1"/>
  <c r="PM55" i="1"/>
  <c r="PL55" i="1"/>
  <c r="PK55" i="1"/>
  <c r="PJ55" i="1"/>
  <c r="PI55" i="1"/>
  <c r="PH55" i="1"/>
  <c r="PG55" i="1"/>
  <c r="NA55" i="1"/>
  <c r="MZ55" i="1"/>
  <c r="MY55" i="1"/>
  <c r="MS55" i="1"/>
  <c r="MR55" i="1"/>
  <c r="MQ55" i="1"/>
  <c r="MO55" i="1"/>
  <c r="MN55" i="1"/>
  <c r="MM55" i="1"/>
  <c r="ME55" i="1"/>
  <c r="MD55" i="1"/>
  <c r="MC55" i="1"/>
  <c r="MB55" i="1"/>
  <c r="KW55" i="1"/>
  <c r="KV55" i="1"/>
  <c r="KU55" i="1"/>
  <c r="KT55" i="1"/>
  <c r="KS55" i="1"/>
  <c r="JJ55" i="1"/>
  <c r="JI55" i="1"/>
  <c r="JG55" i="1"/>
  <c r="JE55" i="1"/>
  <c r="JC55" i="1"/>
  <c r="JB55" i="1"/>
  <c r="IZ55" i="1"/>
  <c r="BJ55" i="1"/>
  <c r="BI55" i="1"/>
  <c r="BH55" i="1"/>
  <c r="BG55" i="1"/>
  <c r="BF55" i="1"/>
  <c r="BE55" i="1"/>
  <c r="AO55" i="1"/>
  <c r="AN55" i="1"/>
  <c r="AM55" i="1"/>
  <c r="M55" i="1"/>
  <c r="K55" i="1"/>
  <c r="G55" i="1"/>
  <c r="A55" i="1"/>
  <c r="AL55" i="1" l="1"/>
  <c r="KF55" i="1" s="1"/>
  <c r="CM55" i="1"/>
  <c r="AP55" i="1"/>
  <c r="LA55" i="1"/>
  <c r="BY55" i="1"/>
  <c r="KZ55" i="1"/>
  <c r="NX55" i="1" l="1"/>
  <c r="NW55" i="1"/>
  <c r="CW55" i="1"/>
  <c r="OB55" i="1"/>
  <c r="CT55" i="1"/>
  <c r="OA55" i="1"/>
  <c r="CR55" i="1"/>
  <c r="CV55" i="1"/>
  <c r="CU55" i="1"/>
  <c r="NZ55" i="1"/>
  <c r="CS55" i="1"/>
  <c r="NY55" i="1"/>
  <c r="KY55" i="1"/>
  <c r="KH55" i="1"/>
  <c r="KG55" i="1"/>
  <c r="LB55" i="1"/>
  <c r="KX55" i="1"/>
  <c r="LD55" i="1"/>
  <c r="JF55" i="1"/>
  <c r="LC55" i="1"/>
  <c r="KI55" i="1"/>
  <c r="AS81" i="1" l="1"/>
  <c r="A81" i="1"/>
  <c r="QF84" i="1"/>
  <c r="QE84" i="1"/>
  <c r="QD84" i="1"/>
  <c r="QC84" i="1"/>
  <c r="QB84" i="1"/>
  <c r="QA84" i="1"/>
  <c r="PZ84" i="1"/>
  <c r="PY84" i="1"/>
  <c r="PX84" i="1"/>
  <c r="PW84" i="1"/>
  <c r="PV84" i="1"/>
  <c r="PU84" i="1"/>
  <c r="PT84" i="1"/>
  <c r="PS84" i="1"/>
  <c r="PR84" i="1"/>
  <c r="PQ84" i="1"/>
  <c r="PP84" i="1"/>
  <c r="PO84" i="1"/>
  <c r="PN84" i="1"/>
  <c r="PM84" i="1"/>
  <c r="PL84" i="1"/>
  <c r="PK84" i="1"/>
  <c r="PJ84" i="1"/>
  <c r="PI84" i="1"/>
  <c r="PH84" i="1"/>
  <c r="PG84" i="1"/>
  <c r="NA84" i="1"/>
  <c r="MZ84" i="1"/>
  <c r="MY84" i="1"/>
  <c r="MR84" i="1"/>
  <c r="MQ84" i="1"/>
  <c r="MP84" i="1"/>
  <c r="MO84" i="1"/>
  <c r="MN84" i="1"/>
  <c r="MM84" i="1"/>
  <c r="ME84" i="1"/>
  <c r="MD84" i="1"/>
  <c r="MC84" i="1"/>
  <c r="MB84" i="1"/>
  <c r="KW84" i="1"/>
  <c r="KV84" i="1"/>
  <c r="KU84" i="1"/>
  <c r="KT84" i="1"/>
  <c r="KS84" i="1"/>
  <c r="JJ84" i="1"/>
  <c r="JI84" i="1"/>
  <c r="JG84" i="1"/>
  <c r="JE84" i="1"/>
  <c r="JC84" i="1"/>
  <c r="JB84" i="1"/>
  <c r="IZ84" i="1"/>
  <c r="BJ84" i="1"/>
  <c r="BI84" i="1"/>
  <c r="BH84" i="1"/>
  <c r="BG84" i="1"/>
  <c r="BF84" i="1"/>
  <c r="BE84" i="1"/>
  <c r="AO84" i="1"/>
  <c r="AN84" i="1"/>
  <c r="AM84" i="1"/>
  <c r="M84" i="1"/>
  <c r="AL84" i="1" s="1"/>
  <c r="K84" i="1"/>
  <c r="G84" i="1"/>
  <c r="A84" i="1"/>
  <c r="AR83" i="1"/>
  <c r="AS83" i="1" s="1"/>
  <c r="W83" i="1"/>
  <c r="V83" i="1"/>
  <c r="U83" i="1"/>
  <c r="P83" i="1"/>
  <c r="N83" i="1"/>
  <c r="A83" i="1"/>
  <c r="A82" i="1"/>
  <c r="KG84" i="1" l="1"/>
  <c r="CM84" i="1"/>
  <c r="LB84" i="1"/>
  <c r="AP84" i="1"/>
  <c r="CR84" i="1" s="1"/>
  <c r="LD84" i="1"/>
  <c r="KZ84" i="1"/>
  <c r="JF84" i="1"/>
  <c r="KY84" i="1"/>
  <c r="KX84" i="1"/>
  <c r="KI84" i="1"/>
  <c r="LC84" i="1"/>
  <c r="KH84" i="1"/>
  <c r="BY84" i="1"/>
  <c r="LA84" i="1"/>
  <c r="NX84" i="1"/>
  <c r="OA84" i="1"/>
  <c r="CV84" i="1"/>
  <c r="NY84" i="1"/>
  <c r="KF84" i="1"/>
  <c r="CW84" i="1" l="1"/>
  <c r="CU84" i="1"/>
  <c r="NZ84" i="1"/>
  <c r="CS84" i="1"/>
  <c r="CT84" i="1"/>
  <c r="OB84" i="1"/>
  <c r="NW84" i="1"/>
  <c r="QF80" i="1"/>
  <c r="QE80" i="1"/>
  <c r="QD80" i="1"/>
  <c r="QC80" i="1"/>
  <c r="QB80" i="1"/>
  <c r="QA80" i="1"/>
  <c r="PZ80" i="1"/>
  <c r="PY80" i="1"/>
  <c r="PX80" i="1"/>
  <c r="PW80" i="1"/>
  <c r="PV80" i="1"/>
  <c r="PU80" i="1"/>
  <c r="PT80" i="1"/>
  <c r="PS80" i="1"/>
  <c r="PR80" i="1"/>
  <c r="PQ80" i="1"/>
  <c r="PP80" i="1"/>
  <c r="PO80" i="1"/>
  <c r="PN80" i="1"/>
  <c r="PM80" i="1"/>
  <c r="PL80" i="1"/>
  <c r="PK80" i="1"/>
  <c r="PJ80" i="1"/>
  <c r="PI80" i="1"/>
  <c r="PH80" i="1"/>
  <c r="PG80" i="1"/>
  <c r="NA80" i="1"/>
  <c r="MZ80" i="1"/>
  <c r="MY80" i="1"/>
  <c r="MS80" i="1"/>
  <c r="MR80" i="1"/>
  <c r="MQ80" i="1"/>
  <c r="MP80" i="1"/>
  <c r="MO80" i="1"/>
  <c r="MN80" i="1"/>
  <c r="MM80" i="1"/>
  <c r="ME80" i="1"/>
  <c r="MD80" i="1"/>
  <c r="MC80" i="1"/>
  <c r="MB80" i="1"/>
  <c r="LN80" i="1"/>
  <c r="KW80" i="1"/>
  <c r="KV80" i="1"/>
  <c r="KU80" i="1"/>
  <c r="KT80" i="1"/>
  <c r="KS80" i="1"/>
  <c r="JJ80" i="1"/>
  <c r="JI80" i="1"/>
  <c r="JG80" i="1"/>
  <c r="JE80" i="1"/>
  <c r="JC80" i="1"/>
  <c r="JB80" i="1"/>
  <c r="IZ80" i="1"/>
  <c r="BJ80" i="1"/>
  <c r="BI80" i="1"/>
  <c r="BH80" i="1"/>
  <c r="BG80" i="1"/>
  <c r="BF80" i="1"/>
  <c r="BE80" i="1"/>
  <c r="AO80" i="1"/>
  <c r="AN80" i="1"/>
  <c r="AM80" i="1"/>
  <c r="M80" i="1"/>
  <c r="K80" i="1"/>
  <c r="G80" i="1"/>
  <c r="A80" i="1"/>
  <c r="BY80" i="1" l="1"/>
  <c r="AP80" i="1"/>
  <c r="AL80" i="1"/>
  <c r="LA80" i="1" s="1"/>
  <c r="QF79" i="1"/>
  <c r="QE79" i="1"/>
  <c r="QD79" i="1"/>
  <c r="QC79" i="1"/>
  <c r="QB79" i="1"/>
  <c r="QA79" i="1"/>
  <c r="PZ79" i="1"/>
  <c r="PY79" i="1"/>
  <c r="PX79" i="1"/>
  <c r="PW79" i="1"/>
  <c r="PV79" i="1"/>
  <c r="PU79" i="1"/>
  <c r="PT79" i="1"/>
  <c r="PS79" i="1"/>
  <c r="PR79" i="1"/>
  <c r="PQ79" i="1"/>
  <c r="PP79" i="1"/>
  <c r="PO79" i="1"/>
  <c r="PN79" i="1"/>
  <c r="PM79" i="1"/>
  <c r="PL79" i="1"/>
  <c r="PK79" i="1"/>
  <c r="PJ79" i="1"/>
  <c r="PI79" i="1"/>
  <c r="PH79" i="1"/>
  <c r="PG79" i="1"/>
  <c r="NA79" i="1"/>
  <c r="MZ79" i="1"/>
  <c r="MY79" i="1"/>
  <c r="MS79" i="1"/>
  <c r="MR79" i="1"/>
  <c r="MQ79" i="1"/>
  <c r="MP79" i="1"/>
  <c r="MO79" i="1"/>
  <c r="MN79" i="1"/>
  <c r="MM79" i="1"/>
  <c r="ME79" i="1"/>
  <c r="MD79" i="1"/>
  <c r="MC79" i="1"/>
  <c r="MB79" i="1"/>
  <c r="LN79" i="1"/>
  <c r="KW79" i="1"/>
  <c r="KV79" i="1"/>
  <c r="KU79" i="1"/>
  <c r="KT79" i="1"/>
  <c r="KS79" i="1"/>
  <c r="JJ79" i="1"/>
  <c r="JI79" i="1"/>
  <c r="JG79" i="1"/>
  <c r="JE79" i="1"/>
  <c r="JC79" i="1"/>
  <c r="JB79" i="1"/>
  <c r="IZ79" i="1"/>
  <c r="BJ79" i="1"/>
  <c r="BI79" i="1"/>
  <c r="BH79" i="1"/>
  <c r="BG79" i="1"/>
  <c r="BF79" i="1"/>
  <c r="BE79" i="1"/>
  <c r="AO79" i="1"/>
  <c r="AN79" i="1"/>
  <c r="AM79" i="1"/>
  <c r="M79" i="1"/>
  <c r="K79" i="1"/>
  <c r="G79" i="1"/>
  <c r="A79" i="1"/>
  <c r="QF78" i="1"/>
  <c r="QE78" i="1"/>
  <c r="QD78" i="1"/>
  <c r="QC78" i="1"/>
  <c r="QB78" i="1"/>
  <c r="QA78" i="1"/>
  <c r="PZ78" i="1"/>
  <c r="PY78" i="1"/>
  <c r="PX78" i="1"/>
  <c r="PW78" i="1"/>
  <c r="PV78" i="1"/>
  <c r="PU78" i="1"/>
  <c r="PT78" i="1"/>
  <c r="PS78" i="1"/>
  <c r="PR78" i="1"/>
  <c r="PQ78" i="1"/>
  <c r="PP78" i="1"/>
  <c r="PO78" i="1"/>
  <c r="PN78" i="1"/>
  <c r="PM78" i="1"/>
  <c r="PL78" i="1"/>
  <c r="PK78" i="1"/>
  <c r="PJ78" i="1"/>
  <c r="PI78" i="1"/>
  <c r="PH78" i="1"/>
  <c r="PG78" i="1"/>
  <c r="NA78" i="1"/>
  <c r="MZ78" i="1"/>
  <c r="MY78" i="1"/>
  <c r="MS78" i="1"/>
  <c r="MR78" i="1"/>
  <c r="MQ78" i="1"/>
  <c r="MP78" i="1"/>
  <c r="MO78" i="1"/>
  <c r="MN78" i="1"/>
  <c r="MM78" i="1"/>
  <c r="ME78" i="1"/>
  <c r="MD78" i="1"/>
  <c r="MC78" i="1"/>
  <c r="MB78" i="1"/>
  <c r="KW78" i="1"/>
  <c r="KV78" i="1"/>
  <c r="KU78" i="1"/>
  <c r="KT78" i="1"/>
  <c r="KS78" i="1"/>
  <c r="JJ78" i="1"/>
  <c r="JI78" i="1"/>
  <c r="JG78" i="1"/>
  <c r="JE78" i="1"/>
  <c r="JC78" i="1"/>
  <c r="JB78" i="1"/>
  <c r="IZ78" i="1"/>
  <c r="BJ78" i="1"/>
  <c r="BI78" i="1"/>
  <c r="BH78" i="1"/>
  <c r="BG78" i="1"/>
  <c r="BF78" i="1"/>
  <c r="BE78" i="1"/>
  <c r="AO78" i="1"/>
  <c r="AN78" i="1"/>
  <c r="AM78" i="1"/>
  <c r="M78" i="1"/>
  <c r="AP78" i="1" s="1"/>
  <c r="K78" i="1"/>
  <c r="G78" i="1"/>
  <c r="A78" i="1"/>
  <c r="QF77" i="1"/>
  <c r="QE77" i="1"/>
  <c r="QD77" i="1"/>
  <c r="QC77" i="1"/>
  <c r="QB77" i="1"/>
  <c r="QA77" i="1"/>
  <c r="PZ77" i="1"/>
  <c r="PY77" i="1"/>
  <c r="PX77" i="1"/>
  <c r="PW77" i="1"/>
  <c r="PV77" i="1"/>
  <c r="PU77" i="1"/>
  <c r="PT77" i="1"/>
  <c r="PS77" i="1"/>
  <c r="PR77" i="1"/>
  <c r="PQ77" i="1"/>
  <c r="PP77" i="1"/>
  <c r="PO77" i="1"/>
  <c r="PN77" i="1"/>
  <c r="PM77" i="1"/>
  <c r="PL77" i="1"/>
  <c r="PK77" i="1"/>
  <c r="PJ77" i="1"/>
  <c r="PI77" i="1"/>
  <c r="PH77" i="1"/>
  <c r="PG77" i="1"/>
  <c r="NA77" i="1"/>
  <c r="MZ77" i="1"/>
  <c r="MY77" i="1"/>
  <c r="MS77" i="1"/>
  <c r="MR77" i="1"/>
  <c r="MQ77" i="1"/>
  <c r="MP77" i="1"/>
  <c r="MO77" i="1"/>
  <c r="MN77" i="1"/>
  <c r="MM77" i="1"/>
  <c r="ME77" i="1"/>
  <c r="MD77" i="1"/>
  <c r="MC77" i="1"/>
  <c r="MB77" i="1"/>
  <c r="LN77" i="1"/>
  <c r="KW77" i="1"/>
  <c r="KV77" i="1"/>
  <c r="KU77" i="1"/>
  <c r="KT77" i="1"/>
  <c r="KS77" i="1"/>
  <c r="JJ77" i="1"/>
  <c r="JI77" i="1"/>
  <c r="JG77" i="1"/>
  <c r="JE77" i="1"/>
  <c r="JC77" i="1"/>
  <c r="JB77" i="1"/>
  <c r="IZ77" i="1"/>
  <c r="BJ77" i="1"/>
  <c r="BI77" i="1"/>
  <c r="BH77" i="1"/>
  <c r="BG77" i="1"/>
  <c r="BF77" i="1"/>
  <c r="BE77" i="1"/>
  <c r="AO77" i="1"/>
  <c r="AN77" i="1"/>
  <c r="AM77" i="1"/>
  <c r="M77" i="1"/>
  <c r="AL77" i="1" s="1"/>
  <c r="K77" i="1"/>
  <c r="G77" i="1"/>
  <c r="A77" i="1"/>
  <c r="QF76" i="1"/>
  <c r="QE76" i="1"/>
  <c r="QD76" i="1"/>
  <c r="QC76" i="1"/>
  <c r="QB76" i="1"/>
  <c r="QA76" i="1"/>
  <c r="PZ76" i="1"/>
  <c r="PY76" i="1"/>
  <c r="PX76" i="1"/>
  <c r="PW76" i="1"/>
  <c r="PV76" i="1"/>
  <c r="PU76" i="1"/>
  <c r="PT76" i="1"/>
  <c r="PS76" i="1"/>
  <c r="PR76" i="1"/>
  <c r="PQ76" i="1"/>
  <c r="PP76" i="1"/>
  <c r="PO76" i="1"/>
  <c r="PN76" i="1"/>
  <c r="PM76" i="1"/>
  <c r="PL76" i="1"/>
  <c r="PK76" i="1"/>
  <c r="PJ76" i="1"/>
  <c r="PI76" i="1"/>
  <c r="PH76" i="1"/>
  <c r="PG76" i="1"/>
  <c r="NA76" i="1"/>
  <c r="MZ76" i="1"/>
  <c r="MY76" i="1"/>
  <c r="MS76" i="1"/>
  <c r="MR76" i="1"/>
  <c r="MQ76" i="1"/>
  <c r="MP76" i="1"/>
  <c r="MO76" i="1"/>
  <c r="MN76" i="1"/>
  <c r="MM76" i="1"/>
  <c r="ME76" i="1"/>
  <c r="MD76" i="1"/>
  <c r="MC76" i="1"/>
  <c r="MB76" i="1"/>
  <c r="KW76" i="1"/>
  <c r="KV76" i="1"/>
  <c r="KU76" i="1"/>
  <c r="KT76" i="1"/>
  <c r="KS76" i="1"/>
  <c r="JJ76" i="1"/>
  <c r="JI76" i="1"/>
  <c r="JG76" i="1"/>
  <c r="JE76" i="1"/>
  <c r="JC76" i="1"/>
  <c r="JB76" i="1"/>
  <c r="IZ76" i="1"/>
  <c r="BJ76" i="1"/>
  <c r="BI76" i="1"/>
  <c r="BH76" i="1"/>
  <c r="BG76" i="1"/>
  <c r="BF76" i="1"/>
  <c r="BE76" i="1"/>
  <c r="AO76" i="1"/>
  <c r="AN76" i="1"/>
  <c r="AM76" i="1"/>
  <c r="M76" i="1"/>
  <c r="AP76" i="1" s="1"/>
  <c r="K76" i="1"/>
  <c r="G76" i="1"/>
  <c r="A76" i="1"/>
  <c r="QF75" i="1"/>
  <c r="QE75" i="1"/>
  <c r="QD75" i="1"/>
  <c r="QC75" i="1"/>
  <c r="QB75" i="1"/>
  <c r="QA75" i="1"/>
  <c r="PZ75" i="1"/>
  <c r="PY75" i="1"/>
  <c r="PX75" i="1"/>
  <c r="PW75" i="1"/>
  <c r="PV75" i="1"/>
  <c r="PU75" i="1"/>
  <c r="PT75" i="1"/>
  <c r="PS75" i="1"/>
  <c r="PR75" i="1"/>
  <c r="PQ75" i="1"/>
  <c r="PP75" i="1"/>
  <c r="PO75" i="1"/>
  <c r="PN75" i="1"/>
  <c r="PM75" i="1"/>
  <c r="PL75" i="1"/>
  <c r="PK75" i="1"/>
  <c r="PJ75" i="1"/>
  <c r="PI75" i="1"/>
  <c r="PH75" i="1"/>
  <c r="PG75" i="1"/>
  <c r="NA75" i="1"/>
  <c r="MZ75" i="1"/>
  <c r="MY75" i="1"/>
  <c r="MS75" i="1"/>
  <c r="MR75" i="1"/>
  <c r="MQ75" i="1"/>
  <c r="MP75" i="1"/>
  <c r="MO75" i="1"/>
  <c r="MN75" i="1"/>
  <c r="MM75" i="1"/>
  <c r="ME75" i="1"/>
  <c r="MD75" i="1"/>
  <c r="MC75" i="1"/>
  <c r="MB75" i="1"/>
  <c r="KW75" i="1"/>
  <c r="KV75" i="1"/>
  <c r="KU75" i="1"/>
  <c r="KT75" i="1"/>
  <c r="KS75" i="1"/>
  <c r="JJ75" i="1"/>
  <c r="JI75" i="1"/>
  <c r="JG75" i="1"/>
  <c r="JE75" i="1"/>
  <c r="JC75" i="1"/>
  <c r="JB75" i="1"/>
  <c r="IZ75" i="1"/>
  <c r="BJ75" i="1"/>
  <c r="BI75" i="1"/>
  <c r="BH75" i="1"/>
  <c r="BG75" i="1"/>
  <c r="BF75" i="1"/>
  <c r="BE75" i="1"/>
  <c r="AO75" i="1"/>
  <c r="AN75" i="1"/>
  <c r="AM75" i="1"/>
  <c r="M75" i="1"/>
  <c r="AL75" i="1" s="1"/>
  <c r="K75" i="1"/>
  <c r="G75" i="1"/>
  <c r="A75" i="1"/>
  <c r="QF74" i="1"/>
  <c r="QE74" i="1"/>
  <c r="QD74" i="1"/>
  <c r="QC74" i="1"/>
  <c r="QB74" i="1"/>
  <c r="QA74" i="1"/>
  <c r="PZ74" i="1"/>
  <c r="PY74" i="1"/>
  <c r="PX74" i="1"/>
  <c r="PW74" i="1"/>
  <c r="PV74" i="1"/>
  <c r="PU74" i="1"/>
  <c r="PT74" i="1"/>
  <c r="PS74" i="1"/>
  <c r="PR74" i="1"/>
  <c r="PQ74" i="1"/>
  <c r="PP74" i="1"/>
  <c r="PO74" i="1"/>
  <c r="PN74" i="1"/>
  <c r="PM74" i="1"/>
  <c r="PL74" i="1"/>
  <c r="PK74" i="1"/>
  <c r="PJ74" i="1"/>
  <c r="PI74" i="1"/>
  <c r="PH74" i="1"/>
  <c r="PG74" i="1"/>
  <c r="NA74" i="1"/>
  <c r="MZ74" i="1"/>
  <c r="MY74" i="1"/>
  <c r="MS74" i="1"/>
  <c r="MR74" i="1"/>
  <c r="MQ74" i="1"/>
  <c r="MP74" i="1"/>
  <c r="MO74" i="1"/>
  <c r="MN74" i="1"/>
  <c r="MM74" i="1"/>
  <c r="ME74" i="1"/>
  <c r="MD74" i="1"/>
  <c r="MC74" i="1"/>
  <c r="MB74" i="1"/>
  <c r="LN74" i="1"/>
  <c r="KW74" i="1"/>
  <c r="KV74" i="1"/>
  <c r="KU74" i="1"/>
  <c r="KT74" i="1"/>
  <c r="KS74" i="1"/>
  <c r="JJ74" i="1"/>
  <c r="JI74" i="1"/>
  <c r="JG74" i="1"/>
  <c r="JE74" i="1"/>
  <c r="JC74" i="1"/>
  <c r="JB74" i="1"/>
  <c r="IZ74" i="1"/>
  <c r="BJ74" i="1"/>
  <c r="BI74" i="1"/>
  <c r="BH74" i="1"/>
  <c r="BG74" i="1"/>
  <c r="BF74" i="1"/>
  <c r="BE74" i="1"/>
  <c r="AO74" i="1"/>
  <c r="AN74" i="1"/>
  <c r="AM74" i="1"/>
  <c r="M74" i="1"/>
  <c r="K74" i="1"/>
  <c r="G74" i="1"/>
  <c r="A74" i="1"/>
  <c r="QF73" i="1"/>
  <c r="QE73" i="1"/>
  <c r="QD73" i="1"/>
  <c r="QC73" i="1"/>
  <c r="QB73" i="1"/>
  <c r="QA73" i="1"/>
  <c r="PZ73" i="1"/>
  <c r="PY73" i="1"/>
  <c r="PX73" i="1"/>
  <c r="PW73" i="1"/>
  <c r="PV73" i="1"/>
  <c r="PU73" i="1"/>
  <c r="PT73" i="1"/>
  <c r="PS73" i="1"/>
  <c r="PR73" i="1"/>
  <c r="PQ73" i="1"/>
  <c r="PP73" i="1"/>
  <c r="PO73" i="1"/>
  <c r="PN73" i="1"/>
  <c r="PM73" i="1"/>
  <c r="PL73" i="1"/>
  <c r="PK73" i="1"/>
  <c r="PJ73" i="1"/>
  <c r="PI73" i="1"/>
  <c r="PH73" i="1"/>
  <c r="PG73" i="1"/>
  <c r="NA73" i="1"/>
  <c r="MZ73" i="1"/>
  <c r="MY73" i="1"/>
  <c r="MS73" i="1"/>
  <c r="MR73" i="1"/>
  <c r="MQ73" i="1"/>
  <c r="MP73" i="1"/>
  <c r="MO73" i="1"/>
  <c r="MN73" i="1"/>
  <c r="MM73" i="1"/>
  <c r="ME73" i="1"/>
  <c r="MD73" i="1"/>
  <c r="MC73" i="1"/>
  <c r="MB73" i="1"/>
  <c r="KW73" i="1"/>
  <c r="KV73" i="1"/>
  <c r="KU73" i="1"/>
  <c r="KT73" i="1"/>
  <c r="KS73" i="1"/>
  <c r="JJ73" i="1"/>
  <c r="JI73" i="1"/>
  <c r="JG73" i="1"/>
  <c r="JE73" i="1"/>
  <c r="JC73" i="1"/>
  <c r="JB73" i="1"/>
  <c r="IZ73" i="1"/>
  <c r="BJ73" i="1"/>
  <c r="BI73" i="1"/>
  <c r="BH73" i="1"/>
  <c r="BG73" i="1"/>
  <c r="BF73" i="1"/>
  <c r="BE73" i="1"/>
  <c r="AO73" i="1"/>
  <c r="AN73" i="1"/>
  <c r="AM73" i="1"/>
  <c r="M73" i="1"/>
  <c r="AL73" i="1" s="1"/>
  <c r="K73" i="1"/>
  <c r="G73" i="1"/>
  <c r="A73" i="1"/>
  <c r="QF72" i="1"/>
  <c r="QE72" i="1"/>
  <c r="QD72" i="1"/>
  <c r="QC72" i="1"/>
  <c r="QB72" i="1"/>
  <c r="QA72" i="1"/>
  <c r="PZ72" i="1"/>
  <c r="PY72" i="1"/>
  <c r="PX72" i="1"/>
  <c r="PW72" i="1"/>
  <c r="PV72" i="1"/>
  <c r="PU72" i="1"/>
  <c r="PT72" i="1"/>
  <c r="PS72" i="1"/>
  <c r="PR72" i="1"/>
  <c r="PQ72" i="1"/>
  <c r="PP72" i="1"/>
  <c r="PO72" i="1"/>
  <c r="PN72" i="1"/>
  <c r="PM72" i="1"/>
  <c r="PL72" i="1"/>
  <c r="PK72" i="1"/>
  <c r="PJ72" i="1"/>
  <c r="PI72" i="1"/>
  <c r="PH72" i="1"/>
  <c r="PG72" i="1"/>
  <c r="NA72" i="1"/>
  <c r="MZ72" i="1"/>
  <c r="MY72" i="1"/>
  <c r="MS72" i="1"/>
  <c r="MR72" i="1"/>
  <c r="MQ72" i="1"/>
  <c r="MP72" i="1"/>
  <c r="MO72" i="1"/>
  <c r="MN72" i="1"/>
  <c r="MM72" i="1"/>
  <c r="ME72" i="1"/>
  <c r="MD72" i="1"/>
  <c r="MC72" i="1"/>
  <c r="MB72" i="1"/>
  <c r="LN72" i="1"/>
  <c r="KW72" i="1"/>
  <c r="KV72" i="1"/>
  <c r="KU72" i="1"/>
  <c r="KT72" i="1"/>
  <c r="KS72" i="1"/>
  <c r="JJ72" i="1"/>
  <c r="JI72" i="1"/>
  <c r="JG72" i="1"/>
  <c r="JE72" i="1"/>
  <c r="JC72" i="1"/>
  <c r="JB72" i="1"/>
  <c r="IZ72" i="1"/>
  <c r="BJ72" i="1"/>
  <c r="BI72" i="1"/>
  <c r="BH72" i="1"/>
  <c r="BG72" i="1"/>
  <c r="BF72" i="1"/>
  <c r="BE72" i="1"/>
  <c r="AO72" i="1"/>
  <c r="AN72" i="1"/>
  <c r="AM72" i="1"/>
  <c r="M72" i="1"/>
  <c r="AL72" i="1" s="1"/>
  <c r="K72" i="1"/>
  <c r="G72" i="1"/>
  <c r="A72" i="1"/>
  <c r="QF71" i="1"/>
  <c r="QE71" i="1"/>
  <c r="QD71" i="1"/>
  <c r="QC71" i="1"/>
  <c r="QB71" i="1"/>
  <c r="QA71" i="1"/>
  <c r="PZ71" i="1"/>
  <c r="PY71" i="1"/>
  <c r="PX71" i="1"/>
  <c r="PW71" i="1"/>
  <c r="PV71" i="1"/>
  <c r="PU71" i="1"/>
  <c r="PT71" i="1"/>
  <c r="PS71" i="1"/>
  <c r="PR71" i="1"/>
  <c r="PQ71" i="1"/>
  <c r="PP71" i="1"/>
  <c r="PO71" i="1"/>
  <c r="PN71" i="1"/>
  <c r="PM71" i="1"/>
  <c r="PL71" i="1"/>
  <c r="PK71" i="1"/>
  <c r="PJ71" i="1"/>
  <c r="PI71" i="1"/>
  <c r="PH71" i="1"/>
  <c r="PG71" i="1"/>
  <c r="NA71" i="1"/>
  <c r="MZ71" i="1"/>
  <c r="MY71" i="1"/>
  <c r="MS71" i="1"/>
  <c r="MR71" i="1"/>
  <c r="MQ71" i="1"/>
  <c r="MP71" i="1"/>
  <c r="MO71" i="1"/>
  <c r="MN71" i="1"/>
  <c r="MM71" i="1"/>
  <c r="ME71" i="1"/>
  <c r="MD71" i="1"/>
  <c r="MC71" i="1"/>
  <c r="MB71" i="1"/>
  <c r="KW71" i="1"/>
  <c r="KV71" i="1"/>
  <c r="KU71" i="1"/>
  <c r="KT71" i="1"/>
  <c r="KS71" i="1"/>
  <c r="JJ71" i="1"/>
  <c r="JI71" i="1"/>
  <c r="JG71" i="1"/>
  <c r="JE71" i="1"/>
  <c r="JC71" i="1"/>
  <c r="JB71" i="1"/>
  <c r="IZ71" i="1"/>
  <c r="BJ71" i="1"/>
  <c r="BI71" i="1"/>
  <c r="BH71" i="1"/>
  <c r="BG71" i="1"/>
  <c r="BF71" i="1"/>
  <c r="BE71" i="1"/>
  <c r="AO71" i="1"/>
  <c r="AN71" i="1"/>
  <c r="AM71" i="1"/>
  <c r="M71" i="1"/>
  <c r="AL71" i="1" s="1"/>
  <c r="K71" i="1"/>
  <c r="G71" i="1"/>
  <c r="A71" i="1"/>
  <c r="QF70" i="1"/>
  <c r="QE70" i="1"/>
  <c r="QD70" i="1"/>
  <c r="QC70" i="1"/>
  <c r="QB70" i="1"/>
  <c r="QA70" i="1"/>
  <c r="PZ70" i="1"/>
  <c r="PY70" i="1"/>
  <c r="PX70" i="1"/>
  <c r="PW70" i="1"/>
  <c r="PV70" i="1"/>
  <c r="PU70" i="1"/>
  <c r="PT70" i="1"/>
  <c r="PS70" i="1"/>
  <c r="PR70" i="1"/>
  <c r="PQ70" i="1"/>
  <c r="PP70" i="1"/>
  <c r="PO70" i="1"/>
  <c r="PN70" i="1"/>
  <c r="PM70" i="1"/>
  <c r="PL70" i="1"/>
  <c r="PK70" i="1"/>
  <c r="PJ70" i="1"/>
  <c r="PI70" i="1"/>
  <c r="PH70" i="1"/>
  <c r="PG70" i="1"/>
  <c r="NA70" i="1"/>
  <c r="MZ70" i="1"/>
  <c r="MY70" i="1"/>
  <c r="MS70" i="1"/>
  <c r="MR70" i="1"/>
  <c r="MQ70" i="1"/>
  <c r="MP70" i="1"/>
  <c r="MO70" i="1"/>
  <c r="MN70" i="1"/>
  <c r="MM70" i="1"/>
  <c r="ME70" i="1"/>
  <c r="MD70" i="1"/>
  <c r="MC70" i="1"/>
  <c r="MB70" i="1"/>
  <c r="KW70" i="1"/>
  <c r="KV70" i="1"/>
  <c r="KU70" i="1"/>
  <c r="KT70" i="1"/>
  <c r="KS70" i="1"/>
  <c r="JJ70" i="1"/>
  <c r="JI70" i="1"/>
  <c r="JG70" i="1"/>
  <c r="JE70" i="1"/>
  <c r="JC70" i="1"/>
  <c r="JB70" i="1"/>
  <c r="IZ70" i="1"/>
  <c r="BJ70" i="1"/>
  <c r="BI70" i="1"/>
  <c r="BH70" i="1"/>
  <c r="BG70" i="1"/>
  <c r="BF70" i="1"/>
  <c r="BE70" i="1"/>
  <c r="AO70" i="1"/>
  <c r="AN70" i="1"/>
  <c r="AM70" i="1"/>
  <c r="M70" i="1"/>
  <c r="AL70" i="1" s="1"/>
  <c r="K70" i="1"/>
  <c r="G70" i="1"/>
  <c r="A70" i="1"/>
  <c r="QF69" i="1"/>
  <c r="QE69" i="1"/>
  <c r="QD69" i="1"/>
  <c r="QC69" i="1"/>
  <c r="QB69" i="1"/>
  <c r="QA69" i="1"/>
  <c r="PZ69" i="1"/>
  <c r="PY69" i="1"/>
  <c r="PX69" i="1"/>
  <c r="PW69" i="1"/>
  <c r="PV69" i="1"/>
  <c r="PU69" i="1"/>
  <c r="PT69" i="1"/>
  <c r="PS69" i="1"/>
  <c r="PR69" i="1"/>
  <c r="PQ69" i="1"/>
  <c r="PP69" i="1"/>
  <c r="PO69" i="1"/>
  <c r="PN69" i="1"/>
  <c r="PM69" i="1"/>
  <c r="PL69" i="1"/>
  <c r="PK69" i="1"/>
  <c r="PJ69" i="1"/>
  <c r="PI69" i="1"/>
  <c r="PH69" i="1"/>
  <c r="PG69" i="1"/>
  <c r="NA69" i="1"/>
  <c r="MZ69" i="1"/>
  <c r="MY69" i="1"/>
  <c r="MS69" i="1"/>
  <c r="MR69" i="1"/>
  <c r="MQ69" i="1"/>
  <c r="MP69" i="1"/>
  <c r="MO69" i="1"/>
  <c r="MN69" i="1"/>
  <c r="MM69" i="1"/>
  <c r="ME69" i="1"/>
  <c r="MD69" i="1"/>
  <c r="MC69" i="1"/>
  <c r="MB69" i="1"/>
  <c r="LN69" i="1"/>
  <c r="KW69" i="1"/>
  <c r="KV69" i="1"/>
  <c r="KU69" i="1"/>
  <c r="KT69" i="1"/>
  <c r="KS69" i="1"/>
  <c r="JJ69" i="1"/>
  <c r="JI69" i="1"/>
  <c r="JG69" i="1"/>
  <c r="JE69" i="1"/>
  <c r="JC69" i="1"/>
  <c r="JB69" i="1"/>
  <c r="IZ69" i="1"/>
  <c r="BJ69" i="1"/>
  <c r="BI69" i="1"/>
  <c r="BH69" i="1"/>
  <c r="BG69" i="1"/>
  <c r="BF69" i="1"/>
  <c r="BE69" i="1"/>
  <c r="AO69" i="1"/>
  <c r="AN69" i="1"/>
  <c r="AM69" i="1"/>
  <c r="M69" i="1"/>
  <c r="AL69" i="1" s="1"/>
  <c r="K69" i="1"/>
  <c r="G69" i="1"/>
  <c r="A69" i="1"/>
  <c r="QF68" i="1"/>
  <c r="QE68" i="1"/>
  <c r="QD68" i="1"/>
  <c r="QC68" i="1"/>
  <c r="QB68" i="1"/>
  <c r="QA68" i="1"/>
  <c r="PZ68" i="1"/>
  <c r="PY68" i="1"/>
  <c r="PX68" i="1"/>
  <c r="PW68" i="1"/>
  <c r="PV68" i="1"/>
  <c r="PU68" i="1"/>
  <c r="PT68" i="1"/>
  <c r="PS68" i="1"/>
  <c r="PR68" i="1"/>
  <c r="PQ68" i="1"/>
  <c r="PP68" i="1"/>
  <c r="PO68" i="1"/>
  <c r="PN68" i="1"/>
  <c r="PM68" i="1"/>
  <c r="PL68" i="1"/>
  <c r="PK68" i="1"/>
  <c r="PJ68" i="1"/>
  <c r="PI68" i="1"/>
  <c r="PH68" i="1"/>
  <c r="PG68" i="1"/>
  <c r="NA68" i="1"/>
  <c r="MZ68" i="1"/>
  <c r="MY68" i="1"/>
  <c r="MS68" i="1"/>
  <c r="MR68" i="1"/>
  <c r="MQ68" i="1"/>
  <c r="MP68" i="1"/>
  <c r="MO68" i="1"/>
  <c r="MN68" i="1"/>
  <c r="MM68" i="1"/>
  <c r="ME68" i="1"/>
  <c r="MD68" i="1"/>
  <c r="MC68" i="1"/>
  <c r="MB68" i="1"/>
  <c r="KW68" i="1"/>
  <c r="KV68" i="1"/>
  <c r="KU68" i="1"/>
  <c r="KT68" i="1"/>
  <c r="KS68" i="1"/>
  <c r="JJ68" i="1"/>
  <c r="JI68" i="1"/>
  <c r="JG68" i="1"/>
  <c r="JE68" i="1"/>
  <c r="JC68" i="1"/>
  <c r="JB68" i="1"/>
  <c r="IZ68" i="1"/>
  <c r="BJ68" i="1"/>
  <c r="BI68" i="1"/>
  <c r="BH68" i="1"/>
  <c r="BG68" i="1"/>
  <c r="BF68" i="1"/>
  <c r="BE68" i="1"/>
  <c r="AO68" i="1"/>
  <c r="AN68" i="1"/>
  <c r="AM68" i="1"/>
  <c r="M68" i="1"/>
  <c r="AP68" i="1" s="1"/>
  <c r="K68" i="1"/>
  <c r="G68" i="1"/>
  <c r="A68" i="1"/>
  <c r="QF67" i="1"/>
  <c r="QE67" i="1"/>
  <c r="QD67" i="1"/>
  <c r="QC67" i="1"/>
  <c r="QB67" i="1"/>
  <c r="QA67" i="1"/>
  <c r="PZ67" i="1"/>
  <c r="PY67" i="1"/>
  <c r="PX67" i="1"/>
  <c r="PW67" i="1"/>
  <c r="PV67" i="1"/>
  <c r="PU67" i="1"/>
  <c r="PT67" i="1"/>
  <c r="PS67" i="1"/>
  <c r="PR67" i="1"/>
  <c r="PQ67" i="1"/>
  <c r="PP67" i="1"/>
  <c r="PO67" i="1"/>
  <c r="PN67" i="1"/>
  <c r="PM67" i="1"/>
  <c r="PL67" i="1"/>
  <c r="PK67" i="1"/>
  <c r="PJ67" i="1"/>
  <c r="PI67" i="1"/>
  <c r="PH67" i="1"/>
  <c r="PG67" i="1"/>
  <c r="NA67" i="1"/>
  <c r="MZ67" i="1"/>
  <c r="MY67" i="1"/>
  <c r="MS67" i="1"/>
  <c r="MR67" i="1"/>
  <c r="MQ67" i="1"/>
  <c r="MP67" i="1"/>
  <c r="MO67" i="1"/>
  <c r="MN67" i="1"/>
  <c r="MM67" i="1"/>
  <c r="ME67" i="1"/>
  <c r="MD67" i="1"/>
  <c r="MC67" i="1"/>
  <c r="MB67" i="1"/>
  <c r="LN67" i="1"/>
  <c r="KW67" i="1"/>
  <c r="KV67" i="1"/>
  <c r="KU67" i="1"/>
  <c r="KT67" i="1"/>
  <c r="KS67" i="1"/>
  <c r="JJ67" i="1"/>
  <c r="JI67" i="1"/>
  <c r="JG67" i="1"/>
  <c r="JE67" i="1"/>
  <c r="JC67" i="1"/>
  <c r="JB67" i="1"/>
  <c r="IZ67" i="1"/>
  <c r="BJ67" i="1"/>
  <c r="BI67" i="1"/>
  <c r="BH67" i="1"/>
  <c r="BG67" i="1"/>
  <c r="BF67" i="1"/>
  <c r="BE67" i="1"/>
  <c r="AO67" i="1"/>
  <c r="AN67" i="1"/>
  <c r="AM67" i="1"/>
  <c r="M67" i="1"/>
  <c r="AP67" i="1" s="1"/>
  <c r="K67" i="1"/>
  <c r="G67" i="1"/>
  <c r="A67" i="1"/>
  <c r="QF66" i="1"/>
  <c r="QE66" i="1"/>
  <c r="QD66" i="1"/>
  <c r="QC66" i="1"/>
  <c r="QB66" i="1"/>
  <c r="QA66" i="1"/>
  <c r="PZ66" i="1"/>
  <c r="PY66" i="1"/>
  <c r="PX66" i="1"/>
  <c r="PW66" i="1"/>
  <c r="PV66" i="1"/>
  <c r="PU66" i="1"/>
  <c r="PT66" i="1"/>
  <c r="PS66" i="1"/>
  <c r="PR66" i="1"/>
  <c r="PQ66" i="1"/>
  <c r="PP66" i="1"/>
  <c r="PO66" i="1"/>
  <c r="PN66" i="1"/>
  <c r="PM66" i="1"/>
  <c r="PL66" i="1"/>
  <c r="PK66" i="1"/>
  <c r="PJ66" i="1"/>
  <c r="PI66" i="1"/>
  <c r="PH66" i="1"/>
  <c r="PG66" i="1"/>
  <c r="NA66" i="1"/>
  <c r="MZ66" i="1"/>
  <c r="MY66" i="1"/>
  <c r="MS66" i="1"/>
  <c r="MR66" i="1"/>
  <c r="MQ66" i="1"/>
  <c r="MP66" i="1"/>
  <c r="MO66" i="1"/>
  <c r="MN66" i="1"/>
  <c r="MM66" i="1"/>
  <c r="ME66" i="1"/>
  <c r="MD66" i="1"/>
  <c r="MC66" i="1"/>
  <c r="MB66" i="1"/>
  <c r="KW66" i="1"/>
  <c r="KV66" i="1"/>
  <c r="KU66" i="1"/>
  <c r="KT66" i="1"/>
  <c r="KS66" i="1"/>
  <c r="JJ66" i="1"/>
  <c r="JI66" i="1"/>
  <c r="JG66" i="1"/>
  <c r="JE66" i="1"/>
  <c r="JC66" i="1"/>
  <c r="JB66" i="1"/>
  <c r="IZ66" i="1"/>
  <c r="BJ66" i="1"/>
  <c r="BI66" i="1"/>
  <c r="BH66" i="1"/>
  <c r="BG66" i="1"/>
  <c r="BF66" i="1"/>
  <c r="BE66" i="1"/>
  <c r="AO66" i="1"/>
  <c r="AN66" i="1"/>
  <c r="AM66" i="1"/>
  <c r="M66" i="1"/>
  <c r="K66" i="1"/>
  <c r="G66" i="1"/>
  <c r="A66" i="1"/>
  <c r="QF65" i="1"/>
  <c r="QE65" i="1"/>
  <c r="QD65" i="1"/>
  <c r="QC65" i="1"/>
  <c r="QB65" i="1"/>
  <c r="QA65" i="1"/>
  <c r="PZ65" i="1"/>
  <c r="PY65" i="1"/>
  <c r="PX65" i="1"/>
  <c r="PW65" i="1"/>
  <c r="PV65" i="1"/>
  <c r="PU65" i="1"/>
  <c r="PT65" i="1"/>
  <c r="PS65" i="1"/>
  <c r="PR65" i="1"/>
  <c r="PQ65" i="1"/>
  <c r="PP65" i="1"/>
  <c r="PO65" i="1"/>
  <c r="PN65" i="1"/>
  <c r="PM65" i="1"/>
  <c r="PL65" i="1"/>
  <c r="PK65" i="1"/>
  <c r="PJ65" i="1"/>
  <c r="PI65" i="1"/>
  <c r="PH65" i="1"/>
  <c r="PG65" i="1"/>
  <c r="NA65" i="1"/>
  <c r="MZ65" i="1"/>
  <c r="MY65" i="1"/>
  <c r="MS65" i="1"/>
  <c r="MR65" i="1"/>
  <c r="MQ65" i="1"/>
  <c r="MP65" i="1"/>
  <c r="MO65" i="1"/>
  <c r="MN65" i="1"/>
  <c r="MM65" i="1"/>
  <c r="ME65" i="1"/>
  <c r="MD65" i="1"/>
  <c r="MC65" i="1"/>
  <c r="MB65" i="1"/>
  <c r="KW65" i="1"/>
  <c r="KV65" i="1"/>
  <c r="KU65" i="1"/>
  <c r="KT65" i="1"/>
  <c r="KS65" i="1"/>
  <c r="JJ65" i="1"/>
  <c r="JI65" i="1"/>
  <c r="JG65" i="1"/>
  <c r="JE65" i="1"/>
  <c r="JC65" i="1"/>
  <c r="JB65" i="1"/>
  <c r="IZ65" i="1"/>
  <c r="BJ65" i="1"/>
  <c r="BI65" i="1"/>
  <c r="BH65" i="1"/>
  <c r="BG65" i="1"/>
  <c r="BF65" i="1"/>
  <c r="BE65" i="1"/>
  <c r="AO65" i="1"/>
  <c r="AN65" i="1"/>
  <c r="AM65" i="1"/>
  <c r="M65" i="1"/>
  <c r="AP65" i="1" s="1"/>
  <c r="CV65" i="1" s="1"/>
  <c r="K65" i="1"/>
  <c r="BY65" i="1" s="1"/>
  <c r="G65" i="1"/>
  <c r="A65" i="1"/>
  <c r="QF64" i="1"/>
  <c r="QE64" i="1"/>
  <c r="QD64" i="1"/>
  <c r="QC64" i="1"/>
  <c r="QB64" i="1"/>
  <c r="QA64" i="1"/>
  <c r="PZ64" i="1"/>
  <c r="PY64" i="1"/>
  <c r="PX64" i="1"/>
  <c r="PW64" i="1"/>
  <c r="PV64" i="1"/>
  <c r="PU64" i="1"/>
  <c r="PT64" i="1"/>
  <c r="PS64" i="1"/>
  <c r="PR64" i="1"/>
  <c r="PQ64" i="1"/>
  <c r="PP64" i="1"/>
  <c r="PO64" i="1"/>
  <c r="PN64" i="1"/>
  <c r="PM64" i="1"/>
  <c r="PL64" i="1"/>
  <c r="PK64" i="1"/>
  <c r="PJ64" i="1"/>
  <c r="PI64" i="1"/>
  <c r="PH64" i="1"/>
  <c r="PG64" i="1"/>
  <c r="NA64" i="1"/>
  <c r="MZ64" i="1"/>
  <c r="MY64" i="1"/>
  <c r="MS64" i="1"/>
  <c r="MR64" i="1"/>
  <c r="MQ64" i="1"/>
  <c r="MP64" i="1"/>
  <c r="MO64" i="1"/>
  <c r="MN64" i="1"/>
  <c r="MM64" i="1"/>
  <c r="ME64" i="1"/>
  <c r="MD64" i="1"/>
  <c r="MC64" i="1"/>
  <c r="MB64" i="1"/>
  <c r="LN64" i="1"/>
  <c r="KW64" i="1"/>
  <c r="KV64" i="1"/>
  <c r="KU64" i="1"/>
  <c r="KT64" i="1"/>
  <c r="KS64" i="1"/>
  <c r="JJ64" i="1"/>
  <c r="JI64" i="1"/>
  <c r="JG64" i="1"/>
  <c r="JE64" i="1"/>
  <c r="JC64" i="1"/>
  <c r="JB64" i="1"/>
  <c r="IZ64" i="1"/>
  <c r="BJ64" i="1"/>
  <c r="BI64" i="1"/>
  <c r="BH64" i="1"/>
  <c r="BG64" i="1"/>
  <c r="BF64" i="1"/>
  <c r="BE64" i="1"/>
  <c r="AO64" i="1"/>
  <c r="AN64" i="1"/>
  <c r="AM64" i="1"/>
  <c r="M64" i="1"/>
  <c r="K64" i="1"/>
  <c r="BY64" i="1" s="1"/>
  <c r="G64" i="1"/>
  <c r="A64" i="1"/>
  <c r="QF63" i="1"/>
  <c r="QE63" i="1"/>
  <c r="QD63" i="1"/>
  <c r="QC63" i="1"/>
  <c r="QB63" i="1"/>
  <c r="QA63" i="1"/>
  <c r="PZ63" i="1"/>
  <c r="PY63" i="1"/>
  <c r="PX63" i="1"/>
  <c r="PW63" i="1"/>
  <c r="PV63" i="1"/>
  <c r="PU63" i="1"/>
  <c r="PT63" i="1"/>
  <c r="PS63" i="1"/>
  <c r="PR63" i="1"/>
  <c r="PQ63" i="1"/>
  <c r="PP63" i="1"/>
  <c r="PO63" i="1"/>
  <c r="PN63" i="1"/>
  <c r="PM63" i="1"/>
  <c r="PL63" i="1"/>
  <c r="PK63" i="1"/>
  <c r="PJ63" i="1"/>
  <c r="PI63" i="1"/>
  <c r="PH63" i="1"/>
  <c r="PG63" i="1"/>
  <c r="NA63" i="1"/>
  <c r="MZ63" i="1"/>
  <c r="MY63" i="1"/>
  <c r="MS63" i="1"/>
  <c r="MR63" i="1"/>
  <c r="MQ63" i="1"/>
  <c r="MP63" i="1"/>
  <c r="MO63" i="1"/>
  <c r="MN63" i="1"/>
  <c r="MM63" i="1"/>
  <c r="ME63" i="1"/>
  <c r="MD63" i="1"/>
  <c r="MC63" i="1"/>
  <c r="MB63" i="1"/>
  <c r="KW63" i="1"/>
  <c r="KV63" i="1"/>
  <c r="KU63" i="1"/>
  <c r="KT63" i="1"/>
  <c r="KS63" i="1"/>
  <c r="JJ63" i="1"/>
  <c r="JI63" i="1"/>
  <c r="JG63" i="1"/>
  <c r="JE63" i="1"/>
  <c r="JC63" i="1"/>
  <c r="JB63" i="1"/>
  <c r="IZ63" i="1"/>
  <c r="BJ63" i="1"/>
  <c r="BI63" i="1"/>
  <c r="BH63" i="1"/>
  <c r="BG63" i="1"/>
  <c r="BF63" i="1"/>
  <c r="BE63" i="1"/>
  <c r="AO63" i="1"/>
  <c r="AN63" i="1"/>
  <c r="AM63" i="1"/>
  <c r="M63" i="1"/>
  <c r="AP63" i="1" s="1"/>
  <c r="K63" i="1"/>
  <c r="BY63" i="1" s="1"/>
  <c r="G63" i="1"/>
  <c r="A63" i="1"/>
  <c r="QF62" i="1"/>
  <c r="QE62" i="1"/>
  <c r="QD62" i="1"/>
  <c r="QC62" i="1"/>
  <c r="QB62" i="1"/>
  <c r="QA62" i="1"/>
  <c r="PZ62" i="1"/>
  <c r="PY62" i="1"/>
  <c r="PX62" i="1"/>
  <c r="PW62" i="1"/>
  <c r="PV62" i="1"/>
  <c r="PU62" i="1"/>
  <c r="PT62" i="1"/>
  <c r="PS62" i="1"/>
  <c r="PR62" i="1"/>
  <c r="PQ62" i="1"/>
  <c r="PP62" i="1"/>
  <c r="PO62" i="1"/>
  <c r="PN62" i="1"/>
  <c r="PM62" i="1"/>
  <c r="PL62" i="1"/>
  <c r="PK62" i="1"/>
  <c r="PJ62" i="1"/>
  <c r="PI62" i="1"/>
  <c r="PH62" i="1"/>
  <c r="PG62" i="1"/>
  <c r="NA62" i="1"/>
  <c r="MZ62" i="1"/>
  <c r="MY62" i="1"/>
  <c r="MS62" i="1"/>
  <c r="MR62" i="1"/>
  <c r="MQ62" i="1"/>
  <c r="MP62" i="1"/>
  <c r="MO62" i="1"/>
  <c r="MN62" i="1"/>
  <c r="MM62" i="1"/>
  <c r="ME62" i="1"/>
  <c r="MD62" i="1"/>
  <c r="MC62" i="1"/>
  <c r="MB62" i="1"/>
  <c r="LN62" i="1"/>
  <c r="KW62" i="1"/>
  <c r="KV62" i="1"/>
  <c r="KU62" i="1"/>
  <c r="KT62" i="1"/>
  <c r="KS62" i="1"/>
  <c r="JJ62" i="1"/>
  <c r="JI62" i="1"/>
  <c r="JG62" i="1"/>
  <c r="JE62" i="1"/>
  <c r="JC62" i="1"/>
  <c r="JB62" i="1"/>
  <c r="IZ62" i="1"/>
  <c r="BJ62" i="1"/>
  <c r="BI62" i="1"/>
  <c r="BH62" i="1"/>
  <c r="BG62" i="1"/>
  <c r="BF62" i="1"/>
  <c r="BE62" i="1"/>
  <c r="AO62" i="1"/>
  <c r="AN62" i="1"/>
  <c r="AM62" i="1"/>
  <c r="M62" i="1"/>
  <c r="AL62" i="1" s="1"/>
  <c r="K62" i="1"/>
  <c r="BY62" i="1" s="1"/>
  <c r="G62" i="1"/>
  <c r="A62" i="1"/>
  <c r="QF61" i="1"/>
  <c r="QE61" i="1"/>
  <c r="QD61" i="1"/>
  <c r="QC61" i="1"/>
  <c r="QB61" i="1"/>
  <c r="QA61" i="1"/>
  <c r="PZ61" i="1"/>
  <c r="PY61" i="1"/>
  <c r="PX61" i="1"/>
  <c r="PW61" i="1"/>
  <c r="PV61" i="1"/>
  <c r="PU61" i="1"/>
  <c r="PT61" i="1"/>
  <c r="PS61" i="1"/>
  <c r="PR61" i="1"/>
  <c r="PQ61" i="1"/>
  <c r="PP61" i="1"/>
  <c r="PO61" i="1"/>
  <c r="PN61" i="1"/>
  <c r="PM61" i="1"/>
  <c r="PL61" i="1"/>
  <c r="PK61" i="1"/>
  <c r="PJ61" i="1"/>
  <c r="PI61" i="1"/>
  <c r="PH61" i="1"/>
  <c r="PG61" i="1"/>
  <c r="NA61" i="1"/>
  <c r="MZ61" i="1"/>
  <c r="MY61" i="1"/>
  <c r="MS61" i="1"/>
  <c r="MR61" i="1"/>
  <c r="MQ61" i="1"/>
  <c r="MP61" i="1"/>
  <c r="MO61" i="1"/>
  <c r="MN61" i="1"/>
  <c r="MM61" i="1"/>
  <c r="ME61" i="1"/>
  <c r="MD61" i="1"/>
  <c r="MC61" i="1"/>
  <c r="MB61" i="1"/>
  <c r="KW61" i="1"/>
  <c r="KV61" i="1"/>
  <c r="KU61" i="1"/>
  <c r="KT61" i="1"/>
  <c r="KS61" i="1"/>
  <c r="JJ61" i="1"/>
  <c r="JI61" i="1"/>
  <c r="JG61" i="1"/>
  <c r="JE61" i="1"/>
  <c r="JC61" i="1"/>
  <c r="JB61" i="1"/>
  <c r="IZ61" i="1"/>
  <c r="BJ61" i="1"/>
  <c r="BI61" i="1"/>
  <c r="BH61" i="1"/>
  <c r="BG61" i="1"/>
  <c r="BF61" i="1"/>
  <c r="BE61" i="1"/>
  <c r="AO61" i="1"/>
  <c r="AN61" i="1"/>
  <c r="AM61" i="1"/>
  <c r="M61" i="1"/>
  <c r="AL61" i="1" s="1"/>
  <c r="K61" i="1"/>
  <c r="G61" i="1"/>
  <c r="A61" i="1"/>
  <c r="QF60" i="1"/>
  <c r="QE60" i="1"/>
  <c r="QD60" i="1"/>
  <c r="QC60" i="1"/>
  <c r="QB60" i="1"/>
  <c r="QA60" i="1"/>
  <c r="PZ60" i="1"/>
  <c r="PY60" i="1"/>
  <c r="PX60" i="1"/>
  <c r="PW60" i="1"/>
  <c r="PV60" i="1"/>
  <c r="PU60" i="1"/>
  <c r="PT60" i="1"/>
  <c r="PS60" i="1"/>
  <c r="PR60" i="1"/>
  <c r="PQ60" i="1"/>
  <c r="PP60" i="1"/>
  <c r="PO60" i="1"/>
  <c r="PN60" i="1"/>
  <c r="PM60" i="1"/>
  <c r="PL60" i="1"/>
  <c r="PK60" i="1"/>
  <c r="PJ60" i="1"/>
  <c r="PI60" i="1"/>
  <c r="PH60" i="1"/>
  <c r="PG60" i="1"/>
  <c r="NA60" i="1"/>
  <c r="MZ60" i="1"/>
  <c r="MY60" i="1"/>
  <c r="MS60" i="1"/>
  <c r="MR60" i="1"/>
  <c r="MQ60" i="1"/>
  <c r="MP60" i="1"/>
  <c r="MO60" i="1"/>
  <c r="MN60" i="1"/>
  <c r="MM60" i="1"/>
  <c r="ME60" i="1"/>
  <c r="MD60" i="1"/>
  <c r="MC60" i="1"/>
  <c r="MB60" i="1"/>
  <c r="KW60" i="1"/>
  <c r="KV60" i="1"/>
  <c r="KU60" i="1"/>
  <c r="KT60" i="1"/>
  <c r="KS60" i="1"/>
  <c r="JJ60" i="1"/>
  <c r="JI60" i="1"/>
  <c r="JG60" i="1"/>
  <c r="JE60" i="1"/>
  <c r="JC60" i="1"/>
  <c r="JB60" i="1"/>
  <c r="IZ60" i="1"/>
  <c r="BJ60" i="1"/>
  <c r="BI60" i="1"/>
  <c r="BH60" i="1"/>
  <c r="BG60" i="1"/>
  <c r="BF60" i="1"/>
  <c r="BE60" i="1"/>
  <c r="AO60" i="1"/>
  <c r="AN60" i="1"/>
  <c r="AM60" i="1"/>
  <c r="M60" i="1"/>
  <c r="K60" i="1"/>
  <c r="G60" i="1"/>
  <c r="A60" i="1"/>
  <c r="LN59" i="1"/>
  <c r="LN57" i="1"/>
  <c r="QF57" i="1"/>
  <c r="QE57" i="1"/>
  <c r="QD57" i="1"/>
  <c r="QC57" i="1"/>
  <c r="QB57" i="1"/>
  <c r="QA57" i="1"/>
  <c r="PZ57" i="1"/>
  <c r="PY57" i="1"/>
  <c r="PX57" i="1"/>
  <c r="PW57" i="1"/>
  <c r="PV57" i="1"/>
  <c r="PU57" i="1"/>
  <c r="PT57" i="1"/>
  <c r="PS57" i="1"/>
  <c r="PR57" i="1"/>
  <c r="PQ57" i="1"/>
  <c r="PP57" i="1"/>
  <c r="PO57" i="1"/>
  <c r="PN57" i="1"/>
  <c r="PM57" i="1"/>
  <c r="PL57" i="1"/>
  <c r="PK57" i="1"/>
  <c r="PJ57" i="1"/>
  <c r="PI57" i="1"/>
  <c r="PH57" i="1"/>
  <c r="PG57" i="1"/>
  <c r="NA57" i="1"/>
  <c r="MZ57" i="1"/>
  <c r="MY57" i="1"/>
  <c r="MS57" i="1"/>
  <c r="MR57" i="1"/>
  <c r="MQ57" i="1"/>
  <c r="MP57" i="1"/>
  <c r="MO57" i="1"/>
  <c r="MN57" i="1"/>
  <c r="MM57" i="1"/>
  <c r="ME57" i="1"/>
  <c r="MD57" i="1"/>
  <c r="MC57" i="1"/>
  <c r="MB57" i="1"/>
  <c r="KW57" i="1"/>
  <c r="KV57" i="1"/>
  <c r="KU57" i="1"/>
  <c r="KT57" i="1"/>
  <c r="KS57" i="1"/>
  <c r="JJ57" i="1"/>
  <c r="JI57" i="1"/>
  <c r="JG57" i="1"/>
  <c r="JE57" i="1"/>
  <c r="JC57" i="1"/>
  <c r="JB57" i="1"/>
  <c r="IZ57" i="1"/>
  <c r="BJ57" i="1"/>
  <c r="BI57" i="1"/>
  <c r="BH57" i="1"/>
  <c r="BG57" i="1"/>
  <c r="BF57" i="1"/>
  <c r="BE57" i="1"/>
  <c r="AO57" i="1"/>
  <c r="AN57" i="1"/>
  <c r="AM57" i="1"/>
  <c r="M57" i="1"/>
  <c r="AL57" i="1" s="1"/>
  <c r="K57" i="1"/>
  <c r="BY57" i="1" s="1"/>
  <c r="G57" i="1"/>
  <c r="A57" i="1"/>
  <c r="QF56" i="1"/>
  <c r="QE56" i="1"/>
  <c r="QD56" i="1"/>
  <c r="QC56" i="1"/>
  <c r="QB56" i="1"/>
  <c r="QA56" i="1"/>
  <c r="PZ56" i="1"/>
  <c r="PY56" i="1"/>
  <c r="PX56" i="1"/>
  <c r="PW56" i="1"/>
  <c r="PV56" i="1"/>
  <c r="PU56" i="1"/>
  <c r="PT56" i="1"/>
  <c r="PS56" i="1"/>
  <c r="PR56" i="1"/>
  <c r="PQ56" i="1"/>
  <c r="PP56" i="1"/>
  <c r="PO56" i="1"/>
  <c r="PN56" i="1"/>
  <c r="PM56" i="1"/>
  <c r="PL56" i="1"/>
  <c r="PK56" i="1"/>
  <c r="PJ56" i="1"/>
  <c r="PI56" i="1"/>
  <c r="PH56" i="1"/>
  <c r="PG56" i="1"/>
  <c r="NA56" i="1"/>
  <c r="MZ56" i="1"/>
  <c r="MY56" i="1"/>
  <c r="MS56" i="1"/>
  <c r="MR56" i="1"/>
  <c r="MQ56" i="1"/>
  <c r="MP56" i="1"/>
  <c r="MO56" i="1"/>
  <c r="MN56" i="1"/>
  <c r="MM56" i="1"/>
  <c r="ME56" i="1"/>
  <c r="MD56" i="1"/>
  <c r="MC56" i="1"/>
  <c r="MB56" i="1"/>
  <c r="KW56" i="1"/>
  <c r="KV56" i="1"/>
  <c r="KU56" i="1"/>
  <c r="KT56" i="1"/>
  <c r="KS56" i="1"/>
  <c r="JJ56" i="1"/>
  <c r="JI56" i="1"/>
  <c r="JG56" i="1"/>
  <c r="JE56" i="1"/>
  <c r="JC56" i="1"/>
  <c r="JB56" i="1"/>
  <c r="IZ56" i="1"/>
  <c r="BJ56" i="1"/>
  <c r="BI56" i="1"/>
  <c r="BH56" i="1"/>
  <c r="BG56" i="1"/>
  <c r="BF56" i="1"/>
  <c r="BE56" i="1"/>
  <c r="AO56" i="1"/>
  <c r="AN56" i="1"/>
  <c r="AM56" i="1"/>
  <c r="M56" i="1"/>
  <c r="K56" i="1"/>
  <c r="H56" i="1"/>
  <c r="H57" i="1" s="1"/>
  <c r="G56" i="1"/>
  <c r="A56" i="1"/>
  <c r="AP75" i="1" l="1"/>
  <c r="CV75" i="1" s="1"/>
  <c r="KG80" i="1"/>
  <c r="KZ77" i="1"/>
  <c r="KZ75" i="1"/>
  <c r="KG70" i="1"/>
  <c r="KZ72" i="1"/>
  <c r="CS75" i="1"/>
  <c r="LD70" i="1"/>
  <c r="CV67" i="1"/>
  <c r="NX67" i="1"/>
  <c r="KF71" i="1"/>
  <c r="CU76" i="1"/>
  <c r="NW76" i="1"/>
  <c r="CR76" i="1"/>
  <c r="CT78" i="1"/>
  <c r="CR78" i="1"/>
  <c r="NZ78" i="1"/>
  <c r="NX78" i="1"/>
  <c r="CV78" i="1"/>
  <c r="KX80" i="1"/>
  <c r="KF73" i="1"/>
  <c r="AL78" i="1"/>
  <c r="JF78" i="1" s="1"/>
  <c r="AL67" i="1"/>
  <c r="KG67" i="1" s="1"/>
  <c r="LB80" i="1"/>
  <c r="NY80" i="1"/>
  <c r="NX80" i="1"/>
  <c r="NW80" i="1"/>
  <c r="CW80" i="1"/>
  <c r="CV80" i="1"/>
  <c r="OB80" i="1"/>
  <c r="CU80" i="1"/>
  <c r="OA80" i="1"/>
  <c r="CS80" i="1"/>
  <c r="CR80" i="1"/>
  <c r="NZ80" i="1"/>
  <c r="CT80" i="1"/>
  <c r="KX70" i="1"/>
  <c r="AP70" i="1"/>
  <c r="CW70" i="1" s="1"/>
  <c r="KF70" i="1"/>
  <c r="KY80" i="1"/>
  <c r="KH80" i="1"/>
  <c r="LC80" i="1"/>
  <c r="KF80" i="1"/>
  <c r="JF80" i="1"/>
  <c r="LD80" i="1"/>
  <c r="LB61" i="1"/>
  <c r="KY72" i="1"/>
  <c r="KI72" i="1"/>
  <c r="KZ80" i="1"/>
  <c r="KI80" i="1"/>
  <c r="CS63" i="1"/>
  <c r="OA63" i="1"/>
  <c r="KG69" i="1"/>
  <c r="AL63" i="1"/>
  <c r="LA63" i="1" s="1"/>
  <c r="CS67" i="1"/>
  <c r="KH70" i="1"/>
  <c r="KY70" i="1"/>
  <c r="KI70" i="1"/>
  <c r="KZ70" i="1"/>
  <c r="LD71" i="1"/>
  <c r="LA70" i="1"/>
  <c r="BY74" i="1"/>
  <c r="LB70" i="1"/>
  <c r="JF69" i="1"/>
  <c r="JF70" i="1"/>
  <c r="LC70" i="1"/>
  <c r="AP61" i="1"/>
  <c r="CT61" i="1" s="1"/>
  <c r="BY70" i="1"/>
  <c r="BY71" i="1"/>
  <c r="KG71" i="1"/>
  <c r="KX71" i="1"/>
  <c r="AP72" i="1"/>
  <c r="LA72" i="1"/>
  <c r="JF73" i="1"/>
  <c r="KH71" i="1"/>
  <c r="KY71" i="1"/>
  <c r="LB72" i="1"/>
  <c r="KI71" i="1"/>
  <c r="KZ71" i="1"/>
  <c r="JF72" i="1"/>
  <c r="LC72" i="1"/>
  <c r="AP71" i="1"/>
  <c r="LA71" i="1"/>
  <c r="LD72" i="1"/>
  <c r="KX73" i="1"/>
  <c r="LD73" i="1"/>
  <c r="LA73" i="1"/>
  <c r="BY73" i="1"/>
  <c r="KG73" i="1"/>
  <c r="KY73" i="1"/>
  <c r="LB71" i="1"/>
  <c r="KF72" i="1"/>
  <c r="KH73" i="1"/>
  <c r="KZ73" i="1"/>
  <c r="JF71" i="1"/>
  <c r="LC71" i="1"/>
  <c r="BY72" i="1"/>
  <c r="KG72" i="1"/>
  <c r="KX72" i="1"/>
  <c r="KI73" i="1"/>
  <c r="LB73" i="1"/>
  <c r="KH72" i="1"/>
  <c r="AP73" i="1"/>
  <c r="LC73" i="1"/>
  <c r="AL74" i="1"/>
  <c r="JF74" i="1" s="1"/>
  <c r="AP74" i="1"/>
  <c r="LB75" i="1"/>
  <c r="LA75" i="1"/>
  <c r="KY75" i="1"/>
  <c r="KH75" i="1"/>
  <c r="BY75" i="1"/>
  <c r="CT75" i="1"/>
  <c r="CU75" i="1"/>
  <c r="KX75" i="1"/>
  <c r="NY75" i="1"/>
  <c r="NX75" i="1"/>
  <c r="OB75" i="1"/>
  <c r="CW75" i="1"/>
  <c r="LC75" i="1"/>
  <c r="KF75" i="1"/>
  <c r="LD75" i="1"/>
  <c r="NW75" i="1"/>
  <c r="OB76" i="1"/>
  <c r="KG75" i="1"/>
  <c r="NZ75" i="1"/>
  <c r="BY76" i="1"/>
  <c r="CR75" i="1"/>
  <c r="JF75" i="1"/>
  <c r="KI75" i="1"/>
  <c r="OA75" i="1"/>
  <c r="OA76" i="1"/>
  <c r="NZ76" i="1"/>
  <c r="NY76" i="1"/>
  <c r="CT76" i="1"/>
  <c r="CS76" i="1"/>
  <c r="NX76" i="1"/>
  <c r="CW76" i="1"/>
  <c r="CV76" i="1"/>
  <c r="BY77" i="1"/>
  <c r="AL76" i="1"/>
  <c r="KX77" i="1"/>
  <c r="LB77" i="1"/>
  <c r="KY77" i="1"/>
  <c r="KH77" i="1"/>
  <c r="KF77" i="1"/>
  <c r="LA77" i="1"/>
  <c r="BY78" i="1"/>
  <c r="KG77" i="1"/>
  <c r="LC77" i="1"/>
  <c r="KI77" i="1"/>
  <c r="LD77" i="1"/>
  <c r="AP77" i="1"/>
  <c r="JF77" i="1"/>
  <c r="AP79" i="1"/>
  <c r="AL79" i="1"/>
  <c r="KI79" i="1" s="1"/>
  <c r="CS78" i="1"/>
  <c r="NY78" i="1"/>
  <c r="CU78" i="1"/>
  <c r="OA78" i="1"/>
  <c r="CW78" i="1"/>
  <c r="NW78" i="1"/>
  <c r="OB78" i="1"/>
  <c r="BY79" i="1"/>
  <c r="LD61" i="1"/>
  <c r="OB65" i="1"/>
  <c r="NZ65" i="1"/>
  <c r="CW65" i="1"/>
  <c r="CR65" i="1"/>
  <c r="NW65" i="1"/>
  <c r="NW67" i="1"/>
  <c r="CW67" i="1"/>
  <c r="OB67" i="1"/>
  <c r="CR67" i="1"/>
  <c r="OA67" i="1"/>
  <c r="NY67" i="1"/>
  <c r="CU67" i="1"/>
  <c r="NZ67" i="1"/>
  <c r="LA61" i="1"/>
  <c r="KI62" i="1"/>
  <c r="AL65" i="1"/>
  <c r="JF65" i="1" s="1"/>
  <c r="CS65" i="1"/>
  <c r="NX65" i="1"/>
  <c r="BY66" i="1"/>
  <c r="CT65" i="1"/>
  <c r="NY65" i="1"/>
  <c r="AP66" i="1"/>
  <c r="CU65" i="1"/>
  <c r="OA65" i="1"/>
  <c r="AL66" i="1"/>
  <c r="CT67" i="1"/>
  <c r="BY69" i="1"/>
  <c r="CV68" i="1"/>
  <c r="NX68" i="1"/>
  <c r="BY67" i="1"/>
  <c r="NW68" i="1"/>
  <c r="CW68" i="1"/>
  <c r="CU68" i="1"/>
  <c r="OB68" i="1"/>
  <c r="CT68" i="1"/>
  <c r="OA68" i="1"/>
  <c r="CS68" i="1"/>
  <c r="NZ68" i="1"/>
  <c r="CR68" i="1"/>
  <c r="NY68" i="1"/>
  <c r="KF69" i="1"/>
  <c r="BY68" i="1"/>
  <c r="LB69" i="1"/>
  <c r="LA69" i="1"/>
  <c r="KZ69" i="1"/>
  <c r="KI69" i="1"/>
  <c r="KY69" i="1"/>
  <c r="KH69" i="1"/>
  <c r="LC69" i="1"/>
  <c r="KX69" i="1"/>
  <c r="AL68" i="1"/>
  <c r="KZ68" i="1" s="1"/>
  <c r="LD69" i="1"/>
  <c r="AP69" i="1"/>
  <c r="AL60" i="1"/>
  <c r="KH60" i="1" s="1"/>
  <c r="KH62" i="1"/>
  <c r="KZ62" i="1"/>
  <c r="BY60" i="1"/>
  <c r="NZ61" i="1"/>
  <c r="AP60" i="1"/>
  <c r="LC62" i="1"/>
  <c r="JF62" i="1"/>
  <c r="LB62" i="1"/>
  <c r="KY62" i="1"/>
  <c r="KF62" i="1"/>
  <c r="KX62" i="1"/>
  <c r="KG62" i="1"/>
  <c r="LD62" i="1"/>
  <c r="LA62" i="1"/>
  <c r="KZ61" i="1"/>
  <c r="KI61" i="1"/>
  <c r="KY61" i="1"/>
  <c r="KH61" i="1"/>
  <c r="JF61" i="1"/>
  <c r="KG61" i="1"/>
  <c r="KF61" i="1"/>
  <c r="LC61" i="1"/>
  <c r="KX61" i="1"/>
  <c r="AP62" i="1"/>
  <c r="CT63" i="1"/>
  <c r="NW63" i="1"/>
  <c r="NY63" i="1"/>
  <c r="NX63" i="1"/>
  <c r="CR63" i="1"/>
  <c r="OB63" i="1"/>
  <c r="CW63" i="1"/>
  <c r="CV63" i="1"/>
  <c r="CU63" i="1"/>
  <c r="NZ63" i="1"/>
  <c r="AP64" i="1"/>
  <c r="AL64" i="1"/>
  <c r="LB64" i="1" s="1"/>
  <c r="BY61" i="1"/>
  <c r="LC57" i="1"/>
  <c r="JF57" i="1"/>
  <c r="LA57" i="1"/>
  <c r="KX57" i="1"/>
  <c r="KG57" i="1"/>
  <c r="LD57" i="1"/>
  <c r="KF57" i="1"/>
  <c r="LB57" i="1"/>
  <c r="KZ57" i="1"/>
  <c r="KI57" i="1"/>
  <c r="AP56" i="1"/>
  <c r="AL56" i="1"/>
  <c r="KG56" i="1" s="1"/>
  <c r="KY57" i="1"/>
  <c r="KH57" i="1"/>
  <c r="BY56" i="1"/>
  <c r="AP57" i="1"/>
  <c r="H58" i="1"/>
  <c r="LN5" i="1"/>
  <c r="LN89" i="1" s="1"/>
  <c r="QF59" i="1"/>
  <c r="QE59" i="1"/>
  <c r="QD59" i="1"/>
  <c r="QC59" i="1"/>
  <c r="QB59" i="1"/>
  <c r="QA59" i="1"/>
  <c r="PZ59" i="1"/>
  <c r="PY59" i="1"/>
  <c r="PX59" i="1"/>
  <c r="PW59" i="1"/>
  <c r="PV59" i="1"/>
  <c r="PU59" i="1"/>
  <c r="PT59" i="1"/>
  <c r="PS59" i="1"/>
  <c r="PR59" i="1"/>
  <c r="PQ59" i="1"/>
  <c r="PP59" i="1"/>
  <c r="PO59" i="1"/>
  <c r="PN59" i="1"/>
  <c r="PM59" i="1"/>
  <c r="PL59" i="1"/>
  <c r="PK59" i="1"/>
  <c r="PJ59" i="1"/>
  <c r="PI59" i="1"/>
  <c r="PH59" i="1"/>
  <c r="PG59" i="1"/>
  <c r="MS59" i="1"/>
  <c r="MR59" i="1"/>
  <c r="MQ59" i="1"/>
  <c r="MP59" i="1"/>
  <c r="MO59" i="1"/>
  <c r="MN59" i="1"/>
  <c r="MM59" i="1"/>
  <c r="ME59" i="1"/>
  <c r="MD59" i="1"/>
  <c r="MC59" i="1"/>
  <c r="MB59" i="1"/>
  <c r="KW59" i="1"/>
  <c r="KV59" i="1"/>
  <c r="KU59" i="1"/>
  <c r="KT59" i="1"/>
  <c r="KS59" i="1"/>
  <c r="JJ59" i="1"/>
  <c r="JI59" i="1"/>
  <c r="JG59" i="1"/>
  <c r="JE59" i="1"/>
  <c r="JC59" i="1"/>
  <c r="JB59" i="1"/>
  <c r="IZ59" i="1"/>
  <c r="BJ59" i="1"/>
  <c r="BI59" i="1"/>
  <c r="BH59" i="1"/>
  <c r="BG59" i="1"/>
  <c r="BF59" i="1"/>
  <c r="BE59" i="1"/>
  <c r="AO59" i="1"/>
  <c r="AN59" i="1"/>
  <c r="AM59" i="1"/>
  <c r="M59" i="1"/>
  <c r="K59" i="1"/>
  <c r="G59" i="1"/>
  <c r="A59" i="1"/>
  <c r="QF58" i="1"/>
  <c r="QE58" i="1"/>
  <c r="QD58" i="1"/>
  <c r="QC58" i="1"/>
  <c r="QB58" i="1"/>
  <c r="QA58" i="1"/>
  <c r="PZ58" i="1"/>
  <c r="PY58" i="1"/>
  <c r="PX58" i="1"/>
  <c r="PW58" i="1"/>
  <c r="PV58" i="1"/>
  <c r="PU58" i="1"/>
  <c r="PT58" i="1"/>
  <c r="PS58" i="1"/>
  <c r="PR58" i="1"/>
  <c r="PQ58" i="1"/>
  <c r="PP58" i="1"/>
  <c r="PO58" i="1"/>
  <c r="PN58" i="1"/>
  <c r="PM58" i="1"/>
  <c r="PL58" i="1"/>
  <c r="PK58" i="1"/>
  <c r="PJ58" i="1"/>
  <c r="PI58" i="1"/>
  <c r="PH58" i="1"/>
  <c r="PG58" i="1"/>
  <c r="MS58" i="1"/>
  <c r="MR58" i="1"/>
  <c r="MQ58" i="1"/>
  <c r="MP58" i="1"/>
  <c r="MO58" i="1"/>
  <c r="MN58" i="1"/>
  <c r="MM58" i="1"/>
  <c r="ME58" i="1"/>
  <c r="MD58" i="1"/>
  <c r="MC58" i="1"/>
  <c r="MB58" i="1"/>
  <c r="KW58" i="1"/>
  <c r="KV58" i="1"/>
  <c r="KU58" i="1"/>
  <c r="KT58" i="1"/>
  <c r="KS58" i="1"/>
  <c r="JJ58" i="1"/>
  <c r="JI58" i="1"/>
  <c r="JG58" i="1"/>
  <c r="JE58" i="1"/>
  <c r="JC58" i="1"/>
  <c r="JB58" i="1"/>
  <c r="IZ58" i="1"/>
  <c r="BJ58" i="1"/>
  <c r="BI58" i="1"/>
  <c r="BH58" i="1"/>
  <c r="BG58" i="1"/>
  <c r="BF58" i="1"/>
  <c r="BE58" i="1"/>
  <c r="AO58" i="1"/>
  <c r="AN58" i="1"/>
  <c r="AM58" i="1"/>
  <c r="M58" i="1"/>
  <c r="AL58" i="1" s="1"/>
  <c r="K58" i="1"/>
  <c r="BY58" i="1" s="1"/>
  <c r="G58" i="1"/>
  <c r="A58" i="1"/>
  <c r="QF54" i="1"/>
  <c r="QE54" i="1"/>
  <c r="QD54" i="1"/>
  <c r="QC54" i="1"/>
  <c r="QB54" i="1"/>
  <c r="QA54" i="1"/>
  <c r="PZ54" i="1"/>
  <c r="PY54" i="1"/>
  <c r="PX54" i="1"/>
  <c r="PW54" i="1"/>
  <c r="PV54" i="1"/>
  <c r="PU54" i="1"/>
  <c r="PT54" i="1"/>
  <c r="PS54" i="1"/>
  <c r="PR54" i="1"/>
  <c r="PQ54" i="1"/>
  <c r="PP54" i="1"/>
  <c r="PO54" i="1"/>
  <c r="PN54" i="1"/>
  <c r="PM54" i="1"/>
  <c r="PL54" i="1"/>
  <c r="PK54" i="1"/>
  <c r="PJ54" i="1"/>
  <c r="PI54" i="1"/>
  <c r="PH54" i="1"/>
  <c r="PG54" i="1"/>
  <c r="MS54" i="1"/>
  <c r="MR54" i="1"/>
  <c r="MQ54" i="1"/>
  <c r="MP54" i="1"/>
  <c r="MO54" i="1"/>
  <c r="MN54" i="1"/>
  <c r="MM54" i="1"/>
  <c r="ME54" i="1"/>
  <c r="MD54" i="1"/>
  <c r="MC54" i="1"/>
  <c r="MB54" i="1"/>
  <c r="KW54" i="1"/>
  <c r="KV54" i="1"/>
  <c r="KU54" i="1"/>
  <c r="KT54" i="1"/>
  <c r="KS54" i="1"/>
  <c r="JJ54" i="1"/>
  <c r="JI54" i="1"/>
  <c r="JG54" i="1"/>
  <c r="JE54" i="1"/>
  <c r="JC54" i="1"/>
  <c r="JB54" i="1"/>
  <c r="IZ54" i="1"/>
  <c r="BJ54" i="1"/>
  <c r="BI54" i="1"/>
  <c r="BH54" i="1"/>
  <c r="BG54" i="1"/>
  <c r="BF54" i="1"/>
  <c r="BE54" i="1"/>
  <c r="AO54" i="1"/>
  <c r="AN54" i="1"/>
  <c r="AM54" i="1"/>
  <c r="MZ54" i="1"/>
  <c r="M54" i="1"/>
  <c r="AL54" i="1" s="1"/>
  <c r="K54" i="1"/>
  <c r="G54" i="1"/>
  <c r="A54" i="1"/>
  <c r="AR53" i="1"/>
  <c r="AS53" i="1" s="1"/>
  <c r="W53" i="1"/>
  <c r="V53" i="1"/>
  <c r="U53" i="1"/>
  <c r="P53" i="1"/>
  <c r="N53" i="1"/>
  <c r="A53" i="1"/>
  <c r="A52" i="1"/>
  <c r="AS51" i="1"/>
  <c r="A51" i="1"/>
  <c r="QF50" i="1"/>
  <c r="QE50" i="1"/>
  <c r="QD50" i="1"/>
  <c r="QC50" i="1"/>
  <c r="QB50" i="1"/>
  <c r="QA50" i="1"/>
  <c r="PZ50" i="1"/>
  <c r="PY50" i="1"/>
  <c r="PX50" i="1"/>
  <c r="PW50" i="1"/>
  <c r="PV50" i="1"/>
  <c r="PU50" i="1"/>
  <c r="PT50" i="1"/>
  <c r="PS50" i="1"/>
  <c r="PR50" i="1"/>
  <c r="PQ50" i="1"/>
  <c r="PP50" i="1"/>
  <c r="PO50" i="1"/>
  <c r="PN50" i="1"/>
  <c r="PM50" i="1"/>
  <c r="PL50" i="1"/>
  <c r="PK50" i="1"/>
  <c r="PJ50" i="1"/>
  <c r="PI50" i="1"/>
  <c r="PH50" i="1"/>
  <c r="PG50" i="1"/>
  <c r="MS50" i="1"/>
  <c r="MR50" i="1"/>
  <c r="MQ50" i="1"/>
  <c r="MP50" i="1"/>
  <c r="MO50" i="1"/>
  <c r="MN50" i="1"/>
  <c r="MM50" i="1"/>
  <c r="ME50" i="1"/>
  <c r="MD50" i="1"/>
  <c r="MC50" i="1"/>
  <c r="MB50" i="1"/>
  <c r="KW50" i="1"/>
  <c r="KV50" i="1"/>
  <c r="KU50" i="1"/>
  <c r="KT50" i="1"/>
  <c r="KS50" i="1"/>
  <c r="JJ50" i="1"/>
  <c r="JI50" i="1"/>
  <c r="JG50" i="1"/>
  <c r="JE50" i="1"/>
  <c r="JC50" i="1"/>
  <c r="JB50" i="1"/>
  <c r="IZ50" i="1"/>
  <c r="BJ50" i="1"/>
  <c r="BI50" i="1"/>
  <c r="BH50" i="1"/>
  <c r="BG50" i="1"/>
  <c r="BF50" i="1"/>
  <c r="BE50" i="1"/>
  <c r="AO50" i="1"/>
  <c r="AN50" i="1"/>
  <c r="AM50" i="1"/>
  <c r="X50" i="1"/>
  <c r="MZ50" i="1" s="1"/>
  <c r="M50" i="1"/>
  <c r="K50" i="1"/>
  <c r="G50" i="1"/>
  <c r="A50" i="1"/>
  <c r="AR49" i="1"/>
  <c r="AS49" i="1" s="1"/>
  <c r="W49" i="1"/>
  <c r="V49" i="1"/>
  <c r="U49" i="1"/>
  <c r="P49" i="1"/>
  <c r="N49" i="1"/>
  <c r="A49" i="1"/>
  <c r="A48" i="1"/>
  <c r="KZ78" i="1" l="1"/>
  <c r="NZ70" i="1"/>
  <c r="KF64" i="1"/>
  <c r="CU61" i="1"/>
  <c r="KI63" i="1"/>
  <c r="OA61" i="1"/>
  <c r="CR61" i="1"/>
  <c r="KI74" i="1"/>
  <c r="CS61" i="1"/>
  <c r="KZ63" i="1"/>
  <c r="OB61" i="1"/>
  <c r="NY61" i="1"/>
  <c r="KZ74" i="1"/>
  <c r="KY74" i="1"/>
  <c r="CR70" i="1"/>
  <c r="KH63" i="1"/>
  <c r="KI78" i="1"/>
  <c r="CW61" i="1"/>
  <c r="CV61" i="1"/>
  <c r="JF79" i="1"/>
  <c r="KF74" i="1"/>
  <c r="NW70" i="1"/>
  <c r="NW61" i="1"/>
  <c r="LD74" i="1"/>
  <c r="OB70" i="1"/>
  <c r="NX61" i="1"/>
  <c r="KX67" i="1"/>
  <c r="LD78" i="1"/>
  <c r="LA74" i="1"/>
  <c r="CV70" i="1"/>
  <c r="JF67" i="1"/>
  <c r="LD67" i="1"/>
  <c r="KX79" i="1"/>
  <c r="KX78" i="1"/>
  <c r="CT70" i="1"/>
  <c r="LC78" i="1"/>
  <c r="KH78" i="1"/>
  <c r="LB78" i="1"/>
  <c r="KF78" i="1"/>
  <c r="KY78" i="1"/>
  <c r="KH67" i="1"/>
  <c r="LD63" i="1"/>
  <c r="KY67" i="1"/>
  <c r="LC79" i="1"/>
  <c r="LA78" i="1"/>
  <c r="KI68" i="1"/>
  <c r="LB67" i="1"/>
  <c r="KG78" i="1"/>
  <c r="KX74" i="1"/>
  <c r="NY70" i="1"/>
  <c r="KI67" i="1"/>
  <c r="KZ67" i="1"/>
  <c r="LA67" i="1"/>
  <c r="LA79" i="1"/>
  <c r="CS70" i="1"/>
  <c r="NX70" i="1"/>
  <c r="CU70" i="1"/>
  <c r="OA70" i="1"/>
  <c r="KI60" i="1"/>
  <c r="KX68" i="1"/>
  <c r="LC67" i="1"/>
  <c r="KH74" i="1"/>
  <c r="KF67" i="1"/>
  <c r="KG68" i="1"/>
  <c r="LC74" i="1"/>
  <c r="LA66" i="1"/>
  <c r="KX66" i="1"/>
  <c r="JF66" i="1"/>
  <c r="KI66" i="1"/>
  <c r="KF66" i="1"/>
  <c r="LB66" i="1"/>
  <c r="KY66" i="1"/>
  <c r="KG66" i="1"/>
  <c r="KZ66" i="1"/>
  <c r="KH66" i="1"/>
  <c r="KG76" i="1"/>
  <c r="KY76" i="1"/>
  <c r="KH76" i="1"/>
  <c r="KI76" i="1"/>
  <c r="LD76" i="1"/>
  <c r="KF76" i="1"/>
  <c r="LA76" i="1"/>
  <c r="KX76" i="1"/>
  <c r="LC76" i="1"/>
  <c r="KZ76" i="1"/>
  <c r="LB76" i="1"/>
  <c r="JF76" i="1"/>
  <c r="JF63" i="1"/>
  <c r="LB79" i="1"/>
  <c r="KG79" i="1"/>
  <c r="NX77" i="1"/>
  <c r="NW77" i="1"/>
  <c r="OB77" i="1"/>
  <c r="CV77" i="1"/>
  <c r="CU77" i="1"/>
  <c r="OA77" i="1"/>
  <c r="CT77" i="1"/>
  <c r="NZ77" i="1"/>
  <c r="CS77" i="1"/>
  <c r="NY77" i="1"/>
  <c r="CR77" i="1"/>
  <c r="CW77" i="1"/>
  <c r="NX74" i="1"/>
  <c r="NW74" i="1"/>
  <c r="OA74" i="1"/>
  <c r="NZ74" i="1"/>
  <c r="CW74" i="1"/>
  <c r="CV74" i="1"/>
  <c r="CU74" i="1"/>
  <c r="CT74" i="1"/>
  <c r="CS74" i="1"/>
  <c r="OB74" i="1"/>
  <c r="CR74" i="1"/>
  <c r="NY74" i="1"/>
  <c r="LB74" i="1"/>
  <c r="KG63" i="1"/>
  <c r="LC63" i="1"/>
  <c r="KX63" i="1"/>
  <c r="KF63" i="1"/>
  <c r="NY79" i="1"/>
  <c r="CR79" i="1"/>
  <c r="NX79" i="1"/>
  <c r="NW79" i="1"/>
  <c r="CW79" i="1"/>
  <c r="OB79" i="1"/>
  <c r="CU79" i="1"/>
  <c r="OA79" i="1"/>
  <c r="CV79" i="1"/>
  <c r="CS79" i="1"/>
  <c r="NZ79" i="1"/>
  <c r="CT79" i="1"/>
  <c r="KG74" i="1"/>
  <c r="CV72" i="1"/>
  <c r="OB72" i="1"/>
  <c r="CU72" i="1"/>
  <c r="OA72" i="1"/>
  <c r="CT72" i="1"/>
  <c r="NZ72" i="1"/>
  <c r="CS72" i="1"/>
  <c r="NY72" i="1"/>
  <c r="CR72" i="1"/>
  <c r="NX72" i="1"/>
  <c r="NW72" i="1"/>
  <c r="CW72" i="1"/>
  <c r="KY63" i="1"/>
  <c r="LC60" i="1"/>
  <c r="LB63" i="1"/>
  <c r="KZ79" i="1"/>
  <c r="OB73" i="1"/>
  <c r="OA73" i="1"/>
  <c r="NY73" i="1"/>
  <c r="NX73" i="1"/>
  <c r="NZ73" i="1"/>
  <c r="NW73" i="1"/>
  <c r="CW73" i="1"/>
  <c r="CV73" i="1"/>
  <c r="CU73" i="1"/>
  <c r="CT73" i="1"/>
  <c r="CS73" i="1"/>
  <c r="CR73" i="1"/>
  <c r="KY79" i="1"/>
  <c r="KH79" i="1"/>
  <c r="LD79" i="1"/>
  <c r="KF79" i="1"/>
  <c r="OA71" i="1"/>
  <c r="CS71" i="1"/>
  <c r="NZ71" i="1"/>
  <c r="CR71" i="1"/>
  <c r="NY71" i="1"/>
  <c r="NX71" i="1"/>
  <c r="NW71" i="1"/>
  <c r="CW71" i="1"/>
  <c r="CV71" i="1"/>
  <c r="CU71" i="1"/>
  <c r="CT71" i="1"/>
  <c r="OB71" i="1"/>
  <c r="KG65" i="1"/>
  <c r="NX69" i="1"/>
  <c r="NW69" i="1"/>
  <c r="CW69" i="1"/>
  <c r="NZ69" i="1"/>
  <c r="OA69" i="1"/>
  <c r="CR69" i="1"/>
  <c r="NY69" i="1"/>
  <c r="CS69" i="1"/>
  <c r="OB69" i="1"/>
  <c r="CV69" i="1"/>
  <c r="CU69" i="1"/>
  <c r="CT69" i="1"/>
  <c r="KH65" i="1"/>
  <c r="KZ65" i="1"/>
  <c r="KI65" i="1"/>
  <c r="KY65" i="1"/>
  <c r="JF60" i="1"/>
  <c r="KZ60" i="1"/>
  <c r="LC65" i="1"/>
  <c r="KZ64" i="1"/>
  <c r="LB60" i="1"/>
  <c r="KF65" i="1"/>
  <c r="LB65" i="1"/>
  <c r="LA65" i="1"/>
  <c r="KI64" i="1"/>
  <c r="JF64" i="1"/>
  <c r="KX60" i="1"/>
  <c r="LD65" i="1"/>
  <c r="KX65" i="1"/>
  <c r="KF60" i="1"/>
  <c r="LC66" i="1"/>
  <c r="LD66" i="1"/>
  <c r="KY60" i="1"/>
  <c r="KY68" i="1"/>
  <c r="JF68" i="1"/>
  <c r="LC68" i="1"/>
  <c r="KF68" i="1"/>
  <c r="LD68" i="1"/>
  <c r="LA68" i="1"/>
  <c r="KH68" i="1"/>
  <c r="LB68" i="1"/>
  <c r="NY66" i="1"/>
  <c r="NX66" i="1"/>
  <c r="NW66" i="1"/>
  <c r="OA66" i="1"/>
  <c r="NZ66" i="1"/>
  <c r="CW66" i="1"/>
  <c r="CV66" i="1"/>
  <c r="CU66" i="1"/>
  <c r="CS66" i="1"/>
  <c r="CR66" i="1"/>
  <c r="CT66" i="1"/>
  <c r="OB66" i="1"/>
  <c r="LA64" i="1"/>
  <c r="NY64" i="1"/>
  <c r="CR64" i="1"/>
  <c r="NX64" i="1"/>
  <c r="NW64" i="1"/>
  <c r="OB64" i="1"/>
  <c r="OA64" i="1"/>
  <c r="CU64" i="1"/>
  <c r="CT64" i="1"/>
  <c r="NZ64" i="1"/>
  <c r="CS64" i="1"/>
  <c r="CV64" i="1"/>
  <c r="CW64" i="1"/>
  <c r="KG60" i="1"/>
  <c r="LD60" i="1"/>
  <c r="NY62" i="1"/>
  <c r="CR62" i="1"/>
  <c r="NX62" i="1"/>
  <c r="CU62" i="1"/>
  <c r="CT62" i="1"/>
  <c r="CS62" i="1"/>
  <c r="OB62" i="1"/>
  <c r="NZ62" i="1"/>
  <c r="CW62" i="1"/>
  <c r="CV62" i="1"/>
  <c r="NW62" i="1"/>
  <c r="OA62" i="1"/>
  <c r="KX64" i="1"/>
  <c r="KH64" i="1"/>
  <c r="KG64" i="1"/>
  <c r="LD64" i="1"/>
  <c r="KY64" i="1"/>
  <c r="LC64" i="1"/>
  <c r="LA60" i="1"/>
  <c r="NW60" i="1"/>
  <c r="OA60" i="1"/>
  <c r="NZ60" i="1"/>
  <c r="NY60" i="1"/>
  <c r="NX60" i="1"/>
  <c r="CW60" i="1"/>
  <c r="CT60" i="1"/>
  <c r="OB60" i="1"/>
  <c r="CV60" i="1"/>
  <c r="CU60" i="1"/>
  <c r="CS60" i="1"/>
  <c r="CR60" i="1"/>
  <c r="JF56" i="1"/>
  <c r="KH56" i="1"/>
  <c r="KF56" i="1"/>
  <c r="LD56" i="1"/>
  <c r="LC56" i="1"/>
  <c r="KZ56" i="1"/>
  <c r="KY56" i="1"/>
  <c r="LB56" i="1"/>
  <c r="KI56" i="1"/>
  <c r="LA56" i="1"/>
  <c r="NW56" i="1"/>
  <c r="NX56" i="1"/>
  <c r="CU56" i="1"/>
  <c r="OA56" i="1"/>
  <c r="NZ56" i="1"/>
  <c r="CS56" i="1"/>
  <c r="NY56" i="1"/>
  <c r="CR56" i="1"/>
  <c r="OB56" i="1"/>
  <c r="CV56" i="1"/>
  <c r="CT56" i="1"/>
  <c r="CW56" i="1"/>
  <c r="NY57" i="1"/>
  <c r="CR57" i="1"/>
  <c r="NW57" i="1"/>
  <c r="OB57" i="1"/>
  <c r="CU57" i="1"/>
  <c r="OA57" i="1"/>
  <c r="NX57" i="1"/>
  <c r="CW57" i="1"/>
  <c r="CV57" i="1"/>
  <c r="NZ57" i="1"/>
  <c r="CT57" i="1"/>
  <c r="CS57" i="1"/>
  <c r="KX56" i="1"/>
  <c r="H59" i="1"/>
  <c r="H60" i="1" s="1"/>
  <c r="H61" i="1" s="1"/>
  <c r="H62" i="1" s="1"/>
  <c r="H63" i="1" s="1"/>
  <c r="H64" i="1" s="1"/>
  <c r="H65" i="1" s="1"/>
  <c r="LN22" i="1"/>
  <c r="LN25" i="1" s="1"/>
  <c r="MZ58" i="1"/>
  <c r="LB58" i="1"/>
  <c r="LA58" i="1"/>
  <c r="CM50" i="1"/>
  <c r="KG54" i="1"/>
  <c r="KX54" i="1"/>
  <c r="JF58" i="1"/>
  <c r="LC58" i="1"/>
  <c r="LD58" i="1"/>
  <c r="KF58" i="1"/>
  <c r="KG58" i="1"/>
  <c r="KX58" i="1"/>
  <c r="KH58" i="1"/>
  <c r="KY58" i="1"/>
  <c r="KF54" i="1"/>
  <c r="AP58" i="1"/>
  <c r="KI58" i="1"/>
  <c r="KZ58" i="1"/>
  <c r="AL59" i="1"/>
  <c r="KZ59" i="1" s="1"/>
  <c r="BY59" i="1"/>
  <c r="AP59" i="1"/>
  <c r="CM54" i="1"/>
  <c r="KH54" i="1"/>
  <c r="KY54" i="1"/>
  <c r="AP54" i="1"/>
  <c r="KI54" i="1"/>
  <c r="KZ54" i="1"/>
  <c r="LA54" i="1"/>
  <c r="AL50" i="1"/>
  <c r="JF50" i="1" s="1"/>
  <c r="LB54" i="1"/>
  <c r="JF54" i="1"/>
  <c r="LC54" i="1"/>
  <c r="LD54" i="1"/>
  <c r="BY54" i="1"/>
  <c r="AP50" i="1"/>
  <c r="BY50" i="1"/>
  <c r="LB50" i="1" l="1"/>
  <c r="KH50" i="1"/>
  <c r="H66" i="1"/>
  <c r="LA50" i="1"/>
  <c r="KI50" i="1"/>
  <c r="LD59" i="1"/>
  <c r="KY50" i="1"/>
  <c r="KG50" i="1"/>
  <c r="KI59" i="1"/>
  <c r="KH59" i="1"/>
  <c r="NY59" i="1"/>
  <c r="NW59" i="1"/>
  <c r="CW59" i="1"/>
  <c r="CV59" i="1"/>
  <c r="OB59" i="1"/>
  <c r="CT59" i="1"/>
  <c r="OA59" i="1"/>
  <c r="CS59" i="1"/>
  <c r="CR59" i="1"/>
  <c r="NZ59" i="1"/>
  <c r="NX59" i="1"/>
  <c r="CU59" i="1"/>
  <c r="LA59" i="1"/>
  <c r="KX59" i="1"/>
  <c r="KG59" i="1"/>
  <c r="JF59" i="1"/>
  <c r="LC59" i="1"/>
  <c r="NY58" i="1"/>
  <c r="OA58" i="1"/>
  <c r="NZ58" i="1"/>
  <c r="NX58" i="1"/>
  <c r="CW58" i="1"/>
  <c r="NW58" i="1"/>
  <c r="CV58" i="1"/>
  <c r="CU58" i="1"/>
  <c r="CT58" i="1"/>
  <c r="CS58" i="1"/>
  <c r="CR58" i="1"/>
  <c r="OB58" i="1"/>
  <c r="KY59" i="1"/>
  <c r="LB59" i="1"/>
  <c r="KF50" i="1"/>
  <c r="KF59" i="1"/>
  <c r="LC50" i="1"/>
  <c r="OB54" i="1"/>
  <c r="CT54" i="1"/>
  <c r="OA54" i="1"/>
  <c r="CS54" i="1"/>
  <c r="NZ54" i="1"/>
  <c r="CR54" i="1"/>
  <c r="NY54" i="1"/>
  <c r="CU54" i="1"/>
  <c r="NX54" i="1"/>
  <c r="NW54" i="1"/>
  <c r="CW54" i="1"/>
  <c r="CV54" i="1"/>
  <c r="KZ50" i="1"/>
  <c r="KX50" i="1"/>
  <c r="LD50" i="1"/>
  <c r="OB50" i="1"/>
  <c r="CU50" i="1"/>
  <c r="OA50" i="1"/>
  <c r="CT50" i="1"/>
  <c r="NZ50" i="1"/>
  <c r="CS50" i="1"/>
  <c r="NY50" i="1"/>
  <c r="CR50" i="1"/>
  <c r="NX50" i="1"/>
  <c r="NW50" i="1"/>
  <c r="CV50" i="1"/>
  <c r="CW50" i="1"/>
  <c r="H67" i="1" l="1"/>
  <c r="MZ59" i="1"/>
  <c r="NJ5" i="1"/>
  <c r="NJ89" i="1" s="1"/>
  <c r="NK23" i="1"/>
  <c r="NK5" i="1"/>
  <c r="NK89" i="1" s="1"/>
  <c r="H68" i="1" l="1"/>
  <c r="NJ22" i="1"/>
  <c r="NJ25" i="1" s="1"/>
  <c r="NK22" i="1"/>
  <c r="NK25" i="1" s="1"/>
  <c r="MM38" i="1"/>
  <c r="MN38" i="1"/>
  <c r="MO38" i="1"/>
  <c r="MP38" i="1"/>
  <c r="MQ38" i="1"/>
  <c r="MR38" i="1"/>
  <c r="LE38" i="1" a="1"/>
  <c r="LE38" i="1" s="1"/>
  <c r="NL5" i="1"/>
  <c r="NL89" i="1" s="1"/>
  <c r="NI5" i="1"/>
  <c r="NI89" i="1" s="1"/>
  <c r="NH5" i="1"/>
  <c r="NH89" i="1" s="1"/>
  <c r="NG5" i="1"/>
  <c r="NG89" i="1" s="1"/>
  <c r="NF5" i="1"/>
  <c r="NF22" i="1" s="1"/>
  <c r="NF25" i="1" s="1"/>
  <c r="NE5" i="1"/>
  <c r="NE89" i="1" s="1"/>
  <c r="CJ38" i="1"/>
  <c r="H69" i="1" l="1"/>
  <c r="H70" i="1" s="1"/>
  <c r="NH22" i="1"/>
  <c r="NH25" i="1" s="1"/>
  <c r="NI22" i="1"/>
  <c r="NI25" i="1" s="1"/>
  <c r="NE22" i="1"/>
  <c r="NE25" i="1" s="1"/>
  <c r="NG22" i="1"/>
  <c r="NG25" i="1" s="1"/>
  <c r="NL22" i="1"/>
  <c r="NL25" i="1" s="1"/>
  <c r="NF89" i="1"/>
  <c r="AS47" i="1"/>
  <c r="A47" i="1"/>
  <c r="QF46" i="1"/>
  <c r="QE46" i="1"/>
  <c r="QD46" i="1"/>
  <c r="QC46" i="1"/>
  <c r="QB46" i="1"/>
  <c r="QA46" i="1"/>
  <c r="PZ46" i="1"/>
  <c r="PY46" i="1"/>
  <c r="PX46" i="1"/>
  <c r="PW46" i="1"/>
  <c r="PV46" i="1"/>
  <c r="PU46" i="1"/>
  <c r="PT46" i="1"/>
  <c r="PS46" i="1"/>
  <c r="PR46" i="1"/>
  <c r="PQ46" i="1"/>
  <c r="PP46" i="1"/>
  <c r="PO46" i="1"/>
  <c r="PN46" i="1"/>
  <c r="PM46" i="1"/>
  <c r="PL46" i="1"/>
  <c r="PK46" i="1"/>
  <c r="PJ46" i="1"/>
  <c r="PI46" i="1"/>
  <c r="PH46" i="1"/>
  <c r="PG46" i="1"/>
  <c r="MS46" i="1"/>
  <c r="MR46" i="1"/>
  <c r="MQ46" i="1"/>
  <c r="MP46" i="1"/>
  <c r="MO46" i="1"/>
  <c r="MN46" i="1"/>
  <c r="MM46" i="1"/>
  <c r="ME46" i="1"/>
  <c r="MD46" i="1"/>
  <c r="MC46" i="1"/>
  <c r="MB46" i="1"/>
  <c r="KW46" i="1"/>
  <c r="KV46" i="1"/>
  <c r="KU46" i="1"/>
  <c r="KT46" i="1"/>
  <c r="KS46" i="1"/>
  <c r="JJ46" i="1"/>
  <c r="JI46" i="1"/>
  <c r="JG46" i="1"/>
  <c r="JE46" i="1"/>
  <c r="JC46" i="1"/>
  <c r="JB46" i="1"/>
  <c r="IZ46" i="1"/>
  <c r="BJ46" i="1"/>
  <c r="BI46" i="1"/>
  <c r="BH46" i="1"/>
  <c r="BG46" i="1"/>
  <c r="BF46" i="1"/>
  <c r="BE46" i="1"/>
  <c r="AO46" i="1"/>
  <c r="AN46" i="1"/>
  <c r="AM46" i="1"/>
  <c r="X46" i="1"/>
  <c r="MZ46" i="1" s="1"/>
  <c r="M46" i="1"/>
  <c r="K46" i="1"/>
  <c r="G46" i="1"/>
  <c r="A46" i="1"/>
  <c r="AR45" i="1"/>
  <c r="AS45" i="1" s="1"/>
  <c r="W45" i="1"/>
  <c r="V45" i="1"/>
  <c r="U45" i="1"/>
  <c r="P45" i="1"/>
  <c r="N45" i="1"/>
  <c r="A45" i="1"/>
  <c r="A44" i="1"/>
  <c r="H71" i="1" l="1"/>
  <c r="CM46" i="1"/>
  <c r="AP46" i="1"/>
  <c r="AL46" i="1"/>
  <c r="KZ46" i="1" s="1"/>
  <c r="BY46" i="1"/>
  <c r="H72" i="1" l="1"/>
  <c r="KG46" i="1"/>
  <c r="KF46" i="1"/>
  <c r="LD46" i="1"/>
  <c r="LA46" i="1"/>
  <c r="KI46" i="1"/>
  <c r="KH46" i="1"/>
  <c r="KY46" i="1"/>
  <c r="LC46" i="1"/>
  <c r="KX46" i="1"/>
  <c r="JF46" i="1"/>
  <c r="OB46" i="1"/>
  <c r="OA46" i="1"/>
  <c r="CT46" i="1"/>
  <c r="NZ46" i="1"/>
  <c r="CS46" i="1"/>
  <c r="NY46" i="1"/>
  <c r="CR46" i="1"/>
  <c r="NX46" i="1"/>
  <c r="CV46" i="1"/>
  <c r="NW46" i="1"/>
  <c r="CW46" i="1"/>
  <c r="CU46" i="1"/>
  <c r="LB46" i="1"/>
  <c r="H73" i="1" l="1"/>
  <c r="M23" i="1"/>
  <c r="K23" i="1"/>
  <c r="L39" i="1"/>
  <c r="L40" i="1" s="1"/>
  <c r="L41" i="1" s="1"/>
  <c r="L42" i="1" s="1"/>
  <c r="BJ38" i="1"/>
  <c r="BI38" i="1"/>
  <c r="BH38" i="1"/>
  <c r="BG38" i="1"/>
  <c r="BF38" i="1"/>
  <c r="BE38" i="1"/>
  <c r="BJ32" i="1"/>
  <c r="BI32" i="1"/>
  <c r="BH32" i="1"/>
  <c r="BG32" i="1"/>
  <c r="BF32" i="1"/>
  <c r="BE32" i="1"/>
  <c r="H74" i="1" l="1"/>
  <c r="KL5" i="1"/>
  <c r="KL89" i="1" s="1"/>
  <c r="KJ5" i="1"/>
  <c r="KJ89" i="1" s="1"/>
  <c r="G8" i="1"/>
  <c r="G9" i="1" s="1"/>
  <c r="G10" i="1" s="1"/>
  <c r="G11" i="1" s="1"/>
  <c r="G12" i="1" s="1"/>
  <c r="G13" i="1" s="1"/>
  <c r="O7" i="1"/>
  <c r="U6" i="1"/>
  <c r="AR31" i="1"/>
  <c r="AS31" i="1" s="1"/>
  <c r="W31" i="1"/>
  <c r="X32" i="1"/>
  <c r="EG19" i="1"/>
  <c r="EF19" i="1"/>
  <c r="EH19" i="1"/>
  <c r="D6" i="6"/>
  <c r="D6" i="7"/>
  <c r="D6" i="8"/>
  <c r="KW29" i="1"/>
  <c r="KV29" i="1"/>
  <c r="KW28" i="1"/>
  <c r="KV28" i="1"/>
  <c r="KW27" i="1"/>
  <c r="KV27" i="1"/>
  <c r="KW26" i="1"/>
  <c r="KV26" i="1"/>
  <c r="KW25" i="1"/>
  <c r="KV25" i="1"/>
  <c r="JH5" i="1"/>
  <c r="JH89" i="1" s="1"/>
  <c r="JE38" i="1"/>
  <c r="JF5" i="1"/>
  <c r="JF89" i="1" s="1"/>
  <c r="DC5" i="1"/>
  <c r="DC89" i="1" s="1"/>
  <c r="C38" i="1"/>
  <c r="T39" i="1"/>
  <c r="T40" i="1" s="1"/>
  <c r="T41" i="1" s="1"/>
  <c r="T42" i="1" s="1"/>
  <c r="S39" i="1"/>
  <c r="S40" i="1" s="1"/>
  <c r="S41" i="1" s="1"/>
  <c r="S42" i="1" s="1"/>
  <c r="R39" i="1"/>
  <c r="R40" i="1" s="1"/>
  <c r="R41" i="1" s="1"/>
  <c r="R42" i="1" s="1"/>
  <c r="Q39" i="1"/>
  <c r="Q40" i="1" s="1"/>
  <c r="Q41" i="1" s="1"/>
  <c r="Q42" i="1" s="1"/>
  <c r="S22" i="1"/>
  <c r="R22" i="1"/>
  <c r="Q22" i="1"/>
  <c r="J40" i="3"/>
  <c r="I40" i="3"/>
  <c r="H40" i="3"/>
  <c r="G40" i="3"/>
  <c r="F40" i="3"/>
  <c r="E40" i="3"/>
  <c r="D40" i="3"/>
  <c r="C40" i="3"/>
  <c r="B40" i="3"/>
  <c r="J39" i="3"/>
  <c r="I39" i="3"/>
  <c r="H39" i="3"/>
  <c r="G39" i="3"/>
  <c r="F39" i="3"/>
  <c r="E39" i="3"/>
  <c r="D39" i="3"/>
  <c r="C39" i="3"/>
  <c r="B39" i="3"/>
  <c r="J35" i="3"/>
  <c r="I35" i="3"/>
  <c r="H35" i="3"/>
  <c r="G35" i="3"/>
  <c r="F35" i="3"/>
  <c r="E35" i="3"/>
  <c r="D35" i="3"/>
  <c r="C35" i="3"/>
  <c r="B35" i="3"/>
  <c r="J34" i="3"/>
  <c r="I34" i="3"/>
  <c r="H34" i="3"/>
  <c r="G34" i="3"/>
  <c r="F34" i="3"/>
  <c r="E34" i="3"/>
  <c r="D34" i="3"/>
  <c r="C34" i="3"/>
  <c r="B34" i="3"/>
  <c r="AZ5" i="1"/>
  <c r="AZ89" i="1" s="1"/>
  <c r="AY5" i="1"/>
  <c r="AY89" i="1" s="1"/>
  <c r="N753" i="4"/>
  <c r="H753" i="4"/>
  <c r="N752" i="4"/>
  <c r="H752" i="4"/>
  <c r="N751" i="4"/>
  <c r="H751" i="4"/>
  <c r="N777" i="4"/>
  <c r="H777" i="4"/>
  <c r="N776" i="4"/>
  <c r="I776" i="4"/>
  <c r="H776" i="4"/>
  <c r="N775" i="4"/>
  <c r="H775" i="4"/>
  <c r="N765" i="4"/>
  <c r="H765" i="4"/>
  <c r="N764" i="4"/>
  <c r="I764" i="4"/>
  <c r="H764" i="4"/>
  <c r="N763" i="4"/>
  <c r="H763" i="4"/>
  <c r="KH5" i="1"/>
  <c r="KH89" i="1" s="1"/>
  <c r="KG5" i="1"/>
  <c r="KG89" i="1" s="1"/>
  <c r="KI5" i="1"/>
  <c r="KI89" i="1" s="1"/>
  <c r="KF5" i="1"/>
  <c r="KF89" i="1" s="1"/>
  <c r="EF84" i="1" l="1"/>
  <c r="EF55" i="1"/>
  <c r="EG84" i="1"/>
  <c r="EG55" i="1"/>
  <c r="EF80" i="1"/>
  <c r="EG80" i="1"/>
  <c r="EF79" i="1"/>
  <c r="EF77" i="1"/>
  <c r="EF78" i="1"/>
  <c r="EF76" i="1"/>
  <c r="EF75" i="1"/>
  <c r="EF74" i="1"/>
  <c r="EF72" i="1"/>
  <c r="EF73" i="1"/>
  <c r="EF71" i="1"/>
  <c r="EF70" i="1"/>
  <c r="EG79" i="1"/>
  <c r="EG78" i="1"/>
  <c r="EG77" i="1"/>
  <c r="EG75" i="1"/>
  <c r="EG76" i="1"/>
  <c r="EG74" i="1"/>
  <c r="EG71" i="1"/>
  <c r="EG72" i="1"/>
  <c r="EG73" i="1"/>
  <c r="EG70" i="1"/>
  <c r="H75" i="1"/>
  <c r="EF69" i="1"/>
  <c r="EF67" i="1"/>
  <c r="EF68" i="1"/>
  <c r="EF66" i="1"/>
  <c r="EF65" i="1"/>
  <c r="EG67" i="1"/>
  <c r="EG69" i="1"/>
  <c r="EG68" i="1"/>
  <c r="EG66" i="1"/>
  <c r="EG65" i="1"/>
  <c r="EF64" i="1"/>
  <c r="EF63" i="1"/>
  <c r="EF62" i="1"/>
  <c r="EF60" i="1"/>
  <c r="EF61" i="1"/>
  <c r="EG64" i="1"/>
  <c r="EG63" i="1"/>
  <c r="EG62" i="1"/>
  <c r="EG60" i="1"/>
  <c r="EG61" i="1"/>
  <c r="EF57" i="1"/>
  <c r="EF56" i="1"/>
  <c r="EG57" i="1"/>
  <c r="EG56" i="1"/>
  <c r="MY59" i="1"/>
  <c r="MY58" i="1"/>
  <c r="EF54" i="1"/>
  <c r="EF59" i="1"/>
  <c r="EF58" i="1"/>
  <c r="EG54" i="1"/>
  <c r="EG59" i="1"/>
  <c r="EG58" i="1"/>
  <c r="W50" i="1"/>
  <c r="MY50" i="1" s="1"/>
  <c r="MY54" i="1"/>
  <c r="EF46" i="1"/>
  <c r="EF50" i="1"/>
  <c r="EG46" i="1"/>
  <c r="EG50" i="1"/>
  <c r="V31" i="1"/>
  <c r="W46" i="1"/>
  <c r="MY46" i="1" s="1"/>
  <c r="KL22" i="1"/>
  <c r="KL25" i="1" s="1"/>
  <c r="KJ22" i="1"/>
  <c r="KJ25" i="1" s="1"/>
  <c r="U31" i="1"/>
  <c r="P31" i="1" s="1"/>
  <c r="W32" i="1"/>
  <c r="JH22" i="1"/>
  <c r="JH25" i="1" s="1"/>
  <c r="JF22" i="1"/>
  <c r="JF25" i="1" s="1"/>
  <c r="DC22" i="1"/>
  <c r="DC25" i="1" s="1"/>
  <c r="AY22" i="1"/>
  <c r="AZ22" i="1"/>
  <c r="KG22" i="1"/>
  <c r="KG25" i="1" s="1"/>
  <c r="KH22" i="1"/>
  <c r="KH25" i="1" s="1"/>
  <c r="KF22" i="1"/>
  <c r="KF25" i="1" s="1"/>
  <c r="KI22" i="1"/>
  <c r="KI25" i="1" s="1"/>
  <c r="H76" i="1" l="1"/>
  <c r="NA54" i="1"/>
  <c r="NA58" i="1"/>
  <c r="NA59" i="1"/>
  <c r="V46" i="1"/>
  <c r="NA46" i="1" s="1"/>
  <c r="V50" i="1"/>
  <c r="NA50" i="1" s="1"/>
  <c r="N31" i="1"/>
  <c r="V32" i="1"/>
  <c r="H77" i="1" l="1"/>
  <c r="SP21" i="1"/>
  <c r="UZ21" i="1" s="1"/>
  <c r="SO21" i="1"/>
  <c r="UY21" i="1" s="1"/>
  <c r="SN21" i="1"/>
  <c r="UX21" i="1" s="1"/>
  <c r="SM21" i="1"/>
  <c r="UW21" i="1" s="1"/>
  <c r="SL21" i="1"/>
  <c r="UV21" i="1" s="1"/>
  <c r="SK21" i="1"/>
  <c r="UU21" i="1" s="1"/>
  <c r="SJ21" i="1"/>
  <c r="UT21" i="1" s="1"/>
  <c r="SI21" i="1"/>
  <c r="US21" i="1" s="1"/>
  <c r="SH21" i="1"/>
  <c r="UR21" i="1" s="1"/>
  <c r="SG21" i="1"/>
  <c r="UQ21" i="1" s="1"/>
  <c r="SF21" i="1"/>
  <c r="UP21" i="1" s="1"/>
  <c r="SE21" i="1"/>
  <c r="UO21" i="1" s="1"/>
  <c r="SD21" i="1"/>
  <c r="UN21" i="1" s="1"/>
  <c r="SC21" i="1"/>
  <c r="UM21" i="1" s="1"/>
  <c r="SB21" i="1"/>
  <c r="UL21" i="1" s="1"/>
  <c r="SA21" i="1"/>
  <c r="UK21" i="1" s="1"/>
  <c r="RZ21" i="1"/>
  <c r="UJ21" i="1" s="1"/>
  <c r="RY21" i="1"/>
  <c r="UI21" i="1" s="1"/>
  <c r="RX21" i="1"/>
  <c r="UH21" i="1" s="1"/>
  <c r="RW21" i="1"/>
  <c r="UG21" i="1" s="1"/>
  <c r="RV21" i="1"/>
  <c r="UF21" i="1" s="1"/>
  <c r="RU21" i="1"/>
  <c r="UE21" i="1" s="1"/>
  <c r="RT21" i="1"/>
  <c r="UD21" i="1" s="1"/>
  <c r="RS21" i="1"/>
  <c r="UC21" i="1" s="1"/>
  <c r="RR21" i="1"/>
  <c r="UB21" i="1" s="1"/>
  <c r="RQ21" i="1"/>
  <c r="UA21" i="1" s="1"/>
  <c r="QL21" i="1"/>
  <c r="SV21" i="1" s="1"/>
  <c r="QK21" i="1"/>
  <c r="SU21" i="1" s="1"/>
  <c r="QJ21" i="1"/>
  <c r="ST21" i="1" s="1"/>
  <c r="QI21" i="1"/>
  <c r="SS21" i="1" s="1"/>
  <c r="QH21" i="1"/>
  <c r="SR21" i="1" s="1"/>
  <c r="SP19" i="1"/>
  <c r="SO19" i="1"/>
  <c r="SN19" i="1"/>
  <c r="SM19" i="1"/>
  <c r="SL19" i="1"/>
  <c r="SK19" i="1"/>
  <c r="SJ19" i="1"/>
  <c r="SI19" i="1"/>
  <c r="SH19" i="1"/>
  <c r="SG19" i="1"/>
  <c r="SF19" i="1"/>
  <c r="SE19" i="1"/>
  <c r="SD19" i="1"/>
  <c r="SC19" i="1"/>
  <c r="SB19" i="1"/>
  <c r="SA19" i="1"/>
  <c r="RZ19" i="1"/>
  <c r="RY19" i="1"/>
  <c r="RX19" i="1"/>
  <c r="RW19" i="1"/>
  <c r="RV19" i="1"/>
  <c r="RU19" i="1"/>
  <c r="RT19" i="1"/>
  <c r="RS19" i="1"/>
  <c r="RR19" i="1"/>
  <c r="RQ19" i="1"/>
  <c r="RP19" i="1"/>
  <c r="RO19" i="1"/>
  <c r="RN19" i="1"/>
  <c r="RM19" i="1"/>
  <c r="RL19" i="1"/>
  <c r="RK19" i="1"/>
  <c r="RJ19" i="1"/>
  <c r="RI19" i="1"/>
  <c r="RH19" i="1"/>
  <c r="RG19" i="1"/>
  <c r="RF19" i="1"/>
  <c r="RE19" i="1"/>
  <c r="RD19" i="1"/>
  <c r="RC19" i="1"/>
  <c r="RB19" i="1"/>
  <c r="RA19" i="1"/>
  <c r="QZ19" i="1"/>
  <c r="QY19" i="1"/>
  <c r="QX19" i="1"/>
  <c r="QW19" i="1"/>
  <c r="QV19" i="1"/>
  <c r="QU19" i="1"/>
  <c r="QT19" i="1"/>
  <c r="QS19" i="1"/>
  <c r="QR19" i="1"/>
  <c r="QQ19" i="1"/>
  <c r="QP19" i="1"/>
  <c r="QO19" i="1"/>
  <c r="QN19" i="1"/>
  <c r="QM19" i="1"/>
  <c r="QL19" i="1"/>
  <c r="QK19" i="1"/>
  <c r="QJ19" i="1"/>
  <c r="QI19" i="1"/>
  <c r="QH19" i="1"/>
  <c r="RQ15" i="1"/>
  <c r="UA15" i="1" s="1"/>
  <c r="QL15" i="1"/>
  <c r="SV15" i="1" s="1"/>
  <c r="QK15" i="1"/>
  <c r="SU15" i="1" s="1"/>
  <c r="QJ15" i="1"/>
  <c r="ST15" i="1" s="1"/>
  <c r="QI15" i="1"/>
  <c r="SS15" i="1" s="1"/>
  <c r="QH15" i="1"/>
  <c r="SR15" i="1" s="1"/>
  <c r="TZ5" i="1"/>
  <c r="TY5" i="1"/>
  <c r="TY89" i="1" s="1"/>
  <c r="TX5" i="1"/>
  <c r="TW5" i="1"/>
  <c r="TW89" i="1" s="1"/>
  <c r="TV5" i="1"/>
  <c r="TV89" i="1" s="1"/>
  <c r="TU5" i="1"/>
  <c r="TU89" i="1" s="1"/>
  <c r="RP5" i="1"/>
  <c r="RP89" i="1" s="1"/>
  <c r="RO5" i="1"/>
  <c r="RO89" i="1" s="1"/>
  <c r="RN5" i="1"/>
  <c r="RN89" i="1" s="1"/>
  <c r="RM5" i="1"/>
  <c r="RM89" i="1" s="1"/>
  <c r="RL5" i="1"/>
  <c r="RL89" i="1" s="1"/>
  <c r="RK5" i="1"/>
  <c r="RK89" i="1" s="1"/>
  <c r="PF5" i="1"/>
  <c r="PE5" i="1"/>
  <c r="PE89" i="1" s="1"/>
  <c r="PD5" i="1"/>
  <c r="PD89" i="1" s="1"/>
  <c r="PC5" i="1"/>
  <c r="PC89" i="1" s="1"/>
  <c r="PB5" i="1"/>
  <c r="PB89" i="1" s="1"/>
  <c r="OH21" i="1"/>
  <c r="OG21" i="1"/>
  <c r="OF21" i="1"/>
  <c r="OE21" i="1"/>
  <c r="OD21" i="1"/>
  <c r="OH15" i="1"/>
  <c r="QR15" i="1" s="1"/>
  <c r="TB15" i="1" s="1"/>
  <c r="OG15" i="1"/>
  <c r="QQ15" i="1" s="1"/>
  <c r="TA15" i="1" s="1"/>
  <c r="OF15" i="1"/>
  <c r="OE15" i="1"/>
  <c r="OD15" i="1"/>
  <c r="OC21" i="1"/>
  <c r="OC15" i="1"/>
  <c r="OB5" i="1"/>
  <c r="OB89" i="1" s="1"/>
  <c r="AN234" i="4"/>
  <c r="AN234" i="7"/>
  <c r="AN234" i="6"/>
  <c r="AO234" i="6" s="1"/>
  <c r="AP234" i="6" s="1"/>
  <c r="AN234" i="8"/>
  <c r="AO234" i="8" s="1"/>
  <c r="N234" i="4"/>
  <c r="T234" i="4" s="1"/>
  <c r="Z234" i="4" s="1"/>
  <c r="AF234" i="4" s="1"/>
  <c r="AL234" i="4" s="1"/>
  <c r="N234" i="7"/>
  <c r="T234" i="7" s="1"/>
  <c r="Z234" i="7" s="1"/>
  <c r="AF234" i="7" s="1"/>
  <c r="AL234" i="7" s="1"/>
  <c r="N234" i="6"/>
  <c r="T234" i="6" s="1"/>
  <c r="Z234" i="6" s="1"/>
  <c r="AF234" i="6" s="1"/>
  <c r="AL234" i="6" s="1"/>
  <c r="N234" i="8"/>
  <c r="T234" i="8" s="1"/>
  <c r="Z234" i="8" s="1"/>
  <c r="AF234" i="8" s="1"/>
  <c r="AL234" i="8" s="1"/>
  <c r="M234" i="4"/>
  <c r="S234" i="4" s="1"/>
  <c r="Y234" i="4" s="1"/>
  <c r="AE234" i="4" s="1"/>
  <c r="AK234" i="4" s="1"/>
  <c r="L234" i="4"/>
  <c r="R234" i="4" s="1"/>
  <c r="X234" i="4" s="1"/>
  <c r="AD234" i="4" s="1"/>
  <c r="AJ234" i="4" s="1"/>
  <c r="K234" i="4"/>
  <c r="Q234" i="4" s="1"/>
  <c r="W234" i="4" s="1"/>
  <c r="AC234" i="4" s="1"/>
  <c r="AI234" i="4" s="1"/>
  <c r="J234" i="4"/>
  <c r="P234" i="4" s="1"/>
  <c r="V234" i="4" s="1"/>
  <c r="AB234" i="4" s="1"/>
  <c r="AH234" i="4" s="1"/>
  <c r="M234" i="7"/>
  <c r="S234" i="7" s="1"/>
  <c r="Y234" i="7" s="1"/>
  <c r="AE234" i="7" s="1"/>
  <c r="AK234" i="7" s="1"/>
  <c r="L234" i="7"/>
  <c r="R234" i="7" s="1"/>
  <c r="X234" i="7" s="1"/>
  <c r="AD234" i="7" s="1"/>
  <c r="AJ234" i="7" s="1"/>
  <c r="K234" i="7"/>
  <c r="Q234" i="7" s="1"/>
  <c r="W234" i="7" s="1"/>
  <c r="AC234" i="7" s="1"/>
  <c r="AI234" i="7" s="1"/>
  <c r="J234" i="7"/>
  <c r="P234" i="7" s="1"/>
  <c r="V234" i="7" s="1"/>
  <c r="AB234" i="7" s="1"/>
  <c r="AH234" i="7" s="1"/>
  <c r="M234" i="6"/>
  <c r="S234" i="6" s="1"/>
  <c r="Y234" i="6" s="1"/>
  <c r="AE234" i="6" s="1"/>
  <c r="AK234" i="6" s="1"/>
  <c r="L234" i="6"/>
  <c r="R234" i="6" s="1"/>
  <c r="X234" i="6" s="1"/>
  <c r="AD234" i="6" s="1"/>
  <c r="AJ234" i="6" s="1"/>
  <c r="K234" i="6"/>
  <c r="Q234" i="6" s="1"/>
  <c r="W234" i="6" s="1"/>
  <c r="AC234" i="6" s="1"/>
  <c r="AI234" i="6" s="1"/>
  <c r="J234" i="6"/>
  <c r="P234" i="6" s="1"/>
  <c r="V234" i="6" s="1"/>
  <c r="AB234" i="6" s="1"/>
  <c r="AH234" i="6" s="1"/>
  <c r="M234" i="8"/>
  <c r="S234" i="8" s="1"/>
  <c r="Y234" i="8" s="1"/>
  <c r="AE234" i="8" s="1"/>
  <c r="AK234" i="8" s="1"/>
  <c r="L234" i="8"/>
  <c r="R234" i="8" s="1"/>
  <c r="X234" i="8" s="1"/>
  <c r="AD234" i="8" s="1"/>
  <c r="AJ234" i="8" s="1"/>
  <c r="K234" i="8"/>
  <c r="Q234" i="8" s="1"/>
  <c r="W234" i="8" s="1"/>
  <c r="AC234" i="8" s="1"/>
  <c r="AI234" i="8" s="1"/>
  <c r="J234" i="8"/>
  <c r="P234" i="8" s="1"/>
  <c r="V234" i="8" s="1"/>
  <c r="AB234" i="8" s="1"/>
  <c r="AH234" i="8" s="1"/>
  <c r="I234" i="4"/>
  <c r="O234" i="4" s="1"/>
  <c r="U234" i="4" s="1"/>
  <c r="AA234" i="4" s="1"/>
  <c r="AG234" i="4" s="1"/>
  <c r="I234" i="7"/>
  <c r="O234" i="7" s="1"/>
  <c r="U234" i="7" s="1"/>
  <c r="AA234" i="7" s="1"/>
  <c r="AG234" i="7" s="1"/>
  <c r="I234" i="6"/>
  <c r="O234" i="6" s="1"/>
  <c r="U234" i="6" s="1"/>
  <c r="AA234" i="6" s="1"/>
  <c r="AG234" i="6" s="1"/>
  <c r="I234" i="8"/>
  <c r="O234" i="8" s="1"/>
  <c r="U234" i="8" s="1"/>
  <c r="AA234" i="8" s="1"/>
  <c r="AG234" i="8" s="1"/>
  <c r="PH15" i="1"/>
  <c r="RR15" i="1" s="1"/>
  <c r="UB15" i="1" s="1"/>
  <c r="A12" i="8"/>
  <c r="A13" i="8" s="1"/>
  <c r="A14" i="8" s="1"/>
  <c r="A15" i="8" s="1"/>
  <c r="A16" i="8" s="1"/>
  <c r="A17" i="8" s="1"/>
  <c r="A18" i="8" s="1"/>
  <c r="A19" i="8" s="1"/>
  <c r="A20" i="8" s="1"/>
  <c r="A21" i="8" s="1"/>
  <c r="A22" i="8" s="1"/>
  <c r="A23" i="8" s="1"/>
  <c r="A24" i="8" s="1"/>
  <c r="A25" i="8" s="1"/>
  <c r="A26" i="8" s="1"/>
  <c r="A27" i="8" s="1"/>
  <c r="A28" i="8" s="1"/>
  <c r="A29" i="8" s="1"/>
  <c r="A30" i="8" s="1"/>
  <c r="A31" i="8" s="1"/>
  <c r="A32" i="8" s="1"/>
  <c r="A33" i="8" s="1"/>
  <c r="A34" i="8" s="1"/>
  <c r="A35" i="8" s="1"/>
  <c r="A36" i="8" s="1"/>
  <c r="A37" i="8" s="1"/>
  <c r="A38" i="8" s="1"/>
  <c r="A39" i="8" s="1"/>
  <c r="A40" i="8" s="1"/>
  <c r="A41" i="8" s="1"/>
  <c r="A42" i="8" s="1"/>
  <c r="A43" i="8" s="1"/>
  <c r="A12" i="7"/>
  <c r="A13" i="7" s="1"/>
  <c r="A14" i="7" s="1"/>
  <c r="A15" i="7" s="1"/>
  <c r="A16" i="7" s="1"/>
  <c r="A17" i="7" s="1"/>
  <c r="A18" i="7" s="1"/>
  <c r="A19" i="7" s="1"/>
  <c r="A20" i="7" s="1"/>
  <c r="A21" i="7" s="1"/>
  <c r="A22" i="7" s="1"/>
  <c r="A23" i="7" s="1"/>
  <c r="A24" i="7" s="1"/>
  <c r="A25" i="7" s="1"/>
  <c r="A26" i="7" s="1"/>
  <c r="A27" i="7" s="1"/>
  <c r="A28" i="7" s="1"/>
  <c r="A29" i="7" s="1"/>
  <c r="A30" i="7" s="1"/>
  <c r="A31" i="7" s="1"/>
  <c r="A32" i="7" s="1"/>
  <c r="A33" i="7" s="1"/>
  <c r="A34" i="7" s="1"/>
  <c r="A35" i="7" s="1"/>
  <c r="A36" i="7" s="1"/>
  <c r="A37" i="7" s="1"/>
  <c r="A38" i="7" s="1"/>
  <c r="A39" i="7" s="1"/>
  <c r="A40" i="7" s="1"/>
  <c r="A41" i="7" s="1"/>
  <c r="A42" i="7" s="1"/>
  <c r="A43" i="7" s="1"/>
  <c r="A12" i="6"/>
  <c r="A13" i="6" s="1"/>
  <c r="A14" i="6" s="1"/>
  <c r="A15" i="6" s="1"/>
  <c r="A16" i="6" s="1"/>
  <c r="A17" i="6" s="1"/>
  <c r="A18" i="6" s="1"/>
  <c r="A19" i="6" s="1"/>
  <c r="A20" i="6" s="1"/>
  <c r="A21" i="6" s="1"/>
  <c r="A22" i="6" s="1"/>
  <c r="A23" i="6" s="1"/>
  <c r="A24" i="6" s="1"/>
  <c r="A25" i="6" s="1"/>
  <c r="A26" i="6" s="1"/>
  <c r="A27" i="6" s="1"/>
  <c r="A28" i="6" s="1"/>
  <c r="A29" i="6" s="1"/>
  <c r="A30" i="6" s="1"/>
  <c r="A31" i="6" s="1"/>
  <c r="A32" i="6" s="1"/>
  <c r="A33" i="6" s="1"/>
  <c r="A34" i="6" s="1"/>
  <c r="A35" i="6" s="1"/>
  <c r="A36" i="6" s="1"/>
  <c r="A37" i="6" s="1"/>
  <c r="A38" i="6" s="1"/>
  <c r="A39" i="6" s="1"/>
  <c r="A40" i="6" s="1"/>
  <c r="A41" i="6" s="1"/>
  <c r="A42" i="6" s="1"/>
  <c r="A43" i="6" s="1"/>
  <c r="A12" i="4"/>
  <c r="A13" i="4" s="1"/>
  <c r="A14" i="4" s="1"/>
  <c r="A15" i="4" s="1"/>
  <c r="A16" i="4" s="1"/>
  <c r="A17" i="4" s="1"/>
  <c r="A18" i="4" s="1"/>
  <c r="A19" i="4" s="1"/>
  <c r="A20" i="4" s="1"/>
  <c r="A21" i="4" s="1"/>
  <c r="A22" i="4" s="1"/>
  <c r="A23" i="4" s="1"/>
  <c r="A24" i="4" s="1"/>
  <c r="A25" i="4" s="1"/>
  <c r="A26" i="4" s="1"/>
  <c r="A27" i="4" s="1"/>
  <c r="A28" i="4" s="1"/>
  <c r="A29" i="4" s="1"/>
  <c r="A30" i="4" s="1"/>
  <c r="A31" i="4" s="1"/>
  <c r="A32" i="4" s="1"/>
  <c r="A33" i="4" s="1"/>
  <c r="A34" i="4" s="1"/>
  <c r="A35" i="4" s="1"/>
  <c r="A36" i="4" s="1"/>
  <c r="A37" i="4" s="1"/>
  <c r="A38" i="4" s="1"/>
  <c r="A39" i="4" s="1"/>
  <c r="A40" i="4" s="1"/>
  <c r="A41" i="4" s="1"/>
  <c r="A42" i="4" s="1"/>
  <c r="A43" i="4" s="1"/>
  <c r="BC15" i="8"/>
  <c r="AR15" i="8" s="1"/>
  <c r="AW15" i="8"/>
  <c r="AY15" i="8" s="1"/>
  <c r="AN15" i="8" s="1"/>
  <c r="AW15" i="7"/>
  <c r="AY15" i="7" s="1"/>
  <c r="AN15" i="7" s="1"/>
  <c r="AW15" i="6"/>
  <c r="AZ15" i="6" s="1"/>
  <c r="AO15" i="6" s="1"/>
  <c r="SZ5" i="1"/>
  <c r="SY5" i="1"/>
  <c r="SX5" i="1"/>
  <c r="SW5" i="1"/>
  <c r="SV5" i="1"/>
  <c r="SU5" i="1"/>
  <c r="QP5" i="1"/>
  <c r="QP89" i="1" s="1"/>
  <c r="QO5" i="1"/>
  <c r="QO89" i="1" s="1"/>
  <c r="QN5" i="1"/>
  <c r="QN89" i="1" s="1"/>
  <c r="QM5" i="1"/>
  <c r="QM89" i="1" s="1"/>
  <c r="QL5" i="1"/>
  <c r="QL89" i="1" s="1"/>
  <c r="QK5" i="1"/>
  <c r="QK89" i="1" s="1"/>
  <c r="PA5" i="1"/>
  <c r="OZ5" i="1"/>
  <c r="OZ89" i="1" s="1"/>
  <c r="OY5" i="1"/>
  <c r="OX5" i="1"/>
  <c r="OW5" i="1"/>
  <c r="NZ5" i="1"/>
  <c r="NZ89" i="1" s="1"/>
  <c r="OE84" i="1" l="1"/>
  <c r="OE55" i="1"/>
  <c r="OG84" i="1"/>
  <c r="OG55" i="1"/>
  <c r="RU84" i="1"/>
  <c r="RU55" i="1"/>
  <c r="SC84" i="1"/>
  <c r="SC55" i="1"/>
  <c r="SK84" i="1"/>
  <c r="SK55" i="1"/>
  <c r="SI84" i="1"/>
  <c r="SI55" i="1"/>
  <c r="RT84" i="1"/>
  <c r="RT55" i="1"/>
  <c r="OH84" i="1"/>
  <c r="OH55" i="1"/>
  <c r="QH55" i="1"/>
  <c r="RV84" i="1"/>
  <c r="RV55" i="1"/>
  <c r="SD84" i="1"/>
  <c r="SD55" i="1"/>
  <c r="SL84" i="1"/>
  <c r="SL55" i="1"/>
  <c r="OF84" i="1"/>
  <c r="OF55" i="1"/>
  <c r="QI55" i="1"/>
  <c r="RW84" i="1"/>
  <c r="RW55" i="1"/>
  <c r="SE84" i="1"/>
  <c r="SE55" i="1"/>
  <c r="SM84" i="1"/>
  <c r="SM55" i="1"/>
  <c r="RS84" i="1"/>
  <c r="RS55" i="1"/>
  <c r="SA84" i="1"/>
  <c r="SA55" i="1"/>
  <c r="OC84" i="1"/>
  <c r="OC55" i="1"/>
  <c r="SB84" i="1"/>
  <c r="SB55" i="1"/>
  <c r="SJ84" i="1"/>
  <c r="SJ55" i="1"/>
  <c r="QJ55" i="1"/>
  <c r="RX84" i="1"/>
  <c r="RX55" i="1"/>
  <c r="SF84" i="1"/>
  <c r="SF55" i="1"/>
  <c r="SN84" i="1"/>
  <c r="SN55" i="1"/>
  <c r="QK55" i="1"/>
  <c r="RQ84" i="1"/>
  <c r="RQ55" i="1"/>
  <c r="RY84" i="1"/>
  <c r="RY55" i="1"/>
  <c r="SG84" i="1"/>
  <c r="SG55" i="1"/>
  <c r="SO84" i="1"/>
  <c r="SO55" i="1"/>
  <c r="OD84" i="1"/>
  <c r="OD55" i="1"/>
  <c r="QL55" i="1"/>
  <c r="RR84" i="1"/>
  <c r="RR55" i="1"/>
  <c r="RZ84" i="1"/>
  <c r="RZ55" i="1"/>
  <c r="SH84" i="1"/>
  <c r="SH55" i="1"/>
  <c r="SP84" i="1"/>
  <c r="SP55" i="1"/>
  <c r="QK84" i="1"/>
  <c r="QL84" i="1"/>
  <c r="QH84" i="1"/>
  <c r="QI84" i="1"/>
  <c r="QJ84" i="1"/>
  <c r="OC80" i="1"/>
  <c r="OF80" i="1"/>
  <c r="RT80" i="1"/>
  <c r="SB80" i="1"/>
  <c r="SJ80" i="1"/>
  <c r="OG80" i="1"/>
  <c r="RU80" i="1"/>
  <c r="SC80" i="1"/>
  <c r="SK80" i="1"/>
  <c r="OE80" i="1"/>
  <c r="SI80" i="1"/>
  <c r="RS80" i="1"/>
  <c r="SA80" i="1"/>
  <c r="OH80" i="1"/>
  <c r="RV80" i="1"/>
  <c r="SD80" i="1"/>
  <c r="SL80" i="1"/>
  <c r="RW80" i="1"/>
  <c r="SE80" i="1"/>
  <c r="SM80" i="1"/>
  <c r="RX80" i="1"/>
  <c r="SF80" i="1"/>
  <c r="SN80" i="1"/>
  <c r="RQ80" i="1"/>
  <c r="RY80" i="1"/>
  <c r="SG80" i="1"/>
  <c r="SO80" i="1"/>
  <c r="OD80" i="1"/>
  <c r="QL80" i="1"/>
  <c r="RR80" i="1"/>
  <c r="RZ80" i="1"/>
  <c r="SH80" i="1"/>
  <c r="SP80" i="1"/>
  <c r="QI80" i="1"/>
  <c r="QH80" i="1"/>
  <c r="QJ80" i="1"/>
  <c r="QK80" i="1"/>
  <c r="OC75" i="1"/>
  <c r="OC70" i="1"/>
  <c r="OC76" i="1"/>
  <c r="OC78" i="1"/>
  <c r="OC72" i="1"/>
  <c r="OC77" i="1"/>
  <c r="OC79" i="1"/>
  <c r="OC73" i="1"/>
  <c r="OC71" i="1"/>
  <c r="OC74" i="1"/>
  <c r="OF78" i="1"/>
  <c r="OF70" i="1"/>
  <c r="OF76" i="1"/>
  <c r="OF75" i="1"/>
  <c r="OF73" i="1"/>
  <c r="OF71" i="1"/>
  <c r="OF79" i="1"/>
  <c r="OF72" i="1"/>
  <c r="OF77" i="1"/>
  <c r="OF74" i="1"/>
  <c r="RT78" i="1"/>
  <c r="RT79" i="1"/>
  <c r="RT77" i="1"/>
  <c r="RT75" i="1"/>
  <c r="RT76" i="1"/>
  <c r="RT73" i="1"/>
  <c r="RT74" i="1"/>
  <c r="RT72" i="1"/>
  <c r="RT70" i="1"/>
  <c r="RT71" i="1"/>
  <c r="SB78" i="1"/>
  <c r="SB79" i="1"/>
  <c r="SB77" i="1"/>
  <c r="SB76" i="1"/>
  <c r="SB75" i="1"/>
  <c r="SB73" i="1"/>
  <c r="SB74" i="1"/>
  <c r="SB72" i="1"/>
  <c r="SB70" i="1"/>
  <c r="SB71" i="1"/>
  <c r="SJ78" i="1"/>
  <c r="SJ79" i="1"/>
  <c r="SJ77" i="1"/>
  <c r="SJ75" i="1"/>
  <c r="SJ76" i="1"/>
  <c r="SJ74" i="1"/>
  <c r="SJ73" i="1"/>
  <c r="SJ72" i="1"/>
  <c r="SJ71" i="1"/>
  <c r="SJ70" i="1"/>
  <c r="OG75" i="1"/>
  <c r="OG78" i="1"/>
  <c r="OG70" i="1"/>
  <c r="OG76" i="1"/>
  <c r="OG77" i="1"/>
  <c r="OG74" i="1"/>
  <c r="OG73" i="1"/>
  <c r="OG72" i="1"/>
  <c r="OG79" i="1"/>
  <c r="OG71" i="1"/>
  <c r="RU78" i="1"/>
  <c r="RU79" i="1"/>
  <c r="RU77" i="1"/>
  <c r="RU76" i="1"/>
  <c r="RU74" i="1"/>
  <c r="RU73" i="1"/>
  <c r="RU75" i="1"/>
  <c r="RU72" i="1"/>
  <c r="RU71" i="1"/>
  <c r="RU70" i="1"/>
  <c r="SC78" i="1"/>
  <c r="SC79" i="1"/>
  <c r="SC77" i="1"/>
  <c r="SC76" i="1"/>
  <c r="SC74" i="1"/>
  <c r="SC73" i="1"/>
  <c r="SC75" i="1"/>
  <c r="SC72" i="1"/>
  <c r="SC71" i="1"/>
  <c r="SC70" i="1"/>
  <c r="SK78" i="1"/>
  <c r="SK79" i="1"/>
  <c r="SK77" i="1"/>
  <c r="SK76" i="1"/>
  <c r="SK75" i="1"/>
  <c r="SK74" i="1"/>
  <c r="SK73" i="1"/>
  <c r="SK72" i="1"/>
  <c r="SK71" i="1"/>
  <c r="SK70" i="1"/>
  <c r="OH76" i="1"/>
  <c r="OH78" i="1"/>
  <c r="OH75" i="1"/>
  <c r="OH70" i="1"/>
  <c r="OH74" i="1"/>
  <c r="OH71" i="1"/>
  <c r="OH73" i="1"/>
  <c r="OH77" i="1"/>
  <c r="OH79" i="1"/>
  <c r="OH72" i="1"/>
  <c r="QH78" i="1"/>
  <c r="QH79" i="1"/>
  <c r="QH77" i="1"/>
  <c r="QH76" i="1"/>
  <c r="QH75" i="1"/>
  <c r="QH74" i="1"/>
  <c r="QH73" i="1"/>
  <c r="QH71" i="1"/>
  <c r="QH72" i="1"/>
  <c r="QH70" i="1"/>
  <c r="RV78" i="1"/>
  <c r="RV79" i="1"/>
  <c r="RV77" i="1"/>
  <c r="RV76" i="1"/>
  <c r="RV75" i="1"/>
  <c r="RV74" i="1"/>
  <c r="RV73" i="1"/>
  <c r="RV71" i="1"/>
  <c r="RV72" i="1"/>
  <c r="RV70" i="1"/>
  <c r="SD78" i="1"/>
  <c r="SD79" i="1"/>
  <c r="SD77" i="1"/>
  <c r="SD76" i="1"/>
  <c r="SD75" i="1"/>
  <c r="SD74" i="1"/>
  <c r="SD71" i="1"/>
  <c r="SD73" i="1"/>
  <c r="SD72" i="1"/>
  <c r="SD70" i="1"/>
  <c r="SL78" i="1"/>
  <c r="SL79" i="1"/>
  <c r="SL77" i="1"/>
  <c r="SL76" i="1"/>
  <c r="SL75" i="1"/>
  <c r="SL74" i="1"/>
  <c r="SL73" i="1"/>
  <c r="SL71" i="1"/>
  <c r="SL72" i="1"/>
  <c r="SL70" i="1"/>
  <c r="RW78" i="1"/>
  <c r="RW79" i="1"/>
  <c r="RW77" i="1"/>
  <c r="RW74" i="1"/>
  <c r="RW76" i="1"/>
  <c r="RW75" i="1"/>
  <c r="RW71" i="1"/>
  <c r="RW72" i="1"/>
  <c r="RW73" i="1"/>
  <c r="RW70" i="1"/>
  <c r="QJ79" i="1"/>
  <c r="QJ78" i="1"/>
  <c r="QJ77" i="1"/>
  <c r="QJ76" i="1"/>
  <c r="QJ75" i="1"/>
  <c r="QJ74" i="1"/>
  <c r="QJ73" i="1"/>
  <c r="QJ71" i="1"/>
  <c r="QJ72" i="1"/>
  <c r="QJ70" i="1"/>
  <c r="QK79" i="1"/>
  <c r="QK78" i="1"/>
  <c r="QK77" i="1"/>
  <c r="QK76" i="1"/>
  <c r="QK75" i="1"/>
  <c r="QK73" i="1"/>
  <c r="QK71" i="1"/>
  <c r="QK74" i="1"/>
  <c r="QK72" i="1"/>
  <c r="QK70" i="1"/>
  <c r="RQ79" i="1"/>
  <c r="RQ78" i="1"/>
  <c r="RQ76" i="1"/>
  <c r="RQ77" i="1"/>
  <c r="RQ75" i="1"/>
  <c r="RQ73" i="1"/>
  <c r="RQ74" i="1"/>
  <c r="RQ71" i="1"/>
  <c r="RQ72" i="1"/>
  <c r="RQ70" i="1"/>
  <c r="RY79" i="1"/>
  <c r="RY78" i="1"/>
  <c r="RY76" i="1"/>
  <c r="RY77" i="1"/>
  <c r="RY75" i="1"/>
  <c r="RY74" i="1"/>
  <c r="RY73" i="1"/>
  <c r="RY71" i="1"/>
  <c r="RY72" i="1"/>
  <c r="RY70" i="1"/>
  <c r="SG79" i="1"/>
  <c r="SG78" i="1"/>
  <c r="SG77" i="1"/>
  <c r="SG76" i="1"/>
  <c r="SG75" i="1"/>
  <c r="SG74" i="1"/>
  <c r="SG73" i="1"/>
  <c r="SG71" i="1"/>
  <c r="SG72" i="1"/>
  <c r="SG70" i="1"/>
  <c r="SO79" i="1"/>
  <c r="SO78" i="1"/>
  <c r="SO77" i="1"/>
  <c r="SO76" i="1"/>
  <c r="SO75" i="1"/>
  <c r="SO74" i="1"/>
  <c r="SO73" i="1"/>
  <c r="SO71" i="1"/>
  <c r="SO72" i="1"/>
  <c r="SO70" i="1"/>
  <c r="SF79" i="1"/>
  <c r="SF77" i="1"/>
  <c r="SF78" i="1"/>
  <c r="SF76" i="1"/>
  <c r="SF75" i="1"/>
  <c r="SF74" i="1"/>
  <c r="SF73" i="1"/>
  <c r="SF71" i="1"/>
  <c r="SF72" i="1"/>
  <c r="SF70" i="1"/>
  <c r="OD75" i="1"/>
  <c r="OD78" i="1"/>
  <c r="OD70" i="1"/>
  <c r="OD76" i="1"/>
  <c r="OD74" i="1"/>
  <c r="OD73" i="1"/>
  <c r="OD72" i="1"/>
  <c r="OD77" i="1"/>
  <c r="OD79" i="1"/>
  <c r="OD71" i="1"/>
  <c r="QL78" i="1"/>
  <c r="QL77" i="1"/>
  <c r="QL79" i="1"/>
  <c r="QL76" i="1"/>
  <c r="QL74" i="1"/>
  <c r="QL75" i="1"/>
  <c r="QL73" i="1"/>
  <c r="QL71" i="1"/>
  <c r="QL72" i="1"/>
  <c r="QL70" i="1"/>
  <c r="RR78" i="1"/>
  <c r="RR79" i="1"/>
  <c r="RR77" i="1"/>
  <c r="RR76" i="1"/>
  <c r="RR75" i="1"/>
  <c r="RR74" i="1"/>
  <c r="RR73" i="1"/>
  <c r="RR71" i="1"/>
  <c r="RR72" i="1"/>
  <c r="RR70" i="1"/>
  <c r="RZ78" i="1"/>
  <c r="RZ79" i="1"/>
  <c r="RZ76" i="1"/>
  <c r="RZ77" i="1"/>
  <c r="RZ75" i="1"/>
  <c r="RZ74" i="1"/>
  <c r="RZ73" i="1"/>
  <c r="RZ71" i="1"/>
  <c r="RZ72" i="1"/>
  <c r="RZ70" i="1"/>
  <c r="SH78" i="1"/>
  <c r="SH79" i="1"/>
  <c r="SH77" i="1"/>
  <c r="SH76" i="1"/>
  <c r="SH75" i="1"/>
  <c r="SH74" i="1"/>
  <c r="SH73" i="1"/>
  <c r="SH71" i="1"/>
  <c r="SH72" i="1"/>
  <c r="SH70" i="1"/>
  <c r="SP78" i="1"/>
  <c r="SP79" i="1"/>
  <c r="SP76" i="1"/>
  <c r="SP77" i="1"/>
  <c r="SP74" i="1"/>
  <c r="SP75" i="1"/>
  <c r="SP73" i="1"/>
  <c r="SP71" i="1"/>
  <c r="SP72" i="1"/>
  <c r="SP70" i="1"/>
  <c r="QI78" i="1"/>
  <c r="QI79" i="1"/>
  <c r="QI77" i="1"/>
  <c r="QI76" i="1"/>
  <c r="QI74" i="1"/>
  <c r="QI75" i="1"/>
  <c r="QI73" i="1"/>
  <c r="QI71" i="1"/>
  <c r="QI72" i="1"/>
  <c r="QI70" i="1"/>
  <c r="SE78" i="1"/>
  <c r="SE79" i="1"/>
  <c r="SE77" i="1"/>
  <c r="SE74" i="1"/>
  <c r="SE75" i="1"/>
  <c r="SE76" i="1"/>
  <c r="SE71" i="1"/>
  <c r="SE73" i="1"/>
  <c r="SE72" i="1"/>
  <c r="SE70" i="1"/>
  <c r="SM78" i="1"/>
  <c r="SM79" i="1"/>
  <c r="SM77" i="1"/>
  <c r="SM75" i="1"/>
  <c r="SM74" i="1"/>
  <c r="SM76" i="1"/>
  <c r="SM73" i="1"/>
  <c r="SM71" i="1"/>
  <c r="SM72" i="1"/>
  <c r="SM70" i="1"/>
  <c r="RX79" i="1"/>
  <c r="RX77" i="1"/>
  <c r="RX78" i="1"/>
  <c r="RX76" i="1"/>
  <c r="RX75" i="1"/>
  <c r="RX74" i="1"/>
  <c r="RX73" i="1"/>
  <c r="RX71" i="1"/>
  <c r="RX72" i="1"/>
  <c r="RX70" i="1"/>
  <c r="SN79" i="1"/>
  <c r="SN77" i="1"/>
  <c r="SN78" i="1"/>
  <c r="SN76" i="1"/>
  <c r="SN75" i="1"/>
  <c r="SN74" i="1"/>
  <c r="SN73" i="1"/>
  <c r="SN71" i="1"/>
  <c r="SN72" i="1"/>
  <c r="SN70" i="1"/>
  <c r="OE75" i="1"/>
  <c r="OE78" i="1"/>
  <c r="OE70" i="1"/>
  <c r="OE76" i="1"/>
  <c r="OE79" i="1"/>
  <c r="OE72" i="1"/>
  <c r="OE73" i="1"/>
  <c r="OE71" i="1"/>
  <c r="OE74" i="1"/>
  <c r="OE77" i="1"/>
  <c r="RS78" i="1"/>
  <c r="RS79" i="1"/>
  <c r="RS77" i="1"/>
  <c r="RS76" i="1"/>
  <c r="RS75" i="1"/>
  <c r="RS74" i="1"/>
  <c r="RS73" i="1"/>
  <c r="RS71" i="1"/>
  <c r="RS72" i="1"/>
  <c r="RS70" i="1"/>
  <c r="SA78" i="1"/>
  <c r="SA79" i="1"/>
  <c r="SA76" i="1"/>
  <c r="SA77" i="1"/>
  <c r="SA75" i="1"/>
  <c r="SA74" i="1"/>
  <c r="SA73" i="1"/>
  <c r="SA71" i="1"/>
  <c r="SA72" i="1"/>
  <c r="SA70" i="1"/>
  <c r="SI79" i="1"/>
  <c r="SI78" i="1"/>
  <c r="SI76" i="1"/>
  <c r="SI77" i="1"/>
  <c r="SI75" i="1"/>
  <c r="SI74" i="1"/>
  <c r="SI73" i="1"/>
  <c r="SI71" i="1"/>
  <c r="SI72" i="1"/>
  <c r="SI70" i="1"/>
  <c r="H78" i="1"/>
  <c r="OD65" i="1"/>
  <c r="OD67" i="1"/>
  <c r="OD68" i="1"/>
  <c r="OD66" i="1"/>
  <c r="OD69" i="1"/>
  <c r="QL69" i="1"/>
  <c r="QL68" i="1"/>
  <c r="QL67" i="1"/>
  <c r="QL65" i="1"/>
  <c r="QL66" i="1"/>
  <c r="RR69" i="1"/>
  <c r="RR68" i="1"/>
  <c r="RR66" i="1"/>
  <c r="RR65" i="1"/>
  <c r="RR67" i="1"/>
  <c r="RZ69" i="1"/>
  <c r="RZ68" i="1"/>
  <c r="RZ67" i="1"/>
  <c r="RZ65" i="1"/>
  <c r="RZ66" i="1"/>
  <c r="SH69" i="1"/>
  <c r="SH68" i="1"/>
  <c r="SH67" i="1"/>
  <c r="SH66" i="1"/>
  <c r="SH65" i="1"/>
  <c r="SP69" i="1"/>
  <c r="SP68" i="1"/>
  <c r="SP66" i="1"/>
  <c r="SP67" i="1"/>
  <c r="SP65" i="1"/>
  <c r="SA68" i="1"/>
  <c r="SA69" i="1"/>
  <c r="SA67" i="1"/>
  <c r="SA65" i="1"/>
  <c r="SA66" i="1"/>
  <c r="OG67" i="1"/>
  <c r="OG68" i="1"/>
  <c r="OG65" i="1"/>
  <c r="OG69" i="1"/>
  <c r="OG66" i="1"/>
  <c r="RU68" i="1"/>
  <c r="RU69" i="1"/>
  <c r="RU67" i="1"/>
  <c r="RU65" i="1"/>
  <c r="RU66" i="1"/>
  <c r="OH67" i="1"/>
  <c r="OH68" i="1"/>
  <c r="OH65" i="1"/>
  <c r="OH66" i="1"/>
  <c r="OH69" i="1"/>
  <c r="QH68" i="1"/>
  <c r="QH69" i="1"/>
  <c r="QH67" i="1"/>
  <c r="QH66" i="1"/>
  <c r="QH65" i="1"/>
  <c r="RV68" i="1"/>
  <c r="RV69" i="1"/>
  <c r="RV67" i="1"/>
  <c r="RV66" i="1"/>
  <c r="RV65" i="1"/>
  <c r="SD68" i="1"/>
  <c r="SD69" i="1"/>
  <c r="SD67" i="1"/>
  <c r="SD66" i="1"/>
  <c r="SD65" i="1"/>
  <c r="SL68" i="1"/>
  <c r="SL69" i="1"/>
  <c r="SL67" i="1"/>
  <c r="SL66" i="1"/>
  <c r="SL65" i="1"/>
  <c r="OE68" i="1"/>
  <c r="OE67" i="1"/>
  <c r="OE65" i="1"/>
  <c r="OE69" i="1"/>
  <c r="OE66" i="1"/>
  <c r="RS69" i="1"/>
  <c r="RS68" i="1"/>
  <c r="RS66" i="1"/>
  <c r="RS65" i="1"/>
  <c r="RS67" i="1"/>
  <c r="SI69" i="1"/>
  <c r="SI68" i="1"/>
  <c r="SI67" i="1"/>
  <c r="SI66" i="1"/>
  <c r="SI65" i="1"/>
  <c r="OC68" i="1"/>
  <c r="OC65" i="1"/>
  <c r="OC67" i="1"/>
  <c r="OC66" i="1"/>
  <c r="OC69" i="1"/>
  <c r="OF65" i="1"/>
  <c r="OF68" i="1"/>
  <c r="OF67" i="1"/>
  <c r="OF66" i="1"/>
  <c r="OF69" i="1"/>
  <c r="RT69" i="1"/>
  <c r="RT68" i="1"/>
  <c r="RT67" i="1"/>
  <c r="RT66" i="1"/>
  <c r="RT65" i="1"/>
  <c r="SB69" i="1"/>
  <c r="SB67" i="1"/>
  <c r="SB68" i="1"/>
  <c r="SB66" i="1"/>
  <c r="SB65" i="1"/>
  <c r="SJ69" i="1"/>
  <c r="SJ67" i="1"/>
  <c r="SJ66" i="1"/>
  <c r="SJ65" i="1"/>
  <c r="SJ68" i="1"/>
  <c r="SC68" i="1"/>
  <c r="SC69" i="1"/>
  <c r="SC67" i="1"/>
  <c r="SC65" i="1"/>
  <c r="SC66" i="1"/>
  <c r="SK68" i="1"/>
  <c r="SK69" i="1"/>
  <c r="SK67" i="1"/>
  <c r="SK66" i="1"/>
  <c r="SK65" i="1"/>
  <c r="QI69" i="1"/>
  <c r="QI68" i="1"/>
  <c r="QI67" i="1"/>
  <c r="QI66" i="1"/>
  <c r="QI65" i="1"/>
  <c r="RW69" i="1"/>
  <c r="RW67" i="1"/>
  <c r="RW68" i="1"/>
  <c r="RW66" i="1"/>
  <c r="RW65" i="1"/>
  <c r="SE69" i="1"/>
  <c r="SE67" i="1"/>
  <c r="SE68" i="1"/>
  <c r="SE66" i="1"/>
  <c r="SE65" i="1"/>
  <c r="SM69" i="1"/>
  <c r="SM68" i="1"/>
  <c r="SM67" i="1"/>
  <c r="SM66" i="1"/>
  <c r="SM65" i="1"/>
  <c r="QJ69" i="1"/>
  <c r="QJ68" i="1"/>
  <c r="QJ66" i="1"/>
  <c r="QJ67" i="1"/>
  <c r="QJ65" i="1"/>
  <c r="RX69" i="1"/>
  <c r="RX68" i="1"/>
  <c r="RX66" i="1"/>
  <c r="RX67" i="1"/>
  <c r="RX65" i="1"/>
  <c r="SF69" i="1"/>
  <c r="SF68" i="1"/>
  <c r="SF67" i="1"/>
  <c r="SF66" i="1"/>
  <c r="SF65" i="1"/>
  <c r="SN69" i="1"/>
  <c r="SN67" i="1"/>
  <c r="SN66" i="1"/>
  <c r="SN68" i="1"/>
  <c r="SN65" i="1"/>
  <c r="QK69" i="1"/>
  <c r="QK68" i="1"/>
  <c r="QK66" i="1"/>
  <c r="QK67" i="1"/>
  <c r="QK65" i="1"/>
  <c r="RQ69" i="1"/>
  <c r="RQ68" i="1"/>
  <c r="RQ67" i="1"/>
  <c r="RQ66" i="1"/>
  <c r="RQ65" i="1"/>
  <c r="RY69" i="1"/>
  <c r="RY68" i="1"/>
  <c r="RY66" i="1"/>
  <c r="RY67" i="1"/>
  <c r="RY65" i="1"/>
  <c r="SG69" i="1"/>
  <c r="SG68" i="1"/>
  <c r="SG67" i="1"/>
  <c r="SG66" i="1"/>
  <c r="SG65" i="1"/>
  <c r="SO69" i="1"/>
  <c r="SO68" i="1"/>
  <c r="SO66" i="1"/>
  <c r="SO67" i="1"/>
  <c r="SO65" i="1"/>
  <c r="OC63" i="1"/>
  <c r="OC61" i="1"/>
  <c r="OC62" i="1"/>
  <c r="OC60" i="1"/>
  <c r="OC64" i="1"/>
  <c r="OF63" i="1"/>
  <c r="OF61" i="1"/>
  <c r="OF62" i="1"/>
  <c r="OF64" i="1"/>
  <c r="OF60" i="1"/>
  <c r="OG61" i="1"/>
  <c r="OG63" i="1"/>
  <c r="OG62" i="1"/>
  <c r="OG60" i="1"/>
  <c r="OG64" i="1"/>
  <c r="RU63" i="1"/>
  <c r="RU64" i="1"/>
  <c r="RU61" i="1"/>
  <c r="RU62" i="1"/>
  <c r="RU60" i="1"/>
  <c r="SC63" i="1"/>
  <c r="SC64" i="1"/>
  <c r="SC61" i="1"/>
  <c r="SC62" i="1"/>
  <c r="SC60" i="1"/>
  <c r="SK63" i="1"/>
  <c r="SK64" i="1"/>
  <c r="SK62" i="1"/>
  <c r="SK61" i="1"/>
  <c r="SK60" i="1"/>
  <c r="OH63" i="1"/>
  <c r="OH61" i="1"/>
  <c r="OH64" i="1"/>
  <c r="OH60" i="1"/>
  <c r="OH62" i="1"/>
  <c r="QH63" i="1"/>
  <c r="QH61" i="1"/>
  <c r="QH62" i="1"/>
  <c r="QH60" i="1"/>
  <c r="QH64" i="1"/>
  <c r="RV63" i="1"/>
  <c r="RV64" i="1"/>
  <c r="RV61" i="1"/>
  <c r="RV60" i="1"/>
  <c r="RV62" i="1"/>
  <c r="SD63" i="1"/>
  <c r="SD64" i="1"/>
  <c r="SD61" i="1"/>
  <c r="SD60" i="1"/>
  <c r="SD62" i="1"/>
  <c r="SL63" i="1"/>
  <c r="SL64" i="1"/>
  <c r="SL61" i="1"/>
  <c r="SL60" i="1"/>
  <c r="SL62" i="1"/>
  <c r="RZ64" i="1"/>
  <c r="RZ63" i="1"/>
  <c r="RZ62" i="1"/>
  <c r="RZ61" i="1"/>
  <c r="RZ60" i="1"/>
  <c r="SP64" i="1"/>
  <c r="SP63" i="1"/>
  <c r="SP62" i="1"/>
  <c r="SP60" i="1"/>
  <c r="SP61" i="1"/>
  <c r="SA64" i="1"/>
  <c r="SA63" i="1"/>
  <c r="SA62" i="1"/>
  <c r="SA61" i="1"/>
  <c r="SA60" i="1"/>
  <c r="SB64" i="1"/>
  <c r="SB63" i="1"/>
  <c r="SB61" i="1"/>
  <c r="SB60" i="1"/>
  <c r="SB62" i="1"/>
  <c r="QI63" i="1"/>
  <c r="QI64" i="1"/>
  <c r="QI61" i="1"/>
  <c r="QI62" i="1"/>
  <c r="QI60" i="1"/>
  <c r="RW63" i="1"/>
  <c r="RW64" i="1"/>
  <c r="RW61" i="1"/>
  <c r="RW60" i="1"/>
  <c r="RW62" i="1"/>
  <c r="SE63" i="1"/>
  <c r="SE64" i="1"/>
  <c r="SE61" i="1"/>
  <c r="SE60" i="1"/>
  <c r="SE62" i="1"/>
  <c r="SM63" i="1"/>
  <c r="SM64" i="1"/>
  <c r="SM61" i="1"/>
  <c r="SM60" i="1"/>
  <c r="SM62" i="1"/>
  <c r="OD61" i="1"/>
  <c r="OD63" i="1"/>
  <c r="OD64" i="1"/>
  <c r="OD62" i="1"/>
  <c r="OD60" i="1"/>
  <c r="QL64" i="1"/>
  <c r="QL63" i="1"/>
  <c r="QL62" i="1"/>
  <c r="QL60" i="1"/>
  <c r="QL61" i="1"/>
  <c r="RR63" i="1"/>
  <c r="RR62" i="1"/>
  <c r="RR64" i="1"/>
  <c r="RR61" i="1"/>
  <c r="RR60" i="1"/>
  <c r="SH63" i="1"/>
  <c r="SH61" i="1"/>
  <c r="SH64" i="1"/>
  <c r="SH62" i="1"/>
  <c r="SH60" i="1"/>
  <c r="RS63" i="1"/>
  <c r="RS64" i="1"/>
  <c r="RS61" i="1"/>
  <c r="RS62" i="1"/>
  <c r="RS60" i="1"/>
  <c r="SI61" i="1"/>
  <c r="SI64" i="1"/>
  <c r="SI62" i="1"/>
  <c r="SI63" i="1"/>
  <c r="SI60" i="1"/>
  <c r="RT63" i="1"/>
  <c r="RT64" i="1"/>
  <c r="RT61" i="1"/>
  <c r="RT62" i="1"/>
  <c r="RT60" i="1"/>
  <c r="SJ64" i="1"/>
  <c r="SJ62" i="1"/>
  <c r="SJ61" i="1"/>
  <c r="SJ63" i="1"/>
  <c r="SJ60" i="1"/>
  <c r="QJ64" i="1"/>
  <c r="QJ63" i="1"/>
  <c r="QJ62" i="1"/>
  <c r="QJ61" i="1"/>
  <c r="QJ60" i="1"/>
  <c r="RX64" i="1"/>
  <c r="RX62" i="1"/>
  <c r="RX61" i="1"/>
  <c r="RX63" i="1"/>
  <c r="RX60" i="1"/>
  <c r="SF64" i="1"/>
  <c r="SF63" i="1"/>
  <c r="SF62" i="1"/>
  <c r="SF61" i="1"/>
  <c r="SF60" i="1"/>
  <c r="SN64" i="1"/>
  <c r="SN63" i="1"/>
  <c r="SN62" i="1"/>
  <c r="SN61" i="1"/>
  <c r="SN60" i="1"/>
  <c r="OE63" i="1"/>
  <c r="OE61" i="1"/>
  <c r="OE64" i="1"/>
  <c r="OE60" i="1"/>
  <c r="OE62" i="1"/>
  <c r="QK64" i="1"/>
  <c r="QK62" i="1"/>
  <c r="QK63" i="1"/>
  <c r="QK60" i="1"/>
  <c r="QK61" i="1"/>
  <c r="RQ64" i="1"/>
  <c r="RQ62" i="1"/>
  <c r="RQ63" i="1"/>
  <c r="RQ61" i="1"/>
  <c r="RQ60" i="1"/>
  <c r="RY64" i="1"/>
  <c r="RY62" i="1"/>
  <c r="RY63" i="1"/>
  <c r="RY61" i="1"/>
  <c r="RY60" i="1"/>
  <c r="SG64" i="1"/>
  <c r="SG63" i="1"/>
  <c r="SG62" i="1"/>
  <c r="SG61" i="1"/>
  <c r="SG60" i="1"/>
  <c r="SO64" i="1"/>
  <c r="SO62" i="1"/>
  <c r="SO63" i="1"/>
  <c r="SO61" i="1"/>
  <c r="SO60" i="1"/>
  <c r="QL56" i="1"/>
  <c r="QL57" i="1"/>
  <c r="SP56" i="1"/>
  <c r="SP57" i="1"/>
  <c r="OC56" i="1"/>
  <c r="OC57" i="1"/>
  <c r="OF57" i="1"/>
  <c r="OF56" i="1"/>
  <c r="RT57" i="1"/>
  <c r="RT56" i="1"/>
  <c r="SB57" i="1"/>
  <c r="SB56" i="1"/>
  <c r="SJ57" i="1"/>
  <c r="SJ56" i="1"/>
  <c r="OD56" i="1"/>
  <c r="OD57" i="1"/>
  <c r="RR56" i="1"/>
  <c r="RR57" i="1"/>
  <c r="RZ57" i="1"/>
  <c r="RZ56" i="1"/>
  <c r="SH57" i="1"/>
  <c r="SH56" i="1"/>
  <c r="OE56" i="1"/>
  <c r="OE57" i="1"/>
  <c r="OH56" i="1"/>
  <c r="OH57" i="1"/>
  <c r="SK56" i="1"/>
  <c r="SK57" i="1"/>
  <c r="QK57" i="1"/>
  <c r="QK56" i="1"/>
  <c r="RQ57" i="1"/>
  <c r="RQ56" i="1"/>
  <c r="RY57" i="1"/>
  <c r="RY56" i="1"/>
  <c r="SO57" i="1"/>
  <c r="SO56" i="1"/>
  <c r="RS57" i="1"/>
  <c r="RS56" i="1"/>
  <c r="SA57" i="1"/>
  <c r="SA56" i="1"/>
  <c r="SI57" i="1"/>
  <c r="SI56" i="1"/>
  <c r="OG57" i="1"/>
  <c r="OG56" i="1"/>
  <c r="RU56" i="1"/>
  <c r="RU57" i="1"/>
  <c r="SC56" i="1"/>
  <c r="SC57" i="1"/>
  <c r="QH57" i="1"/>
  <c r="QH56" i="1"/>
  <c r="RV56" i="1"/>
  <c r="RV57" i="1"/>
  <c r="SD57" i="1"/>
  <c r="SD56" i="1"/>
  <c r="SL57" i="1"/>
  <c r="SL56" i="1"/>
  <c r="QI56" i="1"/>
  <c r="QI57" i="1"/>
  <c r="RW56" i="1"/>
  <c r="RW57" i="1"/>
  <c r="SE56" i="1"/>
  <c r="SE57" i="1"/>
  <c r="SM56" i="1"/>
  <c r="SM57" i="1"/>
  <c r="QJ57" i="1"/>
  <c r="QJ56" i="1"/>
  <c r="RX57" i="1"/>
  <c r="RX56" i="1"/>
  <c r="SF57" i="1"/>
  <c r="SF56" i="1"/>
  <c r="SN57" i="1"/>
  <c r="SN56" i="1"/>
  <c r="SG57" i="1"/>
  <c r="SG56" i="1"/>
  <c r="OE54" i="1"/>
  <c r="OE59" i="1"/>
  <c r="OE58" i="1"/>
  <c r="RS54" i="1"/>
  <c r="RS59" i="1"/>
  <c r="RS58" i="1"/>
  <c r="SA54" i="1"/>
  <c r="SA59" i="1"/>
  <c r="SA58" i="1"/>
  <c r="SI54" i="1"/>
  <c r="SI59" i="1"/>
  <c r="SI58" i="1"/>
  <c r="OC54" i="1"/>
  <c r="OC58" i="1"/>
  <c r="OC59" i="1"/>
  <c r="OF54" i="1"/>
  <c r="OF59" i="1"/>
  <c r="OF58" i="1"/>
  <c r="RT54" i="1"/>
  <c r="RT59" i="1"/>
  <c r="RT58" i="1"/>
  <c r="SB54" i="1"/>
  <c r="SB59" i="1"/>
  <c r="SB58" i="1"/>
  <c r="SJ54" i="1"/>
  <c r="SJ59" i="1"/>
  <c r="SJ58" i="1"/>
  <c r="OG54" i="1"/>
  <c r="OG58" i="1"/>
  <c r="OG59" i="1"/>
  <c r="RU54" i="1"/>
  <c r="RU59" i="1"/>
  <c r="RU58" i="1"/>
  <c r="SC54" i="1"/>
  <c r="SC59" i="1"/>
  <c r="SC58" i="1"/>
  <c r="SK54" i="1"/>
  <c r="SK59" i="1"/>
  <c r="SK58" i="1"/>
  <c r="QL54" i="1"/>
  <c r="QL58" i="1"/>
  <c r="QL59" i="1"/>
  <c r="RR54" i="1"/>
  <c r="RR59" i="1"/>
  <c r="RR58" i="1"/>
  <c r="SH54" i="1"/>
  <c r="SH59" i="1"/>
  <c r="SH58" i="1"/>
  <c r="SP54" i="1"/>
  <c r="SP58" i="1"/>
  <c r="SP59" i="1"/>
  <c r="OH54" i="1"/>
  <c r="OH58" i="1"/>
  <c r="OH59" i="1"/>
  <c r="QH59" i="1"/>
  <c r="QH58" i="1"/>
  <c r="RV54" i="1"/>
  <c r="RV59" i="1"/>
  <c r="RV58" i="1"/>
  <c r="SD54" i="1"/>
  <c r="SD59" i="1"/>
  <c r="SD58" i="1"/>
  <c r="SL54" i="1"/>
  <c r="SL59" i="1"/>
  <c r="SL58" i="1"/>
  <c r="QI59" i="1"/>
  <c r="QI58" i="1"/>
  <c r="RW54" i="1"/>
  <c r="RW59" i="1"/>
  <c r="RW58" i="1"/>
  <c r="SE54" i="1"/>
  <c r="SE59" i="1"/>
  <c r="SE58" i="1"/>
  <c r="SM54" i="1"/>
  <c r="SM59" i="1"/>
  <c r="SM58" i="1"/>
  <c r="OD54" i="1"/>
  <c r="OD58" i="1"/>
  <c r="OD59" i="1"/>
  <c r="RZ54" i="1"/>
  <c r="RZ59" i="1"/>
  <c r="RZ58" i="1"/>
  <c r="QJ59" i="1"/>
  <c r="QJ58" i="1"/>
  <c r="RX54" i="1"/>
  <c r="RX59" i="1"/>
  <c r="RX58" i="1"/>
  <c r="SF54" i="1"/>
  <c r="SF59" i="1"/>
  <c r="SF58" i="1"/>
  <c r="SN54" i="1"/>
  <c r="SN59" i="1"/>
  <c r="SN58" i="1"/>
  <c r="QK59" i="1"/>
  <c r="QK58" i="1"/>
  <c r="RQ54" i="1"/>
  <c r="RQ59" i="1"/>
  <c r="RQ58" i="1"/>
  <c r="RY54" i="1"/>
  <c r="RY59" i="1"/>
  <c r="RY58" i="1"/>
  <c r="SG54" i="1"/>
  <c r="SG59" i="1"/>
  <c r="SG58" i="1"/>
  <c r="SO54" i="1"/>
  <c r="SO59" i="1"/>
  <c r="SO58" i="1"/>
  <c r="QH50" i="1"/>
  <c r="QH54" i="1"/>
  <c r="QI50" i="1"/>
  <c r="QI54" i="1"/>
  <c r="QJ50" i="1"/>
  <c r="QJ54" i="1"/>
  <c r="QK50" i="1"/>
  <c r="QK54" i="1"/>
  <c r="OD46" i="1"/>
  <c r="OD50" i="1"/>
  <c r="QL46" i="1"/>
  <c r="QL50" i="1"/>
  <c r="RR46" i="1"/>
  <c r="RR50" i="1"/>
  <c r="RZ46" i="1"/>
  <c r="RZ50" i="1"/>
  <c r="SH46" i="1"/>
  <c r="SH50" i="1"/>
  <c r="SP46" i="1"/>
  <c r="SP50" i="1"/>
  <c r="OE46" i="1"/>
  <c r="OE50" i="1"/>
  <c r="RS46" i="1"/>
  <c r="RS50" i="1"/>
  <c r="SA46" i="1"/>
  <c r="SA50" i="1"/>
  <c r="SI46" i="1"/>
  <c r="SI50" i="1"/>
  <c r="OC46" i="1"/>
  <c r="OC50" i="1"/>
  <c r="OF46" i="1"/>
  <c r="OF50" i="1"/>
  <c r="RT46" i="1"/>
  <c r="RT50" i="1"/>
  <c r="SB46" i="1"/>
  <c r="SB50" i="1"/>
  <c r="SJ46" i="1"/>
  <c r="SJ50" i="1"/>
  <c r="OG46" i="1"/>
  <c r="OG50" i="1"/>
  <c r="RU46" i="1"/>
  <c r="RU50" i="1"/>
  <c r="SC46" i="1"/>
  <c r="SC50" i="1"/>
  <c r="SK46" i="1"/>
  <c r="SK50" i="1"/>
  <c r="OH46" i="1"/>
  <c r="OH50" i="1"/>
  <c r="RV46" i="1"/>
  <c r="RV50" i="1"/>
  <c r="SD46" i="1"/>
  <c r="SD50" i="1"/>
  <c r="SL46" i="1"/>
  <c r="SL50" i="1"/>
  <c r="RW46" i="1"/>
  <c r="RW50" i="1"/>
  <c r="SE46" i="1"/>
  <c r="SE50" i="1"/>
  <c r="SM46" i="1"/>
  <c r="SM50" i="1"/>
  <c r="RX46" i="1"/>
  <c r="RX50" i="1"/>
  <c r="SF46" i="1"/>
  <c r="SF50" i="1"/>
  <c r="SN46" i="1"/>
  <c r="SN50" i="1"/>
  <c r="RQ46" i="1"/>
  <c r="RQ50" i="1"/>
  <c r="RY46" i="1"/>
  <c r="RY50" i="1"/>
  <c r="SG46" i="1"/>
  <c r="SG50" i="1"/>
  <c r="SO46" i="1"/>
  <c r="SO50" i="1"/>
  <c r="QH46" i="1"/>
  <c r="QK46" i="1"/>
  <c r="QI46" i="1"/>
  <c r="QJ46" i="1"/>
  <c r="BA15" i="8"/>
  <c r="AP15" i="8" s="1"/>
  <c r="BD15" i="7"/>
  <c r="AS15" i="7" s="1"/>
  <c r="BD15" i="8"/>
  <c r="AS15" i="8" s="1"/>
  <c r="BB15" i="6"/>
  <c r="AQ15" i="6" s="1"/>
  <c r="BB15" i="7"/>
  <c r="AQ15" i="7" s="1"/>
  <c r="BB15" i="8"/>
  <c r="AQ15" i="8" s="1"/>
  <c r="BC15" i="7"/>
  <c r="AR15" i="7" s="1"/>
  <c r="TX19" i="1"/>
  <c r="UA19" i="1"/>
  <c r="QN21" i="1"/>
  <c r="QN61" i="1" s="1"/>
  <c r="TA19" i="1"/>
  <c r="UI19" i="1"/>
  <c r="TD19" i="1"/>
  <c r="TF19" i="1"/>
  <c r="UL19" i="1"/>
  <c r="TU19" i="1"/>
  <c r="SX19" i="1"/>
  <c r="SY19" i="1"/>
  <c r="UF19" i="1"/>
  <c r="TB19" i="1"/>
  <c r="TG19" i="1"/>
  <c r="UM19" i="1"/>
  <c r="TW19" i="1"/>
  <c r="TZ19" i="1"/>
  <c r="SW19" i="1"/>
  <c r="UE19" i="1"/>
  <c r="UH19" i="1"/>
  <c r="TH19" i="1"/>
  <c r="UN19" i="1"/>
  <c r="UZ19" i="1"/>
  <c r="QO21" i="1"/>
  <c r="QO64" i="1" s="1"/>
  <c r="TI19" i="1"/>
  <c r="UO19" i="1"/>
  <c r="SU19" i="1"/>
  <c r="TC19" i="1"/>
  <c r="TJ19" i="1"/>
  <c r="UP19" i="1"/>
  <c r="TV19" i="1"/>
  <c r="ST19" i="1"/>
  <c r="QR21" i="1"/>
  <c r="QR62" i="1" s="1"/>
  <c r="TK19" i="1"/>
  <c r="UQ19" i="1"/>
  <c r="UK19" i="1"/>
  <c r="TL19" i="1"/>
  <c r="UR19" i="1"/>
  <c r="SV19" i="1"/>
  <c r="UC19" i="1"/>
  <c r="QQ21" i="1"/>
  <c r="QQ62" i="1" s="1"/>
  <c r="UG19" i="1"/>
  <c r="UJ19" i="1"/>
  <c r="TM19" i="1"/>
  <c r="US19" i="1"/>
  <c r="UD19" i="1"/>
  <c r="SZ19" i="1"/>
  <c r="TN19" i="1"/>
  <c r="UT19" i="1"/>
  <c r="TT19" i="1"/>
  <c r="UB19" i="1"/>
  <c r="QP21" i="1"/>
  <c r="QP62" i="1" s="1"/>
  <c r="TE19" i="1"/>
  <c r="TO19" i="1"/>
  <c r="UU19" i="1"/>
  <c r="TP19" i="1"/>
  <c r="UV19" i="1"/>
  <c r="SR19" i="1"/>
  <c r="TQ19" i="1"/>
  <c r="UW19" i="1"/>
  <c r="SS19" i="1"/>
  <c r="TR19" i="1"/>
  <c r="UX19" i="1"/>
  <c r="TY19" i="1"/>
  <c r="TS19" i="1"/>
  <c r="UY19" i="1"/>
  <c r="RP22" i="1"/>
  <c r="RP25" i="1" s="1"/>
  <c r="PD22" i="1"/>
  <c r="PD25" i="1" s="1"/>
  <c r="PE22" i="1"/>
  <c r="PE25" i="1" s="1"/>
  <c r="TU22" i="1"/>
  <c r="TU25" i="1" s="1"/>
  <c r="PC22" i="1"/>
  <c r="PC25" i="1" s="1"/>
  <c r="PB22" i="1"/>
  <c r="PB25" i="1" s="1"/>
  <c r="BD15" i="6"/>
  <c r="AS15" i="6" s="1"/>
  <c r="AZ15" i="7"/>
  <c r="AO15" i="7" s="1"/>
  <c r="AZ15" i="8"/>
  <c r="AO15" i="8" s="1"/>
  <c r="BA15" i="6"/>
  <c r="AP15" i="6" s="1"/>
  <c r="BA15" i="7"/>
  <c r="AP15" i="7" s="1"/>
  <c r="BC15" i="6"/>
  <c r="AR15" i="6" s="1"/>
  <c r="OJ21" i="1"/>
  <c r="ON21" i="1"/>
  <c r="OL21" i="1"/>
  <c r="OM21" i="1"/>
  <c r="OB22" i="1"/>
  <c r="OB25" i="1" s="1"/>
  <c r="QM15" i="1"/>
  <c r="SW15" i="1" s="1"/>
  <c r="OI15" i="1"/>
  <c r="QM21" i="1"/>
  <c r="QM64" i="1" s="1"/>
  <c r="OI21" i="1"/>
  <c r="QN15" i="1"/>
  <c r="SX15" i="1" s="1"/>
  <c r="OJ15" i="1"/>
  <c r="QO15" i="1"/>
  <c r="SY15" i="1" s="1"/>
  <c r="OK15" i="1"/>
  <c r="QP15" i="1"/>
  <c r="SZ15" i="1" s="1"/>
  <c r="OL15" i="1"/>
  <c r="OK21" i="1"/>
  <c r="PF89" i="1"/>
  <c r="PF22" i="1"/>
  <c r="PF25" i="1" s="1"/>
  <c r="OM15" i="1"/>
  <c r="ON15" i="1"/>
  <c r="RK22" i="1"/>
  <c r="RK25" i="1" s="1"/>
  <c r="RL22" i="1"/>
  <c r="RL25" i="1" s="1"/>
  <c r="RM22" i="1"/>
  <c r="RM25" i="1" s="1"/>
  <c r="RN22" i="1"/>
  <c r="RN25" i="1" s="1"/>
  <c r="RO22" i="1"/>
  <c r="RO25" i="1" s="1"/>
  <c r="TX89" i="1"/>
  <c r="TX22" i="1"/>
  <c r="TX25" i="1" s="1"/>
  <c r="TZ89" i="1"/>
  <c r="TZ22" i="1"/>
  <c r="TZ25" i="1" s="1"/>
  <c r="TV22" i="1"/>
  <c r="TV25" i="1" s="1"/>
  <c r="TW22" i="1"/>
  <c r="TW25" i="1" s="1"/>
  <c r="TY22" i="1"/>
  <c r="TY25" i="1" s="1"/>
  <c r="AQ234" i="6"/>
  <c r="PI15" i="1"/>
  <c r="RS15" i="1" s="1"/>
  <c r="UC15" i="1" s="1"/>
  <c r="AO234" i="7"/>
  <c r="AO234" i="4"/>
  <c r="AP234" i="8"/>
  <c r="BE15" i="6"/>
  <c r="AT15" i="6" s="1"/>
  <c r="BE15" i="7"/>
  <c r="AT15" i="7" s="1"/>
  <c r="BE15" i="8"/>
  <c r="AT15" i="8" s="1"/>
  <c r="AX15" i="6"/>
  <c r="AM15" i="6" s="1"/>
  <c r="BF15" i="6"/>
  <c r="AU15" i="6" s="1"/>
  <c r="AX15" i="7"/>
  <c r="AM15" i="7" s="1"/>
  <c r="BF15" i="7"/>
  <c r="AU15" i="7" s="1"/>
  <c r="AX15" i="8"/>
  <c r="AM15" i="8" s="1"/>
  <c r="BF15" i="8"/>
  <c r="AU15" i="8" s="1"/>
  <c r="AY15" i="6"/>
  <c r="AN15" i="6" s="1"/>
  <c r="NZ22" i="1"/>
  <c r="NZ25" i="1" s="1"/>
  <c r="OW89" i="1"/>
  <c r="OW22" i="1"/>
  <c r="OW25" i="1" s="1"/>
  <c r="OX89" i="1"/>
  <c r="OX22" i="1"/>
  <c r="OX25" i="1" s="1"/>
  <c r="OY89" i="1"/>
  <c r="OY22" i="1"/>
  <c r="OY25" i="1" s="1"/>
  <c r="PA89" i="1"/>
  <c r="PA22" i="1"/>
  <c r="PA25" i="1" s="1"/>
  <c r="OZ22" i="1"/>
  <c r="OZ25" i="1" s="1"/>
  <c r="QK22" i="1"/>
  <c r="QK25" i="1" s="1"/>
  <c r="QL22" i="1"/>
  <c r="QL25" i="1" s="1"/>
  <c r="QM22" i="1"/>
  <c r="QM25" i="1" s="1"/>
  <c r="QN22" i="1"/>
  <c r="QN25" i="1" s="1"/>
  <c r="QO22" i="1"/>
  <c r="QO25" i="1" s="1"/>
  <c r="QP22" i="1"/>
  <c r="QP25" i="1" s="1"/>
  <c r="SU89" i="1"/>
  <c r="SU22" i="1"/>
  <c r="SU25" i="1" s="1"/>
  <c r="SV89" i="1"/>
  <c r="SV22" i="1"/>
  <c r="SV25" i="1" s="1"/>
  <c r="SW89" i="1"/>
  <c r="SW22" i="1"/>
  <c r="SW25" i="1" s="1"/>
  <c r="SX89" i="1"/>
  <c r="SX22" i="1"/>
  <c r="SX25" i="1" s="1"/>
  <c r="SY89" i="1"/>
  <c r="SY22" i="1"/>
  <c r="SY25" i="1" s="1"/>
  <c r="SZ89" i="1"/>
  <c r="SZ22" i="1"/>
  <c r="SZ25" i="1" s="1"/>
  <c r="FW15" i="1"/>
  <c r="GB15" i="1" s="1"/>
  <c r="GG15" i="1" s="1"/>
  <c r="GL15" i="1" s="1"/>
  <c r="GU22" i="1"/>
  <c r="GU25" i="1" s="1"/>
  <c r="GU15" i="1"/>
  <c r="HA15" i="1" s="1"/>
  <c r="HG15" i="1" s="1"/>
  <c r="HM15" i="1" s="1"/>
  <c r="HS15" i="1" s="1"/>
  <c r="HY15" i="1" s="1"/>
  <c r="GS22" i="1"/>
  <c r="GS25" i="1" s="1"/>
  <c r="GS15" i="1"/>
  <c r="GY15" i="1" s="1"/>
  <c r="HE15" i="1" s="1"/>
  <c r="HK15" i="1" s="1"/>
  <c r="HQ15" i="1" s="1"/>
  <c r="HW15" i="1" s="1"/>
  <c r="HB21" i="1"/>
  <c r="HH21" i="1" s="1"/>
  <c r="HN21" i="1" s="1"/>
  <c r="HT21" i="1" s="1"/>
  <c r="HZ21" i="1" s="1"/>
  <c r="HA21" i="1"/>
  <c r="HG21" i="1" s="1"/>
  <c r="HM21" i="1" s="1"/>
  <c r="HS21" i="1" s="1"/>
  <c r="HY21" i="1" s="1"/>
  <c r="GZ21" i="1"/>
  <c r="HF21" i="1" s="1"/>
  <c r="HL21" i="1" s="1"/>
  <c r="HR21" i="1" s="1"/>
  <c r="HX21" i="1" s="1"/>
  <c r="GY21" i="1"/>
  <c r="HE21" i="1" s="1"/>
  <c r="HK21" i="1" s="1"/>
  <c r="HQ21" i="1" s="1"/>
  <c r="HW21" i="1" s="1"/>
  <c r="GX21" i="1"/>
  <c r="HD21" i="1" s="1"/>
  <c r="HJ21" i="1" s="1"/>
  <c r="HP21" i="1" s="1"/>
  <c r="HV21" i="1" s="1"/>
  <c r="GW21" i="1"/>
  <c r="HC21" i="1" s="1"/>
  <c r="HI21" i="1" s="1"/>
  <c r="HO21" i="1" s="1"/>
  <c r="HU21" i="1" s="1"/>
  <c r="HB20" i="1"/>
  <c r="HH20" i="1" s="1"/>
  <c r="HN20" i="1" s="1"/>
  <c r="HT20" i="1" s="1"/>
  <c r="HZ20" i="1" s="1"/>
  <c r="HA20" i="1"/>
  <c r="HG20" i="1" s="1"/>
  <c r="HM20" i="1" s="1"/>
  <c r="HS20" i="1" s="1"/>
  <c r="HY20" i="1" s="1"/>
  <c r="GZ20" i="1"/>
  <c r="HF20" i="1" s="1"/>
  <c r="HL20" i="1" s="1"/>
  <c r="HR20" i="1" s="1"/>
  <c r="HX20" i="1" s="1"/>
  <c r="GY20" i="1"/>
  <c r="HE20" i="1" s="1"/>
  <c r="HK20" i="1" s="1"/>
  <c r="HQ20" i="1" s="1"/>
  <c r="HW20" i="1" s="1"/>
  <c r="HB16" i="1"/>
  <c r="HH16" i="1" s="1"/>
  <c r="HN16" i="1" s="1"/>
  <c r="HT16" i="1" s="1"/>
  <c r="HZ16" i="1" s="1"/>
  <c r="HA16" i="1"/>
  <c r="HG16" i="1" s="1"/>
  <c r="HM16" i="1" s="1"/>
  <c r="HS16" i="1" s="1"/>
  <c r="HY16" i="1" s="1"/>
  <c r="GZ16" i="1"/>
  <c r="HF16" i="1" s="1"/>
  <c r="HL16" i="1" s="1"/>
  <c r="HR16" i="1" s="1"/>
  <c r="HX16" i="1" s="1"/>
  <c r="GY16" i="1"/>
  <c r="HE16" i="1" s="1"/>
  <c r="HK16" i="1" s="1"/>
  <c r="HQ16" i="1" s="1"/>
  <c r="HW16" i="1" s="1"/>
  <c r="HB15" i="1"/>
  <c r="HH15" i="1" s="1"/>
  <c r="HN15" i="1" s="1"/>
  <c r="HT15" i="1" s="1"/>
  <c r="HZ15" i="1" s="1"/>
  <c r="GZ15" i="1"/>
  <c r="HF15" i="1" s="1"/>
  <c r="HL15" i="1" s="1"/>
  <c r="HR15" i="1" s="1"/>
  <c r="HX15" i="1" s="1"/>
  <c r="HZ5" i="1"/>
  <c r="HZ89" i="1" s="1"/>
  <c r="HY5" i="1"/>
  <c r="HY89" i="1" s="1"/>
  <c r="HX5" i="1"/>
  <c r="HX89" i="1" s="1"/>
  <c r="HW5" i="1"/>
  <c r="HW89" i="1" s="1"/>
  <c r="HV5" i="1"/>
  <c r="HV89" i="1" s="1"/>
  <c r="HU5" i="1"/>
  <c r="HU89" i="1" s="1"/>
  <c r="HT5" i="1"/>
  <c r="HT89" i="1" s="1"/>
  <c r="HS5" i="1"/>
  <c r="HS89" i="1" s="1"/>
  <c r="HR5" i="1"/>
  <c r="HR89" i="1" s="1"/>
  <c r="HQ5" i="1"/>
  <c r="HQ89" i="1" s="1"/>
  <c r="FQ5" i="1"/>
  <c r="FP5" i="1"/>
  <c r="FO5" i="1"/>
  <c r="FN5" i="1"/>
  <c r="FM5" i="1"/>
  <c r="FL5" i="1"/>
  <c r="FK5" i="1"/>
  <c r="FK89" i="1" s="1"/>
  <c r="FJ5" i="1"/>
  <c r="FJ89" i="1" s="1"/>
  <c r="FI5" i="1"/>
  <c r="FI89" i="1" s="1"/>
  <c r="FH5" i="1"/>
  <c r="FH89" i="1" s="1"/>
  <c r="ES21" i="1"/>
  <c r="EY21" i="1" s="1"/>
  <c r="FE21" i="1" s="1"/>
  <c r="FK21" i="1" s="1"/>
  <c r="FQ21" i="1" s="1"/>
  <c r="ER21" i="1"/>
  <c r="EX21" i="1" s="1"/>
  <c r="FD21" i="1" s="1"/>
  <c r="FJ21" i="1" s="1"/>
  <c r="FP21" i="1" s="1"/>
  <c r="EQ21" i="1"/>
  <c r="EW21" i="1" s="1"/>
  <c r="FC21" i="1" s="1"/>
  <c r="FI21" i="1" s="1"/>
  <c r="FO21" i="1" s="1"/>
  <c r="EP21" i="1"/>
  <c r="EV21" i="1" s="1"/>
  <c r="FB21" i="1" s="1"/>
  <c r="FH21" i="1" s="1"/>
  <c r="FN21" i="1" s="1"/>
  <c r="EO21" i="1"/>
  <c r="EU21" i="1" s="1"/>
  <c r="FA21" i="1" s="1"/>
  <c r="FG21" i="1" s="1"/>
  <c r="FM21" i="1" s="1"/>
  <c r="EN21" i="1"/>
  <c r="ET21" i="1" s="1"/>
  <c r="EZ21" i="1" s="1"/>
  <c r="FF21" i="1" s="1"/>
  <c r="FL21" i="1" s="1"/>
  <c r="ES20" i="1"/>
  <c r="EY20" i="1" s="1"/>
  <c r="FE20" i="1" s="1"/>
  <c r="FK20" i="1" s="1"/>
  <c r="FQ20" i="1" s="1"/>
  <c r="ER20" i="1"/>
  <c r="EX20" i="1" s="1"/>
  <c r="FD20" i="1" s="1"/>
  <c r="FJ20" i="1" s="1"/>
  <c r="FP20" i="1" s="1"/>
  <c r="EQ20" i="1"/>
  <c r="EW20" i="1" s="1"/>
  <c r="FC20" i="1" s="1"/>
  <c r="FI20" i="1" s="1"/>
  <c r="FO20" i="1" s="1"/>
  <c r="EP20" i="1"/>
  <c r="EV20" i="1" s="1"/>
  <c r="FB20" i="1" s="1"/>
  <c r="FH20" i="1" s="1"/>
  <c r="FN20" i="1" s="1"/>
  <c r="EO20" i="1"/>
  <c r="EU20" i="1" s="1"/>
  <c r="FA20" i="1" s="1"/>
  <c r="FG20" i="1" s="1"/>
  <c r="FM20" i="1" s="1"/>
  <c r="EN20" i="1"/>
  <c r="ET20" i="1" s="1"/>
  <c r="EZ20" i="1" s="1"/>
  <c r="FF20" i="1" s="1"/>
  <c r="FL20" i="1" s="1"/>
  <c r="GR19" i="1"/>
  <c r="GS19" i="1" s="1"/>
  <c r="EI19" i="1"/>
  <c r="ES16" i="1"/>
  <c r="EY16" i="1" s="1"/>
  <c r="FE16" i="1" s="1"/>
  <c r="FK16" i="1" s="1"/>
  <c r="FQ16" i="1" s="1"/>
  <c r="ER16" i="1"/>
  <c r="EX16" i="1" s="1"/>
  <c r="FD16" i="1" s="1"/>
  <c r="FJ16" i="1" s="1"/>
  <c r="FP16" i="1" s="1"/>
  <c r="EQ16" i="1"/>
  <c r="EW16" i="1" s="1"/>
  <c r="FC16" i="1" s="1"/>
  <c r="FI16" i="1" s="1"/>
  <c r="FO16" i="1" s="1"/>
  <c r="EP16" i="1"/>
  <c r="EV16" i="1" s="1"/>
  <c r="FB16" i="1" s="1"/>
  <c r="FH16" i="1" s="1"/>
  <c r="FN16" i="1" s="1"/>
  <c r="EO16" i="1"/>
  <c r="EU16" i="1" s="1"/>
  <c r="FA16" i="1" s="1"/>
  <c r="FG16" i="1" s="1"/>
  <c r="FM16" i="1" s="1"/>
  <c r="EN16" i="1"/>
  <c r="ET16" i="1" s="1"/>
  <c r="EZ16" i="1" s="1"/>
  <c r="FF16" i="1" s="1"/>
  <c r="FL16" i="1" s="1"/>
  <c r="ES15" i="1"/>
  <c r="EY15" i="1" s="1"/>
  <c r="FE15" i="1" s="1"/>
  <c r="FK15" i="1" s="1"/>
  <c r="FQ15" i="1" s="1"/>
  <c r="EQ15" i="1"/>
  <c r="EW15" i="1" s="1"/>
  <c r="FC15" i="1" s="1"/>
  <c r="FI15" i="1" s="1"/>
  <c r="FO15" i="1" s="1"/>
  <c r="EO15" i="1"/>
  <c r="EU15" i="1" s="1"/>
  <c r="FA15" i="1" s="1"/>
  <c r="FG15" i="1" s="1"/>
  <c r="FM15" i="1" s="1"/>
  <c r="EN15" i="1"/>
  <c r="ET15" i="1" s="1"/>
  <c r="EZ15" i="1" s="1"/>
  <c r="FF15" i="1" s="1"/>
  <c r="FL15" i="1" s="1"/>
  <c r="EJ15" i="1"/>
  <c r="EP15" i="1" s="1"/>
  <c r="EV15" i="1" s="1"/>
  <c r="FB15" i="1" s="1"/>
  <c r="FH15" i="1" s="1"/>
  <c r="FN15" i="1" s="1"/>
  <c r="EL15" i="1"/>
  <c r="ER15" i="1" s="1"/>
  <c r="EX15" i="1" s="1"/>
  <c r="FD15" i="1" s="1"/>
  <c r="FJ15" i="1" s="1"/>
  <c r="FP15" i="1" s="1"/>
  <c r="EL22" i="1"/>
  <c r="EL25" i="1" s="1"/>
  <c r="EJ22" i="1"/>
  <c r="EJ25" i="1" s="1"/>
  <c r="J41" i="3"/>
  <c r="J38" i="3"/>
  <c r="J37" i="3"/>
  <c r="J36" i="3"/>
  <c r="J33" i="3"/>
  <c r="NU29" i="1"/>
  <c r="NT29" i="1"/>
  <c r="NS29" i="1"/>
  <c r="NR29" i="1"/>
  <c r="NQ29" i="1"/>
  <c r="NP29" i="1"/>
  <c r="NO29" i="1"/>
  <c r="NN29" i="1"/>
  <c r="NU28" i="1"/>
  <c r="NT28" i="1"/>
  <c r="NS28" i="1"/>
  <c r="NR28" i="1"/>
  <c r="NQ28" i="1"/>
  <c r="NP28" i="1"/>
  <c r="NO28" i="1"/>
  <c r="NN28" i="1"/>
  <c r="NS27" i="1"/>
  <c r="NR27" i="1"/>
  <c r="NQ27" i="1"/>
  <c r="NP27" i="1"/>
  <c r="NO27" i="1"/>
  <c r="NS26" i="1"/>
  <c r="NR26" i="1"/>
  <c r="NQ26" i="1"/>
  <c r="NP26" i="1"/>
  <c r="NO26" i="1"/>
  <c r="A31" i="1"/>
  <c r="H41" i="3"/>
  <c r="H38" i="3"/>
  <c r="H37" i="3"/>
  <c r="H36" i="3"/>
  <c r="H33" i="3"/>
  <c r="NW38" i="1"/>
  <c r="NW23" i="1"/>
  <c r="CJ39" i="1"/>
  <c r="E89" i="1"/>
  <c r="T22" i="1"/>
  <c r="G34" i="1"/>
  <c r="H39" i="1"/>
  <c r="H40" i="1" s="1"/>
  <c r="H41" i="1" s="1"/>
  <c r="H42" i="1" s="1"/>
  <c r="UZ5" i="1"/>
  <c r="UZ89" i="1" s="1"/>
  <c r="UY5" i="1"/>
  <c r="UY89" i="1" s="1"/>
  <c r="SP32" i="1"/>
  <c r="SP5" i="1"/>
  <c r="SP89" i="1" s="1"/>
  <c r="SO5" i="1"/>
  <c r="SO89" i="1" s="1"/>
  <c r="QF32" i="1"/>
  <c r="QF5" i="1"/>
  <c r="QF89" i="1" s="1"/>
  <c r="QE32" i="1"/>
  <c r="QE5" i="1"/>
  <c r="QE89" i="1" s="1"/>
  <c r="UX5" i="1"/>
  <c r="UX89" i="1" s="1"/>
  <c r="UW5" i="1"/>
  <c r="UW89" i="1" s="1"/>
  <c r="UV5" i="1"/>
  <c r="UV89" i="1" s="1"/>
  <c r="UU5" i="1"/>
  <c r="UU89" i="1" s="1"/>
  <c r="SN5" i="1"/>
  <c r="SN89" i="1" s="1"/>
  <c r="SM5" i="1"/>
  <c r="SM89" i="1" s="1"/>
  <c r="SL5" i="1"/>
  <c r="SL89" i="1" s="1"/>
  <c r="SK5" i="1"/>
  <c r="SK89" i="1" s="1"/>
  <c r="QD32" i="1"/>
  <c r="QC32" i="1"/>
  <c r="QB32" i="1"/>
  <c r="QA32" i="1"/>
  <c r="QD5" i="1"/>
  <c r="QD89" i="1" s="1"/>
  <c r="QC5" i="1"/>
  <c r="QC89" i="1" s="1"/>
  <c r="QB5" i="1"/>
  <c r="QB89" i="1" s="1"/>
  <c r="QA5" i="1"/>
  <c r="QA89" i="1" s="1"/>
  <c r="H33" i="1"/>
  <c r="UT5" i="1"/>
  <c r="UT22" i="1" s="1"/>
  <c r="UT25" i="1" s="1"/>
  <c r="US5" i="1"/>
  <c r="US22" i="1" s="1"/>
  <c r="US25" i="1" s="1"/>
  <c r="UR5" i="1"/>
  <c r="UR22" i="1" s="1"/>
  <c r="UR25" i="1" s="1"/>
  <c r="UQ5" i="1"/>
  <c r="UQ89" i="1" s="1"/>
  <c r="UP5" i="1"/>
  <c r="UP22" i="1" s="1"/>
  <c r="UP25" i="1" s="1"/>
  <c r="UO5" i="1"/>
  <c r="UO22" i="1" s="1"/>
  <c r="UO25" i="1" s="1"/>
  <c r="UN5" i="1"/>
  <c r="UN89" i="1" s="1"/>
  <c r="UM5" i="1"/>
  <c r="UM89" i="1" s="1"/>
  <c r="UL5" i="1"/>
  <c r="UL89" i="1" s="1"/>
  <c r="UK5" i="1"/>
  <c r="UJ5" i="1"/>
  <c r="UJ22" i="1" s="1"/>
  <c r="UJ25" i="1" s="1"/>
  <c r="UI5" i="1"/>
  <c r="UI22" i="1" s="1"/>
  <c r="UI25" i="1" s="1"/>
  <c r="UH5" i="1"/>
  <c r="UH89" i="1" s="1"/>
  <c r="UG5" i="1"/>
  <c r="UG22" i="1" s="1"/>
  <c r="UG25" i="1" s="1"/>
  <c r="UF5" i="1"/>
  <c r="UF22" i="1" s="1"/>
  <c r="UF25" i="1" s="1"/>
  <c r="UE5" i="1"/>
  <c r="UE89" i="1" s="1"/>
  <c r="UD5" i="1"/>
  <c r="UD89" i="1" s="1"/>
  <c r="UC5" i="1"/>
  <c r="UC89" i="1" s="1"/>
  <c r="UB5" i="1"/>
  <c r="UB22" i="1" s="1"/>
  <c r="UB25" i="1" s="1"/>
  <c r="UA5" i="1"/>
  <c r="UA22" i="1" s="1"/>
  <c r="UA25" i="1" s="1"/>
  <c r="TT5" i="1"/>
  <c r="TT22" i="1" s="1"/>
  <c r="TT25" i="1" s="1"/>
  <c r="TS5" i="1"/>
  <c r="TS89" i="1" s="1"/>
  <c r="TR5" i="1"/>
  <c r="TR22" i="1" s="1"/>
  <c r="TR25" i="1" s="1"/>
  <c r="TQ5" i="1"/>
  <c r="TQ22" i="1" s="1"/>
  <c r="TQ25" i="1" s="1"/>
  <c r="TP5" i="1"/>
  <c r="TP22" i="1" s="1"/>
  <c r="TO5" i="1"/>
  <c r="TN5" i="1"/>
  <c r="TN22" i="1" s="1"/>
  <c r="TN25" i="1" s="1"/>
  <c r="TM5" i="1"/>
  <c r="TM22" i="1" s="1"/>
  <c r="TM25" i="1" s="1"/>
  <c r="TL5" i="1"/>
  <c r="TL22" i="1" s="1"/>
  <c r="TL25" i="1" s="1"/>
  <c r="TK5" i="1"/>
  <c r="TK89" i="1" s="1"/>
  <c r="TJ5" i="1"/>
  <c r="TJ89" i="1" s="1"/>
  <c r="TI5" i="1"/>
  <c r="TI22" i="1" s="1"/>
  <c r="TI25" i="1" s="1"/>
  <c r="TH5" i="1"/>
  <c r="TH22" i="1" s="1"/>
  <c r="TH25" i="1" s="1"/>
  <c r="TG5" i="1"/>
  <c r="TG89" i="1" s="1"/>
  <c r="TF5" i="1"/>
  <c r="TF22" i="1" s="1"/>
  <c r="TF25" i="1" s="1"/>
  <c r="TE5" i="1"/>
  <c r="TE89" i="1" s="1"/>
  <c r="TD5" i="1"/>
  <c r="TD89" i="1" s="1"/>
  <c r="TC5" i="1"/>
  <c r="TC89" i="1" s="1"/>
  <c r="TB5" i="1"/>
  <c r="TB89" i="1" s="1"/>
  <c r="TA5" i="1"/>
  <c r="TA89" i="1" s="1"/>
  <c r="ST5" i="1"/>
  <c r="ST89" i="1" s="1"/>
  <c r="SS5" i="1"/>
  <c r="SS22" i="1" s="1"/>
  <c r="SS25" i="1" s="1"/>
  <c r="SR5" i="1"/>
  <c r="SR89" i="1" s="1"/>
  <c r="SQ5" i="1"/>
  <c r="SQ89" i="1" s="1"/>
  <c r="SJ5" i="1"/>
  <c r="SJ89" i="1" s="1"/>
  <c r="SI5" i="1"/>
  <c r="SI22" i="1" s="1"/>
  <c r="SI25" i="1" s="1"/>
  <c r="SH5" i="1"/>
  <c r="SH89" i="1" s="1"/>
  <c r="SG5" i="1"/>
  <c r="SG22" i="1" s="1"/>
  <c r="SG25" i="1" s="1"/>
  <c r="SF5" i="1"/>
  <c r="SF22" i="1" s="1"/>
  <c r="SF25" i="1" s="1"/>
  <c r="SE5" i="1"/>
  <c r="SE22" i="1" s="1"/>
  <c r="SE25" i="1" s="1"/>
  <c r="SD5" i="1"/>
  <c r="SD89" i="1" s="1"/>
  <c r="SC5" i="1"/>
  <c r="SC89" i="1" s="1"/>
  <c r="SB5" i="1"/>
  <c r="SB89" i="1" s="1"/>
  <c r="SA5" i="1"/>
  <c r="SA89" i="1" s="1"/>
  <c r="RZ5" i="1"/>
  <c r="RZ22" i="1" s="1"/>
  <c r="RZ25" i="1" s="1"/>
  <c r="RY5" i="1"/>
  <c r="RY89" i="1" s="1"/>
  <c r="RX5" i="1"/>
  <c r="RX89" i="1" s="1"/>
  <c r="RW5" i="1"/>
  <c r="RV5" i="1"/>
  <c r="RV89" i="1" s="1"/>
  <c r="RU5" i="1"/>
  <c r="RU89" i="1" s="1"/>
  <c r="RT5" i="1"/>
  <c r="RT22" i="1" s="1"/>
  <c r="RT25" i="1" s="1"/>
  <c r="RS5" i="1"/>
  <c r="RS89" i="1" s="1"/>
  <c r="RR5" i="1"/>
  <c r="RR89" i="1" s="1"/>
  <c r="RQ5" i="1"/>
  <c r="RQ22" i="1" s="1"/>
  <c r="RQ25" i="1" s="1"/>
  <c r="RJ5" i="1"/>
  <c r="RJ89" i="1" s="1"/>
  <c r="RI5" i="1"/>
  <c r="RI89" i="1" s="1"/>
  <c r="RH5" i="1"/>
  <c r="RH22" i="1" s="1"/>
  <c r="RH25" i="1" s="1"/>
  <c r="RG5" i="1"/>
  <c r="RG89" i="1" s="1"/>
  <c r="RF5" i="1"/>
  <c r="RF22" i="1" s="1"/>
  <c r="RF25" i="1" s="1"/>
  <c r="RE5" i="1"/>
  <c r="RE89" i="1" s="1"/>
  <c r="RD5" i="1"/>
  <c r="RD89" i="1" s="1"/>
  <c r="RC5" i="1"/>
  <c r="RC22" i="1" s="1"/>
  <c r="RC25" i="1" s="1"/>
  <c r="RB5" i="1"/>
  <c r="RB22" i="1" s="1"/>
  <c r="RB25" i="1" s="1"/>
  <c r="RA5" i="1"/>
  <c r="RA89" i="1" s="1"/>
  <c r="QZ5" i="1"/>
  <c r="QZ22" i="1" s="1"/>
  <c r="QZ25" i="1" s="1"/>
  <c r="QY5" i="1"/>
  <c r="QY89" i="1" s="1"/>
  <c r="QX5" i="1"/>
  <c r="QX89" i="1" s="1"/>
  <c r="QW5" i="1"/>
  <c r="QW89" i="1" s="1"/>
  <c r="QV5" i="1"/>
  <c r="QV89" i="1" s="1"/>
  <c r="QU5" i="1"/>
  <c r="QU89" i="1" s="1"/>
  <c r="QT5" i="1"/>
  <c r="QT89" i="1" s="1"/>
  <c r="QS5" i="1"/>
  <c r="QS89" i="1" s="1"/>
  <c r="QR5" i="1"/>
  <c r="QR89" i="1" s="1"/>
  <c r="QQ5" i="1"/>
  <c r="QQ89" i="1" s="1"/>
  <c r="QJ5" i="1"/>
  <c r="QJ22" i="1" s="1"/>
  <c r="QJ25" i="1" s="1"/>
  <c r="QI5" i="1"/>
  <c r="QI22" i="1" s="1"/>
  <c r="QI25" i="1" s="1"/>
  <c r="QH5" i="1"/>
  <c r="QH22" i="1" s="1"/>
  <c r="QH25" i="1" s="1"/>
  <c r="QG5" i="1"/>
  <c r="QG89" i="1" s="1"/>
  <c r="PZ5" i="1"/>
  <c r="PZ22" i="1" s="1"/>
  <c r="PY5" i="1"/>
  <c r="PX5" i="1"/>
  <c r="PX22" i="1" s="1"/>
  <c r="PX25" i="1" s="1"/>
  <c r="PW5" i="1"/>
  <c r="PW89" i="1" s="1"/>
  <c r="PV5" i="1"/>
  <c r="PV89" i="1" s="1"/>
  <c r="PU5" i="1"/>
  <c r="PU89" i="1" s="1"/>
  <c r="PT5" i="1"/>
  <c r="PT89" i="1" s="1"/>
  <c r="PS5" i="1"/>
  <c r="PS89" i="1" s="1"/>
  <c r="PR5" i="1"/>
  <c r="PR89" i="1" s="1"/>
  <c r="PQ5" i="1"/>
  <c r="PQ22" i="1" s="1"/>
  <c r="PQ25" i="1" s="1"/>
  <c r="PP5" i="1"/>
  <c r="PP89" i="1" s="1"/>
  <c r="PO5" i="1"/>
  <c r="PO89" i="1" s="1"/>
  <c r="PN5" i="1"/>
  <c r="PN22" i="1" s="1"/>
  <c r="PN25" i="1" s="1"/>
  <c r="PM5" i="1"/>
  <c r="PM22" i="1" s="1"/>
  <c r="PM25" i="1" s="1"/>
  <c r="PL5" i="1"/>
  <c r="PL89" i="1" s="1"/>
  <c r="PK5" i="1"/>
  <c r="PK89" i="1" s="1"/>
  <c r="PJ5" i="1"/>
  <c r="PJ89" i="1" s="1"/>
  <c r="PI5" i="1"/>
  <c r="PH5" i="1"/>
  <c r="PH22" i="1" s="1"/>
  <c r="PH25" i="1" s="1"/>
  <c r="PG5" i="1"/>
  <c r="PG22" i="1" s="1"/>
  <c r="PG25" i="1" s="1"/>
  <c r="OV5" i="1"/>
  <c r="OV22" i="1" s="1"/>
  <c r="OV25" i="1" s="1"/>
  <c r="OU5" i="1"/>
  <c r="OU89" i="1" s="1"/>
  <c r="OT5" i="1"/>
  <c r="OT89" i="1" s="1"/>
  <c r="OS5" i="1"/>
  <c r="OS89" i="1" s="1"/>
  <c r="OR5" i="1"/>
  <c r="OR89" i="1" s="1"/>
  <c r="OQ5" i="1"/>
  <c r="OQ89" i="1" s="1"/>
  <c r="OP5" i="1"/>
  <c r="OP89" i="1" s="1"/>
  <c r="OO5" i="1"/>
  <c r="OO22" i="1" s="1"/>
  <c r="OO25" i="1" s="1"/>
  <c r="ON5" i="1"/>
  <c r="ON89" i="1" s="1"/>
  <c r="OM5" i="1"/>
  <c r="OM22" i="1" s="1"/>
  <c r="OM25" i="1" s="1"/>
  <c r="OL5" i="1"/>
  <c r="OL89" i="1" s="1"/>
  <c r="OK5" i="1"/>
  <c r="OK89" i="1" s="1"/>
  <c r="OJ5" i="1"/>
  <c r="OJ22" i="1" s="1"/>
  <c r="OI5" i="1"/>
  <c r="OH5" i="1"/>
  <c r="OH89" i="1" s="1"/>
  <c r="OG5" i="1"/>
  <c r="OG89" i="1" s="1"/>
  <c r="OF5" i="1"/>
  <c r="OF22" i="1" s="1"/>
  <c r="OF25" i="1" s="1"/>
  <c r="OE5" i="1"/>
  <c r="OE89" i="1" s="1"/>
  <c r="OD5" i="1"/>
  <c r="OD22" i="1" s="1"/>
  <c r="OD25" i="1" s="1"/>
  <c r="OC5" i="1"/>
  <c r="OC89" i="1" s="1"/>
  <c r="OA5" i="1"/>
  <c r="OA89" i="1" s="1"/>
  <c r="NY5" i="1"/>
  <c r="NY89" i="1" s="1"/>
  <c r="NX5" i="1"/>
  <c r="NX89" i="1" s="1"/>
  <c r="NW5" i="1"/>
  <c r="NW89" i="1" s="1"/>
  <c r="PZ32" i="1"/>
  <c r="PY32" i="1"/>
  <c r="PX32" i="1"/>
  <c r="PW32" i="1"/>
  <c r="PV32" i="1"/>
  <c r="PU32" i="1"/>
  <c r="PT32" i="1"/>
  <c r="PS32" i="1"/>
  <c r="PR32" i="1"/>
  <c r="PQ32" i="1"/>
  <c r="PP32" i="1"/>
  <c r="PO32" i="1"/>
  <c r="PN32" i="1"/>
  <c r="PM32" i="1"/>
  <c r="PL32" i="1"/>
  <c r="PK32" i="1"/>
  <c r="PJ32" i="1"/>
  <c r="PI32" i="1"/>
  <c r="PH32" i="1"/>
  <c r="PG32" i="1"/>
  <c r="M22" i="1"/>
  <c r="CN40" i="1"/>
  <c r="CN41" i="1" s="1"/>
  <c r="CN42" i="1" s="1"/>
  <c r="CL40" i="1"/>
  <c r="CN38" i="1"/>
  <c r="W322" i="8"/>
  <c r="X322" i="8"/>
  <c r="Y322" i="8"/>
  <c r="Z322" i="8"/>
  <c r="W323" i="8"/>
  <c r="X323" i="8"/>
  <c r="Y323" i="8"/>
  <c r="Z323" i="8"/>
  <c r="W324" i="8"/>
  <c r="X324" i="8"/>
  <c r="Y324" i="8"/>
  <c r="Z324" i="8"/>
  <c r="R300" i="8"/>
  <c r="Q300" i="8"/>
  <c r="P300" i="8"/>
  <c r="O300" i="8"/>
  <c r="N300" i="8"/>
  <c r="M300" i="8"/>
  <c r="L300" i="8"/>
  <c r="K300" i="8"/>
  <c r="J300" i="8"/>
  <c r="I300" i="8"/>
  <c r="H300" i="8"/>
  <c r="G300" i="8"/>
  <c r="F300" i="8"/>
  <c r="E300" i="8"/>
  <c r="D300" i="8"/>
  <c r="C300" i="8"/>
  <c r="R299" i="8"/>
  <c r="Q299" i="8"/>
  <c r="P299" i="8"/>
  <c r="O299" i="8"/>
  <c r="N299" i="8"/>
  <c r="M299" i="8"/>
  <c r="L299" i="8"/>
  <c r="K299" i="8"/>
  <c r="J299" i="8"/>
  <c r="I299" i="8"/>
  <c r="H299" i="8"/>
  <c r="G299" i="8"/>
  <c r="F299" i="8"/>
  <c r="E299" i="8"/>
  <c r="D299" i="8"/>
  <c r="C299" i="8"/>
  <c r="R298" i="8"/>
  <c r="Q298" i="8"/>
  <c r="P298" i="8"/>
  <c r="O298" i="8"/>
  <c r="N298" i="8"/>
  <c r="M298" i="8"/>
  <c r="L298" i="8"/>
  <c r="K298" i="8"/>
  <c r="J298" i="8"/>
  <c r="I298" i="8"/>
  <c r="H298" i="8"/>
  <c r="G298" i="8"/>
  <c r="F298" i="8"/>
  <c r="E298" i="8"/>
  <c r="D298" i="8"/>
  <c r="C298" i="8"/>
  <c r="B298" i="8"/>
  <c r="R297" i="8"/>
  <c r="Q297" i="8"/>
  <c r="P297" i="8"/>
  <c r="O297" i="8"/>
  <c r="N297" i="8"/>
  <c r="M297" i="8"/>
  <c r="L297" i="8"/>
  <c r="K297" i="8"/>
  <c r="J297" i="8"/>
  <c r="I297" i="8"/>
  <c r="H297" i="8"/>
  <c r="G297" i="8"/>
  <c r="F297" i="8"/>
  <c r="E297" i="8"/>
  <c r="D297" i="8"/>
  <c r="C297" i="8"/>
  <c r="R296" i="8"/>
  <c r="Q296" i="8"/>
  <c r="P296" i="8"/>
  <c r="O296" i="8"/>
  <c r="N296" i="8"/>
  <c r="M296" i="8"/>
  <c r="L296" i="8"/>
  <c r="K296" i="8"/>
  <c r="J296" i="8"/>
  <c r="I296" i="8"/>
  <c r="H296" i="8"/>
  <c r="G296" i="8"/>
  <c r="F296" i="8"/>
  <c r="E296" i="8"/>
  <c r="D296" i="8"/>
  <c r="C296" i="8"/>
  <c r="B296" i="8"/>
  <c r="R295" i="8"/>
  <c r="Q295" i="8"/>
  <c r="P295" i="8"/>
  <c r="O295" i="8"/>
  <c r="N295" i="8"/>
  <c r="M295" i="8"/>
  <c r="L295" i="8"/>
  <c r="K295" i="8"/>
  <c r="J295" i="8"/>
  <c r="I295" i="8"/>
  <c r="H295" i="8"/>
  <c r="G295" i="8"/>
  <c r="F295" i="8"/>
  <c r="E295" i="8"/>
  <c r="D295" i="8"/>
  <c r="C295" i="8"/>
  <c r="B295" i="8"/>
  <c r="R294" i="8"/>
  <c r="Q294" i="8"/>
  <c r="P294" i="8"/>
  <c r="O294" i="8"/>
  <c r="N294" i="8"/>
  <c r="M294" i="8"/>
  <c r="L294" i="8"/>
  <c r="K294" i="8"/>
  <c r="J294" i="8"/>
  <c r="I294" i="8"/>
  <c r="H294" i="8"/>
  <c r="G294" i="8"/>
  <c r="F294" i="8"/>
  <c r="E294" i="8"/>
  <c r="D294" i="8"/>
  <c r="C294" i="8"/>
  <c r="B294" i="8"/>
  <c r="R293" i="8"/>
  <c r="Q293" i="8"/>
  <c r="P293" i="8"/>
  <c r="O293" i="8"/>
  <c r="N293" i="8"/>
  <c r="M293" i="8"/>
  <c r="L293" i="8"/>
  <c r="K293" i="8"/>
  <c r="J293" i="8"/>
  <c r="I293" i="8"/>
  <c r="H293" i="8"/>
  <c r="G293" i="8"/>
  <c r="F293" i="8"/>
  <c r="E293" i="8"/>
  <c r="D293" i="8"/>
  <c r="C293" i="8"/>
  <c r="B293" i="8"/>
  <c r="R292" i="8"/>
  <c r="Q292" i="8"/>
  <c r="P292" i="8"/>
  <c r="O292" i="8"/>
  <c r="N292" i="8"/>
  <c r="M292" i="8"/>
  <c r="L292" i="8"/>
  <c r="K292" i="8"/>
  <c r="J292" i="8"/>
  <c r="I292" i="8"/>
  <c r="H292" i="8"/>
  <c r="G292" i="8"/>
  <c r="F292" i="8"/>
  <c r="E292" i="8"/>
  <c r="D292" i="8"/>
  <c r="C292" i="8"/>
  <c r="R291" i="8"/>
  <c r="Q291" i="8"/>
  <c r="P291" i="8"/>
  <c r="O291" i="8"/>
  <c r="N291" i="8"/>
  <c r="M291" i="8"/>
  <c r="L291" i="8"/>
  <c r="K291" i="8"/>
  <c r="J291" i="8"/>
  <c r="I291" i="8"/>
  <c r="H291" i="8"/>
  <c r="G291" i="8"/>
  <c r="F291" i="8"/>
  <c r="E291" i="8"/>
  <c r="D291" i="8"/>
  <c r="C291" i="8"/>
  <c r="R290" i="8"/>
  <c r="Q290" i="8"/>
  <c r="P290" i="8"/>
  <c r="O290" i="8"/>
  <c r="N290" i="8"/>
  <c r="M290" i="8"/>
  <c r="L290" i="8"/>
  <c r="K290" i="8"/>
  <c r="J290" i="8"/>
  <c r="I290" i="8"/>
  <c r="H290" i="8"/>
  <c r="G290" i="8"/>
  <c r="F290" i="8"/>
  <c r="E290" i="8"/>
  <c r="D290" i="8"/>
  <c r="C290" i="8"/>
  <c r="B290" i="8"/>
  <c r="R289" i="8"/>
  <c r="Q289" i="8"/>
  <c r="P289" i="8"/>
  <c r="O289" i="8"/>
  <c r="N289" i="8"/>
  <c r="M289" i="8"/>
  <c r="L289" i="8"/>
  <c r="K289" i="8"/>
  <c r="J289" i="8"/>
  <c r="I289" i="8"/>
  <c r="H289" i="8"/>
  <c r="G289" i="8"/>
  <c r="F289" i="8"/>
  <c r="E289" i="8"/>
  <c r="D289" i="8"/>
  <c r="C289" i="8"/>
  <c r="R288" i="8"/>
  <c r="Q288" i="8"/>
  <c r="P288" i="8"/>
  <c r="O288" i="8"/>
  <c r="N288" i="8"/>
  <c r="M288" i="8"/>
  <c r="L288" i="8"/>
  <c r="K288" i="8"/>
  <c r="J288" i="8"/>
  <c r="I288" i="8"/>
  <c r="H288" i="8"/>
  <c r="G288" i="8"/>
  <c r="F288" i="8"/>
  <c r="E288" i="8"/>
  <c r="D288" i="8"/>
  <c r="C288" i="8"/>
  <c r="B288" i="8"/>
  <c r="R287" i="8"/>
  <c r="Q287" i="8"/>
  <c r="P287" i="8"/>
  <c r="O287" i="8"/>
  <c r="N287" i="8"/>
  <c r="M287" i="8"/>
  <c r="L287" i="8"/>
  <c r="K287" i="8"/>
  <c r="J287" i="8"/>
  <c r="I287" i="8"/>
  <c r="H287" i="8"/>
  <c r="G287" i="8"/>
  <c r="F287" i="8"/>
  <c r="E287" i="8"/>
  <c r="D287" i="8"/>
  <c r="C287" i="8"/>
  <c r="B287" i="8"/>
  <c r="R286" i="8"/>
  <c r="Q286" i="8"/>
  <c r="P286" i="8"/>
  <c r="O286" i="8"/>
  <c r="N286" i="8"/>
  <c r="M286" i="8"/>
  <c r="L286" i="8"/>
  <c r="K286" i="8"/>
  <c r="J286" i="8"/>
  <c r="I286" i="8"/>
  <c r="H286" i="8"/>
  <c r="G286" i="8"/>
  <c r="F286" i="8"/>
  <c r="E286" i="8"/>
  <c r="D286" i="8"/>
  <c r="C286" i="8"/>
  <c r="B286" i="8"/>
  <c r="R285" i="8"/>
  <c r="Q285" i="8"/>
  <c r="P285" i="8"/>
  <c r="O285" i="8"/>
  <c r="N285" i="8"/>
  <c r="M285" i="8"/>
  <c r="L285" i="8"/>
  <c r="K285" i="8"/>
  <c r="J285" i="8"/>
  <c r="I285" i="8"/>
  <c r="H285" i="8"/>
  <c r="G285" i="8"/>
  <c r="F285" i="8"/>
  <c r="E285" i="8"/>
  <c r="D285" i="8"/>
  <c r="C285" i="8"/>
  <c r="B285" i="8"/>
  <c r="R284" i="8"/>
  <c r="Q284" i="8"/>
  <c r="P284" i="8"/>
  <c r="O284" i="8"/>
  <c r="N284" i="8"/>
  <c r="M284" i="8"/>
  <c r="L284" i="8"/>
  <c r="K284" i="8"/>
  <c r="J284" i="8"/>
  <c r="I284" i="8"/>
  <c r="H284" i="8"/>
  <c r="G284" i="8"/>
  <c r="F284" i="8"/>
  <c r="E284" i="8"/>
  <c r="D284" i="8"/>
  <c r="C284" i="8"/>
  <c r="R283" i="8"/>
  <c r="Q283" i="8"/>
  <c r="P283" i="8"/>
  <c r="O283" i="8"/>
  <c r="N283" i="8"/>
  <c r="M283" i="8"/>
  <c r="L283" i="8"/>
  <c r="K283" i="8"/>
  <c r="J283" i="8"/>
  <c r="I283" i="8"/>
  <c r="H283" i="8"/>
  <c r="G283" i="8"/>
  <c r="F283" i="8"/>
  <c r="E283" i="8"/>
  <c r="D283" i="8"/>
  <c r="C283" i="8"/>
  <c r="R282" i="8"/>
  <c r="Q282" i="8"/>
  <c r="P282" i="8"/>
  <c r="O282" i="8"/>
  <c r="N282" i="8"/>
  <c r="M282" i="8"/>
  <c r="L282" i="8"/>
  <c r="K282" i="8"/>
  <c r="J282" i="8"/>
  <c r="I282" i="8"/>
  <c r="H282" i="8"/>
  <c r="G282" i="8"/>
  <c r="F282" i="8"/>
  <c r="E282" i="8"/>
  <c r="D282" i="8"/>
  <c r="C282" i="8"/>
  <c r="B282" i="8"/>
  <c r="R281" i="8"/>
  <c r="Q281" i="8"/>
  <c r="P281" i="8"/>
  <c r="O281" i="8"/>
  <c r="N281" i="8"/>
  <c r="M281" i="8"/>
  <c r="L281" i="8"/>
  <c r="K281" i="8"/>
  <c r="J281" i="8"/>
  <c r="I281" i="8"/>
  <c r="H281" i="8"/>
  <c r="G281" i="8"/>
  <c r="F281" i="8"/>
  <c r="E281" i="8"/>
  <c r="D281" i="8"/>
  <c r="C281" i="8"/>
  <c r="R280" i="8"/>
  <c r="Q280" i="8"/>
  <c r="P280" i="8"/>
  <c r="O280" i="8"/>
  <c r="N280" i="8"/>
  <c r="M280" i="8"/>
  <c r="L280" i="8"/>
  <c r="K280" i="8"/>
  <c r="J280" i="8"/>
  <c r="I280" i="8"/>
  <c r="H280" i="8"/>
  <c r="G280" i="8"/>
  <c r="F280" i="8"/>
  <c r="E280" i="8"/>
  <c r="D280" i="8"/>
  <c r="C280" i="8"/>
  <c r="B280" i="8"/>
  <c r="R279" i="8"/>
  <c r="Q279" i="8"/>
  <c r="P279" i="8"/>
  <c r="O279" i="8"/>
  <c r="N279" i="8"/>
  <c r="M279" i="8"/>
  <c r="L279" i="8"/>
  <c r="K279" i="8"/>
  <c r="J279" i="8"/>
  <c r="I279" i="8"/>
  <c r="H279" i="8"/>
  <c r="G279" i="8"/>
  <c r="F279" i="8"/>
  <c r="E279" i="8"/>
  <c r="D279" i="8"/>
  <c r="C279" i="8"/>
  <c r="B279" i="8"/>
  <c r="R278" i="8"/>
  <c r="Q278" i="8"/>
  <c r="P278" i="8"/>
  <c r="O278" i="8"/>
  <c r="N278" i="8"/>
  <c r="M278" i="8"/>
  <c r="L278" i="8"/>
  <c r="K278" i="8"/>
  <c r="J278" i="8"/>
  <c r="I278" i="8"/>
  <c r="H278" i="8"/>
  <c r="G278" i="8"/>
  <c r="F278" i="8"/>
  <c r="E278" i="8"/>
  <c r="D278" i="8"/>
  <c r="C278" i="8"/>
  <c r="B278" i="8"/>
  <c r="R277" i="8"/>
  <c r="Q277" i="8"/>
  <c r="P277" i="8"/>
  <c r="O277" i="8"/>
  <c r="N277" i="8"/>
  <c r="M277" i="8"/>
  <c r="L277" i="8"/>
  <c r="K277" i="8"/>
  <c r="J277" i="8"/>
  <c r="I277" i="8"/>
  <c r="H277" i="8"/>
  <c r="G277" i="8"/>
  <c r="F277" i="8"/>
  <c r="E277" i="8"/>
  <c r="D277" i="8"/>
  <c r="C277" i="8"/>
  <c r="B277" i="8"/>
  <c r="R300" i="7"/>
  <c r="Q300" i="7"/>
  <c r="P300" i="7"/>
  <c r="O300" i="7"/>
  <c r="N300" i="7"/>
  <c r="M300" i="7"/>
  <c r="L300" i="7"/>
  <c r="K300" i="7"/>
  <c r="J300" i="7"/>
  <c r="I300" i="7"/>
  <c r="H300" i="7"/>
  <c r="G300" i="7"/>
  <c r="F300" i="7"/>
  <c r="E300" i="7"/>
  <c r="D300" i="7"/>
  <c r="C300" i="7"/>
  <c r="R299" i="7"/>
  <c r="Q299" i="7"/>
  <c r="P299" i="7"/>
  <c r="O299" i="7"/>
  <c r="N299" i="7"/>
  <c r="M299" i="7"/>
  <c r="L299" i="7"/>
  <c r="K299" i="7"/>
  <c r="J299" i="7"/>
  <c r="I299" i="7"/>
  <c r="H299" i="7"/>
  <c r="G299" i="7"/>
  <c r="F299" i="7"/>
  <c r="E299" i="7"/>
  <c r="D299" i="7"/>
  <c r="C299" i="7"/>
  <c r="R298" i="7"/>
  <c r="Q298" i="7"/>
  <c r="P298" i="7"/>
  <c r="O298" i="7"/>
  <c r="N298" i="7"/>
  <c r="M298" i="7"/>
  <c r="L298" i="7"/>
  <c r="K298" i="7"/>
  <c r="J298" i="7"/>
  <c r="I298" i="7"/>
  <c r="H298" i="7"/>
  <c r="G298" i="7"/>
  <c r="F298" i="7"/>
  <c r="E298" i="7"/>
  <c r="D298" i="7"/>
  <c r="C298" i="7"/>
  <c r="B298" i="7"/>
  <c r="R297" i="7"/>
  <c r="Q297" i="7"/>
  <c r="P297" i="7"/>
  <c r="O297" i="7"/>
  <c r="N297" i="7"/>
  <c r="M297" i="7"/>
  <c r="L297" i="7"/>
  <c r="K297" i="7"/>
  <c r="J297" i="7"/>
  <c r="I297" i="7"/>
  <c r="H297" i="7"/>
  <c r="G297" i="7"/>
  <c r="F297" i="7"/>
  <c r="E297" i="7"/>
  <c r="D297" i="7"/>
  <c r="C297" i="7"/>
  <c r="R296" i="7"/>
  <c r="Q296" i="7"/>
  <c r="P296" i="7"/>
  <c r="O296" i="7"/>
  <c r="N296" i="7"/>
  <c r="M296" i="7"/>
  <c r="L296" i="7"/>
  <c r="K296" i="7"/>
  <c r="J296" i="7"/>
  <c r="I296" i="7"/>
  <c r="H296" i="7"/>
  <c r="G296" i="7"/>
  <c r="F296" i="7"/>
  <c r="E296" i="7"/>
  <c r="D296" i="7"/>
  <c r="C296" i="7"/>
  <c r="B296" i="7"/>
  <c r="R295" i="7"/>
  <c r="Q295" i="7"/>
  <c r="P295" i="7"/>
  <c r="O295" i="7"/>
  <c r="N295" i="7"/>
  <c r="M295" i="7"/>
  <c r="L295" i="7"/>
  <c r="K295" i="7"/>
  <c r="J295" i="7"/>
  <c r="I295" i="7"/>
  <c r="H295" i="7"/>
  <c r="G295" i="7"/>
  <c r="F295" i="7"/>
  <c r="E295" i="7"/>
  <c r="D295" i="7"/>
  <c r="C295" i="7"/>
  <c r="B295" i="7"/>
  <c r="R294" i="7"/>
  <c r="Q294" i="7"/>
  <c r="P294" i="7"/>
  <c r="O294" i="7"/>
  <c r="N294" i="7"/>
  <c r="M294" i="7"/>
  <c r="L294" i="7"/>
  <c r="K294" i="7"/>
  <c r="J294" i="7"/>
  <c r="I294" i="7"/>
  <c r="H294" i="7"/>
  <c r="G294" i="7"/>
  <c r="F294" i="7"/>
  <c r="E294" i="7"/>
  <c r="D294" i="7"/>
  <c r="C294" i="7"/>
  <c r="B294" i="7"/>
  <c r="R293" i="7"/>
  <c r="Q293" i="7"/>
  <c r="P293" i="7"/>
  <c r="O293" i="7"/>
  <c r="N293" i="7"/>
  <c r="M293" i="7"/>
  <c r="L293" i="7"/>
  <c r="K293" i="7"/>
  <c r="J293" i="7"/>
  <c r="I293" i="7"/>
  <c r="H293" i="7"/>
  <c r="G293" i="7"/>
  <c r="F293" i="7"/>
  <c r="E293" i="7"/>
  <c r="D293" i="7"/>
  <c r="C293" i="7"/>
  <c r="B293" i="7"/>
  <c r="R292" i="7"/>
  <c r="Q292" i="7"/>
  <c r="P292" i="7"/>
  <c r="O292" i="7"/>
  <c r="N292" i="7"/>
  <c r="M292" i="7"/>
  <c r="L292" i="7"/>
  <c r="K292" i="7"/>
  <c r="J292" i="7"/>
  <c r="I292" i="7"/>
  <c r="H292" i="7"/>
  <c r="G292" i="7"/>
  <c r="F292" i="7"/>
  <c r="E292" i="7"/>
  <c r="D292" i="7"/>
  <c r="C292" i="7"/>
  <c r="R291" i="7"/>
  <c r="Q291" i="7"/>
  <c r="P291" i="7"/>
  <c r="O291" i="7"/>
  <c r="N291" i="7"/>
  <c r="M291" i="7"/>
  <c r="L291" i="7"/>
  <c r="K291" i="7"/>
  <c r="J291" i="7"/>
  <c r="I291" i="7"/>
  <c r="H291" i="7"/>
  <c r="G291" i="7"/>
  <c r="F291" i="7"/>
  <c r="E291" i="7"/>
  <c r="D291" i="7"/>
  <c r="C291" i="7"/>
  <c r="R290" i="7"/>
  <c r="Q290" i="7"/>
  <c r="P290" i="7"/>
  <c r="O290" i="7"/>
  <c r="N290" i="7"/>
  <c r="M290" i="7"/>
  <c r="L290" i="7"/>
  <c r="K290" i="7"/>
  <c r="J290" i="7"/>
  <c r="I290" i="7"/>
  <c r="H290" i="7"/>
  <c r="G290" i="7"/>
  <c r="F290" i="7"/>
  <c r="E290" i="7"/>
  <c r="D290" i="7"/>
  <c r="C290" i="7"/>
  <c r="B290" i="7"/>
  <c r="R289" i="7"/>
  <c r="Q289" i="7"/>
  <c r="P289" i="7"/>
  <c r="O289" i="7"/>
  <c r="N289" i="7"/>
  <c r="M289" i="7"/>
  <c r="L289" i="7"/>
  <c r="K289" i="7"/>
  <c r="J289" i="7"/>
  <c r="I289" i="7"/>
  <c r="H289" i="7"/>
  <c r="G289" i="7"/>
  <c r="F289" i="7"/>
  <c r="E289" i="7"/>
  <c r="D289" i="7"/>
  <c r="C289" i="7"/>
  <c r="R288" i="7"/>
  <c r="Q288" i="7"/>
  <c r="P288" i="7"/>
  <c r="O288" i="7"/>
  <c r="N288" i="7"/>
  <c r="M288" i="7"/>
  <c r="L288" i="7"/>
  <c r="K288" i="7"/>
  <c r="J288" i="7"/>
  <c r="I288" i="7"/>
  <c r="H288" i="7"/>
  <c r="G288" i="7"/>
  <c r="F288" i="7"/>
  <c r="E288" i="7"/>
  <c r="D288" i="7"/>
  <c r="C288" i="7"/>
  <c r="B288" i="7"/>
  <c r="R287" i="7"/>
  <c r="Q287" i="7"/>
  <c r="P287" i="7"/>
  <c r="O287" i="7"/>
  <c r="N287" i="7"/>
  <c r="M287" i="7"/>
  <c r="L287" i="7"/>
  <c r="K287" i="7"/>
  <c r="J287" i="7"/>
  <c r="I287" i="7"/>
  <c r="H287" i="7"/>
  <c r="G287" i="7"/>
  <c r="F287" i="7"/>
  <c r="E287" i="7"/>
  <c r="D287" i="7"/>
  <c r="C287" i="7"/>
  <c r="B287" i="7"/>
  <c r="R286" i="7"/>
  <c r="Q286" i="7"/>
  <c r="P286" i="7"/>
  <c r="O286" i="7"/>
  <c r="N286" i="7"/>
  <c r="M286" i="7"/>
  <c r="L286" i="7"/>
  <c r="K286" i="7"/>
  <c r="J286" i="7"/>
  <c r="I286" i="7"/>
  <c r="H286" i="7"/>
  <c r="G286" i="7"/>
  <c r="F286" i="7"/>
  <c r="E286" i="7"/>
  <c r="D286" i="7"/>
  <c r="C286" i="7"/>
  <c r="B286" i="7"/>
  <c r="R285" i="7"/>
  <c r="Q285" i="7"/>
  <c r="P285" i="7"/>
  <c r="O285" i="7"/>
  <c r="N285" i="7"/>
  <c r="M285" i="7"/>
  <c r="L285" i="7"/>
  <c r="K285" i="7"/>
  <c r="J285" i="7"/>
  <c r="I285" i="7"/>
  <c r="H285" i="7"/>
  <c r="G285" i="7"/>
  <c r="F285" i="7"/>
  <c r="E285" i="7"/>
  <c r="D285" i="7"/>
  <c r="C285" i="7"/>
  <c r="B285" i="7"/>
  <c r="R284" i="7"/>
  <c r="Q284" i="7"/>
  <c r="P284" i="7"/>
  <c r="O284" i="7"/>
  <c r="N284" i="7"/>
  <c r="M284" i="7"/>
  <c r="L284" i="7"/>
  <c r="K284" i="7"/>
  <c r="J284" i="7"/>
  <c r="I284" i="7"/>
  <c r="H284" i="7"/>
  <c r="G284" i="7"/>
  <c r="F284" i="7"/>
  <c r="E284" i="7"/>
  <c r="D284" i="7"/>
  <c r="C284" i="7"/>
  <c r="R283" i="7"/>
  <c r="Q283" i="7"/>
  <c r="P283" i="7"/>
  <c r="O283" i="7"/>
  <c r="N283" i="7"/>
  <c r="M283" i="7"/>
  <c r="L283" i="7"/>
  <c r="K283" i="7"/>
  <c r="J283" i="7"/>
  <c r="I283" i="7"/>
  <c r="H283" i="7"/>
  <c r="G283" i="7"/>
  <c r="F283" i="7"/>
  <c r="E283" i="7"/>
  <c r="D283" i="7"/>
  <c r="C283" i="7"/>
  <c r="R282" i="7"/>
  <c r="Q282" i="7"/>
  <c r="P282" i="7"/>
  <c r="O282" i="7"/>
  <c r="N282" i="7"/>
  <c r="M282" i="7"/>
  <c r="L282" i="7"/>
  <c r="K282" i="7"/>
  <c r="J282" i="7"/>
  <c r="I282" i="7"/>
  <c r="H282" i="7"/>
  <c r="G282" i="7"/>
  <c r="F282" i="7"/>
  <c r="E282" i="7"/>
  <c r="D282" i="7"/>
  <c r="C282" i="7"/>
  <c r="B282" i="7"/>
  <c r="R281" i="7"/>
  <c r="Q281" i="7"/>
  <c r="P281" i="7"/>
  <c r="O281" i="7"/>
  <c r="N281" i="7"/>
  <c r="M281" i="7"/>
  <c r="L281" i="7"/>
  <c r="K281" i="7"/>
  <c r="J281" i="7"/>
  <c r="I281" i="7"/>
  <c r="H281" i="7"/>
  <c r="G281" i="7"/>
  <c r="F281" i="7"/>
  <c r="E281" i="7"/>
  <c r="D281" i="7"/>
  <c r="C281" i="7"/>
  <c r="R280" i="7"/>
  <c r="Q280" i="7"/>
  <c r="P280" i="7"/>
  <c r="O280" i="7"/>
  <c r="N280" i="7"/>
  <c r="M280" i="7"/>
  <c r="L280" i="7"/>
  <c r="K280" i="7"/>
  <c r="J280" i="7"/>
  <c r="I280" i="7"/>
  <c r="H280" i="7"/>
  <c r="G280" i="7"/>
  <c r="F280" i="7"/>
  <c r="E280" i="7"/>
  <c r="D280" i="7"/>
  <c r="C280" i="7"/>
  <c r="B280" i="7"/>
  <c r="R279" i="7"/>
  <c r="Q279" i="7"/>
  <c r="P279" i="7"/>
  <c r="O279" i="7"/>
  <c r="N279" i="7"/>
  <c r="M279" i="7"/>
  <c r="L279" i="7"/>
  <c r="K279" i="7"/>
  <c r="J279" i="7"/>
  <c r="I279" i="7"/>
  <c r="H279" i="7"/>
  <c r="G279" i="7"/>
  <c r="F279" i="7"/>
  <c r="E279" i="7"/>
  <c r="D279" i="7"/>
  <c r="C279" i="7"/>
  <c r="B279" i="7"/>
  <c r="R278" i="7"/>
  <c r="Q278" i="7"/>
  <c r="P278" i="7"/>
  <c r="O278" i="7"/>
  <c r="N278" i="7"/>
  <c r="M278" i="7"/>
  <c r="L278" i="7"/>
  <c r="K278" i="7"/>
  <c r="J278" i="7"/>
  <c r="I278" i="7"/>
  <c r="H278" i="7"/>
  <c r="G278" i="7"/>
  <c r="F278" i="7"/>
  <c r="E278" i="7"/>
  <c r="D278" i="7"/>
  <c r="C278" i="7"/>
  <c r="B278" i="7"/>
  <c r="R277" i="7"/>
  <c r="Q277" i="7"/>
  <c r="P277" i="7"/>
  <c r="O277" i="7"/>
  <c r="N277" i="7"/>
  <c r="M277" i="7"/>
  <c r="L277" i="7"/>
  <c r="K277" i="7"/>
  <c r="J277" i="7"/>
  <c r="I277" i="7"/>
  <c r="H277" i="7"/>
  <c r="G277" i="7"/>
  <c r="F277" i="7"/>
  <c r="E277" i="7"/>
  <c r="D277" i="7"/>
  <c r="C277" i="7"/>
  <c r="B277" i="7"/>
  <c r="R300" i="6"/>
  <c r="Q300" i="6"/>
  <c r="P300" i="6"/>
  <c r="O300" i="6"/>
  <c r="N300" i="6"/>
  <c r="M300" i="6"/>
  <c r="L300" i="6"/>
  <c r="K300" i="6"/>
  <c r="J300" i="6"/>
  <c r="I300" i="6"/>
  <c r="H300" i="6"/>
  <c r="G300" i="6"/>
  <c r="F300" i="6"/>
  <c r="E300" i="6"/>
  <c r="D300" i="6"/>
  <c r="C300" i="6"/>
  <c r="R299" i="6"/>
  <c r="Q299" i="6"/>
  <c r="P299" i="6"/>
  <c r="O299" i="6"/>
  <c r="N299" i="6"/>
  <c r="M299" i="6"/>
  <c r="L299" i="6"/>
  <c r="K299" i="6"/>
  <c r="J299" i="6"/>
  <c r="I299" i="6"/>
  <c r="H299" i="6"/>
  <c r="G299" i="6"/>
  <c r="F299" i="6"/>
  <c r="E299" i="6"/>
  <c r="D299" i="6"/>
  <c r="C299" i="6"/>
  <c r="R298" i="6"/>
  <c r="Q298" i="6"/>
  <c r="P298" i="6"/>
  <c r="O298" i="6"/>
  <c r="N298" i="6"/>
  <c r="M298" i="6"/>
  <c r="L298" i="6"/>
  <c r="K298" i="6"/>
  <c r="J298" i="6"/>
  <c r="I298" i="6"/>
  <c r="H298" i="6"/>
  <c r="G298" i="6"/>
  <c r="F298" i="6"/>
  <c r="E298" i="6"/>
  <c r="D298" i="6"/>
  <c r="C298" i="6"/>
  <c r="B298" i="6"/>
  <c r="R297" i="6"/>
  <c r="Q297" i="6"/>
  <c r="P297" i="6"/>
  <c r="O297" i="6"/>
  <c r="N297" i="6"/>
  <c r="M297" i="6"/>
  <c r="L297" i="6"/>
  <c r="K297" i="6"/>
  <c r="J297" i="6"/>
  <c r="I297" i="6"/>
  <c r="H297" i="6"/>
  <c r="G297" i="6"/>
  <c r="F297" i="6"/>
  <c r="E297" i="6"/>
  <c r="D297" i="6"/>
  <c r="C297" i="6"/>
  <c r="R296" i="6"/>
  <c r="Q296" i="6"/>
  <c r="P296" i="6"/>
  <c r="O296" i="6"/>
  <c r="N296" i="6"/>
  <c r="M296" i="6"/>
  <c r="L296" i="6"/>
  <c r="K296" i="6"/>
  <c r="J296" i="6"/>
  <c r="I296" i="6"/>
  <c r="H296" i="6"/>
  <c r="G296" i="6"/>
  <c r="F296" i="6"/>
  <c r="E296" i="6"/>
  <c r="D296" i="6"/>
  <c r="C296" i="6"/>
  <c r="B296" i="6"/>
  <c r="R295" i="6"/>
  <c r="Q295" i="6"/>
  <c r="P295" i="6"/>
  <c r="O295" i="6"/>
  <c r="N295" i="6"/>
  <c r="M295" i="6"/>
  <c r="L295" i="6"/>
  <c r="K295" i="6"/>
  <c r="J295" i="6"/>
  <c r="I295" i="6"/>
  <c r="H295" i="6"/>
  <c r="G295" i="6"/>
  <c r="F295" i="6"/>
  <c r="E295" i="6"/>
  <c r="D295" i="6"/>
  <c r="C295" i="6"/>
  <c r="B295" i="6"/>
  <c r="R294" i="6"/>
  <c r="Q294" i="6"/>
  <c r="P294" i="6"/>
  <c r="O294" i="6"/>
  <c r="N294" i="6"/>
  <c r="M294" i="6"/>
  <c r="L294" i="6"/>
  <c r="K294" i="6"/>
  <c r="J294" i="6"/>
  <c r="I294" i="6"/>
  <c r="H294" i="6"/>
  <c r="G294" i="6"/>
  <c r="F294" i="6"/>
  <c r="E294" i="6"/>
  <c r="D294" i="6"/>
  <c r="C294" i="6"/>
  <c r="B294" i="6"/>
  <c r="R293" i="6"/>
  <c r="Q293" i="6"/>
  <c r="P293" i="6"/>
  <c r="O293" i="6"/>
  <c r="N293" i="6"/>
  <c r="M293" i="6"/>
  <c r="L293" i="6"/>
  <c r="K293" i="6"/>
  <c r="J293" i="6"/>
  <c r="I293" i="6"/>
  <c r="H293" i="6"/>
  <c r="G293" i="6"/>
  <c r="F293" i="6"/>
  <c r="E293" i="6"/>
  <c r="D293" i="6"/>
  <c r="C293" i="6"/>
  <c r="B293" i="6"/>
  <c r="R292" i="6"/>
  <c r="Q292" i="6"/>
  <c r="P292" i="6"/>
  <c r="O292" i="6"/>
  <c r="N292" i="6"/>
  <c r="M292" i="6"/>
  <c r="L292" i="6"/>
  <c r="K292" i="6"/>
  <c r="J292" i="6"/>
  <c r="I292" i="6"/>
  <c r="H292" i="6"/>
  <c r="G292" i="6"/>
  <c r="F292" i="6"/>
  <c r="E292" i="6"/>
  <c r="D292" i="6"/>
  <c r="C292" i="6"/>
  <c r="R291" i="6"/>
  <c r="Q291" i="6"/>
  <c r="P291" i="6"/>
  <c r="O291" i="6"/>
  <c r="N291" i="6"/>
  <c r="M291" i="6"/>
  <c r="L291" i="6"/>
  <c r="K291" i="6"/>
  <c r="J291" i="6"/>
  <c r="I291" i="6"/>
  <c r="H291" i="6"/>
  <c r="G291" i="6"/>
  <c r="F291" i="6"/>
  <c r="E291" i="6"/>
  <c r="D291" i="6"/>
  <c r="C291" i="6"/>
  <c r="R290" i="6"/>
  <c r="Q290" i="6"/>
  <c r="P290" i="6"/>
  <c r="O290" i="6"/>
  <c r="N290" i="6"/>
  <c r="M290" i="6"/>
  <c r="L290" i="6"/>
  <c r="K290" i="6"/>
  <c r="J290" i="6"/>
  <c r="I290" i="6"/>
  <c r="H290" i="6"/>
  <c r="G290" i="6"/>
  <c r="F290" i="6"/>
  <c r="E290" i="6"/>
  <c r="D290" i="6"/>
  <c r="C290" i="6"/>
  <c r="B290" i="6"/>
  <c r="R289" i="6"/>
  <c r="Q289" i="6"/>
  <c r="P289" i="6"/>
  <c r="O289" i="6"/>
  <c r="N289" i="6"/>
  <c r="M289" i="6"/>
  <c r="L289" i="6"/>
  <c r="K289" i="6"/>
  <c r="J289" i="6"/>
  <c r="I289" i="6"/>
  <c r="H289" i="6"/>
  <c r="G289" i="6"/>
  <c r="F289" i="6"/>
  <c r="E289" i="6"/>
  <c r="D289" i="6"/>
  <c r="C289" i="6"/>
  <c r="R288" i="6"/>
  <c r="Q288" i="6"/>
  <c r="P288" i="6"/>
  <c r="O288" i="6"/>
  <c r="N288" i="6"/>
  <c r="M288" i="6"/>
  <c r="L288" i="6"/>
  <c r="K288" i="6"/>
  <c r="J288" i="6"/>
  <c r="I288" i="6"/>
  <c r="H288" i="6"/>
  <c r="G288" i="6"/>
  <c r="F288" i="6"/>
  <c r="E288" i="6"/>
  <c r="D288" i="6"/>
  <c r="C288" i="6"/>
  <c r="B288" i="6"/>
  <c r="R287" i="6"/>
  <c r="Q287" i="6"/>
  <c r="P287" i="6"/>
  <c r="O287" i="6"/>
  <c r="N287" i="6"/>
  <c r="M287" i="6"/>
  <c r="L287" i="6"/>
  <c r="K287" i="6"/>
  <c r="J287" i="6"/>
  <c r="I287" i="6"/>
  <c r="H287" i="6"/>
  <c r="G287" i="6"/>
  <c r="F287" i="6"/>
  <c r="E287" i="6"/>
  <c r="D287" i="6"/>
  <c r="C287" i="6"/>
  <c r="B287" i="6"/>
  <c r="R286" i="6"/>
  <c r="Q286" i="6"/>
  <c r="P286" i="6"/>
  <c r="O286" i="6"/>
  <c r="N286" i="6"/>
  <c r="M286" i="6"/>
  <c r="L286" i="6"/>
  <c r="K286" i="6"/>
  <c r="J286" i="6"/>
  <c r="I286" i="6"/>
  <c r="H286" i="6"/>
  <c r="G286" i="6"/>
  <c r="F286" i="6"/>
  <c r="E286" i="6"/>
  <c r="D286" i="6"/>
  <c r="C286" i="6"/>
  <c r="B286" i="6"/>
  <c r="R285" i="6"/>
  <c r="Q285" i="6"/>
  <c r="P285" i="6"/>
  <c r="O285" i="6"/>
  <c r="N285" i="6"/>
  <c r="M285" i="6"/>
  <c r="L285" i="6"/>
  <c r="K285" i="6"/>
  <c r="J285" i="6"/>
  <c r="I285" i="6"/>
  <c r="H285" i="6"/>
  <c r="G285" i="6"/>
  <c r="F285" i="6"/>
  <c r="E285" i="6"/>
  <c r="D285" i="6"/>
  <c r="C285" i="6"/>
  <c r="B285" i="6"/>
  <c r="R284" i="6"/>
  <c r="Q284" i="6"/>
  <c r="P284" i="6"/>
  <c r="O284" i="6"/>
  <c r="N284" i="6"/>
  <c r="M284" i="6"/>
  <c r="L284" i="6"/>
  <c r="K284" i="6"/>
  <c r="J284" i="6"/>
  <c r="I284" i="6"/>
  <c r="H284" i="6"/>
  <c r="G284" i="6"/>
  <c r="F284" i="6"/>
  <c r="E284" i="6"/>
  <c r="D284" i="6"/>
  <c r="C284" i="6"/>
  <c r="R283" i="6"/>
  <c r="Q283" i="6"/>
  <c r="P283" i="6"/>
  <c r="O283" i="6"/>
  <c r="N283" i="6"/>
  <c r="M283" i="6"/>
  <c r="L283" i="6"/>
  <c r="K283" i="6"/>
  <c r="J283" i="6"/>
  <c r="I283" i="6"/>
  <c r="H283" i="6"/>
  <c r="G283" i="6"/>
  <c r="F283" i="6"/>
  <c r="E283" i="6"/>
  <c r="D283" i="6"/>
  <c r="C283" i="6"/>
  <c r="R282" i="6"/>
  <c r="Q282" i="6"/>
  <c r="P282" i="6"/>
  <c r="O282" i="6"/>
  <c r="N282" i="6"/>
  <c r="M282" i="6"/>
  <c r="L282" i="6"/>
  <c r="K282" i="6"/>
  <c r="J282" i="6"/>
  <c r="I282" i="6"/>
  <c r="H282" i="6"/>
  <c r="G282" i="6"/>
  <c r="F282" i="6"/>
  <c r="E282" i="6"/>
  <c r="D282" i="6"/>
  <c r="C282" i="6"/>
  <c r="B282" i="6"/>
  <c r="R281" i="6"/>
  <c r="Q281" i="6"/>
  <c r="P281" i="6"/>
  <c r="O281" i="6"/>
  <c r="N281" i="6"/>
  <c r="M281" i="6"/>
  <c r="L281" i="6"/>
  <c r="K281" i="6"/>
  <c r="J281" i="6"/>
  <c r="I281" i="6"/>
  <c r="H281" i="6"/>
  <c r="G281" i="6"/>
  <c r="F281" i="6"/>
  <c r="E281" i="6"/>
  <c r="D281" i="6"/>
  <c r="C281" i="6"/>
  <c r="R280" i="6"/>
  <c r="Q280" i="6"/>
  <c r="P280" i="6"/>
  <c r="O280" i="6"/>
  <c r="N280" i="6"/>
  <c r="M280" i="6"/>
  <c r="L280" i="6"/>
  <c r="K280" i="6"/>
  <c r="J280" i="6"/>
  <c r="I280" i="6"/>
  <c r="H280" i="6"/>
  <c r="G280" i="6"/>
  <c r="F280" i="6"/>
  <c r="E280" i="6"/>
  <c r="D280" i="6"/>
  <c r="C280" i="6"/>
  <c r="B280" i="6"/>
  <c r="R279" i="6"/>
  <c r="Q279" i="6"/>
  <c r="P279" i="6"/>
  <c r="O279" i="6"/>
  <c r="N279" i="6"/>
  <c r="M279" i="6"/>
  <c r="L279" i="6"/>
  <c r="K279" i="6"/>
  <c r="J279" i="6"/>
  <c r="I279" i="6"/>
  <c r="H279" i="6"/>
  <c r="G279" i="6"/>
  <c r="F279" i="6"/>
  <c r="E279" i="6"/>
  <c r="D279" i="6"/>
  <c r="C279" i="6"/>
  <c r="B279" i="6"/>
  <c r="R278" i="6"/>
  <c r="Q278" i="6"/>
  <c r="P278" i="6"/>
  <c r="O278" i="6"/>
  <c r="N278" i="6"/>
  <c r="M278" i="6"/>
  <c r="L278" i="6"/>
  <c r="K278" i="6"/>
  <c r="J278" i="6"/>
  <c r="I278" i="6"/>
  <c r="H278" i="6"/>
  <c r="G278" i="6"/>
  <c r="F278" i="6"/>
  <c r="E278" i="6"/>
  <c r="D278" i="6"/>
  <c r="C278" i="6"/>
  <c r="B278" i="6"/>
  <c r="R277" i="6"/>
  <c r="Q277" i="6"/>
  <c r="P277" i="6"/>
  <c r="O277" i="6"/>
  <c r="N277" i="6"/>
  <c r="M277" i="6"/>
  <c r="L277" i="6"/>
  <c r="K277" i="6"/>
  <c r="J277" i="6"/>
  <c r="I277" i="6"/>
  <c r="H277" i="6"/>
  <c r="G277" i="6"/>
  <c r="F277" i="6"/>
  <c r="E277" i="6"/>
  <c r="D277" i="6"/>
  <c r="C277" i="6"/>
  <c r="B277" i="6"/>
  <c r="R300" i="4"/>
  <c r="Q300" i="4"/>
  <c r="P300" i="4"/>
  <c r="O300" i="4"/>
  <c r="N300" i="4"/>
  <c r="M300" i="4"/>
  <c r="L300" i="4"/>
  <c r="K300" i="4"/>
  <c r="J300" i="4"/>
  <c r="I300" i="4"/>
  <c r="H300" i="4"/>
  <c r="G300" i="4"/>
  <c r="F300" i="4"/>
  <c r="E300" i="4"/>
  <c r="D300" i="4"/>
  <c r="C300" i="4"/>
  <c r="R299" i="4"/>
  <c r="Q299" i="4"/>
  <c r="P299" i="4"/>
  <c r="O299" i="4"/>
  <c r="N299" i="4"/>
  <c r="M299" i="4"/>
  <c r="L299" i="4"/>
  <c r="K299" i="4"/>
  <c r="J299" i="4"/>
  <c r="I299" i="4"/>
  <c r="H299" i="4"/>
  <c r="G299" i="4"/>
  <c r="F299" i="4"/>
  <c r="E299" i="4"/>
  <c r="D299" i="4"/>
  <c r="C299" i="4"/>
  <c r="R298" i="4"/>
  <c r="Q298" i="4"/>
  <c r="P298" i="4"/>
  <c r="O298" i="4"/>
  <c r="N298" i="4"/>
  <c r="M298" i="4"/>
  <c r="L298" i="4"/>
  <c r="K298" i="4"/>
  <c r="J298" i="4"/>
  <c r="I298" i="4"/>
  <c r="H298" i="4"/>
  <c r="G298" i="4"/>
  <c r="F298" i="4"/>
  <c r="E298" i="4"/>
  <c r="D298" i="4"/>
  <c r="C298" i="4"/>
  <c r="B298" i="4"/>
  <c r="R297" i="4"/>
  <c r="Q297" i="4"/>
  <c r="P297" i="4"/>
  <c r="O297" i="4"/>
  <c r="N297" i="4"/>
  <c r="M297" i="4"/>
  <c r="L297" i="4"/>
  <c r="K297" i="4"/>
  <c r="J297" i="4"/>
  <c r="I297" i="4"/>
  <c r="H297" i="4"/>
  <c r="G297" i="4"/>
  <c r="F297" i="4"/>
  <c r="E297" i="4"/>
  <c r="D297" i="4"/>
  <c r="C297" i="4"/>
  <c r="R296" i="4"/>
  <c r="Q296" i="4"/>
  <c r="P296" i="4"/>
  <c r="O296" i="4"/>
  <c r="N296" i="4"/>
  <c r="M296" i="4"/>
  <c r="L296" i="4"/>
  <c r="K296" i="4"/>
  <c r="J296" i="4"/>
  <c r="I296" i="4"/>
  <c r="H296" i="4"/>
  <c r="G296" i="4"/>
  <c r="F296" i="4"/>
  <c r="E296" i="4"/>
  <c r="D296" i="4"/>
  <c r="C296" i="4"/>
  <c r="B296" i="4"/>
  <c r="R295" i="4"/>
  <c r="Q295" i="4"/>
  <c r="P295" i="4"/>
  <c r="O295" i="4"/>
  <c r="N295" i="4"/>
  <c r="M295" i="4"/>
  <c r="L295" i="4"/>
  <c r="K295" i="4"/>
  <c r="J295" i="4"/>
  <c r="I295" i="4"/>
  <c r="H295" i="4"/>
  <c r="G295" i="4"/>
  <c r="F295" i="4"/>
  <c r="E295" i="4"/>
  <c r="D295" i="4"/>
  <c r="C295" i="4"/>
  <c r="B295" i="4"/>
  <c r="R294" i="4"/>
  <c r="Q294" i="4"/>
  <c r="P294" i="4"/>
  <c r="O294" i="4"/>
  <c r="N294" i="4"/>
  <c r="M294" i="4"/>
  <c r="L294" i="4"/>
  <c r="K294" i="4"/>
  <c r="J294" i="4"/>
  <c r="I294" i="4"/>
  <c r="H294" i="4"/>
  <c r="G294" i="4"/>
  <c r="F294" i="4"/>
  <c r="E294" i="4"/>
  <c r="D294" i="4"/>
  <c r="C294" i="4"/>
  <c r="B294" i="4"/>
  <c r="R293" i="4"/>
  <c r="Q293" i="4"/>
  <c r="P293" i="4"/>
  <c r="O293" i="4"/>
  <c r="N293" i="4"/>
  <c r="M293" i="4"/>
  <c r="L293" i="4"/>
  <c r="K293" i="4"/>
  <c r="J293" i="4"/>
  <c r="I293" i="4"/>
  <c r="H293" i="4"/>
  <c r="G293" i="4"/>
  <c r="F293" i="4"/>
  <c r="E293" i="4"/>
  <c r="D293" i="4"/>
  <c r="C293" i="4"/>
  <c r="B293" i="4"/>
  <c r="R292" i="4"/>
  <c r="Q292" i="4"/>
  <c r="P292" i="4"/>
  <c r="O292" i="4"/>
  <c r="N292" i="4"/>
  <c r="M292" i="4"/>
  <c r="L292" i="4"/>
  <c r="K292" i="4"/>
  <c r="J292" i="4"/>
  <c r="I292" i="4"/>
  <c r="H292" i="4"/>
  <c r="G292" i="4"/>
  <c r="F292" i="4"/>
  <c r="E292" i="4"/>
  <c r="D292" i="4"/>
  <c r="C292" i="4"/>
  <c r="R291" i="4"/>
  <c r="Q291" i="4"/>
  <c r="P291" i="4"/>
  <c r="O291" i="4"/>
  <c r="N291" i="4"/>
  <c r="M291" i="4"/>
  <c r="L291" i="4"/>
  <c r="K291" i="4"/>
  <c r="J291" i="4"/>
  <c r="I291" i="4"/>
  <c r="H291" i="4"/>
  <c r="G291" i="4"/>
  <c r="F291" i="4"/>
  <c r="E291" i="4"/>
  <c r="D291" i="4"/>
  <c r="C291" i="4"/>
  <c r="R290" i="4"/>
  <c r="Q290" i="4"/>
  <c r="P290" i="4"/>
  <c r="O290" i="4"/>
  <c r="N290" i="4"/>
  <c r="M290" i="4"/>
  <c r="L290" i="4"/>
  <c r="K290" i="4"/>
  <c r="J290" i="4"/>
  <c r="I290" i="4"/>
  <c r="H290" i="4"/>
  <c r="G290" i="4"/>
  <c r="F290" i="4"/>
  <c r="E290" i="4"/>
  <c r="D290" i="4"/>
  <c r="C290" i="4"/>
  <c r="B290" i="4"/>
  <c r="R289" i="4"/>
  <c r="Q289" i="4"/>
  <c r="P289" i="4"/>
  <c r="O289" i="4"/>
  <c r="N289" i="4"/>
  <c r="M289" i="4"/>
  <c r="L289" i="4"/>
  <c r="K289" i="4"/>
  <c r="J289" i="4"/>
  <c r="I289" i="4"/>
  <c r="H289" i="4"/>
  <c r="G289" i="4"/>
  <c r="F289" i="4"/>
  <c r="E289" i="4"/>
  <c r="D289" i="4"/>
  <c r="C289" i="4"/>
  <c r="R288" i="4"/>
  <c r="Q288" i="4"/>
  <c r="P288" i="4"/>
  <c r="O288" i="4"/>
  <c r="N288" i="4"/>
  <c r="M288" i="4"/>
  <c r="L288" i="4"/>
  <c r="K288" i="4"/>
  <c r="J288" i="4"/>
  <c r="I288" i="4"/>
  <c r="H288" i="4"/>
  <c r="G288" i="4"/>
  <c r="F288" i="4"/>
  <c r="E288" i="4"/>
  <c r="D288" i="4"/>
  <c r="C288" i="4"/>
  <c r="B288" i="4"/>
  <c r="R287" i="4"/>
  <c r="Q287" i="4"/>
  <c r="P287" i="4"/>
  <c r="O287" i="4"/>
  <c r="N287" i="4"/>
  <c r="M287" i="4"/>
  <c r="L287" i="4"/>
  <c r="K287" i="4"/>
  <c r="J287" i="4"/>
  <c r="I287" i="4"/>
  <c r="H287" i="4"/>
  <c r="G287" i="4"/>
  <c r="F287" i="4"/>
  <c r="E287" i="4"/>
  <c r="D287" i="4"/>
  <c r="C287" i="4"/>
  <c r="B287" i="4"/>
  <c r="R286" i="4"/>
  <c r="Q286" i="4"/>
  <c r="P286" i="4"/>
  <c r="O286" i="4"/>
  <c r="N286" i="4"/>
  <c r="M286" i="4"/>
  <c r="L286" i="4"/>
  <c r="K286" i="4"/>
  <c r="J286" i="4"/>
  <c r="I286" i="4"/>
  <c r="H286" i="4"/>
  <c r="G286" i="4"/>
  <c r="F286" i="4"/>
  <c r="E286" i="4"/>
  <c r="D286" i="4"/>
  <c r="C286" i="4"/>
  <c r="B286" i="4"/>
  <c r="R285" i="4"/>
  <c r="Q285" i="4"/>
  <c r="P285" i="4"/>
  <c r="O285" i="4"/>
  <c r="N285" i="4"/>
  <c r="M285" i="4"/>
  <c r="L285" i="4"/>
  <c r="K285" i="4"/>
  <c r="J285" i="4"/>
  <c r="I285" i="4"/>
  <c r="H285" i="4"/>
  <c r="G285" i="4"/>
  <c r="F285" i="4"/>
  <c r="E285" i="4"/>
  <c r="D285" i="4"/>
  <c r="C285" i="4"/>
  <c r="B285" i="4"/>
  <c r="R284" i="4"/>
  <c r="Q284" i="4"/>
  <c r="P284" i="4"/>
  <c r="O284" i="4"/>
  <c r="N284" i="4"/>
  <c r="M284" i="4"/>
  <c r="L284" i="4"/>
  <c r="K284" i="4"/>
  <c r="J284" i="4"/>
  <c r="I284" i="4"/>
  <c r="H284" i="4"/>
  <c r="G284" i="4"/>
  <c r="F284" i="4"/>
  <c r="E284" i="4"/>
  <c r="D284" i="4"/>
  <c r="C284" i="4"/>
  <c r="R283" i="4"/>
  <c r="Q283" i="4"/>
  <c r="P283" i="4"/>
  <c r="O283" i="4"/>
  <c r="N283" i="4"/>
  <c r="M283" i="4"/>
  <c r="L283" i="4"/>
  <c r="K283" i="4"/>
  <c r="J283" i="4"/>
  <c r="I283" i="4"/>
  <c r="H283" i="4"/>
  <c r="G283" i="4"/>
  <c r="F283" i="4"/>
  <c r="E283" i="4"/>
  <c r="D283" i="4"/>
  <c r="C283" i="4"/>
  <c r="R282" i="4"/>
  <c r="Q282" i="4"/>
  <c r="P282" i="4"/>
  <c r="O282" i="4"/>
  <c r="N282" i="4"/>
  <c r="M282" i="4"/>
  <c r="L282" i="4"/>
  <c r="K282" i="4"/>
  <c r="J282" i="4"/>
  <c r="I282" i="4"/>
  <c r="H282" i="4"/>
  <c r="G282" i="4"/>
  <c r="F282" i="4"/>
  <c r="E282" i="4"/>
  <c r="D282" i="4"/>
  <c r="C282" i="4"/>
  <c r="B282" i="4"/>
  <c r="R281" i="4"/>
  <c r="Q281" i="4"/>
  <c r="P281" i="4"/>
  <c r="O281" i="4"/>
  <c r="N281" i="4"/>
  <c r="M281" i="4"/>
  <c r="L281" i="4"/>
  <c r="K281" i="4"/>
  <c r="J281" i="4"/>
  <c r="I281" i="4"/>
  <c r="H281" i="4"/>
  <c r="G281" i="4"/>
  <c r="F281" i="4"/>
  <c r="E281" i="4"/>
  <c r="D281" i="4"/>
  <c r="C281" i="4"/>
  <c r="R280" i="4"/>
  <c r="Q280" i="4"/>
  <c r="P280" i="4"/>
  <c r="O280" i="4"/>
  <c r="N280" i="4"/>
  <c r="M280" i="4"/>
  <c r="L280" i="4"/>
  <c r="K280" i="4"/>
  <c r="J280" i="4"/>
  <c r="I280" i="4"/>
  <c r="H280" i="4"/>
  <c r="G280" i="4"/>
  <c r="F280" i="4"/>
  <c r="E280" i="4"/>
  <c r="D280" i="4"/>
  <c r="C280" i="4"/>
  <c r="B280" i="4"/>
  <c r="R279" i="4"/>
  <c r="Q279" i="4"/>
  <c r="P279" i="4"/>
  <c r="O279" i="4"/>
  <c r="N279" i="4"/>
  <c r="M279" i="4"/>
  <c r="L279" i="4"/>
  <c r="K279" i="4"/>
  <c r="J279" i="4"/>
  <c r="I279" i="4"/>
  <c r="H279" i="4"/>
  <c r="G279" i="4"/>
  <c r="F279" i="4"/>
  <c r="E279" i="4"/>
  <c r="D279" i="4"/>
  <c r="C279" i="4"/>
  <c r="B279" i="4"/>
  <c r="R278" i="4"/>
  <c r="Q278" i="4"/>
  <c r="P278" i="4"/>
  <c r="O278" i="4"/>
  <c r="N278" i="4"/>
  <c r="M278" i="4"/>
  <c r="L278" i="4"/>
  <c r="K278" i="4"/>
  <c r="J278" i="4"/>
  <c r="I278" i="4"/>
  <c r="H278" i="4"/>
  <c r="G278" i="4"/>
  <c r="F278" i="4"/>
  <c r="E278" i="4"/>
  <c r="D278" i="4"/>
  <c r="C278" i="4"/>
  <c r="B278" i="4"/>
  <c r="R277" i="4"/>
  <c r="Q277" i="4"/>
  <c r="P277" i="4"/>
  <c r="O277" i="4"/>
  <c r="N277" i="4"/>
  <c r="M277" i="4"/>
  <c r="L277" i="4"/>
  <c r="K277" i="4"/>
  <c r="J277" i="4"/>
  <c r="I277" i="4"/>
  <c r="H277" i="4"/>
  <c r="G277" i="4"/>
  <c r="F277" i="4"/>
  <c r="E277" i="4"/>
  <c r="D277" i="4"/>
  <c r="C277" i="4"/>
  <c r="B277" i="4"/>
  <c r="IV22" i="1"/>
  <c r="IV25" i="1" s="1"/>
  <c r="IS22" i="1"/>
  <c r="IS25" i="1" s="1"/>
  <c r="IQ22" i="1"/>
  <c r="IQ25" i="1" s="1"/>
  <c r="IN22" i="1"/>
  <c r="IN25" i="1" s="1"/>
  <c r="IL22" i="1"/>
  <c r="IL25" i="1" s="1"/>
  <c r="II22" i="1"/>
  <c r="II25" i="1" s="1"/>
  <c r="IG22" i="1"/>
  <c r="IG25" i="1" s="1"/>
  <c r="ID22" i="1"/>
  <c r="ID25" i="1" s="1"/>
  <c r="IB22" i="1"/>
  <c r="IB25" i="1" s="1"/>
  <c r="IJ20" i="1"/>
  <c r="IO20" i="1" s="1"/>
  <c r="IT20" i="1" s="1"/>
  <c r="IY20" i="1" s="1"/>
  <c r="II20" i="1"/>
  <c r="IN20" i="1" s="1"/>
  <c r="IS20" i="1" s="1"/>
  <c r="IX20" i="1" s="1"/>
  <c r="IH20" i="1"/>
  <c r="IM20" i="1" s="1"/>
  <c r="IR20" i="1" s="1"/>
  <c r="IW20" i="1" s="1"/>
  <c r="IG20" i="1"/>
  <c r="IL20" i="1" s="1"/>
  <c r="IQ20" i="1" s="1"/>
  <c r="IV20" i="1" s="1"/>
  <c r="IF20" i="1"/>
  <c r="IK20" i="1" s="1"/>
  <c r="IP20" i="1" s="1"/>
  <c r="IU20" i="1" s="1"/>
  <c r="IJ16" i="1"/>
  <c r="II16" i="1"/>
  <c r="IH16" i="1"/>
  <c r="IG16" i="1"/>
  <c r="IJ15" i="1"/>
  <c r="IO15" i="1" s="1"/>
  <c r="IT15" i="1" s="1"/>
  <c r="IY15" i="1" s="1"/>
  <c r="IH15" i="1"/>
  <c r="IM15" i="1" s="1"/>
  <c r="IR15" i="1" s="1"/>
  <c r="IW15" i="1" s="1"/>
  <c r="IF15" i="1"/>
  <c r="IK15" i="1" s="1"/>
  <c r="IP15" i="1" s="1"/>
  <c r="IU15" i="1" s="1"/>
  <c r="ID15" i="1"/>
  <c r="II15" i="1" s="1"/>
  <c r="IN15" i="1" s="1"/>
  <c r="IS15" i="1" s="1"/>
  <c r="IX15" i="1" s="1"/>
  <c r="IB15" i="1"/>
  <c r="IG15" i="1" s="1"/>
  <c r="IL15" i="1" s="1"/>
  <c r="IQ15" i="1" s="1"/>
  <c r="IV15" i="1" s="1"/>
  <c r="IY5" i="1"/>
  <c r="IY89" i="1" s="1"/>
  <c r="IX5" i="1"/>
  <c r="IX89" i="1" s="1"/>
  <c r="IW5" i="1"/>
  <c r="IW89" i="1" s="1"/>
  <c r="IU5" i="1"/>
  <c r="IU89" i="1" s="1"/>
  <c r="IT5" i="1"/>
  <c r="IT89" i="1" s="1"/>
  <c r="IR5" i="1"/>
  <c r="IR89" i="1" s="1"/>
  <c r="IP5" i="1"/>
  <c r="IP89" i="1" s="1"/>
  <c r="IO5" i="1"/>
  <c r="IO89" i="1" s="1"/>
  <c r="IM5" i="1"/>
  <c r="IM89" i="1" s="1"/>
  <c r="IK5" i="1"/>
  <c r="IK89" i="1" s="1"/>
  <c r="IJ5" i="1"/>
  <c r="IJ89" i="1" s="1"/>
  <c r="IH5" i="1"/>
  <c r="IH89" i="1" s="1"/>
  <c r="IF5" i="1"/>
  <c r="IF89" i="1" s="1"/>
  <c r="IE5" i="1"/>
  <c r="IE89" i="1" s="1"/>
  <c r="IC5" i="1"/>
  <c r="IC89" i="1" s="1"/>
  <c r="IA5" i="1"/>
  <c r="IA89" i="1" s="1"/>
  <c r="HP5" i="1"/>
  <c r="HP89" i="1" s="1"/>
  <c r="HO5" i="1"/>
  <c r="HO89" i="1" s="1"/>
  <c r="HN5" i="1"/>
  <c r="HN89" i="1" s="1"/>
  <c r="HM5" i="1"/>
  <c r="HM89" i="1" s="1"/>
  <c r="HL5" i="1"/>
  <c r="HL89" i="1" s="1"/>
  <c r="HK5" i="1"/>
  <c r="HK89" i="1" s="1"/>
  <c r="HJ5" i="1"/>
  <c r="HJ89" i="1" s="1"/>
  <c r="HI5" i="1"/>
  <c r="HI89" i="1" s="1"/>
  <c r="HH5" i="1"/>
  <c r="HH89" i="1" s="1"/>
  <c r="HG5" i="1"/>
  <c r="HG89" i="1" s="1"/>
  <c r="HF5" i="1"/>
  <c r="HF89" i="1" s="1"/>
  <c r="HE5" i="1"/>
  <c r="HE89" i="1" s="1"/>
  <c r="HD5" i="1"/>
  <c r="HD89" i="1" s="1"/>
  <c r="HC5" i="1"/>
  <c r="HC89" i="1" s="1"/>
  <c r="HB5" i="1"/>
  <c r="HB89" i="1" s="1"/>
  <c r="HA5" i="1"/>
  <c r="HA89" i="1" s="1"/>
  <c r="GZ5" i="1"/>
  <c r="GZ89" i="1" s="1"/>
  <c r="GY5" i="1"/>
  <c r="GY89" i="1" s="1"/>
  <c r="GX5" i="1"/>
  <c r="GX89" i="1" s="1"/>
  <c r="GW5" i="1"/>
  <c r="GW89" i="1" s="1"/>
  <c r="GV5" i="1"/>
  <c r="GV89" i="1" s="1"/>
  <c r="GT5" i="1"/>
  <c r="GT89" i="1" s="1"/>
  <c r="GR5" i="1"/>
  <c r="GR89" i="1" s="1"/>
  <c r="GQ5" i="1"/>
  <c r="GQ89" i="1" s="1"/>
  <c r="GM22" i="1"/>
  <c r="GM25" i="1" s="1"/>
  <c r="GJ22" i="1"/>
  <c r="GH22" i="1"/>
  <c r="GH25" i="1" s="1"/>
  <c r="GE22" i="1"/>
  <c r="GE25" i="1" s="1"/>
  <c r="GC22" i="1"/>
  <c r="GC25" i="1" s="1"/>
  <c r="FZ22" i="1"/>
  <c r="FX22" i="1"/>
  <c r="FU22" i="1"/>
  <c r="FS22" i="1"/>
  <c r="GA20" i="1"/>
  <c r="GF20" i="1" s="1"/>
  <c r="GK20" i="1" s="1"/>
  <c r="GP20" i="1" s="1"/>
  <c r="GX20" i="1" s="1"/>
  <c r="HD20" i="1" s="1"/>
  <c r="HJ20" i="1" s="1"/>
  <c r="HP20" i="1" s="1"/>
  <c r="HV20" i="1" s="1"/>
  <c r="FZ20" i="1"/>
  <c r="GE20" i="1" s="1"/>
  <c r="GJ20" i="1" s="1"/>
  <c r="GO20" i="1" s="1"/>
  <c r="GW20" i="1" s="1"/>
  <c r="HC20" i="1" s="1"/>
  <c r="HI20" i="1" s="1"/>
  <c r="HO20" i="1" s="1"/>
  <c r="HU20" i="1" s="1"/>
  <c r="FY20" i="1"/>
  <c r="GD20" i="1" s="1"/>
  <c r="GI20" i="1" s="1"/>
  <c r="GN20" i="1" s="1"/>
  <c r="FX20" i="1"/>
  <c r="GC20" i="1" s="1"/>
  <c r="GH20" i="1" s="1"/>
  <c r="GM20" i="1" s="1"/>
  <c r="GA15" i="1"/>
  <c r="GF15" i="1" s="1"/>
  <c r="GK15" i="1" s="1"/>
  <c r="GP15" i="1" s="1"/>
  <c r="GX15" i="1" s="1"/>
  <c r="HD15" i="1" s="1"/>
  <c r="HJ15" i="1" s="1"/>
  <c r="HP15" i="1" s="1"/>
  <c r="HV15" i="1" s="1"/>
  <c r="FY15" i="1"/>
  <c r="GD15" i="1" s="1"/>
  <c r="GI15" i="1" s="1"/>
  <c r="GN15" i="1" s="1"/>
  <c r="GA16" i="1"/>
  <c r="FZ16" i="1"/>
  <c r="FY16" i="1"/>
  <c r="FU15" i="1"/>
  <c r="FZ15" i="1" s="1"/>
  <c r="GE15" i="1" s="1"/>
  <c r="GJ15" i="1" s="1"/>
  <c r="GO15" i="1" s="1"/>
  <c r="GW15" i="1" s="1"/>
  <c r="HC15" i="1" s="1"/>
  <c r="HI15" i="1" s="1"/>
  <c r="HO15" i="1" s="1"/>
  <c r="HU15" i="1" s="1"/>
  <c r="FS15" i="1"/>
  <c r="FX15" i="1" s="1"/>
  <c r="GC15" i="1" s="1"/>
  <c r="GH15" i="1" s="1"/>
  <c r="GM15" i="1" s="1"/>
  <c r="FW20" i="1"/>
  <c r="GB20" i="1" s="1"/>
  <c r="GG20" i="1" s="1"/>
  <c r="GL20" i="1" s="1"/>
  <c r="AT20" i="1"/>
  <c r="ES5" i="1"/>
  <c r="ES89" i="1" s="1"/>
  <c r="EX5" i="1"/>
  <c r="FB5" i="1"/>
  <c r="FB89" i="1" s="1"/>
  <c r="FF5" i="1"/>
  <c r="FF89" i="1" s="1"/>
  <c r="EP5" i="1"/>
  <c r="EP22" i="1" s="1"/>
  <c r="EP25" i="1" s="1"/>
  <c r="EK5" i="1"/>
  <c r="EK89" i="1" s="1"/>
  <c r="N244" i="8"/>
  <c r="T244" i="8" s="1"/>
  <c r="Z244" i="8" s="1"/>
  <c r="AF244" i="8" s="1"/>
  <c r="AL244" i="8" s="1"/>
  <c r="N243" i="8"/>
  <c r="T243" i="8" s="1"/>
  <c r="Z243" i="8" s="1"/>
  <c r="AF243" i="8" s="1"/>
  <c r="AL243" i="8" s="1"/>
  <c r="N242" i="8"/>
  <c r="T242" i="8" s="1"/>
  <c r="Z242" i="8" s="1"/>
  <c r="AF242" i="8" s="1"/>
  <c r="AL242" i="8" s="1"/>
  <c r="N241" i="8"/>
  <c r="T241" i="8" s="1"/>
  <c r="Z241" i="8" s="1"/>
  <c r="AF241" i="8" s="1"/>
  <c r="AL241" i="8" s="1"/>
  <c r="N244" i="7"/>
  <c r="T244" i="7" s="1"/>
  <c r="Z244" i="7" s="1"/>
  <c r="AF244" i="7" s="1"/>
  <c r="AL244" i="7" s="1"/>
  <c r="N243" i="7"/>
  <c r="T243" i="7" s="1"/>
  <c r="Z243" i="7" s="1"/>
  <c r="AF243" i="7" s="1"/>
  <c r="AL243" i="7" s="1"/>
  <c r="N242" i="7"/>
  <c r="T242" i="7" s="1"/>
  <c r="Z242" i="7" s="1"/>
  <c r="AF242" i="7" s="1"/>
  <c r="AL242" i="7" s="1"/>
  <c r="N241" i="7"/>
  <c r="T241" i="7" s="1"/>
  <c r="Z241" i="7" s="1"/>
  <c r="AF241" i="7" s="1"/>
  <c r="AL241" i="7" s="1"/>
  <c r="N244" i="6"/>
  <c r="T244" i="6" s="1"/>
  <c r="Z244" i="6" s="1"/>
  <c r="AF244" i="6" s="1"/>
  <c r="AL244" i="6" s="1"/>
  <c r="N243" i="6"/>
  <c r="T243" i="6" s="1"/>
  <c r="Z243" i="6" s="1"/>
  <c r="AF243" i="6" s="1"/>
  <c r="AL243" i="6" s="1"/>
  <c r="N242" i="6"/>
  <c r="T242" i="6" s="1"/>
  <c r="Z242" i="6" s="1"/>
  <c r="AF242" i="6" s="1"/>
  <c r="AL242" i="6" s="1"/>
  <c r="N241" i="6"/>
  <c r="T241" i="6" s="1"/>
  <c r="Z241" i="6" s="1"/>
  <c r="AF241" i="6" s="1"/>
  <c r="AL241" i="6" s="1"/>
  <c r="N246" i="4"/>
  <c r="T246" i="4" s="1"/>
  <c r="Z246" i="4" s="1"/>
  <c r="AF246" i="4" s="1"/>
  <c r="AL246" i="4" s="1"/>
  <c r="N245" i="4"/>
  <c r="T245" i="4" s="1"/>
  <c r="Z245" i="4" s="1"/>
  <c r="AF245" i="4" s="1"/>
  <c r="AL245" i="4" s="1"/>
  <c r="N244" i="4"/>
  <c r="T244" i="4" s="1"/>
  <c r="Z244" i="4" s="1"/>
  <c r="AF244" i="4" s="1"/>
  <c r="AL244" i="4" s="1"/>
  <c r="N243" i="4"/>
  <c r="T243" i="4" s="1"/>
  <c r="Z243" i="4" s="1"/>
  <c r="AF243" i="4" s="1"/>
  <c r="AL243" i="4" s="1"/>
  <c r="N242" i="4"/>
  <c r="T242" i="4" s="1"/>
  <c r="Z242" i="4" s="1"/>
  <c r="AF242" i="4" s="1"/>
  <c r="AL242" i="4" s="1"/>
  <c r="N241" i="4"/>
  <c r="T241" i="4" s="1"/>
  <c r="Z241" i="4" s="1"/>
  <c r="AF241" i="4" s="1"/>
  <c r="AL241" i="4" s="1"/>
  <c r="AW19" i="8"/>
  <c r="AW19" i="7"/>
  <c r="AW19" i="6"/>
  <c r="BF19" i="6" s="1"/>
  <c r="AU19" i="6" s="1"/>
  <c r="K244" i="8"/>
  <c r="Q244" i="8" s="1"/>
  <c r="W244" i="8" s="1"/>
  <c r="AC244" i="8" s="1"/>
  <c r="AI244" i="8" s="1"/>
  <c r="AO244" i="8" s="1"/>
  <c r="K243" i="8"/>
  <c r="Q243" i="8" s="1"/>
  <c r="W243" i="8" s="1"/>
  <c r="AC243" i="8" s="1"/>
  <c r="AI243" i="8" s="1"/>
  <c r="AO243" i="8" s="1"/>
  <c r="K242" i="8"/>
  <c r="Q242" i="8" s="1"/>
  <c r="W242" i="8" s="1"/>
  <c r="AC242" i="8" s="1"/>
  <c r="AI242" i="8" s="1"/>
  <c r="AO242" i="8" s="1"/>
  <c r="K241" i="8"/>
  <c r="Q241" i="8" s="1"/>
  <c r="W241" i="8" s="1"/>
  <c r="AC241" i="8" s="1"/>
  <c r="AI241" i="8" s="1"/>
  <c r="AO241" i="8" s="1"/>
  <c r="K244" i="7"/>
  <c r="Q244" i="7" s="1"/>
  <c r="W244" i="7" s="1"/>
  <c r="AC244" i="7" s="1"/>
  <c r="AI244" i="7" s="1"/>
  <c r="AO244" i="7" s="1"/>
  <c r="K243" i="7"/>
  <c r="Q243" i="7" s="1"/>
  <c r="W243" i="7" s="1"/>
  <c r="AC243" i="7" s="1"/>
  <c r="AI243" i="7" s="1"/>
  <c r="AO243" i="7" s="1"/>
  <c r="K242" i="7"/>
  <c r="Q242" i="7" s="1"/>
  <c r="W242" i="7" s="1"/>
  <c r="AC242" i="7" s="1"/>
  <c r="AI242" i="7" s="1"/>
  <c r="AO242" i="7" s="1"/>
  <c r="K241" i="7"/>
  <c r="Q241" i="7" s="1"/>
  <c r="W241" i="7" s="1"/>
  <c r="AC241" i="7" s="1"/>
  <c r="AI241" i="7" s="1"/>
  <c r="AO241" i="7" s="1"/>
  <c r="K244" i="6"/>
  <c r="Q244" i="6" s="1"/>
  <c r="W244" i="6" s="1"/>
  <c r="AC244" i="6" s="1"/>
  <c r="AI244" i="6" s="1"/>
  <c r="AO244" i="6" s="1"/>
  <c r="K243" i="6"/>
  <c r="Q243" i="6" s="1"/>
  <c r="W243" i="6" s="1"/>
  <c r="AC243" i="6" s="1"/>
  <c r="AI243" i="6" s="1"/>
  <c r="AO243" i="6" s="1"/>
  <c r="K242" i="6"/>
  <c r="Q242" i="6" s="1"/>
  <c r="W242" i="6" s="1"/>
  <c r="AC242" i="6" s="1"/>
  <c r="AI242" i="6" s="1"/>
  <c r="AO242" i="6" s="1"/>
  <c r="K241" i="6"/>
  <c r="Q241" i="6" s="1"/>
  <c r="W241" i="6" s="1"/>
  <c r="AC241" i="6" s="1"/>
  <c r="AI241" i="6" s="1"/>
  <c r="AO241" i="6" s="1"/>
  <c r="K246" i="4"/>
  <c r="Q246" i="4" s="1"/>
  <c r="W246" i="4" s="1"/>
  <c r="AC246" i="4" s="1"/>
  <c r="AI246" i="4" s="1"/>
  <c r="AO246" i="4" s="1"/>
  <c r="K245" i="4"/>
  <c r="Q245" i="4" s="1"/>
  <c r="W245" i="4" s="1"/>
  <c r="AC245" i="4" s="1"/>
  <c r="AI245" i="4" s="1"/>
  <c r="AO245" i="4" s="1"/>
  <c r="K244" i="4"/>
  <c r="Q244" i="4" s="1"/>
  <c r="W244" i="4" s="1"/>
  <c r="AC244" i="4" s="1"/>
  <c r="AI244" i="4" s="1"/>
  <c r="AO244" i="4" s="1"/>
  <c r="K243" i="4"/>
  <c r="Q243" i="4" s="1"/>
  <c r="W243" i="4" s="1"/>
  <c r="AC243" i="4" s="1"/>
  <c r="AI243" i="4" s="1"/>
  <c r="AO243" i="4" s="1"/>
  <c r="K242" i="4"/>
  <c r="Q242" i="4" s="1"/>
  <c r="W242" i="4" s="1"/>
  <c r="AC242" i="4" s="1"/>
  <c r="AI242" i="4" s="1"/>
  <c r="AO242" i="4" s="1"/>
  <c r="K241" i="4"/>
  <c r="Q241" i="4" s="1"/>
  <c r="W241" i="4" s="1"/>
  <c r="AC241" i="4" s="1"/>
  <c r="AI241" i="4" s="1"/>
  <c r="AO241" i="4" s="1"/>
  <c r="G108" i="4"/>
  <c r="F108" i="4"/>
  <c r="E108" i="4"/>
  <c r="G110" i="8"/>
  <c r="F110" i="8"/>
  <c r="G109" i="8"/>
  <c r="F109" i="8"/>
  <c r="G108" i="8"/>
  <c r="F108" i="8"/>
  <c r="G110" i="7"/>
  <c r="F110" i="7"/>
  <c r="G109" i="7"/>
  <c r="F109" i="7"/>
  <c r="G108" i="7"/>
  <c r="F108" i="7"/>
  <c r="G110" i="6"/>
  <c r="F110" i="6"/>
  <c r="G109" i="6"/>
  <c r="F109" i="6"/>
  <c r="G108" i="6"/>
  <c r="F108" i="6"/>
  <c r="M246" i="4"/>
  <c r="S246" i="4" s="1"/>
  <c r="Y246" i="4" s="1"/>
  <c r="AE246" i="4" s="1"/>
  <c r="AK246" i="4" s="1"/>
  <c r="AR246" i="4" s="1"/>
  <c r="AZ246" i="4" s="1"/>
  <c r="BF246" i="4" s="1"/>
  <c r="L246" i="4"/>
  <c r="R246" i="4" s="1"/>
  <c r="X246" i="4" s="1"/>
  <c r="AD246" i="4" s="1"/>
  <c r="AJ246" i="4" s="1"/>
  <c r="AQ246" i="4" s="1"/>
  <c r="AW246" i="4" s="1"/>
  <c r="J246" i="4"/>
  <c r="P246" i="4" s="1"/>
  <c r="V246" i="4" s="1"/>
  <c r="AB246" i="4" s="1"/>
  <c r="AH246" i="4" s="1"/>
  <c r="I246" i="4"/>
  <c r="O246" i="4" s="1"/>
  <c r="M245" i="4"/>
  <c r="S245" i="4" s="1"/>
  <c r="Y245" i="4" s="1"/>
  <c r="AE245" i="4" s="1"/>
  <c r="AK245" i="4" s="1"/>
  <c r="AR245" i="4" s="1"/>
  <c r="L245" i="4"/>
  <c r="R245" i="4" s="1"/>
  <c r="X245" i="4" s="1"/>
  <c r="AD245" i="4" s="1"/>
  <c r="AJ245" i="4" s="1"/>
  <c r="AQ245" i="4" s="1"/>
  <c r="AW245" i="4" s="1"/>
  <c r="J245" i="4"/>
  <c r="P245" i="4" s="1"/>
  <c r="V245" i="4" s="1"/>
  <c r="AB245" i="4" s="1"/>
  <c r="AH245" i="4" s="1"/>
  <c r="AP245" i="4" s="1"/>
  <c r="AV245" i="4" s="1"/>
  <c r="BB245" i="4" s="1"/>
  <c r="BJ245" i="4" s="1"/>
  <c r="I245" i="4"/>
  <c r="NV89" i="1"/>
  <c r="SC32" i="1"/>
  <c r="QG15" i="1"/>
  <c r="SQ15" i="1" s="1"/>
  <c r="QG21" i="1"/>
  <c r="SQ21" i="1" s="1"/>
  <c r="QG19" i="1"/>
  <c r="A202" i="5"/>
  <c r="A201" i="5"/>
  <c r="JG34" i="1"/>
  <c r="JG33" i="1"/>
  <c r="JG32" i="1"/>
  <c r="JG5" i="1"/>
  <c r="JG89" i="1" s="1"/>
  <c r="JJ34" i="1"/>
  <c r="JJ33" i="1"/>
  <c r="JJ32" i="1"/>
  <c r="AS37" i="1" a="1"/>
  <c r="AS37" i="1" s="1"/>
  <c r="KD5" i="1"/>
  <c r="KD89" i="1" s="1"/>
  <c r="KC5" i="1"/>
  <c r="KC89" i="1" s="1"/>
  <c r="KE5" i="1"/>
  <c r="KE89" i="1" s="1"/>
  <c r="KW38" i="1"/>
  <c r="KV38" i="1"/>
  <c r="KB5" i="1"/>
  <c r="KB89" i="1" s="1"/>
  <c r="KA5" i="1"/>
  <c r="KA89" i="1" s="1"/>
  <c r="JZ5" i="1"/>
  <c r="JZ89" i="1" s="1"/>
  <c r="JY5" i="1"/>
  <c r="JY89" i="1" s="1"/>
  <c r="JX5" i="1"/>
  <c r="JX89" i="1" s="1"/>
  <c r="JW5" i="1"/>
  <c r="JW89" i="1" s="1"/>
  <c r="JV5" i="1"/>
  <c r="JV89" i="1" s="1"/>
  <c r="JU5" i="1"/>
  <c r="JU89" i="1" s="1"/>
  <c r="JT5" i="1"/>
  <c r="JT89" i="1" s="1"/>
  <c r="JE5" i="1"/>
  <c r="JE89" i="1" s="1"/>
  <c r="K38" i="1"/>
  <c r="K32" i="1"/>
  <c r="JJ5" i="1"/>
  <c r="JJ89" i="1" s="1"/>
  <c r="A113" i="5"/>
  <c r="KN5" i="1"/>
  <c r="KN89" i="1" s="1"/>
  <c r="KO5" i="1"/>
  <c r="KO89" i="1" s="1"/>
  <c r="A122" i="5"/>
  <c r="KP5" i="1"/>
  <c r="KP89" i="1" s="1"/>
  <c r="C788" i="4"/>
  <c r="C786" i="4"/>
  <c r="C791" i="4"/>
  <c r="C790" i="4"/>
  <c r="C789" i="4"/>
  <c r="C787" i="4"/>
  <c r="M101" i="4"/>
  <c r="M100" i="4"/>
  <c r="M99" i="4"/>
  <c r="M98" i="4"/>
  <c r="M32" i="1"/>
  <c r="CM32" i="1" s="1"/>
  <c r="QG84" i="1" l="1"/>
  <c r="QG55" i="1"/>
  <c r="UW84" i="1"/>
  <c r="UW55" i="1"/>
  <c r="UK84" i="1"/>
  <c r="UK55" i="1"/>
  <c r="UH84" i="1"/>
  <c r="UH55" i="1"/>
  <c r="UF84" i="1"/>
  <c r="UF55" i="1"/>
  <c r="QR55" i="1"/>
  <c r="QQ55" i="1"/>
  <c r="UQ84" i="1"/>
  <c r="UQ55" i="1"/>
  <c r="UJ84" i="1"/>
  <c r="UJ55" i="1"/>
  <c r="UE84" i="1"/>
  <c r="UE55" i="1"/>
  <c r="OM84" i="1"/>
  <c r="OM55" i="1"/>
  <c r="UY84" i="1"/>
  <c r="UY55" i="1"/>
  <c r="SR84" i="1"/>
  <c r="SR55" i="1"/>
  <c r="UG84" i="1"/>
  <c r="UG55" i="1"/>
  <c r="UO84" i="1"/>
  <c r="UO55" i="1"/>
  <c r="UA84" i="1"/>
  <c r="UA55" i="1"/>
  <c r="QO55" i="1"/>
  <c r="SU84" i="1"/>
  <c r="SU55" i="1"/>
  <c r="OL84" i="1"/>
  <c r="OL55" i="1"/>
  <c r="UV84" i="1"/>
  <c r="UV55" i="1"/>
  <c r="UT84" i="1"/>
  <c r="UT55" i="1"/>
  <c r="QN55" i="1"/>
  <c r="UB84" i="1"/>
  <c r="UB55" i="1"/>
  <c r="ON84" i="1"/>
  <c r="ON55" i="1"/>
  <c r="UC84" i="1"/>
  <c r="UC55" i="1"/>
  <c r="ST84" i="1"/>
  <c r="ST55" i="1"/>
  <c r="UL84" i="1"/>
  <c r="UL55" i="1"/>
  <c r="OI84" i="1"/>
  <c r="OI55" i="1"/>
  <c r="OJ84" i="1"/>
  <c r="OJ55" i="1"/>
  <c r="UX84" i="1"/>
  <c r="UX55" i="1"/>
  <c r="UU84" i="1"/>
  <c r="UU55" i="1"/>
  <c r="SV84" i="1"/>
  <c r="SV55" i="1"/>
  <c r="UZ84" i="1"/>
  <c r="UZ55" i="1"/>
  <c r="UM84" i="1"/>
  <c r="UM55" i="1"/>
  <c r="OK84" i="1"/>
  <c r="OK55" i="1"/>
  <c r="UD84" i="1"/>
  <c r="UD55" i="1"/>
  <c r="UR84" i="1"/>
  <c r="UR55" i="1"/>
  <c r="UP84" i="1"/>
  <c r="UP55" i="1"/>
  <c r="UN84" i="1"/>
  <c r="UN55" i="1"/>
  <c r="QM55" i="1"/>
  <c r="SS84" i="1"/>
  <c r="SS55" i="1"/>
  <c r="US84" i="1"/>
  <c r="US55" i="1"/>
  <c r="UI84" i="1"/>
  <c r="UI55" i="1"/>
  <c r="QP55" i="1"/>
  <c r="QM84" i="1"/>
  <c r="QO84" i="1"/>
  <c r="QN84" i="1"/>
  <c r="QQ84" i="1"/>
  <c r="QP84" i="1"/>
  <c r="QR84" i="1"/>
  <c r="QN80" i="1"/>
  <c r="OM80" i="1"/>
  <c r="SR80" i="1"/>
  <c r="UG80" i="1"/>
  <c r="UY80" i="1"/>
  <c r="UO80" i="1"/>
  <c r="UA80" i="1"/>
  <c r="UT80" i="1"/>
  <c r="OI80" i="1"/>
  <c r="OJ80" i="1"/>
  <c r="UX80" i="1"/>
  <c r="UZ80" i="1"/>
  <c r="UM80" i="1"/>
  <c r="OK80" i="1"/>
  <c r="UD80" i="1"/>
  <c r="UR80" i="1"/>
  <c r="UP80" i="1"/>
  <c r="UN80" i="1"/>
  <c r="ON80" i="1"/>
  <c r="UC80" i="1"/>
  <c r="UL80" i="1"/>
  <c r="UU80" i="1"/>
  <c r="SV80" i="1"/>
  <c r="SS80" i="1"/>
  <c r="US80" i="1"/>
  <c r="UI80" i="1"/>
  <c r="OL80" i="1"/>
  <c r="UV80" i="1"/>
  <c r="ST80" i="1"/>
  <c r="QG80" i="1"/>
  <c r="UW80" i="1"/>
  <c r="UK80" i="1"/>
  <c r="UH80" i="1"/>
  <c r="UF80" i="1"/>
  <c r="UB80" i="1"/>
  <c r="UJ80" i="1"/>
  <c r="UQ80" i="1"/>
  <c r="SU80" i="1"/>
  <c r="UE80" i="1"/>
  <c r="QP80" i="1"/>
  <c r="QQ80" i="1"/>
  <c r="QR80" i="1"/>
  <c r="QO80" i="1"/>
  <c r="QM80" i="1"/>
  <c r="RT89" i="1"/>
  <c r="QR79" i="1"/>
  <c r="QR77" i="1"/>
  <c r="QN62" i="1"/>
  <c r="QN69" i="1"/>
  <c r="QR72" i="1"/>
  <c r="QN76" i="1"/>
  <c r="QM78" i="1"/>
  <c r="QM70" i="1"/>
  <c r="QN77" i="1"/>
  <c r="QM71" i="1"/>
  <c r="QP70" i="1"/>
  <c r="QM73" i="1"/>
  <c r="QP72" i="1"/>
  <c r="QM75" i="1"/>
  <c r="QP79" i="1"/>
  <c r="QM76" i="1"/>
  <c r="QR70" i="1"/>
  <c r="QQ72" i="1"/>
  <c r="QP78" i="1"/>
  <c r="ON78" i="1"/>
  <c r="ON70" i="1"/>
  <c r="ON76" i="1"/>
  <c r="ON75" i="1"/>
  <c r="ON79" i="1"/>
  <c r="ON72" i="1"/>
  <c r="ON71" i="1"/>
  <c r="ON74" i="1"/>
  <c r="ON77" i="1"/>
  <c r="ON73" i="1"/>
  <c r="UC79" i="1"/>
  <c r="UC76" i="1"/>
  <c r="UC78" i="1"/>
  <c r="UC75" i="1"/>
  <c r="UC77" i="1"/>
  <c r="UC73" i="1"/>
  <c r="UC74" i="1"/>
  <c r="UC71" i="1"/>
  <c r="UC72" i="1"/>
  <c r="UC70" i="1"/>
  <c r="QO76" i="1"/>
  <c r="OI78" i="1"/>
  <c r="OI75" i="1"/>
  <c r="OI70" i="1"/>
  <c r="OI76" i="1"/>
  <c r="OI77" i="1"/>
  <c r="OI72" i="1"/>
  <c r="OI73" i="1"/>
  <c r="OI74" i="1"/>
  <c r="OI71" i="1"/>
  <c r="OI79" i="1"/>
  <c r="OJ76" i="1"/>
  <c r="OJ78" i="1"/>
  <c r="OJ70" i="1"/>
  <c r="OJ75" i="1"/>
  <c r="OJ74" i="1"/>
  <c r="OJ79" i="1"/>
  <c r="OJ73" i="1"/>
  <c r="OJ71" i="1"/>
  <c r="OJ77" i="1"/>
  <c r="OJ72" i="1"/>
  <c r="UX78" i="1"/>
  <c r="UX79" i="1"/>
  <c r="UX76" i="1"/>
  <c r="UX77" i="1"/>
  <c r="UX75" i="1"/>
  <c r="UX74" i="1"/>
  <c r="UX73" i="1"/>
  <c r="UX71" i="1"/>
  <c r="UX72" i="1"/>
  <c r="UX70" i="1"/>
  <c r="UU79" i="1"/>
  <c r="UU78" i="1"/>
  <c r="UU77" i="1"/>
  <c r="UU76" i="1"/>
  <c r="UU75" i="1"/>
  <c r="UU74" i="1"/>
  <c r="UU73" i="1"/>
  <c r="UU71" i="1"/>
  <c r="UU72" i="1"/>
  <c r="UU70" i="1"/>
  <c r="SV79" i="1"/>
  <c r="SV78" i="1"/>
  <c r="SV77" i="1"/>
  <c r="SV76" i="1"/>
  <c r="SV75" i="1"/>
  <c r="SV74" i="1"/>
  <c r="SV73" i="1"/>
  <c r="SV71" i="1"/>
  <c r="SV72" i="1"/>
  <c r="SV70" i="1"/>
  <c r="UZ79" i="1"/>
  <c r="UZ77" i="1"/>
  <c r="UZ78" i="1"/>
  <c r="UZ75" i="1"/>
  <c r="UZ74" i="1"/>
  <c r="UZ76" i="1"/>
  <c r="UZ73" i="1"/>
  <c r="UZ70" i="1"/>
  <c r="UZ71" i="1"/>
  <c r="UZ72" i="1"/>
  <c r="UM78" i="1"/>
  <c r="UM79" i="1"/>
  <c r="UM76" i="1"/>
  <c r="UM77" i="1"/>
  <c r="UM75" i="1"/>
  <c r="UM74" i="1"/>
  <c r="UM73" i="1"/>
  <c r="UM71" i="1"/>
  <c r="UM72" i="1"/>
  <c r="UM70" i="1"/>
  <c r="QQ71" i="1"/>
  <c r="QO77" i="1"/>
  <c r="OK70" i="1"/>
  <c r="OK75" i="1"/>
  <c r="OK78" i="1"/>
  <c r="OK76" i="1"/>
  <c r="OK79" i="1"/>
  <c r="OK72" i="1"/>
  <c r="OK71" i="1"/>
  <c r="OK74" i="1"/>
  <c r="OK77" i="1"/>
  <c r="OK73" i="1"/>
  <c r="UD78" i="1"/>
  <c r="UD79" i="1"/>
  <c r="UD76" i="1"/>
  <c r="UD77" i="1"/>
  <c r="UD75" i="1"/>
  <c r="UD74" i="1"/>
  <c r="UD73" i="1"/>
  <c r="UD71" i="1"/>
  <c r="UD72" i="1"/>
  <c r="UD70" i="1"/>
  <c r="UR79" i="1"/>
  <c r="UR77" i="1"/>
  <c r="UR78" i="1"/>
  <c r="UR76" i="1"/>
  <c r="UR75" i="1"/>
  <c r="UR74" i="1"/>
  <c r="UR73" i="1"/>
  <c r="UR70" i="1"/>
  <c r="UR71" i="1"/>
  <c r="UR72" i="1"/>
  <c r="UP78" i="1"/>
  <c r="UP79" i="1"/>
  <c r="UP77" i="1"/>
  <c r="UP76" i="1"/>
  <c r="UP75" i="1"/>
  <c r="UP74" i="1"/>
  <c r="UP71" i="1"/>
  <c r="UP73" i="1"/>
  <c r="UP72" i="1"/>
  <c r="UP70" i="1"/>
  <c r="UN78" i="1"/>
  <c r="UN79" i="1"/>
  <c r="UN77" i="1"/>
  <c r="UN76" i="1"/>
  <c r="UN75" i="1"/>
  <c r="UN73" i="1"/>
  <c r="UN74" i="1"/>
  <c r="UN72" i="1"/>
  <c r="UN70" i="1"/>
  <c r="UN71" i="1"/>
  <c r="QM74" i="1"/>
  <c r="QR71" i="1"/>
  <c r="QQ75" i="1"/>
  <c r="QP71" i="1"/>
  <c r="QO70" i="1"/>
  <c r="QO79" i="1"/>
  <c r="QN71" i="1"/>
  <c r="QN79" i="1"/>
  <c r="QR73" i="1"/>
  <c r="QQ74" i="1"/>
  <c r="QP73" i="1"/>
  <c r="QO71" i="1"/>
  <c r="QO78" i="1"/>
  <c r="QN70" i="1"/>
  <c r="QN78" i="1"/>
  <c r="UL78" i="1"/>
  <c r="UL79" i="1"/>
  <c r="UL77" i="1"/>
  <c r="UL76" i="1"/>
  <c r="UL75" i="1"/>
  <c r="UL74" i="1"/>
  <c r="UL73" i="1"/>
  <c r="UL71" i="1"/>
  <c r="UL72" i="1"/>
  <c r="UL70" i="1"/>
  <c r="UW78" i="1"/>
  <c r="UW79" i="1"/>
  <c r="UW77" i="1"/>
  <c r="UW76" i="1"/>
  <c r="UW75" i="1"/>
  <c r="UW74" i="1"/>
  <c r="UW73" i="1"/>
  <c r="UW72" i="1"/>
  <c r="UW70" i="1"/>
  <c r="UW71" i="1"/>
  <c r="UF78" i="1"/>
  <c r="UF79" i="1"/>
  <c r="UF77" i="1"/>
  <c r="UF75" i="1"/>
  <c r="UF76" i="1"/>
  <c r="UF73" i="1"/>
  <c r="UF74" i="1"/>
  <c r="UF72" i="1"/>
  <c r="UF70" i="1"/>
  <c r="UF71" i="1"/>
  <c r="QR74" i="1"/>
  <c r="QQ76" i="1"/>
  <c r="QP74" i="1"/>
  <c r="QO72" i="1"/>
  <c r="QN72" i="1"/>
  <c r="SS78" i="1"/>
  <c r="SS79" i="1"/>
  <c r="SS77" i="1"/>
  <c r="SS76" i="1"/>
  <c r="SS74" i="1"/>
  <c r="SS75" i="1"/>
  <c r="SS73" i="1"/>
  <c r="SS72" i="1"/>
  <c r="SS71" i="1"/>
  <c r="SS70" i="1"/>
  <c r="US79" i="1"/>
  <c r="US78" i="1"/>
  <c r="US77" i="1"/>
  <c r="US76" i="1"/>
  <c r="US75" i="1"/>
  <c r="US74" i="1"/>
  <c r="US73" i="1"/>
  <c r="US71" i="1"/>
  <c r="US72" i="1"/>
  <c r="US70" i="1"/>
  <c r="UI78" i="1"/>
  <c r="UI79" i="1"/>
  <c r="UI77" i="1"/>
  <c r="UI74" i="1"/>
  <c r="UI76" i="1"/>
  <c r="UI75" i="1"/>
  <c r="UI70" i="1"/>
  <c r="UI71" i="1"/>
  <c r="UI72" i="1"/>
  <c r="UI73" i="1"/>
  <c r="UK79" i="1"/>
  <c r="UK78" i="1"/>
  <c r="UK77" i="1"/>
  <c r="UK76" i="1"/>
  <c r="UK75" i="1"/>
  <c r="UK74" i="1"/>
  <c r="UK73" i="1"/>
  <c r="UK71" i="1"/>
  <c r="UK72" i="1"/>
  <c r="UK70" i="1"/>
  <c r="UH78" i="1"/>
  <c r="UH79" i="1"/>
  <c r="UH77" i="1"/>
  <c r="UH76" i="1"/>
  <c r="UH75" i="1"/>
  <c r="UH74" i="1"/>
  <c r="UH73" i="1"/>
  <c r="UH71" i="1"/>
  <c r="UH70" i="1"/>
  <c r="UH72" i="1"/>
  <c r="UB79" i="1"/>
  <c r="UB78" i="1"/>
  <c r="UB77" i="1"/>
  <c r="UB76" i="1"/>
  <c r="UB75" i="1"/>
  <c r="UB74" i="1"/>
  <c r="UB73" i="1"/>
  <c r="UB70" i="1"/>
  <c r="UB71" i="1"/>
  <c r="UB72" i="1"/>
  <c r="UJ79" i="1"/>
  <c r="UJ77" i="1"/>
  <c r="UJ76" i="1"/>
  <c r="UJ78" i="1"/>
  <c r="UJ75" i="1"/>
  <c r="UJ74" i="1"/>
  <c r="UJ73" i="1"/>
  <c r="UJ70" i="1"/>
  <c r="UJ71" i="1"/>
  <c r="UJ72" i="1"/>
  <c r="UQ78" i="1"/>
  <c r="UQ79" i="1"/>
  <c r="UQ77" i="1"/>
  <c r="UQ74" i="1"/>
  <c r="UQ76" i="1"/>
  <c r="UQ75" i="1"/>
  <c r="UQ70" i="1"/>
  <c r="UQ71" i="1"/>
  <c r="UQ73" i="1"/>
  <c r="UQ72" i="1"/>
  <c r="SU78" i="1"/>
  <c r="SU79" i="1"/>
  <c r="SU77" i="1"/>
  <c r="SU76" i="1"/>
  <c r="SU74" i="1"/>
  <c r="SU75" i="1"/>
  <c r="SU73" i="1"/>
  <c r="SU71" i="1"/>
  <c r="SU72" i="1"/>
  <c r="SU70" i="1"/>
  <c r="UE78" i="1"/>
  <c r="UE79" i="1"/>
  <c r="UE77" i="1"/>
  <c r="UE76" i="1"/>
  <c r="UE75" i="1"/>
  <c r="UE74" i="1"/>
  <c r="UE73" i="1"/>
  <c r="UE71" i="1"/>
  <c r="UE72" i="1"/>
  <c r="UE70" i="1"/>
  <c r="QM77" i="1"/>
  <c r="QR75" i="1"/>
  <c r="QQ77" i="1"/>
  <c r="QP75" i="1"/>
  <c r="QO74" i="1"/>
  <c r="QN74" i="1"/>
  <c r="ST78" i="1"/>
  <c r="ST79" i="1"/>
  <c r="ST77" i="1"/>
  <c r="ST76" i="1"/>
  <c r="ST75" i="1"/>
  <c r="ST74" i="1"/>
  <c r="ST73" i="1"/>
  <c r="ST71" i="1"/>
  <c r="ST72" i="1"/>
  <c r="ST70" i="1"/>
  <c r="H79" i="1"/>
  <c r="H80" i="1" s="1"/>
  <c r="QG78" i="1"/>
  <c r="QG79" i="1"/>
  <c r="QG77" i="1"/>
  <c r="QG76" i="1"/>
  <c r="QG75" i="1"/>
  <c r="QG74" i="1"/>
  <c r="QG73" i="1"/>
  <c r="QG72" i="1"/>
  <c r="QG71" i="1"/>
  <c r="QG70" i="1"/>
  <c r="OM70" i="1"/>
  <c r="OM75" i="1"/>
  <c r="OM76" i="1"/>
  <c r="OM78" i="1"/>
  <c r="OM71" i="1"/>
  <c r="OM73" i="1"/>
  <c r="OM79" i="1"/>
  <c r="OM74" i="1"/>
  <c r="OM77" i="1"/>
  <c r="OM72" i="1"/>
  <c r="UY78" i="1"/>
  <c r="UY79" i="1"/>
  <c r="UY77" i="1"/>
  <c r="UY76" i="1"/>
  <c r="UY75" i="1"/>
  <c r="UY74" i="1"/>
  <c r="UY70" i="1"/>
  <c r="UY73" i="1"/>
  <c r="UY71" i="1"/>
  <c r="UY72" i="1"/>
  <c r="SR78" i="1"/>
  <c r="SR79" i="1"/>
  <c r="SR77" i="1"/>
  <c r="SR76" i="1"/>
  <c r="SR75" i="1"/>
  <c r="SR73" i="1"/>
  <c r="SR74" i="1"/>
  <c r="SR72" i="1"/>
  <c r="SR70" i="1"/>
  <c r="SR71" i="1"/>
  <c r="UG78" i="1"/>
  <c r="UG77" i="1"/>
  <c r="UG79" i="1"/>
  <c r="UG76" i="1"/>
  <c r="UG74" i="1"/>
  <c r="UG73" i="1"/>
  <c r="UG72" i="1"/>
  <c r="UG75" i="1"/>
  <c r="UG70" i="1"/>
  <c r="UG71" i="1"/>
  <c r="UO78" i="1"/>
  <c r="UO77" i="1"/>
  <c r="UO79" i="1"/>
  <c r="UO76" i="1"/>
  <c r="UO74" i="1"/>
  <c r="UO73" i="1"/>
  <c r="UO75" i="1"/>
  <c r="UO72" i="1"/>
  <c r="UO70" i="1"/>
  <c r="UO71" i="1"/>
  <c r="UA78" i="1"/>
  <c r="UA79" i="1"/>
  <c r="UA77" i="1"/>
  <c r="UA76" i="1"/>
  <c r="UA75" i="1"/>
  <c r="UA74" i="1"/>
  <c r="UA73" i="1"/>
  <c r="UA70" i="1"/>
  <c r="UA71" i="1"/>
  <c r="UA72" i="1"/>
  <c r="QR76" i="1"/>
  <c r="QQ70" i="1"/>
  <c r="QQ79" i="1"/>
  <c r="QP76" i="1"/>
  <c r="QO73" i="1"/>
  <c r="QN73" i="1"/>
  <c r="OL75" i="1"/>
  <c r="OL78" i="1"/>
  <c r="OL76" i="1"/>
  <c r="OL70" i="1"/>
  <c r="OL77" i="1"/>
  <c r="OL71" i="1"/>
  <c r="OL74" i="1"/>
  <c r="OL73" i="1"/>
  <c r="OL72" i="1"/>
  <c r="OL79" i="1"/>
  <c r="UV78" i="1"/>
  <c r="UV79" i="1"/>
  <c r="UV77" i="1"/>
  <c r="UV75" i="1"/>
  <c r="UV76" i="1"/>
  <c r="UV74" i="1"/>
  <c r="UV73" i="1"/>
  <c r="UV72" i="1"/>
  <c r="UV70" i="1"/>
  <c r="UV71" i="1"/>
  <c r="UT78" i="1"/>
  <c r="UT79" i="1"/>
  <c r="UT77" i="1"/>
  <c r="UT76" i="1"/>
  <c r="UT75" i="1"/>
  <c r="UT74" i="1"/>
  <c r="UT73" i="1"/>
  <c r="UT71" i="1"/>
  <c r="UT72" i="1"/>
  <c r="UT70" i="1"/>
  <c r="QO65" i="1"/>
  <c r="QP65" i="1"/>
  <c r="QM72" i="1"/>
  <c r="QM79" i="1"/>
  <c r="QR78" i="1"/>
  <c r="QQ73" i="1"/>
  <c r="QQ78" i="1"/>
  <c r="QP77" i="1"/>
  <c r="QO75" i="1"/>
  <c r="QN75" i="1"/>
  <c r="QR67" i="1"/>
  <c r="QQ66" i="1"/>
  <c r="TL89" i="1"/>
  <c r="ON67" i="1"/>
  <c r="ON68" i="1"/>
  <c r="ON65" i="1"/>
  <c r="ON69" i="1"/>
  <c r="ON66" i="1"/>
  <c r="UC69" i="1"/>
  <c r="UC68" i="1"/>
  <c r="UC66" i="1"/>
  <c r="UC67" i="1"/>
  <c r="UC65" i="1"/>
  <c r="ST68" i="1"/>
  <c r="ST69" i="1"/>
  <c r="ST67" i="1"/>
  <c r="ST66" i="1"/>
  <c r="ST65" i="1"/>
  <c r="UL69" i="1"/>
  <c r="UL68" i="1"/>
  <c r="UL67" i="1"/>
  <c r="UL65" i="1"/>
  <c r="UL66" i="1"/>
  <c r="QO63" i="1"/>
  <c r="QR66" i="1"/>
  <c r="QQ68" i="1"/>
  <c r="OI65" i="1"/>
  <c r="OI67" i="1"/>
  <c r="OI68" i="1"/>
  <c r="OI66" i="1"/>
  <c r="OI69" i="1"/>
  <c r="OJ68" i="1"/>
  <c r="OJ67" i="1"/>
  <c r="OJ65" i="1"/>
  <c r="OJ69" i="1"/>
  <c r="OJ66" i="1"/>
  <c r="UX68" i="1"/>
  <c r="UX69" i="1"/>
  <c r="UX67" i="1"/>
  <c r="UX66" i="1"/>
  <c r="UX65" i="1"/>
  <c r="UU69" i="1"/>
  <c r="UU68" i="1"/>
  <c r="UU67" i="1"/>
  <c r="UU66" i="1"/>
  <c r="UU65" i="1"/>
  <c r="SV69" i="1"/>
  <c r="SV68" i="1"/>
  <c r="SV67" i="1"/>
  <c r="SV66" i="1"/>
  <c r="SV65" i="1"/>
  <c r="UZ69" i="1"/>
  <c r="UZ67" i="1"/>
  <c r="UZ68" i="1"/>
  <c r="UZ66" i="1"/>
  <c r="UZ65" i="1"/>
  <c r="UM68" i="1"/>
  <c r="UM69" i="1"/>
  <c r="UM67" i="1"/>
  <c r="UM65" i="1"/>
  <c r="UM66" i="1"/>
  <c r="QR68" i="1"/>
  <c r="QQ67" i="1"/>
  <c r="QO66" i="1"/>
  <c r="UR69" i="1"/>
  <c r="UR66" i="1"/>
  <c r="UR68" i="1"/>
  <c r="UR67" i="1"/>
  <c r="UR65" i="1"/>
  <c r="UN69" i="1"/>
  <c r="UN67" i="1"/>
  <c r="UN68" i="1"/>
  <c r="UN66" i="1"/>
  <c r="UN65" i="1"/>
  <c r="QR69" i="1"/>
  <c r="QQ69" i="1"/>
  <c r="QM66" i="1"/>
  <c r="PV22" i="1"/>
  <c r="PV25" i="1" s="1"/>
  <c r="SS68" i="1"/>
  <c r="SS69" i="1"/>
  <c r="SS67" i="1"/>
  <c r="SS65" i="1"/>
  <c r="SS66" i="1"/>
  <c r="US69" i="1"/>
  <c r="US68" i="1"/>
  <c r="US66" i="1"/>
  <c r="US67" i="1"/>
  <c r="US65" i="1"/>
  <c r="UI69" i="1"/>
  <c r="UI68" i="1"/>
  <c r="UI67" i="1"/>
  <c r="UI66" i="1"/>
  <c r="UI65" i="1"/>
  <c r="QO67" i="1"/>
  <c r="QM65" i="1"/>
  <c r="QP66" i="1"/>
  <c r="QN65" i="1"/>
  <c r="UF69" i="1"/>
  <c r="UF67" i="1"/>
  <c r="UF66" i="1"/>
  <c r="UF68" i="1"/>
  <c r="UF65" i="1"/>
  <c r="QO69" i="1"/>
  <c r="QM67" i="1"/>
  <c r="QP67" i="1"/>
  <c r="QN66" i="1"/>
  <c r="QG68" i="1"/>
  <c r="QG69" i="1"/>
  <c r="QG67" i="1"/>
  <c r="QG65" i="1"/>
  <c r="QG66" i="1"/>
  <c r="OL65" i="1"/>
  <c r="OL68" i="1"/>
  <c r="OL67" i="1"/>
  <c r="OL66" i="1"/>
  <c r="OL69" i="1"/>
  <c r="UV69" i="1"/>
  <c r="UV67" i="1"/>
  <c r="UV68" i="1"/>
  <c r="UV66" i="1"/>
  <c r="UV65" i="1"/>
  <c r="UT69" i="1"/>
  <c r="UT68" i="1"/>
  <c r="UT67" i="1"/>
  <c r="UT66" i="1"/>
  <c r="UT65" i="1"/>
  <c r="UB69" i="1"/>
  <c r="UB66" i="1"/>
  <c r="UB67" i="1"/>
  <c r="UB68" i="1"/>
  <c r="UB65" i="1"/>
  <c r="UJ69" i="1"/>
  <c r="UJ68" i="1"/>
  <c r="UJ67" i="1"/>
  <c r="UJ66" i="1"/>
  <c r="UJ65" i="1"/>
  <c r="UQ69" i="1"/>
  <c r="UQ67" i="1"/>
  <c r="UQ66" i="1"/>
  <c r="UQ68" i="1"/>
  <c r="UQ65" i="1"/>
  <c r="SU69" i="1"/>
  <c r="SU68" i="1"/>
  <c r="SU67" i="1"/>
  <c r="SU66" i="1"/>
  <c r="SU65" i="1"/>
  <c r="UE69" i="1"/>
  <c r="UE67" i="1"/>
  <c r="UE68" i="1"/>
  <c r="UE66" i="1"/>
  <c r="UE65" i="1"/>
  <c r="QQ60" i="1"/>
  <c r="QO68" i="1"/>
  <c r="QM68" i="1"/>
  <c r="QP69" i="1"/>
  <c r="QN67" i="1"/>
  <c r="OK68" i="1"/>
  <c r="OK65" i="1"/>
  <c r="OK67" i="1"/>
  <c r="OK66" i="1"/>
  <c r="OK69" i="1"/>
  <c r="UD69" i="1"/>
  <c r="UD67" i="1"/>
  <c r="UD68" i="1"/>
  <c r="UD66" i="1"/>
  <c r="UD65" i="1"/>
  <c r="UP68" i="1"/>
  <c r="UP69" i="1"/>
  <c r="UP67" i="1"/>
  <c r="UP66" i="1"/>
  <c r="UP65" i="1"/>
  <c r="UW68" i="1"/>
  <c r="UW69" i="1"/>
  <c r="UW67" i="1"/>
  <c r="UW66" i="1"/>
  <c r="UW65" i="1"/>
  <c r="UK69" i="1"/>
  <c r="UK68" i="1"/>
  <c r="UK66" i="1"/>
  <c r="UK67" i="1"/>
  <c r="UK65" i="1"/>
  <c r="UH68" i="1"/>
  <c r="UH69" i="1"/>
  <c r="UH67" i="1"/>
  <c r="UH66" i="1"/>
  <c r="UH65" i="1"/>
  <c r="OM68" i="1"/>
  <c r="OM67" i="1"/>
  <c r="OM65" i="1"/>
  <c r="OM69" i="1"/>
  <c r="OM66" i="1"/>
  <c r="UY69" i="1"/>
  <c r="UY68" i="1"/>
  <c r="UY67" i="1"/>
  <c r="UY66" i="1"/>
  <c r="UY65" i="1"/>
  <c r="SR69" i="1"/>
  <c r="SR67" i="1"/>
  <c r="SR68" i="1"/>
  <c r="SR66" i="1"/>
  <c r="SR65" i="1"/>
  <c r="UG68" i="1"/>
  <c r="UG69" i="1"/>
  <c r="UG67" i="1"/>
  <c r="UG65" i="1"/>
  <c r="UG66" i="1"/>
  <c r="UO68" i="1"/>
  <c r="UO69" i="1"/>
  <c r="UO67" i="1"/>
  <c r="UO65" i="1"/>
  <c r="UO66" i="1"/>
  <c r="UA69" i="1"/>
  <c r="UA68" i="1"/>
  <c r="UA66" i="1"/>
  <c r="UA67" i="1"/>
  <c r="UA65" i="1"/>
  <c r="QN60" i="1"/>
  <c r="QQ61" i="1"/>
  <c r="QR65" i="1"/>
  <c r="QQ65" i="1"/>
  <c r="QM69" i="1"/>
  <c r="QP68" i="1"/>
  <c r="QN68" i="1"/>
  <c r="QN64" i="1"/>
  <c r="QQ64" i="1"/>
  <c r="QQ63" i="1"/>
  <c r="QR63" i="1"/>
  <c r="QP60" i="1"/>
  <c r="QR60" i="1"/>
  <c r="QP64" i="1"/>
  <c r="QR61" i="1"/>
  <c r="QP61" i="1"/>
  <c r="QR64" i="1"/>
  <c r="QN63" i="1"/>
  <c r="UU64" i="1"/>
  <c r="UU60" i="1"/>
  <c r="UU61" i="1"/>
  <c r="UU63" i="1"/>
  <c r="UU62" i="1"/>
  <c r="SV64" i="1"/>
  <c r="SV63" i="1"/>
  <c r="SV62" i="1"/>
  <c r="SV60" i="1"/>
  <c r="SV61" i="1"/>
  <c r="US64" i="1"/>
  <c r="US63" i="1"/>
  <c r="US62" i="1"/>
  <c r="US60" i="1"/>
  <c r="US61" i="1"/>
  <c r="UW63" i="1"/>
  <c r="UW64" i="1"/>
  <c r="UW62" i="1"/>
  <c r="UW61" i="1"/>
  <c r="UW60" i="1"/>
  <c r="UK64" i="1"/>
  <c r="UK62" i="1"/>
  <c r="UK63" i="1"/>
  <c r="UK61" i="1"/>
  <c r="UK60" i="1"/>
  <c r="UH63" i="1"/>
  <c r="UH64" i="1"/>
  <c r="UH61" i="1"/>
  <c r="UH62" i="1"/>
  <c r="UH60" i="1"/>
  <c r="UF63" i="1"/>
  <c r="UF60" i="1"/>
  <c r="UF64" i="1"/>
  <c r="UF62" i="1"/>
  <c r="UF61" i="1"/>
  <c r="QM60" i="1"/>
  <c r="QP63" i="1"/>
  <c r="OI61" i="1"/>
  <c r="OI63" i="1"/>
  <c r="OI62" i="1"/>
  <c r="OI60" i="1"/>
  <c r="OI64" i="1"/>
  <c r="UN64" i="1"/>
  <c r="UN61" i="1"/>
  <c r="UN62" i="1"/>
  <c r="UN60" i="1"/>
  <c r="UN63" i="1"/>
  <c r="UB64" i="1"/>
  <c r="UB63" i="1"/>
  <c r="UB62" i="1"/>
  <c r="UB61" i="1"/>
  <c r="UB60" i="1"/>
  <c r="UJ64" i="1"/>
  <c r="UJ62" i="1"/>
  <c r="UJ63" i="1"/>
  <c r="UJ61" i="1"/>
  <c r="UJ60" i="1"/>
  <c r="UQ63" i="1"/>
  <c r="UQ64" i="1"/>
  <c r="UQ61" i="1"/>
  <c r="UQ62" i="1"/>
  <c r="UQ60" i="1"/>
  <c r="SU63" i="1"/>
  <c r="SU64" i="1"/>
  <c r="SU61" i="1"/>
  <c r="SU62" i="1"/>
  <c r="SU60" i="1"/>
  <c r="UE63" i="1"/>
  <c r="UE64" i="1"/>
  <c r="UE60" i="1"/>
  <c r="UE62" i="1"/>
  <c r="UE61" i="1"/>
  <c r="QM62" i="1"/>
  <c r="QO62" i="1"/>
  <c r="OJ61" i="1"/>
  <c r="OJ63" i="1"/>
  <c r="OJ64" i="1"/>
  <c r="OJ62" i="1"/>
  <c r="OJ60" i="1"/>
  <c r="UM64" i="1"/>
  <c r="UM60" i="1"/>
  <c r="UM62" i="1"/>
  <c r="UM61" i="1"/>
  <c r="UM63" i="1"/>
  <c r="OK63" i="1"/>
  <c r="OK61" i="1"/>
  <c r="OK60" i="1"/>
  <c r="OK62" i="1"/>
  <c r="OK64" i="1"/>
  <c r="UP63" i="1"/>
  <c r="UP64" i="1"/>
  <c r="UP61" i="1"/>
  <c r="UP60" i="1"/>
  <c r="UP62" i="1"/>
  <c r="SS63" i="1"/>
  <c r="SS64" i="1"/>
  <c r="SS61" i="1"/>
  <c r="SS60" i="1"/>
  <c r="SS62" i="1"/>
  <c r="UI63" i="1"/>
  <c r="UI64" i="1"/>
  <c r="UI61" i="1"/>
  <c r="UI62" i="1"/>
  <c r="UI60" i="1"/>
  <c r="OM63" i="1"/>
  <c r="OM61" i="1"/>
  <c r="OM64" i="1"/>
  <c r="OM62" i="1"/>
  <c r="OM60" i="1"/>
  <c r="UY63" i="1"/>
  <c r="UY64" i="1"/>
  <c r="UY61" i="1"/>
  <c r="UY60" i="1"/>
  <c r="UY62" i="1"/>
  <c r="SR63" i="1"/>
  <c r="SR64" i="1"/>
  <c r="SR61" i="1"/>
  <c r="SR62" i="1"/>
  <c r="SR60" i="1"/>
  <c r="UG63" i="1"/>
  <c r="UG60" i="1"/>
  <c r="UG64" i="1"/>
  <c r="UG61" i="1"/>
  <c r="UG62" i="1"/>
  <c r="UO63" i="1"/>
  <c r="UO64" i="1"/>
  <c r="UO60" i="1"/>
  <c r="UO61" i="1"/>
  <c r="UO62" i="1"/>
  <c r="UA63" i="1"/>
  <c r="UA64" i="1"/>
  <c r="UA61" i="1"/>
  <c r="UA62" i="1"/>
  <c r="UA60" i="1"/>
  <c r="QM61" i="1"/>
  <c r="QO60" i="1"/>
  <c r="UD63" i="1"/>
  <c r="UD61" i="1"/>
  <c r="UD62" i="1"/>
  <c r="UD64" i="1"/>
  <c r="UD60" i="1"/>
  <c r="QG63" i="1"/>
  <c r="QG61" i="1"/>
  <c r="QG62" i="1"/>
  <c r="QG64" i="1"/>
  <c r="QG60" i="1"/>
  <c r="OL61" i="1"/>
  <c r="OL63" i="1"/>
  <c r="OL64" i="1"/>
  <c r="OL60" i="1"/>
  <c r="OL62" i="1"/>
  <c r="UV64" i="1"/>
  <c r="UV63" i="1"/>
  <c r="UV62" i="1"/>
  <c r="UV61" i="1"/>
  <c r="UV60" i="1"/>
  <c r="UT63" i="1"/>
  <c r="UT64" i="1"/>
  <c r="UT61" i="1"/>
  <c r="UT62" i="1"/>
  <c r="UT60" i="1"/>
  <c r="QM63" i="1"/>
  <c r="QO61" i="1"/>
  <c r="UX63" i="1"/>
  <c r="UX64" i="1"/>
  <c r="UX61" i="1"/>
  <c r="UX60" i="1"/>
  <c r="UX62" i="1"/>
  <c r="UZ64" i="1"/>
  <c r="UZ63" i="1"/>
  <c r="UZ62" i="1"/>
  <c r="UZ60" i="1"/>
  <c r="UZ61" i="1"/>
  <c r="UR64" i="1"/>
  <c r="UR63" i="1"/>
  <c r="UR62" i="1"/>
  <c r="UR61" i="1"/>
  <c r="UR60" i="1"/>
  <c r="ON61" i="1"/>
  <c r="ON63" i="1"/>
  <c r="ON64" i="1"/>
  <c r="ON60" i="1"/>
  <c r="ON62" i="1"/>
  <c r="UC64" i="1"/>
  <c r="UC62" i="1"/>
  <c r="UC61" i="1"/>
  <c r="UC60" i="1"/>
  <c r="UC63" i="1"/>
  <c r="ST63" i="1"/>
  <c r="ST64" i="1"/>
  <c r="ST61" i="1"/>
  <c r="ST62" i="1"/>
  <c r="ST60" i="1"/>
  <c r="UL64" i="1"/>
  <c r="UL63" i="1"/>
  <c r="UL62" i="1"/>
  <c r="UL61" i="1"/>
  <c r="UL60" i="1"/>
  <c r="QR57" i="1"/>
  <c r="QQ56" i="1"/>
  <c r="SS56" i="1"/>
  <c r="SS57" i="1"/>
  <c r="US57" i="1"/>
  <c r="US56" i="1"/>
  <c r="UI56" i="1"/>
  <c r="UI57" i="1"/>
  <c r="UW56" i="1"/>
  <c r="UW57" i="1"/>
  <c r="UK57" i="1"/>
  <c r="UK56" i="1"/>
  <c r="UH56" i="1"/>
  <c r="UH57" i="1"/>
  <c r="UF57" i="1"/>
  <c r="UF56" i="1"/>
  <c r="QR56" i="1"/>
  <c r="QQ57" i="1"/>
  <c r="OK56" i="1"/>
  <c r="OK57" i="1"/>
  <c r="UD57" i="1"/>
  <c r="UD56" i="1"/>
  <c r="UP57" i="1"/>
  <c r="UP56" i="1"/>
  <c r="UJ57" i="1"/>
  <c r="UJ56" i="1"/>
  <c r="SU56" i="1"/>
  <c r="SU57" i="1"/>
  <c r="UE57" i="1"/>
  <c r="UE56" i="1"/>
  <c r="OM56" i="1"/>
  <c r="OM57" i="1"/>
  <c r="UY56" i="1"/>
  <c r="UY57" i="1"/>
  <c r="SR57" i="1"/>
  <c r="SR56" i="1"/>
  <c r="UG56" i="1"/>
  <c r="UG57" i="1"/>
  <c r="UO56" i="1"/>
  <c r="UO57" i="1"/>
  <c r="UA56" i="1"/>
  <c r="UA57" i="1"/>
  <c r="QM56" i="1"/>
  <c r="QO57" i="1"/>
  <c r="QN56" i="1"/>
  <c r="UR57" i="1"/>
  <c r="UR56" i="1"/>
  <c r="UN57" i="1"/>
  <c r="UN56" i="1"/>
  <c r="UB57" i="1"/>
  <c r="UB56" i="1"/>
  <c r="UQ56" i="1"/>
  <c r="UQ57" i="1"/>
  <c r="QG56" i="1"/>
  <c r="QG57" i="1"/>
  <c r="OL57" i="1"/>
  <c r="OL56" i="1"/>
  <c r="UV57" i="1"/>
  <c r="UV56" i="1"/>
  <c r="UT57" i="1"/>
  <c r="UT56" i="1"/>
  <c r="QM57" i="1"/>
  <c r="QO56" i="1"/>
  <c r="QN57" i="1"/>
  <c r="ON57" i="1"/>
  <c r="ON56" i="1"/>
  <c r="UC57" i="1"/>
  <c r="UC56" i="1"/>
  <c r="ST57" i="1"/>
  <c r="ST56" i="1"/>
  <c r="UL57" i="1"/>
  <c r="UL56" i="1"/>
  <c r="QP57" i="1"/>
  <c r="OI56" i="1"/>
  <c r="OI57" i="1"/>
  <c r="OJ56" i="1"/>
  <c r="OJ57" i="1"/>
  <c r="UX57" i="1"/>
  <c r="UX56" i="1"/>
  <c r="UU57" i="1"/>
  <c r="UU56" i="1"/>
  <c r="SV57" i="1"/>
  <c r="SV56" i="1"/>
  <c r="UZ57" i="1"/>
  <c r="UZ56" i="1"/>
  <c r="UM57" i="1"/>
  <c r="UM56" i="1"/>
  <c r="QP56" i="1"/>
  <c r="SW21" i="1"/>
  <c r="SW60" i="1" s="1"/>
  <c r="SX21" i="1"/>
  <c r="SX58" i="1" s="1"/>
  <c r="TA21" i="1"/>
  <c r="TA63" i="1" s="1"/>
  <c r="TB21" i="1"/>
  <c r="TB58" i="1" s="1"/>
  <c r="SY21" i="1"/>
  <c r="SY61" i="1" s="1"/>
  <c r="SZ21" i="1"/>
  <c r="SZ64" i="1" s="1"/>
  <c r="UC22" i="1"/>
  <c r="UC25" i="1" s="1"/>
  <c r="UH54" i="1"/>
  <c r="UH59" i="1"/>
  <c r="UH58" i="1"/>
  <c r="UB54" i="1"/>
  <c r="UB59" i="1"/>
  <c r="UB58" i="1"/>
  <c r="UJ54" i="1"/>
  <c r="UJ59" i="1"/>
  <c r="UJ58" i="1"/>
  <c r="UQ54" i="1"/>
  <c r="UQ59" i="1"/>
  <c r="UQ58" i="1"/>
  <c r="SU54" i="1"/>
  <c r="SU59" i="1"/>
  <c r="SU58" i="1"/>
  <c r="UE54" i="1"/>
  <c r="UE59" i="1"/>
  <c r="UE58" i="1"/>
  <c r="UK54" i="1"/>
  <c r="UK59" i="1"/>
  <c r="UK58" i="1"/>
  <c r="QG59" i="1"/>
  <c r="QG58" i="1"/>
  <c r="OM54" i="1"/>
  <c r="OM59" i="1"/>
  <c r="OM58" i="1"/>
  <c r="UY54" i="1"/>
  <c r="UY59" i="1"/>
  <c r="UY58" i="1"/>
  <c r="SR54" i="1"/>
  <c r="SR59" i="1"/>
  <c r="SR58" i="1"/>
  <c r="UG54" i="1"/>
  <c r="UG59" i="1"/>
  <c r="UG58" i="1"/>
  <c r="UO54" i="1"/>
  <c r="UO59" i="1"/>
  <c r="UO58" i="1"/>
  <c r="UA54" i="1"/>
  <c r="UA59" i="1"/>
  <c r="UA58" i="1"/>
  <c r="QP58" i="1"/>
  <c r="UW54" i="1"/>
  <c r="UW59" i="1"/>
  <c r="UW58" i="1"/>
  <c r="UF54" i="1"/>
  <c r="UF59" i="1"/>
  <c r="UF58" i="1"/>
  <c r="OL54" i="1"/>
  <c r="OL58" i="1"/>
  <c r="OL59" i="1"/>
  <c r="UV54" i="1"/>
  <c r="UV59" i="1"/>
  <c r="UV58" i="1"/>
  <c r="UT54" i="1"/>
  <c r="UT59" i="1"/>
  <c r="UT58" i="1"/>
  <c r="QP59" i="1"/>
  <c r="QM58" i="1"/>
  <c r="ON54" i="1"/>
  <c r="ON58" i="1"/>
  <c r="ON59" i="1"/>
  <c r="UC54" i="1"/>
  <c r="UC59" i="1"/>
  <c r="UC58" i="1"/>
  <c r="ST54" i="1"/>
  <c r="ST59" i="1"/>
  <c r="ST58" i="1"/>
  <c r="UL54" i="1"/>
  <c r="UL59" i="1"/>
  <c r="UL58" i="1"/>
  <c r="QR58" i="1"/>
  <c r="QN58" i="1"/>
  <c r="QM59" i="1"/>
  <c r="OI54" i="1"/>
  <c r="OI58" i="1"/>
  <c r="OI59" i="1"/>
  <c r="OJ54" i="1"/>
  <c r="OJ59" i="1"/>
  <c r="OJ58" i="1"/>
  <c r="UX54" i="1"/>
  <c r="UX59" i="1"/>
  <c r="UX58" i="1"/>
  <c r="UU54" i="1"/>
  <c r="UU59" i="1"/>
  <c r="UU58" i="1"/>
  <c r="SZ58" i="1"/>
  <c r="SV54" i="1"/>
  <c r="SV59" i="1"/>
  <c r="SV58" i="1"/>
  <c r="UZ54" i="1"/>
  <c r="UZ59" i="1"/>
  <c r="UZ58" i="1"/>
  <c r="UM54" i="1"/>
  <c r="UM59" i="1"/>
  <c r="UM58" i="1"/>
  <c r="QR59" i="1"/>
  <c r="QQ58" i="1"/>
  <c r="QN59" i="1"/>
  <c r="OK54" i="1"/>
  <c r="OK58" i="1"/>
  <c r="OK59" i="1"/>
  <c r="UD54" i="1"/>
  <c r="UD59" i="1"/>
  <c r="UD58" i="1"/>
  <c r="UR54" i="1"/>
  <c r="UR59" i="1"/>
  <c r="UR58" i="1"/>
  <c r="UP54" i="1"/>
  <c r="UP59" i="1"/>
  <c r="UP58" i="1"/>
  <c r="UN54" i="1"/>
  <c r="UN59" i="1"/>
  <c r="UN58" i="1"/>
  <c r="QQ59" i="1"/>
  <c r="QO58" i="1"/>
  <c r="SS54" i="1"/>
  <c r="SS59" i="1"/>
  <c r="SS58" i="1"/>
  <c r="US54" i="1"/>
  <c r="US59" i="1"/>
  <c r="US58" i="1"/>
  <c r="UI54" i="1"/>
  <c r="UI59" i="1"/>
  <c r="UI58" i="1"/>
  <c r="QO59" i="1"/>
  <c r="QQ54" i="1"/>
  <c r="QN54" i="1"/>
  <c r="QR54" i="1"/>
  <c r="QG50" i="1"/>
  <c r="QG54" i="1"/>
  <c r="QO54" i="1"/>
  <c r="QM54" i="1"/>
  <c r="QP54" i="1"/>
  <c r="SS46" i="1"/>
  <c r="SS50" i="1"/>
  <c r="US46" i="1"/>
  <c r="US50" i="1"/>
  <c r="UI46" i="1"/>
  <c r="UI50" i="1"/>
  <c r="QP50" i="1"/>
  <c r="QN50" i="1"/>
  <c r="UW46" i="1"/>
  <c r="UW50" i="1"/>
  <c r="UK46" i="1"/>
  <c r="UK50" i="1"/>
  <c r="UH46" i="1"/>
  <c r="UH50" i="1"/>
  <c r="UF46" i="1"/>
  <c r="UF50" i="1"/>
  <c r="UB46" i="1"/>
  <c r="UB50" i="1"/>
  <c r="UJ46" i="1"/>
  <c r="UJ50" i="1"/>
  <c r="UQ46" i="1"/>
  <c r="UQ50" i="1"/>
  <c r="SU46" i="1"/>
  <c r="SU50" i="1"/>
  <c r="UE46" i="1"/>
  <c r="UE50" i="1"/>
  <c r="OM46" i="1"/>
  <c r="OM50" i="1"/>
  <c r="UY46" i="1"/>
  <c r="UY50" i="1"/>
  <c r="SR46" i="1"/>
  <c r="SR50" i="1"/>
  <c r="UG46" i="1"/>
  <c r="UG50" i="1"/>
  <c r="UO46" i="1"/>
  <c r="UO50" i="1"/>
  <c r="UA46" i="1"/>
  <c r="UA50" i="1"/>
  <c r="OL46" i="1"/>
  <c r="OL50" i="1"/>
  <c r="UV46" i="1"/>
  <c r="UV50" i="1"/>
  <c r="UT46" i="1"/>
  <c r="UT50" i="1"/>
  <c r="QR50" i="1"/>
  <c r="QO50" i="1"/>
  <c r="ON46" i="1"/>
  <c r="ON50" i="1"/>
  <c r="UC46" i="1"/>
  <c r="UC50" i="1"/>
  <c r="ST46" i="1"/>
  <c r="ST50" i="1"/>
  <c r="UL46" i="1"/>
  <c r="UL50" i="1"/>
  <c r="OI46" i="1"/>
  <c r="OI50" i="1"/>
  <c r="OJ46" i="1"/>
  <c r="OJ50" i="1"/>
  <c r="UX46" i="1"/>
  <c r="UX50" i="1"/>
  <c r="UU46" i="1"/>
  <c r="UU50" i="1"/>
  <c r="SV46" i="1"/>
  <c r="SV50" i="1"/>
  <c r="UZ46" i="1"/>
  <c r="UZ50" i="1"/>
  <c r="UM46" i="1"/>
  <c r="UM50" i="1"/>
  <c r="QQ50" i="1"/>
  <c r="QM50" i="1"/>
  <c r="OK46" i="1"/>
  <c r="OK50" i="1"/>
  <c r="UD46" i="1"/>
  <c r="UD50" i="1"/>
  <c r="UR46" i="1"/>
  <c r="UR50" i="1"/>
  <c r="UP46" i="1"/>
  <c r="UP50" i="1"/>
  <c r="UN46" i="1"/>
  <c r="UN50" i="1"/>
  <c r="QR22" i="1"/>
  <c r="QR25" i="1" s="1"/>
  <c r="TP89" i="1"/>
  <c r="QV22" i="1"/>
  <c r="QV25" i="1" s="1"/>
  <c r="PZ89" i="1"/>
  <c r="UD22" i="1"/>
  <c r="UD25" i="1" s="1"/>
  <c r="SG89" i="1"/>
  <c r="UE22" i="1"/>
  <c r="UE25" i="1" s="1"/>
  <c r="QU22" i="1"/>
  <c r="QU25" i="1" s="1"/>
  <c r="QO46" i="1"/>
  <c r="QN46" i="1"/>
  <c r="QP46" i="1"/>
  <c r="QG46" i="1"/>
  <c r="QQ46" i="1"/>
  <c r="QR46" i="1"/>
  <c r="QM46" i="1"/>
  <c r="UB89" i="1"/>
  <c r="OH22" i="1"/>
  <c r="OH25" i="1" s="1"/>
  <c r="OP22" i="1"/>
  <c r="OP25" i="1" s="1"/>
  <c r="RG22" i="1"/>
  <c r="RG25" i="1" s="1"/>
  <c r="OT22" i="1"/>
  <c r="OT25" i="1" s="1"/>
  <c r="TM89" i="1"/>
  <c r="OG22" i="1"/>
  <c r="OG25" i="1" s="1"/>
  <c r="RV22" i="1"/>
  <c r="RV25" i="1" s="1"/>
  <c r="OO89" i="1"/>
  <c r="TN89" i="1"/>
  <c r="PW22" i="1"/>
  <c r="PW25" i="1" s="1"/>
  <c r="QQ22" i="1"/>
  <c r="QQ25" i="1" s="1"/>
  <c r="UA89" i="1"/>
  <c r="OR22" i="1"/>
  <c r="OR25" i="1" s="1"/>
  <c r="UG89" i="1"/>
  <c r="RI22" i="1"/>
  <c r="RI25" i="1" s="1"/>
  <c r="SF89" i="1"/>
  <c r="QS22" i="1"/>
  <c r="QS25" i="1" s="1"/>
  <c r="RX22" i="1"/>
  <c r="RX25" i="1" s="1"/>
  <c r="OM89" i="1"/>
  <c r="SI89" i="1"/>
  <c r="OQ22" i="1"/>
  <c r="OQ25" i="1" s="1"/>
  <c r="QT22" i="1"/>
  <c r="QT25" i="1" s="1"/>
  <c r="OU22" i="1"/>
  <c r="OU25" i="1" s="1"/>
  <c r="TS22" i="1"/>
  <c r="TS25" i="1" s="1"/>
  <c r="OF89" i="1"/>
  <c r="OJ89" i="1"/>
  <c r="OS22" i="1"/>
  <c r="OS25" i="1" s="1"/>
  <c r="SE89" i="1"/>
  <c r="RU22" i="1"/>
  <c r="RU25" i="1" s="1"/>
  <c r="OV89" i="1"/>
  <c r="SA22" i="1"/>
  <c r="SA25" i="1" s="1"/>
  <c r="SD22" i="1"/>
  <c r="SD25" i="1" s="1"/>
  <c r="SB22" i="1"/>
  <c r="SB25" i="1" s="1"/>
  <c r="SH22" i="1"/>
  <c r="SH25" i="1" s="1"/>
  <c r="QW22" i="1"/>
  <c r="QW25" i="1" s="1"/>
  <c r="RA22" i="1"/>
  <c r="RA25" i="1" s="1"/>
  <c r="PI22" i="1"/>
  <c r="PI25" i="1" s="1"/>
  <c r="PI89" i="1"/>
  <c r="UK22" i="1"/>
  <c r="UK25" i="1" s="1"/>
  <c r="UK89" i="1"/>
  <c r="SS89" i="1"/>
  <c r="PQ89" i="1"/>
  <c r="US89" i="1"/>
  <c r="OK22" i="1"/>
  <c r="OK25" i="1" s="1"/>
  <c r="PX89" i="1"/>
  <c r="TJ22" i="1"/>
  <c r="TJ25" i="1" s="1"/>
  <c r="NY22" i="1"/>
  <c r="NY25" i="1" s="1"/>
  <c r="QW21" i="1"/>
  <c r="QV21" i="1"/>
  <c r="QX21" i="1"/>
  <c r="QT21" i="1"/>
  <c r="UI89" i="1"/>
  <c r="PG89" i="1"/>
  <c r="V33" i="1"/>
  <c r="X33" i="1"/>
  <c r="W33" i="1"/>
  <c r="UM22" i="1"/>
  <c r="UM25" i="1" s="1"/>
  <c r="UL22" i="1"/>
  <c r="UL25" i="1" s="1"/>
  <c r="RB89" i="1"/>
  <c r="PJ22" i="1"/>
  <c r="PJ25" i="1" s="1"/>
  <c r="PK22" i="1"/>
  <c r="PK25" i="1" s="1"/>
  <c r="ST22" i="1"/>
  <c r="ST25" i="1" s="1"/>
  <c r="PO22" i="1"/>
  <c r="PO25" i="1" s="1"/>
  <c r="TA22" i="1"/>
  <c r="TA25" i="1" s="1"/>
  <c r="TD22" i="1"/>
  <c r="TD25" i="1" s="1"/>
  <c r="TE22" i="1"/>
  <c r="TE25" i="1" s="1"/>
  <c r="TG22" i="1"/>
  <c r="TG25" i="1" s="1"/>
  <c r="UQ22" i="1"/>
  <c r="UQ25" i="1" s="1"/>
  <c r="RC89" i="1"/>
  <c r="PL22" i="1"/>
  <c r="PL25" i="1" s="1"/>
  <c r="UN22" i="1"/>
  <c r="UN25" i="1" s="1"/>
  <c r="TB22" i="1"/>
  <c r="TB25" i="1" s="1"/>
  <c r="TC22" i="1"/>
  <c r="TC25" i="1" s="1"/>
  <c r="RD22" i="1"/>
  <c r="RD25" i="1" s="1"/>
  <c r="OR21" i="1"/>
  <c r="OP21" i="1"/>
  <c r="RY22" i="1"/>
  <c r="RY25" i="1" s="1"/>
  <c r="QI89" i="1"/>
  <c r="OT21" i="1"/>
  <c r="SC22" i="1"/>
  <c r="SC25" i="1" s="1"/>
  <c r="OS21" i="1"/>
  <c r="QX15" i="1"/>
  <c r="TH15" i="1" s="1"/>
  <c r="OT15" i="1"/>
  <c r="QW15" i="1"/>
  <c r="TG15" i="1" s="1"/>
  <c r="OS15" i="1"/>
  <c r="RR22" i="1"/>
  <c r="RR25" i="1" s="1"/>
  <c r="QU21" i="1"/>
  <c r="OQ21" i="1"/>
  <c r="QV15" i="1"/>
  <c r="TF15" i="1" s="1"/>
  <c r="OR15" i="1"/>
  <c r="QU15" i="1"/>
  <c r="TE15" i="1" s="1"/>
  <c r="OQ15" i="1"/>
  <c r="PT22" i="1"/>
  <c r="PT25" i="1" s="1"/>
  <c r="QT15" i="1"/>
  <c r="TD15" i="1" s="1"/>
  <c r="OP15" i="1"/>
  <c r="QS21" i="1"/>
  <c r="OO21" i="1"/>
  <c r="QS15" i="1"/>
  <c r="TC15" i="1" s="1"/>
  <c r="OO15" i="1"/>
  <c r="SQ19" i="1"/>
  <c r="QZ89" i="1"/>
  <c r="SR22" i="1"/>
  <c r="SR25" i="1" s="1"/>
  <c r="HX22" i="1"/>
  <c r="HX25" i="1" s="1"/>
  <c r="EJ19" i="1"/>
  <c r="AQ234" i="8"/>
  <c r="AP234" i="4"/>
  <c r="AP234" i="7"/>
  <c r="PJ15" i="1"/>
  <c r="RT15" i="1" s="1"/>
  <c r="UD15" i="1" s="1"/>
  <c r="AR234" i="6"/>
  <c r="AS234" i="6" s="1"/>
  <c r="AT234" i="6" s="1"/>
  <c r="AU234" i="6" s="1"/>
  <c r="AV234" i="6" s="1"/>
  <c r="AW234" i="6" s="1"/>
  <c r="AX234" i="6" s="1"/>
  <c r="AY234" i="6" s="1"/>
  <c r="AZ234" i="6" s="1"/>
  <c r="BA234" i="6" s="1"/>
  <c r="BB234" i="6" s="1"/>
  <c r="BC234" i="6" s="1"/>
  <c r="BD234" i="6" s="1"/>
  <c r="BE234" i="6" s="1"/>
  <c r="BF234" i="6" s="1"/>
  <c r="BG234" i="6" s="1"/>
  <c r="BH234" i="6" s="1"/>
  <c r="BI234" i="6" s="1"/>
  <c r="BJ234" i="6" s="1"/>
  <c r="BK234" i="6" s="1"/>
  <c r="HZ22" i="1"/>
  <c r="HZ25" i="1" s="1"/>
  <c r="UJ89" i="1"/>
  <c r="UO89" i="1"/>
  <c r="PH89" i="1"/>
  <c r="UP89" i="1"/>
  <c r="PM89" i="1"/>
  <c r="PN89" i="1"/>
  <c r="RF89" i="1"/>
  <c r="HY22" i="1"/>
  <c r="HY25" i="1" s="1"/>
  <c r="GT19" i="1"/>
  <c r="OI22" i="1"/>
  <c r="OI25" i="1" s="1"/>
  <c r="OI89" i="1"/>
  <c r="PY89" i="1"/>
  <c r="PY22" i="1"/>
  <c r="PY25" i="1" s="1"/>
  <c r="RW22" i="1"/>
  <c r="RW25" i="1" s="1"/>
  <c r="RW89" i="1"/>
  <c r="TO22" i="1"/>
  <c r="TO25" i="1" s="1"/>
  <c r="TO89" i="1"/>
  <c r="HU22" i="1"/>
  <c r="HU25" i="1" s="1"/>
  <c r="HV22" i="1"/>
  <c r="HV25" i="1" s="1"/>
  <c r="HW22" i="1"/>
  <c r="HW25" i="1" s="1"/>
  <c r="FL89" i="1"/>
  <c r="FL22" i="1"/>
  <c r="FL25" i="1" s="1"/>
  <c r="FM89" i="1"/>
  <c r="FM22" i="1"/>
  <c r="FM25" i="1" s="1"/>
  <c r="FN89" i="1"/>
  <c r="FN22" i="1"/>
  <c r="FN25" i="1" s="1"/>
  <c r="FO89" i="1"/>
  <c r="FO22" i="1"/>
  <c r="FO25" i="1" s="1"/>
  <c r="FP89" i="1"/>
  <c r="FP22" i="1"/>
  <c r="FP25" i="1" s="1"/>
  <c r="FQ89" i="1"/>
  <c r="FQ22" i="1"/>
  <c r="FQ25" i="1" s="1"/>
  <c r="FH22" i="1"/>
  <c r="FH25" i="1" s="1"/>
  <c r="FI22" i="1"/>
  <c r="FI25" i="1" s="1"/>
  <c r="FJ22" i="1"/>
  <c r="FJ25" i="1" s="1"/>
  <c r="FK22" i="1"/>
  <c r="FK25" i="1" s="1"/>
  <c r="HQ22" i="1"/>
  <c r="HQ25" i="1" s="1"/>
  <c r="HR22" i="1"/>
  <c r="HR25" i="1" s="1"/>
  <c r="HS22" i="1"/>
  <c r="HS25" i="1" s="1"/>
  <c r="HT22" i="1"/>
  <c r="HT25" i="1" s="1"/>
  <c r="QJ89" i="1"/>
  <c r="ON22" i="1"/>
  <c r="ON25" i="1" s="1"/>
  <c r="TT89" i="1"/>
  <c r="UH22" i="1"/>
  <c r="UH25" i="1" s="1"/>
  <c r="SJ22" i="1"/>
  <c r="SJ25" i="1" s="1"/>
  <c r="QX22" i="1"/>
  <c r="QX25" i="1" s="1"/>
  <c r="QY22" i="1"/>
  <c r="QY25" i="1" s="1"/>
  <c r="RE22" i="1"/>
  <c r="RE25" i="1" s="1"/>
  <c r="OD89" i="1"/>
  <c r="RJ22" i="1"/>
  <c r="RJ25" i="1" s="1"/>
  <c r="UT89" i="1"/>
  <c r="PR22" i="1"/>
  <c r="PR25" i="1" s="1"/>
  <c r="TH89" i="1"/>
  <c r="SD32" i="1"/>
  <c r="OA22" i="1"/>
  <c r="OA25" i="1" s="1"/>
  <c r="SE32" i="1"/>
  <c r="SF32" i="1"/>
  <c r="SO32" i="1"/>
  <c r="PP22" i="1"/>
  <c r="PP25" i="1" s="1"/>
  <c r="UR89" i="1"/>
  <c r="NX22" i="1"/>
  <c r="NX25" i="1" s="1"/>
  <c r="TF89" i="1"/>
  <c r="RH89" i="1"/>
  <c r="OL22" i="1"/>
  <c r="OL25" i="1" s="1"/>
  <c r="TI89" i="1"/>
  <c r="SL22" i="1"/>
  <c r="SL25" i="1" s="1"/>
  <c r="RQ89" i="1"/>
  <c r="QF22" i="1"/>
  <c r="QF25" i="1" s="1"/>
  <c r="QG23" i="1"/>
  <c r="SM22" i="1"/>
  <c r="SM25" i="1" s="1"/>
  <c r="QG38" i="1"/>
  <c r="TQ89" i="1"/>
  <c r="SN22" i="1"/>
  <c r="SN25" i="1" s="1"/>
  <c r="RU32" i="1"/>
  <c r="SL32" i="1"/>
  <c r="RV32" i="1"/>
  <c r="RW32" i="1"/>
  <c r="RX32" i="1"/>
  <c r="RY32" i="1"/>
  <c r="RZ32" i="1"/>
  <c r="SA32" i="1"/>
  <c r="SB32" i="1"/>
  <c r="TR89" i="1"/>
  <c r="RZ89" i="1"/>
  <c r="QH89" i="1"/>
  <c r="CJ40" i="1"/>
  <c r="UY22" i="1"/>
  <c r="UY25" i="1" s="1"/>
  <c r="GD16" i="1"/>
  <c r="GE16" i="1"/>
  <c r="GF16" i="1"/>
  <c r="IL16" i="1"/>
  <c r="IM16" i="1"/>
  <c r="IN16" i="1"/>
  <c r="IO16" i="1"/>
  <c r="H34" i="1"/>
  <c r="UZ22" i="1"/>
  <c r="UZ25" i="1" s="1"/>
  <c r="UF89" i="1"/>
  <c r="SO22" i="1"/>
  <c r="SO25" i="1" s="1"/>
  <c r="SP22" i="1"/>
  <c r="SP25" i="1" s="1"/>
  <c r="UU22" i="1"/>
  <c r="UU25" i="1" s="1"/>
  <c r="UV22" i="1"/>
  <c r="UV25" i="1" s="1"/>
  <c r="UW22" i="1"/>
  <c r="UW25" i="1" s="1"/>
  <c r="UX22" i="1"/>
  <c r="UX25" i="1" s="1"/>
  <c r="QE22" i="1"/>
  <c r="QE25" i="1" s="1"/>
  <c r="QA22" i="1"/>
  <c r="QA25" i="1" s="1"/>
  <c r="QB22" i="1"/>
  <c r="QB25" i="1" s="1"/>
  <c r="QC22" i="1"/>
  <c r="QC25" i="1" s="1"/>
  <c r="QD22" i="1"/>
  <c r="QD25" i="1" s="1"/>
  <c r="SK22" i="1"/>
  <c r="SK25" i="1" s="1"/>
  <c r="SK32" i="1"/>
  <c r="SM32" i="1"/>
  <c r="SN32" i="1"/>
  <c r="TK22" i="1"/>
  <c r="TK25" i="1" s="1"/>
  <c r="RS22" i="1"/>
  <c r="RS25" i="1" s="1"/>
  <c r="PU22" i="1"/>
  <c r="PU25" i="1" s="1"/>
  <c r="OE22" i="1"/>
  <c r="OE25" i="1" s="1"/>
  <c r="OC22" i="1"/>
  <c r="OC25" i="1" s="1"/>
  <c r="PS22" i="1"/>
  <c r="PS25" i="1" s="1"/>
  <c r="SG32" i="1"/>
  <c r="SH32" i="1"/>
  <c r="SI32" i="1"/>
  <c r="SJ32" i="1"/>
  <c r="RQ32" i="1"/>
  <c r="RR32" i="1"/>
  <c r="RS32" i="1"/>
  <c r="RT32" i="1"/>
  <c r="IR22" i="1"/>
  <c r="IR25" i="1" s="1"/>
  <c r="GT22" i="1"/>
  <c r="GT25" i="1" s="1"/>
  <c r="GV22" i="1"/>
  <c r="GV25" i="1" s="1"/>
  <c r="GW22" i="1"/>
  <c r="GW25" i="1" s="1"/>
  <c r="GX22" i="1"/>
  <c r="GX25" i="1" s="1"/>
  <c r="GY22" i="1"/>
  <c r="GY25" i="1" s="1"/>
  <c r="GZ22" i="1"/>
  <c r="GZ25" i="1" s="1"/>
  <c r="HA22" i="1"/>
  <c r="HA25" i="1" s="1"/>
  <c r="HB22" i="1"/>
  <c r="HB25" i="1" s="1"/>
  <c r="IC22" i="1"/>
  <c r="IC25" i="1" s="1"/>
  <c r="IE22" i="1"/>
  <c r="IE25" i="1" s="1"/>
  <c r="IF22" i="1"/>
  <c r="IF25" i="1" s="1"/>
  <c r="IH22" i="1"/>
  <c r="IH25" i="1" s="1"/>
  <c r="GQ22" i="1"/>
  <c r="GQ25" i="1" s="1"/>
  <c r="GR22" i="1"/>
  <c r="GR25" i="1" s="1"/>
  <c r="IJ22" i="1"/>
  <c r="IJ25" i="1" s="1"/>
  <c r="IK22" i="1"/>
  <c r="IK25" i="1" s="1"/>
  <c r="IM22" i="1"/>
  <c r="IM25" i="1" s="1"/>
  <c r="IO22" i="1"/>
  <c r="IO25" i="1" s="1"/>
  <c r="IP22" i="1"/>
  <c r="IP25" i="1" s="1"/>
  <c r="HC22" i="1"/>
  <c r="HC25" i="1" s="1"/>
  <c r="HD22" i="1"/>
  <c r="HD25" i="1" s="1"/>
  <c r="IT22" i="1"/>
  <c r="IT25" i="1" s="1"/>
  <c r="HE22" i="1"/>
  <c r="HE25" i="1" s="1"/>
  <c r="IU22" i="1"/>
  <c r="IU25" i="1" s="1"/>
  <c r="HF22" i="1"/>
  <c r="HF25" i="1" s="1"/>
  <c r="HG22" i="1"/>
  <c r="HG25" i="1" s="1"/>
  <c r="IW22" i="1"/>
  <c r="IW25" i="1" s="1"/>
  <c r="HH22" i="1"/>
  <c r="HH25" i="1" s="1"/>
  <c r="IX22" i="1"/>
  <c r="IX25" i="1" s="1"/>
  <c r="HI22" i="1"/>
  <c r="HI25" i="1" s="1"/>
  <c r="IY22" i="1"/>
  <c r="IY25" i="1" s="1"/>
  <c r="HJ22" i="1"/>
  <c r="HJ25" i="1" s="1"/>
  <c r="HK22" i="1"/>
  <c r="HK25" i="1" s="1"/>
  <c r="HL22" i="1"/>
  <c r="HL25" i="1" s="1"/>
  <c r="HM22" i="1"/>
  <c r="HM25" i="1" s="1"/>
  <c r="HN22" i="1"/>
  <c r="HN25" i="1" s="1"/>
  <c r="HO22" i="1"/>
  <c r="HO25" i="1" s="1"/>
  <c r="HP22" i="1"/>
  <c r="HP25" i="1" s="1"/>
  <c r="IA22" i="1"/>
  <c r="IA25" i="1" s="1"/>
  <c r="BE19" i="8"/>
  <c r="AT19" i="8" s="1"/>
  <c r="BD19" i="8"/>
  <c r="AS19" i="8" s="1"/>
  <c r="BC19" i="8"/>
  <c r="AR19" i="8" s="1"/>
  <c r="BB19" i="8"/>
  <c r="AQ19" i="8" s="1"/>
  <c r="BA19" i="8"/>
  <c r="AP19" i="8" s="1"/>
  <c r="AZ19" i="8"/>
  <c r="AO19" i="8" s="1"/>
  <c r="AY19" i="8"/>
  <c r="AN19" i="8" s="1"/>
  <c r="AX19" i="8"/>
  <c r="AM19" i="8" s="1"/>
  <c r="BF19" i="8"/>
  <c r="AU19" i="8" s="1"/>
  <c r="BE19" i="7"/>
  <c r="AT19" i="7" s="1"/>
  <c r="BC19" i="7"/>
  <c r="AR19" i="7" s="1"/>
  <c r="BB19" i="7"/>
  <c r="AQ19" i="7" s="1"/>
  <c r="GJ25" i="1"/>
  <c r="O245" i="4"/>
  <c r="U245" i="4" s="1"/>
  <c r="AA245" i="4" s="1"/>
  <c r="AG245" i="4" s="1"/>
  <c r="AM245" i="4" s="1"/>
  <c r="FX25" i="1"/>
  <c r="FZ25" i="1"/>
  <c r="FS25" i="1"/>
  <c r="FU25" i="1"/>
  <c r="EX89" i="1"/>
  <c r="EX22" i="1"/>
  <c r="EX25" i="1" s="1"/>
  <c r="EP89" i="1"/>
  <c r="FF22" i="1"/>
  <c r="FF25" i="1" s="1"/>
  <c r="FB22" i="1"/>
  <c r="FB25" i="1" s="1"/>
  <c r="ES22" i="1"/>
  <c r="ES25" i="1" s="1"/>
  <c r="EK22" i="1"/>
  <c r="EK25" i="1" s="1"/>
  <c r="U246" i="4"/>
  <c r="AA246" i="4" s="1"/>
  <c r="AG246" i="4" s="1"/>
  <c r="AM246" i="4" s="1"/>
  <c r="AU246" i="4" s="1"/>
  <c r="BA246" i="4" s="1"/>
  <c r="BG246" i="4" s="1"/>
  <c r="BD19" i="7"/>
  <c r="AS19" i="7" s="1"/>
  <c r="BF19" i="7"/>
  <c r="AU19" i="7" s="1"/>
  <c r="AX19" i="7"/>
  <c r="AM19" i="7" s="1"/>
  <c r="AY19" i="7"/>
  <c r="AN19" i="7" s="1"/>
  <c r="AZ19" i="7"/>
  <c r="AO19" i="7" s="1"/>
  <c r="BA19" i="7"/>
  <c r="AP19" i="7" s="1"/>
  <c r="AZ245" i="4"/>
  <c r="BF245" i="4" s="1"/>
  <c r="AX245" i="4"/>
  <c r="BD245" i="4" s="1"/>
  <c r="AP246" i="4"/>
  <c r="AV246" i="4" s="1"/>
  <c r="BB246" i="4" s="1"/>
  <c r="AN246" i="4"/>
  <c r="AT246" i="4" s="1"/>
  <c r="BE246" i="4"/>
  <c r="BK246" i="4" s="1"/>
  <c r="BC246" i="4"/>
  <c r="BI246" i="4" s="1"/>
  <c r="BE245" i="4"/>
  <c r="BK245" i="4" s="1"/>
  <c r="BC245" i="4"/>
  <c r="BI245" i="4" s="1"/>
  <c r="AX246" i="4"/>
  <c r="BD246" i="4" s="1"/>
  <c r="AX19" i="6"/>
  <c r="AM19" i="6" s="1"/>
  <c r="AY19" i="6"/>
  <c r="AN19" i="6" s="1"/>
  <c r="AN245" i="4"/>
  <c r="AT245" i="4" s="1"/>
  <c r="AZ19" i="6"/>
  <c r="AO19" i="6" s="1"/>
  <c r="BA19" i="6"/>
  <c r="AP19" i="6" s="1"/>
  <c r="BB19" i="6"/>
  <c r="AQ19" i="6" s="1"/>
  <c r="BC19" i="6"/>
  <c r="AR19" i="6" s="1"/>
  <c r="BD19" i="6"/>
  <c r="AS19" i="6" s="1"/>
  <c r="BH245" i="4"/>
  <c r="BE19" i="6"/>
  <c r="AT19" i="6" s="1"/>
  <c r="OJ25" i="1"/>
  <c r="PZ25" i="1"/>
  <c r="TP25" i="1"/>
  <c r="JG22" i="1"/>
  <c r="JG25" i="1" s="1"/>
  <c r="KC22" i="1"/>
  <c r="KC25" i="1" s="1"/>
  <c r="KD22" i="1"/>
  <c r="KD25" i="1" s="1"/>
  <c r="KE22" i="1"/>
  <c r="KE25" i="1" s="1"/>
  <c r="JW22" i="1"/>
  <c r="JW25" i="1" s="1"/>
  <c r="KA22" i="1"/>
  <c r="KA25" i="1" s="1"/>
  <c r="JU22" i="1"/>
  <c r="JV22" i="1"/>
  <c r="JX22" i="1"/>
  <c r="JY22" i="1"/>
  <c r="JZ22" i="1"/>
  <c r="JT22" i="1"/>
  <c r="KB22" i="1"/>
  <c r="JE22" i="1"/>
  <c r="JE25" i="1" s="1"/>
  <c r="JJ22" i="1"/>
  <c r="JJ25" i="1" s="1"/>
  <c r="KP22" i="1"/>
  <c r="KP25" i="1" s="1"/>
  <c r="KO22" i="1"/>
  <c r="KO25" i="1" s="1"/>
  <c r="KN22" i="1"/>
  <c r="KN25" i="1" s="1"/>
  <c r="QX84" i="1" l="1"/>
  <c r="QX55" i="1"/>
  <c r="OT84" i="1"/>
  <c r="OT55" i="1"/>
  <c r="OR84" i="1"/>
  <c r="OR55" i="1"/>
  <c r="QT84" i="1"/>
  <c r="QT55" i="1"/>
  <c r="OS84" i="1"/>
  <c r="OS55" i="1"/>
  <c r="OO84" i="1"/>
  <c r="OO55" i="1"/>
  <c r="QV84" i="1"/>
  <c r="QV55" i="1"/>
  <c r="QS84" i="1"/>
  <c r="QS55" i="1"/>
  <c r="OQ84" i="1"/>
  <c r="OQ55" i="1"/>
  <c r="QW84" i="1"/>
  <c r="QW55" i="1"/>
  <c r="TB55" i="1"/>
  <c r="SZ55" i="1"/>
  <c r="TA55" i="1"/>
  <c r="SY55" i="1"/>
  <c r="QU84" i="1"/>
  <c r="QU55" i="1"/>
  <c r="SX55" i="1"/>
  <c r="SW55" i="1"/>
  <c r="SQ84" i="1"/>
  <c r="SQ55" i="1"/>
  <c r="OP84" i="1"/>
  <c r="OP55" i="1"/>
  <c r="TB84" i="1"/>
  <c r="SY84" i="1"/>
  <c r="SX84" i="1"/>
  <c r="TA84" i="1"/>
  <c r="SZ84" i="1"/>
  <c r="SW84" i="1"/>
  <c r="OO80" i="1"/>
  <c r="OS80" i="1"/>
  <c r="QV80" i="1"/>
  <c r="QS80" i="1"/>
  <c r="QU80" i="1"/>
  <c r="OT80" i="1"/>
  <c r="OQ80" i="1"/>
  <c r="QW80" i="1"/>
  <c r="SQ80" i="1"/>
  <c r="OP80" i="1"/>
  <c r="OR80" i="1"/>
  <c r="QT80" i="1"/>
  <c r="QX80" i="1"/>
  <c r="SY80" i="1"/>
  <c r="SX80" i="1"/>
  <c r="SW80" i="1"/>
  <c r="TB80" i="1"/>
  <c r="TA80" i="1"/>
  <c r="SZ80" i="1"/>
  <c r="SZ68" i="1"/>
  <c r="SZ79" i="1"/>
  <c r="SZ71" i="1"/>
  <c r="TA75" i="1"/>
  <c r="SZ72" i="1"/>
  <c r="SZ73" i="1"/>
  <c r="SY74" i="1"/>
  <c r="SY73" i="1"/>
  <c r="SY75" i="1"/>
  <c r="SZ74" i="1"/>
  <c r="SY70" i="1"/>
  <c r="SY79" i="1"/>
  <c r="SY67" i="1"/>
  <c r="SY72" i="1"/>
  <c r="SY77" i="1"/>
  <c r="SW73" i="1"/>
  <c r="SY71" i="1"/>
  <c r="TA74" i="1"/>
  <c r="TB71" i="1"/>
  <c r="SX67" i="1"/>
  <c r="SX74" i="1"/>
  <c r="SW74" i="1"/>
  <c r="TA73" i="1"/>
  <c r="TB72" i="1"/>
  <c r="TB78" i="1"/>
  <c r="SZ70" i="1"/>
  <c r="SZ78" i="1"/>
  <c r="SX77" i="1"/>
  <c r="TA77" i="1"/>
  <c r="TB75" i="1"/>
  <c r="SZ75" i="1"/>
  <c r="SW66" i="1"/>
  <c r="SW75" i="1"/>
  <c r="OR76" i="1"/>
  <c r="OR78" i="1"/>
  <c r="OR75" i="1"/>
  <c r="OR70" i="1"/>
  <c r="OR79" i="1"/>
  <c r="OR73" i="1"/>
  <c r="OR77" i="1"/>
  <c r="OR74" i="1"/>
  <c r="OR72" i="1"/>
  <c r="OR71" i="1"/>
  <c r="SX72" i="1"/>
  <c r="SW77" i="1"/>
  <c r="OO75" i="1"/>
  <c r="OO78" i="1"/>
  <c r="OO70" i="1"/>
  <c r="OO76" i="1"/>
  <c r="OO71" i="1"/>
  <c r="OO73" i="1"/>
  <c r="OO77" i="1"/>
  <c r="OO74" i="1"/>
  <c r="OO72" i="1"/>
  <c r="OO79" i="1"/>
  <c r="OS75" i="1"/>
  <c r="OS70" i="1"/>
  <c r="OS76" i="1"/>
  <c r="OS78" i="1"/>
  <c r="OS71" i="1"/>
  <c r="OS72" i="1"/>
  <c r="OS79" i="1"/>
  <c r="OS74" i="1"/>
  <c r="OS73" i="1"/>
  <c r="OS77" i="1"/>
  <c r="QV77" i="1"/>
  <c r="QV76" i="1"/>
  <c r="QV75" i="1"/>
  <c r="QV73" i="1"/>
  <c r="QV74" i="1"/>
  <c r="QV72" i="1"/>
  <c r="QV78" i="1"/>
  <c r="QV70" i="1"/>
  <c r="QV79" i="1"/>
  <c r="QV71" i="1"/>
  <c r="SX71" i="1"/>
  <c r="SW70" i="1"/>
  <c r="SW78" i="1"/>
  <c r="SY78" i="1"/>
  <c r="TA70" i="1"/>
  <c r="TA79" i="1"/>
  <c r="TB76" i="1"/>
  <c r="SZ76" i="1"/>
  <c r="SX68" i="1"/>
  <c r="SX76" i="1"/>
  <c r="SQ77" i="1"/>
  <c r="SQ79" i="1"/>
  <c r="SQ78" i="1"/>
  <c r="SQ76" i="1"/>
  <c r="SQ75" i="1"/>
  <c r="SQ74" i="1"/>
  <c r="SQ73" i="1"/>
  <c r="SQ71" i="1"/>
  <c r="SQ72" i="1"/>
  <c r="SQ70" i="1"/>
  <c r="OP78" i="1"/>
  <c r="OP76" i="1"/>
  <c r="OP75" i="1"/>
  <c r="OP70" i="1"/>
  <c r="OP79" i="1"/>
  <c r="OP71" i="1"/>
  <c r="OP77" i="1"/>
  <c r="OP74" i="1"/>
  <c r="OP72" i="1"/>
  <c r="OP73" i="1"/>
  <c r="SX79" i="1"/>
  <c r="TB73" i="1"/>
  <c r="QT76" i="1"/>
  <c r="QT75" i="1"/>
  <c r="QT77" i="1"/>
  <c r="QT74" i="1"/>
  <c r="QT73" i="1"/>
  <c r="QT71" i="1"/>
  <c r="QT78" i="1"/>
  <c r="QT72" i="1"/>
  <c r="QT79" i="1"/>
  <c r="QT70" i="1"/>
  <c r="SW67" i="1"/>
  <c r="SX70" i="1"/>
  <c r="SW76" i="1"/>
  <c r="TA76" i="1"/>
  <c r="TB74" i="1"/>
  <c r="QX78" i="1"/>
  <c r="QX70" i="1"/>
  <c r="QX79" i="1"/>
  <c r="QX72" i="1"/>
  <c r="QX77" i="1"/>
  <c r="QX76" i="1"/>
  <c r="QX75" i="1"/>
  <c r="QX74" i="1"/>
  <c r="QX71" i="1"/>
  <c r="QX73" i="1"/>
  <c r="SX78" i="1"/>
  <c r="QS73" i="1"/>
  <c r="QS71" i="1"/>
  <c r="QS79" i="1"/>
  <c r="QS72" i="1"/>
  <c r="QS78" i="1"/>
  <c r="QS70" i="1"/>
  <c r="QS76" i="1"/>
  <c r="QS74" i="1"/>
  <c r="QS75" i="1"/>
  <c r="QS77" i="1"/>
  <c r="OQ70" i="1"/>
  <c r="OQ78" i="1"/>
  <c r="OQ75" i="1"/>
  <c r="OQ76" i="1"/>
  <c r="OQ72" i="1"/>
  <c r="OQ71" i="1"/>
  <c r="OQ77" i="1"/>
  <c r="OQ74" i="1"/>
  <c r="OQ79" i="1"/>
  <c r="OQ73" i="1"/>
  <c r="QW79" i="1"/>
  <c r="QW75" i="1"/>
  <c r="QW76" i="1"/>
  <c r="QW74" i="1"/>
  <c r="QW73" i="1"/>
  <c r="QW72" i="1"/>
  <c r="QW78" i="1"/>
  <c r="QW71" i="1"/>
  <c r="QW77" i="1"/>
  <c r="QW70" i="1"/>
  <c r="SX73" i="1"/>
  <c r="SW72" i="1"/>
  <c r="SW79" i="1"/>
  <c r="SY76" i="1"/>
  <c r="TA71" i="1"/>
  <c r="TA78" i="1"/>
  <c r="TB77" i="1"/>
  <c r="SZ77" i="1"/>
  <c r="QU73" i="1"/>
  <c r="QU71" i="1"/>
  <c r="QU79" i="1"/>
  <c r="QU72" i="1"/>
  <c r="QU76" i="1"/>
  <c r="QU70" i="1"/>
  <c r="QU78" i="1"/>
  <c r="QU77" i="1"/>
  <c r="QU75" i="1"/>
  <c r="QU74" i="1"/>
  <c r="OT75" i="1"/>
  <c r="OT78" i="1"/>
  <c r="OT76" i="1"/>
  <c r="OT70" i="1"/>
  <c r="OT72" i="1"/>
  <c r="OT77" i="1"/>
  <c r="OT79" i="1"/>
  <c r="OT71" i="1"/>
  <c r="OT73" i="1"/>
  <c r="OT74" i="1"/>
  <c r="SX75" i="1"/>
  <c r="SW71" i="1"/>
  <c r="TA72" i="1"/>
  <c r="TB70" i="1"/>
  <c r="TB79" i="1"/>
  <c r="SQ68" i="1"/>
  <c r="SQ69" i="1"/>
  <c r="SQ67" i="1"/>
  <c r="SQ65" i="1"/>
  <c r="SQ66" i="1"/>
  <c r="OP68" i="1"/>
  <c r="OP65" i="1"/>
  <c r="OP67" i="1"/>
  <c r="OP69" i="1"/>
  <c r="OP66" i="1"/>
  <c r="SZ60" i="1"/>
  <c r="SX65" i="1"/>
  <c r="SW69" i="1"/>
  <c r="TA68" i="1"/>
  <c r="SZ69" i="1"/>
  <c r="OO65" i="1"/>
  <c r="OO67" i="1"/>
  <c r="OO68" i="1"/>
  <c r="OO66" i="1"/>
  <c r="OO69" i="1"/>
  <c r="OS65" i="1"/>
  <c r="OS67" i="1"/>
  <c r="OS68" i="1"/>
  <c r="OS69" i="1"/>
  <c r="OS66" i="1"/>
  <c r="QV69" i="1"/>
  <c r="QV67" i="1"/>
  <c r="QV66" i="1"/>
  <c r="QV65" i="1"/>
  <c r="QV68" i="1"/>
  <c r="SX69" i="1"/>
  <c r="SY66" i="1"/>
  <c r="TB67" i="1"/>
  <c r="OR67" i="1"/>
  <c r="OR68" i="1"/>
  <c r="OR65" i="1"/>
  <c r="OR66" i="1"/>
  <c r="OR69" i="1"/>
  <c r="QX66" i="1"/>
  <c r="QX65" i="1"/>
  <c r="QX68" i="1"/>
  <c r="QX69" i="1"/>
  <c r="QX67" i="1"/>
  <c r="QS65" i="1"/>
  <c r="QS69" i="1"/>
  <c r="QS68" i="1"/>
  <c r="QS66" i="1"/>
  <c r="QS67" i="1"/>
  <c r="OQ65" i="1"/>
  <c r="OQ67" i="1"/>
  <c r="OQ68" i="1"/>
  <c r="OQ69" i="1"/>
  <c r="OQ66" i="1"/>
  <c r="QW67" i="1"/>
  <c r="QW66" i="1"/>
  <c r="QW65" i="1"/>
  <c r="QW68" i="1"/>
  <c r="QW69" i="1"/>
  <c r="SW65" i="1"/>
  <c r="TA66" i="1"/>
  <c r="SY65" i="1"/>
  <c r="TB65" i="1"/>
  <c r="SZ65" i="1"/>
  <c r="TA65" i="1"/>
  <c r="SY68" i="1"/>
  <c r="TB66" i="1"/>
  <c r="SZ66" i="1"/>
  <c r="OT68" i="1"/>
  <c r="OT65" i="1"/>
  <c r="OT67" i="1"/>
  <c r="OT66" i="1"/>
  <c r="OT69" i="1"/>
  <c r="TA67" i="1"/>
  <c r="TB69" i="1"/>
  <c r="QT69" i="1"/>
  <c r="QT68" i="1"/>
  <c r="QT67" i="1"/>
  <c r="QT66" i="1"/>
  <c r="QT65" i="1"/>
  <c r="QU67" i="1"/>
  <c r="QU65" i="1"/>
  <c r="QU69" i="1"/>
  <c r="QU68" i="1"/>
  <c r="QU66" i="1"/>
  <c r="SX66" i="1"/>
  <c r="SW68" i="1"/>
  <c r="TA69" i="1"/>
  <c r="SY69" i="1"/>
  <c r="TB68" i="1"/>
  <c r="SZ67" i="1"/>
  <c r="SZ62" i="1"/>
  <c r="SZ61" i="1"/>
  <c r="SY60" i="1"/>
  <c r="SY63" i="1"/>
  <c r="SW61" i="1"/>
  <c r="SW63" i="1"/>
  <c r="SX60" i="1"/>
  <c r="SW62" i="1"/>
  <c r="SY64" i="1"/>
  <c r="TA60" i="1"/>
  <c r="QU60" i="1"/>
  <c r="QU63" i="1"/>
  <c r="QU64" i="1"/>
  <c r="QU61" i="1"/>
  <c r="QU62" i="1"/>
  <c r="SX62" i="1"/>
  <c r="SW64" i="1"/>
  <c r="TA61" i="1"/>
  <c r="OP63" i="1"/>
  <c r="OP61" i="1"/>
  <c r="OP60" i="1"/>
  <c r="OP64" i="1"/>
  <c r="OP62" i="1"/>
  <c r="TB62" i="1"/>
  <c r="SX61" i="1"/>
  <c r="TA64" i="1"/>
  <c r="OR63" i="1"/>
  <c r="OR61" i="1"/>
  <c r="OR60" i="1"/>
  <c r="OR62" i="1"/>
  <c r="OR64" i="1"/>
  <c r="QX63" i="1"/>
  <c r="QX64" i="1"/>
  <c r="QX61" i="1"/>
  <c r="QX60" i="1"/>
  <c r="QX62" i="1"/>
  <c r="TB60" i="1"/>
  <c r="SX63" i="1"/>
  <c r="SZ63" i="1"/>
  <c r="TA62" i="1"/>
  <c r="OT61" i="1"/>
  <c r="OT63" i="1"/>
  <c r="OT64" i="1"/>
  <c r="OT62" i="1"/>
  <c r="OT60" i="1"/>
  <c r="TB63" i="1"/>
  <c r="SQ63" i="1"/>
  <c r="SQ60" i="1"/>
  <c r="SQ64" i="1"/>
  <c r="SQ62" i="1"/>
  <c r="SQ61" i="1"/>
  <c r="QT64" i="1"/>
  <c r="QT62" i="1"/>
  <c r="QT61" i="1"/>
  <c r="QT63" i="1"/>
  <c r="QT60" i="1"/>
  <c r="OO63" i="1"/>
  <c r="OO61" i="1"/>
  <c r="OO62" i="1"/>
  <c r="OO60" i="1"/>
  <c r="OO64" i="1"/>
  <c r="OS61" i="1"/>
  <c r="OS63" i="1"/>
  <c r="OS62" i="1"/>
  <c r="OS64" i="1"/>
  <c r="OS60" i="1"/>
  <c r="QV63" i="1"/>
  <c r="QV61" i="1"/>
  <c r="QV60" i="1"/>
  <c r="QV64" i="1"/>
  <c r="QV62" i="1"/>
  <c r="TB64" i="1"/>
  <c r="SX64" i="1"/>
  <c r="SY62" i="1"/>
  <c r="QS60" i="1"/>
  <c r="QS63" i="1"/>
  <c r="QS64" i="1"/>
  <c r="QS62" i="1"/>
  <c r="QS61" i="1"/>
  <c r="OQ61" i="1"/>
  <c r="OQ63" i="1"/>
  <c r="OQ62" i="1"/>
  <c r="OQ64" i="1"/>
  <c r="OQ60" i="1"/>
  <c r="QW60" i="1"/>
  <c r="QW62" i="1"/>
  <c r="QW61" i="1"/>
  <c r="QW63" i="1"/>
  <c r="QW64" i="1"/>
  <c r="TB61" i="1"/>
  <c r="TA57" i="1"/>
  <c r="SZ56" i="1"/>
  <c r="TA56" i="1"/>
  <c r="SZ57" i="1"/>
  <c r="TB56" i="1"/>
  <c r="SQ57" i="1"/>
  <c r="SQ56" i="1"/>
  <c r="OP56" i="1"/>
  <c r="OP57" i="1"/>
  <c r="TB57" i="1"/>
  <c r="OT57" i="1"/>
  <c r="OT56" i="1"/>
  <c r="OR57" i="1"/>
  <c r="OR56" i="1"/>
  <c r="QT57" i="1"/>
  <c r="QT56" i="1"/>
  <c r="SX57" i="1"/>
  <c r="QU57" i="1"/>
  <c r="QU56" i="1"/>
  <c r="QX56" i="1"/>
  <c r="QX57" i="1"/>
  <c r="SX56" i="1"/>
  <c r="OO56" i="1"/>
  <c r="OO57" i="1"/>
  <c r="OS56" i="1"/>
  <c r="OS57" i="1"/>
  <c r="QV57" i="1"/>
  <c r="QV56" i="1"/>
  <c r="SW56" i="1"/>
  <c r="SY56" i="1"/>
  <c r="QS57" i="1"/>
  <c r="QS56" i="1"/>
  <c r="OQ57" i="1"/>
  <c r="OQ56" i="1"/>
  <c r="QW56" i="1"/>
  <c r="QW57" i="1"/>
  <c r="SW57" i="1"/>
  <c r="SY57" i="1"/>
  <c r="SZ46" i="1"/>
  <c r="SW50" i="1"/>
  <c r="SW54" i="1"/>
  <c r="SW46" i="1"/>
  <c r="SW58" i="1"/>
  <c r="TA50" i="1"/>
  <c r="TA58" i="1"/>
  <c r="TA54" i="1"/>
  <c r="TA59" i="1"/>
  <c r="TA46" i="1"/>
  <c r="SZ50" i="1"/>
  <c r="SZ54" i="1"/>
  <c r="SW59" i="1"/>
  <c r="SZ59" i="1"/>
  <c r="TB59" i="1"/>
  <c r="SY46" i="1"/>
  <c r="SY50" i="1"/>
  <c r="TB50" i="1"/>
  <c r="TB54" i="1"/>
  <c r="SY58" i="1"/>
  <c r="SY59" i="1"/>
  <c r="TB46" i="1"/>
  <c r="SX59" i="1"/>
  <c r="SY54" i="1"/>
  <c r="SX54" i="1"/>
  <c r="SX46" i="1"/>
  <c r="SX50" i="1"/>
  <c r="SQ54" i="1"/>
  <c r="SQ59" i="1"/>
  <c r="SQ58" i="1"/>
  <c r="OP54" i="1"/>
  <c r="OP59" i="1"/>
  <c r="OP58" i="1"/>
  <c r="OR54" i="1"/>
  <c r="OR59" i="1"/>
  <c r="OR58" i="1"/>
  <c r="QT54" i="1"/>
  <c r="QT59" i="1"/>
  <c r="QT58" i="1"/>
  <c r="QX54" i="1"/>
  <c r="QX58" i="1"/>
  <c r="QX59" i="1"/>
  <c r="OO54" i="1"/>
  <c r="OO58" i="1"/>
  <c r="OO59" i="1"/>
  <c r="OS54" i="1"/>
  <c r="OS58" i="1"/>
  <c r="OS59" i="1"/>
  <c r="QV54" i="1"/>
  <c r="QV59" i="1"/>
  <c r="QV58" i="1"/>
  <c r="QS54" i="1"/>
  <c r="QS59" i="1"/>
  <c r="QS58" i="1"/>
  <c r="OQ54" i="1"/>
  <c r="OQ58" i="1"/>
  <c r="OQ59" i="1"/>
  <c r="QW54" i="1"/>
  <c r="QW59" i="1"/>
  <c r="QW58" i="1"/>
  <c r="QU54" i="1"/>
  <c r="QU59" i="1"/>
  <c r="QU58" i="1"/>
  <c r="OT54" i="1"/>
  <c r="OT58" i="1"/>
  <c r="OT59" i="1"/>
  <c r="SQ46" i="1"/>
  <c r="SQ50" i="1"/>
  <c r="OP46" i="1"/>
  <c r="OP50" i="1"/>
  <c r="OR46" i="1"/>
  <c r="OR50" i="1"/>
  <c r="QT46" i="1"/>
  <c r="QT50" i="1"/>
  <c r="QX46" i="1"/>
  <c r="QX50" i="1"/>
  <c r="OO46" i="1"/>
  <c r="OO50" i="1"/>
  <c r="OS46" i="1"/>
  <c r="OS50" i="1"/>
  <c r="QV46" i="1"/>
  <c r="QV50" i="1"/>
  <c r="QS46" i="1"/>
  <c r="QS50" i="1"/>
  <c r="OQ46" i="1"/>
  <c r="OQ50" i="1"/>
  <c r="QW46" i="1"/>
  <c r="QW50" i="1"/>
  <c r="QU46" i="1"/>
  <c r="QU50" i="1"/>
  <c r="OT46" i="1"/>
  <c r="OT50" i="1"/>
  <c r="TG21" i="1"/>
  <c r="TE21" i="1"/>
  <c r="RD21" i="1"/>
  <c r="TD21" i="1"/>
  <c r="TF21" i="1"/>
  <c r="RC21" i="1"/>
  <c r="QZ21" i="1"/>
  <c r="TH21" i="1"/>
  <c r="TC21" i="1"/>
  <c r="OX21" i="1"/>
  <c r="X34" i="1"/>
  <c r="W34" i="1"/>
  <c r="MY34" i="1" s="1"/>
  <c r="V34" i="1"/>
  <c r="RB21" i="1"/>
  <c r="OV21" i="1"/>
  <c r="OY21" i="1"/>
  <c r="OZ21" i="1"/>
  <c r="QY21" i="1"/>
  <c r="OU21" i="1"/>
  <c r="QY15" i="1"/>
  <c r="TI15" i="1" s="1"/>
  <c r="OU15" i="1"/>
  <c r="RA15" i="1"/>
  <c r="TK15" i="1" s="1"/>
  <c r="OW15" i="1"/>
  <c r="RB15" i="1"/>
  <c r="TL15" i="1" s="1"/>
  <c r="OX15" i="1"/>
  <c r="QZ15" i="1"/>
  <c r="TJ15" i="1" s="1"/>
  <c r="OV15" i="1"/>
  <c r="RA21" i="1"/>
  <c r="OW21" i="1"/>
  <c r="RD15" i="1"/>
  <c r="TN15" i="1" s="1"/>
  <c r="OZ15" i="1"/>
  <c r="RC15" i="1"/>
  <c r="TM15" i="1" s="1"/>
  <c r="OY15" i="1"/>
  <c r="PK15" i="1"/>
  <c r="AQ234" i="7"/>
  <c r="AQ234" i="4"/>
  <c r="AR234" i="8"/>
  <c r="AS234" i="8" s="1"/>
  <c r="AT234" i="8" s="1"/>
  <c r="AU234" i="8" s="1"/>
  <c r="AV234" i="8" s="1"/>
  <c r="AW234" i="8" s="1"/>
  <c r="AX234" i="8" s="1"/>
  <c r="AY234" i="8" s="1"/>
  <c r="AZ234" i="8" s="1"/>
  <c r="BA234" i="8" s="1"/>
  <c r="BB234" i="8" s="1"/>
  <c r="BC234" i="8" s="1"/>
  <c r="BD234" i="8" s="1"/>
  <c r="BE234" i="8" s="1"/>
  <c r="BF234" i="8" s="1"/>
  <c r="BG234" i="8" s="1"/>
  <c r="BH234" i="8" s="1"/>
  <c r="BI234" i="8" s="1"/>
  <c r="BJ234" i="8" s="1"/>
  <c r="BK234" i="8" s="1"/>
  <c r="EK19" i="1"/>
  <c r="MY32" i="1"/>
  <c r="GU19" i="1"/>
  <c r="MY33" i="1"/>
  <c r="KW32" i="1"/>
  <c r="KV32" i="1"/>
  <c r="AS246" i="4"/>
  <c r="AY246" i="4" s="1"/>
  <c r="SQ38" i="1"/>
  <c r="SQ23" i="1"/>
  <c r="IQ16" i="1"/>
  <c r="IT16" i="1"/>
  <c r="GK16" i="1"/>
  <c r="IS16" i="1"/>
  <c r="GJ16" i="1"/>
  <c r="IR16" i="1"/>
  <c r="GI16" i="1"/>
  <c r="UZ32" i="1"/>
  <c r="UY32" i="1"/>
  <c r="UV32" i="1"/>
  <c r="UU32" i="1"/>
  <c r="UX32" i="1"/>
  <c r="UW32" i="1"/>
  <c r="UG32" i="1"/>
  <c r="UF32" i="1"/>
  <c r="UQ32" i="1"/>
  <c r="UE32" i="1"/>
  <c r="UD32" i="1"/>
  <c r="UP32" i="1"/>
  <c r="UC32" i="1"/>
  <c r="UB32" i="1"/>
  <c r="UO32" i="1"/>
  <c r="UH32" i="1"/>
  <c r="UA32" i="1"/>
  <c r="UN32" i="1"/>
  <c r="UM32" i="1"/>
  <c r="UL32" i="1"/>
  <c r="UK32" i="1"/>
  <c r="UJ32" i="1"/>
  <c r="UI32" i="1"/>
  <c r="UT32" i="1"/>
  <c r="US32" i="1"/>
  <c r="UR32" i="1"/>
  <c r="AU245" i="4"/>
  <c r="BA245" i="4" s="1"/>
  <c r="BG245" i="4" s="1"/>
  <c r="AS245" i="4"/>
  <c r="AY245" i="4" s="1"/>
  <c r="BJ246" i="4"/>
  <c r="BH246" i="4"/>
  <c r="KB25" i="1"/>
  <c r="JU25" i="1"/>
  <c r="JT25" i="1"/>
  <c r="JX25" i="1"/>
  <c r="JZ25" i="1"/>
  <c r="JY25" i="1"/>
  <c r="JV25" i="1"/>
  <c r="D229" i="8"/>
  <c r="E229" i="8" s="1"/>
  <c r="F229" i="8" s="1"/>
  <c r="G229" i="8" s="1"/>
  <c r="H229" i="8" s="1"/>
  <c r="I229" i="8" s="1"/>
  <c r="J229" i="8" s="1"/>
  <c r="K229" i="8" s="1"/>
  <c r="L229" i="8" s="1"/>
  <c r="M229" i="8" s="1"/>
  <c r="N229" i="8" s="1"/>
  <c r="O229" i="8" s="1"/>
  <c r="P229" i="8" s="1"/>
  <c r="Q229" i="8" s="1"/>
  <c r="R229" i="8" s="1"/>
  <c r="S229" i="8" s="1"/>
  <c r="T229" i="8" s="1"/>
  <c r="U229" i="8" s="1"/>
  <c r="V229" i="8" s="1"/>
  <c r="W229" i="8" s="1"/>
  <c r="X229" i="8" s="1"/>
  <c r="Y229" i="8" s="1"/>
  <c r="Z229" i="8" s="1"/>
  <c r="AA229" i="8" s="1"/>
  <c r="AB229" i="8" s="1"/>
  <c r="AC229" i="8" s="1"/>
  <c r="AD229" i="8" s="1"/>
  <c r="AE229" i="8" s="1"/>
  <c r="AF229" i="8" s="1"/>
  <c r="AG229" i="8" s="1"/>
  <c r="AH229" i="8" s="1"/>
  <c r="AI229" i="8" s="1"/>
  <c r="AJ229" i="8" s="1"/>
  <c r="AK229" i="8" s="1"/>
  <c r="AL229" i="8" s="1"/>
  <c r="AM229" i="8" s="1"/>
  <c r="AN229" i="8" s="1"/>
  <c r="AO229" i="8" s="1"/>
  <c r="AP229" i="8" s="1"/>
  <c r="AQ229" i="8" s="1"/>
  <c r="AR229" i="8" s="1"/>
  <c r="AS229" i="8" s="1"/>
  <c r="AT229" i="8" s="1"/>
  <c r="AU229" i="8" s="1"/>
  <c r="AV229" i="8" s="1"/>
  <c r="AW229" i="8" s="1"/>
  <c r="AX229" i="8" s="1"/>
  <c r="AY229" i="8" s="1"/>
  <c r="AZ229" i="8" s="1"/>
  <c r="BA229" i="8" s="1"/>
  <c r="BB229" i="8" s="1"/>
  <c r="BC229" i="8" s="1"/>
  <c r="BD229" i="8" s="1"/>
  <c r="BE229" i="8" s="1"/>
  <c r="BF229" i="8" s="1"/>
  <c r="BG229" i="8" s="1"/>
  <c r="BH229" i="8" s="1"/>
  <c r="BI229" i="8" s="1"/>
  <c r="BJ229" i="8" s="1"/>
  <c r="BK229" i="8" s="1"/>
  <c r="OW84" i="1" l="1"/>
  <c r="OW55" i="1"/>
  <c r="TF84" i="1"/>
  <c r="TF55" i="1"/>
  <c r="RA84" i="1"/>
  <c r="RA55" i="1"/>
  <c r="OU84" i="1"/>
  <c r="OU55" i="1"/>
  <c r="RD84" i="1"/>
  <c r="RD55" i="1"/>
  <c r="TD84" i="1"/>
  <c r="TD55" i="1"/>
  <c r="OX84" i="1"/>
  <c r="OX55" i="1"/>
  <c r="TE84" i="1"/>
  <c r="TE55" i="1"/>
  <c r="OZ84" i="1"/>
  <c r="OZ55" i="1"/>
  <c r="TG84" i="1"/>
  <c r="TG55" i="1"/>
  <c r="TC84" i="1"/>
  <c r="TC55" i="1"/>
  <c r="OY84" i="1"/>
  <c r="OY55" i="1"/>
  <c r="TH84" i="1"/>
  <c r="TH55" i="1"/>
  <c r="QY84" i="1"/>
  <c r="QY55" i="1"/>
  <c r="QZ84" i="1"/>
  <c r="QZ55" i="1"/>
  <c r="OV84" i="1"/>
  <c r="OV55" i="1"/>
  <c r="RB84" i="1"/>
  <c r="RB55" i="1"/>
  <c r="RC84" i="1"/>
  <c r="RC55" i="1"/>
  <c r="TF80" i="1"/>
  <c r="TD80" i="1"/>
  <c r="OY80" i="1"/>
  <c r="TH80" i="1"/>
  <c r="OV80" i="1"/>
  <c r="QZ80" i="1"/>
  <c r="RB80" i="1"/>
  <c r="RC80" i="1"/>
  <c r="OW80" i="1"/>
  <c r="RD80" i="1"/>
  <c r="QY80" i="1"/>
  <c r="OX80" i="1"/>
  <c r="TE80" i="1"/>
  <c r="RA80" i="1"/>
  <c r="OU80" i="1"/>
  <c r="OZ80" i="1"/>
  <c r="TC80" i="1"/>
  <c r="TG80" i="1"/>
  <c r="OV78" i="1"/>
  <c r="OV70" i="1"/>
  <c r="OV76" i="1"/>
  <c r="OV75" i="1"/>
  <c r="OV79" i="1"/>
  <c r="OV72" i="1"/>
  <c r="OV71" i="1"/>
  <c r="OV73" i="1"/>
  <c r="OV77" i="1"/>
  <c r="OV74" i="1"/>
  <c r="QZ75" i="1"/>
  <c r="QZ74" i="1"/>
  <c r="QZ73" i="1"/>
  <c r="QZ71" i="1"/>
  <c r="QZ79" i="1"/>
  <c r="QZ72" i="1"/>
  <c r="QZ78" i="1"/>
  <c r="QZ70" i="1"/>
  <c r="QZ77" i="1"/>
  <c r="QZ76" i="1"/>
  <c r="RB78" i="1"/>
  <c r="RB72" i="1"/>
  <c r="RB77" i="1"/>
  <c r="RB70" i="1"/>
  <c r="RB79" i="1"/>
  <c r="RB76" i="1"/>
  <c r="RB75" i="1"/>
  <c r="RB74" i="1"/>
  <c r="RB73" i="1"/>
  <c r="RB71" i="1"/>
  <c r="RC75" i="1"/>
  <c r="RC74" i="1"/>
  <c r="RC73" i="1"/>
  <c r="RC71" i="1"/>
  <c r="RC78" i="1"/>
  <c r="RC72" i="1"/>
  <c r="RC79" i="1"/>
  <c r="RC70" i="1"/>
  <c r="RC76" i="1"/>
  <c r="RC77" i="1"/>
  <c r="TF71" i="1"/>
  <c r="TF78" i="1"/>
  <c r="TF72" i="1"/>
  <c r="TF75" i="1"/>
  <c r="TF74" i="1"/>
  <c r="TF79" i="1"/>
  <c r="TF70" i="1"/>
  <c r="TF76" i="1"/>
  <c r="TF77" i="1"/>
  <c r="TF73" i="1"/>
  <c r="TD76" i="1"/>
  <c r="TD75" i="1"/>
  <c r="TD71" i="1"/>
  <c r="TD72" i="1"/>
  <c r="TD70" i="1"/>
  <c r="TD74" i="1"/>
  <c r="TD79" i="1"/>
  <c r="TD73" i="1"/>
  <c r="TD77" i="1"/>
  <c r="TD78" i="1"/>
  <c r="OW76" i="1"/>
  <c r="OW75" i="1"/>
  <c r="OW70" i="1"/>
  <c r="OW78" i="1"/>
  <c r="OW74" i="1"/>
  <c r="OW77" i="1"/>
  <c r="OW73" i="1"/>
  <c r="OW79" i="1"/>
  <c r="OW72" i="1"/>
  <c r="OW71" i="1"/>
  <c r="RA75" i="1"/>
  <c r="RA74" i="1"/>
  <c r="RA73" i="1"/>
  <c r="RA71" i="1"/>
  <c r="RA79" i="1"/>
  <c r="RA72" i="1"/>
  <c r="RA77" i="1"/>
  <c r="RA70" i="1"/>
  <c r="RA76" i="1"/>
  <c r="RA78" i="1"/>
  <c r="OU70" i="1"/>
  <c r="OU75" i="1"/>
  <c r="OU76" i="1"/>
  <c r="OU78" i="1"/>
  <c r="OU74" i="1"/>
  <c r="OU79" i="1"/>
  <c r="OU72" i="1"/>
  <c r="OU77" i="1"/>
  <c r="OU73" i="1"/>
  <c r="OU71" i="1"/>
  <c r="RD78" i="1"/>
  <c r="RD70" i="1"/>
  <c r="RD79" i="1"/>
  <c r="RD71" i="1"/>
  <c r="RD77" i="1"/>
  <c r="RD75" i="1"/>
  <c r="RD76" i="1"/>
  <c r="RD74" i="1"/>
  <c r="RD73" i="1"/>
  <c r="RD72" i="1"/>
  <c r="OY78" i="1"/>
  <c r="OY75" i="1"/>
  <c r="OY70" i="1"/>
  <c r="OY76" i="1"/>
  <c r="OY79" i="1"/>
  <c r="OY74" i="1"/>
  <c r="OY71" i="1"/>
  <c r="OY73" i="1"/>
  <c r="OY77" i="1"/>
  <c r="OY72" i="1"/>
  <c r="QY77" i="1"/>
  <c r="QY76" i="1"/>
  <c r="QY79" i="1"/>
  <c r="QY74" i="1"/>
  <c r="QY75" i="1"/>
  <c r="QY71" i="1"/>
  <c r="QY73" i="1"/>
  <c r="QY78" i="1"/>
  <c r="QY72" i="1"/>
  <c r="QY70" i="1"/>
  <c r="OX70" i="1"/>
  <c r="OX75" i="1"/>
  <c r="OX78" i="1"/>
  <c r="OX76" i="1"/>
  <c r="OX77" i="1"/>
  <c r="OX79" i="1"/>
  <c r="OX73" i="1"/>
  <c r="OX72" i="1"/>
  <c r="OX74" i="1"/>
  <c r="OX71" i="1"/>
  <c r="TE75" i="1"/>
  <c r="TE77" i="1"/>
  <c r="TE71" i="1"/>
  <c r="TE72" i="1"/>
  <c r="TE78" i="1"/>
  <c r="TE74" i="1"/>
  <c r="TE79" i="1"/>
  <c r="TE73" i="1"/>
  <c r="TE70" i="1"/>
  <c r="TE76" i="1"/>
  <c r="TH76" i="1"/>
  <c r="TH75" i="1"/>
  <c r="TH72" i="1"/>
  <c r="TH78" i="1"/>
  <c r="TH79" i="1"/>
  <c r="TH73" i="1"/>
  <c r="TH70" i="1"/>
  <c r="TH74" i="1"/>
  <c r="TH71" i="1"/>
  <c r="TH77" i="1"/>
  <c r="OZ78" i="1"/>
  <c r="OZ70" i="1"/>
  <c r="OZ76" i="1"/>
  <c r="OZ75" i="1"/>
  <c r="OZ77" i="1"/>
  <c r="OZ71" i="1"/>
  <c r="OZ79" i="1"/>
  <c r="OZ72" i="1"/>
  <c r="OZ74" i="1"/>
  <c r="OZ73" i="1"/>
  <c r="TC76" i="1"/>
  <c r="TC74" i="1"/>
  <c r="TC72" i="1"/>
  <c r="TC73" i="1"/>
  <c r="TC79" i="1"/>
  <c r="TC75" i="1"/>
  <c r="TC78" i="1"/>
  <c r="TC71" i="1"/>
  <c r="TC70" i="1"/>
  <c r="TC77" i="1"/>
  <c r="TG74" i="1"/>
  <c r="TG77" i="1"/>
  <c r="TG73" i="1"/>
  <c r="TG78" i="1"/>
  <c r="TG70" i="1"/>
  <c r="TG76" i="1"/>
  <c r="TG71" i="1"/>
  <c r="TG79" i="1"/>
  <c r="TG72" i="1"/>
  <c r="TG75" i="1"/>
  <c r="TG68" i="1"/>
  <c r="TG69" i="1"/>
  <c r="TG67" i="1"/>
  <c r="TG65" i="1"/>
  <c r="TG66" i="1"/>
  <c r="OZ67" i="1"/>
  <c r="OZ68" i="1"/>
  <c r="OZ65" i="1"/>
  <c r="OZ66" i="1"/>
  <c r="OZ69" i="1"/>
  <c r="OY65" i="1"/>
  <c r="OY68" i="1"/>
  <c r="OY67" i="1"/>
  <c r="OY69" i="1"/>
  <c r="OY66" i="1"/>
  <c r="TH69" i="1"/>
  <c r="TH67" i="1"/>
  <c r="TH68" i="1"/>
  <c r="TH65" i="1"/>
  <c r="TH66" i="1"/>
  <c r="OV67" i="1"/>
  <c r="OV65" i="1"/>
  <c r="OV68" i="1"/>
  <c r="OV69" i="1"/>
  <c r="OV66" i="1"/>
  <c r="QZ66" i="1"/>
  <c r="QZ69" i="1"/>
  <c r="QZ67" i="1"/>
  <c r="QZ68" i="1"/>
  <c r="QZ65" i="1"/>
  <c r="QY69" i="1"/>
  <c r="QY67" i="1"/>
  <c r="QY68" i="1"/>
  <c r="QY66" i="1"/>
  <c r="QY65" i="1"/>
  <c r="TE68" i="1"/>
  <c r="TE67" i="1"/>
  <c r="TE66" i="1"/>
  <c r="TE65" i="1"/>
  <c r="TE69" i="1"/>
  <c r="TC66" i="1"/>
  <c r="TC65" i="1"/>
  <c r="TC69" i="1"/>
  <c r="TC67" i="1"/>
  <c r="TC68" i="1"/>
  <c r="RB68" i="1"/>
  <c r="RB67" i="1"/>
  <c r="RB65" i="1"/>
  <c r="RB66" i="1"/>
  <c r="RB69" i="1"/>
  <c r="RC65" i="1"/>
  <c r="RC66" i="1"/>
  <c r="RC68" i="1"/>
  <c r="RC69" i="1"/>
  <c r="RC67" i="1"/>
  <c r="OX68" i="1"/>
  <c r="OX67" i="1"/>
  <c r="OX65" i="1"/>
  <c r="OX66" i="1"/>
  <c r="OX69" i="1"/>
  <c r="OW65" i="1"/>
  <c r="OW68" i="1"/>
  <c r="OW67" i="1"/>
  <c r="OW66" i="1"/>
  <c r="OW69" i="1"/>
  <c r="TF69" i="1"/>
  <c r="TF67" i="1"/>
  <c r="TF68" i="1"/>
  <c r="TF66" i="1"/>
  <c r="TF65" i="1"/>
  <c r="RA69" i="1"/>
  <c r="RA68" i="1"/>
  <c r="RA66" i="1"/>
  <c r="RA67" i="1"/>
  <c r="RA65" i="1"/>
  <c r="TD69" i="1"/>
  <c r="TD67" i="1"/>
  <c r="TD66" i="1"/>
  <c r="TD68" i="1"/>
  <c r="TD65" i="1"/>
  <c r="OU68" i="1"/>
  <c r="OU67" i="1"/>
  <c r="OU65" i="1"/>
  <c r="OU69" i="1"/>
  <c r="OU66" i="1"/>
  <c r="RD68" i="1"/>
  <c r="RD67" i="1"/>
  <c r="RD69" i="1"/>
  <c r="RD66" i="1"/>
  <c r="RD65" i="1"/>
  <c r="QY63" i="1"/>
  <c r="QY62" i="1"/>
  <c r="QY64" i="1"/>
  <c r="QY61" i="1"/>
  <c r="QY60" i="1"/>
  <c r="TG63" i="1"/>
  <c r="TG60" i="1"/>
  <c r="TG62" i="1"/>
  <c r="TG64" i="1"/>
  <c r="TG61" i="1"/>
  <c r="OX61" i="1"/>
  <c r="OX63" i="1"/>
  <c r="OX60" i="1"/>
  <c r="OX64" i="1"/>
  <c r="OX62" i="1"/>
  <c r="TE63" i="1"/>
  <c r="TE64" i="1"/>
  <c r="TE62" i="1"/>
  <c r="TE61" i="1"/>
  <c r="TE60" i="1"/>
  <c r="OZ61" i="1"/>
  <c r="OZ63" i="1"/>
  <c r="OZ64" i="1"/>
  <c r="OZ60" i="1"/>
  <c r="OZ62" i="1"/>
  <c r="RB64" i="1"/>
  <c r="RB63" i="1"/>
  <c r="RB60" i="1"/>
  <c r="RB61" i="1"/>
  <c r="RB62" i="1"/>
  <c r="RC63" i="1"/>
  <c r="RC60" i="1"/>
  <c r="RC61" i="1"/>
  <c r="RC64" i="1"/>
  <c r="RC62" i="1"/>
  <c r="TC63" i="1"/>
  <c r="TC64" i="1"/>
  <c r="TC62" i="1"/>
  <c r="TC61" i="1"/>
  <c r="TC60" i="1"/>
  <c r="OY63" i="1"/>
  <c r="OY61" i="1"/>
  <c r="OY62" i="1"/>
  <c r="OY64" i="1"/>
  <c r="OY60" i="1"/>
  <c r="QZ63" i="1"/>
  <c r="QZ64" i="1"/>
  <c r="QZ62" i="1"/>
  <c r="QZ61" i="1"/>
  <c r="QZ60" i="1"/>
  <c r="OW61" i="1"/>
  <c r="OW63" i="1"/>
  <c r="OW62" i="1"/>
  <c r="OW64" i="1"/>
  <c r="OW60" i="1"/>
  <c r="TF60" i="1"/>
  <c r="TF61" i="1"/>
  <c r="TF62" i="1"/>
  <c r="TF64" i="1"/>
  <c r="TF63" i="1"/>
  <c r="OV61" i="1"/>
  <c r="OV63" i="1"/>
  <c r="OV64" i="1"/>
  <c r="OV60" i="1"/>
  <c r="OV62" i="1"/>
  <c r="RA64" i="1"/>
  <c r="RA63" i="1"/>
  <c r="RA62" i="1"/>
  <c r="RA61" i="1"/>
  <c r="RA60" i="1"/>
  <c r="TH63" i="1"/>
  <c r="TH62" i="1"/>
  <c r="TH61" i="1"/>
  <c r="TH60" i="1"/>
  <c r="TH64" i="1"/>
  <c r="TD64" i="1"/>
  <c r="TD60" i="1"/>
  <c r="TD62" i="1"/>
  <c r="TD63" i="1"/>
  <c r="TD61" i="1"/>
  <c r="OU61" i="1"/>
  <c r="OU63" i="1"/>
  <c r="OU60" i="1"/>
  <c r="OU62" i="1"/>
  <c r="OU64" i="1"/>
  <c r="RD60" i="1"/>
  <c r="RD63" i="1"/>
  <c r="RD62" i="1"/>
  <c r="RD64" i="1"/>
  <c r="RD61" i="1"/>
  <c r="RB57" i="1"/>
  <c r="RB56" i="1"/>
  <c r="OW57" i="1"/>
  <c r="OW56" i="1"/>
  <c r="TF56" i="1"/>
  <c r="TF57" i="1"/>
  <c r="OU57" i="1"/>
  <c r="OU56" i="1"/>
  <c r="RD57" i="1"/>
  <c r="RD56" i="1"/>
  <c r="QY57" i="1"/>
  <c r="QY56" i="1"/>
  <c r="OX56" i="1"/>
  <c r="OX57" i="1"/>
  <c r="TE57" i="1"/>
  <c r="TE56" i="1"/>
  <c r="RC56" i="1"/>
  <c r="RC57" i="1"/>
  <c r="OZ57" i="1"/>
  <c r="OZ56" i="1"/>
  <c r="TC56" i="1"/>
  <c r="TC57" i="1"/>
  <c r="TG57" i="1"/>
  <c r="TG56" i="1"/>
  <c r="RA57" i="1"/>
  <c r="RA56" i="1"/>
  <c r="TD57" i="1"/>
  <c r="TD56" i="1"/>
  <c r="TH57" i="1"/>
  <c r="TH56" i="1"/>
  <c r="OY57" i="1"/>
  <c r="OY56" i="1"/>
  <c r="OV57" i="1"/>
  <c r="OV56" i="1"/>
  <c r="QZ56" i="1"/>
  <c r="QZ57" i="1"/>
  <c r="QZ54" i="1"/>
  <c r="QZ59" i="1"/>
  <c r="QZ58" i="1"/>
  <c r="RB54" i="1"/>
  <c r="RB59" i="1"/>
  <c r="RB58" i="1"/>
  <c r="RC54" i="1"/>
  <c r="RC58" i="1"/>
  <c r="RC59" i="1"/>
  <c r="OV54" i="1"/>
  <c r="OV59" i="1"/>
  <c r="OV58" i="1"/>
  <c r="TF54" i="1"/>
  <c r="TF59" i="1"/>
  <c r="TF58" i="1"/>
  <c r="TD54" i="1"/>
  <c r="TD59" i="1"/>
  <c r="TD58" i="1"/>
  <c r="OW54" i="1"/>
  <c r="OW58" i="1"/>
  <c r="OW59" i="1"/>
  <c r="OU54" i="1"/>
  <c r="OU58" i="1"/>
  <c r="OU59" i="1"/>
  <c r="RD54" i="1"/>
  <c r="RD58" i="1"/>
  <c r="RD59" i="1"/>
  <c r="RA54" i="1"/>
  <c r="RA58" i="1"/>
  <c r="RA59" i="1"/>
  <c r="QY54" i="1"/>
  <c r="QY59" i="1"/>
  <c r="QY58" i="1"/>
  <c r="OX59" i="1"/>
  <c r="OX58" i="1"/>
  <c r="TE54" i="1"/>
  <c r="TE59" i="1"/>
  <c r="TE58" i="1"/>
  <c r="OZ54" i="1"/>
  <c r="OZ59" i="1"/>
  <c r="OZ58" i="1"/>
  <c r="TC54" i="1"/>
  <c r="TC59" i="1"/>
  <c r="TC58" i="1"/>
  <c r="TG54" i="1"/>
  <c r="TG59" i="1"/>
  <c r="TG58" i="1"/>
  <c r="OY54" i="1"/>
  <c r="OY58" i="1"/>
  <c r="OY59" i="1"/>
  <c r="TH54" i="1"/>
  <c r="TH59" i="1"/>
  <c r="TH58" i="1"/>
  <c r="OX50" i="1"/>
  <c r="OX54" i="1"/>
  <c r="OW46" i="1"/>
  <c r="OW50" i="1"/>
  <c r="RB46" i="1"/>
  <c r="RB50" i="1"/>
  <c r="RC46" i="1"/>
  <c r="RC50" i="1"/>
  <c r="TF46" i="1"/>
  <c r="TF50" i="1"/>
  <c r="TD46" i="1"/>
  <c r="TD50" i="1"/>
  <c r="OU46" i="1"/>
  <c r="OU50" i="1"/>
  <c r="RD46" i="1"/>
  <c r="RD50" i="1"/>
  <c r="QY46" i="1"/>
  <c r="QY50" i="1"/>
  <c r="TE46" i="1"/>
  <c r="TE50" i="1"/>
  <c r="OZ46" i="1"/>
  <c r="OZ50" i="1"/>
  <c r="TC46" i="1"/>
  <c r="TC50" i="1"/>
  <c r="TG46" i="1"/>
  <c r="TG50" i="1"/>
  <c r="RA46" i="1"/>
  <c r="RA50" i="1"/>
  <c r="OY46" i="1"/>
  <c r="OY50" i="1"/>
  <c r="TH46" i="1"/>
  <c r="TH50" i="1"/>
  <c r="OV46" i="1"/>
  <c r="OV50" i="1"/>
  <c r="QZ46" i="1"/>
  <c r="QZ50" i="1"/>
  <c r="PD21" i="1"/>
  <c r="OX46" i="1"/>
  <c r="RH21" i="1"/>
  <c r="TJ21" i="1"/>
  <c r="TM21" i="1"/>
  <c r="TI21" i="1"/>
  <c r="PF21" i="1"/>
  <c r="RI21" i="1"/>
  <c r="TL21" i="1"/>
  <c r="TN21" i="1"/>
  <c r="TK21" i="1"/>
  <c r="RF21" i="1"/>
  <c r="PB21" i="1"/>
  <c r="PE21" i="1"/>
  <c r="RJ21" i="1"/>
  <c r="PL15" i="1"/>
  <c r="RU15" i="1"/>
  <c r="UE15" i="1" s="1"/>
  <c r="RI15" i="1"/>
  <c r="TS15" i="1" s="1"/>
  <c r="PE15" i="1"/>
  <c r="RJ15" i="1"/>
  <c r="TT15" i="1" s="1"/>
  <c r="PF15" i="1"/>
  <c r="RG21" i="1"/>
  <c r="PC21" i="1"/>
  <c r="RF15" i="1"/>
  <c r="TP15" i="1" s="1"/>
  <c r="PB15" i="1"/>
  <c r="RE21" i="1"/>
  <c r="PA21" i="1"/>
  <c r="RH15" i="1"/>
  <c r="TR15" i="1" s="1"/>
  <c r="PD15" i="1"/>
  <c r="RG15" i="1"/>
  <c r="TQ15" i="1" s="1"/>
  <c r="PC15" i="1"/>
  <c r="RE15" i="1"/>
  <c r="TO15" i="1" s="1"/>
  <c r="PA15" i="1"/>
  <c r="RK15" i="1" s="1"/>
  <c r="EL19" i="1"/>
  <c r="AR234" i="4"/>
  <c r="AS234" i="4" s="1"/>
  <c r="AT234" i="4" s="1"/>
  <c r="AU234" i="4" s="1"/>
  <c r="AV234" i="4" s="1"/>
  <c r="AW234" i="4" s="1"/>
  <c r="AX234" i="4" s="1"/>
  <c r="AY234" i="4" s="1"/>
  <c r="AZ234" i="4" s="1"/>
  <c r="BA234" i="4" s="1"/>
  <c r="BB234" i="4" s="1"/>
  <c r="BC234" i="4" s="1"/>
  <c r="BD234" i="4" s="1"/>
  <c r="BE234" i="4" s="1"/>
  <c r="BF234" i="4" s="1"/>
  <c r="BG234" i="4" s="1"/>
  <c r="BH234" i="4" s="1"/>
  <c r="BI234" i="4" s="1"/>
  <c r="BJ234" i="4" s="1"/>
  <c r="BK234" i="4" s="1"/>
  <c r="AR234" i="7"/>
  <c r="AS234" i="7" s="1"/>
  <c r="AT234" i="7" s="1"/>
  <c r="AU234" i="7" s="1"/>
  <c r="AV234" i="7" s="1"/>
  <c r="AW234" i="7" s="1"/>
  <c r="AX234" i="7" s="1"/>
  <c r="AY234" i="7" s="1"/>
  <c r="AZ234" i="7" s="1"/>
  <c r="BA234" i="7" s="1"/>
  <c r="BB234" i="7" s="1"/>
  <c r="BC234" i="7" s="1"/>
  <c r="BD234" i="7" s="1"/>
  <c r="BE234" i="7" s="1"/>
  <c r="BF234" i="7" s="1"/>
  <c r="BG234" i="7" s="1"/>
  <c r="BH234" i="7" s="1"/>
  <c r="BI234" i="7" s="1"/>
  <c r="BJ234" i="7" s="1"/>
  <c r="BK234" i="7" s="1"/>
  <c r="GV19" i="1"/>
  <c r="GW19" i="1" s="1"/>
  <c r="GX19" i="1" s="1"/>
  <c r="GY19" i="1" s="1"/>
  <c r="GZ19" i="1" s="1"/>
  <c r="HA19" i="1" s="1"/>
  <c r="HB19" i="1" s="1"/>
  <c r="HC19" i="1" s="1"/>
  <c r="HD19" i="1" s="1"/>
  <c r="HE19" i="1" s="1"/>
  <c r="HF19" i="1" s="1"/>
  <c r="HG19" i="1" s="1"/>
  <c r="HH19" i="1" s="1"/>
  <c r="HI19" i="1" s="1"/>
  <c r="HJ19" i="1" s="1"/>
  <c r="HK19" i="1" s="1"/>
  <c r="HL19" i="1" s="1"/>
  <c r="HM19" i="1" s="1"/>
  <c r="HN19" i="1" s="1"/>
  <c r="HO19" i="1" s="1"/>
  <c r="HP19" i="1" s="1"/>
  <c r="HQ19" i="1" s="1"/>
  <c r="CL41" i="1"/>
  <c r="IY16" i="1"/>
  <c r="GO16" i="1"/>
  <c r="GW16" i="1" s="1"/>
  <c r="HC16" i="1" s="1"/>
  <c r="HI16" i="1" s="1"/>
  <c r="HO16" i="1" s="1"/>
  <c r="HU16" i="1" s="1"/>
  <c r="IX16" i="1"/>
  <c r="GP16" i="1"/>
  <c r="GX16" i="1" s="1"/>
  <c r="HD16" i="1" s="1"/>
  <c r="HJ16" i="1" s="1"/>
  <c r="HP16" i="1" s="1"/>
  <c r="HV16" i="1" s="1"/>
  <c r="GN16" i="1"/>
  <c r="IW16" i="1"/>
  <c r="IV16" i="1"/>
  <c r="PB84" i="1" l="1"/>
  <c r="PB55" i="1"/>
  <c r="TM84" i="1"/>
  <c r="TM55" i="1"/>
  <c r="PA84" i="1"/>
  <c r="PA55" i="1"/>
  <c r="TK84" i="1"/>
  <c r="TK55" i="1"/>
  <c r="RE84" i="1"/>
  <c r="RE55" i="1"/>
  <c r="TN84" i="1"/>
  <c r="TN55" i="1"/>
  <c r="TJ84" i="1"/>
  <c r="TJ55" i="1"/>
  <c r="RH84" i="1"/>
  <c r="RH55" i="1"/>
  <c r="TL84" i="1"/>
  <c r="TL55" i="1"/>
  <c r="PD84" i="1"/>
  <c r="PD55" i="1"/>
  <c r="RF84" i="1"/>
  <c r="RF55" i="1"/>
  <c r="RI84" i="1"/>
  <c r="RI55" i="1"/>
  <c r="PC84" i="1"/>
  <c r="PC55" i="1"/>
  <c r="RJ84" i="1"/>
  <c r="RJ55" i="1"/>
  <c r="PF84" i="1"/>
  <c r="PF55" i="1"/>
  <c r="RG84" i="1"/>
  <c r="RG55" i="1"/>
  <c r="PE84" i="1"/>
  <c r="PE55" i="1"/>
  <c r="TI84" i="1"/>
  <c r="TI55" i="1"/>
  <c r="PE80" i="1"/>
  <c r="TJ80" i="1"/>
  <c r="PA80" i="1"/>
  <c r="PC80" i="1"/>
  <c r="RJ80" i="1"/>
  <c r="PB80" i="1"/>
  <c r="TM80" i="1"/>
  <c r="RE80" i="1"/>
  <c r="TN80" i="1"/>
  <c r="PF80" i="1"/>
  <c r="RG80" i="1"/>
  <c r="RF80" i="1"/>
  <c r="TK80" i="1"/>
  <c r="RH80" i="1"/>
  <c r="TL80" i="1"/>
  <c r="PD80" i="1"/>
  <c r="TI80" i="1"/>
  <c r="RI80" i="1"/>
  <c r="RH79" i="1"/>
  <c r="RH72" i="1"/>
  <c r="RH78" i="1"/>
  <c r="RH70" i="1"/>
  <c r="RH77" i="1"/>
  <c r="RH76" i="1"/>
  <c r="RH75" i="1"/>
  <c r="RH74" i="1"/>
  <c r="RH73" i="1"/>
  <c r="RH71" i="1"/>
  <c r="RE78" i="1"/>
  <c r="RE71" i="1"/>
  <c r="RE79" i="1"/>
  <c r="RE70" i="1"/>
  <c r="RE77" i="1"/>
  <c r="RE76" i="1"/>
  <c r="RE74" i="1"/>
  <c r="RE75" i="1"/>
  <c r="RE73" i="1"/>
  <c r="RE72" i="1"/>
  <c r="TN71" i="1"/>
  <c r="TN78" i="1"/>
  <c r="TN72" i="1"/>
  <c r="TN75" i="1"/>
  <c r="TN74" i="1"/>
  <c r="TN77" i="1"/>
  <c r="TN70" i="1"/>
  <c r="TN79" i="1"/>
  <c r="TN76" i="1"/>
  <c r="TN73" i="1"/>
  <c r="RG73" i="1"/>
  <c r="RG71" i="1"/>
  <c r="RG78" i="1"/>
  <c r="RG72" i="1"/>
  <c r="RG79" i="1"/>
  <c r="RG70" i="1"/>
  <c r="RG77" i="1"/>
  <c r="RG76" i="1"/>
  <c r="RG74" i="1"/>
  <c r="RG75" i="1"/>
  <c r="PE76" i="1"/>
  <c r="PE75" i="1"/>
  <c r="PE70" i="1"/>
  <c r="PE78" i="1"/>
  <c r="PE73" i="1"/>
  <c r="PE77" i="1"/>
  <c r="PE79" i="1"/>
  <c r="PE72" i="1"/>
  <c r="PE71" i="1"/>
  <c r="PE74" i="1"/>
  <c r="TI76" i="1"/>
  <c r="TI75" i="1"/>
  <c r="TI72" i="1"/>
  <c r="TI78" i="1"/>
  <c r="TI71" i="1"/>
  <c r="TI74" i="1"/>
  <c r="TI73" i="1"/>
  <c r="TI70" i="1"/>
  <c r="TI77" i="1"/>
  <c r="TI79" i="1"/>
  <c r="PA70" i="1"/>
  <c r="PA76" i="1"/>
  <c r="PA75" i="1"/>
  <c r="PA78" i="1"/>
  <c r="PA71" i="1"/>
  <c r="PA79" i="1"/>
  <c r="PA74" i="1"/>
  <c r="PA73" i="1"/>
  <c r="PA72" i="1"/>
  <c r="PA77" i="1"/>
  <c r="TK76" i="1"/>
  <c r="TK74" i="1"/>
  <c r="TK73" i="1"/>
  <c r="TK72" i="1"/>
  <c r="TK79" i="1"/>
  <c r="TK75" i="1"/>
  <c r="TK71" i="1"/>
  <c r="TK78" i="1"/>
  <c r="TK70" i="1"/>
  <c r="TK77" i="1"/>
  <c r="PD78" i="1"/>
  <c r="PD70" i="1"/>
  <c r="PD76" i="1"/>
  <c r="PD75" i="1"/>
  <c r="PD79" i="1"/>
  <c r="PD72" i="1"/>
  <c r="PD71" i="1"/>
  <c r="PD77" i="1"/>
  <c r="PD74" i="1"/>
  <c r="PD73" i="1"/>
  <c r="RI76" i="1"/>
  <c r="RI78" i="1"/>
  <c r="RI75" i="1"/>
  <c r="RI74" i="1"/>
  <c r="RI73" i="1"/>
  <c r="RI71" i="1"/>
  <c r="RI79" i="1"/>
  <c r="RI72" i="1"/>
  <c r="RI77" i="1"/>
  <c r="RI70" i="1"/>
  <c r="PC70" i="1"/>
  <c r="PC75" i="1"/>
  <c r="PC78" i="1"/>
  <c r="PC76" i="1"/>
  <c r="PC74" i="1"/>
  <c r="PC79" i="1"/>
  <c r="PC73" i="1"/>
  <c r="PC71" i="1"/>
  <c r="PC72" i="1"/>
  <c r="PC77" i="1"/>
  <c r="RJ73" i="1"/>
  <c r="RJ71" i="1"/>
  <c r="RJ78" i="1"/>
  <c r="RJ72" i="1"/>
  <c r="RJ79" i="1"/>
  <c r="RJ70" i="1"/>
  <c r="RJ77" i="1"/>
  <c r="RJ76" i="1"/>
  <c r="RJ75" i="1"/>
  <c r="RJ74" i="1"/>
  <c r="PF78" i="1"/>
  <c r="PF70" i="1"/>
  <c r="PF75" i="1"/>
  <c r="PF76" i="1"/>
  <c r="PF71" i="1"/>
  <c r="PF73" i="1"/>
  <c r="PF72" i="1"/>
  <c r="PF77" i="1"/>
  <c r="PF79" i="1"/>
  <c r="PF74" i="1"/>
  <c r="PB70" i="1"/>
  <c r="PB75" i="1"/>
  <c r="PB78" i="1"/>
  <c r="PB76" i="1"/>
  <c r="PB73" i="1"/>
  <c r="PB71" i="1"/>
  <c r="PB74" i="1"/>
  <c r="PB77" i="1"/>
  <c r="PB79" i="1"/>
  <c r="PB72" i="1"/>
  <c r="TM73" i="1"/>
  <c r="TM71" i="1"/>
  <c r="TM76" i="1"/>
  <c r="TM79" i="1"/>
  <c r="TM72" i="1"/>
  <c r="TM75" i="1"/>
  <c r="TM77" i="1"/>
  <c r="TM70" i="1"/>
  <c r="TM78" i="1"/>
  <c r="TM74" i="1"/>
  <c r="TL70" i="1"/>
  <c r="TL79" i="1"/>
  <c r="TL71" i="1"/>
  <c r="TL76" i="1"/>
  <c r="TL75" i="1"/>
  <c r="TL74" i="1"/>
  <c r="TL78" i="1"/>
  <c r="TL72" i="1"/>
  <c r="TL77" i="1"/>
  <c r="TL73" i="1"/>
  <c r="RF73" i="1"/>
  <c r="RF71" i="1"/>
  <c r="RF78" i="1"/>
  <c r="RF72" i="1"/>
  <c r="RF79" i="1"/>
  <c r="RF70" i="1"/>
  <c r="RF77" i="1"/>
  <c r="RF76" i="1"/>
  <c r="RF75" i="1"/>
  <c r="RF74" i="1"/>
  <c r="TJ74" i="1"/>
  <c r="TJ71" i="1"/>
  <c r="TJ79" i="1"/>
  <c r="TJ72" i="1"/>
  <c r="TJ73" i="1"/>
  <c r="TJ77" i="1"/>
  <c r="TJ78" i="1"/>
  <c r="TJ70" i="1"/>
  <c r="TJ76" i="1"/>
  <c r="TJ75" i="1"/>
  <c r="TI65" i="1"/>
  <c r="TI67" i="1"/>
  <c r="TI69" i="1"/>
  <c r="TI68" i="1"/>
  <c r="TI66" i="1"/>
  <c r="TJ67" i="1"/>
  <c r="TJ66" i="1"/>
  <c r="TJ68" i="1"/>
  <c r="TJ65" i="1"/>
  <c r="TJ69" i="1"/>
  <c r="PA65" i="1"/>
  <c r="PA68" i="1"/>
  <c r="PA67" i="1"/>
  <c r="PA69" i="1"/>
  <c r="PA66" i="1"/>
  <c r="TK66" i="1"/>
  <c r="TK68" i="1"/>
  <c r="TK65" i="1"/>
  <c r="TK69" i="1"/>
  <c r="TK67" i="1"/>
  <c r="RH66" i="1"/>
  <c r="RH67" i="1"/>
  <c r="RH65" i="1"/>
  <c r="RH69" i="1"/>
  <c r="RH68" i="1"/>
  <c r="TM68" i="1"/>
  <c r="TM69" i="1"/>
  <c r="TM67" i="1"/>
  <c r="TM66" i="1"/>
  <c r="TM65" i="1"/>
  <c r="PF65" i="1"/>
  <c r="PF68" i="1"/>
  <c r="PF67" i="1"/>
  <c r="PF66" i="1"/>
  <c r="PF69" i="1"/>
  <c r="RG67" i="1"/>
  <c r="RG66" i="1"/>
  <c r="RG65" i="1"/>
  <c r="RG69" i="1"/>
  <c r="RG68" i="1"/>
  <c r="RE69" i="1"/>
  <c r="RE68" i="1"/>
  <c r="RE67" i="1"/>
  <c r="RE65" i="1"/>
  <c r="RE66" i="1"/>
  <c r="TN67" i="1"/>
  <c r="TN68" i="1"/>
  <c r="TN65" i="1"/>
  <c r="TN66" i="1"/>
  <c r="TN69" i="1"/>
  <c r="TL69" i="1"/>
  <c r="TL68" i="1"/>
  <c r="TL67" i="1"/>
  <c r="TL65" i="1"/>
  <c r="TL66" i="1"/>
  <c r="PC68" i="1"/>
  <c r="PC67" i="1"/>
  <c r="PC65" i="1"/>
  <c r="PC66" i="1"/>
  <c r="PC69" i="1"/>
  <c r="RJ68" i="1"/>
  <c r="RJ69" i="1"/>
  <c r="RJ67" i="1"/>
  <c r="RJ66" i="1"/>
  <c r="RJ65" i="1"/>
  <c r="PE65" i="1"/>
  <c r="PE67" i="1"/>
  <c r="PE68" i="1"/>
  <c r="PE69" i="1"/>
  <c r="PE66" i="1"/>
  <c r="PB68" i="1"/>
  <c r="PB67" i="1"/>
  <c r="PB65" i="1"/>
  <c r="PB66" i="1"/>
  <c r="PB69" i="1"/>
  <c r="RF68" i="1"/>
  <c r="RF69" i="1"/>
  <c r="RF67" i="1"/>
  <c r="RF66" i="1"/>
  <c r="RF65" i="1"/>
  <c r="PD65" i="1"/>
  <c r="PD68" i="1"/>
  <c r="PD67" i="1"/>
  <c r="PD66" i="1"/>
  <c r="PD69" i="1"/>
  <c r="RI68" i="1"/>
  <c r="RI65" i="1"/>
  <c r="RI67" i="1"/>
  <c r="RI69" i="1"/>
  <c r="RI66" i="1"/>
  <c r="PD61" i="1"/>
  <c r="PD63" i="1"/>
  <c r="PD64" i="1"/>
  <c r="PD62" i="1"/>
  <c r="PD60" i="1"/>
  <c r="RI62" i="1"/>
  <c r="RI61" i="1"/>
  <c r="RI60" i="1"/>
  <c r="RI64" i="1"/>
  <c r="RI63" i="1"/>
  <c r="PE63" i="1"/>
  <c r="PE61" i="1"/>
  <c r="PE64" i="1"/>
  <c r="PE62" i="1"/>
  <c r="PE60" i="1"/>
  <c r="PB63" i="1"/>
  <c r="PB61" i="1"/>
  <c r="PB64" i="1"/>
  <c r="PB62" i="1"/>
  <c r="PB60" i="1"/>
  <c r="TL60" i="1"/>
  <c r="TL64" i="1"/>
  <c r="TL62" i="1"/>
  <c r="TL63" i="1"/>
  <c r="TL61" i="1"/>
  <c r="PC61" i="1"/>
  <c r="PC63" i="1"/>
  <c r="PC60" i="1"/>
  <c r="PC62" i="1"/>
  <c r="PC64" i="1"/>
  <c r="PF63" i="1"/>
  <c r="PF61" i="1"/>
  <c r="PF64" i="1"/>
  <c r="PF62" i="1"/>
  <c r="PF60" i="1"/>
  <c r="RG61" i="1"/>
  <c r="RG60" i="1"/>
  <c r="RG62" i="1"/>
  <c r="RG63" i="1"/>
  <c r="RG64" i="1"/>
  <c r="RF60" i="1"/>
  <c r="RF62" i="1"/>
  <c r="RF64" i="1"/>
  <c r="RF63" i="1"/>
  <c r="RF61" i="1"/>
  <c r="TJ60" i="1"/>
  <c r="TJ63" i="1"/>
  <c r="TJ64" i="1"/>
  <c r="TJ61" i="1"/>
  <c r="TJ62" i="1"/>
  <c r="TM64" i="1"/>
  <c r="TM63" i="1"/>
  <c r="TM62" i="1"/>
  <c r="TM60" i="1"/>
  <c r="TM61" i="1"/>
  <c r="PA61" i="1"/>
  <c r="PA63" i="1"/>
  <c r="PA60" i="1"/>
  <c r="PA62" i="1"/>
  <c r="PA64" i="1"/>
  <c r="TK60" i="1"/>
  <c r="TK63" i="1"/>
  <c r="TK64" i="1"/>
  <c r="TK61" i="1"/>
  <c r="TK62" i="1"/>
  <c r="RH60" i="1"/>
  <c r="RH63" i="1"/>
  <c r="RH62" i="1"/>
  <c r="RH64" i="1"/>
  <c r="RH61" i="1"/>
  <c r="RJ64" i="1"/>
  <c r="RJ62" i="1"/>
  <c r="RJ60" i="1"/>
  <c r="RJ61" i="1"/>
  <c r="RJ63" i="1"/>
  <c r="TI60" i="1"/>
  <c r="TI64" i="1"/>
  <c r="TI62" i="1"/>
  <c r="TI61" i="1"/>
  <c r="TI63" i="1"/>
  <c r="RE60" i="1"/>
  <c r="RE63" i="1"/>
  <c r="RE64" i="1"/>
  <c r="RE62" i="1"/>
  <c r="RE61" i="1"/>
  <c r="TN63" i="1"/>
  <c r="TN64" i="1"/>
  <c r="TN62" i="1"/>
  <c r="TN60" i="1"/>
  <c r="TN61" i="1"/>
  <c r="PA57" i="1"/>
  <c r="PA56" i="1"/>
  <c r="TK56" i="1"/>
  <c r="TK57" i="1"/>
  <c r="RH56" i="1"/>
  <c r="RH57" i="1"/>
  <c r="RE56" i="1"/>
  <c r="RE57" i="1"/>
  <c r="PD57" i="1"/>
  <c r="PD56" i="1"/>
  <c r="TN57" i="1"/>
  <c r="TN56" i="1"/>
  <c r="RI57" i="1"/>
  <c r="RI56" i="1"/>
  <c r="PC56" i="1"/>
  <c r="PC57" i="1"/>
  <c r="RJ57" i="1"/>
  <c r="RJ56" i="1"/>
  <c r="PF56" i="1"/>
  <c r="PF57" i="1"/>
  <c r="TJ56" i="1"/>
  <c r="TJ57" i="1"/>
  <c r="TL57" i="1"/>
  <c r="TL56" i="1"/>
  <c r="RG56" i="1"/>
  <c r="RG57" i="1"/>
  <c r="PE56" i="1"/>
  <c r="PE57" i="1"/>
  <c r="TI56" i="1"/>
  <c r="TI57" i="1"/>
  <c r="PB56" i="1"/>
  <c r="PB57" i="1"/>
  <c r="TM57" i="1"/>
  <c r="TM56" i="1"/>
  <c r="RF56" i="1"/>
  <c r="RF57" i="1"/>
  <c r="RG54" i="1"/>
  <c r="RG59" i="1"/>
  <c r="RG58" i="1"/>
  <c r="PE54" i="1"/>
  <c r="PE59" i="1"/>
  <c r="PE58" i="1"/>
  <c r="TI54" i="1"/>
  <c r="TI59" i="1"/>
  <c r="TI58" i="1"/>
  <c r="PF54" i="1"/>
  <c r="PF59" i="1"/>
  <c r="PF58" i="1"/>
  <c r="PB58" i="1"/>
  <c r="PB59" i="1"/>
  <c r="TM54" i="1"/>
  <c r="TM59" i="1"/>
  <c r="TM58" i="1"/>
  <c r="RF54" i="1"/>
  <c r="RF59" i="1"/>
  <c r="RF58" i="1"/>
  <c r="TJ54" i="1"/>
  <c r="TJ59" i="1"/>
  <c r="TJ58" i="1"/>
  <c r="RJ54" i="1"/>
  <c r="RJ58" i="1"/>
  <c r="RJ59" i="1"/>
  <c r="TK54" i="1"/>
  <c r="TK59" i="1"/>
  <c r="TK58" i="1"/>
  <c r="RH58" i="1"/>
  <c r="RH59" i="1"/>
  <c r="PC54" i="1"/>
  <c r="PC58" i="1"/>
  <c r="PC59" i="1"/>
  <c r="RE54" i="1"/>
  <c r="RE59" i="1"/>
  <c r="RE58" i="1"/>
  <c r="TN54" i="1"/>
  <c r="TN59" i="1"/>
  <c r="TN58" i="1"/>
  <c r="PA54" i="1"/>
  <c r="PA59" i="1"/>
  <c r="PA58" i="1"/>
  <c r="TL54" i="1"/>
  <c r="TL58" i="1"/>
  <c r="TL59" i="1"/>
  <c r="PD54" i="1"/>
  <c r="PD58" i="1"/>
  <c r="PD59" i="1"/>
  <c r="RI54" i="1"/>
  <c r="RI59" i="1"/>
  <c r="RI58" i="1"/>
  <c r="RH50" i="1"/>
  <c r="RH54" i="1"/>
  <c r="PB50" i="1"/>
  <c r="PB54" i="1"/>
  <c r="RG46" i="1"/>
  <c r="RG50" i="1"/>
  <c r="PE46" i="1"/>
  <c r="PE50" i="1"/>
  <c r="TI46" i="1"/>
  <c r="TI50" i="1"/>
  <c r="TM46" i="1"/>
  <c r="TM50" i="1"/>
  <c r="RF46" i="1"/>
  <c r="RF50" i="1"/>
  <c r="TJ46" i="1"/>
  <c r="TJ50" i="1"/>
  <c r="PA46" i="1"/>
  <c r="PA50" i="1"/>
  <c r="TK46" i="1"/>
  <c r="TK50" i="1"/>
  <c r="TN46" i="1"/>
  <c r="TN50" i="1"/>
  <c r="TL46" i="1"/>
  <c r="TL50" i="1"/>
  <c r="PD46" i="1"/>
  <c r="PD50" i="1"/>
  <c r="RI46" i="1"/>
  <c r="RI50" i="1"/>
  <c r="RE46" i="1"/>
  <c r="RE50" i="1"/>
  <c r="PC46" i="1"/>
  <c r="PC50" i="1"/>
  <c r="RJ46" i="1"/>
  <c r="RJ50" i="1"/>
  <c r="PF46" i="1"/>
  <c r="PF50" i="1"/>
  <c r="RN21" i="1"/>
  <c r="RL21" i="1"/>
  <c r="PB46" i="1"/>
  <c r="TR21" i="1"/>
  <c r="RH46" i="1"/>
  <c r="RP21" i="1"/>
  <c r="TS21" i="1"/>
  <c r="TP21" i="1"/>
  <c r="RK21" i="1"/>
  <c r="TO21" i="1"/>
  <c r="TQ21" i="1"/>
  <c r="TT21" i="1"/>
  <c r="RO21" i="1"/>
  <c r="RP15" i="1"/>
  <c r="RN15" i="1"/>
  <c r="RL15" i="1"/>
  <c r="RM21" i="1"/>
  <c r="RO15" i="1"/>
  <c r="PM15" i="1"/>
  <c r="RV15" i="1"/>
  <c r="UF15" i="1" s="1"/>
  <c r="TU15" i="1"/>
  <c r="RM15" i="1"/>
  <c r="EM19" i="1"/>
  <c r="HR19" i="1"/>
  <c r="CJ41" i="1"/>
  <c r="M38" i="1"/>
  <c r="R275" i="8"/>
  <c r="Q275" i="8"/>
  <c r="P275" i="8"/>
  <c r="K275" i="8"/>
  <c r="K274" i="8"/>
  <c r="J274" i="8"/>
  <c r="I274" i="8"/>
  <c r="H274" i="8"/>
  <c r="G274" i="8"/>
  <c r="F274" i="8"/>
  <c r="E274" i="8"/>
  <c r="D274" i="8"/>
  <c r="C274" i="8"/>
  <c r="R275" i="7"/>
  <c r="Q275" i="7"/>
  <c r="P275" i="7"/>
  <c r="N275" i="7"/>
  <c r="M275" i="7"/>
  <c r="K275" i="7"/>
  <c r="J275" i="7"/>
  <c r="K274" i="7"/>
  <c r="J274" i="7"/>
  <c r="I274" i="7"/>
  <c r="H274" i="7"/>
  <c r="G274" i="7"/>
  <c r="F274" i="7"/>
  <c r="E274" i="7"/>
  <c r="D274" i="7"/>
  <c r="C274" i="7"/>
  <c r="R275" i="6"/>
  <c r="M275" i="6"/>
  <c r="K274" i="6"/>
  <c r="J274" i="6"/>
  <c r="I274" i="6"/>
  <c r="H274" i="6"/>
  <c r="G274" i="6"/>
  <c r="F274" i="6"/>
  <c r="E274" i="6"/>
  <c r="D274" i="6"/>
  <c r="C274" i="6"/>
  <c r="R275" i="4"/>
  <c r="Q275" i="4"/>
  <c r="P275" i="4"/>
  <c r="O275" i="4"/>
  <c r="N275" i="4"/>
  <c r="M275" i="4"/>
  <c r="L275" i="4"/>
  <c r="K275" i="4"/>
  <c r="J275" i="4"/>
  <c r="I275" i="4"/>
  <c r="H275" i="4"/>
  <c r="G275" i="4"/>
  <c r="F275" i="4"/>
  <c r="E275" i="4"/>
  <c r="D275" i="4"/>
  <c r="C275" i="4"/>
  <c r="R274" i="4"/>
  <c r="Q274" i="4"/>
  <c r="P274" i="4"/>
  <c r="O274" i="4"/>
  <c r="N274" i="4"/>
  <c r="M274" i="4"/>
  <c r="L274" i="4"/>
  <c r="K274" i="4"/>
  <c r="J274" i="4"/>
  <c r="I274" i="4"/>
  <c r="H274" i="4"/>
  <c r="G274" i="4"/>
  <c r="F274" i="4"/>
  <c r="E274" i="4"/>
  <c r="D274" i="4"/>
  <c r="C274" i="4"/>
  <c r="R267" i="8"/>
  <c r="Q267" i="8"/>
  <c r="P267" i="8"/>
  <c r="O267" i="8"/>
  <c r="N267" i="8"/>
  <c r="M267" i="8"/>
  <c r="L267" i="8"/>
  <c r="K267" i="8"/>
  <c r="J267" i="8"/>
  <c r="I267" i="8"/>
  <c r="H267" i="8"/>
  <c r="G267" i="8"/>
  <c r="F267" i="8"/>
  <c r="E267" i="8"/>
  <c r="D267" i="8"/>
  <c r="C267" i="8"/>
  <c r="R266" i="8"/>
  <c r="Q266" i="8"/>
  <c r="P266" i="8"/>
  <c r="O266" i="8"/>
  <c r="N266" i="8"/>
  <c r="M266" i="8"/>
  <c r="L266" i="8"/>
  <c r="K266" i="8"/>
  <c r="J266" i="8"/>
  <c r="I266" i="8"/>
  <c r="H266" i="8"/>
  <c r="G266" i="8"/>
  <c r="F266" i="8"/>
  <c r="E266" i="8"/>
  <c r="D266" i="8"/>
  <c r="C266" i="8"/>
  <c r="R267" i="7"/>
  <c r="Q267" i="7"/>
  <c r="P267" i="7"/>
  <c r="O267" i="7"/>
  <c r="N267" i="7"/>
  <c r="M267" i="7"/>
  <c r="L267" i="7"/>
  <c r="K267" i="7"/>
  <c r="J267" i="7"/>
  <c r="I267" i="7"/>
  <c r="H267" i="7"/>
  <c r="G267" i="7"/>
  <c r="F267" i="7"/>
  <c r="E267" i="7"/>
  <c r="D267" i="7"/>
  <c r="C267" i="7"/>
  <c r="R266" i="7"/>
  <c r="Q266" i="7"/>
  <c r="P266" i="7"/>
  <c r="O266" i="7"/>
  <c r="N266" i="7"/>
  <c r="M266" i="7"/>
  <c r="L266" i="7"/>
  <c r="K266" i="7"/>
  <c r="J266" i="7"/>
  <c r="I266" i="7"/>
  <c r="H266" i="7"/>
  <c r="G266" i="7"/>
  <c r="F266" i="7"/>
  <c r="E266" i="7"/>
  <c r="D266" i="7"/>
  <c r="C266" i="7"/>
  <c r="R267" i="6"/>
  <c r="Q267" i="6"/>
  <c r="P267" i="6"/>
  <c r="O267" i="6"/>
  <c r="N267" i="6"/>
  <c r="M267" i="6"/>
  <c r="L267" i="6"/>
  <c r="K267" i="6"/>
  <c r="J267" i="6"/>
  <c r="I267" i="6"/>
  <c r="H267" i="6"/>
  <c r="G267" i="6"/>
  <c r="F267" i="6"/>
  <c r="E267" i="6"/>
  <c r="D267" i="6"/>
  <c r="C267" i="6"/>
  <c r="R266" i="6"/>
  <c r="Q266" i="6"/>
  <c r="P266" i="6"/>
  <c r="O266" i="6"/>
  <c r="N266" i="6"/>
  <c r="M266" i="6"/>
  <c r="L266" i="6"/>
  <c r="K266" i="6"/>
  <c r="J266" i="6"/>
  <c r="I266" i="6"/>
  <c r="H266" i="6"/>
  <c r="G266" i="6"/>
  <c r="F266" i="6"/>
  <c r="E266" i="6"/>
  <c r="D266" i="6"/>
  <c r="C266" i="6"/>
  <c r="R267" i="4"/>
  <c r="Q267" i="4"/>
  <c r="P267" i="4"/>
  <c r="O267" i="4"/>
  <c r="N267" i="4"/>
  <c r="M267" i="4"/>
  <c r="L267" i="4"/>
  <c r="K267" i="4"/>
  <c r="J267" i="4"/>
  <c r="I267" i="4"/>
  <c r="H267" i="4"/>
  <c r="G267" i="4"/>
  <c r="F267" i="4"/>
  <c r="E267" i="4"/>
  <c r="D267" i="4"/>
  <c r="C267" i="4"/>
  <c r="R266" i="4"/>
  <c r="Q266" i="4"/>
  <c r="P266" i="4"/>
  <c r="O266" i="4"/>
  <c r="N266" i="4"/>
  <c r="M266" i="4"/>
  <c r="L266" i="4"/>
  <c r="K266" i="4"/>
  <c r="J266" i="4"/>
  <c r="I266" i="4"/>
  <c r="H266" i="4"/>
  <c r="G266" i="4"/>
  <c r="F266" i="4"/>
  <c r="E266" i="4"/>
  <c r="D266" i="4"/>
  <c r="C266" i="4"/>
  <c r="R259" i="8"/>
  <c r="O259" i="8"/>
  <c r="N259" i="8"/>
  <c r="M259" i="8"/>
  <c r="L259" i="8"/>
  <c r="J259" i="8"/>
  <c r="K258" i="8"/>
  <c r="J258" i="8"/>
  <c r="I258" i="8"/>
  <c r="H258" i="8"/>
  <c r="G258" i="8"/>
  <c r="F258" i="8"/>
  <c r="E258" i="8"/>
  <c r="D258" i="8"/>
  <c r="P259" i="7"/>
  <c r="N258" i="7"/>
  <c r="K258" i="7"/>
  <c r="J258" i="7"/>
  <c r="I258" i="7"/>
  <c r="H258" i="7"/>
  <c r="G258" i="7"/>
  <c r="F258" i="7"/>
  <c r="E258" i="7"/>
  <c r="R259" i="6"/>
  <c r="Q259" i="6"/>
  <c r="O259" i="6"/>
  <c r="N259" i="6"/>
  <c r="K259" i="6"/>
  <c r="J259" i="6"/>
  <c r="O258" i="6"/>
  <c r="N258" i="6"/>
  <c r="K258" i="6"/>
  <c r="J258" i="6"/>
  <c r="I258" i="6"/>
  <c r="H258" i="6"/>
  <c r="G258" i="6"/>
  <c r="F258" i="6"/>
  <c r="R259" i="4"/>
  <c r="Q259" i="4"/>
  <c r="P259" i="4"/>
  <c r="O259" i="4"/>
  <c r="N259" i="4"/>
  <c r="M259" i="4"/>
  <c r="L259" i="4"/>
  <c r="K259" i="4"/>
  <c r="J259" i="4"/>
  <c r="I259" i="4"/>
  <c r="H259" i="4"/>
  <c r="G259" i="4"/>
  <c r="F259" i="4"/>
  <c r="E259" i="4"/>
  <c r="D259" i="4"/>
  <c r="C259" i="4"/>
  <c r="R258" i="4"/>
  <c r="Q258" i="4"/>
  <c r="P258" i="4"/>
  <c r="O258" i="4"/>
  <c r="N258" i="4"/>
  <c r="M258" i="4"/>
  <c r="L258" i="4"/>
  <c r="K258" i="4"/>
  <c r="J258" i="4"/>
  <c r="I258" i="4"/>
  <c r="H258" i="4"/>
  <c r="G258" i="4"/>
  <c r="F258" i="4"/>
  <c r="E258" i="4"/>
  <c r="D258" i="4"/>
  <c r="C258" i="4"/>
  <c r="B266" i="8"/>
  <c r="B266" i="7"/>
  <c r="B266" i="6"/>
  <c r="B266" i="4"/>
  <c r="O275" i="8"/>
  <c r="N275" i="8"/>
  <c r="M275" i="8"/>
  <c r="L275" i="8"/>
  <c r="J275" i="8"/>
  <c r="I275" i="8"/>
  <c r="H275" i="8"/>
  <c r="G275" i="8"/>
  <c r="F275" i="8"/>
  <c r="E275" i="8"/>
  <c r="D275" i="8"/>
  <c r="C275" i="8"/>
  <c r="R274" i="8"/>
  <c r="Q274" i="8"/>
  <c r="P274" i="8"/>
  <c r="O274" i="8"/>
  <c r="N274" i="8"/>
  <c r="M274" i="8"/>
  <c r="L274" i="8"/>
  <c r="B274" i="8"/>
  <c r="O275" i="7"/>
  <c r="L275" i="7"/>
  <c r="I275" i="7"/>
  <c r="H275" i="7"/>
  <c r="G275" i="7"/>
  <c r="F275" i="7"/>
  <c r="E275" i="7"/>
  <c r="D275" i="7"/>
  <c r="C275" i="7"/>
  <c r="R274" i="7"/>
  <c r="Q274" i="7"/>
  <c r="P274" i="7"/>
  <c r="O274" i="7"/>
  <c r="N274" i="7"/>
  <c r="M274" i="7"/>
  <c r="L274" i="7"/>
  <c r="B274" i="7"/>
  <c r="Q275" i="6"/>
  <c r="P275" i="6"/>
  <c r="O275" i="6"/>
  <c r="N275" i="6"/>
  <c r="L275" i="6"/>
  <c r="K275" i="6"/>
  <c r="J275" i="6"/>
  <c r="I275" i="6"/>
  <c r="H275" i="6"/>
  <c r="G275" i="6"/>
  <c r="F275" i="6"/>
  <c r="E275" i="6"/>
  <c r="D275" i="6"/>
  <c r="C275" i="6"/>
  <c r="R274" i="6"/>
  <c r="Q274" i="6"/>
  <c r="P274" i="6"/>
  <c r="O274" i="6"/>
  <c r="N274" i="6"/>
  <c r="M274" i="6"/>
  <c r="L274" i="6"/>
  <c r="B274" i="6"/>
  <c r="B274" i="4"/>
  <c r="Q259" i="8"/>
  <c r="P259" i="8"/>
  <c r="K259" i="8"/>
  <c r="I259" i="8"/>
  <c r="H259" i="8"/>
  <c r="G259" i="8"/>
  <c r="F259" i="8"/>
  <c r="E259" i="8"/>
  <c r="D259" i="8"/>
  <c r="C259" i="8"/>
  <c r="R258" i="8"/>
  <c r="Q258" i="8"/>
  <c r="P258" i="8"/>
  <c r="O258" i="8"/>
  <c r="N258" i="8"/>
  <c r="M258" i="8"/>
  <c r="L258" i="8"/>
  <c r="C258" i="8"/>
  <c r="B258" i="8"/>
  <c r="R259" i="7"/>
  <c r="Q259" i="7"/>
  <c r="O259" i="7"/>
  <c r="N259" i="7"/>
  <c r="M259" i="7"/>
  <c r="L259" i="7"/>
  <c r="K259" i="7"/>
  <c r="J259" i="7"/>
  <c r="I259" i="7"/>
  <c r="H259" i="7"/>
  <c r="G259" i="7"/>
  <c r="F259" i="7"/>
  <c r="E259" i="7"/>
  <c r="D259" i="7"/>
  <c r="C259" i="7"/>
  <c r="R258" i="7"/>
  <c r="Q258" i="7"/>
  <c r="P258" i="7"/>
  <c r="O258" i="7"/>
  <c r="M258" i="7"/>
  <c r="L258" i="7"/>
  <c r="D258" i="7"/>
  <c r="C258" i="7"/>
  <c r="B258" i="7"/>
  <c r="P259" i="6"/>
  <c r="M259" i="6"/>
  <c r="L259" i="6"/>
  <c r="I259" i="6"/>
  <c r="H259" i="6"/>
  <c r="G259" i="6"/>
  <c r="F259" i="6"/>
  <c r="E259" i="6"/>
  <c r="D259" i="6"/>
  <c r="C259" i="6"/>
  <c r="R258" i="6"/>
  <c r="Q258" i="6"/>
  <c r="P258" i="6"/>
  <c r="M258" i="6"/>
  <c r="L258" i="6"/>
  <c r="E258" i="6"/>
  <c r="D258" i="6"/>
  <c r="C258" i="6"/>
  <c r="B258" i="6"/>
  <c r="B258" i="4"/>
  <c r="B253" i="8"/>
  <c r="B253" i="7"/>
  <c r="B253" i="6"/>
  <c r="B253" i="4"/>
  <c r="B269" i="8"/>
  <c r="B269" i="7"/>
  <c r="B269" i="6"/>
  <c r="B269" i="4"/>
  <c r="B261" i="8"/>
  <c r="B261" i="7"/>
  <c r="B261" i="6"/>
  <c r="B261" i="4"/>
  <c r="AI43" i="1"/>
  <c r="EH17" i="1"/>
  <c r="GP5" i="1"/>
  <c r="GO5" i="1"/>
  <c r="GN5" i="1"/>
  <c r="GL5" i="1"/>
  <c r="GK5" i="1"/>
  <c r="GI5" i="1"/>
  <c r="GG5" i="1"/>
  <c r="GF5" i="1"/>
  <c r="GD5" i="1"/>
  <c r="GB5" i="1"/>
  <c r="GA5" i="1"/>
  <c r="FY5" i="1"/>
  <c r="FW5" i="1"/>
  <c r="FV5" i="1"/>
  <c r="FT5" i="1"/>
  <c r="FR5" i="1"/>
  <c r="FR89" i="1" s="1"/>
  <c r="FG5" i="1"/>
  <c r="FG89" i="1" s="1"/>
  <c r="FE5" i="1"/>
  <c r="FE89" i="1" s="1"/>
  <c r="FD5" i="1"/>
  <c r="FD89" i="1" s="1"/>
  <c r="FC5" i="1"/>
  <c r="FC89" i="1" s="1"/>
  <c r="FA5" i="1"/>
  <c r="FA89" i="1" s="1"/>
  <c r="EZ5" i="1"/>
  <c r="EZ89" i="1" s="1"/>
  <c r="EY5" i="1"/>
  <c r="EY89" i="1" s="1"/>
  <c r="EW5" i="1"/>
  <c r="EW89" i="1" s="1"/>
  <c r="EV5" i="1"/>
  <c r="EV89" i="1" s="1"/>
  <c r="EU5" i="1"/>
  <c r="EU89" i="1" s="1"/>
  <c r="ET5" i="1"/>
  <c r="ET89" i="1" s="1"/>
  <c r="ER5" i="1"/>
  <c r="ER89" i="1" s="1"/>
  <c r="EQ5" i="1"/>
  <c r="EQ89" i="1" s="1"/>
  <c r="EO5" i="1"/>
  <c r="EO89" i="1" s="1"/>
  <c r="EN5" i="1"/>
  <c r="EN89" i="1" s="1"/>
  <c r="EM5" i="1"/>
  <c r="EM89" i="1" s="1"/>
  <c r="EI5" i="1"/>
  <c r="EI89" i="1" s="1"/>
  <c r="AH39" i="1"/>
  <c r="AH40" i="1" s="1"/>
  <c r="AH41" i="1" s="1"/>
  <c r="AH42" i="1" s="1"/>
  <c r="AK39" i="1"/>
  <c r="AK40" i="1" s="1"/>
  <c r="AK41" i="1" s="1"/>
  <c r="AK42" i="1" s="1"/>
  <c r="AJ39" i="1"/>
  <c r="AJ40" i="1" s="1"/>
  <c r="AJ41" i="1" s="1"/>
  <c r="AJ42" i="1" s="1"/>
  <c r="AI39" i="1"/>
  <c r="AI40" i="1" s="1"/>
  <c r="AI41" i="1" s="1"/>
  <c r="AI42" i="1" s="1"/>
  <c r="EH5" i="1"/>
  <c r="EH89" i="1" s="1"/>
  <c r="AW23" i="8"/>
  <c r="AW22" i="8"/>
  <c r="BF22" i="8" s="1"/>
  <c r="AU22" i="8" s="1"/>
  <c r="AW21" i="8"/>
  <c r="BF21" i="8" s="1"/>
  <c r="AU21" i="8" s="1"/>
  <c r="AW20" i="8"/>
  <c r="BF20" i="8" s="1"/>
  <c r="AU20" i="8" s="1"/>
  <c r="AW23" i="7"/>
  <c r="AW22" i="7"/>
  <c r="BF22" i="7" s="1"/>
  <c r="AU22" i="7" s="1"/>
  <c r="AW21" i="7"/>
  <c r="BB21" i="7" s="1"/>
  <c r="AQ21" i="7" s="1"/>
  <c r="AW20" i="7"/>
  <c r="AY20" i="7" s="1"/>
  <c r="AN20" i="7" s="1"/>
  <c r="AW23" i="6"/>
  <c r="AW22" i="6"/>
  <c r="AW27" i="6" s="1"/>
  <c r="AW21" i="6"/>
  <c r="BF21" i="6" s="1"/>
  <c r="AU21" i="6" s="1"/>
  <c r="AW20" i="6"/>
  <c r="BD20" i="6" s="1"/>
  <c r="AS20" i="6" s="1"/>
  <c r="G89" i="1"/>
  <c r="F89" i="1"/>
  <c r="C89" i="1"/>
  <c r="B89" i="1"/>
  <c r="ED89" i="1"/>
  <c r="EC89" i="1"/>
  <c r="EB89" i="1"/>
  <c r="EA89" i="1"/>
  <c r="DZ89" i="1"/>
  <c r="DY89" i="1"/>
  <c r="DX89" i="1"/>
  <c r="DW89" i="1"/>
  <c r="DV89" i="1"/>
  <c r="DU89" i="1"/>
  <c r="DT89" i="1"/>
  <c r="DS89" i="1"/>
  <c r="ED22" i="1"/>
  <c r="EC22" i="1"/>
  <c r="EB22" i="1"/>
  <c r="EA22" i="1"/>
  <c r="DZ22" i="1"/>
  <c r="DY22" i="1"/>
  <c r="DX22" i="1"/>
  <c r="DW22" i="1"/>
  <c r="DV22" i="1"/>
  <c r="DU22" i="1"/>
  <c r="DT22" i="1"/>
  <c r="DS22" i="1"/>
  <c r="JD5" i="1"/>
  <c r="JD89" i="1" s="1"/>
  <c r="MK5" i="1"/>
  <c r="LM39" i="1"/>
  <c r="LM40" i="1" s="1"/>
  <c r="LM41" i="1" s="1"/>
  <c r="LL39" i="1"/>
  <c r="LL40" i="1" s="1"/>
  <c r="LL41" i="1" s="1"/>
  <c r="LK39" i="1"/>
  <c r="LK40" i="1" s="1"/>
  <c r="LK41" i="1" s="1"/>
  <c r="LJ39" i="1"/>
  <c r="LJ40" i="1" s="1"/>
  <c r="LJ41" i="1" s="1"/>
  <c r="LI39" i="1"/>
  <c r="LI40" i="1" s="1"/>
  <c r="LI41" i="1" s="1"/>
  <c r="LH39" i="1"/>
  <c r="LH40" i="1" s="1"/>
  <c r="LH41" i="1" s="1"/>
  <c r="LG39" i="1"/>
  <c r="LG40" i="1" s="1"/>
  <c r="LG41" i="1" s="1"/>
  <c r="LM5" i="1"/>
  <c r="LM89" i="1" s="1"/>
  <c r="LL5" i="1"/>
  <c r="LL89" i="1" s="1"/>
  <c r="LK5" i="1"/>
  <c r="LK89" i="1" s="1"/>
  <c r="LJ5" i="1"/>
  <c r="LJ89" i="1" s="1"/>
  <c r="LI5" i="1"/>
  <c r="LI89" i="1" s="1"/>
  <c r="LH5" i="1"/>
  <c r="LH89" i="1" s="1"/>
  <c r="LG5" i="1"/>
  <c r="LG89" i="1" s="1"/>
  <c r="MJ5" i="1"/>
  <c r="MJ89" i="1" s="1"/>
  <c r="MA5" i="1"/>
  <c r="MA89" i="1" s="1"/>
  <c r="AD65" i="4"/>
  <c r="AC65" i="4"/>
  <c r="W65" i="4"/>
  <c r="NT5" i="1"/>
  <c r="NS5" i="1"/>
  <c r="NR5" i="1"/>
  <c r="NQ5" i="1"/>
  <c r="NP5" i="1"/>
  <c r="NO5" i="1"/>
  <c r="NN5" i="1"/>
  <c r="LO38" i="1" a="1"/>
  <c r="LO38" i="1" s="1"/>
  <c r="LN38" i="1" s="1" a="1"/>
  <c r="LN38" i="1" s="1"/>
  <c r="LV5" i="1"/>
  <c r="LV89" i="1" s="1"/>
  <c r="LU5" i="1"/>
  <c r="LU89" i="1" s="1"/>
  <c r="LT5" i="1"/>
  <c r="LT89" i="1" s="1"/>
  <c r="LS5" i="1"/>
  <c r="LS89" i="1" s="1"/>
  <c r="LR5" i="1"/>
  <c r="LR89" i="1" s="1"/>
  <c r="LQ5" i="1"/>
  <c r="LQ89" i="1" s="1"/>
  <c r="NA32" i="1"/>
  <c r="MZ32" i="1"/>
  <c r="MZ38" i="1"/>
  <c r="MX23" i="1"/>
  <c r="MV23" i="1"/>
  <c r="MW23" i="1"/>
  <c r="MU23" i="1"/>
  <c r="KU38" i="1"/>
  <c r="KT38" i="1"/>
  <c r="KS38" i="1"/>
  <c r="B753" i="8"/>
  <c r="B752" i="8"/>
  <c r="B751" i="8"/>
  <c r="B765" i="8"/>
  <c r="B764" i="8"/>
  <c r="B763" i="8"/>
  <c r="B777" i="8"/>
  <c r="B776" i="8"/>
  <c r="B775" i="8"/>
  <c r="B780" i="8"/>
  <c r="B774" i="8"/>
  <c r="B771" i="8"/>
  <c r="B768" i="8"/>
  <c r="B762" i="8"/>
  <c r="B759" i="8"/>
  <c r="B756" i="8"/>
  <c r="B750" i="8"/>
  <c r="B747" i="8"/>
  <c r="B777" i="4"/>
  <c r="B776" i="4"/>
  <c r="B775" i="4"/>
  <c r="B765" i="4"/>
  <c r="B764" i="4"/>
  <c r="B763" i="4"/>
  <c r="B753" i="4"/>
  <c r="B752" i="4"/>
  <c r="B751" i="4"/>
  <c r="BJ23" i="1"/>
  <c r="I39" i="1"/>
  <c r="BH23" i="1"/>
  <c r="BG23" i="1"/>
  <c r="BF23" i="1"/>
  <c r="BH5" i="1"/>
  <c r="BH89" i="1" s="1"/>
  <c r="BG5" i="1"/>
  <c r="BF5" i="1"/>
  <c r="A23" i="1"/>
  <c r="A22" i="1"/>
  <c r="B23" i="1" s="1"/>
  <c r="LN23" i="1" s="1"/>
  <c r="KM5" i="1"/>
  <c r="KM89" i="1" s="1"/>
  <c r="RP84" i="1" l="1"/>
  <c r="RP55" i="1"/>
  <c r="RO84" i="1"/>
  <c r="RO55" i="1"/>
  <c r="EH84" i="1"/>
  <c r="EH55" i="1"/>
  <c r="TT84" i="1"/>
  <c r="TT55" i="1"/>
  <c r="TR84" i="1"/>
  <c r="TR55" i="1"/>
  <c r="TQ84" i="1"/>
  <c r="TQ55" i="1"/>
  <c r="B84" i="1"/>
  <c r="BK84" i="1" s="1"/>
  <c r="B55" i="1"/>
  <c r="TO84" i="1"/>
  <c r="TO55" i="1"/>
  <c r="RL84" i="1"/>
  <c r="RL55" i="1"/>
  <c r="RM84" i="1"/>
  <c r="RM55" i="1"/>
  <c r="RK84" i="1"/>
  <c r="RK55" i="1"/>
  <c r="RN84" i="1"/>
  <c r="RN55" i="1"/>
  <c r="TP84" i="1"/>
  <c r="TP55" i="1"/>
  <c r="TS84" i="1"/>
  <c r="TS55" i="1"/>
  <c r="NF84" i="1"/>
  <c r="MW84" i="1"/>
  <c r="LP84" i="1"/>
  <c r="DF84" i="1"/>
  <c r="MJ84" i="1"/>
  <c r="LT84" i="1"/>
  <c r="LS84" i="1"/>
  <c r="NI84" i="1"/>
  <c r="MK84" i="1"/>
  <c r="ND84" i="1"/>
  <c r="LV84" i="1"/>
  <c r="DQ84" i="1"/>
  <c r="DE84" i="1"/>
  <c r="LU84" i="1"/>
  <c r="DD84" i="1"/>
  <c r="LR84" i="1"/>
  <c r="LQ84" i="1"/>
  <c r="NL84" i="1"/>
  <c r="MX84" i="1"/>
  <c r="DL84" i="1"/>
  <c r="MU84" i="1"/>
  <c r="TP80" i="1"/>
  <c r="TR80" i="1"/>
  <c r="B80" i="1"/>
  <c r="DD80" i="1" s="1"/>
  <c r="TQ80" i="1"/>
  <c r="TS80" i="1"/>
  <c r="RP80" i="1"/>
  <c r="EH80" i="1"/>
  <c r="TT80" i="1"/>
  <c r="TO80" i="1"/>
  <c r="RL80" i="1"/>
  <c r="RO80" i="1"/>
  <c r="RM80" i="1"/>
  <c r="RK80" i="1"/>
  <c r="RN80" i="1"/>
  <c r="MV80" i="1"/>
  <c r="EH75" i="1"/>
  <c r="EH70" i="1"/>
  <c r="EH78" i="1"/>
  <c r="EH73" i="1"/>
  <c r="EH74" i="1"/>
  <c r="EH72" i="1"/>
  <c r="EH71" i="1"/>
  <c r="EH79" i="1"/>
  <c r="EH76" i="1"/>
  <c r="EH77" i="1"/>
  <c r="TT70" i="1"/>
  <c r="TT79" i="1"/>
  <c r="TT71" i="1"/>
  <c r="TT75" i="1"/>
  <c r="TT74" i="1"/>
  <c r="TT78" i="1"/>
  <c r="TT72" i="1"/>
  <c r="TT77" i="1"/>
  <c r="TT76" i="1"/>
  <c r="TT73" i="1"/>
  <c r="TR79" i="1"/>
  <c r="TR72" i="1"/>
  <c r="TR77" i="1"/>
  <c r="TR76" i="1"/>
  <c r="TR73" i="1"/>
  <c r="TR75" i="1"/>
  <c r="TR74" i="1"/>
  <c r="TR71" i="1"/>
  <c r="TR78" i="1"/>
  <c r="TR70" i="1"/>
  <c r="B79" i="1"/>
  <c r="B77" i="1"/>
  <c r="B78" i="1"/>
  <c r="B76" i="1"/>
  <c r="B75" i="1"/>
  <c r="B74" i="1"/>
  <c r="B72" i="1"/>
  <c r="B73" i="1"/>
  <c r="B71" i="1"/>
  <c r="B70" i="1"/>
  <c r="RM73" i="1"/>
  <c r="RM72" i="1"/>
  <c r="RM78" i="1"/>
  <c r="RM71" i="1"/>
  <c r="RM79" i="1"/>
  <c r="RM70" i="1"/>
  <c r="RM77" i="1"/>
  <c r="RM76" i="1"/>
  <c r="RM75" i="1"/>
  <c r="RM74" i="1"/>
  <c r="RN75" i="1"/>
  <c r="RN74" i="1"/>
  <c r="RN73" i="1"/>
  <c r="RN71" i="1"/>
  <c r="RN78" i="1"/>
  <c r="RN72" i="1"/>
  <c r="RN79" i="1"/>
  <c r="RN70" i="1"/>
  <c r="RN76" i="1"/>
  <c r="RN77" i="1"/>
  <c r="TP79" i="1"/>
  <c r="TP71" i="1"/>
  <c r="TP77" i="1"/>
  <c r="TP74" i="1"/>
  <c r="TP76" i="1"/>
  <c r="TP75" i="1"/>
  <c r="TP73" i="1"/>
  <c r="TP72" i="1"/>
  <c r="TP78" i="1"/>
  <c r="TP70" i="1"/>
  <c r="TS79" i="1"/>
  <c r="TS72" i="1"/>
  <c r="TS77" i="1"/>
  <c r="TS76" i="1"/>
  <c r="TS74" i="1"/>
  <c r="TS70" i="1"/>
  <c r="TS75" i="1"/>
  <c r="TS73" i="1"/>
  <c r="TS78" i="1"/>
  <c r="TS71" i="1"/>
  <c r="TQ75" i="1"/>
  <c r="TQ73" i="1"/>
  <c r="TQ79" i="1"/>
  <c r="TQ76" i="1"/>
  <c r="TQ72" i="1"/>
  <c r="TQ77" i="1"/>
  <c r="TQ78" i="1"/>
  <c r="TQ70" i="1"/>
  <c r="TQ71" i="1"/>
  <c r="TQ74" i="1"/>
  <c r="TO71" i="1"/>
  <c r="TO78" i="1"/>
  <c r="TO72" i="1"/>
  <c r="TO77" i="1"/>
  <c r="TO75" i="1"/>
  <c r="TO79" i="1"/>
  <c r="TO70" i="1"/>
  <c r="TO76" i="1"/>
  <c r="TO74" i="1"/>
  <c r="TO73" i="1"/>
  <c r="RL72" i="1"/>
  <c r="RL74" i="1"/>
  <c r="RL78" i="1"/>
  <c r="RL70" i="1"/>
  <c r="RL79" i="1"/>
  <c r="RL71" i="1"/>
  <c r="RL77" i="1"/>
  <c r="RL75" i="1"/>
  <c r="RL73" i="1"/>
  <c r="RL76" i="1"/>
  <c r="RK78" i="1"/>
  <c r="RK76" i="1"/>
  <c r="RK70" i="1"/>
  <c r="RK75" i="1"/>
  <c r="RK74" i="1"/>
  <c r="RK73" i="1"/>
  <c r="RK71" i="1"/>
  <c r="RK79" i="1"/>
  <c r="RK72" i="1"/>
  <c r="RK77" i="1"/>
  <c r="RP77" i="1"/>
  <c r="RP76" i="1"/>
  <c r="RP75" i="1"/>
  <c r="RP74" i="1"/>
  <c r="RP73" i="1"/>
  <c r="RP71" i="1"/>
  <c r="RP79" i="1"/>
  <c r="RP72" i="1"/>
  <c r="RP78" i="1"/>
  <c r="RP70" i="1"/>
  <c r="RO78" i="1"/>
  <c r="RO72" i="1"/>
  <c r="RO79" i="1"/>
  <c r="RO70" i="1"/>
  <c r="RO71" i="1"/>
  <c r="RO76" i="1"/>
  <c r="RO75" i="1"/>
  <c r="RO74" i="1"/>
  <c r="RO77" i="1"/>
  <c r="RO73" i="1"/>
  <c r="TP69" i="1"/>
  <c r="TP65" i="1"/>
  <c r="TP67" i="1"/>
  <c r="TP66" i="1"/>
  <c r="TP68" i="1"/>
  <c r="RP69" i="1"/>
  <c r="RP68" i="1"/>
  <c r="RP67" i="1"/>
  <c r="RP66" i="1"/>
  <c r="RP65" i="1"/>
  <c r="RO69" i="1"/>
  <c r="RO68" i="1"/>
  <c r="RO67" i="1"/>
  <c r="RO66" i="1"/>
  <c r="RO65" i="1"/>
  <c r="EH69" i="1"/>
  <c r="EH67" i="1"/>
  <c r="EH65" i="1"/>
  <c r="EH66" i="1"/>
  <c r="EH68" i="1"/>
  <c r="TT67" i="1"/>
  <c r="TT69" i="1"/>
  <c r="TT68" i="1"/>
  <c r="TT66" i="1"/>
  <c r="TT65" i="1"/>
  <c r="TR66" i="1"/>
  <c r="TR65" i="1"/>
  <c r="TR68" i="1"/>
  <c r="TR67" i="1"/>
  <c r="TR69" i="1"/>
  <c r="TQ68" i="1"/>
  <c r="TQ69" i="1"/>
  <c r="TQ65" i="1"/>
  <c r="TQ67" i="1"/>
  <c r="TQ66" i="1"/>
  <c r="TO66" i="1"/>
  <c r="TO68" i="1"/>
  <c r="TO67" i="1"/>
  <c r="TO69" i="1"/>
  <c r="TO65" i="1"/>
  <c r="RL66" i="1"/>
  <c r="RL65" i="1"/>
  <c r="RL67" i="1"/>
  <c r="RL69" i="1"/>
  <c r="RL68" i="1"/>
  <c r="TS66" i="1"/>
  <c r="TS67" i="1"/>
  <c r="TS69" i="1"/>
  <c r="TS65" i="1"/>
  <c r="TS68" i="1"/>
  <c r="B66" i="1"/>
  <c r="B65" i="1"/>
  <c r="B67" i="1"/>
  <c r="B69" i="1"/>
  <c r="B68" i="1"/>
  <c r="RM68" i="1"/>
  <c r="RM69" i="1"/>
  <c r="RM67" i="1"/>
  <c r="RM65" i="1"/>
  <c r="RM66" i="1"/>
  <c r="RK68" i="1"/>
  <c r="RK69" i="1"/>
  <c r="RK67" i="1"/>
  <c r="RK66" i="1"/>
  <c r="RK65" i="1"/>
  <c r="RN69" i="1"/>
  <c r="RN67" i="1"/>
  <c r="RN66" i="1"/>
  <c r="RN65" i="1"/>
  <c r="RN68" i="1"/>
  <c r="TO64" i="1"/>
  <c r="TO62" i="1"/>
  <c r="TO63" i="1"/>
  <c r="TO60" i="1"/>
  <c r="TO61" i="1"/>
  <c r="RM61" i="1"/>
  <c r="RM62" i="1"/>
  <c r="RM64" i="1"/>
  <c r="RM60" i="1"/>
  <c r="RM63" i="1"/>
  <c r="RK60" i="1"/>
  <c r="RK64" i="1"/>
  <c r="RK62" i="1"/>
  <c r="RK61" i="1"/>
  <c r="RK63" i="1"/>
  <c r="RN60" i="1"/>
  <c r="RN64" i="1"/>
  <c r="RN62" i="1"/>
  <c r="RN63" i="1"/>
  <c r="RN61" i="1"/>
  <c r="RL61" i="1"/>
  <c r="RL64" i="1"/>
  <c r="RL63" i="1"/>
  <c r="RL60" i="1"/>
  <c r="RL62" i="1"/>
  <c r="TP61" i="1"/>
  <c r="TP64" i="1"/>
  <c r="TP60" i="1"/>
  <c r="TP63" i="1"/>
  <c r="TP62" i="1"/>
  <c r="TS61" i="1"/>
  <c r="TS64" i="1"/>
  <c r="TS62" i="1"/>
  <c r="TS63" i="1"/>
  <c r="TS60" i="1"/>
  <c r="RP60" i="1"/>
  <c r="RP64" i="1"/>
  <c r="RP62" i="1"/>
  <c r="RP63" i="1"/>
  <c r="RP61" i="1"/>
  <c r="RO62" i="1"/>
  <c r="RO60" i="1"/>
  <c r="RO61" i="1"/>
  <c r="RO63" i="1"/>
  <c r="RO64" i="1"/>
  <c r="EH64" i="1"/>
  <c r="EH63" i="1"/>
  <c r="EH60" i="1"/>
  <c r="EH61" i="1"/>
  <c r="EH62" i="1"/>
  <c r="TT64" i="1"/>
  <c r="TT63" i="1"/>
  <c r="TT62" i="1"/>
  <c r="TT60" i="1"/>
  <c r="TT61" i="1"/>
  <c r="TR63" i="1"/>
  <c r="TR64" i="1"/>
  <c r="TR61" i="1"/>
  <c r="TR60" i="1"/>
  <c r="TR62" i="1"/>
  <c r="B64" i="1"/>
  <c r="B61" i="1"/>
  <c r="B62" i="1"/>
  <c r="B63" i="1"/>
  <c r="B60" i="1"/>
  <c r="TQ64" i="1"/>
  <c r="TQ62" i="1"/>
  <c r="TQ63" i="1"/>
  <c r="TQ60" i="1"/>
  <c r="TQ61" i="1"/>
  <c r="EH57" i="1"/>
  <c r="EH56" i="1"/>
  <c r="TT57" i="1"/>
  <c r="TT56" i="1"/>
  <c r="TR56" i="1"/>
  <c r="TR57" i="1"/>
  <c r="B57" i="1"/>
  <c r="B56" i="1"/>
  <c r="TQ56" i="1"/>
  <c r="TQ57" i="1"/>
  <c r="TO57" i="1"/>
  <c r="TO56" i="1"/>
  <c r="RL57" i="1"/>
  <c r="RL56" i="1"/>
  <c r="RM57" i="1"/>
  <c r="RM56" i="1"/>
  <c r="RK57" i="1"/>
  <c r="RK56" i="1"/>
  <c r="RN57" i="1"/>
  <c r="RN56" i="1"/>
  <c r="TP57" i="1"/>
  <c r="TP56" i="1"/>
  <c r="TS57" i="1"/>
  <c r="TS56" i="1"/>
  <c r="RP57" i="1"/>
  <c r="RP56" i="1"/>
  <c r="RO56" i="1"/>
  <c r="RO57" i="1"/>
  <c r="TP54" i="1"/>
  <c r="TP59" i="1"/>
  <c r="TP58" i="1"/>
  <c r="TS54" i="1"/>
  <c r="TS59" i="1"/>
  <c r="TS58" i="1"/>
  <c r="RP59" i="1"/>
  <c r="RP58" i="1"/>
  <c r="RO54" i="1"/>
  <c r="RO58" i="1"/>
  <c r="RO59" i="1"/>
  <c r="EH54" i="1"/>
  <c r="EH58" i="1"/>
  <c r="EH59" i="1"/>
  <c r="TT54" i="1"/>
  <c r="TT58" i="1"/>
  <c r="TT59" i="1"/>
  <c r="TR54" i="1"/>
  <c r="TR59" i="1"/>
  <c r="TR58" i="1"/>
  <c r="B54" i="1"/>
  <c r="NH54" i="1" s="1"/>
  <c r="B59" i="1"/>
  <c r="B58" i="1"/>
  <c r="TQ54" i="1"/>
  <c r="TQ59" i="1"/>
  <c r="TQ58" i="1"/>
  <c r="TO54" i="1"/>
  <c r="TO59" i="1"/>
  <c r="TO58" i="1"/>
  <c r="RL54" i="1"/>
  <c r="RL59" i="1"/>
  <c r="RL58" i="1"/>
  <c r="RM54" i="1"/>
  <c r="RM59" i="1"/>
  <c r="RM58" i="1"/>
  <c r="RK54" i="1"/>
  <c r="RK59" i="1"/>
  <c r="RK58" i="1"/>
  <c r="RN54" i="1"/>
  <c r="RN59" i="1"/>
  <c r="RN58" i="1"/>
  <c r="RP50" i="1"/>
  <c r="RP54" i="1"/>
  <c r="TP46" i="1"/>
  <c r="TP50" i="1"/>
  <c r="B46" i="1"/>
  <c r="NJ46" i="1" s="1"/>
  <c r="B50" i="1"/>
  <c r="TS46" i="1"/>
  <c r="TS50" i="1"/>
  <c r="RO46" i="1"/>
  <c r="RO50" i="1"/>
  <c r="EH46" i="1"/>
  <c r="EH50" i="1"/>
  <c r="TT46" i="1"/>
  <c r="TT50" i="1"/>
  <c r="TR46" i="1"/>
  <c r="TR50" i="1"/>
  <c r="TQ46" i="1"/>
  <c r="TQ50" i="1"/>
  <c r="TO46" i="1"/>
  <c r="TO50" i="1"/>
  <c r="RL46" i="1"/>
  <c r="RL50" i="1"/>
  <c r="RM46" i="1"/>
  <c r="RM50" i="1"/>
  <c r="RK46" i="1"/>
  <c r="RK50" i="1"/>
  <c r="RN46" i="1"/>
  <c r="RN50" i="1"/>
  <c r="TV21" i="1"/>
  <c r="TX21" i="1"/>
  <c r="TZ21" i="1"/>
  <c r="RP46" i="1"/>
  <c r="NR89" i="1"/>
  <c r="NR22" i="1"/>
  <c r="NR25" i="1" s="1"/>
  <c r="NS89" i="1"/>
  <c r="NS22" i="1"/>
  <c r="NS25" i="1" s="1"/>
  <c r="NT89" i="1"/>
  <c r="NT22" i="1"/>
  <c r="NT25" i="1" s="1"/>
  <c r="NQ89" i="1"/>
  <c r="NQ22" i="1"/>
  <c r="NQ25" i="1" s="1"/>
  <c r="NN89" i="1"/>
  <c r="NN22" i="1"/>
  <c r="NN25" i="1" s="1"/>
  <c r="NO89" i="1"/>
  <c r="NO22" i="1"/>
  <c r="NO25" i="1" s="1"/>
  <c r="NP89" i="1"/>
  <c r="NP22" i="1"/>
  <c r="NP25" i="1" s="1"/>
  <c r="I40" i="1"/>
  <c r="BJ39" i="1"/>
  <c r="BI39" i="1"/>
  <c r="BF39" i="1"/>
  <c r="BH39" i="1"/>
  <c r="BG39" i="1"/>
  <c r="BE39" i="1"/>
  <c r="KL23" i="1"/>
  <c r="KL84" i="1" s="1"/>
  <c r="NU27" i="1"/>
  <c r="NU26" i="1"/>
  <c r="NN27" i="1"/>
  <c r="NN26" i="1"/>
  <c r="NT27" i="1"/>
  <c r="NT26" i="1"/>
  <c r="JH23" i="1"/>
  <c r="KJ23" i="1"/>
  <c r="TU21" i="1"/>
  <c r="EI17" i="1"/>
  <c r="TY21" i="1"/>
  <c r="DC23" i="1"/>
  <c r="JF23" i="1"/>
  <c r="CQ38" i="1"/>
  <c r="CM38" i="1"/>
  <c r="AZ23" i="1"/>
  <c r="AY23" i="1"/>
  <c r="KH23" i="1"/>
  <c r="KG23" i="1"/>
  <c r="KI23" i="1"/>
  <c r="KF23" i="1"/>
  <c r="TW15" i="1"/>
  <c r="TY15" i="1"/>
  <c r="TW21" i="1"/>
  <c r="PN15" i="1"/>
  <c r="RW15" i="1"/>
  <c r="UG15" i="1" s="1"/>
  <c r="TV15" i="1"/>
  <c r="TX15" i="1"/>
  <c r="TZ23" i="1"/>
  <c r="TY23" i="1"/>
  <c r="TX23" i="1"/>
  <c r="TW23" i="1"/>
  <c r="TV23" i="1"/>
  <c r="TU23" i="1"/>
  <c r="RP23" i="1"/>
  <c r="RO23" i="1"/>
  <c r="RN23" i="1"/>
  <c r="RM23" i="1"/>
  <c r="RL23" i="1"/>
  <c r="RK23" i="1"/>
  <c r="PF23" i="1"/>
  <c r="PE23" i="1"/>
  <c r="PD23" i="1"/>
  <c r="PC23" i="1"/>
  <c r="PB23" i="1"/>
  <c r="OB23" i="1"/>
  <c r="TZ15" i="1"/>
  <c r="EN19" i="1"/>
  <c r="EO19" i="1" s="1"/>
  <c r="EP19" i="1" s="1"/>
  <c r="EQ19" i="1" s="1"/>
  <c r="ER19" i="1" s="1"/>
  <c r="ES19" i="1" s="1"/>
  <c r="ET19" i="1" s="1"/>
  <c r="EU19" i="1" s="1"/>
  <c r="EV19" i="1" s="1"/>
  <c r="EW19" i="1" s="1"/>
  <c r="EX19" i="1" s="1"/>
  <c r="EY19" i="1" s="1"/>
  <c r="EZ19" i="1" s="1"/>
  <c r="FA19" i="1" s="1"/>
  <c r="FB19" i="1" s="1"/>
  <c r="FC19" i="1" s="1"/>
  <c r="FD19" i="1" s="1"/>
  <c r="FE19" i="1" s="1"/>
  <c r="FF19" i="1" s="1"/>
  <c r="FG19" i="1" s="1"/>
  <c r="FH19" i="1" s="1"/>
  <c r="SZ23" i="1"/>
  <c r="SY23" i="1"/>
  <c r="SX23" i="1"/>
  <c r="SW23" i="1"/>
  <c r="SV23" i="1"/>
  <c r="SU23" i="1"/>
  <c r="QP23" i="1"/>
  <c r="QO23" i="1"/>
  <c r="QN23" i="1"/>
  <c r="QM23" i="1"/>
  <c r="QL23" i="1"/>
  <c r="QK23" i="1"/>
  <c r="PA23" i="1"/>
  <c r="OZ23" i="1"/>
  <c r="OX23" i="1"/>
  <c r="OW23" i="1"/>
  <c r="OY23" i="1"/>
  <c r="NZ23" i="1"/>
  <c r="GU23" i="1"/>
  <c r="GS23" i="1"/>
  <c r="HS19" i="1"/>
  <c r="HR23" i="1"/>
  <c r="HQ23" i="1"/>
  <c r="HZ23" i="1"/>
  <c r="HY23" i="1"/>
  <c r="HX23" i="1"/>
  <c r="HW23" i="1"/>
  <c r="HV23" i="1"/>
  <c r="HU23" i="1"/>
  <c r="HT23" i="1"/>
  <c r="HS23" i="1"/>
  <c r="FO23" i="1"/>
  <c r="FN23" i="1"/>
  <c r="FM23" i="1"/>
  <c r="FL23" i="1"/>
  <c r="FK23" i="1"/>
  <c r="FJ23" i="1"/>
  <c r="FI23" i="1"/>
  <c r="FH23" i="1"/>
  <c r="FQ23" i="1"/>
  <c r="FP23" i="1"/>
  <c r="EL23" i="1"/>
  <c r="EJ23" i="1"/>
  <c r="CL42" i="1"/>
  <c r="FX16" i="1"/>
  <c r="UZ23" i="1"/>
  <c r="UY23" i="1"/>
  <c r="SO23" i="1"/>
  <c r="SP23" i="1"/>
  <c r="QF23" i="1"/>
  <c r="QE23" i="1"/>
  <c r="UX23" i="1"/>
  <c r="UW23" i="1"/>
  <c r="UV23" i="1"/>
  <c r="UU23" i="1"/>
  <c r="SN23" i="1"/>
  <c r="SM23" i="1"/>
  <c r="SL23" i="1"/>
  <c r="SK23" i="1"/>
  <c r="QD23" i="1"/>
  <c r="QC23" i="1"/>
  <c r="QB23" i="1"/>
  <c r="QA23" i="1"/>
  <c r="IP23" i="1"/>
  <c r="GZ23" i="1"/>
  <c r="IO23" i="1"/>
  <c r="GY23" i="1"/>
  <c r="IN23" i="1"/>
  <c r="GX23" i="1"/>
  <c r="IM23" i="1"/>
  <c r="GW23" i="1"/>
  <c r="IL23" i="1"/>
  <c r="GV23" i="1"/>
  <c r="IK23" i="1"/>
  <c r="GT23" i="1"/>
  <c r="IJ23" i="1"/>
  <c r="GR23" i="1"/>
  <c r="II23" i="1"/>
  <c r="GQ23" i="1"/>
  <c r="IH23" i="1"/>
  <c r="IG23" i="1"/>
  <c r="IF23" i="1"/>
  <c r="IE23" i="1"/>
  <c r="ID23" i="1"/>
  <c r="IC23" i="1"/>
  <c r="IB23" i="1"/>
  <c r="IA23" i="1"/>
  <c r="HP23" i="1"/>
  <c r="HO23" i="1"/>
  <c r="HN23" i="1"/>
  <c r="HM23" i="1"/>
  <c r="HL23" i="1"/>
  <c r="HK23" i="1"/>
  <c r="HJ23" i="1"/>
  <c r="IY23" i="1"/>
  <c r="IY80" i="1" s="1"/>
  <c r="HI23" i="1"/>
  <c r="IX23" i="1"/>
  <c r="HH23" i="1"/>
  <c r="IW23" i="1"/>
  <c r="HG23" i="1"/>
  <c r="IV23" i="1"/>
  <c r="HF23" i="1"/>
  <c r="IU23" i="1"/>
  <c r="HE23" i="1"/>
  <c r="IT23" i="1"/>
  <c r="HD23" i="1"/>
  <c r="IS23" i="1"/>
  <c r="HC23" i="1"/>
  <c r="IR23" i="1"/>
  <c r="HB23" i="1"/>
  <c r="IQ23" i="1"/>
  <c r="HA23" i="1"/>
  <c r="GM23" i="1"/>
  <c r="GH23" i="1"/>
  <c r="GC23" i="1"/>
  <c r="FS23" i="1"/>
  <c r="FU23" i="1"/>
  <c r="FX23" i="1"/>
  <c r="FZ23" i="1"/>
  <c r="GE23" i="1"/>
  <c r="GJ23" i="1"/>
  <c r="FT89" i="1"/>
  <c r="FT22" i="1"/>
  <c r="FV89" i="1"/>
  <c r="FV22" i="1"/>
  <c r="FW89" i="1"/>
  <c r="FW22" i="1"/>
  <c r="FY89" i="1"/>
  <c r="FY22" i="1"/>
  <c r="GA89" i="1"/>
  <c r="GA22" i="1"/>
  <c r="GB89" i="1"/>
  <c r="GB22" i="1"/>
  <c r="GD89" i="1"/>
  <c r="GD22" i="1"/>
  <c r="GF89" i="1"/>
  <c r="GF22" i="1"/>
  <c r="GG89" i="1"/>
  <c r="GG22" i="1"/>
  <c r="GI89" i="1"/>
  <c r="GI22" i="1"/>
  <c r="GK89" i="1"/>
  <c r="GK22" i="1"/>
  <c r="GL89" i="1"/>
  <c r="GL22" i="1"/>
  <c r="GN89" i="1"/>
  <c r="GN22" i="1"/>
  <c r="GO89" i="1"/>
  <c r="GO22" i="1"/>
  <c r="GP89" i="1"/>
  <c r="GP22" i="1"/>
  <c r="ES23" i="1"/>
  <c r="EX23" i="1"/>
  <c r="FB23" i="1"/>
  <c r="EP23" i="1"/>
  <c r="FF23" i="1"/>
  <c r="JG23" i="1"/>
  <c r="TJ23" i="1"/>
  <c r="QT23" i="1"/>
  <c r="OF23" i="1"/>
  <c r="TI23" i="1"/>
  <c r="QS23" i="1"/>
  <c r="OE23" i="1"/>
  <c r="TH23" i="1"/>
  <c r="QR23" i="1"/>
  <c r="OD23" i="1"/>
  <c r="TG23" i="1"/>
  <c r="QQ23" i="1"/>
  <c r="OC23" i="1"/>
  <c r="TF23" i="1"/>
  <c r="QJ23" i="1"/>
  <c r="OA23" i="1"/>
  <c r="TD23" i="1"/>
  <c r="QH23" i="1"/>
  <c r="NX23" i="1"/>
  <c r="TC23" i="1"/>
  <c r="TB23" i="1"/>
  <c r="PX23" i="1"/>
  <c r="SG23" i="1"/>
  <c r="PW23" i="1"/>
  <c r="EK23" i="1"/>
  <c r="SF23" i="1"/>
  <c r="PV23" i="1"/>
  <c r="SE23" i="1"/>
  <c r="PU23" i="1"/>
  <c r="UT23" i="1"/>
  <c r="SD23" i="1"/>
  <c r="PT23" i="1"/>
  <c r="US23" i="1"/>
  <c r="SC23" i="1"/>
  <c r="PS23" i="1"/>
  <c r="UR23" i="1"/>
  <c r="SB23" i="1"/>
  <c r="PR23" i="1"/>
  <c r="UQ23" i="1"/>
  <c r="SA23" i="1"/>
  <c r="PQ23" i="1"/>
  <c r="UP23" i="1"/>
  <c r="RZ23" i="1"/>
  <c r="PP23" i="1"/>
  <c r="UO23" i="1"/>
  <c r="RY23" i="1"/>
  <c r="PO23" i="1"/>
  <c r="UN23" i="1"/>
  <c r="RV23" i="1"/>
  <c r="PN23" i="1"/>
  <c r="UE23" i="1"/>
  <c r="RU23" i="1"/>
  <c r="PM23" i="1"/>
  <c r="UD23" i="1"/>
  <c r="RT23" i="1"/>
  <c r="PL23" i="1"/>
  <c r="UC23" i="1"/>
  <c r="RS23" i="1"/>
  <c r="OS23" i="1"/>
  <c r="UB23" i="1"/>
  <c r="RR23" i="1"/>
  <c r="OR23" i="1"/>
  <c r="UA23" i="1"/>
  <c r="RQ23" i="1"/>
  <c r="OQ23" i="1"/>
  <c r="TT23" i="1"/>
  <c r="RJ23" i="1"/>
  <c r="OP23" i="1"/>
  <c r="TS23" i="1"/>
  <c r="RI23" i="1"/>
  <c r="OO23" i="1"/>
  <c r="TR23" i="1"/>
  <c r="RH23" i="1"/>
  <c r="ON23" i="1"/>
  <c r="TQ23" i="1"/>
  <c r="RG23" i="1"/>
  <c r="OM23" i="1"/>
  <c r="TN23" i="1"/>
  <c r="RF23" i="1"/>
  <c r="OL23" i="1"/>
  <c r="TM23" i="1"/>
  <c r="RE23" i="1"/>
  <c r="OK23" i="1"/>
  <c r="TL23" i="1"/>
  <c r="RD23" i="1"/>
  <c r="OH23" i="1"/>
  <c r="TK23" i="1"/>
  <c r="TE23" i="1"/>
  <c r="QU23" i="1"/>
  <c r="QI23" i="1"/>
  <c r="OG23" i="1"/>
  <c r="NY23" i="1"/>
  <c r="TP23" i="1"/>
  <c r="UL23" i="1"/>
  <c r="OU23" i="1"/>
  <c r="QW23" i="1"/>
  <c r="SI23" i="1"/>
  <c r="UG23" i="1"/>
  <c r="PK23" i="1"/>
  <c r="RC23" i="1"/>
  <c r="TA23" i="1"/>
  <c r="UM23" i="1"/>
  <c r="PH23" i="1"/>
  <c r="QZ23" i="1"/>
  <c r="SR23" i="1"/>
  <c r="UJ23" i="1"/>
  <c r="OV23" i="1"/>
  <c r="OJ23" i="1"/>
  <c r="PZ23" i="1"/>
  <c r="RX23" i="1"/>
  <c r="PG23" i="1"/>
  <c r="QY23" i="1"/>
  <c r="UI23" i="1"/>
  <c r="OT23" i="1"/>
  <c r="QV23" i="1"/>
  <c r="SH23" i="1"/>
  <c r="UF23" i="1"/>
  <c r="PI23" i="1"/>
  <c r="RA23" i="1"/>
  <c r="SS23" i="1"/>
  <c r="UK23" i="1"/>
  <c r="OI23" i="1"/>
  <c r="PY23" i="1"/>
  <c r="QX23" i="1"/>
  <c r="SJ23" i="1"/>
  <c r="PJ23" i="1"/>
  <c r="RW23" i="1"/>
  <c r="UH23" i="1"/>
  <c r="RB23" i="1"/>
  <c r="ST23" i="1"/>
  <c r="TO23" i="1"/>
  <c r="AW25" i="6"/>
  <c r="BC25" i="6" s="1"/>
  <c r="AR25" i="6" s="1"/>
  <c r="AW24" i="6"/>
  <c r="AX22" i="7"/>
  <c r="AM22" i="7" s="1"/>
  <c r="BA22" i="7"/>
  <c r="AP22" i="7" s="1"/>
  <c r="AW28" i="7"/>
  <c r="AW29" i="7" s="1"/>
  <c r="AW24" i="7"/>
  <c r="BF23" i="8"/>
  <c r="AU23" i="8" s="1"/>
  <c r="AW24" i="8"/>
  <c r="AY20" i="8"/>
  <c r="AN20" i="8" s="1"/>
  <c r="KE23" i="1"/>
  <c r="KE84" i="1" s="1"/>
  <c r="KD23" i="1"/>
  <c r="KD84" i="1" s="1"/>
  <c r="KC23" i="1"/>
  <c r="JW23" i="1"/>
  <c r="JW84" i="1" s="1"/>
  <c r="KA23" i="1"/>
  <c r="JV23" i="1"/>
  <c r="JV80" i="1" s="1"/>
  <c r="KB23" i="1"/>
  <c r="KB80" i="1" s="1"/>
  <c r="JU23" i="1"/>
  <c r="JU84" i="1" s="1"/>
  <c r="JT23" i="1"/>
  <c r="JT84" i="1" s="1"/>
  <c r="JY23" i="1"/>
  <c r="JY84" i="1" s="1"/>
  <c r="JX23" i="1"/>
  <c r="JX84" i="1" s="1"/>
  <c r="JZ23" i="1"/>
  <c r="JJ23" i="1"/>
  <c r="JE23" i="1"/>
  <c r="KN23" i="1"/>
  <c r="KN80" i="1" s="1"/>
  <c r="KO23" i="1"/>
  <c r="KO84" i="1" s="1"/>
  <c r="KP23" i="1"/>
  <c r="KP84" i="1" s="1"/>
  <c r="BB21" i="8"/>
  <c r="AQ21" i="8" s="1"/>
  <c r="BA20" i="7"/>
  <c r="AP20" i="7" s="1"/>
  <c r="BB20" i="7"/>
  <c r="AQ20" i="7" s="1"/>
  <c r="BC20" i="7"/>
  <c r="AR20" i="7" s="1"/>
  <c r="AZ22" i="7"/>
  <c r="AO22" i="7" s="1"/>
  <c r="FA22" i="1"/>
  <c r="FA25" i="1" s="1"/>
  <c r="BB22" i="7"/>
  <c r="AQ22" i="7" s="1"/>
  <c r="BF23" i="7"/>
  <c r="AU23" i="7" s="1"/>
  <c r="AX20" i="8"/>
  <c r="AM20" i="8" s="1"/>
  <c r="AY21" i="8"/>
  <c r="AN21" i="8" s="1"/>
  <c r="BC21" i="8"/>
  <c r="AR21" i="8" s="1"/>
  <c r="AX21" i="6"/>
  <c r="AM21" i="6" s="1"/>
  <c r="AX22" i="6"/>
  <c r="AM22" i="6" s="1"/>
  <c r="AW26" i="8"/>
  <c r="AY26" i="8" s="1"/>
  <c r="AN26" i="8" s="1"/>
  <c r="AY22" i="6"/>
  <c r="AN22" i="6" s="1"/>
  <c r="AZ22" i="6"/>
  <c r="AO22" i="6" s="1"/>
  <c r="AY23" i="6"/>
  <c r="AN23" i="6" s="1"/>
  <c r="BE23" i="6"/>
  <c r="AT23" i="6" s="1"/>
  <c r="BF23" i="6"/>
  <c r="AU23" i="6" s="1"/>
  <c r="AW26" i="6"/>
  <c r="BB26" i="6" s="1"/>
  <c r="AQ26" i="6" s="1"/>
  <c r="AW28" i="6"/>
  <c r="FC22" i="1"/>
  <c r="FC25" i="1" s="1"/>
  <c r="FD22" i="1"/>
  <c r="FD25" i="1" s="1"/>
  <c r="EO22" i="1"/>
  <c r="EO25" i="1" s="1"/>
  <c r="EQ22" i="1"/>
  <c r="EQ25" i="1" s="1"/>
  <c r="ER22" i="1"/>
  <c r="ER25" i="1" s="1"/>
  <c r="ET22" i="1"/>
  <c r="ET25" i="1" s="1"/>
  <c r="EU22" i="1"/>
  <c r="EU25" i="1" s="1"/>
  <c r="EV22" i="1"/>
  <c r="EV25" i="1" s="1"/>
  <c r="EW22" i="1"/>
  <c r="EW25" i="1" s="1"/>
  <c r="EY22" i="1"/>
  <c r="EY25" i="1" s="1"/>
  <c r="EZ22" i="1"/>
  <c r="EZ25" i="1" s="1"/>
  <c r="EI22" i="1"/>
  <c r="EI25" i="1" s="1"/>
  <c r="EM22" i="1"/>
  <c r="EM25" i="1" s="1"/>
  <c r="EN22" i="1"/>
  <c r="EN25" i="1" s="1"/>
  <c r="FE22" i="1"/>
  <c r="FG22" i="1"/>
  <c r="FR22" i="1"/>
  <c r="DY23" i="1"/>
  <c r="DY84" i="1" s="1"/>
  <c r="EB23" i="1"/>
  <c r="EB84" i="1" s="1"/>
  <c r="ED23" i="1"/>
  <c r="ED84" i="1" s="1"/>
  <c r="DT23" i="1"/>
  <c r="EH22" i="1"/>
  <c r="EH25" i="1" s="1"/>
  <c r="AZ22" i="8"/>
  <c r="AO22" i="8" s="1"/>
  <c r="BD22" i="6"/>
  <c r="AS22" i="6" s="1"/>
  <c r="BA22" i="8"/>
  <c r="AP22" i="8" s="1"/>
  <c r="BC22" i="8"/>
  <c r="AR22" i="8" s="1"/>
  <c r="BA20" i="8"/>
  <c r="AP20" i="8" s="1"/>
  <c r="AY21" i="6"/>
  <c r="AN21" i="6" s="1"/>
  <c r="BA21" i="8"/>
  <c r="AP21" i="8" s="1"/>
  <c r="AW27" i="8"/>
  <c r="AX22" i="8"/>
  <c r="AM22" i="8" s="1"/>
  <c r="AY22" i="8"/>
  <c r="AN22" i="8" s="1"/>
  <c r="AZ20" i="8"/>
  <c r="AO20" i="8" s="1"/>
  <c r="BB22" i="8"/>
  <c r="AQ22" i="8" s="1"/>
  <c r="BB20" i="8"/>
  <c r="AQ20" i="8" s="1"/>
  <c r="BD22" i="8"/>
  <c r="AS22" i="8" s="1"/>
  <c r="BC20" i="8"/>
  <c r="AR20" i="8" s="1"/>
  <c r="BE22" i="8"/>
  <c r="AT22" i="8" s="1"/>
  <c r="BD20" i="8"/>
  <c r="AS20" i="8" s="1"/>
  <c r="BE20" i="8"/>
  <c r="AT20" i="8" s="1"/>
  <c r="AX23" i="8"/>
  <c r="AM23" i="8" s="1"/>
  <c r="AY23" i="8"/>
  <c r="AN23" i="8" s="1"/>
  <c r="AZ23" i="8"/>
  <c r="AO23" i="8" s="1"/>
  <c r="AX21" i="8"/>
  <c r="AM21" i="8" s="1"/>
  <c r="BA23" i="8"/>
  <c r="AP23" i="8" s="1"/>
  <c r="AZ21" i="8"/>
  <c r="AO21" i="8" s="1"/>
  <c r="BD21" i="8"/>
  <c r="AS21" i="8" s="1"/>
  <c r="BE21" i="8"/>
  <c r="AT21" i="8" s="1"/>
  <c r="AX20" i="7"/>
  <c r="AM20" i="7" s="1"/>
  <c r="AZ20" i="7"/>
  <c r="AO20" i="7" s="1"/>
  <c r="BD20" i="7"/>
  <c r="AS20" i="7" s="1"/>
  <c r="BE20" i="7"/>
  <c r="AT20" i="7" s="1"/>
  <c r="BF20" i="7"/>
  <c r="AU20" i="7" s="1"/>
  <c r="BC22" i="7"/>
  <c r="AR22" i="7" s="1"/>
  <c r="AX23" i="7"/>
  <c r="AM23" i="7" s="1"/>
  <c r="BB23" i="7"/>
  <c r="AQ23" i="7" s="1"/>
  <c r="BD23" i="7"/>
  <c r="AS23" i="7" s="1"/>
  <c r="AZ21" i="6"/>
  <c r="AO21" i="6" s="1"/>
  <c r="BA21" i="6"/>
  <c r="AP21" i="6" s="1"/>
  <c r="BB21" i="6"/>
  <c r="AQ21" i="6" s="1"/>
  <c r="BC21" i="6"/>
  <c r="AR21" i="6" s="1"/>
  <c r="BD21" i="6"/>
  <c r="AS21" i="6" s="1"/>
  <c r="BE21" i="6"/>
  <c r="AT21" i="6" s="1"/>
  <c r="BF22" i="6"/>
  <c r="AU22" i="6" s="1"/>
  <c r="AX23" i="6"/>
  <c r="AM23" i="6" s="1"/>
  <c r="AZ23" i="6"/>
  <c r="AO23" i="6" s="1"/>
  <c r="BA23" i="6"/>
  <c r="AP23" i="6" s="1"/>
  <c r="BB23" i="6"/>
  <c r="AQ23" i="6" s="1"/>
  <c r="BC23" i="6"/>
  <c r="AR23" i="6" s="1"/>
  <c r="BD23" i="6"/>
  <c r="AS23" i="6" s="1"/>
  <c r="AX20" i="6"/>
  <c r="AM20" i="6" s="1"/>
  <c r="AY20" i="6"/>
  <c r="AN20" i="6" s="1"/>
  <c r="AW33" i="7"/>
  <c r="AW34" i="7" s="1"/>
  <c r="BE28" i="7"/>
  <c r="AT28" i="7" s="1"/>
  <c r="BB28" i="7"/>
  <c r="AQ28" i="7" s="1"/>
  <c r="BA28" i="7"/>
  <c r="AP28" i="7" s="1"/>
  <c r="AZ28" i="7"/>
  <c r="AO28" i="7" s="1"/>
  <c r="AX28" i="7"/>
  <c r="AM28" i="7" s="1"/>
  <c r="AW30" i="7"/>
  <c r="BF27" i="6"/>
  <c r="AU27" i="6" s="1"/>
  <c r="AW32" i="6"/>
  <c r="BE27" i="6"/>
  <c r="AT27" i="6" s="1"/>
  <c r="BC27" i="6"/>
  <c r="AR27" i="6" s="1"/>
  <c r="BD27" i="6"/>
  <c r="AS27" i="6" s="1"/>
  <c r="BB27" i="6"/>
  <c r="AQ27" i="6" s="1"/>
  <c r="BA27" i="6"/>
  <c r="AP27" i="6" s="1"/>
  <c r="AZ27" i="6"/>
  <c r="AO27" i="6" s="1"/>
  <c r="AY27" i="6"/>
  <c r="AN27" i="6" s="1"/>
  <c r="AX27" i="6"/>
  <c r="AM27" i="6" s="1"/>
  <c r="BF25" i="6"/>
  <c r="AU25" i="6" s="1"/>
  <c r="BE25" i="6"/>
  <c r="AT25" i="6" s="1"/>
  <c r="BD25" i="6"/>
  <c r="AS25" i="6" s="1"/>
  <c r="BB25" i="6"/>
  <c r="AQ25" i="6" s="1"/>
  <c r="BA25" i="6"/>
  <c r="AP25" i="6" s="1"/>
  <c r="AX25" i="6"/>
  <c r="AM25" i="6" s="1"/>
  <c r="BE20" i="6"/>
  <c r="AT20" i="6" s="1"/>
  <c r="BC21" i="7"/>
  <c r="AR21" i="7" s="1"/>
  <c r="BF20" i="6"/>
  <c r="AU20" i="6" s="1"/>
  <c r="BD21" i="7"/>
  <c r="AS21" i="7" s="1"/>
  <c r="BE21" i="7"/>
  <c r="AT21" i="7" s="1"/>
  <c r="AW26" i="7"/>
  <c r="BF21" i="7"/>
  <c r="AU21" i="7" s="1"/>
  <c r="AW25" i="7"/>
  <c r="BA22" i="6"/>
  <c r="AP22" i="6" s="1"/>
  <c r="AY23" i="7"/>
  <c r="AN23" i="7" s="1"/>
  <c r="AW25" i="8"/>
  <c r="BB22" i="6"/>
  <c r="AQ22" i="6" s="1"/>
  <c r="AZ23" i="7"/>
  <c r="AO23" i="7" s="1"/>
  <c r="BC22" i="6"/>
  <c r="AR22" i="6" s="1"/>
  <c r="BA23" i="7"/>
  <c r="AP23" i="7" s="1"/>
  <c r="BE22" i="6"/>
  <c r="AT22" i="6" s="1"/>
  <c r="BC23" i="7"/>
  <c r="AR23" i="7" s="1"/>
  <c r="E23" i="7" s="1"/>
  <c r="W23" i="7" s="1"/>
  <c r="AY22" i="7"/>
  <c r="AN22" i="7" s="1"/>
  <c r="BE23" i="7"/>
  <c r="AT23" i="7" s="1"/>
  <c r="AZ20" i="6"/>
  <c r="AO20" i="6" s="1"/>
  <c r="AX21" i="7"/>
  <c r="AM21" i="7" s="1"/>
  <c r="BD22" i="7"/>
  <c r="AS22" i="7" s="1"/>
  <c r="BB23" i="8"/>
  <c r="AQ23" i="8" s="1"/>
  <c r="BA20" i="6"/>
  <c r="AP20" i="6" s="1"/>
  <c r="AY21" i="7"/>
  <c r="AN21" i="7" s="1"/>
  <c r="BE22" i="7"/>
  <c r="AT22" i="7" s="1"/>
  <c r="AW27" i="7"/>
  <c r="BC23" i="8"/>
  <c r="AR23" i="8" s="1"/>
  <c r="BB20" i="6"/>
  <c r="AQ20" i="6" s="1"/>
  <c r="AZ21" i="7"/>
  <c r="AO21" i="7" s="1"/>
  <c r="BD23" i="8"/>
  <c r="AS23" i="8" s="1"/>
  <c r="BC20" i="6"/>
  <c r="AR20" i="6" s="1"/>
  <c r="BA21" i="7"/>
  <c r="AP21" i="7" s="1"/>
  <c r="BE23" i="8"/>
  <c r="AT23" i="8" s="1"/>
  <c r="AW28" i="8"/>
  <c r="AW29" i="8" s="1"/>
  <c r="DZ23" i="1"/>
  <c r="EA23" i="1"/>
  <c r="EA84" i="1" s="1"/>
  <c r="EC23" i="1"/>
  <c r="EC84" i="1" s="1"/>
  <c r="DS23" i="1"/>
  <c r="DU23" i="1"/>
  <c r="DU84" i="1" s="1"/>
  <c r="DV23" i="1"/>
  <c r="DV80" i="1" s="1"/>
  <c r="DW23" i="1"/>
  <c r="DW80" i="1" s="1"/>
  <c r="DX23" i="1"/>
  <c r="DX84" i="1" s="1"/>
  <c r="JD22" i="1"/>
  <c r="JD25" i="1" s="1"/>
  <c r="LM22" i="1"/>
  <c r="LM25" i="1" s="1"/>
  <c r="MJ22" i="1"/>
  <c r="LG22" i="1"/>
  <c r="LG25" i="1" s="1"/>
  <c r="LH22" i="1"/>
  <c r="LH25" i="1" s="1"/>
  <c r="LI22" i="1"/>
  <c r="LI25" i="1" s="1"/>
  <c r="LJ22" i="1"/>
  <c r="LK22" i="1"/>
  <c r="LL22" i="1"/>
  <c r="MK89" i="1"/>
  <c r="MK22" i="1"/>
  <c r="MA23" i="1"/>
  <c r="MA25" i="1"/>
  <c r="LQ22" i="1"/>
  <c r="LQ25" i="1" s="1"/>
  <c r="LR22" i="1"/>
  <c r="LS22" i="1"/>
  <c r="LT22" i="1"/>
  <c r="LU22" i="1"/>
  <c r="LV22" i="1"/>
  <c r="BF89" i="1"/>
  <c r="BF22" i="1"/>
  <c r="BF25" i="1" s="1"/>
  <c r="BG89" i="1"/>
  <c r="BG22" i="1"/>
  <c r="BG25" i="1" s="1"/>
  <c r="BH22" i="1"/>
  <c r="BH25" i="1" s="1"/>
  <c r="KM22" i="1"/>
  <c r="KM25" i="1" s="1"/>
  <c r="EI84" i="1" l="1"/>
  <c r="EI55" i="1"/>
  <c r="NF55" i="1"/>
  <c r="MW55" i="1"/>
  <c r="LP55" i="1"/>
  <c r="NE55" i="1"/>
  <c r="MV55" i="1"/>
  <c r="KA55" i="1"/>
  <c r="ED55" i="1"/>
  <c r="DV55" i="1"/>
  <c r="DE55" i="1"/>
  <c r="LV55" i="1"/>
  <c r="KP55" i="1"/>
  <c r="JZ55" i="1"/>
  <c r="EC55" i="1"/>
  <c r="DU55" i="1"/>
  <c r="DD55" i="1"/>
  <c r="ND55" i="1"/>
  <c r="MU55" i="1"/>
  <c r="NK55" i="1"/>
  <c r="MJ55" i="1"/>
  <c r="LT55" i="1"/>
  <c r="KN55" i="1"/>
  <c r="JX55" i="1"/>
  <c r="JH55" i="1"/>
  <c r="IY55" i="1"/>
  <c r="EA55" i="1"/>
  <c r="DS55" i="1"/>
  <c r="NI55" i="1"/>
  <c r="NL55" i="1"/>
  <c r="KJ55" i="1"/>
  <c r="JV55" i="1"/>
  <c r="EB55" i="1"/>
  <c r="NH55" i="1"/>
  <c r="JU55" i="1"/>
  <c r="DZ55" i="1"/>
  <c r="LQ55" i="1"/>
  <c r="AZ55" i="1"/>
  <c r="NG55" i="1"/>
  <c r="LU55" i="1"/>
  <c r="KE55" i="1"/>
  <c r="JT55" i="1"/>
  <c r="DY55" i="1"/>
  <c r="DL55" i="1"/>
  <c r="BK55" i="1"/>
  <c r="KB55" i="1"/>
  <c r="DT55" i="1"/>
  <c r="KL55" i="1"/>
  <c r="JY55" i="1"/>
  <c r="DQ55" i="1"/>
  <c r="MA55" i="1"/>
  <c r="JW55" i="1"/>
  <c r="DF55" i="1"/>
  <c r="DC55" i="1"/>
  <c r="NC55" i="1"/>
  <c r="LS55" i="1"/>
  <c r="KD55" i="1"/>
  <c r="DX55" i="1"/>
  <c r="DW55" i="1"/>
  <c r="AY55" i="1"/>
  <c r="MK55" i="1"/>
  <c r="LR55" i="1"/>
  <c r="KO55" i="1"/>
  <c r="KC55" i="1"/>
  <c r="MX55" i="1"/>
  <c r="DP55" i="1"/>
  <c r="TY84" i="1"/>
  <c r="TY55" i="1"/>
  <c r="TU84" i="1"/>
  <c r="TU55" i="1"/>
  <c r="TZ84" i="1"/>
  <c r="TZ55" i="1"/>
  <c r="TW84" i="1"/>
  <c r="TW55" i="1"/>
  <c r="TX84" i="1"/>
  <c r="TX55" i="1"/>
  <c r="NC84" i="1"/>
  <c r="NK84" i="1"/>
  <c r="TV84" i="1"/>
  <c r="TV55" i="1"/>
  <c r="MV84" i="1"/>
  <c r="NE84" i="1"/>
  <c r="DL80" i="1"/>
  <c r="NH84" i="1"/>
  <c r="DP84" i="1"/>
  <c r="NG84" i="1"/>
  <c r="LO84" i="1" a="1"/>
  <c r="LO84" i="1" s="1"/>
  <c r="JH80" i="1"/>
  <c r="MJ80" i="1"/>
  <c r="DF80" i="1"/>
  <c r="KA80" i="1"/>
  <c r="DQ80" i="1"/>
  <c r="NL80" i="1"/>
  <c r="MW80" i="1"/>
  <c r="KN84" i="1"/>
  <c r="MA80" i="1"/>
  <c r="DS80" i="1"/>
  <c r="JZ80" i="1"/>
  <c r="JW80" i="1"/>
  <c r="DC80" i="1"/>
  <c r="NH80" i="1"/>
  <c r="DE80" i="1"/>
  <c r="NF80" i="1"/>
  <c r="DS84" i="1"/>
  <c r="DW84" i="1"/>
  <c r="DU80" i="1"/>
  <c r="EC80" i="1"/>
  <c r="DT80" i="1"/>
  <c r="JX80" i="1"/>
  <c r="KC80" i="1"/>
  <c r="LQ80" i="1"/>
  <c r="ND80" i="1"/>
  <c r="MX80" i="1"/>
  <c r="DC84" i="1"/>
  <c r="JV84" i="1"/>
  <c r="JZ84" i="1"/>
  <c r="EA80" i="1"/>
  <c r="ED80" i="1"/>
  <c r="JY80" i="1"/>
  <c r="KD80" i="1"/>
  <c r="LR80" i="1"/>
  <c r="LU80" i="1"/>
  <c r="NG80" i="1"/>
  <c r="MA84" i="1"/>
  <c r="IY84" i="1"/>
  <c r="DZ80" i="1"/>
  <c r="EB80" i="1"/>
  <c r="KP80" i="1"/>
  <c r="JT80" i="1"/>
  <c r="KE80" i="1"/>
  <c r="AY80" i="1"/>
  <c r="NI80" i="1"/>
  <c r="MK80" i="1"/>
  <c r="DV84" i="1"/>
  <c r="DT84" i="1"/>
  <c r="DZ84" i="1"/>
  <c r="JH84" i="1"/>
  <c r="KB84" i="1"/>
  <c r="DX80" i="1"/>
  <c r="DY80" i="1"/>
  <c r="KO80" i="1"/>
  <c r="JU80" i="1"/>
  <c r="AZ80" i="1"/>
  <c r="KJ80" i="1"/>
  <c r="KL80" i="1"/>
  <c r="LT80" i="1"/>
  <c r="NC80" i="1"/>
  <c r="KA84" i="1"/>
  <c r="KC84" i="1"/>
  <c r="KJ84" i="1"/>
  <c r="DP80" i="1"/>
  <c r="LV80" i="1"/>
  <c r="BK80" i="1"/>
  <c r="LS80" i="1"/>
  <c r="MU80" i="1"/>
  <c r="LP80" i="1"/>
  <c r="TV80" i="1"/>
  <c r="EI80" i="1"/>
  <c r="TU80" i="1"/>
  <c r="TZ80" i="1"/>
  <c r="NE80" i="1"/>
  <c r="TY80" i="1"/>
  <c r="TW80" i="1"/>
  <c r="TX80" i="1"/>
  <c r="NI71" i="1"/>
  <c r="MA71" i="1"/>
  <c r="LS71" i="1"/>
  <c r="KE71" i="1"/>
  <c r="JW71" i="1"/>
  <c r="DZ71" i="1"/>
  <c r="DQ71" i="1"/>
  <c r="NH71" i="1"/>
  <c r="LR71" i="1"/>
  <c r="KL71" i="1"/>
  <c r="KD71" i="1"/>
  <c r="JV71" i="1"/>
  <c r="DY71" i="1"/>
  <c r="DP71" i="1"/>
  <c r="NG71" i="1"/>
  <c r="MX71" i="1"/>
  <c r="LQ71" i="1"/>
  <c r="KC71" i="1"/>
  <c r="JU71" i="1"/>
  <c r="NF71" i="1"/>
  <c r="MW71" i="1"/>
  <c r="LP71" i="1"/>
  <c r="KJ71" i="1"/>
  <c r="KB71" i="1"/>
  <c r="JT71" i="1"/>
  <c r="DW71" i="1"/>
  <c r="DF71" i="1"/>
  <c r="NE71" i="1"/>
  <c r="MV71" i="1"/>
  <c r="KA71" i="1"/>
  <c r="ED71" i="1"/>
  <c r="DV71" i="1"/>
  <c r="DE71" i="1"/>
  <c r="AZ71" i="1"/>
  <c r="ND71" i="1"/>
  <c r="MU71" i="1"/>
  <c r="LV71" i="1"/>
  <c r="KP71" i="1"/>
  <c r="JZ71" i="1"/>
  <c r="EC71" i="1"/>
  <c r="DU71" i="1"/>
  <c r="DL71" i="1"/>
  <c r="DD71" i="1"/>
  <c r="AY71" i="1"/>
  <c r="NL71" i="1"/>
  <c r="NC71" i="1"/>
  <c r="MK71" i="1"/>
  <c r="LU71" i="1"/>
  <c r="KO71" i="1"/>
  <c r="JY71" i="1"/>
  <c r="EB71" i="1"/>
  <c r="DT71" i="1"/>
  <c r="DC71" i="1"/>
  <c r="JX71" i="1"/>
  <c r="MJ71" i="1"/>
  <c r="BK71" i="1"/>
  <c r="IY71" i="1"/>
  <c r="EA71" i="1"/>
  <c r="DX71" i="1"/>
  <c r="JH71" i="1"/>
  <c r="DS71" i="1"/>
  <c r="LT71" i="1"/>
  <c r="KN71" i="1"/>
  <c r="NG79" i="1"/>
  <c r="MX79" i="1"/>
  <c r="LQ79" i="1"/>
  <c r="KL79" i="1"/>
  <c r="KD79" i="1"/>
  <c r="JV79" i="1"/>
  <c r="DY79" i="1"/>
  <c r="DP79" i="1"/>
  <c r="NF79" i="1"/>
  <c r="MW79" i="1"/>
  <c r="LP79" i="1"/>
  <c r="KC79" i="1"/>
  <c r="JU79" i="1"/>
  <c r="DX79" i="1"/>
  <c r="BK79" i="1"/>
  <c r="NE79" i="1"/>
  <c r="MV79" i="1"/>
  <c r="KJ79" i="1"/>
  <c r="KB79" i="1"/>
  <c r="JT79" i="1"/>
  <c r="DW79" i="1"/>
  <c r="DF79" i="1"/>
  <c r="ND79" i="1"/>
  <c r="MU79" i="1"/>
  <c r="LV79" i="1"/>
  <c r="KA79" i="1"/>
  <c r="ED79" i="1"/>
  <c r="DV79" i="1"/>
  <c r="DE79" i="1"/>
  <c r="AZ79" i="1"/>
  <c r="NK79" i="1"/>
  <c r="MJ79" i="1"/>
  <c r="LT79" i="1"/>
  <c r="KO79" i="1"/>
  <c r="JY79" i="1"/>
  <c r="EB79" i="1"/>
  <c r="DT79" i="1"/>
  <c r="DC79" i="1"/>
  <c r="NL79" i="1"/>
  <c r="LS79" i="1"/>
  <c r="NI79" i="1"/>
  <c r="LR79" i="1"/>
  <c r="EC79" i="1"/>
  <c r="NH79" i="1"/>
  <c r="NC79" i="1"/>
  <c r="KE79" i="1"/>
  <c r="DZ79" i="1"/>
  <c r="MA79" i="1"/>
  <c r="JX79" i="1"/>
  <c r="DS79" i="1"/>
  <c r="LU79" i="1"/>
  <c r="IY79" i="1"/>
  <c r="EA79" i="1"/>
  <c r="MK79" i="1"/>
  <c r="DU79" i="1"/>
  <c r="KP79" i="1"/>
  <c r="JH79" i="1"/>
  <c r="DQ79" i="1"/>
  <c r="AY79" i="1"/>
  <c r="KN79" i="1"/>
  <c r="DL79" i="1"/>
  <c r="JW79" i="1"/>
  <c r="JZ79" i="1"/>
  <c r="DD79" i="1"/>
  <c r="TY73" i="1"/>
  <c r="TY72" i="1"/>
  <c r="TY76" i="1"/>
  <c r="TY78" i="1"/>
  <c r="TY70" i="1"/>
  <c r="TY77" i="1"/>
  <c r="TY71" i="1"/>
  <c r="TY79" i="1"/>
  <c r="TY75" i="1"/>
  <c r="TY74" i="1"/>
  <c r="NL73" i="1"/>
  <c r="NC73" i="1"/>
  <c r="MK73" i="1"/>
  <c r="LU73" i="1"/>
  <c r="NI73" i="1"/>
  <c r="MA73" i="1"/>
  <c r="LS73" i="1"/>
  <c r="NG73" i="1"/>
  <c r="MX73" i="1"/>
  <c r="LQ73" i="1"/>
  <c r="NF73" i="1"/>
  <c r="MW73" i="1"/>
  <c r="LP73" i="1"/>
  <c r="ND73" i="1"/>
  <c r="LR73" i="1"/>
  <c r="KJ73" i="1"/>
  <c r="KB73" i="1"/>
  <c r="JT73" i="1"/>
  <c r="DW73" i="1"/>
  <c r="DF73" i="1"/>
  <c r="KA73" i="1"/>
  <c r="ED73" i="1"/>
  <c r="DV73" i="1"/>
  <c r="DE73" i="1"/>
  <c r="AZ73" i="1"/>
  <c r="KP73" i="1"/>
  <c r="JZ73" i="1"/>
  <c r="EC73" i="1"/>
  <c r="DU73" i="1"/>
  <c r="DL73" i="1"/>
  <c r="DD73" i="1"/>
  <c r="AY73" i="1"/>
  <c r="KO73" i="1"/>
  <c r="JY73" i="1"/>
  <c r="EB73" i="1"/>
  <c r="DT73" i="1"/>
  <c r="DC73" i="1"/>
  <c r="MV73" i="1"/>
  <c r="KN73" i="1"/>
  <c r="JX73" i="1"/>
  <c r="JH73" i="1"/>
  <c r="IY73" i="1"/>
  <c r="EA73" i="1"/>
  <c r="DS73" i="1"/>
  <c r="MU73" i="1"/>
  <c r="KE73" i="1"/>
  <c r="JW73" i="1"/>
  <c r="DZ73" i="1"/>
  <c r="DQ73" i="1"/>
  <c r="NH73" i="1"/>
  <c r="MJ73" i="1"/>
  <c r="LV73" i="1"/>
  <c r="KL73" i="1"/>
  <c r="KD73" i="1"/>
  <c r="JV73" i="1"/>
  <c r="DY73" i="1"/>
  <c r="DP73" i="1"/>
  <c r="JU73" i="1"/>
  <c r="BK73" i="1"/>
  <c r="DX73" i="1"/>
  <c r="NE73" i="1"/>
  <c r="LT73" i="1"/>
  <c r="KC73" i="1"/>
  <c r="NL72" i="1"/>
  <c r="NC72" i="1"/>
  <c r="MK72" i="1"/>
  <c r="LU72" i="1"/>
  <c r="KP72" i="1"/>
  <c r="JZ72" i="1"/>
  <c r="EC72" i="1"/>
  <c r="DU72" i="1"/>
  <c r="DL72" i="1"/>
  <c r="DD72" i="1"/>
  <c r="AY72" i="1"/>
  <c r="NK72" i="1"/>
  <c r="MJ72" i="1"/>
  <c r="LT72" i="1"/>
  <c r="KO72" i="1"/>
  <c r="JY72" i="1"/>
  <c r="EB72" i="1"/>
  <c r="DT72" i="1"/>
  <c r="DC72" i="1"/>
  <c r="NI72" i="1"/>
  <c r="MA72" i="1"/>
  <c r="LS72" i="1"/>
  <c r="KN72" i="1"/>
  <c r="JX72" i="1"/>
  <c r="JH72" i="1"/>
  <c r="IY72" i="1"/>
  <c r="EA72" i="1"/>
  <c r="DS72" i="1"/>
  <c r="NH72" i="1"/>
  <c r="LR72" i="1"/>
  <c r="KE72" i="1"/>
  <c r="JW72" i="1"/>
  <c r="DZ72" i="1"/>
  <c r="DQ72" i="1"/>
  <c r="NG72" i="1"/>
  <c r="MX72" i="1"/>
  <c r="LQ72" i="1"/>
  <c r="KL72" i="1"/>
  <c r="KD72" i="1"/>
  <c r="JV72" i="1"/>
  <c r="DY72" i="1"/>
  <c r="DP72" i="1"/>
  <c r="NF72" i="1"/>
  <c r="MW72" i="1"/>
  <c r="LP72" i="1"/>
  <c r="KC72" i="1"/>
  <c r="JU72" i="1"/>
  <c r="DX72" i="1"/>
  <c r="BK72" i="1"/>
  <c r="NE72" i="1"/>
  <c r="MV72" i="1"/>
  <c r="KJ72" i="1"/>
  <c r="KB72" i="1"/>
  <c r="JT72" i="1"/>
  <c r="DW72" i="1"/>
  <c r="DF72" i="1"/>
  <c r="ED72" i="1"/>
  <c r="DV72" i="1"/>
  <c r="ND72" i="1"/>
  <c r="LV72" i="1"/>
  <c r="DE72" i="1"/>
  <c r="MU72" i="1"/>
  <c r="AZ72" i="1"/>
  <c r="KA72" i="1"/>
  <c r="EI77" i="1"/>
  <c r="EI75" i="1"/>
  <c r="EI78" i="1"/>
  <c r="EI72" i="1"/>
  <c r="EI71" i="1"/>
  <c r="EI73" i="1"/>
  <c r="EI76" i="1"/>
  <c r="EI79" i="1"/>
  <c r="EI70" i="1"/>
  <c r="EI74" i="1"/>
  <c r="TZ79" i="1"/>
  <c r="TZ72" i="1"/>
  <c r="TZ77" i="1"/>
  <c r="TZ75" i="1"/>
  <c r="TZ73" i="1"/>
  <c r="TZ76" i="1"/>
  <c r="TZ74" i="1"/>
  <c r="TZ71" i="1"/>
  <c r="TZ78" i="1"/>
  <c r="TZ70" i="1"/>
  <c r="NF74" i="1"/>
  <c r="MW74" i="1"/>
  <c r="LP74" i="1"/>
  <c r="KC74" i="1"/>
  <c r="JU74" i="1"/>
  <c r="NE74" i="1"/>
  <c r="MV74" i="1"/>
  <c r="KJ74" i="1"/>
  <c r="KB74" i="1"/>
  <c r="JT74" i="1"/>
  <c r="ND74" i="1"/>
  <c r="MU74" i="1"/>
  <c r="NI74" i="1"/>
  <c r="NH74" i="1"/>
  <c r="LR74" i="1"/>
  <c r="KE74" i="1"/>
  <c r="LQ74" i="1"/>
  <c r="JX74" i="1"/>
  <c r="DW74" i="1"/>
  <c r="DF74" i="1"/>
  <c r="JW74" i="1"/>
  <c r="ED74" i="1"/>
  <c r="DV74" i="1"/>
  <c r="DE74" i="1"/>
  <c r="AZ74" i="1"/>
  <c r="MX74" i="1"/>
  <c r="MK74" i="1"/>
  <c r="MA74" i="1"/>
  <c r="JV74" i="1"/>
  <c r="EC74" i="1"/>
  <c r="DU74" i="1"/>
  <c r="DL74" i="1"/>
  <c r="DD74" i="1"/>
  <c r="AY74" i="1"/>
  <c r="NL74" i="1"/>
  <c r="MJ74" i="1"/>
  <c r="EB74" i="1"/>
  <c r="DT74" i="1"/>
  <c r="DC74" i="1"/>
  <c r="NK74" i="1"/>
  <c r="LV74" i="1"/>
  <c r="KP74" i="1"/>
  <c r="KD74" i="1"/>
  <c r="IY74" i="1"/>
  <c r="EA74" i="1"/>
  <c r="DS74" i="1"/>
  <c r="NG74" i="1"/>
  <c r="LU74" i="1"/>
  <c r="KO74" i="1"/>
  <c r="KA74" i="1"/>
  <c r="JH74" i="1"/>
  <c r="DZ74" i="1"/>
  <c r="DQ74" i="1"/>
  <c r="NC74" i="1"/>
  <c r="LT74" i="1"/>
  <c r="KN74" i="1"/>
  <c r="JZ74" i="1"/>
  <c r="BK74" i="1"/>
  <c r="DY74" i="1"/>
  <c r="DX74" i="1"/>
  <c r="DP74" i="1"/>
  <c r="LS74" i="1"/>
  <c r="KL74" i="1"/>
  <c r="JY74" i="1"/>
  <c r="TW76" i="1"/>
  <c r="TW75" i="1"/>
  <c r="TW73" i="1"/>
  <c r="TW71" i="1"/>
  <c r="TW79" i="1"/>
  <c r="TW72" i="1"/>
  <c r="TW70" i="1"/>
  <c r="TW74" i="1"/>
  <c r="TW78" i="1"/>
  <c r="TW77" i="1"/>
  <c r="TX73" i="1"/>
  <c r="TX74" i="1"/>
  <c r="TX78" i="1"/>
  <c r="TX79" i="1"/>
  <c r="TX77" i="1"/>
  <c r="TX72" i="1"/>
  <c r="TX70" i="1"/>
  <c r="TX71" i="1"/>
  <c r="TX75" i="1"/>
  <c r="TX76" i="1"/>
  <c r="NG75" i="1"/>
  <c r="MX75" i="1"/>
  <c r="LQ75" i="1"/>
  <c r="KC75" i="1"/>
  <c r="JU75" i="1"/>
  <c r="NF75" i="1"/>
  <c r="MW75" i="1"/>
  <c r="LP75" i="1"/>
  <c r="KJ75" i="1"/>
  <c r="KB75" i="1"/>
  <c r="JT75" i="1"/>
  <c r="ND75" i="1"/>
  <c r="MU75" i="1"/>
  <c r="LV75" i="1"/>
  <c r="KP75" i="1"/>
  <c r="NK75" i="1"/>
  <c r="MJ75" i="1"/>
  <c r="LT75" i="1"/>
  <c r="NI75" i="1"/>
  <c r="JX75" i="1"/>
  <c r="DY75" i="1"/>
  <c r="DP75" i="1"/>
  <c r="NH75" i="1"/>
  <c r="LU75" i="1"/>
  <c r="JW75" i="1"/>
  <c r="DX75" i="1"/>
  <c r="NE75" i="1"/>
  <c r="LS75" i="1"/>
  <c r="JV75" i="1"/>
  <c r="DW75" i="1"/>
  <c r="DF75" i="1"/>
  <c r="BK75" i="1"/>
  <c r="NC75" i="1"/>
  <c r="LR75" i="1"/>
  <c r="KE75" i="1"/>
  <c r="ED75" i="1"/>
  <c r="DV75" i="1"/>
  <c r="DE75" i="1"/>
  <c r="KN75" i="1"/>
  <c r="KA75" i="1"/>
  <c r="EB75" i="1"/>
  <c r="DT75" i="1"/>
  <c r="DC75" i="1"/>
  <c r="AY75" i="1"/>
  <c r="MA75" i="1"/>
  <c r="JZ75" i="1"/>
  <c r="JH75" i="1"/>
  <c r="IY75" i="1"/>
  <c r="EA75" i="1"/>
  <c r="DS75" i="1"/>
  <c r="NL75" i="1"/>
  <c r="DU75" i="1"/>
  <c r="DQ75" i="1"/>
  <c r="KO75" i="1"/>
  <c r="DL75" i="1"/>
  <c r="KL75" i="1"/>
  <c r="MV75" i="1"/>
  <c r="MK75" i="1"/>
  <c r="KD75" i="1"/>
  <c r="DD75" i="1"/>
  <c r="AZ75" i="1"/>
  <c r="JY75" i="1"/>
  <c r="EC75" i="1"/>
  <c r="DZ75" i="1"/>
  <c r="NK70" i="1"/>
  <c r="MJ70" i="1"/>
  <c r="LT70" i="1"/>
  <c r="KN70" i="1"/>
  <c r="JX70" i="1"/>
  <c r="JH70" i="1"/>
  <c r="IY70" i="1"/>
  <c r="EA70" i="1"/>
  <c r="DS70" i="1"/>
  <c r="NI70" i="1"/>
  <c r="MA70" i="1"/>
  <c r="LS70" i="1"/>
  <c r="KE70" i="1"/>
  <c r="JW70" i="1"/>
  <c r="DZ70" i="1"/>
  <c r="DQ70" i="1"/>
  <c r="NH70" i="1"/>
  <c r="LR70" i="1"/>
  <c r="KL70" i="1"/>
  <c r="KD70" i="1"/>
  <c r="JV70" i="1"/>
  <c r="DY70" i="1"/>
  <c r="DP70" i="1"/>
  <c r="AY70" i="1"/>
  <c r="NG70" i="1"/>
  <c r="MX70" i="1"/>
  <c r="LQ70" i="1"/>
  <c r="KC70" i="1"/>
  <c r="JU70" i="1"/>
  <c r="DX70" i="1"/>
  <c r="NF70" i="1"/>
  <c r="MW70" i="1"/>
  <c r="LP70" i="1"/>
  <c r="KJ70" i="1"/>
  <c r="KB70" i="1"/>
  <c r="JT70" i="1"/>
  <c r="DW70" i="1"/>
  <c r="DF70" i="1"/>
  <c r="BK70" i="1"/>
  <c r="NE70" i="1"/>
  <c r="MV70" i="1"/>
  <c r="KA70" i="1"/>
  <c r="ED70" i="1"/>
  <c r="DV70" i="1"/>
  <c r="DE70" i="1"/>
  <c r="MK70" i="1"/>
  <c r="LU70" i="1"/>
  <c r="KO70" i="1"/>
  <c r="DT70" i="1"/>
  <c r="ND70" i="1"/>
  <c r="MU70" i="1"/>
  <c r="LV70" i="1"/>
  <c r="KP70" i="1"/>
  <c r="JZ70" i="1"/>
  <c r="EC70" i="1"/>
  <c r="DU70" i="1"/>
  <c r="DL70" i="1"/>
  <c r="DD70" i="1"/>
  <c r="AZ70" i="1"/>
  <c r="NL70" i="1"/>
  <c r="NC70" i="1"/>
  <c r="JY70" i="1"/>
  <c r="EB70" i="1"/>
  <c r="DC70" i="1"/>
  <c r="NF77" i="1"/>
  <c r="MW77" i="1"/>
  <c r="LP77" i="1"/>
  <c r="KC77" i="1"/>
  <c r="JU77" i="1"/>
  <c r="DX77" i="1"/>
  <c r="BK77" i="1"/>
  <c r="NE77" i="1"/>
  <c r="MV77" i="1"/>
  <c r="NL77" i="1"/>
  <c r="NC77" i="1"/>
  <c r="MK77" i="1"/>
  <c r="LU77" i="1"/>
  <c r="KP77" i="1"/>
  <c r="JZ77" i="1"/>
  <c r="KJ77" i="1"/>
  <c r="JY77" i="1"/>
  <c r="DY77" i="1"/>
  <c r="DE77" i="1"/>
  <c r="LV77" i="1"/>
  <c r="JX77" i="1"/>
  <c r="DW77" i="1"/>
  <c r="DD77" i="1"/>
  <c r="LT77" i="1"/>
  <c r="JW77" i="1"/>
  <c r="DV77" i="1"/>
  <c r="DL77" i="1"/>
  <c r="DC77" i="1"/>
  <c r="AZ77" i="1"/>
  <c r="NK77" i="1"/>
  <c r="MX77" i="1"/>
  <c r="LS77" i="1"/>
  <c r="JV77" i="1"/>
  <c r="ED77" i="1"/>
  <c r="DU77" i="1"/>
  <c r="AY77" i="1"/>
  <c r="NI77" i="1"/>
  <c r="MU77" i="1"/>
  <c r="LR77" i="1"/>
  <c r="KO77" i="1"/>
  <c r="KE77" i="1"/>
  <c r="JT77" i="1"/>
  <c r="EC77" i="1"/>
  <c r="DT77" i="1"/>
  <c r="NH77" i="1"/>
  <c r="MJ77" i="1"/>
  <c r="MA77" i="1"/>
  <c r="LQ77" i="1"/>
  <c r="KN77" i="1"/>
  <c r="KD77" i="1"/>
  <c r="EB77" i="1"/>
  <c r="DS77" i="1"/>
  <c r="DQ77" i="1"/>
  <c r="DP77" i="1"/>
  <c r="DF77" i="1"/>
  <c r="KL77" i="1"/>
  <c r="NG77" i="1"/>
  <c r="KB77" i="1"/>
  <c r="EA77" i="1"/>
  <c r="ND77" i="1"/>
  <c r="KA77" i="1"/>
  <c r="IY77" i="1"/>
  <c r="JH77" i="1"/>
  <c r="DZ77" i="1"/>
  <c r="TU71" i="1"/>
  <c r="TU79" i="1"/>
  <c r="TU72" i="1"/>
  <c r="TU76" i="1"/>
  <c r="TU74" i="1"/>
  <c r="TU78" i="1"/>
  <c r="TU70" i="1"/>
  <c r="TU77" i="1"/>
  <c r="TU75" i="1"/>
  <c r="TU73" i="1"/>
  <c r="TV74" i="1"/>
  <c r="TV73" i="1"/>
  <c r="TV77" i="1"/>
  <c r="TV71" i="1"/>
  <c r="TV78" i="1"/>
  <c r="TV72" i="1"/>
  <c r="TV79" i="1"/>
  <c r="TV70" i="1"/>
  <c r="TV76" i="1"/>
  <c r="TV75" i="1"/>
  <c r="NI76" i="1"/>
  <c r="MA76" i="1"/>
  <c r="LS76" i="1"/>
  <c r="KE76" i="1"/>
  <c r="JW76" i="1"/>
  <c r="NH76" i="1"/>
  <c r="LR76" i="1"/>
  <c r="KL76" i="1"/>
  <c r="KD76" i="1"/>
  <c r="JV76" i="1"/>
  <c r="NG76" i="1"/>
  <c r="MX76" i="1"/>
  <c r="LQ76" i="1"/>
  <c r="KC76" i="1"/>
  <c r="JU76" i="1"/>
  <c r="ND76" i="1"/>
  <c r="MU76" i="1"/>
  <c r="LV76" i="1"/>
  <c r="KP76" i="1"/>
  <c r="JZ76" i="1"/>
  <c r="KJ76" i="1"/>
  <c r="JT76" i="1"/>
  <c r="JH76" i="1"/>
  <c r="EA76" i="1"/>
  <c r="DS76" i="1"/>
  <c r="NL76" i="1"/>
  <c r="MW76" i="1"/>
  <c r="DZ76" i="1"/>
  <c r="DQ76" i="1"/>
  <c r="NF76" i="1"/>
  <c r="MJ76" i="1"/>
  <c r="LU76" i="1"/>
  <c r="DX76" i="1"/>
  <c r="BK76" i="1"/>
  <c r="NC76" i="1"/>
  <c r="LP76" i="1"/>
  <c r="KA76" i="1"/>
  <c r="ED76" i="1"/>
  <c r="DV76" i="1"/>
  <c r="DE76" i="1"/>
  <c r="AZ76" i="1"/>
  <c r="KO76" i="1"/>
  <c r="JY76" i="1"/>
  <c r="EC76" i="1"/>
  <c r="DU76" i="1"/>
  <c r="DL76" i="1"/>
  <c r="DD76" i="1"/>
  <c r="AY76" i="1"/>
  <c r="IY76" i="1"/>
  <c r="DY76" i="1"/>
  <c r="DC76" i="1"/>
  <c r="LT76" i="1"/>
  <c r="DW76" i="1"/>
  <c r="MV76" i="1"/>
  <c r="MK76" i="1"/>
  <c r="DT76" i="1"/>
  <c r="KN76" i="1"/>
  <c r="DP76" i="1"/>
  <c r="KB76" i="1"/>
  <c r="NE76" i="1"/>
  <c r="JX76" i="1"/>
  <c r="DF76" i="1"/>
  <c r="EB76" i="1"/>
  <c r="NE78" i="1"/>
  <c r="MV78" i="1"/>
  <c r="ND78" i="1"/>
  <c r="MU78" i="1"/>
  <c r="NL78" i="1"/>
  <c r="NC78" i="1"/>
  <c r="LP78" i="1"/>
  <c r="KJ78" i="1"/>
  <c r="KB78" i="1"/>
  <c r="JT78" i="1"/>
  <c r="DW78" i="1"/>
  <c r="DF78" i="1"/>
  <c r="KA78" i="1"/>
  <c r="ED78" i="1"/>
  <c r="DV78" i="1"/>
  <c r="DE78" i="1"/>
  <c r="AZ78" i="1"/>
  <c r="NI78" i="1"/>
  <c r="MW78" i="1"/>
  <c r="MK78" i="1"/>
  <c r="LU78" i="1"/>
  <c r="KO78" i="1"/>
  <c r="JY78" i="1"/>
  <c r="EB78" i="1"/>
  <c r="DT78" i="1"/>
  <c r="DC78" i="1"/>
  <c r="NG78" i="1"/>
  <c r="MA78" i="1"/>
  <c r="LS78" i="1"/>
  <c r="KE78" i="1"/>
  <c r="JW78" i="1"/>
  <c r="DZ78" i="1"/>
  <c r="DQ78" i="1"/>
  <c r="NH78" i="1"/>
  <c r="LR78" i="1"/>
  <c r="KP78" i="1"/>
  <c r="JZ78" i="1"/>
  <c r="EC78" i="1"/>
  <c r="DL78" i="1"/>
  <c r="AY78" i="1"/>
  <c r="NF78" i="1"/>
  <c r="LQ78" i="1"/>
  <c r="KN78" i="1"/>
  <c r="JX78" i="1"/>
  <c r="IY78" i="1"/>
  <c r="EA78" i="1"/>
  <c r="JU78" i="1"/>
  <c r="DX78" i="1"/>
  <c r="DU78" i="1"/>
  <c r="DD78" i="1"/>
  <c r="KL78" i="1"/>
  <c r="DY78" i="1"/>
  <c r="MX78" i="1"/>
  <c r="MJ78" i="1"/>
  <c r="LV78" i="1"/>
  <c r="KD78" i="1"/>
  <c r="JH78" i="1"/>
  <c r="DS78" i="1"/>
  <c r="BK78" i="1"/>
  <c r="LT78" i="1"/>
  <c r="KC78" i="1"/>
  <c r="DP78" i="1"/>
  <c r="JV78" i="1"/>
  <c r="TW67" i="1"/>
  <c r="TW69" i="1"/>
  <c r="TW66" i="1"/>
  <c r="TW65" i="1"/>
  <c r="TW68" i="1"/>
  <c r="NF69" i="1"/>
  <c r="MW69" i="1"/>
  <c r="LP69" i="1"/>
  <c r="KC69" i="1"/>
  <c r="JU69" i="1"/>
  <c r="DX69" i="1"/>
  <c r="BK69" i="1"/>
  <c r="NE69" i="1"/>
  <c r="MV69" i="1"/>
  <c r="KJ69" i="1"/>
  <c r="KB69" i="1"/>
  <c r="JT69" i="1"/>
  <c r="DW69" i="1"/>
  <c r="DF69" i="1"/>
  <c r="ND69" i="1"/>
  <c r="MU69" i="1"/>
  <c r="LV69" i="1"/>
  <c r="KA69" i="1"/>
  <c r="ED69" i="1"/>
  <c r="DV69" i="1"/>
  <c r="DE69" i="1"/>
  <c r="AZ69" i="1"/>
  <c r="NL69" i="1"/>
  <c r="NC69" i="1"/>
  <c r="MK69" i="1"/>
  <c r="LU69" i="1"/>
  <c r="KP69" i="1"/>
  <c r="JZ69" i="1"/>
  <c r="NH69" i="1"/>
  <c r="LR69" i="1"/>
  <c r="KD69" i="1"/>
  <c r="EC69" i="1"/>
  <c r="DQ69" i="1"/>
  <c r="DC69" i="1"/>
  <c r="KN69" i="1"/>
  <c r="JX69" i="1"/>
  <c r="IY69" i="1"/>
  <c r="EA69" i="1"/>
  <c r="DL69" i="1"/>
  <c r="NG69" i="1"/>
  <c r="LS69" i="1"/>
  <c r="DZ69" i="1"/>
  <c r="LQ69" i="1"/>
  <c r="KL69" i="1"/>
  <c r="DY69" i="1"/>
  <c r="DU69" i="1"/>
  <c r="DD69" i="1"/>
  <c r="DT69" i="1"/>
  <c r="JY69" i="1"/>
  <c r="JH69" i="1"/>
  <c r="DP69" i="1"/>
  <c r="NK69" i="1"/>
  <c r="KO69" i="1"/>
  <c r="NI69" i="1"/>
  <c r="KE69" i="1"/>
  <c r="JW69" i="1"/>
  <c r="MA69" i="1"/>
  <c r="DS69" i="1"/>
  <c r="AY69" i="1"/>
  <c r="MX69" i="1"/>
  <c r="MJ69" i="1"/>
  <c r="JV69" i="1"/>
  <c r="LT69" i="1"/>
  <c r="EB69" i="1"/>
  <c r="TV69" i="1"/>
  <c r="TV68" i="1"/>
  <c r="TV67" i="1"/>
  <c r="TV66" i="1"/>
  <c r="TV65" i="1"/>
  <c r="NE67" i="1"/>
  <c r="MV67" i="1"/>
  <c r="KJ67" i="1"/>
  <c r="KB67" i="1"/>
  <c r="JT67" i="1"/>
  <c r="DW67" i="1"/>
  <c r="DF67" i="1"/>
  <c r="ND67" i="1"/>
  <c r="MU67" i="1"/>
  <c r="LV67" i="1"/>
  <c r="KA67" i="1"/>
  <c r="ED67" i="1"/>
  <c r="DV67" i="1"/>
  <c r="DE67" i="1"/>
  <c r="NK67" i="1"/>
  <c r="MJ67" i="1"/>
  <c r="LT67" i="1"/>
  <c r="KO67" i="1"/>
  <c r="JY67" i="1"/>
  <c r="NF67" i="1"/>
  <c r="KP67" i="1"/>
  <c r="KD67" i="1"/>
  <c r="DY67" i="1"/>
  <c r="DL67" i="1"/>
  <c r="NC67" i="1"/>
  <c r="KN67" i="1"/>
  <c r="KC67" i="1"/>
  <c r="DX67" i="1"/>
  <c r="JZ67" i="1"/>
  <c r="DU67" i="1"/>
  <c r="LU67" i="1"/>
  <c r="KL67" i="1"/>
  <c r="JX67" i="1"/>
  <c r="DT67" i="1"/>
  <c r="BK67" i="1"/>
  <c r="NI67" i="1"/>
  <c r="MX67" i="1"/>
  <c r="LR67" i="1"/>
  <c r="JV67" i="1"/>
  <c r="EB67" i="1"/>
  <c r="DQ67" i="1"/>
  <c r="AZ67" i="1"/>
  <c r="LP67" i="1"/>
  <c r="DP67" i="1"/>
  <c r="NL67" i="1"/>
  <c r="IY67" i="1"/>
  <c r="NH67" i="1"/>
  <c r="NG67" i="1"/>
  <c r="JH67" i="1"/>
  <c r="DD67" i="1"/>
  <c r="KE67" i="1"/>
  <c r="EC67" i="1"/>
  <c r="DC67" i="1"/>
  <c r="MW67" i="1"/>
  <c r="MK67" i="1"/>
  <c r="DS67" i="1"/>
  <c r="AY67" i="1"/>
  <c r="JW67" i="1"/>
  <c r="JU67" i="1"/>
  <c r="EA67" i="1"/>
  <c r="LS67" i="1"/>
  <c r="LQ67" i="1"/>
  <c r="MA67" i="1"/>
  <c r="DZ67" i="1"/>
  <c r="NL65" i="1"/>
  <c r="NK65" i="1"/>
  <c r="NC65" i="1"/>
  <c r="MK65" i="1"/>
  <c r="LU65" i="1"/>
  <c r="KO65" i="1"/>
  <c r="JY65" i="1"/>
  <c r="EB65" i="1"/>
  <c r="DT65" i="1"/>
  <c r="DC65" i="1"/>
  <c r="AY65" i="1"/>
  <c r="ED65" i="1"/>
  <c r="MJ65" i="1"/>
  <c r="LT65" i="1"/>
  <c r="KN65" i="1"/>
  <c r="JX65" i="1"/>
  <c r="JH65" i="1"/>
  <c r="IY65" i="1"/>
  <c r="EA65" i="1"/>
  <c r="DS65" i="1"/>
  <c r="NE65" i="1"/>
  <c r="DE65" i="1"/>
  <c r="ND65" i="1"/>
  <c r="JZ65" i="1"/>
  <c r="NI65" i="1"/>
  <c r="MA65" i="1"/>
  <c r="LS65" i="1"/>
  <c r="KE65" i="1"/>
  <c r="JW65" i="1"/>
  <c r="DZ65" i="1"/>
  <c r="DQ65" i="1"/>
  <c r="MU65" i="1"/>
  <c r="LV65" i="1"/>
  <c r="KP65" i="1"/>
  <c r="NH65" i="1"/>
  <c r="LR65" i="1"/>
  <c r="KL65" i="1"/>
  <c r="KD65" i="1"/>
  <c r="JV65" i="1"/>
  <c r="DY65" i="1"/>
  <c r="DP65" i="1"/>
  <c r="MV65" i="1"/>
  <c r="KA65" i="1"/>
  <c r="DV65" i="1"/>
  <c r="NG65" i="1"/>
  <c r="MX65" i="1"/>
  <c r="LQ65" i="1"/>
  <c r="KC65" i="1"/>
  <c r="JU65" i="1"/>
  <c r="DX65" i="1"/>
  <c r="NF65" i="1"/>
  <c r="MW65" i="1"/>
  <c r="LP65" i="1"/>
  <c r="KJ65" i="1"/>
  <c r="KB65" i="1"/>
  <c r="JT65" i="1"/>
  <c r="DW65" i="1"/>
  <c r="DF65" i="1"/>
  <c r="BK65" i="1"/>
  <c r="EC65" i="1"/>
  <c r="DU65" i="1"/>
  <c r="DL65" i="1"/>
  <c r="AZ65" i="1"/>
  <c r="DD65" i="1"/>
  <c r="TU69" i="1"/>
  <c r="TU68" i="1"/>
  <c r="TU67" i="1"/>
  <c r="TU66" i="1"/>
  <c r="TU65" i="1"/>
  <c r="NF66" i="1"/>
  <c r="MW66" i="1"/>
  <c r="NE66" i="1"/>
  <c r="MV66" i="1"/>
  <c r="ND66" i="1"/>
  <c r="MU66" i="1"/>
  <c r="LV66" i="1"/>
  <c r="KP66" i="1"/>
  <c r="JZ66" i="1"/>
  <c r="MX66" i="1"/>
  <c r="MK66" i="1"/>
  <c r="LS66" i="1"/>
  <c r="JY66" i="1"/>
  <c r="JH66" i="1"/>
  <c r="IY66" i="1"/>
  <c r="DX66" i="1"/>
  <c r="BK66" i="1"/>
  <c r="NI66" i="1"/>
  <c r="MJ66" i="1"/>
  <c r="MA66" i="1"/>
  <c r="LR66" i="1"/>
  <c r="JX66" i="1"/>
  <c r="DW66" i="1"/>
  <c r="DF66" i="1"/>
  <c r="NH66" i="1"/>
  <c r="LQ66" i="1"/>
  <c r="KO66" i="1"/>
  <c r="JW66" i="1"/>
  <c r="ED66" i="1"/>
  <c r="DV66" i="1"/>
  <c r="DE66" i="1"/>
  <c r="AZ66" i="1"/>
  <c r="NG66" i="1"/>
  <c r="LP66" i="1"/>
  <c r="KN66" i="1"/>
  <c r="KE66" i="1"/>
  <c r="JV66" i="1"/>
  <c r="EC66" i="1"/>
  <c r="DU66" i="1"/>
  <c r="DL66" i="1"/>
  <c r="DD66" i="1"/>
  <c r="AY66" i="1"/>
  <c r="NC66" i="1"/>
  <c r="KD66" i="1"/>
  <c r="JU66" i="1"/>
  <c r="EB66" i="1"/>
  <c r="DT66" i="1"/>
  <c r="DC66" i="1"/>
  <c r="NL66" i="1"/>
  <c r="LU66" i="1"/>
  <c r="KC66" i="1"/>
  <c r="DP66" i="1"/>
  <c r="LT66" i="1"/>
  <c r="KB66" i="1"/>
  <c r="DS66" i="1"/>
  <c r="KJ66" i="1"/>
  <c r="KA66" i="1"/>
  <c r="JT66" i="1"/>
  <c r="EA66" i="1"/>
  <c r="DZ66" i="1"/>
  <c r="DQ66" i="1"/>
  <c r="KL66" i="1"/>
  <c r="DY66" i="1"/>
  <c r="TY65" i="1"/>
  <c r="TY66" i="1"/>
  <c r="TY68" i="1"/>
  <c r="TY69" i="1"/>
  <c r="TY67" i="1"/>
  <c r="TZ66" i="1"/>
  <c r="TZ67" i="1"/>
  <c r="TZ68" i="1"/>
  <c r="TZ65" i="1"/>
  <c r="TZ69" i="1"/>
  <c r="TX69" i="1"/>
  <c r="TX67" i="1"/>
  <c r="TX68" i="1"/>
  <c r="TX66" i="1"/>
  <c r="TX65" i="1"/>
  <c r="ND68" i="1"/>
  <c r="MU68" i="1"/>
  <c r="NL68" i="1"/>
  <c r="NC68" i="1"/>
  <c r="NI68" i="1"/>
  <c r="MX68" i="1"/>
  <c r="KA68" i="1"/>
  <c r="ED68" i="1"/>
  <c r="DV68" i="1"/>
  <c r="DE68" i="1"/>
  <c r="AZ68" i="1"/>
  <c r="NG68" i="1"/>
  <c r="MV68" i="1"/>
  <c r="MK68" i="1"/>
  <c r="LU68" i="1"/>
  <c r="KO68" i="1"/>
  <c r="JY68" i="1"/>
  <c r="EB68" i="1"/>
  <c r="DT68" i="1"/>
  <c r="DC68" i="1"/>
  <c r="LS68" i="1"/>
  <c r="KC68" i="1"/>
  <c r="JH68" i="1"/>
  <c r="IY68" i="1"/>
  <c r="EA68" i="1"/>
  <c r="DP68" i="1"/>
  <c r="DF68" i="1"/>
  <c r="MW68" i="1"/>
  <c r="MJ68" i="1"/>
  <c r="LR68" i="1"/>
  <c r="KL68" i="1"/>
  <c r="KB68" i="1"/>
  <c r="DZ68" i="1"/>
  <c r="DD68" i="1"/>
  <c r="MA68" i="1"/>
  <c r="LQ68" i="1"/>
  <c r="JZ68" i="1"/>
  <c r="DY68" i="1"/>
  <c r="NH68" i="1"/>
  <c r="LP68" i="1"/>
  <c r="KJ68" i="1"/>
  <c r="JX68" i="1"/>
  <c r="DX68" i="1"/>
  <c r="DL68" i="1"/>
  <c r="NE68" i="1"/>
  <c r="JV68" i="1"/>
  <c r="JW68" i="1"/>
  <c r="DW68" i="1"/>
  <c r="JU68" i="1"/>
  <c r="DU68" i="1"/>
  <c r="JT68" i="1"/>
  <c r="DS68" i="1"/>
  <c r="KP68" i="1"/>
  <c r="DQ68" i="1"/>
  <c r="NF68" i="1"/>
  <c r="BK68" i="1"/>
  <c r="LV68" i="1"/>
  <c r="KE68" i="1"/>
  <c r="KN68" i="1"/>
  <c r="LT68" i="1"/>
  <c r="KD68" i="1"/>
  <c r="AY68" i="1"/>
  <c r="EC68" i="1"/>
  <c r="EI68" i="1"/>
  <c r="EI69" i="1"/>
  <c r="EI65" i="1"/>
  <c r="EI66" i="1"/>
  <c r="EI67" i="1"/>
  <c r="NG62" i="1"/>
  <c r="MX62" i="1"/>
  <c r="LQ62" i="1"/>
  <c r="KL62" i="1"/>
  <c r="KD62" i="1"/>
  <c r="JV62" i="1"/>
  <c r="DY62" i="1"/>
  <c r="DP62" i="1"/>
  <c r="NF62" i="1"/>
  <c r="MW62" i="1"/>
  <c r="LP62" i="1"/>
  <c r="KC62" i="1"/>
  <c r="JU62" i="1"/>
  <c r="DX62" i="1"/>
  <c r="BK62" i="1"/>
  <c r="NI62" i="1"/>
  <c r="MV62" i="1"/>
  <c r="LS62" i="1"/>
  <c r="KP62" i="1"/>
  <c r="JT62" i="1"/>
  <c r="EB62" i="1"/>
  <c r="DQ62" i="1"/>
  <c r="DE62" i="1"/>
  <c r="NH62" i="1"/>
  <c r="MU62" i="1"/>
  <c r="LR62" i="1"/>
  <c r="KO62" i="1"/>
  <c r="KE62" i="1"/>
  <c r="IY62" i="1"/>
  <c r="EA62" i="1"/>
  <c r="DD62" i="1"/>
  <c r="NC62" i="1"/>
  <c r="LT62" i="1"/>
  <c r="DV62" i="1"/>
  <c r="KB62" i="1"/>
  <c r="DU62" i="1"/>
  <c r="DF62" i="1"/>
  <c r="KA62" i="1"/>
  <c r="DT62" i="1"/>
  <c r="DC62" i="1"/>
  <c r="MK62" i="1"/>
  <c r="MA62" i="1"/>
  <c r="KN62" i="1"/>
  <c r="JZ62" i="1"/>
  <c r="DS62" i="1"/>
  <c r="NK62" i="1"/>
  <c r="LU62" i="1"/>
  <c r="JY62" i="1"/>
  <c r="EC62" i="1"/>
  <c r="NL62" i="1"/>
  <c r="JX62" i="1"/>
  <c r="DZ62" i="1"/>
  <c r="NE62" i="1"/>
  <c r="JW62" i="1"/>
  <c r="DW62" i="1"/>
  <c r="AZ62" i="1"/>
  <c r="ND62" i="1"/>
  <c r="AY62" i="1"/>
  <c r="KJ62" i="1"/>
  <c r="LV62" i="1"/>
  <c r="MJ62" i="1"/>
  <c r="ED62" i="1"/>
  <c r="DL62" i="1"/>
  <c r="JH62" i="1"/>
  <c r="NE63" i="1"/>
  <c r="MV63" i="1"/>
  <c r="ND63" i="1"/>
  <c r="MU63" i="1"/>
  <c r="NL63" i="1"/>
  <c r="NC63" i="1"/>
  <c r="NI63" i="1"/>
  <c r="MW63" i="1"/>
  <c r="MK63" i="1"/>
  <c r="LT63" i="1"/>
  <c r="KN63" i="1"/>
  <c r="JX63" i="1"/>
  <c r="JH63" i="1"/>
  <c r="IY63" i="1"/>
  <c r="EA63" i="1"/>
  <c r="DS63" i="1"/>
  <c r="NH63" i="1"/>
  <c r="MJ63" i="1"/>
  <c r="LS63" i="1"/>
  <c r="KE63" i="1"/>
  <c r="JW63" i="1"/>
  <c r="NG63" i="1"/>
  <c r="MA63" i="1"/>
  <c r="LR63" i="1"/>
  <c r="KL63" i="1"/>
  <c r="KD63" i="1"/>
  <c r="JV63" i="1"/>
  <c r="DY63" i="1"/>
  <c r="DP63" i="1"/>
  <c r="KA63" i="1"/>
  <c r="ED63" i="1"/>
  <c r="DV63" i="1"/>
  <c r="DE63" i="1"/>
  <c r="AZ63" i="1"/>
  <c r="LP63" i="1"/>
  <c r="KP63" i="1"/>
  <c r="JZ63" i="1"/>
  <c r="DT63" i="1"/>
  <c r="NF63" i="1"/>
  <c r="KO63" i="1"/>
  <c r="JY63" i="1"/>
  <c r="DQ63" i="1"/>
  <c r="DF63" i="1"/>
  <c r="JU63" i="1"/>
  <c r="DW63" i="1"/>
  <c r="DD63" i="1"/>
  <c r="JT63" i="1"/>
  <c r="DU63" i="1"/>
  <c r="DC63" i="1"/>
  <c r="LQ63" i="1"/>
  <c r="KB63" i="1"/>
  <c r="DX63" i="1"/>
  <c r="AY63" i="1"/>
  <c r="DL63" i="1"/>
  <c r="EC63" i="1"/>
  <c r="BK63" i="1"/>
  <c r="LU63" i="1"/>
  <c r="MX63" i="1"/>
  <c r="KJ63" i="1"/>
  <c r="DZ63" i="1"/>
  <c r="EB63" i="1"/>
  <c r="LV63" i="1"/>
  <c r="KC63" i="1"/>
  <c r="NE61" i="1"/>
  <c r="MV61" i="1"/>
  <c r="KA61" i="1"/>
  <c r="ND61" i="1"/>
  <c r="MU61" i="1"/>
  <c r="LV61" i="1"/>
  <c r="KP61" i="1"/>
  <c r="JZ61" i="1"/>
  <c r="EC61" i="1"/>
  <c r="DU61" i="1"/>
  <c r="DL61" i="1"/>
  <c r="DD61" i="1"/>
  <c r="AY61" i="1"/>
  <c r="NG61" i="1"/>
  <c r="MJ61" i="1"/>
  <c r="LR61" i="1"/>
  <c r="KL61" i="1"/>
  <c r="KB61" i="1"/>
  <c r="DZ61" i="1"/>
  <c r="DP61" i="1"/>
  <c r="NF61" i="1"/>
  <c r="MA61" i="1"/>
  <c r="LQ61" i="1"/>
  <c r="JY61" i="1"/>
  <c r="DY61" i="1"/>
  <c r="DF61" i="1"/>
  <c r="NC61" i="1"/>
  <c r="LU61" i="1"/>
  <c r="JU61" i="1"/>
  <c r="JH61" i="1"/>
  <c r="LT61" i="1"/>
  <c r="JT61" i="1"/>
  <c r="LP61" i="1"/>
  <c r="KD61" i="1"/>
  <c r="NI61" i="1"/>
  <c r="LS61" i="1"/>
  <c r="ED61" i="1"/>
  <c r="DQ61" i="1"/>
  <c r="DC61" i="1"/>
  <c r="BK61" i="1"/>
  <c r="NH61" i="1"/>
  <c r="KJ61" i="1"/>
  <c r="IY61" i="1"/>
  <c r="EB61" i="1"/>
  <c r="KE61" i="1"/>
  <c r="EA61" i="1"/>
  <c r="AZ61" i="1"/>
  <c r="KC61" i="1"/>
  <c r="MX61" i="1"/>
  <c r="DW61" i="1"/>
  <c r="DE61" i="1"/>
  <c r="JV61" i="1"/>
  <c r="MW61" i="1"/>
  <c r="MK61" i="1"/>
  <c r="DV61" i="1"/>
  <c r="NL61" i="1"/>
  <c r="KO61" i="1"/>
  <c r="DT61" i="1"/>
  <c r="DX61" i="1"/>
  <c r="KN61" i="1"/>
  <c r="DS61" i="1"/>
  <c r="JX61" i="1"/>
  <c r="JW61" i="1"/>
  <c r="EI60" i="1"/>
  <c r="EI61" i="1"/>
  <c r="EI64" i="1"/>
  <c r="EI63" i="1"/>
  <c r="EI62" i="1"/>
  <c r="LP54" i="1"/>
  <c r="TU63" i="1"/>
  <c r="TU62" i="1"/>
  <c r="TU61" i="1"/>
  <c r="TU60" i="1"/>
  <c r="TU64" i="1"/>
  <c r="TZ60" i="1"/>
  <c r="TZ63" i="1"/>
  <c r="TZ61" i="1"/>
  <c r="TZ62" i="1"/>
  <c r="TZ64" i="1"/>
  <c r="NG64" i="1"/>
  <c r="MX64" i="1"/>
  <c r="LQ64" i="1"/>
  <c r="KL64" i="1"/>
  <c r="KD64" i="1"/>
  <c r="JV64" i="1"/>
  <c r="DY64" i="1"/>
  <c r="DP64" i="1"/>
  <c r="NF64" i="1"/>
  <c r="MW64" i="1"/>
  <c r="LP64" i="1"/>
  <c r="KC64" i="1"/>
  <c r="JU64" i="1"/>
  <c r="DX64" i="1"/>
  <c r="BK64" i="1"/>
  <c r="NE64" i="1"/>
  <c r="MV64" i="1"/>
  <c r="KJ64" i="1"/>
  <c r="KB64" i="1"/>
  <c r="JT64" i="1"/>
  <c r="DW64" i="1"/>
  <c r="DF64" i="1"/>
  <c r="LT64" i="1"/>
  <c r="KN64" i="1"/>
  <c r="JZ64" i="1"/>
  <c r="EC64" i="1"/>
  <c r="DQ64" i="1"/>
  <c r="DC64" i="1"/>
  <c r="LS64" i="1"/>
  <c r="JY64" i="1"/>
  <c r="EB64" i="1"/>
  <c r="NL64" i="1"/>
  <c r="LR64" i="1"/>
  <c r="JX64" i="1"/>
  <c r="IY64" i="1"/>
  <c r="EA64" i="1"/>
  <c r="DL64" i="1"/>
  <c r="NH64" i="1"/>
  <c r="MJ64" i="1"/>
  <c r="DU64" i="1"/>
  <c r="AZ64" i="1"/>
  <c r="NC64" i="1"/>
  <c r="KE64" i="1"/>
  <c r="JH64" i="1"/>
  <c r="DT64" i="1"/>
  <c r="KA64" i="1"/>
  <c r="DS64" i="1"/>
  <c r="NI64" i="1"/>
  <c r="JW64" i="1"/>
  <c r="ED64" i="1"/>
  <c r="ND64" i="1"/>
  <c r="DZ64" i="1"/>
  <c r="MA64" i="1"/>
  <c r="MU64" i="1"/>
  <c r="LV64" i="1"/>
  <c r="MK64" i="1"/>
  <c r="LU64" i="1"/>
  <c r="DV64" i="1"/>
  <c r="AY64" i="1"/>
  <c r="NK64" i="1"/>
  <c r="DE64" i="1"/>
  <c r="KP64" i="1"/>
  <c r="KO64" i="1"/>
  <c r="DD64" i="1"/>
  <c r="TW64" i="1"/>
  <c r="TW63" i="1"/>
  <c r="TW62" i="1"/>
  <c r="TW60" i="1"/>
  <c r="TW61" i="1"/>
  <c r="TX62" i="1"/>
  <c r="TX60" i="1"/>
  <c r="TX61" i="1"/>
  <c r="TX64" i="1"/>
  <c r="TX63" i="1"/>
  <c r="TY63" i="1"/>
  <c r="TY64" i="1"/>
  <c r="TY61" i="1"/>
  <c r="TY62" i="1"/>
  <c r="TY60" i="1"/>
  <c r="TV63" i="1"/>
  <c r="TV61" i="1"/>
  <c r="TV60" i="1"/>
  <c r="TV62" i="1"/>
  <c r="TV64" i="1"/>
  <c r="NE60" i="1"/>
  <c r="MV60" i="1"/>
  <c r="KA60" i="1"/>
  <c r="ED60" i="1"/>
  <c r="DV60" i="1"/>
  <c r="ND60" i="1"/>
  <c r="MU60" i="1"/>
  <c r="NC60" i="1"/>
  <c r="LQ60" i="1"/>
  <c r="KO60" i="1"/>
  <c r="JW60" i="1"/>
  <c r="LP60" i="1"/>
  <c r="KN60" i="1"/>
  <c r="KE60" i="1"/>
  <c r="JV60" i="1"/>
  <c r="NI60" i="1"/>
  <c r="MW60" i="1"/>
  <c r="MK60" i="1"/>
  <c r="MA60" i="1"/>
  <c r="KP60" i="1"/>
  <c r="KC60" i="1"/>
  <c r="DX60" i="1"/>
  <c r="DF60" i="1"/>
  <c r="BK60" i="1"/>
  <c r="KJ60" i="1"/>
  <c r="NL60" i="1"/>
  <c r="JH60" i="1"/>
  <c r="NK60" i="1"/>
  <c r="KD60" i="1"/>
  <c r="NH60" i="1"/>
  <c r="MJ60" i="1"/>
  <c r="KB60" i="1"/>
  <c r="DW60" i="1"/>
  <c r="DE60" i="1"/>
  <c r="LT60" i="1"/>
  <c r="DS60" i="1"/>
  <c r="NG60" i="1"/>
  <c r="LV60" i="1"/>
  <c r="KL60" i="1"/>
  <c r="JZ60" i="1"/>
  <c r="DU60" i="1"/>
  <c r="DL60" i="1"/>
  <c r="DD60" i="1"/>
  <c r="AZ60" i="1"/>
  <c r="EB60" i="1"/>
  <c r="JT60" i="1"/>
  <c r="DZ60" i="1"/>
  <c r="DY60" i="1"/>
  <c r="NF60" i="1"/>
  <c r="LU60" i="1"/>
  <c r="JY60" i="1"/>
  <c r="EC60" i="1"/>
  <c r="DT60" i="1"/>
  <c r="DC60" i="1"/>
  <c r="AY60" i="1"/>
  <c r="JX60" i="1"/>
  <c r="LR60" i="1"/>
  <c r="DP60" i="1"/>
  <c r="MX60" i="1"/>
  <c r="LS60" i="1"/>
  <c r="JU60" i="1"/>
  <c r="IY60" i="1"/>
  <c r="EA60" i="1"/>
  <c r="DQ60" i="1"/>
  <c r="NE56" i="1"/>
  <c r="MV56" i="1"/>
  <c r="NL56" i="1"/>
  <c r="NC56" i="1"/>
  <c r="MK56" i="1"/>
  <c r="LU56" i="1"/>
  <c r="KO56" i="1"/>
  <c r="JY56" i="1"/>
  <c r="EB56" i="1"/>
  <c r="DT56" i="1"/>
  <c r="DC56" i="1"/>
  <c r="NI56" i="1"/>
  <c r="MX56" i="1"/>
  <c r="ND56" i="1"/>
  <c r="MA56" i="1"/>
  <c r="LR56" i="1"/>
  <c r="KJ56" i="1"/>
  <c r="KB56" i="1"/>
  <c r="JT56" i="1"/>
  <c r="DW56" i="1"/>
  <c r="DF56" i="1"/>
  <c r="NH56" i="1"/>
  <c r="MJ56" i="1"/>
  <c r="KC56" i="1"/>
  <c r="JH56" i="1"/>
  <c r="DZ56" i="1"/>
  <c r="DD56" i="1"/>
  <c r="NG56" i="1"/>
  <c r="LV56" i="1"/>
  <c r="KL56" i="1"/>
  <c r="KA56" i="1"/>
  <c r="DY56" i="1"/>
  <c r="NF56" i="1"/>
  <c r="LT56" i="1"/>
  <c r="JZ56" i="1"/>
  <c r="DX56" i="1"/>
  <c r="DL56" i="1"/>
  <c r="DU56" i="1"/>
  <c r="DE56" i="1"/>
  <c r="KE56" i="1"/>
  <c r="DS56" i="1"/>
  <c r="BK56" i="1"/>
  <c r="KD56" i="1"/>
  <c r="IY56" i="1"/>
  <c r="AZ56" i="1"/>
  <c r="DQ56" i="1"/>
  <c r="DP56" i="1"/>
  <c r="AY56" i="1"/>
  <c r="LS56" i="1"/>
  <c r="KP56" i="1"/>
  <c r="JW56" i="1"/>
  <c r="ED56" i="1"/>
  <c r="MW56" i="1"/>
  <c r="LQ56" i="1"/>
  <c r="KN56" i="1"/>
  <c r="JV56" i="1"/>
  <c r="EC56" i="1"/>
  <c r="JX56" i="1"/>
  <c r="JU56" i="1"/>
  <c r="LP56" i="1"/>
  <c r="EA56" i="1"/>
  <c r="MU56" i="1"/>
  <c r="DV56" i="1"/>
  <c r="TY56" i="1"/>
  <c r="TY57" i="1"/>
  <c r="NG57" i="1"/>
  <c r="MX57" i="1"/>
  <c r="LQ57" i="1"/>
  <c r="KL57" i="1"/>
  <c r="KD57" i="1"/>
  <c r="JV57" i="1"/>
  <c r="DY57" i="1"/>
  <c r="DP57" i="1"/>
  <c r="NE57" i="1"/>
  <c r="MV57" i="1"/>
  <c r="KJ57" i="1"/>
  <c r="KB57" i="1"/>
  <c r="JT57" i="1"/>
  <c r="DW57" i="1"/>
  <c r="DF57" i="1"/>
  <c r="NK57" i="1"/>
  <c r="MJ57" i="1"/>
  <c r="LT57" i="1"/>
  <c r="KO57" i="1"/>
  <c r="JY57" i="1"/>
  <c r="EB57" i="1"/>
  <c r="DT57" i="1"/>
  <c r="DC57" i="1"/>
  <c r="NI57" i="1"/>
  <c r="NF57" i="1"/>
  <c r="MK57" i="1"/>
  <c r="MA57" i="1"/>
  <c r="JH57" i="1"/>
  <c r="DX57" i="1"/>
  <c r="ND57" i="1"/>
  <c r="KE57" i="1"/>
  <c r="DV57" i="1"/>
  <c r="NC57" i="1"/>
  <c r="KP57" i="1"/>
  <c r="KC57" i="1"/>
  <c r="LS57" i="1"/>
  <c r="JX57" i="1"/>
  <c r="EC57" i="1"/>
  <c r="LR57" i="1"/>
  <c r="JW57" i="1"/>
  <c r="NL57" i="1"/>
  <c r="MW57" i="1"/>
  <c r="LV57" i="1"/>
  <c r="LU57" i="1"/>
  <c r="JZ57" i="1"/>
  <c r="DU57" i="1"/>
  <c r="BK57" i="1"/>
  <c r="AY57" i="1"/>
  <c r="MU57" i="1"/>
  <c r="LP57" i="1"/>
  <c r="JU57" i="1"/>
  <c r="DS57" i="1"/>
  <c r="DQ57" i="1"/>
  <c r="IY57" i="1"/>
  <c r="KN57" i="1"/>
  <c r="DL57" i="1"/>
  <c r="NH57" i="1"/>
  <c r="ED57" i="1"/>
  <c r="KA57" i="1"/>
  <c r="EA57" i="1"/>
  <c r="DZ57" i="1"/>
  <c r="AZ57" i="1"/>
  <c r="DE57" i="1"/>
  <c r="DD57" i="1"/>
  <c r="EI57" i="1"/>
  <c r="EI56" i="1"/>
  <c r="TU57" i="1"/>
  <c r="TU56" i="1"/>
  <c r="TZ56" i="1"/>
  <c r="TZ57" i="1"/>
  <c r="TW57" i="1"/>
  <c r="TW56" i="1"/>
  <c r="TX57" i="1"/>
  <c r="TX56" i="1"/>
  <c r="TV57" i="1"/>
  <c r="TV56" i="1"/>
  <c r="LV54" i="1"/>
  <c r="KD46" i="1"/>
  <c r="NC54" i="1"/>
  <c r="MX46" i="1"/>
  <c r="ND54" i="1"/>
  <c r="NF54" i="1"/>
  <c r="DQ54" i="1"/>
  <c r="LR54" i="1"/>
  <c r="EA46" i="1"/>
  <c r="DE46" i="1"/>
  <c r="LT46" i="1"/>
  <c r="DE54" i="1"/>
  <c r="LU54" i="1"/>
  <c r="LS54" i="1"/>
  <c r="MU54" i="1"/>
  <c r="MW54" i="1"/>
  <c r="JH54" i="1"/>
  <c r="MV54" i="1"/>
  <c r="LQ54" i="1"/>
  <c r="JY46" i="1"/>
  <c r="MK54" i="1"/>
  <c r="MX54" i="1"/>
  <c r="ED46" i="1"/>
  <c r="NE54" i="1"/>
  <c r="NE46" i="1"/>
  <c r="DD54" i="1"/>
  <c r="BK54" i="1"/>
  <c r="NG54" i="1"/>
  <c r="DL54" i="1"/>
  <c r="DF54" i="1"/>
  <c r="DP54" i="1"/>
  <c r="AY46" i="1"/>
  <c r="MV46" i="1"/>
  <c r="DP46" i="1"/>
  <c r="MJ46" i="1"/>
  <c r="NG46" i="1"/>
  <c r="EB46" i="1"/>
  <c r="JT46" i="1"/>
  <c r="DX46" i="1"/>
  <c r="DY46" i="1"/>
  <c r="KO46" i="1"/>
  <c r="JU46" i="1"/>
  <c r="AZ46" i="1"/>
  <c r="KJ46" i="1"/>
  <c r="KL46" i="1"/>
  <c r="MU46" i="1"/>
  <c r="LR46" i="1"/>
  <c r="LU46" i="1"/>
  <c r="NH46" i="1"/>
  <c r="DZ46" i="1"/>
  <c r="KP46" i="1"/>
  <c r="DW46" i="1"/>
  <c r="KN46" i="1"/>
  <c r="KB46" i="1"/>
  <c r="IY46" i="1"/>
  <c r="DF46" i="1"/>
  <c r="DL46" i="1"/>
  <c r="MK46" i="1"/>
  <c r="NI46" i="1"/>
  <c r="JV46" i="1"/>
  <c r="LP46" i="1"/>
  <c r="DQ46" i="1"/>
  <c r="NC46" i="1"/>
  <c r="NL46" i="1"/>
  <c r="BK46" i="1"/>
  <c r="KE46" i="1"/>
  <c r="DV46" i="1"/>
  <c r="DU46" i="1"/>
  <c r="KA46" i="1"/>
  <c r="MW46" i="1"/>
  <c r="LS46" i="1"/>
  <c r="NI54" i="1"/>
  <c r="JZ46" i="1"/>
  <c r="DC46" i="1"/>
  <c r="ND46" i="1"/>
  <c r="DD46" i="1"/>
  <c r="LT54" i="1"/>
  <c r="MA46" i="1"/>
  <c r="DS46" i="1"/>
  <c r="JW46" i="1"/>
  <c r="EC46" i="1"/>
  <c r="DT46" i="1"/>
  <c r="JX46" i="1"/>
  <c r="KC46" i="1"/>
  <c r="LQ46" i="1"/>
  <c r="LV46" i="1"/>
  <c r="NF46" i="1"/>
  <c r="NK46" i="1"/>
  <c r="NL54" i="1"/>
  <c r="NG58" i="1"/>
  <c r="MX58" i="1"/>
  <c r="ND58" i="1"/>
  <c r="MU58" i="1"/>
  <c r="NL58" i="1"/>
  <c r="LP58" i="1"/>
  <c r="KJ58" i="1"/>
  <c r="KB58" i="1"/>
  <c r="JT58" i="1"/>
  <c r="DW58" i="1"/>
  <c r="DF58" i="1"/>
  <c r="BK58" i="1"/>
  <c r="KA58" i="1"/>
  <c r="ED58" i="1"/>
  <c r="DV58" i="1"/>
  <c r="DE58" i="1"/>
  <c r="NI58" i="1"/>
  <c r="MW58" i="1"/>
  <c r="LV58" i="1"/>
  <c r="KP58" i="1"/>
  <c r="JZ58" i="1"/>
  <c r="EC58" i="1"/>
  <c r="DU58" i="1"/>
  <c r="DL58" i="1"/>
  <c r="DD58" i="1"/>
  <c r="AZ58" i="1"/>
  <c r="NH58" i="1"/>
  <c r="MV58" i="1"/>
  <c r="LU58" i="1"/>
  <c r="KO58" i="1"/>
  <c r="JY58" i="1"/>
  <c r="EB58" i="1"/>
  <c r="DT58" i="1"/>
  <c r="DC58" i="1"/>
  <c r="AY58" i="1"/>
  <c r="NF58" i="1"/>
  <c r="MK58" i="1"/>
  <c r="LT58" i="1"/>
  <c r="KN58" i="1"/>
  <c r="JX58" i="1"/>
  <c r="JH58" i="1"/>
  <c r="IY58" i="1"/>
  <c r="EA58" i="1"/>
  <c r="DS58" i="1"/>
  <c r="NE58" i="1"/>
  <c r="MJ58" i="1"/>
  <c r="MA58" i="1"/>
  <c r="LS58" i="1"/>
  <c r="KE58" i="1"/>
  <c r="JW58" i="1"/>
  <c r="DZ58" i="1"/>
  <c r="DQ58" i="1"/>
  <c r="NC58" i="1"/>
  <c r="LR58" i="1"/>
  <c r="KL58" i="1"/>
  <c r="KD58" i="1"/>
  <c r="JV58" i="1"/>
  <c r="DY58" i="1"/>
  <c r="DP58" i="1"/>
  <c r="LQ58" i="1"/>
  <c r="KC58" i="1"/>
  <c r="JU58" i="1"/>
  <c r="DX58" i="1"/>
  <c r="TX54" i="1"/>
  <c r="TX59" i="1"/>
  <c r="TX58" i="1"/>
  <c r="NG59" i="1"/>
  <c r="MX59" i="1"/>
  <c r="LQ59" i="1"/>
  <c r="KC59" i="1"/>
  <c r="JU59" i="1"/>
  <c r="DX59" i="1"/>
  <c r="NE59" i="1"/>
  <c r="MV59" i="1"/>
  <c r="KA59" i="1"/>
  <c r="ED59" i="1"/>
  <c r="DV59" i="1"/>
  <c r="DE59" i="1"/>
  <c r="ND59" i="1"/>
  <c r="MU59" i="1"/>
  <c r="LV59" i="1"/>
  <c r="KP59" i="1"/>
  <c r="JZ59" i="1"/>
  <c r="EC59" i="1"/>
  <c r="DU59" i="1"/>
  <c r="DL59" i="1"/>
  <c r="DD59" i="1"/>
  <c r="AZ59" i="1"/>
  <c r="NK59" i="1"/>
  <c r="MJ59" i="1"/>
  <c r="LT59" i="1"/>
  <c r="KN59" i="1"/>
  <c r="JX59" i="1"/>
  <c r="JH59" i="1"/>
  <c r="IY59" i="1"/>
  <c r="EA59" i="1"/>
  <c r="DS59" i="1"/>
  <c r="NI59" i="1"/>
  <c r="MA59" i="1"/>
  <c r="LS59" i="1"/>
  <c r="KE59" i="1"/>
  <c r="JW59" i="1"/>
  <c r="DZ59" i="1"/>
  <c r="DQ59" i="1"/>
  <c r="LU59" i="1"/>
  <c r="KL59" i="1"/>
  <c r="LR59" i="1"/>
  <c r="KJ59" i="1"/>
  <c r="NL59" i="1"/>
  <c r="LP59" i="1"/>
  <c r="BK59" i="1"/>
  <c r="AY59" i="1"/>
  <c r="NH59" i="1"/>
  <c r="KD59" i="1"/>
  <c r="EB59" i="1"/>
  <c r="DF59" i="1"/>
  <c r="NF59" i="1"/>
  <c r="KB59" i="1"/>
  <c r="DY59" i="1"/>
  <c r="DC59" i="1"/>
  <c r="NC59" i="1"/>
  <c r="JY59" i="1"/>
  <c r="DW59" i="1"/>
  <c r="JV59" i="1"/>
  <c r="DT59" i="1"/>
  <c r="MW59" i="1"/>
  <c r="MK59" i="1"/>
  <c r="KO59" i="1"/>
  <c r="JT59" i="1"/>
  <c r="DP59" i="1"/>
  <c r="TZ54" i="1"/>
  <c r="TZ59" i="1"/>
  <c r="TZ58" i="1"/>
  <c r="TV54" i="1"/>
  <c r="TV58" i="1"/>
  <c r="TV59" i="1"/>
  <c r="TY54" i="1"/>
  <c r="TY59" i="1"/>
  <c r="TY58" i="1"/>
  <c r="EI54" i="1"/>
  <c r="EI58" i="1"/>
  <c r="EI59" i="1"/>
  <c r="MJ54" i="1"/>
  <c r="TU54" i="1"/>
  <c r="TU58" i="1"/>
  <c r="TU59" i="1"/>
  <c r="NK54" i="1"/>
  <c r="NK80" i="1" s="1"/>
  <c r="TW54" i="1"/>
  <c r="TW59" i="1"/>
  <c r="TW58" i="1"/>
  <c r="KJ54" i="1"/>
  <c r="DT54" i="1"/>
  <c r="MA54" i="1"/>
  <c r="KD54" i="1"/>
  <c r="DX54" i="1"/>
  <c r="KO54" i="1"/>
  <c r="KL54" i="1"/>
  <c r="DZ54" i="1"/>
  <c r="JX54" i="1"/>
  <c r="DW54" i="1"/>
  <c r="JU54" i="1"/>
  <c r="KN54" i="1"/>
  <c r="DU54" i="1"/>
  <c r="KA54" i="1"/>
  <c r="KC54" i="1"/>
  <c r="JW54" i="1"/>
  <c r="EB54" i="1"/>
  <c r="EC54" i="1"/>
  <c r="KE54" i="1"/>
  <c r="DC54" i="1"/>
  <c r="DS54" i="1"/>
  <c r="JY54" i="1"/>
  <c r="DY54" i="1"/>
  <c r="EA54" i="1"/>
  <c r="JZ54" i="1"/>
  <c r="DV54" i="1"/>
  <c r="JT54" i="1"/>
  <c r="IY54" i="1"/>
  <c r="AZ54" i="1"/>
  <c r="KP54" i="1"/>
  <c r="AY54" i="1"/>
  <c r="ED54" i="1"/>
  <c r="KB54" i="1"/>
  <c r="JV54" i="1"/>
  <c r="TX46" i="1"/>
  <c r="TX50" i="1"/>
  <c r="TZ46" i="1"/>
  <c r="TZ50" i="1"/>
  <c r="TV46" i="1"/>
  <c r="TV50" i="1"/>
  <c r="TY46" i="1"/>
  <c r="TY50" i="1"/>
  <c r="NK50" i="1"/>
  <c r="NC50" i="1"/>
  <c r="MK50" i="1"/>
  <c r="LU50" i="1"/>
  <c r="KO50" i="1"/>
  <c r="JY50" i="1"/>
  <c r="EB50" i="1"/>
  <c r="DT50" i="1"/>
  <c r="DC50" i="1"/>
  <c r="AY50" i="1"/>
  <c r="JZ50" i="1"/>
  <c r="DD50" i="1"/>
  <c r="MJ50" i="1"/>
  <c r="LT50" i="1"/>
  <c r="KN50" i="1"/>
  <c r="JX50" i="1"/>
  <c r="JH50" i="1"/>
  <c r="IY50" i="1"/>
  <c r="EA50" i="1"/>
  <c r="DS50" i="1"/>
  <c r="DU50" i="1"/>
  <c r="NI50" i="1"/>
  <c r="MA50" i="1"/>
  <c r="LS50" i="1"/>
  <c r="KE50" i="1"/>
  <c r="JW50" i="1"/>
  <c r="DZ50" i="1"/>
  <c r="DQ50" i="1"/>
  <c r="NH50" i="1"/>
  <c r="LR50" i="1"/>
  <c r="KL50" i="1"/>
  <c r="KD50" i="1"/>
  <c r="JV50" i="1"/>
  <c r="DY50" i="1"/>
  <c r="DP50" i="1"/>
  <c r="JT50" i="1"/>
  <c r="DF50" i="1"/>
  <c r="BK50" i="1"/>
  <c r="NG50" i="1"/>
  <c r="MX50" i="1"/>
  <c r="LQ50" i="1"/>
  <c r="KC50" i="1"/>
  <c r="JU50" i="1"/>
  <c r="DX50" i="1"/>
  <c r="KJ50" i="1"/>
  <c r="DW50" i="1"/>
  <c r="ND50" i="1"/>
  <c r="DL50" i="1"/>
  <c r="NF50" i="1"/>
  <c r="MW50" i="1"/>
  <c r="LP50" i="1"/>
  <c r="KB50" i="1"/>
  <c r="MU50" i="1"/>
  <c r="EC50" i="1"/>
  <c r="NE50" i="1"/>
  <c r="MV50" i="1"/>
  <c r="KA50" i="1"/>
  <c r="ED50" i="1"/>
  <c r="DV50" i="1"/>
  <c r="DE50" i="1"/>
  <c r="NL50" i="1"/>
  <c r="LV50" i="1"/>
  <c r="KP50" i="1"/>
  <c r="AZ50" i="1"/>
  <c r="EI46" i="1"/>
  <c r="EI50" i="1"/>
  <c r="TU46" i="1"/>
  <c r="TU50" i="1"/>
  <c r="TW46" i="1"/>
  <c r="TW50" i="1"/>
  <c r="NR23" i="1"/>
  <c r="NR84" i="1" s="1"/>
  <c r="NT23" i="1"/>
  <c r="NT84" i="1" s="1"/>
  <c r="JH46" i="1"/>
  <c r="NS23" i="1"/>
  <c r="NS84" i="1" s="1"/>
  <c r="NO23" i="1"/>
  <c r="NO84" i="1" s="1"/>
  <c r="NP23" i="1"/>
  <c r="NP84" i="1" s="1"/>
  <c r="NN23" i="1"/>
  <c r="NN84" i="1" s="1"/>
  <c r="NQ23" i="1"/>
  <c r="NQ84" i="1" s="1"/>
  <c r="BH40" i="1"/>
  <c r="BF40" i="1"/>
  <c r="BJ40" i="1"/>
  <c r="BG40" i="1"/>
  <c r="BI40" i="1"/>
  <c r="BE40" i="1"/>
  <c r="AY25" i="6"/>
  <c r="AN25" i="6" s="1"/>
  <c r="BC28" i="7"/>
  <c r="AR28" i="7" s="1"/>
  <c r="AZ25" i="6"/>
  <c r="AO25" i="6" s="1"/>
  <c r="BD28" i="7"/>
  <c r="AS28" i="7" s="1"/>
  <c r="AY28" i="7"/>
  <c r="AN28" i="7" s="1"/>
  <c r="BF28" i="7"/>
  <c r="AU28" i="7" s="1"/>
  <c r="EJ17" i="1"/>
  <c r="PO15" i="1"/>
  <c r="RX15" i="1"/>
  <c r="UH15" i="1" s="1"/>
  <c r="FI19" i="1"/>
  <c r="HT19" i="1"/>
  <c r="E23" i="6"/>
  <c r="W23" i="6" s="1"/>
  <c r="D23" i="8"/>
  <c r="V23" i="8" s="1"/>
  <c r="C28" i="7"/>
  <c r="U28" i="7" s="1"/>
  <c r="C23" i="8"/>
  <c r="U23" i="8" s="1"/>
  <c r="CJ42" i="1"/>
  <c r="FW16" i="1"/>
  <c r="GC16" i="1"/>
  <c r="IF16" i="1"/>
  <c r="CQ39" i="1"/>
  <c r="CQ40" i="1" s="1"/>
  <c r="CQ41" i="1" s="1"/>
  <c r="CQ42" i="1" s="1"/>
  <c r="CM39" i="1"/>
  <c r="D23" i="7"/>
  <c r="V23" i="7" s="1"/>
  <c r="C23" i="7"/>
  <c r="U23" i="7" s="1"/>
  <c r="D28" i="7"/>
  <c r="V28" i="7" s="1"/>
  <c r="E28" i="7"/>
  <c r="W28" i="7" s="1"/>
  <c r="D23" i="6"/>
  <c r="V23" i="6" s="1"/>
  <c r="C23" i="6"/>
  <c r="U23" i="6" s="1"/>
  <c r="E23" i="8"/>
  <c r="W23" i="8" s="1"/>
  <c r="BA26" i="8"/>
  <c r="AP26" i="8" s="1"/>
  <c r="BE26" i="6"/>
  <c r="AT26" i="6" s="1"/>
  <c r="AZ26" i="8"/>
  <c r="AO26" i="8" s="1"/>
  <c r="BD26" i="6"/>
  <c r="AS26" i="6" s="1"/>
  <c r="BC26" i="6"/>
  <c r="AR26" i="6" s="1"/>
  <c r="AY26" i="6"/>
  <c r="AN26" i="6" s="1"/>
  <c r="GP25" i="1"/>
  <c r="GP23" i="1"/>
  <c r="GP84" i="1" s="1"/>
  <c r="GO23" i="1"/>
  <c r="GO25" i="1"/>
  <c r="GN23" i="1"/>
  <c r="GN25" i="1"/>
  <c r="GL23" i="1"/>
  <c r="GL25" i="1"/>
  <c r="GK25" i="1"/>
  <c r="GK23" i="1"/>
  <c r="GI23" i="1"/>
  <c r="GI25" i="1"/>
  <c r="GG25" i="1"/>
  <c r="GG23" i="1"/>
  <c r="GF25" i="1"/>
  <c r="GF23" i="1"/>
  <c r="GD25" i="1"/>
  <c r="GD23" i="1"/>
  <c r="GB25" i="1"/>
  <c r="GB23" i="1"/>
  <c r="GA25" i="1"/>
  <c r="GA23" i="1"/>
  <c r="FY23" i="1"/>
  <c r="FY25" i="1"/>
  <c r="FW23" i="1"/>
  <c r="FW25" i="1"/>
  <c r="FV23" i="1"/>
  <c r="FV25" i="1"/>
  <c r="FT23" i="1"/>
  <c r="FT25" i="1"/>
  <c r="BC26" i="8"/>
  <c r="AR26" i="8" s="1"/>
  <c r="AX26" i="8"/>
  <c r="AM26" i="8" s="1"/>
  <c r="BD26" i="8"/>
  <c r="AS26" i="8" s="1"/>
  <c r="AY34" i="7"/>
  <c r="AN34" i="7" s="1"/>
  <c r="AX34" i="7"/>
  <c r="AM34" i="7" s="1"/>
  <c r="BF34" i="7"/>
  <c r="AU34" i="7" s="1"/>
  <c r="BE34" i="7"/>
  <c r="AT34" i="7" s="1"/>
  <c r="BD34" i="7"/>
  <c r="AS34" i="7" s="1"/>
  <c r="BC34" i="7"/>
  <c r="AR34" i="7" s="1"/>
  <c r="BB34" i="7"/>
  <c r="AQ34" i="7" s="1"/>
  <c r="BA34" i="7"/>
  <c r="AP34" i="7" s="1"/>
  <c r="AZ34" i="7"/>
  <c r="AO34" i="7" s="1"/>
  <c r="AW33" i="6"/>
  <c r="AZ33" i="6" s="1"/>
  <c r="AO33" i="6" s="1"/>
  <c r="AW29" i="6"/>
  <c r="AX24" i="8"/>
  <c r="AM24" i="8" s="1"/>
  <c r="BF24" i="8"/>
  <c r="AU24" i="8" s="1"/>
  <c r="BE24" i="8"/>
  <c r="AT24" i="8" s="1"/>
  <c r="BD24" i="8"/>
  <c r="AS24" i="8" s="1"/>
  <c r="BC24" i="8"/>
  <c r="AR24" i="8" s="1"/>
  <c r="BB24" i="8"/>
  <c r="AQ24" i="8" s="1"/>
  <c r="BA24" i="8"/>
  <c r="AP24" i="8" s="1"/>
  <c r="AZ24" i="8"/>
  <c r="AO24" i="8" s="1"/>
  <c r="AY24" i="8"/>
  <c r="AN24" i="8" s="1"/>
  <c r="BD24" i="7"/>
  <c r="AS24" i="7" s="1"/>
  <c r="BF24" i="7"/>
  <c r="AU24" i="7" s="1"/>
  <c r="BE24" i="7"/>
  <c r="AT24" i="7" s="1"/>
  <c r="BC24" i="7"/>
  <c r="AR24" i="7" s="1"/>
  <c r="BB24" i="7"/>
  <c r="AQ24" i="7" s="1"/>
  <c r="BA24" i="7"/>
  <c r="AP24" i="7" s="1"/>
  <c r="AZ24" i="7"/>
  <c r="AO24" i="7" s="1"/>
  <c r="AY24" i="7"/>
  <c r="AN24" i="7" s="1"/>
  <c r="AX24" i="7"/>
  <c r="AM24" i="7" s="1"/>
  <c r="BF29" i="7"/>
  <c r="AU29" i="7" s="1"/>
  <c r="BE29" i="7"/>
  <c r="AT29" i="7" s="1"/>
  <c r="BD29" i="7"/>
  <c r="AS29" i="7" s="1"/>
  <c r="BC29" i="7"/>
  <c r="AR29" i="7" s="1"/>
  <c r="BB29" i="7"/>
  <c r="AQ29" i="7" s="1"/>
  <c r="BA29" i="7"/>
  <c r="AP29" i="7" s="1"/>
  <c r="AZ29" i="7"/>
  <c r="AO29" i="7" s="1"/>
  <c r="AY29" i="7"/>
  <c r="AN29" i="7" s="1"/>
  <c r="AX29" i="7"/>
  <c r="AM29" i="7" s="1"/>
  <c r="AX26" i="6"/>
  <c r="AM26" i="6" s="1"/>
  <c r="BF24" i="6"/>
  <c r="AU24" i="6" s="1"/>
  <c r="BE24" i="6"/>
  <c r="AT24" i="6" s="1"/>
  <c r="BD24" i="6"/>
  <c r="AS24" i="6" s="1"/>
  <c r="BC24" i="6"/>
  <c r="AR24" i="6" s="1"/>
  <c r="BB24" i="6"/>
  <c r="AQ24" i="6" s="1"/>
  <c r="BA24" i="6"/>
  <c r="AP24" i="6" s="1"/>
  <c r="AZ24" i="6"/>
  <c r="AO24" i="6" s="1"/>
  <c r="AY24" i="6"/>
  <c r="AN24" i="6" s="1"/>
  <c r="AX24" i="6"/>
  <c r="AM24" i="6" s="1"/>
  <c r="BE28" i="6"/>
  <c r="AT28" i="6" s="1"/>
  <c r="BB29" i="8"/>
  <c r="AQ29" i="8" s="1"/>
  <c r="BA29" i="8"/>
  <c r="AP29" i="8" s="1"/>
  <c r="AZ29" i="8"/>
  <c r="AO29" i="8" s="1"/>
  <c r="AY29" i="8"/>
  <c r="AN29" i="8" s="1"/>
  <c r="AX29" i="8"/>
  <c r="AM29" i="8" s="1"/>
  <c r="BF29" i="8"/>
  <c r="AU29" i="8" s="1"/>
  <c r="BE29" i="8"/>
  <c r="AT29" i="8" s="1"/>
  <c r="BD29" i="8"/>
  <c r="AS29" i="8" s="1"/>
  <c r="BC29" i="8"/>
  <c r="AR29" i="8" s="1"/>
  <c r="BA28" i="6"/>
  <c r="AP28" i="6" s="1"/>
  <c r="BC28" i="6"/>
  <c r="AR28" i="6" s="1"/>
  <c r="BF26" i="8"/>
  <c r="AU26" i="8" s="1"/>
  <c r="AW31" i="6"/>
  <c r="BF31" i="6" s="1"/>
  <c r="AU31" i="6" s="1"/>
  <c r="AW38" i="6"/>
  <c r="AW39" i="6" s="1"/>
  <c r="BB26" i="8"/>
  <c r="AQ26" i="8" s="1"/>
  <c r="EZ23" i="1"/>
  <c r="EY23" i="1"/>
  <c r="FA23" i="1"/>
  <c r="EI23" i="1"/>
  <c r="FC23" i="1"/>
  <c r="AX33" i="6"/>
  <c r="AM33" i="6" s="1"/>
  <c r="EQ23" i="1"/>
  <c r="EW23" i="1"/>
  <c r="EN23" i="1"/>
  <c r="AZ28" i="6"/>
  <c r="AO28" i="6" s="1"/>
  <c r="BF28" i="6"/>
  <c r="AU28" i="6" s="1"/>
  <c r="BD28" i="6"/>
  <c r="AS28" i="6" s="1"/>
  <c r="BA26" i="6"/>
  <c r="AP26" i="6" s="1"/>
  <c r="BB28" i="6"/>
  <c r="AQ28" i="6" s="1"/>
  <c r="AY28" i="6"/>
  <c r="AN28" i="6" s="1"/>
  <c r="AX28" i="6"/>
  <c r="AM28" i="6" s="1"/>
  <c r="ET23" i="1"/>
  <c r="EM23" i="1"/>
  <c r="BE26" i="8"/>
  <c r="AT26" i="8" s="1"/>
  <c r="AW31" i="8"/>
  <c r="AW30" i="6"/>
  <c r="BF30" i="6" s="1"/>
  <c r="AU30" i="6" s="1"/>
  <c r="AZ26" i="6"/>
  <c r="AO26" i="6" s="1"/>
  <c r="BF26" i="6"/>
  <c r="AU26" i="6" s="1"/>
  <c r="ER23" i="1"/>
  <c r="FD23" i="1"/>
  <c r="EV23" i="1"/>
  <c r="EO23" i="1"/>
  <c r="EU23" i="1"/>
  <c r="FR25" i="1"/>
  <c r="FR23" i="1"/>
  <c r="FE25" i="1"/>
  <c r="FE23" i="1"/>
  <c r="FG25" i="1"/>
  <c r="FG23" i="1"/>
  <c r="EH23" i="1"/>
  <c r="AW32" i="8"/>
  <c r="BF27" i="8"/>
  <c r="AU27" i="8" s="1"/>
  <c r="BE27" i="8"/>
  <c r="AT27" i="8" s="1"/>
  <c r="BD27" i="8"/>
  <c r="AS27" i="8" s="1"/>
  <c r="BC27" i="8"/>
  <c r="AR27" i="8" s="1"/>
  <c r="BB27" i="8"/>
  <c r="AQ27" i="8" s="1"/>
  <c r="BA27" i="8"/>
  <c r="AP27" i="8" s="1"/>
  <c r="AZ27" i="8"/>
  <c r="AO27" i="8" s="1"/>
  <c r="AY27" i="8"/>
  <c r="AN27" i="8" s="1"/>
  <c r="AX27" i="8"/>
  <c r="AM27" i="8" s="1"/>
  <c r="AZ27" i="7"/>
  <c r="AO27" i="7" s="1"/>
  <c r="AY27" i="7"/>
  <c r="AN27" i="7" s="1"/>
  <c r="AX27" i="7"/>
  <c r="AM27" i="7" s="1"/>
  <c r="BF27" i="7"/>
  <c r="AU27" i="7" s="1"/>
  <c r="AW32" i="7"/>
  <c r="BE27" i="7"/>
  <c r="AT27" i="7" s="1"/>
  <c r="BD27" i="7"/>
  <c r="AS27" i="7" s="1"/>
  <c r="BC27" i="7"/>
  <c r="AR27" i="7" s="1"/>
  <c r="BB27" i="7"/>
  <c r="AQ27" i="7" s="1"/>
  <c r="BA27" i="7"/>
  <c r="AP27" i="7" s="1"/>
  <c r="BF26" i="7"/>
  <c r="AU26" i="7" s="1"/>
  <c r="AW31" i="7"/>
  <c r="BE26" i="7"/>
  <c r="AT26" i="7" s="1"/>
  <c r="BD26" i="7"/>
  <c r="AS26" i="7" s="1"/>
  <c r="BC26" i="7"/>
  <c r="AR26" i="7" s="1"/>
  <c r="BB26" i="7"/>
  <c r="AQ26" i="7" s="1"/>
  <c r="BA26" i="7"/>
  <c r="AP26" i="7" s="1"/>
  <c r="AZ26" i="7"/>
  <c r="AO26" i="7" s="1"/>
  <c r="AY26" i="7"/>
  <c r="AN26" i="7" s="1"/>
  <c r="AX26" i="7"/>
  <c r="AM26" i="7" s="1"/>
  <c r="BB31" i="6"/>
  <c r="AQ31" i="6" s="1"/>
  <c r="BA31" i="6"/>
  <c r="AP31" i="6" s="1"/>
  <c r="AZ31" i="6"/>
  <c r="AO31" i="6" s="1"/>
  <c r="BF30" i="7"/>
  <c r="AU30" i="7" s="1"/>
  <c r="BE30" i="7"/>
  <c r="AT30" i="7" s="1"/>
  <c r="BD30" i="7"/>
  <c r="AS30" i="7" s="1"/>
  <c r="BC30" i="7"/>
  <c r="AR30" i="7" s="1"/>
  <c r="BB30" i="7"/>
  <c r="AQ30" i="7" s="1"/>
  <c r="BA30" i="7"/>
  <c r="AP30" i="7" s="1"/>
  <c r="AZ30" i="7"/>
  <c r="AO30" i="7" s="1"/>
  <c r="AY30" i="7"/>
  <c r="AN30" i="7" s="1"/>
  <c r="AX30" i="7"/>
  <c r="AM30" i="7" s="1"/>
  <c r="AX28" i="8"/>
  <c r="AM28" i="8" s="1"/>
  <c r="AW30" i="8"/>
  <c r="BF28" i="8"/>
  <c r="AU28" i="8" s="1"/>
  <c r="AW33" i="8"/>
  <c r="AW34" i="8" s="1"/>
  <c r="BE28" i="8"/>
  <c r="AT28" i="8" s="1"/>
  <c r="BD28" i="8"/>
  <c r="AS28" i="8" s="1"/>
  <c r="BC28" i="8"/>
  <c r="AR28" i="8" s="1"/>
  <c r="BB28" i="8"/>
  <c r="AQ28" i="8" s="1"/>
  <c r="BA28" i="8"/>
  <c r="AP28" i="8" s="1"/>
  <c r="AZ28" i="8"/>
  <c r="AO28" i="8" s="1"/>
  <c r="AY28" i="8"/>
  <c r="AN28" i="8" s="1"/>
  <c r="AZ32" i="6"/>
  <c r="AO32" i="6" s="1"/>
  <c r="AY32" i="6"/>
  <c r="AN32" i="6" s="1"/>
  <c r="AX32" i="6"/>
  <c r="AM32" i="6" s="1"/>
  <c r="BF32" i="6"/>
  <c r="AU32" i="6" s="1"/>
  <c r="AW37" i="6"/>
  <c r="BE32" i="6"/>
  <c r="AT32" i="6" s="1"/>
  <c r="BD32" i="6"/>
  <c r="AS32" i="6" s="1"/>
  <c r="BC32" i="6"/>
  <c r="AR32" i="6" s="1"/>
  <c r="BB32" i="6"/>
  <c r="AQ32" i="6" s="1"/>
  <c r="BA32" i="6"/>
  <c r="AP32" i="6" s="1"/>
  <c r="BF25" i="8"/>
  <c r="AU25" i="8" s="1"/>
  <c r="BE25" i="8"/>
  <c r="AT25" i="8" s="1"/>
  <c r="BD25" i="8"/>
  <c r="AS25" i="8" s="1"/>
  <c r="BC25" i="8"/>
  <c r="AR25" i="8" s="1"/>
  <c r="BB25" i="8"/>
  <c r="AQ25" i="8" s="1"/>
  <c r="BA25" i="8"/>
  <c r="AP25" i="8" s="1"/>
  <c r="AZ25" i="8"/>
  <c r="AO25" i="8" s="1"/>
  <c r="AY25" i="8"/>
  <c r="AN25" i="8" s="1"/>
  <c r="AX25" i="8"/>
  <c r="AM25" i="8" s="1"/>
  <c r="AX33" i="7"/>
  <c r="AM33" i="7" s="1"/>
  <c r="AW35" i="7"/>
  <c r="BF33" i="7"/>
  <c r="AU33" i="7" s="1"/>
  <c r="AW38" i="7"/>
  <c r="AW39" i="7" s="1"/>
  <c r="BE33" i="7"/>
  <c r="AT33" i="7" s="1"/>
  <c r="BD33" i="7"/>
  <c r="AS33" i="7" s="1"/>
  <c r="BC33" i="7"/>
  <c r="AR33" i="7" s="1"/>
  <c r="BB33" i="7"/>
  <c r="AQ33" i="7" s="1"/>
  <c r="D33" i="7" s="1"/>
  <c r="V33" i="7" s="1"/>
  <c r="BA33" i="7"/>
  <c r="AP33" i="7" s="1"/>
  <c r="AZ33" i="7"/>
  <c r="AO33" i="7" s="1"/>
  <c r="AY33" i="7"/>
  <c r="AN33" i="7" s="1"/>
  <c r="BF25" i="7"/>
  <c r="AU25" i="7" s="1"/>
  <c r="BE25" i="7"/>
  <c r="AT25" i="7" s="1"/>
  <c r="BD25" i="7"/>
  <c r="AS25" i="7" s="1"/>
  <c r="BC25" i="7"/>
  <c r="AR25" i="7" s="1"/>
  <c r="BB25" i="7"/>
  <c r="AQ25" i="7" s="1"/>
  <c r="BA25" i="7"/>
  <c r="AP25" i="7" s="1"/>
  <c r="AZ25" i="7"/>
  <c r="AO25" i="7" s="1"/>
  <c r="AY25" i="7"/>
  <c r="AN25" i="7" s="1"/>
  <c r="AX25" i="7"/>
  <c r="AM25" i="7" s="1"/>
  <c r="LM23" i="1"/>
  <c r="LM84" i="1" s="1"/>
  <c r="JD23" i="1"/>
  <c r="JD84" i="1" s="1"/>
  <c r="MK25" i="1"/>
  <c r="LL25" i="1"/>
  <c r="LL23" i="1"/>
  <c r="LL84" i="1" s="1"/>
  <c r="LK25" i="1"/>
  <c r="LK23" i="1"/>
  <c r="LK84" i="1" s="1"/>
  <c r="LG23" i="1"/>
  <c r="LG84" i="1" s="1"/>
  <c r="LH23" i="1"/>
  <c r="LH84" i="1" s="1"/>
  <c r="LJ25" i="1"/>
  <c r="LJ23" i="1"/>
  <c r="LJ84" i="1" s="1"/>
  <c r="LI23" i="1"/>
  <c r="LI84" i="1" s="1"/>
  <c r="MJ25" i="1"/>
  <c r="LJ55" i="1" l="1"/>
  <c r="LG55" i="1"/>
  <c r="LM55" i="1"/>
  <c r="EJ84" i="1"/>
  <c r="EJ55" i="1"/>
  <c r="LK55" i="1"/>
  <c r="NP55" i="1"/>
  <c r="NQ55" i="1"/>
  <c r="NT55" i="1"/>
  <c r="LI55" i="1"/>
  <c r="LL55" i="1"/>
  <c r="GP55" i="1"/>
  <c r="NO55" i="1"/>
  <c r="NN55" i="1"/>
  <c r="JD55" i="1"/>
  <c r="NR55" i="1"/>
  <c r="NS55" i="1"/>
  <c r="LH55" i="1"/>
  <c r="LO55" i="1" a="1"/>
  <c r="LO55" i="1" s="1"/>
  <c r="LO80" i="1" a="1"/>
  <c r="LO80" i="1" s="1"/>
  <c r="EJ80" i="1"/>
  <c r="NP62" i="1"/>
  <c r="NP80" i="1"/>
  <c r="LI62" i="1"/>
  <c r="LI80" i="1"/>
  <c r="NS62" i="1"/>
  <c r="NS80" i="1"/>
  <c r="LL62" i="1"/>
  <c r="LL80" i="1"/>
  <c r="LJ63" i="1"/>
  <c r="LJ80" i="1"/>
  <c r="GP60" i="1"/>
  <c r="GP80" i="1"/>
  <c r="NT64" i="1"/>
  <c r="NT80" i="1"/>
  <c r="LH60" i="1"/>
  <c r="LH80" i="1"/>
  <c r="LM62" i="1"/>
  <c r="LM80" i="1"/>
  <c r="NR62" i="1"/>
  <c r="NR80" i="1"/>
  <c r="LG63" i="1"/>
  <c r="LG80" i="1"/>
  <c r="NQ62" i="1"/>
  <c r="NQ80" i="1"/>
  <c r="NO62" i="1"/>
  <c r="NO80" i="1"/>
  <c r="JD64" i="1"/>
  <c r="JD80" i="1"/>
  <c r="LK64" i="1"/>
  <c r="LK80" i="1"/>
  <c r="NN64" i="1"/>
  <c r="NN80" i="1"/>
  <c r="LH71" i="1"/>
  <c r="LM70" i="1"/>
  <c r="NR76" i="1"/>
  <c r="LM72" i="1"/>
  <c r="NP73" i="1"/>
  <c r="LH78" i="1"/>
  <c r="LH73" i="1"/>
  <c r="NN77" i="1"/>
  <c r="LK74" i="1"/>
  <c r="LG78" i="1"/>
  <c r="LJ75" i="1"/>
  <c r="LM74" i="1"/>
  <c r="LI79" i="1"/>
  <c r="NN78" i="1"/>
  <c r="NS68" i="1"/>
  <c r="NQ66" i="1"/>
  <c r="NS74" i="1"/>
  <c r="NN70" i="1"/>
  <c r="NT78" i="1"/>
  <c r="NQ74" i="1"/>
  <c r="NS73" i="1"/>
  <c r="NR79" i="1"/>
  <c r="LJ78" i="1"/>
  <c r="LK68" i="1"/>
  <c r="NS79" i="1"/>
  <c r="NP79" i="1"/>
  <c r="LL76" i="1"/>
  <c r="NO70" i="1"/>
  <c r="NO75" i="1"/>
  <c r="GP74" i="1"/>
  <c r="JD74" i="1"/>
  <c r="NO72" i="1"/>
  <c r="LI68" i="1"/>
  <c r="NS66" i="1"/>
  <c r="LO78" i="1" a="1"/>
  <c r="LO78" i="1" s="1"/>
  <c r="NO76" i="1"/>
  <c r="NN76" i="1"/>
  <c r="LI76" i="1"/>
  <c r="NQ76" i="1"/>
  <c r="LG77" i="1"/>
  <c r="GP77" i="1"/>
  <c r="LJ70" i="1"/>
  <c r="NR75" i="1"/>
  <c r="LM75" i="1"/>
  <c r="NT75" i="1"/>
  <c r="NN74" i="1"/>
  <c r="GP72" i="1"/>
  <c r="LH72" i="1"/>
  <c r="LL72" i="1"/>
  <c r="NN73" i="1"/>
  <c r="NO73" i="1"/>
  <c r="LM73" i="1"/>
  <c r="GP79" i="1"/>
  <c r="NO79" i="1"/>
  <c r="LG71" i="1"/>
  <c r="NO71" i="1"/>
  <c r="LJ71" i="1"/>
  <c r="NK78" i="1"/>
  <c r="NK76" i="1"/>
  <c r="NK73" i="1"/>
  <c r="NK71" i="1"/>
  <c r="JD66" i="1"/>
  <c r="NP78" i="1"/>
  <c r="LM76" i="1"/>
  <c r="LO76" i="1" a="1"/>
  <c r="LO76" i="1" s="1"/>
  <c r="LH76" i="1"/>
  <c r="NS77" i="1"/>
  <c r="NR77" i="1"/>
  <c r="LL77" i="1"/>
  <c r="GP70" i="1"/>
  <c r="LH70" i="1"/>
  <c r="LK70" i="1"/>
  <c r="NQ75" i="1"/>
  <c r="GP75" i="1"/>
  <c r="LL75" i="1"/>
  <c r="LH75" i="1"/>
  <c r="NP75" i="1"/>
  <c r="NR74" i="1"/>
  <c r="LI72" i="1"/>
  <c r="NP72" i="1"/>
  <c r="LI73" i="1"/>
  <c r="LK73" i="1"/>
  <c r="LL79" i="1"/>
  <c r="LH79" i="1"/>
  <c r="LK71" i="1"/>
  <c r="GP78" i="1"/>
  <c r="JD75" i="1"/>
  <c r="LG61" i="1"/>
  <c r="NR68" i="1"/>
  <c r="NQ69" i="1"/>
  <c r="LI78" i="1"/>
  <c r="NQ78" i="1"/>
  <c r="NT76" i="1"/>
  <c r="LJ76" i="1"/>
  <c r="NQ77" i="1"/>
  <c r="NT70" i="1"/>
  <c r="NP70" i="1"/>
  <c r="LI75" i="1"/>
  <c r="LL74" i="1"/>
  <c r="LG72" i="1"/>
  <c r="JD72" i="1"/>
  <c r="LJ72" i="1"/>
  <c r="NQ72" i="1"/>
  <c r="NS72" i="1"/>
  <c r="NQ73" i="1"/>
  <c r="JD73" i="1"/>
  <c r="LO73" i="1" a="1"/>
  <c r="LO73" i="1" s="1"/>
  <c r="LM79" i="1"/>
  <c r="LO79" i="1" a="1"/>
  <c r="LO79" i="1" s="1"/>
  <c r="GP71" i="1"/>
  <c r="LO71" i="1" a="1"/>
  <c r="LO71" i="1" s="1"/>
  <c r="NP71" i="1"/>
  <c r="NO78" i="1"/>
  <c r="LL78" i="1"/>
  <c r="JD78" i="1"/>
  <c r="NO77" i="1"/>
  <c r="LO75" i="1" a="1"/>
  <c r="LO75" i="1" s="1"/>
  <c r="LO72" i="1" a="1"/>
  <c r="LO72" i="1" s="1"/>
  <c r="NT72" i="1"/>
  <c r="LL73" i="1"/>
  <c r="LH61" i="1"/>
  <c r="LO68" i="1" a="1"/>
  <c r="LO68" i="1" s="1"/>
  <c r="LI66" i="1"/>
  <c r="JD67" i="1"/>
  <c r="NR78" i="1"/>
  <c r="LM78" i="1"/>
  <c r="NS78" i="1"/>
  <c r="LG76" i="1"/>
  <c r="NS76" i="1"/>
  <c r="JD76" i="1"/>
  <c r="LK77" i="1"/>
  <c r="LM77" i="1"/>
  <c r="NT77" i="1"/>
  <c r="LI77" i="1"/>
  <c r="JD70" i="1"/>
  <c r="LK75" i="1"/>
  <c r="LJ74" i="1"/>
  <c r="LH74" i="1"/>
  <c r="LI74" i="1"/>
  <c r="NN72" i="1"/>
  <c r="LG73" i="1"/>
  <c r="JD79" i="1"/>
  <c r="LJ79" i="1"/>
  <c r="NS71" i="1"/>
  <c r="NN71" i="1"/>
  <c r="LL70" i="1"/>
  <c r="NO74" i="1"/>
  <c r="NT71" i="1"/>
  <c r="LG64" i="1"/>
  <c r="NQ68" i="1"/>
  <c r="NR66" i="1"/>
  <c r="NN65" i="1"/>
  <c r="GP76" i="1"/>
  <c r="LK76" i="1"/>
  <c r="LJ77" i="1"/>
  <c r="LO77" i="1" a="1"/>
  <c r="LO77" i="1" s="1"/>
  <c r="LI70" i="1"/>
  <c r="NQ70" i="1"/>
  <c r="LG75" i="1"/>
  <c r="NS75" i="1"/>
  <c r="LO74" i="1" a="1"/>
  <c r="LO74" i="1" s="1"/>
  <c r="NR72" i="1"/>
  <c r="LJ73" i="1"/>
  <c r="NT73" i="1"/>
  <c r="NQ79" i="1"/>
  <c r="NT79" i="1"/>
  <c r="LG79" i="1"/>
  <c r="NN79" i="1"/>
  <c r="LM71" i="1"/>
  <c r="JD71" i="1"/>
  <c r="LI71" i="1"/>
  <c r="NQ71" i="1"/>
  <c r="EJ77" i="1"/>
  <c r="EJ75" i="1"/>
  <c r="EJ76" i="1"/>
  <c r="EJ70" i="1"/>
  <c r="EJ79" i="1"/>
  <c r="EJ73" i="1"/>
  <c r="EJ74" i="1"/>
  <c r="EJ71" i="1"/>
  <c r="EJ72" i="1"/>
  <c r="EJ78" i="1"/>
  <c r="LO70" i="1" a="1"/>
  <c r="LO70" i="1" s="1"/>
  <c r="LH68" i="1"/>
  <c r="NT67" i="1"/>
  <c r="LK78" i="1"/>
  <c r="NP76" i="1"/>
  <c r="LH77" i="1"/>
  <c r="JD77" i="1"/>
  <c r="NP77" i="1"/>
  <c r="LG70" i="1"/>
  <c r="NR70" i="1"/>
  <c r="NS70" i="1"/>
  <c r="NN75" i="1"/>
  <c r="LG74" i="1"/>
  <c r="NP74" i="1"/>
  <c r="NT74" i="1"/>
  <c r="LK72" i="1"/>
  <c r="GP73" i="1"/>
  <c r="NR73" i="1"/>
  <c r="LK79" i="1"/>
  <c r="LL71" i="1"/>
  <c r="NR71" i="1"/>
  <c r="GP66" i="1"/>
  <c r="NR65" i="1"/>
  <c r="GP65" i="1"/>
  <c r="NQ65" i="1"/>
  <c r="LK67" i="1"/>
  <c r="NN67" i="1"/>
  <c r="NT69" i="1"/>
  <c r="GP69" i="1"/>
  <c r="NO69" i="1"/>
  <c r="NR64" i="1"/>
  <c r="NO68" i="1"/>
  <c r="GP68" i="1"/>
  <c r="LM66" i="1"/>
  <c r="NT66" i="1"/>
  <c r="LJ65" i="1"/>
  <c r="NO65" i="1"/>
  <c r="NQ67" i="1"/>
  <c r="LM67" i="1"/>
  <c r="LG67" i="1"/>
  <c r="LH69" i="1"/>
  <c r="NO66" i="1"/>
  <c r="LH65" i="1"/>
  <c r="LL65" i="1"/>
  <c r="NS65" i="1"/>
  <c r="LL69" i="1"/>
  <c r="LI69" i="1"/>
  <c r="LJ69" i="1"/>
  <c r="LG66" i="1"/>
  <c r="NQ60" i="1"/>
  <c r="NT60" i="1"/>
  <c r="LL68" i="1"/>
  <c r="NN68" i="1"/>
  <c r="LM68" i="1"/>
  <c r="LK66" i="1"/>
  <c r="LO66" i="1" a="1"/>
  <c r="LO66" i="1" s="1"/>
  <c r="NP65" i="1"/>
  <c r="LO65" i="1" a="1"/>
  <c r="LO65" i="1" s="1"/>
  <c r="LM65" i="1"/>
  <c r="NP67" i="1"/>
  <c r="LK69" i="1"/>
  <c r="LM69" i="1"/>
  <c r="LO69" i="1" a="1"/>
  <c r="LO69" i="1" s="1"/>
  <c r="LL60" i="1"/>
  <c r="NS63" i="1"/>
  <c r="NT68" i="1"/>
  <c r="NP66" i="1"/>
  <c r="LL66" i="1"/>
  <c r="LH66" i="1"/>
  <c r="LG65" i="1"/>
  <c r="NT65" i="1"/>
  <c r="LJ67" i="1"/>
  <c r="GP67" i="1"/>
  <c r="LH67" i="1"/>
  <c r="JD69" i="1"/>
  <c r="JD65" i="1"/>
  <c r="LK65" i="1"/>
  <c r="LO67" i="1" a="1"/>
  <c r="LO67" i="1" s="1"/>
  <c r="LL67" i="1"/>
  <c r="NS67" i="1"/>
  <c r="NS69" i="1"/>
  <c r="LG69" i="1"/>
  <c r="NN69" i="1"/>
  <c r="EJ69" i="1"/>
  <c r="EJ67" i="1"/>
  <c r="EJ68" i="1"/>
  <c r="EJ66" i="1"/>
  <c r="EJ65" i="1"/>
  <c r="NK68" i="1"/>
  <c r="NK66" i="1"/>
  <c r="LJ68" i="1"/>
  <c r="NR60" i="1"/>
  <c r="LM61" i="1"/>
  <c r="NP68" i="1"/>
  <c r="JD68" i="1"/>
  <c r="LG68" i="1"/>
  <c r="LJ66" i="1"/>
  <c r="NN66" i="1"/>
  <c r="LI65" i="1"/>
  <c r="LI67" i="1"/>
  <c r="NO67" i="1"/>
  <c r="NR67" i="1"/>
  <c r="NR69" i="1"/>
  <c r="NP69" i="1"/>
  <c r="JD61" i="1"/>
  <c r="NQ64" i="1"/>
  <c r="LI61" i="1"/>
  <c r="NS64" i="1"/>
  <c r="NO61" i="1"/>
  <c r="NQ61" i="1"/>
  <c r="NT61" i="1"/>
  <c r="NR61" i="1"/>
  <c r="LL63" i="1"/>
  <c r="LI60" i="1"/>
  <c r="NS60" i="1"/>
  <c r="LG60" i="1"/>
  <c r="NQ63" i="1"/>
  <c r="LG62" i="1"/>
  <c r="LI64" i="1"/>
  <c r="NS61" i="1"/>
  <c r="JD63" i="1"/>
  <c r="LH64" i="1"/>
  <c r="LJ60" i="1"/>
  <c r="NN61" i="1"/>
  <c r="LK63" i="1"/>
  <c r="LJ62" i="1"/>
  <c r="EJ64" i="1"/>
  <c r="EJ63" i="1"/>
  <c r="EJ61" i="1"/>
  <c r="EJ62" i="1"/>
  <c r="EJ60" i="1"/>
  <c r="NK58" i="1"/>
  <c r="NK63" i="1"/>
  <c r="NK61" i="1"/>
  <c r="JD60" i="1"/>
  <c r="LM64" i="1"/>
  <c r="LJ61" i="1"/>
  <c r="NP61" i="1"/>
  <c r="LO63" i="1" a="1"/>
  <c r="LO63" i="1" s="1"/>
  <c r="NT62" i="1"/>
  <c r="NO60" i="1"/>
  <c r="GP64" i="1"/>
  <c r="NO64" i="1"/>
  <c r="GP61" i="1"/>
  <c r="NO63" i="1"/>
  <c r="LH63" i="1"/>
  <c r="GP63" i="1"/>
  <c r="NP63" i="1"/>
  <c r="NT63" i="1"/>
  <c r="JD62" i="1"/>
  <c r="GP62" i="1"/>
  <c r="LK60" i="1"/>
  <c r="LM60" i="1"/>
  <c r="LL64" i="1"/>
  <c r="NP64" i="1"/>
  <c r="LK61" i="1"/>
  <c r="LL61" i="1"/>
  <c r="LM63" i="1"/>
  <c r="LH62" i="1"/>
  <c r="NP60" i="1"/>
  <c r="NN63" i="1"/>
  <c r="LK62" i="1"/>
  <c r="NN60" i="1"/>
  <c r="LO64" i="1" a="1"/>
  <c r="LO64" i="1" s="1"/>
  <c r="LJ64" i="1"/>
  <c r="LO61" i="1" a="1"/>
  <c r="LO61" i="1" s="1"/>
  <c r="LI63" i="1"/>
  <c r="NR63" i="1"/>
  <c r="NN62" i="1"/>
  <c r="LO60" i="1" a="1"/>
  <c r="LO60" i="1" s="1"/>
  <c r="LO62" i="1" a="1"/>
  <c r="LO62" i="1" s="1"/>
  <c r="NK56" i="1"/>
  <c r="LO57" i="1" a="1"/>
  <c r="LO57" i="1" s="1"/>
  <c r="LK57" i="1"/>
  <c r="LJ56" i="1"/>
  <c r="NQ57" i="1"/>
  <c r="LG57" i="1"/>
  <c r="NR57" i="1"/>
  <c r="LM57" i="1"/>
  <c r="NP57" i="1"/>
  <c r="GP56" i="1"/>
  <c r="LI56" i="1"/>
  <c r="LI57" i="1"/>
  <c r="LK56" i="1"/>
  <c r="NO57" i="1"/>
  <c r="NT57" i="1"/>
  <c r="LH57" i="1"/>
  <c r="LJ57" i="1"/>
  <c r="NR56" i="1"/>
  <c r="NS56" i="1"/>
  <c r="LH56" i="1"/>
  <c r="GP57" i="1"/>
  <c r="JD56" i="1"/>
  <c r="NT56" i="1"/>
  <c r="NS57" i="1"/>
  <c r="LL56" i="1"/>
  <c r="JD57" i="1"/>
  <c r="NQ56" i="1"/>
  <c r="NO56" i="1"/>
  <c r="NP56" i="1"/>
  <c r="EJ56" i="1"/>
  <c r="EJ57" i="1"/>
  <c r="LL57" i="1"/>
  <c r="NN57" i="1"/>
  <c r="LO56" i="1" a="1"/>
  <c r="LO56" i="1" s="1"/>
  <c r="LG56" i="1"/>
  <c r="LM56" i="1"/>
  <c r="NN56" i="1"/>
  <c r="LO54" i="1" a="1"/>
  <c r="LO54" i="1" s="1"/>
  <c r="LL59" i="1"/>
  <c r="LI58" i="1"/>
  <c r="LJ59" i="1"/>
  <c r="NP59" i="1"/>
  <c r="GP58" i="1"/>
  <c r="NT58" i="1"/>
  <c r="LH59" i="1"/>
  <c r="LM59" i="1"/>
  <c r="NR58" i="1"/>
  <c r="LG58" i="1"/>
  <c r="NQ58" i="1"/>
  <c r="NO58" i="1"/>
  <c r="NS58" i="1"/>
  <c r="JD58" i="1"/>
  <c r="LK59" i="1"/>
  <c r="NN58" i="1"/>
  <c r="LO46" i="1" a="1"/>
  <c r="LO46" i="1" s="1"/>
  <c r="LM58" i="1"/>
  <c r="LG59" i="1"/>
  <c r="LJ58" i="1"/>
  <c r="NO59" i="1"/>
  <c r="NQ59" i="1"/>
  <c r="LI59" i="1"/>
  <c r="LK58" i="1"/>
  <c r="LH58" i="1"/>
  <c r="NR59" i="1"/>
  <c r="LL58" i="1"/>
  <c r="LO58" i="1" a="1"/>
  <c r="LO58" i="1" s="1"/>
  <c r="NS59" i="1"/>
  <c r="GP59" i="1"/>
  <c r="NT59" i="1"/>
  <c r="JD59" i="1"/>
  <c r="NN59" i="1"/>
  <c r="EJ54" i="1"/>
  <c r="EJ59" i="1"/>
  <c r="EJ58" i="1"/>
  <c r="NP58" i="1"/>
  <c r="LO59" i="1" a="1"/>
  <c r="LO59" i="1" s="1"/>
  <c r="LJ46" i="1"/>
  <c r="LJ54" i="1"/>
  <c r="NS46" i="1"/>
  <c r="NS54" i="1"/>
  <c r="GP46" i="1"/>
  <c r="GP54" i="1"/>
  <c r="NT46" i="1"/>
  <c r="NT54" i="1"/>
  <c r="NO46" i="1"/>
  <c r="NO54" i="1"/>
  <c r="LG46" i="1"/>
  <c r="LG54" i="1"/>
  <c r="NQ46" i="1"/>
  <c r="NQ54" i="1"/>
  <c r="NR46" i="1"/>
  <c r="NR54" i="1"/>
  <c r="LI46" i="1"/>
  <c r="LI54" i="1"/>
  <c r="LH46" i="1"/>
  <c r="LH54" i="1"/>
  <c r="LK46" i="1"/>
  <c r="LK54" i="1"/>
  <c r="NN46" i="1"/>
  <c r="NN54" i="1"/>
  <c r="JD46" i="1"/>
  <c r="JD54" i="1"/>
  <c r="LM46" i="1"/>
  <c r="LM54" i="1"/>
  <c r="NP46" i="1"/>
  <c r="NP54" i="1"/>
  <c r="LL46" i="1"/>
  <c r="LL54" i="1"/>
  <c r="NT50" i="1"/>
  <c r="LO50" i="1" a="1"/>
  <c r="LO50" i="1" s="1"/>
  <c r="GP50" i="1"/>
  <c r="NN50" i="1"/>
  <c r="NP50" i="1"/>
  <c r="LL50" i="1"/>
  <c r="NQ50" i="1"/>
  <c r="LM50" i="1"/>
  <c r="LH50" i="1"/>
  <c r="NO50" i="1"/>
  <c r="LJ50" i="1"/>
  <c r="NR50" i="1"/>
  <c r="LG50" i="1"/>
  <c r="LI50" i="1"/>
  <c r="LK50" i="1"/>
  <c r="JD50" i="1"/>
  <c r="EJ46" i="1"/>
  <c r="EJ50" i="1"/>
  <c r="NS50" i="1"/>
  <c r="BD31" i="6"/>
  <c r="AS31" i="6" s="1"/>
  <c r="AX31" i="6"/>
  <c r="AM31" i="6" s="1"/>
  <c r="AW36" i="6"/>
  <c r="BC31" i="6"/>
  <c r="AR31" i="6" s="1"/>
  <c r="BE31" i="6"/>
  <c r="AT31" i="6" s="1"/>
  <c r="AY31" i="6"/>
  <c r="AN31" i="6" s="1"/>
  <c r="BA33" i="6"/>
  <c r="AP33" i="6" s="1"/>
  <c r="BF33" i="6"/>
  <c r="AU33" i="6" s="1"/>
  <c r="EK17" i="1"/>
  <c r="PP15" i="1"/>
  <c r="RY15" i="1"/>
  <c r="UI15" i="1" s="1"/>
  <c r="FJ19" i="1"/>
  <c r="HU19" i="1"/>
  <c r="E28" i="8"/>
  <c r="W28" i="8" s="1"/>
  <c r="C33" i="6"/>
  <c r="U33" i="6" s="1"/>
  <c r="D28" i="8"/>
  <c r="V28" i="8" s="1"/>
  <c r="E33" i="7"/>
  <c r="W33" i="7" s="1"/>
  <c r="BC38" i="6"/>
  <c r="AR38" i="6" s="1"/>
  <c r="GH16" i="1"/>
  <c r="IK16" i="1"/>
  <c r="GB16" i="1"/>
  <c r="C33" i="7"/>
  <c r="U33" i="7" s="1"/>
  <c r="E28" i="6"/>
  <c r="W28" i="6" s="1"/>
  <c r="C28" i="6"/>
  <c r="U28" i="6" s="1"/>
  <c r="D28" i="6"/>
  <c r="V28" i="6" s="1"/>
  <c r="C28" i="8"/>
  <c r="U28" i="8" s="1"/>
  <c r="AW40" i="6"/>
  <c r="BA40" i="6" s="1"/>
  <c r="AP40" i="6" s="1"/>
  <c r="BF38" i="6"/>
  <c r="AU38" i="6" s="1"/>
  <c r="AW43" i="6"/>
  <c r="BE43" i="6" s="1"/>
  <c r="AT43" i="6" s="1"/>
  <c r="AX38" i="6"/>
  <c r="AM38" i="6" s="1"/>
  <c r="AX30" i="6"/>
  <c r="AM30" i="6" s="1"/>
  <c r="BE33" i="6"/>
  <c r="AT33" i="6" s="1"/>
  <c r="AY30" i="6"/>
  <c r="AN30" i="6" s="1"/>
  <c r="AZ30" i="6"/>
  <c r="AO30" i="6" s="1"/>
  <c r="BD33" i="6"/>
  <c r="AS33" i="6" s="1"/>
  <c r="BB30" i="6"/>
  <c r="AQ30" i="6" s="1"/>
  <c r="AY38" i="6"/>
  <c r="AN38" i="6" s="1"/>
  <c r="BC33" i="6"/>
  <c r="AR33" i="6" s="1"/>
  <c r="E33" i="6" s="1"/>
  <c r="W33" i="6" s="1"/>
  <c r="BA30" i="6"/>
  <c r="AP30" i="6" s="1"/>
  <c r="BB33" i="6"/>
  <c r="AQ33" i="6" s="1"/>
  <c r="BD30" i="6"/>
  <c r="AS30" i="6" s="1"/>
  <c r="BC30" i="6"/>
  <c r="AR30" i="6" s="1"/>
  <c r="AZ38" i="6"/>
  <c r="AO38" i="6" s="1"/>
  <c r="BA38" i="6"/>
  <c r="AP38" i="6" s="1"/>
  <c r="C38" i="6" s="1"/>
  <c r="U38" i="6" s="1"/>
  <c r="BE30" i="6"/>
  <c r="AT30" i="6" s="1"/>
  <c r="BB38" i="6"/>
  <c r="AQ38" i="6" s="1"/>
  <c r="D38" i="6" s="1"/>
  <c r="V38" i="6" s="1"/>
  <c r="BD38" i="6"/>
  <c r="AS38" i="6" s="1"/>
  <c r="BE38" i="6"/>
  <c r="AT38" i="6" s="1"/>
  <c r="BF39" i="6"/>
  <c r="AU39" i="6" s="1"/>
  <c r="BE39" i="6"/>
  <c r="AT39" i="6" s="1"/>
  <c r="BD39" i="6"/>
  <c r="AS39" i="6" s="1"/>
  <c r="BC39" i="6"/>
  <c r="AR39" i="6" s="1"/>
  <c r="BB39" i="6"/>
  <c r="AQ39" i="6" s="1"/>
  <c r="BA39" i="6"/>
  <c r="AP39" i="6" s="1"/>
  <c r="AZ39" i="6"/>
  <c r="AO39" i="6" s="1"/>
  <c r="AY39" i="6"/>
  <c r="AN39" i="6" s="1"/>
  <c r="AX39" i="6"/>
  <c r="AM39" i="6" s="1"/>
  <c r="BA29" i="6"/>
  <c r="AP29" i="6" s="1"/>
  <c r="BF29" i="6"/>
  <c r="AU29" i="6" s="1"/>
  <c r="BE29" i="6"/>
  <c r="AT29" i="6" s="1"/>
  <c r="BD29" i="6"/>
  <c r="AS29" i="6" s="1"/>
  <c r="BC29" i="6"/>
  <c r="AR29" i="6" s="1"/>
  <c r="BB29" i="6"/>
  <c r="AQ29" i="6" s="1"/>
  <c r="AZ29" i="6"/>
  <c r="AO29" i="6" s="1"/>
  <c r="AY29" i="6"/>
  <c r="AN29" i="6" s="1"/>
  <c r="AX29" i="6"/>
  <c r="AM29" i="6" s="1"/>
  <c r="AW35" i="6"/>
  <c r="AW34" i="6"/>
  <c r="AY33" i="6"/>
  <c r="AN33" i="6" s="1"/>
  <c r="BF34" i="8"/>
  <c r="AU34" i="8" s="1"/>
  <c r="BE34" i="8"/>
  <c r="AT34" i="8" s="1"/>
  <c r="BD34" i="8"/>
  <c r="AS34" i="8" s="1"/>
  <c r="BC34" i="8"/>
  <c r="AR34" i="8" s="1"/>
  <c r="BB34" i="8"/>
  <c r="AQ34" i="8" s="1"/>
  <c r="BA34" i="8"/>
  <c r="AP34" i="8" s="1"/>
  <c r="AZ34" i="8"/>
  <c r="AO34" i="8" s="1"/>
  <c r="AY34" i="8"/>
  <c r="AN34" i="8" s="1"/>
  <c r="AX34" i="8"/>
  <c r="AM34" i="8" s="1"/>
  <c r="BC39" i="7"/>
  <c r="AR39" i="7" s="1"/>
  <c r="BB39" i="7"/>
  <c r="AQ39" i="7" s="1"/>
  <c r="BA39" i="7"/>
  <c r="AP39" i="7" s="1"/>
  <c r="AZ39" i="7"/>
  <c r="AO39" i="7" s="1"/>
  <c r="AY39" i="7"/>
  <c r="AN39" i="7" s="1"/>
  <c r="AX39" i="7"/>
  <c r="AM39" i="7" s="1"/>
  <c r="BF39" i="7"/>
  <c r="AU39" i="7" s="1"/>
  <c r="BE39" i="7"/>
  <c r="AT39" i="7" s="1"/>
  <c r="BD39" i="7"/>
  <c r="AS39" i="7" s="1"/>
  <c r="BF31" i="8"/>
  <c r="AU31" i="8" s="1"/>
  <c r="BD31" i="8"/>
  <c r="AS31" i="8" s="1"/>
  <c r="BE31" i="8"/>
  <c r="AT31" i="8" s="1"/>
  <c r="AW36" i="8"/>
  <c r="AX31" i="8"/>
  <c r="AM31" i="8" s="1"/>
  <c r="AY31" i="8"/>
  <c r="AN31" i="8" s="1"/>
  <c r="AZ31" i="8"/>
  <c r="AO31" i="8" s="1"/>
  <c r="BA31" i="8"/>
  <c r="AP31" i="8" s="1"/>
  <c r="BB31" i="8"/>
  <c r="AQ31" i="8" s="1"/>
  <c r="BC31" i="8"/>
  <c r="AR31" i="8" s="1"/>
  <c r="AW37" i="8"/>
  <c r="BF32" i="8"/>
  <c r="AU32" i="8" s="1"/>
  <c r="BE32" i="8"/>
  <c r="AT32" i="8" s="1"/>
  <c r="BD32" i="8"/>
  <c r="AS32" i="8" s="1"/>
  <c r="AZ32" i="8"/>
  <c r="AO32" i="8" s="1"/>
  <c r="AY32" i="8"/>
  <c r="AN32" i="8" s="1"/>
  <c r="AX32" i="8"/>
  <c r="AM32" i="8" s="1"/>
  <c r="BA32" i="8"/>
  <c r="AP32" i="8" s="1"/>
  <c r="BB32" i="8"/>
  <c r="AQ32" i="8" s="1"/>
  <c r="BC32" i="8"/>
  <c r="AR32" i="8" s="1"/>
  <c r="BF31" i="7"/>
  <c r="AU31" i="7" s="1"/>
  <c r="AW36" i="7"/>
  <c r="BE31" i="7"/>
  <c r="AT31" i="7" s="1"/>
  <c r="BD31" i="7"/>
  <c r="AS31" i="7" s="1"/>
  <c r="BC31" i="7"/>
  <c r="AR31" i="7" s="1"/>
  <c r="BB31" i="7"/>
  <c r="AQ31" i="7" s="1"/>
  <c r="BA31" i="7"/>
  <c r="AP31" i="7" s="1"/>
  <c r="AZ31" i="7"/>
  <c r="AO31" i="7" s="1"/>
  <c r="AY31" i="7"/>
  <c r="AN31" i="7" s="1"/>
  <c r="AX31" i="7"/>
  <c r="AM31" i="7" s="1"/>
  <c r="BF37" i="6"/>
  <c r="AU37" i="6" s="1"/>
  <c r="AW42" i="6"/>
  <c r="BE37" i="6"/>
  <c r="AT37" i="6" s="1"/>
  <c r="BD37" i="6"/>
  <c r="AS37" i="6" s="1"/>
  <c r="BC37" i="6"/>
  <c r="AR37" i="6" s="1"/>
  <c r="BB37" i="6"/>
  <c r="AQ37" i="6" s="1"/>
  <c r="BA37" i="6"/>
  <c r="AP37" i="6" s="1"/>
  <c r="AZ37" i="6"/>
  <c r="AO37" i="6" s="1"/>
  <c r="AY37" i="6"/>
  <c r="AN37" i="6" s="1"/>
  <c r="AX37" i="6"/>
  <c r="AM37" i="6" s="1"/>
  <c r="BF36" i="6"/>
  <c r="AU36" i="6" s="1"/>
  <c r="AW41" i="6"/>
  <c r="BE36" i="6"/>
  <c r="AT36" i="6" s="1"/>
  <c r="BD36" i="6"/>
  <c r="AS36" i="6" s="1"/>
  <c r="BC36" i="6"/>
  <c r="AR36" i="6" s="1"/>
  <c r="BB36" i="6"/>
  <c r="AQ36" i="6" s="1"/>
  <c r="BA36" i="6"/>
  <c r="AP36" i="6" s="1"/>
  <c r="AZ36" i="6"/>
  <c r="AO36" i="6" s="1"/>
  <c r="AY36" i="6"/>
  <c r="AN36" i="6" s="1"/>
  <c r="AX36" i="6"/>
  <c r="AM36" i="6" s="1"/>
  <c r="BF33" i="8"/>
  <c r="AU33" i="8" s="1"/>
  <c r="AW38" i="8"/>
  <c r="AW39" i="8" s="1"/>
  <c r="BE33" i="8"/>
  <c r="AT33" i="8" s="1"/>
  <c r="BD33" i="8"/>
  <c r="AS33" i="8" s="1"/>
  <c r="BC33" i="8"/>
  <c r="AR33" i="8" s="1"/>
  <c r="BB33" i="8"/>
  <c r="AQ33" i="8" s="1"/>
  <c r="BA33" i="8"/>
  <c r="AP33" i="8" s="1"/>
  <c r="AZ33" i="8"/>
  <c r="AO33" i="8" s="1"/>
  <c r="AY33" i="8"/>
  <c r="AN33" i="8" s="1"/>
  <c r="AX33" i="8"/>
  <c r="AM33" i="8" s="1"/>
  <c r="AW35" i="8"/>
  <c r="BF38" i="7"/>
  <c r="AU38" i="7" s="1"/>
  <c r="AW43" i="7"/>
  <c r="BE38" i="7"/>
  <c r="AT38" i="7" s="1"/>
  <c r="BD38" i="7"/>
  <c r="AS38" i="7" s="1"/>
  <c r="BC38" i="7"/>
  <c r="AR38" i="7" s="1"/>
  <c r="BB38" i="7"/>
  <c r="AQ38" i="7" s="1"/>
  <c r="BA38" i="7"/>
  <c r="AP38" i="7" s="1"/>
  <c r="AZ38" i="7"/>
  <c r="AO38" i="7" s="1"/>
  <c r="AY38" i="7"/>
  <c r="AN38" i="7" s="1"/>
  <c r="AX38" i="7"/>
  <c r="AM38" i="7" s="1"/>
  <c r="AW40" i="7"/>
  <c r="BF32" i="7"/>
  <c r="AU32" i="7" s="1"/>
  <c r="AW37" i="7"/>
  <c r="BE32" i="7"/>
  <c r="AT32" i="7" s="1"/>
  <c r="BD32" i="7"/>
  <c r="AS32" i="7" s="1"/>
  <c r="BC32" i="7"/>
  <c r="AR32" i="7" s="1"/>
  <c r="BB32" i="7"/>
  <c r="AQ32" i="7" s="1"/>
  <c r="BA32" i="7"/>
  <c r="AP32" i="7" s="1"/>
  <c r="AZ32" i="7"/>
  <c r="AO32" i="7" s="1"/>
  <c r="AY32" i="7"/>
  <c r="AN32" i="7" s="1"/>
  <c r="AX32" i="7"/>
  <c r="AM32" i="7" s="1"/>
  <c r="BD35" i="7"/>
  <c r="AS35" i="7" s="1"/>
  <c r="BC35" i="7"/>
  <c r="AR35" i="7" s="1"/>
  <c r="BB35" i="7"/>
  <c r="AQ35" i="7" s="1"/>
  <c r="BA35" i="7"/>
  <c r="AP35" i="7" s="1"/>
  <c r="AZ35" i="7"/>
  <c r="AO35" i="7" s="1"/>
  <c r="AX35" i="7"/>
  <c r="AM35" i="7" s="1"/>
  <c r="AY35" i="7"/>
  <c r="AN35" i="7" s="1"/>
  <c r="BF35" i="7"/>
  <c r="AU35" i="7" s="1"/>
  <c r="BE35" i="7"/>
  <c r="AT35" i="7" s="1"/>
  <c r="BD30" i="8"/>
  <c r="AS30" i="8" s="1"/>
  <c r="BC30" i="8"/>
  <c r="AR30" i="8" s="1"/>
  <c r="BB30" i="8"/>
  <c r="AQ30" i="8" s="1"/>
  <c r="BA30" i="8"/>
  <c r="AP30" i="8" s="1"/>
  <c r="AZ30" i="8"/>
  <c r="AO30" i="8" s="1"/>
  <c r="AX30" i="8"/>
  <c r="AM30" i="8" s="1"/>
  <c r="AY30" i="8"/>
  <c r="AN30" i="8" s="1"/>
  <c r="BF30" i="8"/>
  <c r="AU30" i="8" s="1"/>
  <c r="BE30" i="8"/>
  <c r="AT30" i="8" s="1"/>
  <c r="AY43" i="6"/>
  <c r="AN43" i="6" s="1"/>
  <c r="EK84" i="1" l="1"/>
  <c r="EK55" i="1"/>
  <c r="EK80" i="1"/>
  <c r="EK78" i="1"/>
  <c r="EK76" i="1"/>
  <c r="EK75" i="1"/>
  <c r="EK73" i="1"/>
  <c r="EK71" i="1"/>
  <c r="EK79" i="1"/>
  <c r="EK77" i="1"/>
  <c r="EK72" i="1"/>
  <c r="EK70" i="1"/>
  <c r="EK74" i="1"/>
  <c r="EK69" i="1"/>
  <c r="EK67" i="1"/>
  <c r="EK65" i="1"/>
  <c r="EK68" i="1"/>
  <c r="EK66" i="1"/>
  <c r="EK63" i="1"/>
  <c r="EK64" i="1"/>
  <c r="EK60" i="1"/>
  <c r="EK62" i="1"/>
  <c r="EK61" i="1"/>
  <c r="EK57" i="1"/>
  <c r="EK56" i="1"/>
  <c r="EK54" i="1"/>
  <c r="EK58" i="1"/>
  <c r="EK59" i="1"/>
  <c r="EK46" i="1"/>
  <c r="EK50" i="1"/>
  <c r="I41" i="1"/>
  <c r="AZ43" i="6"/>
  <c r="AO43" i="6" s="1"/>
  <c r="BA43" i="6"/>
  <c r="AP43" i="6" s="1"/>
  <c r="BC43" i="6"/>
  <c r="AR43" i="6" s="1"/>
  <c r="E43" i="6" s="1"/>
  <c r="W43" i="6" s="1"/>
  <c r="E38" i="6"/>
  <c r="W38" i="6" s="1"/>
  <c r="BB43" i="6"/>
  <c r="AQ43" i="6" s="1"/>
  <c r="AX43" i="6"/>
  <c r="AM43" i="6" s="1"/>
  <c r="EL17" i="1"/>
  <c r="PQ15" i="1"/>
  <c r="SA15" i="1" s="1"/>
  <c r="UK15" i="1" s="1"/>
  <c r="RZ15" i="1"/>
  <c r="UJ15" i="1" s="1"/>
  <c r="BB40" i="6"/>
  <c r="AQ40" i="6" s="1"/>
  <c r="BD40" i="6"/>
  <c r="AS40" i="6" s="1"/>
  <c r="BC40" i="6"/>
  <c r="AR40" i="6" s="1"/>
  <c r="FK19" i="1"/>
  <c r="HV19" i="1"/>
  <c r="AY40" i="6"/>
  <c r="AN40" i="6" s="1"/>
  <c r="D33" i="6"/>
  <c r="V33" i="6" s="1"/>
  <c r="C33" i="8"/>
  <c r="U33" i="8" s="1"/>
  <c r="E33" i="8"/>
  <c r="W33" i="8" s="1"/>
  <c r="AX40" i="6"/>
  <c r="AM40" i="6" s="1"/>
  <c r="AZ40" i="6"/>
  <c r="AO40" i="6" s="1"/>
  <c r="BE40" i="6"/>
  <c r="AT40" i="6" s="1"/>
  <c r="BF40" i="6"/>
  <c r="AU40" i="6" s="1"/>
  <c r="C43" i="6"/>
  <c r="U43" i="6" s="1"/>
  <c r="D43" i="6"/>
  <c r="V43" i="6" s="1"/>
  <c r="BF43" i="6"/>
  <c r="AU43" i="6" s="1"/>
  <c r="BD43" i="6"/>
  <c r="AS43" i="6" s="1"/>
  <c r="GM16" i="1"/>
  <c r="GG16" i="1"/>
  <c r="IP16" i="1"/>
  <c r="D38" i="7"/>
  <c r="V38" i="7" s="1"/>
  <c r="D33" i="8"/>
  <c r="V33" i="8" s="1"/>
  <c r="C38" i="7"/>
  <c r="U38" i="7" s="1"/>
  <c r="E38" i="7"/>
  <c r="W38" i="7" s="1"/>
  <c r="BF39" i="8"/>
  <c r="AU39" i="8" s="1"/>
  <c r="BE39" i="8"/>
  <c r="AT39" i="8" s="1"/>
  <c r="BD39" i="8"/>
  <c r="AS39" i="8" s="1"/>
  <c r="BC39" i="8"/>
  <c r="AR39" i="8" s="1"/>
  <c r="BB39" i="8"/>
  <c r="AQ39" i="8" s="1"/>
  <c r="BA39" i="8"/>
  <c r="AP39" i="8" s="1"/>
  <c r="AZ39" i="8"/>
  <c r="AO39" i="8" s="1"/>
  <c r="AY39" i="8"/>
  <c r="AN39" i="8" s="1"/>
  <c r="AX39" i="8"/>
  <c r="AM39" i="8" s="1"/>
  <c r="BE34" i="6"/>
  <c r="AT34" i="6" s="1"/>
  <c r="BF34" i="6"/>
  <c r="AU34" i="6" s="1"/>
  <c r="BD34" i="6"/>
  <c r="AS34" i="6" s="1"/>
  <c r="BC34" i="6"/>
  <c r="AR34" i="6" s="1"/>
  <c r="BB34" i="6"/>
  <c r="AQ34" i="6" s="1"/>
  <c r="BA34" i="6"/>
  <c r="AP34" i="6" s="1"/>
  <c r="AZ34" i="6"/>
  <c r="AO34" i="6" s="1"/>
  <c r="AY34" i="6"/>
  <c r="AN34" i="6" s="1"/>
  <c r="AX34" i="6"/>
  <c r="AM34" i="6" s="1"/>
  <c r="BD35" i="6"/>
  <c r="AS35" i="6" s="1"/>
  <c r="BF35" i="6"/>
  <c r="AU35" i="6" s="1"/>
  <c r="AZ35" i="6"/>
  <c r="AO35" i="6" s="1"/>
  <c r="BC35" i="6"/>
  <c r="AR35" i="6" s="1"/>
  <c r="BE35" i="6"/>
  <c r="AT35" i="6" s="1"/>
  <c r="BB35" i="6"/>
  <c r="AQ35" i="6" s="1"/>
  <c r="BA35" i="6"/>
  <c r="AP35" i="6" s="1"/>
  <c r="AY35" i="6"/>
  <c r="AN35" i="6" s="1"/>
  <c r="AX35" i="6"/>
  <c r="AM35" i="6" s="1"/>
  <c r="BB36" i="8"/>
  <c r="AQ36" i="8" s="1"/>
  <c r="BE36" i="8"/>
  <c r="AT36" i="8" s="1"/>
  <c r="BF36" i="8"/>
  <c r="AU36" i="8" s="1"/>
  <c r="AZ36" i="8"/>
  <c r="AO36" i="8" s="1"/>
  <c r="BA36" i="8"/>
  <c r="AP36" i="8" s="1"/>
  <c r="BC36" i="8"/>
  <c r="AR36" i="8" s="1"/>
  <c r="BD36" i="8"/>
  <c r="AS36" i="8" s="1"/>
  <c r="AX36" i="8"/>
  <c r="AM36" i="8" s="1"/>
  <c r="AW41" i="8"/>
  <c r="AY36" i="8"/>
  <c r="AN36" i="8" s="1"/>
  <c r="BF37" i="8"/>
  <c r="AU37" i="8" s="1"/>
  <c r="AW42" i="8"/>
  <c r="BE37" i="8"/>
  <c r="AT37" i="8" s="1"/>
  <c r="BD37" i="8"/>
  <c r="AS37" i="8" s="1"/>
  <c r="BC37" i="8"/>
  <c r="AR37" i="8" s="1"/>
  <c r="BB37" i="8"/>
  <c r="AQ37" i="8" s="1"/>
  <c r="BA37" i="8"/>
  <c r="AP37" i="8" s="1"/>
  <c r="AZ37" i="8"/>
  <c r="AO37" i="8" s="1"/>
  <c r="AY37" i="8"/>
  <c r="AN37" i="8" s="1"/>
  <c r="AX37" i="8"/>
  <c r="AM37" i="8" s="1"/>
  <c r="BF41" i="6"/>
  <c r="AU41" i="6" s="1"/>
  <c r="BD41" i="6"/>
  <c r="AS41" i="6" s="1"/>
  <c r="BC41" i="6"/>
  <c r="AR41" i="6" s="1"/>
  <c r="BB41" i="6"/>
  <c r="AQ41" i="6" s="1"/>
  <c r="BA41" i="6"/>
  <c r="AP41" i="6" s="1"/>
  <c r="AZ41" i="6"/>
  <c r="AO41" i="6" s="1"/>
  <c r="AY41" i="6"/>
  <c r="AN41" i="6" s="1"/>
  <c r="AX41" i="6"/>
  <c r="AM41" i="6" s="1"/>
  <c r="BE41" i="6"/>
  <c r="AT41" i="6" s="1"/>
  <c r="BF40" i="7"/>
  <c r="AU40" i="7" s="1"/>
  <c r="BE40" i="7"/>
  <c r="AT40" i="7" s="1"/>
  <c r="BD40" i="7"/>
  <c r="AS40" i="7" s="1"/>
  <c r="BC40" i="7"/>
  <c r="AR40" i="7" s="1"/>
  <c r="BB40" i="7"/>
  <c r="AQ40" i="7" s="1"/>
  <c r="BA40" i="7"/>
  <c r="AP40" i="7" s="1"/>
  <c r="AZ40" i="7"/>
  <c r="AO40" i="7" s="1"/>
  <c r="AY40" i="7"/>
  <c r="AN40" i="7" s="1"/>
  <c r="AX40" i="7"/>
  <c r="AM40" i="7" s="1"/>
  <c r="BF43" i="7"/>
  <c r="AU43" i="7" s="1"/>
  <c r="BE43" i="7"/>
  <c r="AT43" i="7" s="1"/>
  <c r="BD43" i="7"/>
  <c r="AS43" i="7" s="1"/>
  <c r="BC43" i="7"/>
  <c r="AR43" i="7" s="1"/>
  <c r="BB43" i="7"/>
  <c r="AQ43" i="7" s="1"/>
  <c r="BA43" i="7"/>
  <c r="AP43" i="7" s="1"/>
  <c r="AZ43" i="7"/>
  <c r="AO43" i="7" s="1"/>
  <c r="AY43" i="7"/>
  <c r="AN43" i="7" s="1"/>
  <c r="AX43" i="7"/>
  <c r="AM43" i="7" s="1"/>
  <c r="BF36" i="7"/>
  <c r="AU36" i="7" s="1"/>
  <c r="BD36" i="7"/>
  <c r="AS36" i="7" s="1"/>
  <c r="BC36" i="7"/>
  <c r="AR36" i="7" s="1"/>
  <c r="BB36" i="7"/>
  <c r="AQ36" i="7" s="1"/>
  <c r="BA36" i="7"/>
  <c r="AP36" i="7" s="1"/>
  <c r="AZ36" i="7"/>
  <c r="AO36" i="7" s="1"/>
  <c r="AY36" i="7"/>
  <c r="AN36" i="7" s="1"/>
  <c r="AX36" i="7"/>
  <c r="AM36" i="7" s="1"/>
  <c r="AW41" i="7"/>
  <c r="BE36" i="7"/>
  <c r="AT36" i="7" s="1"/>
  <c r="BF38" i="8"/>
  <c r="AU38" i="8" s="1"/>
  <c r="AW43" i="8"/>
  <c r="BE38" i="8"/>
  <c r="AT38" i="8" s="1"/>
  <c r="BD38" i="8"/>
  <c r="AS38" i="8" s="1"/>
  <c r="BC38" i="8"/>
  <c r="AR38" i="8" s="1"/>
  <c r="BB38" i="8"/>
  <c r="AQ38" i="8" s="1"/>
  <c r="BA38" i="8"/>
  <c r="AP38" i="8" s="1"/>
  <c r="AZ38" i="8"/>
  <c r="AO38" i="8" s="1"/>
  <c r="AY38" i="8"/>
  <c r="AN38" i="8" s="1"/>
  <c r="AX38" i="8"/>
  <c r="AM38" i="8" s="1"/>
  <c r="AW40" i="8"/>
  <c r="BF35" i="8"/>
  <c r="AU35" i="8" s="1"/>
  <c r="BE35" i="8"/>
  <c r="AT35" i="8" s="1"/>
  <c r="BD35" i="8"/>
  <c r="AS35" i="8" s="1"/>
  <c r="BC35" i="8"/>
  <c r="AR35" i="8" s="1"/>
  <c r="BB35" i="8"/>
  <c r="AQ35" i="8" s="1"/>
  <c r="BA35" i="8"/>
  <c r="AP35" i="8" s="1"/>
  <c r="AZ35" i="8"/>
  <c r="AO35" i="8" s="1"/>
  <c r="AY35" i="8"/>
  <c r="AN35" i="8" s="1"/>
  <c r="AX35" i="8"/>
  <c r="AM35" i="8" s="1"/>
  <c r="BF42" i="6"/>
  <c r="AU42" i="6" s="1"/>
  <c r="BE42" i="6"/>
  <c r="AT42" i="6" s="1"/>
  <c r="BD42" i="6"/>
  <c r="AS42" i="6" s="1"/>
  <c r="BC42" i="6"/>
  <c r="AR42" i="6" s="1"/>
  <c r="BB42" i="6"/>
  <c r="AQ42" i="6" s="1"/>
  <c r="BA42" i="6"/>
  <c r="AP42" i="6" s="1"/>
  <c r="AZ42" i="6"/>
  <c r="AO42" i="6" s="1"/>
  <c r="AY42" i="6"/>
  <c r="AN42" i="6" s="1"/>
  <c r="AX42" i="6"/>
  <c r="AM42" i="6" s="1"/>
  <c r="BF37" i="7"/>
  <c r="AU37" i="7" s="1"/>
  <c r="AW42" i="7"/>
  <c r="BE37" i="7"/>
  <c r="AT37" i="7" s="1"/>
  <c r="BD37" i="7"/>
  <c r="AS37" i="7" s="1"/>
  <c r="BC37" i="7"/>
  <c r="AR37" i="7" s="1"/>
  <c r="BB37" i="7"/>
  <c r="AQ37" i="7" s="1"/>
  <c r="BA37" i="7"/>
  <c r="AP37" i="7" s="1"/>
  <c r="AZ37" i="7"/>
  <c r="AO37" i="7" s="1"/>
  <c r="AY37" i="7"/>
  <c r="AN37" i="7" s="1"/>
  <c r="AX37" i="7"/>
  <c r="AM37" i="7" s="1"/>
  <c r="EL84" i="1" l="1"/>
  <c r="EL55" i="1"/>
  <c r="EL80" i="1"/>
  <c r="EL77" i="1"/>
  <c r="EL75" i="1"/>
  <c r="EL73" i="1"/>
  <c r="EL70" i="1"/>
  <c r="EL72" i="1"/>
  <c r="EL76" i="1"/>
  <c r="EL79" i="1"/>
  <c r="EL78" i="1"/>
  <c r="EL71" i="1"/>
  <c r="EL74" i="1"/>
  <c r="EL65" i="1"/>
  <c r="EL68" i="1"/>
  <c r="EL66" i="1"/>
  <c r="EL67" i="1"/>
  <c r="EL69" i="1"/>
  <c r="EL61" i="1"/>
  <c r="EL62" i="1"/>
  <c r="EL63" i="1"/>
  <c r="EL60" i="1"/>
  <c r="EL64" i="1"/>
  <c r="EL57" i="1"/>
  <c r="EL56" i="1"/>
  <c r="EL54" i="1"/>
  <c r="EL59" i="1"/>
  <c r="EL58" i="1"/>
  <c r="EL46" i="1"/>
  <c r="EL50" i="1"/>
  <c r="BJ41" i="1"/>
  <c r="BF41" i="1"/>
  <c r="BI41" i="1"/>
  <c r="BH41" i="1"/>
  <c r="BG41" i="1"/>
  <c r="BE41" i="1"/>
  <c r="EM17" i="1"/>
  <c r="FL19" i="1"/>
  <c r="HW19" i="1"/>
  <c r="C38" i="8"/>
  <c r="U38" i="8" s="1"/>
  <c r="E38" i="8"/>
  <c r="W38" i="8" s="1"/>
  <c r="IU16" i="1"/>
  <c r="GL16" i="1"/>
  <c r="C43" i="7"/>
  <c r="U43" i="7" s="1"/>
  <c r="D43" i="7"/>
  <c r="V43" i="7" s="1"/>
  <c r="E43" i="7"/>
  <c r="W43" i="7" s="1"/>
  <c r="D38" i="8"/>
  <c r="V38" i="8" s="1"/>
  <c r="PR15" i="1"/>
  <c r="SB15" i="1" s="1"/>
  <c r="UL15" i="1" s="1"/>
  <c r="BD41" i="8"/>
  <c r="AS41" i="8" s="1"/>
  <c r="BC41" i="8"/>
  <c r="AR41" i="8" s="1"/>
  <c r="BB41" i="8"/>
  <c r="AQ41" i="8" s="1"/>
  <c r="BA41" i="8"/>
  <c r="AP41" i="8" s="1"/>
  <c r="AZ41" i="8"/>
  <c r="AO41" i="8" s="1"/>
  <c r="AY41" i="8"/>
  <c r="AN41" i="8" s="1"/>
  <c r="AX41" i="8"/>
  <c r="AM41" i="8" s="1"/>
  <c r="BE41" i="8"/>
  <c r="AT41" i="8" s="1"/>
  <c r="BF41" i="8"/>
  <c r="AU41" i="8" s="1"/>
  <c r="BE42" i="8"/>
  <c r="AT42" i="8" s="1"/>
  <c r="BD42" i="8"/>
  <c r="AS42" i="8" s="1"/>
  <c r="BC42" i="8"/>
  <c r="AR42" i="8" s="1"/>
  <c r="BB42" i="8"/>
  <c r="AQ42" i="8" s="1"/>
  <c r="BA42" i="8"/>
  <c r="AP42" i="8" s="1"/>
  <c r="AX42" i="8"/>
  <c r="AM42" i="8" s="1"/>
  <c r="AY42" i="8"/>
  <c r="AN42" i="8" s="1"/>
  <c r="AZ42" i="8"/>
  <c r="AO42" i="8" s="1"/>
  <c r="BF42" i="8"/>
  <c r="AU42" i="8" s="1"/>
  <c r="BF43" i="8"/>
  <c r="AU43" i="8" s="1"/>
  <c r="BA43" i="8"/>
  <c r="AP43" i="8" s="1"/>
  <c r="BE43" i="8"/>
  <c r="AT43" i="8" s="1"/>
  <c r="BD43" i="8"/>
  <c r="AS43" i="8" s="1"/>
  <c r="BC43" i="8"/>
  <c r="AR43" i="8" s="1"/>
  <c r="BB43" i="8"/>
  <c r="AQ43" i="8" s="1"/>
  <c r="AZ43" i="8"/>
  <c r="AO43" i="8" s="1"/>
  <c r="AY43" i="8"/>
  <c r="AN43" i="8" s="1"/>
  <c r="AX43" i="8"/>
  <c r="AM43" i="8" s="1"/>
  <c r="BB41" i="7"/>
  <c r="AQ41" i="7" s="1"/>
  <c r="BA41" i="7"/>
  <c r="AP41" i="7" s="1"/>
  <c r="AZ41" i="7"/>
  <c r="AO41" i="7" s="1"/>
  <c r="AY41" i="7"/>
  <c r="AN41" i="7" s="1"/>
  <c r="AX41" i="7"/>
  <c r="AM41" i="7" s="1"/>
  <c r="BF41" i="7"/>
  <c r="AU41" i="7" s="1"/>
  <c r="BE41" i="7"/>
  <c r="AT41" i="7" s="1"/>
  <c r="BD41" i="7"/>
  <c r="AS41" i="7" s="1"/>
  <c r="BC41" i="7"/>
  <c r="AR41" i="7" s="1"/>
  <c r="BF40" i="8"/>
  <c r="AU40" i="8" s="1"/>
  <c r="BE40" i="8"/>
  <c r="AT40" i="8" s="1"/>
  <c r="BD40" i="8"/>
  <c r="AS40" i="8" s="1"/>
  <c r="BC40" i="8"/>
  <c r="AR40" i="8" s="1"/>
  <c r="BB40" i="8"/>
  <c r="AQ40" i="8" s="1"/>
  <c r="BA40" i="8"/>
  <c r="AP40" i="8" s="1"/>
  <c r="AZ40" i="8"/>
  <c r="AO40" i="8" s="1"/>
  <c r="AY40" i="8"/>
  <c r="AN40" i="8" s="1"/>
  <c r="AX40" i="8"/>
  <c r="AM40" i="8" s="1"/>
  <c r="BF42" i="7"/>
  <c r="AU42" i="7" s="1"/>
  <c r="BE42" i="7"/>
  <c r="AT42" i="7" s="1"/>
  <c r="BC42" i="7"/>
  <c r="AR42" i="7" s="1"/>
  <c r="BD42" i="7"/>
  <c r="AS42" i="7" s="1"/>
  <c r="BB42" i="7"/>
  <c r="AQ42" i="7" s="1"/>
  <c r="BA42" i="7"/>
  <c r="AP42" i="7" s="1"/>
  <c r="AZ42" i="7"/>
  <c r="AO42" i="7" s="1"/>
  <c r="AY42" i="7"/>
  <c r="AN42" i="7" s="1"/>
  <c r="AX42" i="7"/>
  <c r="AM42" i="7" s="1"/>
  <c r="EM84" i="1" l="1"/>
  <c r="EM55" i="1"/>
  <c r="EM80" i="1"/>
  <c r="EM75" i="1"/>
  <c r="EM76" i="1"/>
  <c r="EM70" i="1"/>
  <c r="EM71" i="1"/>
  <c r="EM79" i="1"/>
  <c r="EM73" i="1"/>
  <c r="EM77" i="1"/>
  <c r="EM72" i="1"/>
  <c r="EM74" i="1"/>
  <c r="EM78" i="1"/>
  <c r="EM65" i="1"/>
  <c r="EM67" i="1"/>
  <c r="EM68" i="1"/>
  <c r="EM66" i="1"/>
  <c r="EM69" i="1"/>
  <c r="EM63" i="1"/>
  <c r="EM61" i="1"/>
  <c r="EM62" i="1"/>
  <c r="EM60" i="1"/>
  <c r="EM64" i="1"/>
  <c r="EM56" i="1"/>
  <c r="EM57" i="1"/>
  <c r="EM54" i="1"/>
  <c r="EM58" i="1"/>
  <c r="EM59" i="1"/>
  <c r="EM46" i="1"/>
  <c r="EM50" i="1"/>
  <c r="I42" i="1"/>
  <c r="EN17" i="1"/>
  <c r="FM19" i="1"/>
  <c r="HX19" i="1"/>
  <c r="D43" i="8"/>
  <c r="V43" i="8" s="1"/>
  <c r="C43" i="8"/>
  <c r="U43" i="8" s="1"/>
  <c r="E43" i="8"/>
  <c r="W43" i="8" s="1"/>
  <c r="PS15" i="1"/>
  <c r="SC15" i="1" s="1"/>
  <c r="UM15" i="1" s="1"/>
  <c r="EN84" i="1" l="1"/>
  <c r="EN55" i="1"/>
  <c r="EN80" i="1"/>
  <c r="EN78" i="1"/>
  <c r="EN75" i="1"/>
  <c r="EN70" i="1"/>
  <c r="EN74" i="1"/>
  <c r="EN73" i="1"/>
  <c r="EN71" i="1"/>
  <c r="EN77" i="1"/>
  <c r="EN72" i="1"/>
  <c r="EN79" i="1"/>
  <c r="EN76" i="1"/>
  <c r="EN68" i="1"/>
  <c r="EN65" i="1"/>
  <c r="EN66" i="1"/>
  <c r="EN67" i="1"/>
  <c r="EN69" i="1"/>
  <c r="EN63" i="1"/>
  <c r="EN61" i="1"/>
  <c r="EN60" i="1"/>
  <c r="EN62" i="1"/>
  <c r="EN64" i="1"/>
  <c r="EN57" i="1"/>
  <c r="EN56" i="1"/>
  <c r="EN54" i="1"/>
  <c r="EN58" i="1"/>
  <c r="EN59" i="1"/>
  <c r="EN46" i="1"/>
  <c r="EN50" i="1"/>
  <c r="BF42" i="1"/>
  <c r="BJ42" i="1"/>
  <c r="BI42" i="1"/>
  <c r="BE42" i="1"/>
  <c r="BH42" i="1"/>
  <c r="BG42" i="1"/>
  <c r="EO17" i="1"/>
  <c r="FN19" i="1"/>
  <c r="HY19" i="1"/>
  <c r="PT15" i="1"/>
  <c r="SD15" i="1" s="1"/>
  <c r="UN15" i="1" s="1"/>
  <c r="EO84" i="1" l="1"/>
  <c r="EO55" i="1"/>
  <c r="EO80" i="1"/>
  <c r="EO78" i="1"/>
  <c r="EO76" i="1"/>
  <c r="EO74" i="1"/>
  <c r="EO75" i="1"/>
  <c r="EO77" i="1"/>
  <c r="EO70" i="1"/>
  <c r="EO72" i="1"/>
  <c r="EO73" i="1"/>
  <c r="EO71" i="1"/>
  <c r="EO79" i="1"/>
  <c r="EO68" i="1"/>
  <c r="EO67" i="1"/>
  <c r="EO66" i="1"/>
  <c r="EO69" i="1"/>
  <c r="EO65" i="1"/>
  <c r="EO61" i="1"/>
  <c r="EO63" i="1"/>
  <c r="EO60" i="1"/>
  <c r="EO62" i="1"/>
  <c r="EO64" i="1"/>
  <c r="EO56" i="1"/>
  <c r="EO57" i="1"/>
  <c r="EO54" i="1"/>
  <c r="EO59" i="1"/>
  <c r="EO58" i="1"/>
  <c r="EO46" i="1"/>
  <c r="EO50" i="1"/>
  <c r="EP17" i="1"/>
  <c r="FO19" i="1"/>
  <c r="HZ19" i="1"/>
  <c r="PU15" i="1"/>
  <c r="SE15" i="1" s="1"/>
  <c r="UO15" i="1" s="1"/>
  <c r="EP84" i="1" l="1"/>
  <c r="EP55" i="1"/>
  <c r="EP80" i="1"/>
  <c r="EP75" i="1"/>
  <c r="EP70" i="1"/>
  <c r="EP76" i="1"/>
  <c r="EP78" i="1"/>
  <c r="EP72" i="1"/>
  <c r="EP71" i="1"/>
  <c r="EP73" i="1"/>
  <c r="EP74" i="1"/>
  <c r="EP79" i="1"/>
  <c r="EP77" i="1"/>
  <c r="EP69" i="1"/>
  <c r="EP68" i="1"/>
  <c r="EP66" i="1"/>
  <c r="EP67" i="1"/>
  <c r="EP65" i="1"/>
  <c r="EP63" i="1"/>
  <c r="EP62" i="1"/>
  <c r="EP61" i="1"/>
  <c r="EP60" i="1"/>
  <c r="EP64" i="1"/>
  <c r="EP56" i="1"/>
  <c r="EP57" i="1"/>
  <c r="EP54" i="1"/>
  <c r="EP58" i="1"/>
  <c r="EP59" i="1"/>
  <c r="EP46" i="1"/>
  <c r="EP50" i="1"/>
  <c r="EQ17" i="1"/>
  <c r="FP19" i="1"/>
  <c r="IA19" i="1"/>
  <c r="IB19" i="1" s="1"/>
  <c r="IC19" i="1" s="1"/>
  <c r="ID19" i="1" s="1"/>
  <c r="IE19" i="1" s="1"/>
  <c r="IF19" i="1" s="1"/>
  <c r="IG19" i="1" s="1"/>
  <c r="IH19" i="1" s="1"/>
  <c r="II19" i="1" s="1"/>
  <c r="IJ19" i="1" s="1"/>
  <c r="IK19" i="1" s="1"/>
  <c r="IL19" i="1" s="1"/>
  <c r="IM19" i="1" s="1"/>
  <c r="IN19" i="1" s="1"/>
  <c r="IO19" i="1" s="1"/>
  <c r="IP19" i="1" s="1"/>
  <c r="IQ19" i="1" s="1"/>
  <c r="IR19" i="1" s="1"/>
  <c r="IS19" i="1" s="1"/>
  <c r="IT19" i="1" s="1"/>
  <c r="IU19" i="1" s="1"/>
  <c r="IV19" i="1" s="1"/>
  <c r="IW19" i="1" s="1"/>
  <c r="IX19" i="1" s="1"/>
  <c r="IY19" i="1" s="1"/>
  <c r="PV15" i="1"/>
  <c r="SF15" i="1" s="1"/>
  <c r="UP15" i="1" s="1"/>
  <c r="EQ84" i="1" l="1"/>
  <c r="EQ55" i="1"/>
  <c r="EQ80" i="1"/>
  <c r="EQ78" i="1"/>
  <c r="EQ79" i="1"/>
  <c r="EQ75" i="1"/>
  <c r="EQ72" i="1"/>
  <c r="EQ71" i="1"/>
  <c r="EQ77" i="1"/>
  <c r="EQ73" i="1"/>
  <c r="EQ76" i="1"/>
  <c r="EQ70" i="1"/>
  <c r="EQ74" i="1"/>
  <c r="EQ68" i="1"/>
  <c r="EQ65" i="1"/>
  <c r="EQ66" i="1"/>
  <c r="EQ67" i="1"/>
  <c r="EQ69" i="1"/>
  <c r="EQ62" i="1"/>
  <c r="EQ60" i="1"/>
  <c r="EQ63" i="1"/>
  <c r="EQ61" i="1"/>
  <c r="EQ64" i="1"/>
  <c r="EQ57" i="1"/>
  <c r="EQ56" i="1"/>
  <c r="EQ54" i="1"/>
  <c r="EQ58" i="1"/>
  <c r="EQ59" i="1"/>
  <c r="EQ46" i="1"/>
  <c r="EQ50" i="1"/>
  <c r="ER17" i="1"/>
  <c r="FQ19" i="1"/>
  <c r="PW15" i="1"/>
  <c r="SG15" i="1" s="1"/>
  <c r="UQ15" i="1" s="1"/>
  <c r="ER84" i="1" l="1"/>
  <c r="ER55" i="1"/>
  <c r="ER80" i="1"/>
  <c r="ER77" i="1"/>
  <c r="ER76" i="1"/>
  <c r="ER75" i="1"/>
  <c r="ER70" i="1"/>
  <c r="ER73" i="1"/>
  <c r="ER74" i="1"/>
  <c r="ER71" i="1"/>
  <c r="ER72" i="1"/>
  <c r="ER78" i="1"/>
  <c r="ER79" i="1"/>
  <c r="ER69" i="1"/>
  <c r="ER65" i="1"/>
  <c r="ER68" i="1"/>
  <c r="ER67" i="1"/>
  <c r="ER66" i="1"/>
  <c r="ER62" i="1"/>
  <c r="ER60" i="1"/>
  <c r="ER61" i="1"/>
  <c r="ER64" i="1"/>
  <c r="ER63" i="1"/>
  <c r="ER56" i="1"/>
  <c r="ER57" i="1"/>
  <c r="ER54" i="1"/>
  <c r="ER59" i="1"/>
  <c r="ER58" i="1"/>
  <c r="ER46" i="1"/>
  <c r="ER50" i="1"/>
  <c r="ES17" i="1"/>
  <c r="FR19" i="1"/>
  <c r="FS19" i="1" s="1"/>
  <c r="FT19" i="1" s="1"/>
  <c r="FU19" i="1" s="1"/>
  <c r="FV19" i="1" s="1"/>
  <c r="FW19" i="1" s="1"/>
  <c r="FX19" i="1" s="1"/>
  <c r="FY19" i="1" s="1"/>
  <c r="FZ19" i="1" s="1"/>
  <c r="GA19" i="1" s="1"/>
  <c r="GB19" i="1" s="1"/>
  <c r="GC19" i="1" s="1"/>
  <c r="GD19" i="1" s="1"/>
  <c r="GE19" i="1" s="1"/>
  <c r="GF19" i="1" s="1"/>
  <c r="GG19" i="1" s="1"/>
  <c r="GH19" i="1" s="1"/>
  <c r="GI19" i="1" s="1"/>
  <c r="GJ19" i="1" s="1"/>
  <c r="GK19" i="1" s="1"/>
  <c r="GL19" i="1" s="1"/>
  <c r="GM19" i="1" s="1"/>
  <c r="GN19" i="1" s="1"/>
  <c r="GO19" i="1" s="1"/>
  <c r="GP19" i="1" s="1"/>
  <c r="PX15" i="1"/>
  <c r="SH15" i="1" s="1"/>
  <c r="UR15" i="1" s="1"/>
  <c r="ES84" i="1" l="1"/>
  <c r="ES55" i="1"/>
  <c r="ES80" i="1"/>
  <c r="ES78" i="1"/>
  <c r="ES76" i="1"/>
  <c r="ES77" i="1"/>
  <c r="ES75" i="1"/>
  <c r="ES73" i="1"/>
  <c r="ES79" i="1"/>
  <c r="ES71" i="1"/>
  <c r="ES72" i="1"/>
  <c r="ES70" i="1"/>
  <c r="ES74" i="1"/>
  <c r="ES69" i="1"/>
  <c r="ES65" i="1"/>
  <c r="ES66" i="1"/>
  <c r="ES68" i="1"/>
  <c r="ES67" i="1"/>
  <c r="ES63" i="1"/>
  <c r="ES64" i="1"/>
  <c r="ES60" i="1"/>
  <c r="ES61" i="1"/>
  <c r="ES62" i="1"/>
  <c r="ES57" i="1"/>
  <c r="ES56" i="1"/>
  <c r="ES54" i="1"/>
  <c r="ES58" i="1"/>
  <c r="ES59" i="1"/>
  <c r="ES46" i="1"/>
  <c r="ES50" i="1"/>
  <c r="ET17" i="1"/>
  <c r="PY15" i="1"/>
  <c r="SI15" i="1" s="1"/>
  <c r="US15" i="1" s="1"/>
  <c r="ET84" i="1" l="1"/>
  <c r="ET55" i="1"/>
  <c r="ET80" i="1"/>
  <c r="ET75" i="1"/>
  <c r="ET73" i="1"/>
  <c r="ET70" i="1"/>
  <c r="ET72" i="1"/>
  <c r="ET79" i="1"/>
  <c r="ET76" i="1"/>
  <c r="ET77" i="1"/>
  <c r="ET78" i="1"/>
  <c r="ET74" i="1"/>
  <c r="ET71" i="1"/>
  <c r="ET65" i="1"/>
  <c r="ET68" i="1"/>
  <c r="ET69" i="1"/>
  <c r="ET67" i="1"/>
  <c r="ET66" i="1"/>
  <c r="ET61" i="1"/>
  <c r="ET64" i="1"/>
  <c r="ET63" i="1"/>
  <c r="ET60" i="1"/>
  <c r="ET62" i="1"/>
  <c r="ET57" i="1"/>
  <c r="ET56" i="1"/>
  <c r="ET54" i="1"/>
  <c r="ET58" i="1"/>
  <c r="ET59" i="1"/>
  <c r="ET46" i="1"/>
  <c r="ET50" i="1"/>
  <c r="EU17" i="1"/>
  <c r="PZ15" i="1"/>
  <c r="SJ15" i="1" s="1"/>
  <c r="UT15" i="1" s="1"/>
  <c r="EU84" i="1" l="1"/>
  <c r="EU55" i="1"/>
  <c r="EU80" i="1"/>
  <c r="EU77" i="1"/>
  <c r="EU76" i="1"/>
  <c r="EU75" i="1"/>
  <c r="EU70" i="1"/>
  <c r="EU74" i="1"/>
  <c r="EU79" i="1"/>
  <c r="EU73" i="1"/>
  <c r="EU71" i="1"/>
  <c r="EU78" i="1"/>
  <c r="EU72" i="1"/>
  <c r="EU68" i="1"/>
  <c r="EU65" i="1"/>
  <c r="EU67" i="1"/>
  <c r="EU66" i="1"/>
  <c r="EU69" i="1"/>
  <c r="EU63" i="1"/>
  <c r="EU61" i="1"/>
  <c r="EU62" i="1"/>
  <c r="EU64" i="1"/>
  <c r="EU60" i="1"/>
  <c r="EU56" i="1"/>
  <c r="EU57" i="1"/>
  <c r="EU54" i="1"/>
  <c r="EU58" i="1"/>
  <c r="EU59" i="1"/>
  <c r="EU46" i="1"/>
  <c r="EU50" i="1"/>
  <c r="EV17" i="1"/>
  <c r="QA15" i="1"/>
  <c r="SK15" i="1" s="1"/>
  <c r="UU15" i="1" s="1"/>
  <c r="EV84" i="1" l="1"/>
  <c r="EV55" i="1"/>
  <c r="EV80" i="1"/>
  <c r="EV78" i="1"/>
  <c r="EV75" i="1"/>
  <c r="EV74" i="1"/>
  <c r="EV70" i="1"/>
  <c r="EV71" i="1"/>
  <c r="EV73" i="1"/>
  <c r="EV77" i="1"/>
  <c r="EV79" i="1"/>
  <c r="EV72" i="1"/>
  <c r="EV76" i="1"/>
  <c r="EV67" i="1"/>
  <c r="EV65" i="1"/>
  <c r="EV69" i="1"/>
  <c r="EV66" i="1"/>
  <c r="EV68" i="1"/>
  <c r="EV63" i="1"/>
  <c r="EV61" i="1"/>
  <c r="EV62" i="1"/>
  <c r="EV64" i="1"/>
  <c r="EV60" i="1"/>
  <c r="EV56" i="1"/>
  <c r="EV57" i="1"/>
  <c r="EV54" i="1"/>
  <c r="EV58" i="1"/>
  <c r="EV59" i="1"/>
  <c r="EV46" i="1"/>
  <c r="EV50" i="1"/>
  <c r="EW17" i="1"/>
  <c r="QB15" i="1"/>
  <c r="SL15" i="1" s="1"/>
  <c r="UV15" i="1" s="1"/>
  <c r="EW84" i="1" l="1"/>
  <c r="EW55" i="1"/>
  <c r="EW80" i="1"/>
  <c r="EW78" i="1"/>
  <c r="EW76" i="1"/>
  <c r="EW74" i="1"/>
  <c r="EW72" i="1"/>
  <c r="EW71" i="1"/>
  <c r="EW75" i="1"/>
  <c r="EW79" i="1"/>
  <c r="EW70" i="1"/>
  <c r="EW73" i="1"/>
  <c r="EW77" i="1"/>
  <c r="EW69" i="1"/>
  <c r="EW67" i="1"/>
  <c r="EW68" i="1"/>
  <c r="EW66" i="1"/>
  <c r="EW65" i="1"/>
  <c r="EW61" i="1"/>
  <c r="EW60" i="1"/>
  <c r="EW62" i="1"/>
  <c r="EW64" i="1"/>
  <c r="EW63" i="1"/>
  <c r="EW56" i="1"/>
  <c r="EW57" i="1"/>
  <c r="EW54" i="1"/>
  <c r="EW59" i="1"/>
  <c r="EW58" i="1"/>
  <c r="EW46" i="1"/>
  <c r="EW50" i="1"/>
  <c r="EX17" i="1"/>
  <c r="QC15" i="1"/>
  <c r="SM15" i="1" s="1"/>
  <c r="UW15" i="1" s="1"/>
  <c r="EX84" i="1" l="1"/>
  <c r="EX55" i="1"/>
  <c r="EX80" i="1"/>
  <c r="EX75" i="1"/>
  <c r="EX70" i="1"/>
  <c r="EX76" i="1"/>
  <c r="EX77" i="1"/>
  <c r="EX78" i="1"/>
  <c r="EX72" i="1"/>
  <c r="EX71" i="1"/>
  <c r="EX73" i="1"/>
  <c r="EX74" i="1"/>
  <c r="EX79" i="1"/>
  <c r="EX69" i="1"/>
  <c r="EX68" i="1"/>
  <c r="EX66" i="1"/>
  <c r="EX65" i="1"/>
  <c r="EX67" i="1"/>
  <c r="EX64" i="1"/>
  <c r="EX61" i="1"/>
  <c r="EX63" i="1"/>
  <c r="EX60" i="1"/>
  <c r="EX62" i="1"/>
  <c r="EX56" i="1"/>
  <c r="EX57" i="1"/>
  <c r="EX54" i="1"/>
  <c r="EX58" i="1"/>
  <c r="EX59" i="1"/>
  <c r="EX46" i="1"/>
  <c r="EX50" i="1"/>
  <c r="EY17" i="1"/>
  <c r="QD15" i="1"/>
  <c r="SN15" i="1" s="1"/>
  <c r="UX15" i="1" s="1"/>
  <c r="EY84" i="1" l="1"/>
  <c r="EY55" i="1"/>
  <c r="EY80" i="1"/>
  <c r="EY78" i="1"/>
  <c r="EY72" i="1"/>
  <c r="EY71" i="1"/>
  <c r="EY70" i="1"/>
  <c r="EY74" i="1"/>
  <c r="EY77" i="1"/>
  <c r="EY73" i="1"/>
  <c r="EY79" i="1"/>
  <c r="EY75" i="1"/>
  <c r="EY76" i="1"/>
  <c r="EY68" i="1"/>
  <c r="EY65" i="1"/>
  <c r="EY67" i="1"/>
  <c r="EY69" i="1"/>
  <c r="EY66" i="1"/>
  <c r="EY64" i="1"/>
  <c r="EY61" i="1"/>
  <c r="EY63" i="1"/>
  <c r="EY60" i="1"/>
  <c r="EY62" i="1"/>
  <c r="EY56" i="1"/>
  <c r="EY57" i="1"/>
  <c r="EY54" i="1"/>
  <c r="EY58" i="1"/>
  <c r="EY59" i="1"/>
  <c r="EY46" i="1"/>
  <c r="EY50" i="1"/>
  <c r="EZ17" i="1"/>
  <c r="QE15" i="1"/>
  <c r="SO15" i="1" s="1"/>
  <c r="UY15" i="1" s="1"/>
  <c r="EZ84" i="1" l="1"/>
  <c r="EZ55" i="1"/>
  <c r="EZ80" i="1"/>
  <c r="EZ75" i="1"/>
  <c r="EZ76" i="1"/>
  <c r="EZ70" i="1"/>
  <c r="EZ78" i="1"/>
  <c r="EZ77" i="1"/>
  <c r="EZ73" i="1"/>
  <c r="EZ74" i="1"/>
  <c r="EZ71" i="1"/>
  <c r="EZ72" i="1"/>
  <c r="EZ79" i="1"/>
  <c r="EZ68" i="1"/>
  <c r="EZ65" i="1"/>
  <c r="EZ67" i="1"/>
  <c r="EZ69" i="1"/>
  <c r="EZ66" i="1"/>
  <c r="EZ63" i="1"/>
  <c r="EZ62" i="1"/>
  <c r="EZ64" i="1"/>
  <c r="EZ60" i="1"/>
  <c r="EZ61" i="1"/>
  <c r="EZ56" i="1"/>
  <c r="EZ57" i="1"/>
  <c r="EZ54" i="1"/>
  <c r="EZ59" i="1"/>
  <c r="EZ58" i="1"/>
  <c r="EZ46" i="1"/>
  <c r="EZ50" i="1"/>
  <c r="FA17" i="1"/>
  <c r="QF15" i="1"/>
  <c r="SP15" i="1" s="1"/>
  <c r="UZ15" i="1" s="1"/>
  <c r="FA84" i="1" l="1"/>
  <c r="FA55" i="1"/>
  <c r="FA80" i="1"/>
  <c r="FA78" i="1"/>
  <c r="FA77" i="1"/>
  <c r="FA76" i="1"/>
  <c r="FA75" i="1"/>
  <c r="FA73" i="1"/>
  <c r="FA71" i="1"/>
  <c r="FA72" i="1"/>
  <c r="FA79" i="1"/>
  <c r="FA70" i="1"/>
  <c r="FA74" i="1"/>
  <c r="FA69" i="1"/>
  <c r="FA68" i="1"/>
  <c r="FA65" i="1"/>
  <c r="FA67" i="1"/>
  <c r="FA66" i="1"/>
  <c r="FA63" i="1"/>
  <c r="FA61" i="1"/>
  <c r="FA62" i="1"/>
  <c r="FA64" i="1"/>
  <c r="FA60" i="1"/>
  <c r="FA57" i="1"/>
  <c r="FA56" i="1"/>
  <c r="FA54" i="1"/>
  <c r="FA59" i="1"/>
  <c r="FA58" i="1"/>
  <c r="FA46" i="1"/>
  <c r="FA50" i="1"/>
  <c r="FB17" i="1"/>
  <c r="FB84" i="1" l="1"/>
  <c r="FB55" i="1"/>
  <c r="FB80" i="1"/>
  <c r="FB77" i="1"/>
  <c r="FB75" i="1"/>
  <c r="FB73" i="1"/>
  <c r="FB72" i="1"/>
  <c r="FB70" i="1"/>
  <c r="FB71" i="1"/>
  <c r="FB74" i="1"/>
  <c r="FB76" i="1"/>
  <c r="FB78" i="1"/>
  <c r="FB79" i="1"/>
  <c r="FB65" i="1"/>
  <c r="FB68" i="1"/>
  <c r="FB69" i="1"/>
  <c r="FB66" i="1"/>
  <c r="FB67" i="1"/>
  <c r="FB61" i="1"/>
  <c r="FB63" i="1"/>
  <c r="FB62" i="1"/>
  <c r="FB64" i="1"/>
  <c r="FB60" i="1"/>
  <c r="FB56" i="1"/>
  <c r="FB57" i="1"/>
  <c r="FB54" i="1"/>
  <c r="FB58" i="1"/>
  <c r="FB59" i="1"/>
  <c r="FB46" i="1"/>
  <c r="FB50" i="1"/>
  <c r="FC17" i="1"/>
  <c r="FC84" i="1" l="1"/>
  <c r="FC55" i="1"/>
  <c r="FC80" i="1"/>
  <c r="FC75" i="1"/>
  <c r="FC76" i="1"/>
  <c r="FC70" i="1"/>
  <c r="FC79" i="1"/>
  <c r="FC74" i="1"/>
  <c r="FC71" i="1"/>
  <c r="FC73" i="1"/>
  <c r="FC78" i="1"/>
  <c r="FC72" i="1"/>
  <c r="FC77" i="1"/>
  <c r="FC68" i="1"/>
  <c r="FC65" i="1"/>
  <c r="FC69" i="1"/>
  <c r="FC67" i="1"/>
  <c r="FC66" i="1"/>
  <c r="FC63" i="1"/>
  <c r="FC61" i="1"/>
  <c r="FC60" i="1"/>
  <c r="FC64" i="1"/>
  <c r="FC62" i="1"/>
  <c r="FC57" i="1"/>
  <c r="FC56" i="1"/>
  <c r="FC54" i="1"/>
  <c r="FC58" i="1"/>
  <c r="FC59" i="1"/>
  <c r="FC46" i="1"/>
  <c r="FC50" i="1"/>
  <c r="FD17" i="1"/>
  <c r="FD84" i="1" l="1"/>
  <c r="FD55" i="1"/>
  <c r="FD80" i="1"/>
  <c r="FD78" i="1"/>
  <c r="FD74" i="1"/>
  <c r="FD71" i="1"/>
  <c r="FD70" i="1"/>
  <c r="FD73" i="1"/>
  <c r="FD79" i="1"/>
  <c r="FD72" i="1"/>
  <c r="FD75" i="1"/>
  <c r="FD76" i="1"/>
  <c r="FD77" i="1"/>
  <c r="FD65" i="1"/>
  <c r="FD67" i="1"/>
  <c r="FD66" i="1"/>
  <c r="FD68" i="1"/>
  <c r="FD69" i="1"/>
  <c r="FD61" i="1"/>
  <c r="FD60" i="1"/>
  <c r="FD62" i="1"/>
  <c r="FD64" i="1"/>
  <c r="FD63" i="1"/>
  <c r="FD57" i="1"/>
  <c r="FD56" i="1"/>
  <c r="FD54" i="1"/>
  <c r="FD58" i="1"/>
  <c r="FD59" i="1"/>
  <c r="FD46" i="1"/>
  <c r="FD50" i="1"/>
  <c r="FE17" i="1"/>
  <c r="FE84" i="1" l="1"/>
  <c r="FE55" i="1"/>
  <c r="FE80" i="1"/>
  <c r="FE78" i="1"/>
  <c r="FE77" i="1"/>
  <c r="FE76" i="1"/>
  <c r="FE74" i="1"/>
  <c r="FE73" i="1"/>
  <c r="FE72" i="1"/>
  <c r="FE71" i="1"/>
  <c r="FE75" i="1"/>
  <c r="FE79" i="1"/>
  <c r="FE70" i="1"/>
  <c r="FE68" i="1"/>
  <c r="FE65" i="1"/>
  <c r="FE67" i="1"/>
  <c r="FE69" i="1"/>
  <c r="FE66" i="1"/>
  <c r="FE61" i="1"/>
  <c r="FE60" i="1"/>
  <c r="FE62" i="1"/>
  <c r="FE64" i="1"/>
  <c r="FE63" i="1"/>
  <c r="FE56" i="1"/>
  <c r="FE57" i="1"/>
  <c r="FE54" i="1"/>
  <c r="FE59" i="1"/>
  <c r="FE58" i="1"/>
  <c r="FE46" i="1"/>
  <c r="FE50" i="1"/>
  <c r="FF17" i="1"/>
  <c r="FF84" i="1" l="1"/>
  <c r="FF55" i="1"/>
  <c r="FF80" i="1"/>
  <c r="FF75" i="1"/>
  <c r="FF70" i="1"/>
  <c r="FF79" i="1"/>
  <c r="FF76" i="1"/>
  <c r="FF77" i="1"/>
  <c r="FF72" i="1"/>
  <c r="FF71" i="1"/>
  <c r="FF73" i="1"/>
  <c r="FF74" i="1"/>
  <c r="FF78" i="1"/>
  <c r="FF69" i="1"/>
  <c r="FF67" i="1"/>
  <c r="FF66" i="1"/>
  <c r="FF68" i="1"/>
  <c r="FF65" i="1"/>
  <c r="FF63" i="1"/>
  <c r="FF64" i="1"/>
  <c r="FF62" i="1"/>
  <c r="FF61" i="1"/>
  <c r="FF60" i="1"/>
  <c r="FF57" i="1"/>
  <c r="FF56" i="1"/>
  <c r="FF54" i="1"/>
  <c r="FF58" i="1"/>
  <c r="FF59" i="1"/>
  <c r="FF46" i="1"/>
  <c r="FF50" i="1"/>
  <c r="FG17" i="1"/>
  <c r="FG84" i="1" l="1"/>
  <c r="FG55" i="1"/>
  <c r="FG80" i="1"/>
  <c r="FG78" i="1"/>
  <c r="FG72" i="1"/>
  <c r="FG71" i="1"/>
  <c r="FG76" i="1"/>
  <c r="FG70" i="1"/>
  <c r="FG74" i="1"/>
  <c r="FG77" i="1"/>
  <c r="FG73" i="1"/>
  <c r="FG79" i="1"/>
  <c r="FG75" i="1"/>
  <c r="FG69" i="1"/>
  <c r="FG67" i="1"/>
  <c r="FG65" i="1"/>
  <c r="FG66" i="1"/>
  <c r="FG68" i="1"/>
  <c r="FG61" i="1"/>
  <c r="FG62" i="1"/>
  <c r="FG63" i="1"/>
  <c r="FG64" i="1"/>
  <c r="FG60" i="1"/>
  <c r="FG57" i="1"/>
  <c r="FG56" i="1"/>
  <c r="FG54" i="1"/>
  <c r="FG58" i="1"/>
  <c r="FG59" i="1"/>
  <c r="FG46" i="1"/>
  <c r="FG50" i="1"/>
  <c r="FH17" i="1"/>
  <c r="FH84" i="1" l="1"/>
  <c r="FH55" i="1"/>
  <c r="FH80" i="1"/>
  <c r="FH76" i="1"/>
  <c r="FH75" i="1"/>
  <c r="FH70" i="1"/>
  <c r="FH77" i="1"/>
  <c r="FH78" i="1"/>
  <c r="FH73" i="1"/>
  <c r="FH74" i="1"/>
  <c r="FH71" i="1"/>
  <c r="FH72" i="1"/>
  <c r="FH79" i="1"/>
  <c r="FH69" i="1"/>
  <c r="FH66" i="1"/>
  <c r="FH65" i="1"/>
  <c r="FH68" i="1"/>
  <c r="FH67" i="1"/>
  <c r="FH63" i="1"/>
  <c r="FH61" i="1"/>
  <c r="FH64" i="1"/>
  <c r="FH60" i="1"/>
  <c r="FH62" i="1"/>
  <c r="FH57" i="1"/>
  <c r="FH56" i="1"/>
  <c r="FH54" i="1"/>
  <c r="FH59" i="1"/>
  <c r="FH58" i="1"/>
  <c r="FH46" i="1"/>
  <c r="FH50" i="1"/>
  <c r="FI17" i="1"/>
  <c r="FI84" i="1" l="1"/>
  <c r="FI55" i="1"/>
  <c r="FI80" i="1"/>
  <c r="FI78" i="1"/>
  <c r="FI76" i="1"/>
  <c r="FI75" i="1"/>
  <c r="FI73" i="1"/>
  <c r="FI77" i="1"/>
  <c r="FI71" i="1"/>
  <c r="FI70" i="1"/>
  <c r="FI74" i="1"/>
  <c r="FI72" i="1"/>
  <c r="FI79" i="1"/>
  <c r="FI68" i="1"/>
  <c r="FI69" i="1"/>
  <c r="FI67" i="1"/>
  <c r="FI65" i="1"/>
  <c r="FI66" i="1"/>
  <c r="FI63" i="1"/>
  <c r="FI64" i="1"/>
  <c r="FI61" i="1"/>
  <c r="FI60" i="1"/>
  <c r="FI62" i="1"/>
  <c r="FI56" i="1"/>
  <c r="FI57" i="1"/>
  <c r="FI54" i="1"/>
  <c r="FI59" i="1"/>
  <c r="FI58" i="1"/>
  <c r="FI46" i="1"/>
  <c r="FI50" i="1"/>
  <c r="FJ17" i="1"/>
  <c r="FJ84" i="1" l="1"/>
  <c r="FJ55" i="1"/>
  <c r="FJ80" i="1"/>
  <c r="FJ77" i="1"/>
  <c r="FJ75" i="1"/>
  <c r="FJ73" i="1"/>
  <c r="FJ72" i="1"/>
  <c r="FJ70" i="1"/>
  <c r="FJ71" i="1"/>
  <c r="FJ74" i="1"/>
  <c r="FJ76" i="1"/>
  <c r="FJ78" i="1"/>
  <c r="FJ79" i="1"/>
  <c r="FJ65" i="1"/>
  <c r="FJ68" i="1"/>
  <c r="FJ69" i="1"/>
  <c r="FJ66" i="1"/>
  <c r="FJ67" i="1"/>
  <c r="FJ64" i="1"/>
  <c r="FJ63" i="1"/>
  <c r="FJ62" i="1"/>
  <c r="FJ60" i="1"/>
  <c r="FJ61" i="1"/>
  <c r="FJ56" i="1"/>
  <c r="FJ57" i="1"/>
  <c r="FJ54" i="1"/>
  <c r="FJ58" i="1"/>
  <c r="FJ59" i="1"/>
  <c r="FJ46" i="1"/>
  <c r="FJ50" i="1"/>
  <c r="FK17" i="1"/>
  <c r="FK84" i="1" l="1"/>
  <c r="FK55" i="1"/>
  <c r="FK80" i="1"/>
  <c r="FK77" i="1"/>
  <c r="FK76" i="1"/>
  <c r="FK75" i="1"/>
  <c r="FK70" i="1"/>
  <c r="FK72" i="1"/>
  <c r="FK74" i="1"/>
  <c r="FK71" i="1"/>
  <c r="FK73" i="1"/>
  <c r="FK79" i="1"/>
  <c r="FK78" i="1"/>
  <c r="FK68" i="1"/>
  <c r="FK65" i="1"/>
  <c r="FK69" i="1"/>
  <c r="FK66" i="1"/>
  <c r="FK67" i="1"/>
  <c r="FK63" i="1"/>
  <c r="FK64" i="1"/>
  <c r="FK60" i="1"/>
  <c r="FK62" i="1"/>
  <c r="FK61" i="1"/>
  <c r="FK56" i="1"/>
  <c r="FK57" i="1"/>
  <c r="FK54" i="1"/>
  <c r="FK58" i="1"/>
  <c r="FK59" i="1"/>
  <c r="FK46" i="1"/>
  <c r="FK50" i="1"/>
  <c r="FL17" i="1"/>
  <c r="FL84" i="1" l="1"/>
  <c r="FL55" i="1"/>
  <c r="FL80" i="1"/>
  <c r="FL78" i="1"/>
  <c r="FL74" i="1"/>
  <c r="FL71" i="1"/>
  <c r="FL70" i="1"/>
  <c r="FL73" i="1"/>
  <c r="FL76" i="1"/>
  <c r="FL79" i="1"/>
  <c r="FL72" i="1"/>
  <c r="FL75" i="1"/>
  <c r="FL77" i="1"/>
  <c r="FL68" i="1"/>
  <c r="FL65" i="1"/>
  <c r="FL67" i="1"/>
  <c r="FL69" i="1"/>
  <c r="FL66" i="1"/>
  <c r="FL63" i="1"/>
  <c r="FL61" i="1"/>
  <c r="FL62" i="1"/>
  <c r="FL64" i="1"/>
  <c r="FL60" i="1"/>
  <c r="FL57" i="1"/>
  <c r="FL56" i="1"/>
  <c r="FL54" i="1"/>
  <c r="FL58" i="1"/>
  <c r="FL59" i="1"/>
  <c r="FL46" i="1"/>
  <c r="FL50" i="1"/>
  <c r="FM17" i="1"/>
  <c r="FM84" i="1" l="1"/>
  <c r="FM55" i="1"/>
  <c r="FM80" i="1"/>
  <c r="FM78" i="1"/>
  <c r="FM76" i="1"/>
  <c r="FM74" i="1"/>
  <c r="FM73" i="1"/>
  <c r="FM79" i="1"/>
  <c r="FM72" i="1"/>
  <c r="FM71" i="1"/>
  <c r="FM75" i="1"/>
  <c r="FM77" i="1"/>
  <c r="FM70" i="1"/>
  <c r="FM68" i="1"/>
  <c r="FM69" i="1"/>
  <c r="FM66" i="1"/>
  <c r="FM65" i="1"/>
  <c r="FM67" i="1"/>
  <c r="FM61" i="1"/>
  <c r="FM60" i="1"/>
  <c r="FM62" i="1"/>
  <c r="FM64" i="1"/>
  <c r="FM63" i="1"/>
  <c r="FM56" i="1"/>
  <c r="FM57" i="1"/>
  <c r="FM54" i="1"/>
  <c r="FM59" i="1"/>
  <c r="FM58" i="1"/>
  <c r="FM46" i="1"/>
  <c r="FM50" i="1"/>
  <c r="FN17" i="1"/>
  <c r="FN84" i="1" l="1"/>
  <c r="FN55" i="1"/>
  <c r="FN80" i="1"/>
  <c r="FN77" i="1"/>
  <c r="FN75" i="1"/>
  <c r="FN70" i="1"/>
  <c r="FN73" i="1"/>
  <c r="FN74" i="1"/>
  <c r="FN76" i="1"/>
  <c r="FN78" i="1"/>
  <c r="FN72" i="1"/>
  <c r="FN71" i="1"/>
  <c r="FN79" i="1"/>
  <c r="FN66" i="1"/>
  <c r="FN68" i="1"/>
  <c r="FN69" i="1"/>
  <c r="FN65" i="1"/>
  <c r="FN67" i="1"/>
  <c r="FN63" i="1"/>
  <c r="FN61" i="1"/>
  <c r="FN60" i="1"/>
  <c r="FN62" i="1"/>
  <c r="FN64" i="1"/>
  <c r="FN57" i="1"/>
  <c r="FN56" i="1"/>
  <c r="FN54" i="1"/>
  <c r="FN58" i="1"/>
  <c r="FN59" i="1"/>
  <c r="FN46" i="1"/>
  <c r="FN50" i="1"/>
  <c r="FO17" i="1"/>
  <c r="FO84" i="1" l="1"/>
  <c r="FO55" i="1"/>
  <c r="FO80" i="1"/>
  <c r="FO78" i="1"/>
  <c r="FO72" i="1"/>
  <c r="FO71" i="1"/>
  <c r="FO79" i="1"/>
  <c r="FO76" i="1"/>
  <c r="FO70" i="1"/>
  <c r="FO74" i="1"/>
  <c r="FO73" i="1"/>
  <c r="FO75" i="1"/>
  <c r="FO77" i="1"/>
  <c r="FO68" i="1"/>
  <c r="FO69" i="1"/>
  <c r="FO65" i="1"/>
  <c r="FO66" i="1"/>
  <c r="FO67" i="1"/>
  <c r="FO61" i="1"/>
  <c r="FO62" i="1"/>
  <c r="FO63" i="1"/>
  <c r="FO60" i="1"/>
  <c r="FO64" i="1"/>
  <c r="FO57" i="1"/>
  <c r="FO56" i="1"/>
  <c r="FO54" i="1"/>
  <c r="FO58" i="1"/>
  <c r="FO59" i="1"/>
  <c r="FO46" i="1"/>
  <c r="FO50" i="1"/>
  <c r="FP17" i="1"/>
  <c r="FP84" i="1" l="1"/>
  <c r="FP55" i="1"/>
  <c r="FP80" i="1"/>
  <c r="FP76" i="1"/>
  <c r="FP75" i="1"/>
  <c r="FP70" i="1"/>
  <c r="FP78" i="1"/>
  <c r="FP77" i="1"/>
  <c r="FP73" i="1"/>
  <c r="FP74" i="1"/>
  <c r="FP71" i="1"/>
  <c r="FP72" i="1"/>
  <c r="FP79" i="1"/>
  <c r="FP67" i="1"/>
  <c r="FP66" i="1"/>
  <c r="FP69" i="1"/>
  <c r="FP65" i="1"/>
  <c r="FP68" i="1"/>
  <c r="FP61" i="1"/>
  <c r="FP63" i="1"/>
  <c r="FP62" i="1"/>
  <c r="FP64" i="1"/>
  <c r="FP60" i="1"/>
  <c r="FP56" i="1"/>
  <c r="FP57" i="1"/>
  <c r="FP54" i="1"/>
  <c r="FP59" i="1"/>
  <c r="FP58" i="1"/>
  <c r="FP46" i="1"/>
  <c r="FP50" i="1"/>
  <c r="FQ17" i="1"/>
  <c r="FQ84" i="1" l="1"/>
  <c r="FQ55" i="1"/>
  <c r="FQ80" i="1"/>
  <c r="FQ78" i="1"/>
  <c r="FQ76" i="1"/>
  <c r="FQ75" i="1"/>
  <c r="FQ73" i="1"/>
  <c r="FQ70" i="1"/>
  <c r="FQ74" i="1"/>
  <c r="FQ77" i="1"/>
  <c r="FQ79" i="1"/>
  <c r="FQ71" i="1"/>
  <c r="FQ72" i="1"/>
  <c r="FQ67" i="1"/>
  <c r="FQ69" i="1"/>
  <c r="FQ65" i="1"/>
  <c r="FQ66" i="1"/>
  <c r="FQ68" i="1"/>
  <c r="FQ60" i="1"/>
  <c r="FQ61" i="1"/>
  <c r="FQ63" i="1"/>
  <c r="FQ64" i="1"/>
  <c r="FQ62" i="1"/>
  <c r="FQ57" i="1"/>
  <c r="FQ56" i="1"/>
  <c r="FQ54" i="1"/>
  <c r="FQ59" i="1"/>
  <c r="FQ58" i="1"/>
  <c r="FQ46" i="1"/>
  <c r="FQ50" i="1"/>
  <c r="FR17" i="1"/>
  <c r="FR84" i="1" l="1"/>
  <c r="FR55" i="1"/>
  <c r="FR80" i="1"/>
  <c r="FR75" i="1"/>
  <c r="FR73" i="1"/>
  <c r="FR72" i="1"/>
  <c r="FR70" i="1"/>
  <c r="FR71" i="1"/>
  <c r="FR74" i="1"/>
  <c r="FR77" i="1"/>
  <c r="FR76" i="1"/>
  <c r="FR79" i="1"/>
  <c r="FR78" i="1"/>
  <c r="FR65" i="1"/>
  <c r="FR69" i="1"/>
  <c r="FR66" i="1"/>
  <c r="FR67" i="1"/>
  <c r="FR68" i="1"/>
  <c r="FR61" i="1"/>
  <c r="FR60" i="1"/>
  <c r="FR62" i="1"/>
  <c r="FR64" i="1"/>
  <c r="FR63" i="1"/>
  <c r="FR57" i="1"/>
  <c r="FR56" i="1"/>
  <c r="FR54" i="1"/>
  <c r="FR58" i="1"/>
  <c r="FR59" i="1"/>
  <c r="FR46" i="1"/>
  <c r="FR50" i="1"/>
  <c r="FR32" i="1"/>
  <c r="FS17" i="1"/>
  <c r="FS84" i="1" l="1"/>
  <c r="FS55" i="1"/>
  <c r="FS80" i="1"/>
  <c r="FS77" i="1"/>
  <c r="FS75" i="1"/>
  <c r="FS76" i="1"/>
  <c r="FS70" i="1"/>
  <c r="FS78" i="1"/>
  <c r="FS72" i="1"/>
  <c r="FS74" i="1"/>
  <c r="FS71" i="1"/>
  <c r="FS79" i="1"/>
  <c r="FS73" i="1"/>
  <c r="FS65" i="1"/>
  <c r="FS69" i="1"/>
  <c r="FS66" i="1"/>
  <c r="FS67" i="1"/>
  <c r="FS68" i="1"/>
  <c r="FS63" i="1"/>
  <c r="FS62" i="1"/>
  <c r="FS60" i="1"/>
  <c r="FS61" i="1"/>
  <c r="FS64" i="1"/>
  <c r="FS56" i="1"/>
  <c r="FS57" i="1"/>
  <c r="FS54" i="1"/>
  <c r="FS58" i="1"/>
  <c r="FS59" i="1"/>
  <c r="FS46" i="1"/>
  <c r="FS50" i="1"/>
  <c r="FS32" i="1"/>
  <c r="FT17" i="1"/>
  <c r="FT84" i="1" l="1"/>
  <c r="FT55" i="1"/>
  <c r="FT80" i="1"/>
  <c r="FT78" i="1"/>
  <c r="FT74" i="1"/>
  <c r="FT73" i="1"/>
  <c r="FT70" i="1"/>
  <c r="FT71" i="1"/>
  <c r="FT76" i="1"/>
  <c r="FT77" i="1"/>
  <c r="FT75" i="1"/>
  <c r="FT72" i="1"/>
  <c r="FT79" i="1"/>
  <c r="FT68" i="1"/>
  <c r="FT65" i="1"/>
  <c r="FT69" i="1"/>
  <c r="FT67" i="1"/>
  <c r="FT66" i="1"/>
  <c r="FT63" i="1"/>
  <c r="FT62" i="1"/>
  <c r="FT64" i="1"/>
  <c r="FT61" i="1"/>
  <c r="FT60" i="1"/>
  <c r="FT57" i="1"/>
  <c r="FT56" i="1"/>
  <c r="FT54" i="1"/>
  <c r="FT58" i="1"/>
  <c r="FT59" i="1"/>
  <c r="FT46" i="1"/>
  <c r="FT50" i="1"/>
  <c r="FT32" i="1"/>
  <c r="FU17" i="1"/>
  <c r="FU84" i="1" l="1"/>
  <c r="FU55" i="1"/>
  <c r="FU80" i="1"/>
  <c r="FU78" i="1"/>
  <c r="FU77" i="1"/>
  <c r="FU76" i="1"/>
  <c r="FU74" i="1"/>
  <c r="FU70" i="1"/>
  <c r="FU79" i="1"/>
  <c r="FU73" i="1"/>
  <c r="FU72" i="1"/>
  <c r="FU71" i="1"/>
  <c r="FU75" i="1"/>
  <c r="FU69" i="1"/>
  <c r="FU68" i="1"/>
  <c r="FU67" i="1"/>
  <c r="FU65" i="1"/>
  <c r="FU66" i="1"/>
  <c r="FU61" i="1"/>
  <c r="FU62" i="1"/>
  <c r="FU64" i="1"/>
  <c r="FU63" i="1"/>
  <c r="FU60" i="1"/>
  <c r="FU56" i="1"/>
  <c r="FU57" i="1"/>
  <c r="FU54" i="1"/>
  <c r="FU59" i="1"/>
  <c r="FU58" i="1"/>
  <c r="FU46" i="1"/>
  <c r="FU50" i="1"/>
  <c r="FU32" i="1"/>
  <c r="FV17" i="1"/>
  <c r="FV84" i="1" l="1"/>
  <c r="FV55" i="1"/>
  <c r="FV80" i="1"/>
  <c r="FV75" i="1"/>
  <c r="FV70" i="1"/>
  <c r="FV72" i="1"/>
  <c r="FV71" i="1"/>
  <c r="FV73" i="1"/>
  <c r="FV74" i="1"/>
  <c r="FV79" i="1"/>
  <c r="FV77" i="1"/>
  <c r="FV78" i="1"/>
  <c r="FV76" i="1"/>
  <c r="FV69" i="1"/>
  <c r="FV68" i="1"/>
  <c r="FV67" i="1"/>
  <c r="FV65" i="1"/>
  <c r="FV66" i="1"/>
  <c r="FV63" i="1"/>
  <c r="FV62" i="1"/>
  <c r="FV61" i="1"/>
  <c r="FV64" i="1"/>
  <c r="FV60" i="1"/>
  <c r="FV56" i="1"/>
  <c r="FV57" i="1"/>
  <c r="FV54" i="1"/>
  <c r="FV58" i="1"/>
  <c r="FV59" i="1"/>
  <c r="FV46" i="1"/>
  <c r="FV50" i="1"/>
  <c r="FV32" i="1"/>
  <c r="FW17" i="1"/>
  <c r="FW84" i="1" l="1"/>
  <c r="FW55" i="1"/>
  <c r="FW80" i="1"/>
  <c r="FW78" i="1"/>
  <c r="FW77" i="1"/>
  <c r="FW72" i="1"/>
  <c r="FW71" i="1"/>
  <c r="FW75" i="1"/>
  <c r="FW76" i="1"/>
  <c r="FW70" i="1"/>
  <c r="FW74" i="1"/>
  <c r="FW73" i="1"/>
  <c r="FW79" i="1"/>
  <c r="FW69" i="1"/>
  <c r="FW68" i="1"/>
  <c r="FW65" i="1"/>
  <c r="FW67" i="1"/>
  <c r="FW66" i="1"/>
  <c r="FW64" i="1"/>
  <c r="FW61" i="1"/>
  <c r="FW62" i="1"/>
  <c r="FW60" i="1"/>
  <c r="FW63" i="1"/>
  <c r="FW56" i="1"/>
  <c r="FW57" i="1"/>
  <c r="FW54" i="1"/>
  <c r="FW58" i="1"/>
  <c r="FW59" i="1"/>
  <c r="FW46" i="1"/>
  <c r="FW50" i="1"/>
  <c r="FW32" i="1"/>
  <c r="FX17" i="1"/>
  <c r="FX84" i="1" l="1"/>
  <c r="FX55" i="1"/>
  <c r="FX80" i="1"/>
  <c r="FX76" i="1"/>
  <c r="FX75" i="1"/>
  <c r="FX70" i="1"/>
  <c r="FX79" i="1"/>
  <c r="FX78" i="1"/>
  <c r="FX72" i="1"/>
  <c r="FX73" i="1"/>
  <c r="FX74" i="1"/>
  <c r="FX71" i="1"/>
  <c r="FX77" i="1"/>
  <c r="FX69" i="1"/>
  <c r="FX65" i="1"/>
  <c r="FX66" i="1"/>
  <c r="FX67" i="1"/>
  <c r="FX68" i="1"/>
  <c r="FX64" i="1"/>
  <c r="FX63" i="1"/>
  <c r="FX61" i="1"/>
  <c r="FX60" i="1"/>
  <c r="FX62" i="1"/>
  <c r="FX57" i="1"/>
  <c r="FX56" i="1"/>
  <c r="FX54" i="1"/>
  <c r="FX59" i="1"/>
  <c r="FX58" i="1"/>
  <c r="FX46" i="1"/>
  <c r="FX50" i="1"/>
  <c r="FX32" i="1"/>
  <c r="FY17" i="1"/>
  <c r="FY84" i="1" l="1"/>
  <c r="FY55" i="1"/>
  <c r="FY80" i="1"/>
  <c r="FY78" i="1"/>
  <c r="FY76" i="1"/>
  <c r="FY75" i="1"/>
  <c r="FY73" i="1"/>
  <c r="FY72" i="1"/>
  <c r="FY70" i="1"/>
  <c r="FY74" i="1"/>
  <c r="FY71" i="1"/>
  <c r="FY79" i="1"/>
  <c r="FY77" i="1"/>
  <c r="FY65" i="1"/>
  <c r="FY66" i="1"/>
  <c r="FY68" i="1"/>
  <c r="FY67" i="1"/>
  <c r="FY69" i="1"/>
  <c r="FY63" i="1"/>
  <c r="FY61" i="1"/>
  <c r="FY62" i="1"/>
  <c r="FY64" i="1"/>
  <c r="FY60" i="1"/>
  <c r="FY57" i="1"/>
  <c r="FY56" i="1"/>
  <c r="FY54" i="1"/>
  <c r="FY58" i="1"/>
  <c r="FY59" i="1"/>
  <c r="FY46" i="1"/>
  <c r="FY50" i="1"/>
  <c r="FY32" i="1"/>
  <c r="FZ17" i="1"/>
  <c r="FZ84" i="1" l="1"/>
  <c r="FZ55" i="1"/>
  <c r="FZ80" i="1"/>
  <c r="FZ75" i="1"/>
  <c r="FZ73" i="1"/>
  <c r="FZ72" i="1"/>
  <c r="FZ70" i="1"/>
  <c r="FZ71" i="1"/>
  <c r="FZ74" i="1"/>
  <c r="FZ77" i="1"/>
  <c r="FZ76" i="1"/>
  <c r="FZ79" i="1"/>
  <c r="FZ78" i="1"/>
  <c r="FZ65" i="1"/>
  <c r="FZ69" i="1"/>
  <c r="FZ66" i="1"/>
  <c r="FZ67" i="1"/>
  <c r="FZ68" i="1"/>
  <c r="FZ61" i="1"/>
  <c r="FZ62" i="1"/>
  <c r="FZ63" i="1"/>
  <c r="FZ60" i="1"/>
  <c r="FZ64" i="1"/>
  <c r="FZ57" i="1"/>
  <c r="FZ56" i="1"/>
  <c r="FZ54" i="1"/>
  <c r="FZ58" i="1"/>
  <c r="FZ59" i="1"/>
  <c r="FZ46" i="1"/>
  <c r="FZ50" i="1"/>
  <c r="FZ32" i="1"/>
  <c r="GA17" i="1"/>
  <c r="GA84" i="1" l="1"/>
  <c r="GA55" i="1"/>
  <c r="GA80" i="1"/>
  <c r="GA75" i="1"/>
  <c r="GA76" i="1"/>
  <c r="GA70" i="1"/>
  <c r="GA73" i="1"/>
  <c r="GA78" i="1"/>
  <c r="GA72" i="1"/>
  <c r="GA74" i="1"/>
  <c r="GA79" i="1"/>
  <c r="GA71" i="1"/>
  <c r="GA77" i="1"/>
  <c r="GA68" i="1"/>
  <c r="GA65" i="1"/>
  <c r="GA69" i="1"/>
  <c r="GA66" i="1"/>
  <c r="GA67" i="1"/>
  <c r="GA63" i="1"/>
  <c r="GA61" i="1"/>
  <c r="GA60" i="1"/>
  <c r="GA62" i="1"/>
  <c r="GA64" i="1"/>
  <c r="GA57" i="1"/>
  <c r="GA56" i="1"/>
  <c r="GA54" i="1"/>
  <c r="GA59" i="1"/>
  <c r="GA58" i="1"/>
  <c r="GA46" i="1"/>
  <c r="GA50" i="1"/>
  <c r="GA32" i="1"/>
  <c r="GB17" i="1"/>
  <c r="GB84" i="1" l="1"/>
  <c r="GB55" i="1"/>
  <c r="GB80" i="1"/>
  <c r="GB78" i="1"/>
  <c r="GB74" i="1"/>
  <c r="GB73" i="1"/>
  <c r="GB70" i="1"/>
  <c r="GB71" i="1"/>
  <c r="GB72" i="1"/>
  <c r="GB75" i="1"/>
  <c r="GB76" i="1"/>
  <c r="GB79" i="1"/>
  <c r="GB77" i="1"/>
  <c r="GB67" i="1"/>
  <c r="GB65" i="1"/>
  <c r="GB68" i="1"/>
  <c r="GB69" i="1"/>
  <c r="GB66" i="1"/>
  <c r="GB63" i="1"/>
  <c r="GB60" i="1"/>
  <c r="GB62" i="1"/>
  <c r="GB61" i="1"/>
  <c r="GB64" i="1"/>
  <c r="GB56" i="1"/>
  <c r="GB57" i="1"/>
  <c r="GB54" i="1"/>
  <c r="GB58" i="1"/>
  <c r="GB59" i="1"/>
  <c r="GB46" i="1"/>
  <c r="GB50" i="1"/>
  <c r="GB32" i="1"/>
  <c r="GC17" i="1"/>
  <c r="GC84" i="1" l="1"/>
  <c r="GC55" i="1"/>
  <c r="GC80" i="1"/>
  <c r="GC78" i="1"/>
  <c r="GC77" i="1"/>
  <c r="GC76" i="1"/>
  <c r="GC74" i="1"/>
  <c r="GC70" i="1"/>
  <c r="GC72" i="1"/>
  <c r="GC73" i="1"/>
  <c r="GC71" i="1"/>
  <c r="GC75" i="1"/>
  <c r="GC79" i="1"/>
  <c r="GC69" i="1"/>
  <c r="GC67" i="1"/>
  <c r="GC65" i="1"/>
  <c r="GC68" i="1"/>
  <c r="GC66" i="1"/>
  <c r="GC62" i="1"/>
  <c r="GC64" i="1"/>
  <c r="GC63" i="1"/>
  <c r="GC60" i="1"/>
  <c r="GC61" i="1"/>
  <c r="GC56" i="1"/>
  <c r="GC57" i="1"/>
  <c r="GC54" i="1"/>
  <c r="GC59" i="1"/>
  <c r="GC58" i="1"/>
  <c r="GC46" i="1"/>
  <c r="GC50" i="1"/>
  <c r="GC32" i="1"/>
  <c r="GD17" i="1"/>
  <c r="GD84" i="1" l="1"/>
  <c r="GD55" i="1"/>
  <c r="GD80" i="1"/>
  <c r="GD77" i="1"/>
  <c r="GD75" i="1"/>
  <c r="GD70" i="1"/>
  <c r="GD72" i="1"/>
  <c r="GD71" i="1"/>
  <c r="GD73" i="1"/>
  <c r="GD74" i="1"/>
  <c r="GD79" i="1"/>
  <c r="GD76" i="1"/>
  <c r="GD78" i="1"/>
  <c r="GD68" i="1"/>
  <c r="GD66" i="1"/>
  <c r="GD65" i="1"/>
  <c r="GD69" i="1"/>
  <c r="GD67" i="1"/>
  <c r="GD61" i="1"/>
  <c r="GD60" i="1"/>
  <c r="GD64" i="1"/>
  <c r="GD62" i="1"/>
  <c r="GD63" i="1"/>
  <c r="GD57" i="1"/>
  <c r="GD56" i="1"/>
  <c r="GD54" i="1"/>
  <c r="GD58" i="1"/>
  <c r="GD59" i="1"/>
  <c r="GD46" i="1"/>
  <c r="GD50" i="1"/>
  <c r="GD32" i="1"/>
  <c r="GE17" i="1"/>
  <c r="GE84" i="1" l="1"/>
  <c r="GE55" i="1"/>
  <c r="GE80" i="1"/>
  <c r="GE78" i="1"/>
  <c r="GE72" i="1"/>
  <c r="GE71" i="1"/>
  <c r="GE75" i="1"/>
  <c r="GE70" i="1"/>
  <c r="GE76" i="1"/>
  <c r="GE74" i="1"/>
  <c r="GE79" i="1"/>
  <c r="GE73" i="1"/>
  <c r="GE77" i="1"/>
  <c r="GE69" i="1"/>
  <c r="GE68" i="1"/>
  <c r="GE65" i="1"/>
  <c r="GE66" i="1"/>
  <c r="GE67" i="1"/>
  <c r="GE64" i="1"/>
  <c r="GE61" i="1"/>
  <c r="GE62" i="1"/>
  <c r="GE63" i="1"/>
  <c r="GE60" i="1"/>
  <c r="GE57" i="1"/>
  <c r="GE56" i="1"/>
  <c r="GE54" i="1"/>
  <c r="GE58" i="1"/>
  <c r="GE59" i="1"/>
  <c r="GE46" i="1"/>
  <c r="GE50" i="1"/>
  <c r="GE32" i="1"/>
  <c r="GF17" i="1"/>
  <c r="GF84" i="1" l="1"/>
  <c r="GF55" i="1"/>
  <c r="GF80" i="1"/>
  <c r="GF77" i="1"/>
  <c r="GF76" i="1"/>
  <c r="GF75" i="1"/>
  <c r="GF70" i="1"/>
  <c r="GF71" i="1"/>
  <c r="GF72" i="1"/>
  <c r="GF79" i="1"/>
  <c r="GF74" i="1"/>
  <c r="GF73" i="1"/>
  <c r="GF78" i="1"/>
  <c r="GF69" i="1"/>
  <c r="GF67" i="1"/>
  <c r="GF68" i="1"/>
  <c r="GF66" i="1"/>
  <c r="GF65" i="1"/>
  <c r="GF63" i="1"/>
  <c r="GF64" i="1"/>
  <c r="GF61" i="1"/>
  <c r="GF62" i="1"/>
  <c r="GF60" i="1"/>
  <c r="GF57" i="1"/>
  <c r="GF56" i="1"/>
  <c r="GF54" i="1"/>
  <c r="GF59" i="1"/>
  <c r="GF58" i="1"/>
  <c r="GF46" i="1"/>
  <c r="GF50" i="1"/>
  <c r="GF32" i="1"/>
  <c r="GG17" i="1"/>
  <c r="GG84" i="1" l="1"/>
  <c r="GG55" i="1"/>
  <c r="GG80" i="1"/>
  <c r="GG78" i="1"/>
  <c r="GG79" i="1"/>
  <c r="GG76" i="1"/>
  <c r="GG75" i="1"/>
  <c r="GG73" i="1"/>
  <c r="GG77" i="1"/>
  <c r="GG72" i="1"/>
  <c r="GG70" i="1"/>
  <c r="GG74" i="1"/>
  <c r="GG71" i="1"/>
  <c r="GG69" i="1"/>
  <c r="GG68" i="1"/>
  <c r="GG65" i="1"/>
  <c r="GG67" i="1"/>
  <c r="GG66" i="1"/>
  <c r="GG63" i="1"/>
  <c r="GG62" i="1"/>
  <c r="GG60" i="1"/>
  <c r="GG64" i="1"/>
  <c r="GG61" i="1"/>
  <c r="GG57" i="1"/>
  <c r="GG56" i="1"/>
  <c r="GG54" i="1"/>
  <c r="GG58" i="1"/>
  <c r="GG59" i="1"/>
  <c r="GG46" i="1"/>
  <c r="GG50" i="1"/>
  <c r="GG32" i="1"/>
  <c r="GH17" i="1"/>
  <c r="GH84" i="1" l="1"/>
  <c r="GH55" i="1"/>
  <c r="GH80" i="1"/>
  <c r="GH75" i="1"/>
  <c r="GH73" i="1"/>
  <c r="GH72" i="1"/>
  <c r="GH70" i="1"/>
  <c r="GH78" i="1"/>
  <c r="GH74" i="1"/>
  <c r="GH79" i="1"/>
  <c r="GH71" i="1"/>
  <c r="GH77" i="1"/>
  <c r="GH76" i="1"/>
  <c r="GH65" i="1"/>
  <c r="GH66" i="1"/>
  <c r="GH67" i="1"/>
  <c r="GH69" i="1"/>
  <c r="GH68" i="1"/>
  <c r="GH64" i="1"/>
  <c r="GH62" i="1"/>
  <c r="GH61" i="1"/>
  <c r="GH60" i="1"/>
  <c r="GH63" i="1"/>
  <c r="GH56" i="1"/>
  <c r="GH57" i="1"/>
  <c r="GH54" i="1"/>
  <c r="GH58" i="1"/>
  <c r="GH59" i="1"/>
  <c r="GH46" i="1"/>
  <c r="GH50" i="1"/>
  <c r="GH32" i="1"/>
  <c r="GI17" i="1"/>
  <c r="GI84" i="1" l="1"/>
  <c r="GI55" i="1"/>
  <c r="GI80" i="1"/>
  <c r="GI76" i="1"/>
  <c r="GI75" i="1"/>
  <c r="GI70" i="1"/>
  <c r="GI71" i="1"/>
  <c r="GI73" i="1"/>
  <c r="GI78" i="1"/>
  <c r="GI72" i="1"/>
  <c r="GI74" i="1"/>
  <c r="GI79" i="1"/>
  <c r="GI77" i="1"/>
  <c r="GI68" i="1"/>
  <c r="GI65" i="1"/>
  <c r="GI69" i="1"/>
  <c r="GI66" i="1"/>
  <c r="GI67" i="1"/>
  <c r="GI63" i="1"/>
  <c r="GI61" i="1"/>
  <c r="GI62" i="1"/>
  <c r="GI60" i="1"/>
  <c r="GI64" i="1"/>
  <c r="GI57" i="1"/>
  <c r="GI56" i="1"/>
  <c r="GI54" i="1"/>
  <c r="GI58" i="1"/>
  <c r="GI59" i="1"/>
  <c r="GI46" i="1"/>
  <c r="GI50" i="1"/>
  <c r="GI32" i="1"/>
  <c r="GJ17" i="1"/>
  <c r="GJ84" i="1" l="1"/>
  <c r="GJ55" i="1"/>
  <c r="GJ80" i="1"/>
  <c r="GJ78" i="1"/>
  <c r="GJ74" i="1"/>
  <c r="GJ73" i="1"/>
  <c r="GJ71" i="1"/>
  <c r="GJ70" i="1"/>
  <c r="GJ72" i="1"/>
  <c r="GJ75" i="1"/>
  <c r="GJ76" i="1"/>
  <c r="GJ77" i="1"/>
  <c r="GJ79" i="1"/>
  <c r="GJ65" i="1"/>
  <c r="GJ69" i="1"/>
  <c r="GJ66" i="1"/>
  <c r="GJ68" i="1"/>
  <c r="GJ67" i="1"/>
  <c r="GJ63" i="1"/>
  <c r="GJ61" i="1"/>
  <c r="GJ64" i="1"/>
  <c r="GJ62" i="1"/>
  <c r="GJ60" i="1"/>
  <c r="GJ56" i="1"/>
  <c r="GJ57" i="1"/>
  <c r="GJ54" i="1"/>
  <c r="GJ58" i="1"/>
  <c r="GJ59" i="1"/>
  <c r="GJ46" i="1"/>
  <c r="GJ50" i="1"/>
  <c r="GJ32" i="1"/>
  <c r="GK17" i="1"/>
  <c r="GK84" i="1" l="1"/>
  <c r="GK55" i="1"/>
  <c r="GK80" i="1"/>
  <c r="GK78" i="1"/>
  <c r="GK76" i="1"/>
  <c r="GK74" i="1"/>
  <c r="GK70" i="1"/>
  <c r="GK73" i="1"/>
  <c r="GK72" i="1"/>
  <c r="GK71" i="1"/>
  <c r="GK77" i="1"/>
  <c r="GK75" i="1"/>
  <c r="GK79" i="1"/>
  <c r="GK68" i="1"/>
  <c r="GK69" i="1"/>
  <c r="GK66" i="1"/>
  <c r="GK67" i="1"/>
  <c r="GK65" i="1"/>
  <c r="GK61" i="1"/>
  <c r="GK60" i="1"/>
  <c r="GK63" i="1"/>
  <c r="GK62" i="1"/>
  <c r="GK64" i="1"/>
  <c r="GK57" i="1"/>
  <c r="GK56" i="1"/>
  <c r="GK54" i="1"/>
  <c r="GK59" i="1"/>
  <c r="GK58" i="1"/>
  <c r="GK46" i="1"/>
  <c r="GK50" i="1"/>
  <c r="GK32" i="1"/>
  <c r="GL17" i="1"/>
  <c r="GL84" i="1" l="1"/>
  <c r="GL55" i="1"/>
  <c r="GL80" i="1"/>
  <c r="GL77" i="1"/>
  <c r="GL75" i="1"/>
  <c r="GL70" i="1"/>
  <c r="GL78" i="1"/>
  <c r="GL72" i="1"/>
  <c r="GL71" i="1"/>
  <c r="GL73" i="1"/>
  <c r="GL74" i="1"/>
  <c r="GL76" i="1"/>
  <c r="GL79" i="1"/>
  <c r="GL69" i="1"/>
  <c r="GL67" i="1"/>
  <c r="GL66" i="1"/>
  <c r="GL65" i="1"/>
  <c r="GL68" i="1"/>
  <c r="GL63" i="1"/>
  <c r="GL62" i="1"/>
  <c r="GL60" i="1"/>
  <c r="GL64" i="1"/>
  <c r="GL61" i="1"/>
  <c r="GL57" i="1"/>
  <c r="GL56" i="1"/>
  <c r="GL54" i="1"/>
  <c r="GL58" i="1"/>
  <c r="GL59" i="1"/>
  <c r="GL46" i="1"/>
  <c r="GL50" i="1"/>
  <c r="GM17" i="1"/>
  <c r="GL32" i="1"/>
  <c r="GM84" i="1" l="1"/>
  <c r="GM55" i="1"/>
  <c r="GM80" i="1"/>
  <c r="GM78" i="1"/>
  <c r="GM77" i="1"/>
  <c r="GM72" i="1"/>
  <c r="GM71" i="1"/>
  <c r="GM73" i="1"/>
  <c r="GM75" i="1"/>
  <c r="GM70" i="1"/>
  <c r="GM74" i="1"/>
  <c r="GM79" i="1"/>
  <c r="GM76" i="1"/>
  <c r="GM67" i="1"/>
  <c r="GM65" i="1"/>
  <c r="GM68" i="1"/>
  <c r="GM66" i="1"/>
  <c r="GM69" i="1"/>
  <c r="GM61" i="1"/>
  <c r="GM60" i="1"/>
  <c r="GM64" i="1"/>
  <c r="GM63" i="1"/>
  <c r="GM62" i="1"/>
  <c r="GM57" i="1"/>
  <c r="GM56" i="1"/>
  <c r="GM54" i="1"/>
  <c r="GM58" i="1"/>
  <c r="GM59" i="1"/>
  <c r="GM46" i="1"/>
  <c r="GM50" i="1"/>
  <c r="GN17" i="1"/>
  <c r="GM32" i="1"/>
  <c r="GN84" i="1" l="1"/>
  <c r="GN55" i="1"/>
  <c r="GN80" i="1"/>
  <c r="GN75" i="1"/>
  <c r="GN76" i="1"/>
  <c r="GN70" i="1"/>
  <c r="GN73" i="1"/>
  <c r="GN74" i="1"/>
  <c r="GN77" i="1"/>
  <c r="GN71" i="1"/>
  <c r="GN72" i="1"/>
  <c r="GN79" i="1"/>
  <c r="GN78" i="1"/>
  <c r="GN69" i="1"/>
  <c r="GN67" i="1"/>
  <c r="GN68" i="1"/>
  <c r="GN65" i="1"/>
  <c r="GN66" i="1"/>
  <c r="GN63" i="1"/>
  <c r="GN61" i="1"/>
  <c r="GN62" i="1"/>
  <c r="GN64" i="1"/>
  <c r="GN60" i="1"/>
  <c r="GN57" i="1"/>
  <c r="GN56" i="1"/>
  <c r="GN54" i="1"/>
  <c r="GN59" i="1"/>
  <c r="GN58" i="1"/>
  <c r="GN46" i="1"/>
  <c r="GN50" i="1"/>
  <c r="GN32" i="1"/>
  <c r="GO17" i="1"/>
  <c r="GO84" i="1" l="1"/>
  <c r="GO55" i="1"/>
  <c r="GO80" i="1"/>
  <c r="GO78" i="1"/>
  <c r="GO77" i="1"/>
  <c r="GO76" i="1"/>
  <c r="GO75" i="1"/>
  <c r="GO73" i="1"/>
  <c r="GO71" i="1"/>
  <c r="GO79" i="1"/>
  <c r="GO72" i="1"/>
  <c r="GO70" i="1"/>
  <c r="GO74" i="1"/>
  <c r="GO67" i="1"/>
  <c r="GO68" i="1"/>
  <c r="GO65" i="1"/>
  <c r="GO69" i="1"/>
  <c r="GO66" i="1"/>
  <c r="GO63" i="1"/>
  <c r="GO62" i="1"/>
  <c r="GO64" i="1"/>
  <c r="GO60" i="1"/>
  <c r="GO61" i="1"/>
  <c r="GO56" i="1"/>
  <c r="GO57" i="1"/>
  <c r="GO54" i="1"/>
  <c r="GO58" i="1"/>
  <c r="GO59" i="1"/>
  <c r="GO46" i="1"/>
  <c r="GO50" i="1"/>
  <c r="GO32" i="1"/>
  <c r="GP17" i="1"/>
  <c r="GQ17" i="1" s="1"/>
  <c r="GQ84" i="1" l="1"/>
  <c r="GQ55" i="1"/>
  <c r="GQ80" i="1"/>
  <c r="GQ75" i="1"/>
  <c r="GQ76" i="1"/>
  <c r="GQ70" i="1"/>
  <c r="GQ71" i="1"/>
  <c r="GQ73" i="1"/>
  <c r="GQ79" i="1"/>
  <c r="GQ78" i="1"/>
  <c r="GQ72" i="1"/>
  <c r="GQ74" i="1"/>
  <c r="GQ77" i="1"/>
  <c r="GQ68" i="1"/>
  <c r="GQ65" i="1"/>
  <c r="GQ66" i="1"/>
  <c r="GQ67" i="1"/>
  <c r="GQ69" i="1"/>
  <c r="GQ62" i="1"/>
  <c r="GQ61" i="1"/>
  <c r="GQ63" i="1"/>
  <c r="GQ60" i="1"/>
  <c r="GQ64" i="1"/>
  <c r="GQ57" i="1"/>
  <c r="GQ56" i="1"/>
  <c r="GQ54" i="1"/>
  <c r="GQ58" i="1"/>
  <c r="GQ59" i="1"/>
  <c r="GQ46" i="1"/>
  <c r="GQ50" i="1"/>
  <c r="GR17" i="1"/>
  <c r="GR84" i="1" l="1"/>
  <c r="GR55" i="1"/>
  <c r="GR80" i="1"/>
  <c r="GR78" i="1"/>
  <c r="GR74" i="1"/>
  <c r="GR73" i="1"/>
  <c r="GR71" i="1"/>
  <c r="GR70" i="1"/>
  <c r="GR72" i="1"/>
  <c r="GR75" i="1"/>
  <c r="GR77" i="1"/>
  <c r="GR76" i="1"/>
  <c r="GR79" i="1"/>
  <c r="GR68" i="1"/>
  <c r="GR65" i="1"/>
  <c r="GR69" i="1"/>
  <c r="GR66" i="1"/>
  <c r="GR67" i="1"/>
  <c r="GR63" i="1"/>
  <c r="GR61" i="1"/>
  <c r="GR60" i="1"/>
  <c r="GR62" i="1"/>
  <c r="GR64" i="1"/>
  <c r="GR56" i="1"/>
  <c r="GR57" i="1"/>
  <c r="GR54" i="1"/>
  <c r="GR58" i="1"/>
  <c r="GR59" i="1"/>
  <c r="GR46" i="1"/>
  <c r="GR50" i="1"/>
  <c r="GS17" i="1"/>
  <c r="GS84" i="1" l="1"/>
  <c r="GS55" i="1"/>
  <c r="GS80" i="1"/>
  <c r="GS78" i="1"/>
  <c r="GS76" i="1"/>
  <c r="GS74" i="1"/>
  <c r="GS70" i="1"/>
  <c r="GS73" i="1"/>
  <c r="GS77" i="1"/>
  <c r="GS79" i="1"/>
  <c r="GS72" i="1"/>
  <c r="GS71" i="1"/>
  <c r="GS75" i="1"/>
  <c r="GS69" i="1"/>
  <c r="GS68" i="1"/>
  <c r="GS66" i="1"/>
  <c r="GS65" i="1"/>
  <c r="GS67" i="1"/>
  <c r="GS61" i="1"/>
  <c r="GS60" i="1"/>
  <c r="GS62" i="1"/>
  <c r="GS63" i="1"/>
  <c r="GS64" i="1"/>
  <c r="GS56" i="1"/>
  <c r="GS57" i="1"/>
  <c r="GS54" i="1"/>
  <c r="GS59" i="1"/>
  <c r="GS58" i="1"/>
  <c r="GS46" i="1"/>
  <c r="GS50" i="1"/>
  <c r="GT17" i="1"/>
  <c r="GT84" i="1" l="1"/>
  <c r="GT55" i="1"/>
  <c r="GT80" i="1"/>
  <c r="GT75" i="1"/>
  <c r="GT70" i="1"/>
  <c r="GT78" i="1"/>
  <c r="GT73" i="1"/>
  <c r="GT72" i="1"/>
  <c r="GT71" i="1"/>
  <c r="GT79" i="1"/>
  <c r="GT74" i="1"/>
  <c r="GT77" i="1"/>
  <c r="GT76" i="1"/>
  <c r="GT69" i="1"/>
  <c r="GT66" i="1"/>
  <c r="GT65" i="1"/>
  <c r="GT68" i="1"/>
  <c r="GT67" i="1"/>
  <c r="GT63" i="1"/>
  <c r="GT62" i="1"/>
  <c r="GT61" i="1"/>
  <c r="GT60" i="1"/>
  <c r="GT64" i="1"/>
  <c r="GT57" i="1"/>
  <c r="GT56" i="1"/>
  <c r="GT54" i="1"/>
  <c r="GT58" i="1"/>
  <c r="GT59" i="1"/>
  <c r="GT46" i="1"/>
  <c r="GT50" i="1"/>
  <c r="GU17" i="1"/>
  <c r="GU84" i="1" l="1"/>
  <c r="GU55" i="1"/>
  <c r="GU80" i="1"/>
  <c r="GU78" i="1"/>
  <c r="GU77" i="1"/>
  <c r="GU72" i="1"/>
  <c r="GU71" i="1"/>
  <c r="GU73" i="1"/>
  <c r="GU79" i="1"/>
  <c r="GU75" i="1"/>
  <c r="GU76" i="1"/>
  <c r="GU70" i="1"/>
  <c r="GU74" i="1"/>
  <c r="GU68" i="1"/>
  <c r="GU69" i="1"/>
  <c r="GU65" i="1"/>
  <c r="GU67" i="1"/>
  <c r="GU66" i="1"/>
  <c r="GU62" i="1"/>
  <c r="GU61" i="1"/>
  <c r="GU63" i="1"/>
  <c r="GU64" i="1"/>
  <c r="GU60" i="1"/>
  <c r="GU57" i="1"/>
  <c r="GU56" i="1"/>
  <c r="GU54" i="1"/>
  <c r="GU58" i="1"/>
  <c r="GU59" i="1"/>
  <c r="GU46" i="1"/>
  <c r="GU50" i="1"/>
  <c r="GV17" i="1"/>
  <c r="GV84" i="1" l="1"/>
  <c r="GV55" i="1"/>
  <c r="GV80" i="1"/>
  <c r="GV77" i="1"/>
  <c r="GV75" i="1"/>
  <c r="GV76" i="1"/>
  <c r="GV70" i="1"/>
  <c r="GV79" i="1"/>
  <c r="GV73" i="1"/>
  <c r="GV74" i="1"/>
  <c r="GV71" i="1"/>
  <c r="GV72" i="1"/>
  <c r="GV78" i="1"/>
  <c r="GV69" i="1"/>
  <c r="GV67" i="1"/>
  <c r="GV68" i="1"/>
  <c r="GV65" i="1"/>
  <c r="GV66" i="1"/>
  <c r="GV61" i="1"/>
  <c r="GV63" i="1"/>
  <c r="GV62" i="1"/>
  <c r="GV64" i="1"/>
  <c r="GV60" i="1"/>
  <c r="GV56" i="1"/>
  <c r="GV57" i="1"/>
  <c r="GV54" i="1"/>
  <c r="GV59" i="1"/>
  <c r="GV58" i="1"/>
  <c r="GV46" i="1"/>
  <c r="GV50" i="1"/>
  <c r="GW17" i="1"/>
  <c r="GW84" i="1" l="1"/>
  <c r="GW55" i="1"/>
  <c r="GW80" i="1"/>
  <c r="GW78" i="1"/>
  <c r="GW76" i="1"/>
  <c r="GW75" i="1"/>
  <c r="GW73" i="1"/>
  <c r="GW71" i="1"/>
  <c r="GW77" i="1"/>
  <c r="GW70" i="1"/>
  <c r="GW72" i="1"/>
  <c r="GW74" i="1"/>
  <c r="GW79" i="1"/>
  <c r="GW69" i="1"/>
  <c r="GW67" i="1"/>
  <c r="GW65" i="1"/>
  <c r="GW68" i="1"/>
  <c r="GW66" i="1"/>
  <c r="GW64" i="1"/>
  <c r="GW63" i="1"/>
  <c r="GW60" i="1"/>
  <c r="GW62" i="1"/>
  <c r="GW61" i="1"/>
  <c r="GW56" i="1"/>
  <c r="GW57" i="1"/>
  <c r="GW58" i="1"/>
  <c r="GW59" i="1"/>
  <c r="GW50" i="1"/>
  <c r="GW54" i="1"/>
  <c r="GX17" i="1"/>
  <c r="GW46" i="1"/>
  <c r="GX84" i="1" l="1"/>
  <c r="GX55" i="1"/>
  <c r="GX80" i="1"/>
  <c r="GX77" i="1"/>
  <c r="GX75" i="1"/>
  <c r="GX73" i="1"/>
  <c r="GX70" i="1"/>
  <c r="GX72" i="1"/>
  <c r="GX76" i="1"/>
  <c r="GX78" i="1"/>
  <c r="GX79" i="1"/>
  <c r="GX71" i="1"/>
  <c r="GX74" i="1"/>
  <c r="GX65" i="1"/>
  <c r="GX67" i="1"/>
  <c r="GX69" i="1"/>
  <c r="GX68" i="1"/>
  <c r="GX66" i="1"/>
  <c r="GX61" i="1"/>
  <c r="GX60" i="1"/>
  <c r="GX62" i="1"/>
  <c r="GX64" i="1"/>
  <c r="GX63" i="1"/>
  <c r="GX57" i="1"/>
  <c r="GX56" i="1"/>
  <c r="GX54" i="1"/>
  <c r="GX59" i="1"/>
  <c r="GX58" i="1"/>
  <c r="GX46" i="1"/>
  <c r="GX50" i="1"/>
  <c r="GY17" i="1"/>
  <c r="GY84" i="1" l="1"/>
  <c r="GY55" i="1"/>
  <c r="GY80" i="1"/>
  <c r="GY75" i="1"/>
  <c r="GY76" i="1"/>
  <c r="GY70" i="1"/>
  <c r="GY77" i="1"/>
  <c r="GY71" i="1"/>
  <c r="GY79" i="1"/>
  <c r="GY73" i="1"/>
  <c r="GY72" i="1"/>
  <c r="GY74" i="1"/>
  <c r="GY78" i="1"/>
  <c r="GY65" i="1"/>
  <c r="GY68" i="1"/>
  <c r="GY67" i="1"/>
  <c r="GY66" i="1"/>
  <c r="GY69" i="1"/>
  <c r="GY61" i="1"/>
  <c r="GY63" i="1"/>
  <c r="GY60" i="1"/>
  <c r="GY62" i="1"/>
  <c r="GY64" i="1"/>
  <c r="GY56" i="1"/>
  <c r="GY57" i="1"/>
  <c r="GY54" i="1"/>
  <c r="GY58" i="1"/>
  <c r="GY59" i="1"/>
  <c r="GY46" i="1"/>
  <c r="GY50" i="1"/>
  <c r="GZ17" i="1"/>
  <c r="GZ84" i="1" l="1"/>
  <c r="GZ55" i="1"/>
  <c r="GZ80" i="1"/>
  <c r="GZ78" i="1"/>
  <c r="GZ70" i="1"/>
  <c r="GZ74" i="1"/>
  <c r="GZ73" i="1"/>
  <c r="GZ71" i="1"/>
  <c r="GZ77" i="1"/>
  <c r="GZ72" i="1"/>
  <c r="GZ75" i="1"/>
  <c r="GZ79" i="1"/>
  <c r="GZ76" i="1"/>
  <c r="GZ68" i="1"/>
  <c r="GZ65" i="1"/>
  <c r="GZ66" i="1"/>
  <c r="GZ67" i="1"/>
  <c r="GZ69" i="1"/>
  <c r="GZ63" i="1"/>
  <c r="GZ61" i="1"/>
  <c r="GZ60" i="1"/>
  <c r="GZ62" i="1"/>
  <c r="GZ64" i="1"/>
  <c r="GZ57" i="1"/>
  <c r="GZ56" i="1"/>
  <c r="GZ54" i="1"/>
  <c r="GZ58" i="1"/>
  <c r="GZ59" i="1"/>
  <c r="GZ46" i="1"/>
  <c r="GZ50" i="1"/>
  <c r="HA17" i="1"/>
  <c r="HA84" i="1" l="1"/>
  <c r="HA55" i="1"/>
  <c r="HA80" i="1"/>
  <c r="HA76" i="1"/>
  <c r="HA78" i="1"/>
  <c r="HA74" i="1"/>
  <c r="HA75" i="1"/>
  <c r="HA70" i="1"/>
  <c r="HA71" i="1"/>
  <c r="HA73" i="1"/>
  <c r="HA72" i="1"/>
  <c r="HA77" i="1"/>
  <c r="HA79" i="1"/>
  <c r="HA68" i="1"/>
  <c r="HA66" i="1"/>
  <c r="HA67" i="1"/>
  <c r="HA65" i="1"/>
  <c r="HA69" i="1"/>
  <c r="HA61" i="1"/>
  <c r="HA60" i="1"/>
  <c r="HA62" i="1"/>
  <c r="HA64" i="1"/>
  <c r="HA63" i="1"/>
  <c r="HA57" i="1"/>
  <c r="HA56" i="1"/>
  <c r="HA54" i="1"/>
  <c r="HA59" i="1"/>
  <c r="HA58" i="1"/>
  <c r="HA46" i="1"/>
  <c r="HA50" i="1"/>
  <c r="HB17" i="1"/>
  <c r="HB84" i="1" l="1"/>
  <c r="HB55" i="1"/>
  <c r="HB80" i="1"/>
  <c r="HB75" i="1"/>
  <c r="HB70" i="1"/>
  <c r="HB76" i="1"/>
  <c r="HB78" i="1"/>
  <c r="HB72" i="1"/>
  <c r="HB71" i="1"/>
  <c r="HB73" i="1"/>
  <c r="HB74" i="1"/>
  <c r="HB77" i="1"/>
  <c r="HB79" i="1"/>
  <c r="HB69" i="1"/>
  <c r="HB68" i="1"/>
  <c r="HB66" i="1"/>
  <c r="HB65" i="1"/>
  <c r="HB67" i="1"/>
  <c r="HB63" i="1"/>
  <c r="HB61" i="1"/>
  <c r="HB62" i="1"/>
  <c r="HB64" i="1"/>
  <c r="HB60" i="1"/>
  <c r="HB56" i="1"/>
  <c r="HB57" i="1"/>
  <c r="HB54" i="1"/>
  <c r="HB58" i="1"/>
  <c r="HB59" i="1"/>
  <c r="HB46" i="1"/>
  <c r="HB50" i="1"/>
  <c r="HC17" i="1"/>
  <c r="HC84" i="1" l="1"/>
  <c r="HC55" i="1"/>
  <c r="HC80" i="1"/>
  <c r="HC78" i="1"/>
  <c r="HC72" i="1"/>
  <c r="HC71" i="1"/>
  <c r="HC73" i="1"/>
  <c r="HC75" i="1"/>
  <c r="HC74" i="1"/>
  <c r="HC76" i="1"/>
  <c r="HC70" i="1"/>
  <c r="HC79" i="1"/>
  <c r="HC77" i="1"/>
  <c r="HC68" i="1"/>
  <c r="HC65" i="1"/>
  <c r="HC66" i="1"/>
  <c r="HC69" i="1"/>
  <c r="HC67" i="1"/>
  <c r="HC64" i="1"/>
  <c r="HC62" i="1"/>
  <c r="HC63" i="1"/>
  <c r="HC61" i="1"/>
  <c r="HC60" i="1"/>
  <c r="HC57" i="1"/>
  <c r="HC56" i="1"/>
  <c r="HC54" i="1"/>
  <c r="HC58" i="1"/>
  <c r="HC59" i="1"/>
  <c r="HC46" i="1"/>
  <c r="HC50" i="1"/>
  <c r="HD17" i="1"/>
  <c r="HD84" i="1" l="1"/>
  <c r="HD55" i="1"/>
  <c r="HD80" i="1"/>
  <c r="HD77" i="1"/>
  <c r="HD76" i="1"/>
  <c r="HD75" i="1"/>
  <c r="HD70" i="1"/>
  <c r="HD73" i="1"/>
  <c r="HD74" i="1"/>
  <c r="HD71" i="1"/>
  <c r="HD72" i="1"/>
  <c r="HD79" i="1"/>
  <c r="HD78" i="1"/>
  <c r="HD69" i="1"/>
  <c r="HD65" i="1"/>
  <c r="HD67" i="1"/>
  <c r="HD68" i="1"/>
  <c r="HD66" i="1"/>
  <c r="HD64" i="1"/>
  <c r="HD63" i="1"/>
  <c r="HD62" i="1"/>
  <c r="HD61" i="1"/>
  <c r="HD60" i="1"/>
  <c r="HD56" i="1"/>
  <c r="HD57" i="1"/>
  <c r="HD54" i="1"/>
  <c r="HD59" i="1"/>
  <c r="HD58" i="1"/>
  <c r="HD46" i="1"/>
  <c r="HD50" i="1"/>
  <c r="HE17" i="1"/>
  <c r="HE84" i="1" l="1"/>
  <c r="HE55" i="1"/>
  <c r="HE80" i="1"/>
  <c r="HE78" i="1"/>
  <c r="HE75" i="1"/>
  <c r="HE77" i="1"/>
  <c r="HE73" i="1"/>
  <c r="HE71" i="1"/>
  <c r="HE72" i="1"/>
  <c r="HE70" i="1"/>
  <c r="HE74" i="1"/>
  <c r="HE76" i="1"/>
  <c r="HE79" i="1"/>
  <c r="HE69" i="1"/>
  <c r="HE65" i="1"/>
  <c r="HE66" i="1"/>
  <c r="HE68" i="1"/>
  <c r="HE67" i="1"/>
  <c r="HE63" i="1"/>
  <c r="HE64" i="1"/>
  <c r="HE60" i="1"/>
  <c r="HE62" i="1"/>
  <c r="HE61" i="1"/>
  <c r="HE57" i="1"/>
  <c r="HE56" i="1"/>
  <c r="HE54" i="1"/>
  <c r="HE58" i="1"/>
  <c r="HE59" i="1"/>
  <c r="HE46" i="1"/>
  <c r="HE50" i="1"/>
  <c r="HF17" i="1"/>
  <c r="HF84" i="1" l="1"/>
  <c r="HF55" i="1"/>
  <c r="HF80" i="1"/>
  <c r="HF75" i="1"/>
  <c r="HF70" i="1"/>
  <c r="HF72" i="1"/>
  <c r="HF79" i="1"/>
  <c r="HF77" i="1"/>
  <c r="HF78" i="1"/>
  <c r="HF73" i="1"/>
  <c r="HF71" i="1"/>
  <c r="HF74" i="1"/>
  <c r="HF76" i="1"/>
  <c r="HF65" i="1"/>
  <c r="HF68" i="1"/>
  <c r="HF67" i="1"/>
  <c r="HF69" i="1"/>
  <c r="HF66" i="1"/>
  <c r="HF61" i="1"/>
  <c r="HF60" i="1"/>
  <c r="HF64" i="1"/>
  <c r="HF63" i="1"/>
  <c r="HF62" i="1"/>
  <c r="HF57" i="1"/>
  <c r="HF56" i="1"/>
  <c r="HF54" i="1"/>
  <c r="HF59" i="1"/>
  <c r="HF58" i="1"/>
  <c r="HF46" i="1"/>
  <c r="HF50" i="1"/>
  <c r="HG17" i="1"/>
  <c r="HG84" i="1" l="1"/>
  <c r="HG55" i="1"/>
  <c r="HG80" i="1"/>
  <c r="HG77" i="1"/>
  <c r="HG75" i="1"/>
  <c r="HG70" i="1"/>
  <c r="HG74" i="1"/>
  <c r="HG76" i="1"/>
  <c r="HG79" i="1"/>
  <c r="HG71" i="1"/>
  <c r="HG73" i="1"/>
  <c r="HG78" i="1"/>
  <c r="HG72" i="1"/>
  <c r="HG68" i="1"/>
  <c r="HG65" i="1"/>
  <c r="HG67" i="1"/>
  <c r="HG66" i="1"/>
  <c r="HG69" i="1"/>
  <c r="HG63" i="1"/>
  <c r="HG61" i="1"/>
  <c r="HG64" i="1"/>
  <c r="HG62" i="1"/>
  <c r="HG60" i="1"/>
  <c r="HG56" i="1"/>
  <c r="HG57" i="1"/>
  <c r="HG54" i="1"/>
  <c r="HG58" i="1"/>
  <c r="HG59" i="1"/>
  <c r="HG46" i="1"/>
  <c r="HG50" i="1"/>
  <c r="HH17" i="1"/>
  <c r="HH84" i="1" l="1"/>
  <c r="HH55" i="1"/>
  <c r="HH80" i="1"/>
  <c r="HH78" i="1"/>
  <c r="HH76" i="1"/>
  <c r="HH74" i="1"/>
  <c r="HH70" i="1"/>
  <c r="HH71" i="1"/>
  <c r="HH73" i="1"/>
  <c r="HH77" i="1"/>
  <c r="HH79" i="1"/>
  <c r="HH72" i="1"/>
  <c r="HH75" i="1"/>
  <c r="HH67" i="1"/>
  <c r="HH65" i="1"/>
  <c r="HH68" i="1"/>
  <c r="HH69" i="1"/>
  <c r="HH66" i="1"/>
  <c r="HH63" i="1"/>
  <c r="HH61" i="1"/>
  <c r="HH60" i="1"/>
  <c r="HH62" i="1"/>
  <c r="HH64" i="1"/>
  <c r="HH57" i="1"/>
  <c r="HH56" i="1"/>
  <c r="HH54" i="1"/>
  <c r="HH58" i="1"/>
  <c r="HH59" i="1"/>
  <c r="HH46" i="1"/>
  <c r="HH50" i="1"/>
  <c r="HI17" i="1"/>
  <c r="HI84" i="1" l="1"/>
  <c r="HI55" i="1"/>
  <c r="HI80" i="1"/>
  <c r="HI78" i="1"/>
  <c r="HI74" i="1"/>
  <c r="HI72" i="1"/>
  <c r="HI71" i="1"/>
  <c r="HI75" i="1"/>
  <c r="HI77" i="1"/>
  <c r="HI76" i="1"/>
  <c r="HI79" i="1"/>
  <c r="HI70" i="1"/>
  <c r="HI73" i="1"/>
  <c r="HI69" i="1"/>
  <c r="HI67" i="1"/>
  <c r="HI68" i="1"/>
  <c r="HI66" i="1"/>
  <c r="HI65" i="1"/>
  <c r="HI61" i="1"/>
  <c r="HI60" i="1"/>
  <c r="HI62" i="1"/>
  <c r="HI64" i="1"/>
  <c r="HI63" i="1"/>
  <c r="HI56" i="1"/>
  <c r="HI57" i="1"/>
  <c r="HI54" i="1"/>
  <c r="HI59" i="1"/>
  <c r="HI58" i="1"/>
  <c r="HI46" i="1"/>
  <c r="HI50" i="1"/>
  <c r="HJ17" i="1"/>
  <c r="HJ84" i="1" l="1"/>
  <c r="HJ55" i="1"/>
  <c r="HJ80" i="1"/>
  <c r="HJ75" i="1"/>
  <c r="HJ70" i="1"/>
  <c r="HJ77" i="1"/>
  <c r="HJ79" i="1"/>
  <c r="HJ78" i="1"/>
  <c r="HJ72" i="1"/>
  <c r="HJ71" i="1"/>
  <c r="HJ76" i="1"/>
  <c r="HJ73" i="1"/>
  <c r="HJ74" i="1"/>
  <c r="HJ69" i="1"/>
  <c r="HJ68" i="1"/>
  <c r="HJ67" i="1"/>
  <c r="HJ65" i="1"/>
  <c r="HJ66" i="1"/>
  <c r="HJ63" i="1"/>
  <c r="HJ61" i="1"/>
  <c r="HJ64" i="1"/>
  <c r="HJ62" i="1"/>
  <c r="HJ60" i="1"/>
  <c r="HJ56" i="1"/>
  <c r="HJ57" i="1"/>
  <c r="HJ54" i="1"/>
  <c r="HJ58" i="1"/>
  <c r="HJ59" i="1"/>
  <c r="HJ46" i="1"/>
  <c r="HJ50" i="1"/>
  <c r="HK17" i="1"/>
  <c r="HK84" i="1" l="1"/>
  <c r="HK55" i="1"/>
  <c r="HK80" i="1"/>
  <c r="HK78" i="1"/>
  <c r="HK72" i="1"/>
  <c r="HK71" i="1"/>
  <c r="HK70" i="1"/>
  <c r="HK74" i="1"/>
  <c r="HK79" i="1"/>
  <c r="HK73" i="1"/>
  <c r="HK75" i="1"/>
  <c r="HK76" i="1"/>
  <c r="HK77" i="1"/>
  <c r="HK68" i="1"/>
  <c r="HK69" i="1"/>
  <c r="HK67" i="1"/>
  <c r="HK65" i="1"/>
  <c r="HK66" i="1"/>
  <c r="HK64" i="1"/>
  <c r="HK61" i="1"/>
  <c r="HK62" i="1"/>
  <c r="HK63" i="1"/>
  <c r="HK60" i="1"/>
  <c r="HK57" i="1"/>
  <c r="HK56" i="1"/>
  <c r="HK54" i="1"/>
  <c r="HK58" i="1"/>
  <c r="HK59" i="1"/>
  <c r="HK46" i="1"/>
  <c r="HK50" i="1"/>
  <c r="HL17" i="1"/>
  <c r="HL84" i="1" l="1"/>
  <c r="HL55" i="1"/>
  <c r="HL80" i="1"/>
  <c r="HL75" i="1"/>
  <c r="HL76" i="1"/>
  <c r="HL70" i="1"/>
  <c r="HL77" i="1"/>
  <c r="HL78" i="1"/>
  <c r="HL71" i="1"/>
  <c r="HL72" i="1"/>
  <c r="HL73" i="1"/>
  <c r="HL74" i="1"/>
  <c r="HL79" i="1"/>
  <c r="HL68" i="1"/>
  <c r="HL65" i="1"/>
  <c r="HL66" i="1"/>
  <c r="HL69" i="1"/>
  <c r="HL67" i="1"/>
  <c r="HL63" i="1"/>
  <c r="HL62" i="1"/>
  <c r="HL60" i="1"/>
  <c r="HL64" i="1"/>
  <c r="HL61" i="1"/>
  <c r="HL56" i="1"/>
  <c r="HL57" i="1"/>
  <c r="HL54" i="1"/>
  <c r="HL59" i="1"/>
  <c r="HL58" i="1"/>
  <c r="HL46" i="1"/>
  <c r="HL50" i="1"/>
  <c r="HM17" i="1"/>
  <c r="HM84" i="1" l="1"/>
  <c r="HM55" i="1"/>
  <c r="HM80" i="1"/>
  <c r="HM78" i="1"/>
  <c r="HM77" i="1"/>
  <c r="HM75" i="1"/>
  <c r="HM73" i="1"/>
  <c r="HM79" i="1"/>
  <c r="HM71" i="1"/>
  <c r="HM72" i="1"/>
  <c r="HM76" i="1"/>
  <c r="HM70" i="1"/>
  <c r="HM74" i="1"/>
  <c r="HM69" i="1"/>
  <c r="HM68" i="1"/>
  <c r="HM65" i="1"/>
  <c r="HM66" i="1"/>
  <c r="HM67" i="1"/>
  <c r="HM63" i="1"/>
  <c r="HM60" i="1"/>
  <c r="HM62" i="1"/>
  <c r="HM64" i="1"/>
  <c r="HM61" i="1"/>
  <c r="HM57" i="1"/>
  <c r="HM56" i="1"/>
  <c r="HM54" i="1"/>
  <c r="HM59" i="1"/>
  <c r="HM58" i="1"/>
  <c r="HM46" i="1"/>
  <c r="HM50" i="1"/>
  <c r="HN17" i="1"/>
  <c r="HN84" i="1" l="1"/>
  <c r="HN55" i="1"/>
  <c r="HN80" i="1"/>
  <c r="HN75" i="1"/>
  <c r="HN77" i="1"/>
  <c r="HN72" i="1"/>
  <c r="HN70" i="1"/>
  <c r="HN79" i="1"/>
  <c r="HN76" i="1"/>
  <c r="HN78" i="1"/>
  <c r="HN73" i="1"/>
  <c r="HN71" i="1"/>
  <c r="HN74" i="1"/>
  <c r="HN65" i="1"/>
  <c r="HN68" i="1"/>
  <c r="HN67" i="1"/>
  <c r="HN69" i="1"/>
  <c r="HN66" i="1"/>
  <c r="HN61" i="1"/>
  <c r="HN63" i="1"/>
  <c r="HN60" i="1"/>
  <c r="HN62" i="1"/>
  <c r="HN64" i="1"/>
  <c r="HN56" i="1"/>
  <c r="HN57" i="1"/>
  <c r="HN54" i="1"/>
  <c r="HN58" i="1"/>
  <c r="HN59" i="1"/>
  <c r="HN46" i="1"/>
  <c r="HN50" i="1"/>
  <c r="HO17" i="1"/>
  <c r="HO84" i="1" l="1"/>
  <c r="HO55" i="1"/>
  <c r="HO80" i="1"/>
  <c r="HO75" i="1"/>
  <c r="HO70" i="1"/>
  <c r="HO79" i="1"/>
  <c r="HO74" i="1"/>
  <c r="HO71" i="1"/>
  <c r="HO77" i="1"/>
  <c r="HO73" i="1"/>
  <c r="HO78" i="1"/>
  <c r="HO72" i="1"/>
  <c r="HO76" i="1"/>
  <c r="HO68" i="1"/>
  <c r="HO65" i="1"/>
  <c r="HO67" i="1"/>
  <c r="HO69" i="1"/>
  <c r="HO66" i="1"/>
  <c r="HO63" i="1"/>
  <c r="HO61" i="1"/>
  <c r="HO64" i="1"/>
  <c r="HO62" i="1"/>
  <c r="HO60" i="1"/>
  <c r="HO57" i="1"/>
  <c r="HO56" i="1"/>
  <c r="HO54" i="1"/>
  <c r="HO58" i="1"/>
  <c r="HO59" i="1"/>
  <c r="HO46" i="1"/>
  <c r="HO50" i="1"/>
  <c r="HP17" i="1"/>
  <c r="HP84" i="1" l="1"/>
  <c r="HP55" i="1"/>
  <c r="HP80" i="1"/>
  <c r="HP78" i="1"/>
  <c r="HP74" i="1"/>
  <c r="HP71" i="1"/>
  <c r="HP70" i="1"/>
  <c r="HP73" i="1"/>
  <c r="HP76" i="1"/>
  <c r="HP79" i="1"/>
  <c r="HP72" i="1"/>
  <c r="HP75" i="1"/>
  <c r="HP77" i="1"/>
  <c r="HP65" i="1"/>
  <c r="HP67" i="1"/>
  <c r="HP66" i="1"/>
  <c r="HP68" i="1"/>
  <c r="HP69" i="1"/>
  <c r="HP61" i="1"/>
  <c r="HP62" i="1"/>
  <c r="HP64" i="1"/>
  <c r="HP63" i="1"/>
  <c r="HP60" i="1"/>
  <c r="HP57" i="1"/>
  <c r="HP56" i="1"/>
  <c r="HP54" i="1"/>
  <c r="HP58" i="1"/>
  <c r="HP59" i="1"/>
  <c r="HP46" i="1"/>
  <c r="HP50" i="1"/>
  <c r="HQ17" i="1"/>
  <c r="HQ84" i="1" l="1"/>
  <c r="HQ55" i="1"/>
  <c r="HQ80" i="1"/>
  <c r="HQ78" i="1"/>
  <c r="HQ77" i="1"/>
  <c r="HQ74" i="1"/>
  <c r="HQ73" i="1"/>
  <c r="HQ72" i="1"/>
  <c r="HQ71" i="1"/>
  <c r="HQ75" i="1"/>
  <c r="HQ76" i="1"/>
  <c r="HQ79" i="1"/>
  <c r="HQ70" i="1"/>
  <c r="HQ68" i="1"/>
  <c r="HQ65" i="1"/>
  <c r="HQ66" i="1"/>
  <c r="HQ67" i="1"/>
  <c r="HQ69" i="1"/>
  <c r="HQ61" i="1"/>
  <c r="HQ60" i="1"/>
  <c r="HQ62" i="1"/>
  <c r="HQ64" i="1"/>
  <c r="HQ63" i="1"/>
  <c r="HQ56" i="1"/>
  <c r="HQ57" i="1"/>
  <c r="HQ54" i="1"/>
  <c r="HQ59" i="1"/>
  <c r="HQ58" i="1"/>
  <c r="HQ46" i="1"/>
  <c r="HQ50" i="1"/>
  <c r="HR17" i="1"/>
  <c r="HR84" i="1" l="1"/>
  <c r="HR55" i="1"/>
  <c r="HR80" i="1"/>
  <c r="HR75" i="1"/>
  <c r="HR70" i="1"/>
  <c r="HR77" i="1"/>
  <c r="HR74" i="1"/>
  <c r="HR72" i="1"/>
  <c r="HR71" i="1"/>
  <c r="HR73" i="1"/>
  <c r="HR78" i="1"/>
  <c r="HR76" i="1"/>
  <c r="HR79" i="1"/>
  <c r="HR69" i="1"/>
  <c r="HR67" i="1"/>
  <c r="HR66" i="1"/>
  <c r="HR68" i="1"/>
  <c r="HR65" i="1"/>
  <c r="HR63" i="1"/>
  <c r="HR61" i="1"/>
  <c r="HR64" i="1"/>
  <c r="HR62" i="1"/>
  <c r="HR60" i="1"/>
  <c r="HR57" i="1"/>
  <c r="HR56" i="1"/>
  <c r="HR54" i="1"/>
  <c r="HR58" i="1"/>
  <c r="HR59" i="1"/>
  <c r="HR46" i="1"/>
  <c r="HR50" i="1"/>
  <c r="HS17" i="1"/>
  <c r="HS84" i="1" l="1"/>
  <c r="HS55" i="1"/>
  <c r="HS80" i="1"/>
  <c r="HS78" i="1"/>
  <c r="HS76" i="1"/>
  <c r="HS72" i="1"/>
  <c r="HS71" i="1"/>
  <c r="HS70" i="1"/>
  <c r="HS74" i="1"/>
  <c r="HS77" i="1"/>
  <c r="HS73" i="1"/>
  <c r="HS79" i="1"/>
  <c r="HS75" i="1"/>
  <c r="HS69" i="1"/>
  <c r="HS67" i="1"/>
  <c r="HS65" i="1"/>
  <c r="HS66" i="1"/>
  <c r="HS68" i="1"/>
  <c r="HS61" i="1"/>
  <c r="HS60" i="1"/>
  <c r="HS63" i="1"/>
  <c r="HS62" i="1"/>
  <c r="HS64" i="1"/>
  <c r="HS57" i="1"/>
  <c r="HS56" i="1"/>
  <c r="HS54" i="1"/>
  <c r="HS58" i="1"/>
  <c r="HS59" i="1"/>
  <c r="HS46" i="1"/>
  <c r="HS50" i="1"/>
  <c r="HT17" i="1"/>
  <c r="HT84" i="1" l="1"/>
  <c r="HT55" i="1"/>
  <c r="HT80" i="1"/>
  <c r="HT75" i="1"/>
  <c r="HT70" i="1"/>
  <c r="HT77" i="1"/>
  <c r="HT78" i="1"/>
  <c r="HT73" i="1"/>
  <c r="HT74" i="1"/>
  <c r="HT71" i="1"/>
  <c r="HT72" i="1"/>
  <c r="HT79" i="1"/>
  <c r="HT76" i="1"/>
  <c r="HT69" i="1"/>
  <c r="HT66" i="1"/>
  <c r="HT65" i="1"/>
  <c r="HT67" i="1"/>
  <c r="HT68" i="1"/>
  <c r="HT63" i="1"/>
  <c r="HT61" i="1"/>
  <c r="HT64" i="1"/>
  <c r="HT60" i="1"/>
  <c r="HT62" i="1"/>
  <c r="HT57" i="1"/>
  <c r="HT56" i="1"/>
  <c r="HT54" i="1"/>
  <c r="HT59" i="1"/>
  <c r="HT58" i="1"/>
  <c r="HT46" i="1"/>
  <c r="HT50" i="1"/>
  <c r="HU17" i="1"/>
  <c r="HU84" i="1" l="1"/>
  <c r="HU55" i="1"/>
  <c r="HU80" i="1"/>
  <c r="HU78" i="1"/>
  <c r="HU75" i="1"/>
  <c r="HU73" i="1"/>
  <c r="HU77" i="1"/>
  <c r="HU71" i="1"/>
  <c r="HU79" i="1"/>
  <c r="HU74" i="1"/>
  <c r="HU72" i="1"/>
  <c r="HU70" i="1"/>
  <c r="HU76" i="1"/>
  <c r="HU69" i="1"/>
  <c r="HU67" i="1"/>
  <c r="HU68" i="1"/>
  <c r="HU65" i="1"/>
  <c r="HU66" i="1"/>
  <c r="HU63" i="1"/>
  <c r="HU64" i="1"/>
  <c r="HU62" i="1"/>
  <c r="HU60" i="1"/>
  <c r="HU61" i="1"/>
  <c r="HU56" i="1"/>
  <c r="HU57" i="1"/>
  <c r="HU54" i="1"/>
  <c r="HU59" i="1"/>
  <c r="HU58" i="1"/>
  <c r="HU46" i="1"/>
  <c r="HU50" i="1"/>
  <c r="HV17" i="1"/>
  <c r="HV84" i="1" l="1"/>
  <c r="HV55" i="1"/>
  <c r="HV80" i="1"/>
  <c r="HV77" i="1"/>
  <c r="HV75" i="1"/>
  <c r="HV72" i="1"/>
  <c r="HV70" i="1"/>
  <c r="HV71" i="1"/>
  <c r="HV74" i="1"/>
  <c r="HV76" i="1"/>
  <c r="HV73" i="1"/>
  <c r="HV78" i="1"/>
  <c r="HV79" i="1"/>
  <c r="HV65" i="1"/>
  <c r="HV68" i="1"/>
  <c r="HV69" i="1"/>
  <c r="HV66" i="1"/>
  <c r="HV67" i="1"/>
  <c r="HV62" i="1"/>
  <c r="HV63" i="1"/>
  <c r="HV64" i="1"/>
  <c r="HV61" i="1"/>
  <c r="HV60" i="1"/>
  <c r="HV56" i="1"/>
  <c r="HV57" i="1"/>
  <c r="HV54" i="1"/>
  <c r="HV58" i="1"/>
  <c r="HV59" i="1"/>
  <c r="HV46" i="1"/>
  <c r="HV50" i="1"/>
  <c r="HW17" i="1"/>
  <c r="HW84" i="1" l="1"/>
  <c r="HW55" i="1"/>
  <c r="HW80" i="1"/>
  <c r="HW77" i="1"/>
  <c r="HW75" i="1"/>
  <c r="HW76" i="1"/>
  <c r="HW70" i="1"/>
  <c r="HW72" i="1"/>
  <c r="HW74" i="1"/>
  <c r="HW71" i="1"/>
  <c r="HW73" i="1"/>
  <c r="HW78" i="1"/>
  <c r="HW79" i="1"/>
  <c r="HW68" i="1"/>
  <c r="HW65" i="1"/>
  <c r="HW69" i="1"/>
  <c r="HW67" i="1"/>
  <c r="HW66" i="1"/>
  <c r="HW63" i="1"/>
  <c r="HW62" i="1"/>
  <c r="HW64" i="1"/>
  <c r="HW61" i="1"/>
  <c r="HW60" i="1"/>
  <c r="HW56" i="1"/>
  <c r="HW57" i="1"/>
  <c r="HW54" i="1"/>
  <c r="HW58" i="1"/>
  <c r="HW59" i="1"/>
  <c r="HW46" i="1"/>
  <c r="HW50" i="1"/>
  <c r="HX17" i="1"/>
  <c r="HX84" i="1" l="1"/>
  <c r="HX55" i="1"/>
  <c r="HX80" i="1"/>
  <c r="HX78" i="1"/>
  <c r="HX74" i="1"/>
  <c r="HX71" i="1"/>
  <c r="HX70" i="1"/>
  <c r="HX73" i="1"/>
  <c r="HX79" i="1"/>
  <c r="HX72" i="1"/>
  <c r="HX75" i="1"/>
  <c r="HX77" i="1"/>
  <c r="HX76" i="1"/>
  <c r="HX68" i="1"/>
  <c r="HX65" i="1"/>
  <c r="HX67" i="1"/>
  <c r="HX69" i="1"/>
  <c r="HX66" i="1"/>
  <c r="HX61" i="1"/>
  <c r="HX63" i="1"/>
  <c r="HX60" i="1"/>
  <c r="HX62" i="1"/>
  <c r="HX64" i="1"/>
  <c r="HX57" i="1"/>
  <c r="HX56" i="1"/>
  <c r="HX54" i="1"/>
  <c r="HX58" i="1"/>
  <c r="HX59" i="1"/>
  <c r="HX46" i="1"/>
  <c r="HX50" i="1"/>
  <c r="HY17" i="1"/>
  <c r="HY84" i="1" l="1"/>
  <c r="HY55" i="1"/>
  <c r="HY80" i="1"/>
  <c r="HY78" i="1"/>
  <c r="HY74" i="1"/>
  <c r="HY73" i="1"/>
  <c r="HY76" i="1"/>
  <c r="HY79" i="1"/>
  <c r="HY72" i="1"/>
  <c r="HY71" i="1"/>
  <c r="HY75" i="1"/>
  <c r="HY70" i="1"/>
  <c r="HY77" i="1"/>
  <c r="HY69" i="1"/>
  <c r="HY68" i="1"/>
  <c r="HY66" i="1"/>
  <c r="HY67" i="1"/>
  <c r="HY65" i="1"/>
  <c r="HY61" i="1"/>
  <c r="HY62" i="1"/>
  <c r="HY64" i="1"/>
  <c r="HY63" i="1"/>
  <c r="HY60" i="1"/>
  <c r="HY56" i="1"/>
  <c r="HY57" i="1"/>
  <c r="HY54" i="1"/>
  <c r="HY59" i="1"/>
  <c r="HY58" i="1"/>
  <c r="HY46" i="1"/>
  <c r="HY50" i="1"/>
  <c r="HZ17" i="1"/>
  <c r="HZ84" i="1" l="1"/>
  <c r="HZ55" i="1"/>
  <c r="HZ80" i="1"/>
  <c r="HZ79" i="1"/>
  <c r="HZ77" i="1"/>
  <c r="HZ75" i="1"/>
  <c r="HZ70" i="1"/>
  <c r="HZ73" i="1"/>
  <c r="HZ74" i="1"/>
  <c r="HZ76" i="1"/>
  <c r="HZ78" i="1"/>
  <c r="HZ72" i="1"/>
  <c r="HZ71" i="1"/>
  <c r="HZ66" i="1"/>
  <c r="HZ67" i="1"/>
  <c r="HZ68" i="1"/>
  <c r="HZ65" i="1"/>
  <c r="HZ69" i="1"/>
  <c r="HZ62" i="1"/>
  <c r="HZ61" i="1"/>
  <c r="HZ64" i="1"/>
  <c r="HZ60" i="1"/>
  <c r="HZ63" i="1"/>
  <c r="HZ57" i="1"/>
  <c r="HZ56" i="1"/>
  <c r="HZ54" i="1"/>
  <c r="HZ58" i="1"/>
  <c r="HZ59" i="1"/>
  <c r="HZ46" i="1"/>
  <c r="HZ50" i="1"/>
  <c r="IA17" i="1"/>
  <c r="IA84" i="1" l="1"/>
  <c r="IA55" i="1"/>
  <c r="IA80" i="1"/>
  <c r="IA78" i="1"/>
  <c r="IA72" i="1"/>
  <c r="IA71" i="1"/>
  <c r="IA70" i="1"/>
  <c r="IA74" i="1"/>
  <c r="IA73" i="1"/>
  <c r="IA79" i="1"/>
  <c r="IA75" i="1"/>
  <c r="IA76" i="1"/>
  <c r="IA77" i="1"/>
  <c r="IA68" i="1"/>
  <c r="IA69" i="1"/>
  <c r="IA65" i="1"/>
  <c r="IA66" i="1"/>
  <c r="IA67" i="1"/>
  <c r="IA61" i="1"/>
  <c r="IA64" i="1"/>
  <c r="IA62" i="1"/>
  <c r="IA60" i="1"/>
  <c r="IA63" i="1"/>
  <c r="IA57" i="1"/>
  <c r="IA56" i="1"/>
  <c r="IA54" i="1"/>
  <c r="IA58" i="1"/>
  <c r="IA59" i="1"/>
  <c r="IA46" i="1"/>
  <c r="IA50" i="1"/>
  <c r="IB17" i="1"/>
  <c r="IA32" i="1"/>
  <c r="IB84" i="1" l="1"/>
  <c r="IB55" i="1"/>
  <c r="IB80" i="1"/>
  <c r="IB75" i="1"/>
  <c r="IB76" i="1"/>
  <c r="IB70" i="1"/>
  <c r="IB77" i="1"/>
  <c r="IB78" i="1"/>
  <c r="IB73" i="1"/>
  <c r="IB74" i="1"/>
  <c r="IB71" i="1"/>
  <c r="IB72" i="1"/>
  <c r="IB79" i="1"/>
  <c r="IB67" i="1"/>
  <c r="IB66" i="1"/>
  <c r="IB65" i="1"/>
  <c r="IB68" i="1"/>
  <c r="IB69" i="1"/>
  <c r="IB63" i="1"/>
  <c r="IB61" i="1"/>
  <c r="IB64" i="1"/>
  <c r="IB60" i="1"/>
  <c r="IB62" i="1"/>
  <c r="IB56" i="1"/>
  <c r="IB57" i="1"/>
  <c r="IB54" i="1"/>
  <c r="IB59" i="1"/>
  <c r="IB58" i="1"/>
  <c r="IB46" i="1"/>
  <c r="IB50" i="1"/>
  <c r="IC17" i="1"/>
  <c r="IB32" i="1"/>
  <c r="IC84" i="1" l="1"/>
  <c r="IC55" i="1"/>
  <c r="IC80" i="1"/>
  <c r="IC78" i="1"/>
  <c r="IC75" i="1"/>
  <c r="IC73" i="1"/>
  <c r="IC70" i="1"/>
  <c r="IC74" i="1"/>
  <c r="IC77" i="1"/>
  <c r="IC76" i="1"/>
  <c r="IC71" i="1"/>
  <c r="IC72" i="1"/>
  <c r="IC79" i="1"/>
  <c r="IC69" i="1"/>
  <c r="IC67" i="1"/>
  <c r="IC65" i="1"/>
  <c r="IC66" i="1"/>
  <c r="IC68" i="1"/>
  <c r="IC63" i="1"/>
  <c r="IC62" i="1"/>
  <c r="IC61" i="1"/>
  <c r="IC60" i="1"/>
  <c r="IC64" i="1"/>
  <c r="IC57" i="1"/>
  <c r="IC56" i="1"/>
  <c r="IC54" i="1"/>
  <c r="IC59" i="1"/>
  <c r="IC58" i="1"/>
  <c r="IC46" i="1"/>
  <c r="IC50" i="1"/>
  <c r="ID17" i="1"/>
  <c r="IC32" i="1"/>
  <c r="ID84" i="1" l="1"/>
  <c r="ID55" i="1"/>
  <c r="ID80" i="1"/>
  <c r="ID75" i="1"/>
  <c r="ID72" i="1"/>
  <c r="ID70" i="1"/>
  <c r="ID71" i="1"/>
  <c r="ID74" i="1"/>
  <c r="ID76" i="1"/>
  <c r="ID77" i="1"/>
  <c r="ID78" i="1"/>
  <c r="ID73" i="1"/>
  <c r="ID79" i="1"/>
  <c r="ID65" i="1"/>
  <c r="ID68" i="1"/>
  <c r="ID66" i="1"/>
  <c r="ID69" i="1"/>
  <c r="ID67" i="1"/>
  <c r="ID61" i="1"/>
  <c r="ID64" i="1"/>
  <c r="ID63" i="1"/>
  <c r="ID62" i="1"/>
  <c r="ID60" i="1"/>
  <c r="ID57" i="1"/>
  <c r="ID56" i="1"/>
  <c r="ID54" i="1"/>
  <c r="ID59" i="1"/>
  <c r="ID58" i="1"/>
  <c r="ID46" i="1"/>
  <c r="ID50" i="1"/>
  <c r="IE17" i="1"/>
  <c r="ID32" i="1"/>
  <c r="IE84" i="1" l="1"/>
  <c r="IE55" i="1"/>
  <c r="IE80" i="1"/>
  <c r="IE75" i="1"/>
  <c r="IE77" i="1"/>
  <c r="IE70" i="1"/>
  <c r="IE76" i="1"/>
  <c r="IE78" i="1"/>
  <c r="IE72" i="1"/>
  <c r="IE74" i="1"/>
  <c r="IE73" i="1"/>
  <c r="IE71" i="1"/>
  <c r="IE79" i="1"/>
  <c r="IE65" i="1"/>
  <c r="IE69" i="1"/>
  <c r="IE66" i="1"/>
  <c r="IE68" i="1"/>
  <c r="IE67" i="1"/>
  <c r="IE64" i="1"/>
  <c r="IE60" i="1"/>
  <c r="IE63" i="1"/>
  <c r="IE62" i="1"/>
  <c r="IE61" i="1"/>
  <c r="IE56" i="1"/>
  <c r="IE57" i="1"/>
  <c r="IE54" i="1"/>
  <c r="IE58" i="1"/>
  <c r="IE59" i="1"/>
  <c r="IE46" i="1"/>
  <c r="IE50" i="1"/>
  <c r="IF17" i="1"/>
  <c r="IE32" i="1"/>
  <c r="IF84" i="1" l="1"/>
  <c r="IF55" i="1"/>
  <c r="IF80" i="1"/>
  <c r="IF78" i="1"/>
  <c r="IF74" i="1"/>
  <c r="IF73" i="1"/>
  <c r="IF70" i="1"/>
  <c r="IF71" i="1"/>
  <c r="IF77" i="1"/>
  <c r="IF75" i="1"/>
  <c r="IF76" i="1"/>
  <c r="IF72" i="1"/>
  <c r="IF79" i="1"/>
  <c r="IF68" i="1"/>
  <c r="IF65" i="1"/>
  <c r="IF66" i="1"/>
  <c r="IF69" i="1"/>
  <c r="IF67" i="1"/>
  <c r="IF63" i="1"/>
  <c r="IF60" i="1"/>
  <c r="IF62" i="1"/>
  <c r="IF64" i="1"/>
  <c r="IF61" i="1"/>
  <c r="IF57" i="1"/>
  <c r="IF56" i="1"/>
  <c r="IF54" i="1"/>
  <c r="IF58" i="1"/>
  <c r="IF59" i="1"/>
  <c r="IF46" i="1"/>
  <c r="IF50" i="1"/>
  <c r="IG17" i="1"/>
  <c r="IF32" i="1"/>
  <c r="IG84" i="1" l="1"/>
  <c r="IG55" i="1"/>
  <c r="IG80" i="1"/>
  <c r="IG78" i="1"/>
  <c r="IG77" i="1"/>
  <c r="IG74" i="1"/>
  <c r="IG70" i="1"/>
  <c r="IG76" i="1"/>
  <c r="IG79" i="1"/>
  <c r="IG73" i="1"/>
  <c r="IG75" i="1"/>
  <c r="IG72" i="1"/>
  <c r="IG71" i="1"/>
  <c r="IG69" i="1"/>
  <c r="IG68" i="1"/>
  <c r="IG67" i="1"/>
  <c r="IG65" i="1"/>
  <c r="IG66" i="1"/>
  <c r="IG61" i="1"/>
  <c r="IG62" i="1"/>
  <c r="IG64" i="1"/>
  <c r="IG63" i="1"/>
  <c r="IG60" i="1"/>
  <c r="IG56" i="1"/>
  <c r="IG57" i="1"/>
  <c r="IG54" i="1"/>
  <c r="IG59" i="1"/>
  <c r="IG58" i="1"/>
  <c r="IG46" i="1"/>
  <c r="IG50" i="1"/>
  <c r="IH17" i="1"/>
  <c r="IG32" i="1"/>
  <c r="IH84" i="1" l="1"/>
  <c r="IH55" i="1"/>
  <c r="IH80" i="1"/>
  <c r="IH75" i="1"/>
  <c r="IH70" i="1"/>
  <c r="IH72" i="1"/>
  <c r="IH71" i="1"/>
  <c r="IH73" i="1"/>
  <c r="IH74" i="1"/>
  <c r="IH76" i="1"/>
  <c r="IH77" i="1"/>
  <c r="IH78" i="1"/>
  <c r="IH79" i="1"/>
  <c r="IH68" i="1"/>
  <c r="IH69" i="1"/>
  <c r="IH67" i="1"/>
  <c r="IH65" i="1"/>
  <c r="IH66" i="1"/>
  <c r="IH61" i="1"/>
  <c r="IH63" i="1"/>
  <c r="IH64" i="1"/>
  <c r="IH60" i="1"/>
  <c r="IH62" i="1"/>
  <c r="IH57" i="1"/>
  <c r="IH56" i="1"/>
  <c r="IH54" i="1"/>
  <c r="IH58" i="1"/>
  <c r="IH59" i="1"/>
  <c r="IH46" i="1"/>
  <c r="IH50" i="1"/>
  <c r="II17" i="1"/>
  <c r="IH32" i="1"/>
  <c r="II84" i="1" l="1"/>
  <c r="II55" i="1"/>
  <c r="II80" i="1"/>
  <c r="II78" i="1"/>
  <c r="II77" i="1"/>
  <c r="II76" i="1"/>
  <c r="II72" i="1"/>
  <c r="II71" i="1"/>
  <c r="II75" i="1"/>
  <c r="II79" i="1"/>
  <c r="II70" i="1"/>
  <c r="II74" i="1"/>
  <c r="II73" i="1"/>
  <c r="II69" i="1"/>
  <c r="II68" i="1"/>
  <c r="II65" i="1"/>
  <c r="II67" i="1"/>
  <c r="II66" i="1"/>
  <c r="II61" i="1"/>
  <c r="II64" i="1"/>
  <c r="II60" i="1"/>
  <c r="II62" i="1"/>
  <c r="II63" i="1"/>
  <c r="II57" i="1"/>
  <c r="II56" i="1"/>
  <c r="II54" i="1"/>
  <c r="II58" i="1"/>
  <c r="II59" i="1"/>
  <c r="II46" i="1"/>
  <c r="II50" i="1"/>
  <c r="IJ17" i="1"/>
  <c r="II32" i="1"/>
  <c r="IJ84" i="1" l="1"/>
  <c r="IJ55" i="1"/>
  <c r="IJ80" i="1"/>
  <c r="IJ75" i="1"/>
  <c r="IJ70" i="1"/>
  <c r="IJ76" i="1"/>
  <c r="IJ79" i="1"/>
  <c r="IJ78" i="1"/>
  <c r="IJ77" i="1"/>
  <c r="IJ72" i="1"/>
  <c r="IJ73" i="1"/>
  <c r="IJ74" i="1"/>
  <c r="IJ71" i="1"/>
  <c r="IJ69" i="1"/>
  <c r="IJ66" i="1"/>
  <c r="IJ67" i="1"/>
  <c r="IJ65" i="1"/>
  <c r="IJ68" i="1"/>
  <c r="IJ63" i="1"/>
  <c r="IJ61" i="1"/>
  <c r="IJ64" i="1"/>
  <c r="IJ60" i="1"/>
  <c r="IJ62" i="1"/>
  <c r="IJ57" i="1"/>
  <c r="IJ56" i="1"/>
  <c r="IJ54" i="1"/>
  <c r="IJ59" i="1"/>
  <c r="IJ58" i="1"/>
  <c r="IJ46" i="1"/>
  <c r="IJ50" i="1"/>
  <c r="IK17" i="1"/>
  <c r="IJ32" i="1"/>
  <c r="IK84" i="1" l="1"/>
  <c r="IK55" i="1"/>
  <c r="IK80" i="1"/>
  <c r="IK78" i="1"/>
  <c r="IK75" i="1"/>
  <c r="IK73" i="1"/>
  <c r="IK72" i="1"/>
  <c r="IK70" i="1"/>
  <c r="IK74" i="1"/>
  <c r="IK76" i="1"/>
  <c r="IK79" i="1"/>
  <c r="IK77" i="1"/>
  <c r="IK71" i="1"/>
  <c r="IK65" i="1"/>
  <c r="IK67" i="1"/>
  <c r="IK69" i="1"/>
  <c r="IK66" i="1"/>
  <c r="IK68" i="1"/>
  <c r="IK63" i="1"/>
  <c r="IK61" i="1"/>
  <c r="IK62" i="1"/>
  <c r="IK60" i="1"/>
  <c r="IK64" i="1"/>
  <c r="IK57" i="1"/>
  <c r="IK56" i="1"/>
  <c r="IK54" i="1"/>
  <c r="IK58" i="1"/>
  <c r="IK59" i="1"/>
  <c r="IK46" i="1"/>
  <c r="IK50" i="1"/>
  <c r="IL17" i="1"/>
  <c r="IK32" i="1"/>
  <c r="IL84" i="1" l="1"/>
  <c r="IL55" i="1"/>
  <c r="IL80" i="1"/>
  <c r="IL75" i="1"/>
  <c r="IL72" i="1"/>
  <c r="IL70" i="1"/>
  <c r="IL71" i="1"/>
  <c r="IL74" i="1"/>
  <c r="IL77" i="1"/>
  <c r="IL76" i="1"/>
  <c r="IL79" i="1"/>
  <c r="IL73" i="1"/>
  <c r="IL78" i="1"/>
  <c r="IL65" i="1"/>
  <c r="IL69" i="1"/>
  <c r="IL67" i="1"/>
  <c r="IL66" i="1"/>
  <c r="IL68" i="1"/>
  <c r="IL61" i="1"/>
  <c r="IL62" i="1"/>
  <c r="IL64" i="1"/>
  <c r="IL63" i="1"/>
  <c r="IL60" i="1"/>
  <c r="IL57" i="1"/>
  <c r="IL56" i="1"/>
  <c r="IL54" i="1"/>
  <c r="IL58" i="1"/>
  <c r="IL59" i="1"/>
  <c r="IL46" i="1"/>
  <c r="IL50" i="1"/>
  <c r="IM17" i="1"/>
  <c r="IL32" i="1"/>
  <c r="IM84" i="1" l="1"/>
  <c r="IM55" i="1"/>
  <c r="IM80" i="1"/>
  <c r="IM76" i="1"/>
  <c r="IM75" i="1"/>
  <c r="IM70" i="1"/>
  <c r="IM73" i="1"/>
  <c r="IM78" i="1"/>
  <c r="IM72" i="1"/>
  <c r="IM77" i="1"/>
  <c r="IM74" i="1"/>
  <c r="IM79" i="1"/>
  <c r="IM71" i="1"/>
  <c r="IM68" i="1"/>
  <c r="IM65" i="1"/>
  <c r="IM66" i="1"/>
  <c r="IM69" i="1"/>
  <c r="IM67" i="1"/>
  <c r="IM63" i="1"/>
  <c r="IM61" i="1"/>
  <c r="IM62" i="1"/>
  <c r="IM60" i="1"/>
  <c r="IM64" i="1"/>
  <c r="IM57" i="1"/>
  <c r="IM56" i="1"/>
  <c r="IM54" i="1"/>
  <c r="IM59" i="1"/>
  <c r="IM58" i="1"/>
  <c r="IM46" i="1"/>
  <c r="IM50" i="1"/>
  <c r="IN17" i="1"/>
  <c r="IM32" i="1"/>
  <c r="IN84" i="1" l="1"/>
  <c r="IN55" i="1"/>
  <c r="IN80" i="1"/>
  <c r="IN78" i="1"/>
  <c r="IN74" i="1"/>
  <c r="IN73" i="1"/>
  <c r="IN70" i="1"/>
  <c r="IN71" i="1"/>
  <c r="IN72" i="1"/>
  <c r="IN75" i="1"/>
  <c r="IN76" i="1"/>
  <c r="IN79" i="1"/>
  <c r="IN77" i="1"/>
  <c r="IN67" i="1"/>
  <c r="IN65" i="1"/>
  <c r="IN66" i="1"/>
  <c r="IN69" i="1"/>
  <c r="IN68" i="1"/>
  <c r="IN63" i="1"/>
  <c r="IN64" i="1"/>
  <c r="IN62" i="1"/>
  <c r="IN60" i="1"/>
  <c r="IN61" i="1"/>
  <c r="IN57" i="1"/>
  <c r="IN56" i="1"/>
  <c r="IN54" i="1"/>
  <c r="IN58" i="1"/>
  <c r="IN59" i="1"/>
  <c r="IN46" i="1"/>
  <c r="IN50" i="1"/>
  <c r="IO17" i="1"/>
  <c r="IN32" i="1"/>
  <c r="IO84" i="1" l="1"/>
  <c r="IO55" i="1"/>
  <c r="IO80" i="1"/>
  <c r="IO78" i="1"/>
  <c r="IO77" i="1"/>
  <c r="IO74" i="1"/>
  <c r="IO70" i="1"/>
  <c r="IO72" i="1"/>
  <c r="IO73" i="1"/>
  <c r="IO71" i="1"/>
  <c r="IO75" i="1"/>
  <c r="IO76" i="1"/>
  <c r="IO79" i="1"/>
  <c r="IO69" i="1"/>
  <c r="IO67" i="1"/>
  <c r="IO66" i="1"/>
  <c r="IO65" i="1"/>
  <c r="IO68" i="1"/>
  <c r="IO62" i="1"/>
  <c r="IO64" i="1"/>
  <c r="IO63" i="1"/>
  <c r="IO60" i="1"/>
  <c r="IO61" i="1"/>
  <c r="IO56" i="1"/>
  <c r="IO57" i="1"/>
  <c r="IO54" i="1"/>
  <c r="IO59" i="1"/>
  <c r="IO58" i="1"/>
  <c r="IO46" i="1"/>
  <c r="IO50" i="1"/>
  <c r="IP17" i="1"/>
  <c r="IO32" i="1"/>
  <c r="IP84" i="1" l="1"/>
  <c r="IP55" i="1"/>
  <c r="IP80" i="1"/>
  <c r="IP77" i="1"/>
  <c r="IP75" i="1"/>
  <c r="IP70" i="1"/>
  <c r="IP72" i="1"/>
  <c r="IP71" i="1"/>
  <c r="IP76" i="1"/>
  <c r="IP73" i="1"/>
  <c r="IP74" i="1"/>
  <c r="IP79" i="1"/>
  <c r="IP78" i="1"/>
  <c r="IP68" i="1"/>
  <c r="IP65" i="1"/>
  <c r="IP66" i="1"/>
  <c r="IP69" i="1"/>
  <c r="IP67" i="1"/>
  <c r="IP61" i="1"/>
  <c r="IP60" i="1"/>
  <c r="IP63" i="1"/>
  <c r="IP62" i="1"/>
  <c r="IP64" i="1"/>
  <c r="IP57" i="1"/>
  <c r="IP56" i="1"/>
  <c r="IP54" i="1"/>
  <c r="IP58" i="1"/>
  <c r="IP59" i="1"/>
  <c r="IP46" i="1"/>
  <c r="IP50" i="1"/>
  <c r="IQ17" i="1"/>
  <c r="IP32" i="1"/>
  <c r="IQ84" i="1" l="1"/>
  <c r="IQ55" i="1"/>
  <c r="IQ80" i="1"/>
  <c r="IQ78" i="1"/>
  <c r="IQ72" i="1"/>
  <c r="IQ71" i="1"/>
  <c r="IQ70" i="1"/>
  <c r="IQ75" i="1"/>
  <c r="IQ79" i="1"/>
  <c r="IQ74" i="1"/>
  <c r="IQ76" i="1"/>
  <c r="IQ73" i="1"/>
  <c r="IQ77" i="1"/>
  <c r="IQ69" i="1"/>
  <c r="IQ68" i="1"/>
  <c r="IQ67" i="1"/>
  <c r="IQ65" i="1"/>
  <c r="IQ66" i="1"/>
  <c r="IQ61" i="1"/>
  <c r="IQ64" i="1"/>
  <c r="IQ62" i="1"/>
  <c r="IQ60" i="1"/>
  <c r="IQ63" i="1"/>
  <c r="IQ57" i="1"/>
  <c r="IQ56" i="1"/>
  <c r="IQ54" i="1"/>
  <c r="IQ58" i="1"/>
  <c r="IQ59" i="1"/>
  <c r="IQ46" i="1"/>
  <c r="IQ50" i="1"/>
  <c r="IR17" i="1"/>
  <c r="IQ32" i="1"/>
  <c r="IR84" i="1" l="1"/>
  <c r="IR55" i="1"/>
  <c r="IR80" i="1"/>
  <c r="IR77" i="1"/>
  <c r="IR76" i="1"/>
  <c r="IR75" i="1"/>
  <c r="IR70" i="1"/>
  <c r="IR71" i="1"/>
  <c r="IR72" i="1"/>
  <c r="IR79" i="1"/>
  <c r="IR74" i="1"/>
  <c r="IR73" i="1"/>
  <c r="IR78" i="1"/>
  <c r="IR69" i="1"/>
  <c r="IR66" i="1"/>
  <c r="IR65" i="1"/>
  <c r="IR67" i="1"/>
  <c r="IR68" i="1"/>
  <c r="IR61" i="1"/>
  <c r="IR63" i="1"/>
  <c r="IR60" i="1"/>
  <c r="IR64" i="1"/>
  <c r="IR62" i="1"/>
  <c r="IR57" i="1"/>
  <c r="IR56" i="1"/>
  <c r="IR54" i="1"/>
  <c r="IR59" i="1"/>
  <c r="IR58" i="1"/>
  <c r="IR46" i="1"/>
  <c r="IR50" i="1"/>
  <c r="IS17" i="1"/>
  <c r="IR32" i="1"/>
  <c r="IS84" i="1" l="1"/>
  <c r="IS55" i="1"/>
  <c r="IS80" i="1"/>
  <c r="IS78" i="1"/>
  <c r="IS75" i="1"/>
  <c r="IS73" i="1"/>
  <c r="IS72" i="1"/>
  <c r="IS79" i="1"/>
  <c r="IS76" i="1"/>
  <c r="IS70" i="1"/>
  <c r="IS74" i="1"/>
  <c r="IS77" i="1"/>
  <c r="IS71" i="1"/>
  <c r="IS68" i="1"/>
  <c r="IS69" i="1"/>
  <c r="IS65" i="1"/>
  <c r="IS66" i="1"/>
  <c r="IS67" i="1"/>
  <c r="IS63" i="1"/>
  <c r="IS64" i="1"/>
  <c r="IS60" i="1"/>
  <c r="IS62" i="1"/>
  <c r="IS61" i="1"/>
  <c r="IS57" i="1"/>
  <c r="IS56" i="1"/>
  <c r="IS54" i="1"/>
  <c r="IS58" i="1"/>
  <c r="IS59" i="1"/>
  <c r="IS46" i="1"/>
  <c r="IS50" i="1"/>
  <c r="IT17" i="1"/>
  <c r="IS32" i="1"/>
  <c r="IT84" i="1" l="1"/>
  <c r="IT55" i="1"/>
  <c r="IT80" i="1"/>
  <c r="IT75" i="1"/>
  <c r="IT72" i="1"/>
  <c r="IT70" i="1"/>
  <c r="IT73" i="1"/>
  <c r="IT71" i="1"/>
  <c r="IT74" i="1"/>
  <c r="IT76" i="1"/>
  <c r="IT77" i="1"/>
  <c r="IT79" i="1"/>
  <c r="IT78" i="1"/>
  <c r="IT66" i="1"/>
  <c r="IT65" i="1"/>
  <c r="IT69" i="1"/>
  <c r="IT67" i="1"/>
  <c r="IT68" i="1"/>
  <c r="IT61" i="1"/>
  <c r="IT64" i="1"/>
  <c r="IT60" i="1"/>
  <c r="IT62" i="1"/>
  <c r="IT63" i="1"/>
  <c r="IT56" i="1"/>
  <c r="IT57" i="1"/>
  <c r="IT54" i="1"/>
  <c r="IT58" i="1"/>
  <c r="IT59" i="1"/>
  <c r="IT46" i="1"/>
  <c r="IT50" i="1"/>
  <c r="IU17" i="1"/>
  <c r="IT32" i="1"/>
  <c r="IU84" i="1" l="1"/>
  <c r="IU55" i="1"/>
  <c r="IU80" i="1"/>
  <c r="IU75" i="1"/>
  <c r="IU70" i="1"/>
  <c r="IU71" i="1"/>
  <c r="IU76" i="1"/>
  <c r="IU78" i="1"/>
  <c r="IU73" i="1"/>
  <c r="IU72" i="1"/>
  <c r="IU77" i="1"/>
  <c r="IU74" i="1"/>
  <c r="IU79" i="1"/>
  <c r="IU68" i="1"/>
  <c r="IU65" i="1"/>
  <c r="IU69" i="1"/>
  <c r="IU67" i="1"/>
  <c r="IU66" i="1"/>
  <c r="IU61" i="1"/>
  <c r="IU62" i="1"/>
  <c r="IU63" i="1"/>
  <c r="IU60" i="1"/>
  <c r="IU64" i="1"/>
  <c r="IU57" i="1"/>
  <c r="IU56" i="1"/>
  <c r="IU54" i="1"/>
  <c r="IU58" i="1"/>
  <c r="IU59" i="1"/>
  <c r="IU46" i="1"/>
  <c r="IU50" i="1"/>
  <c r="IV17" i="1"/>
  <c r="IU32" i="1"/>
  <c r="IV84" i="1" l="1"/>
  <c r="IV55" i="1"/>
  <c r="IV80" i="1"/>
  <c r="IV78" i="1"/>
  <c r="IV74" i="1"/>
  <c r="IV73" i="1"/>
  <c r="IV71" i="1"/>
  <c r="IV70" i="1"/>
  <c r="IV72" i="1"/>
  <c r="IV75" i="1"/>
  <c r="IV77" i="1"/>
  <c r="IV79" i="1"/>
  <c r="IV76" i="1"/>
  <c r="IV65" i="1"/>
  <c r="IV68" i="1"/>
  <c r="IV69" i="1"/>
  <c r="IV66" i="1"/>
  <c r="IV67" i="1"/>
  <c r="IV63" i="1"/>
  <c r="IV61" i="1"/>
  <c r="IV60" i="1"/>
  <c r="IV62" i="1"/>
  <c r="IV64" i="1"/>
  <c r="IV57" i="1"/>
  <c r="IV56" i="1"/>
  <c r="IV54" i="1"/>
  <c r="IV58" i="1"/>
  <c r="IV59" i="1"/>
  <c r="IV46" i="1"/>
  <c r="IV50" i="1"/>
  <c r="IW17" i="1"/>
  <c r="IV32" i="1"/>
  <c r="IW84" i="1" l="1"/>
  <c r="IW55" i="1"/>
  <c r="IW80" i="1"/>
  <c r="IW78" i="1"/>
  <c r="IW74" i="1"/>
  <c r="IW70" i="1"/>
  <c r="IW75" i="1"/>
  <c r="IW73" i="1"/>
  <c r="IW72" i="1"/>
  <c r="IW71" i="1"/>
  <c r="IW76" i="1"/>
  <c r="IW79" i="1"/>
  <c r="IW77" i="1"/>
  <c r="IW68" i="1"/>
  <c r="IW69" i="1"/>
  <c r="IW66" i="1"/>
  <c r="IW67" i="1"/>
  <c r="IW65" i="1"/>
  <c r="IW60" i="1"/>
  <c r="IW61" i="1"/>
  <c r="IW62" i="1"/>
  <c r="IW64" i="1"/>
  <c r="IW63" i="1"/>
  <c r="IW57" i="1"/>
  <c r="IW56" i="1"/>
  <c r="IW54" i="1"/>
  <c r="IW59" i="1"/>
  <c r="IW58" i="1"/>
  <c r="IW46" i="1"/>
  <c r="IW50" i="1"/>
  <c r="IX17" i="1"/>
  <c r="IW32" i="1"/>
  <c r="IX84" i="1" l="1"/>
  <c r="IX55" i="1"/>
  <c r="IX80" i="1"/>
  <c r="IX77" i="1"/>
  <c r="IX75" i="1"/>
  <c r="IX70" i="1"/>
  <c r="IX76" i="1"/>
  <c r="IX78" i="1"/>
  <c r="IX72" i="1"/>
  <c r="IX73" i="1"/>
  <c r="IX74" i="1"/>
  <c r="IX71" i="1"/>
  <c r="IX79" i="1"/>
  <c r="IX69" i="1"/>
  <c r="IX67" i="1"/>
  <c r="IX65" i="1"/>
  <c r="IX66" i="1"/>
  <c r="IX68" i="1"/>
  <c r="IX64" i="1"/>
  <c r="IX62" i="1"/>
  <c r="IX60" i="1"/>
  <c r="IX63" i="1"/>
  <c r="IX61" i="1"/>
  <c r="IX57" i="1"/>
  <c r="IX56" i="1"/>
  <c r="IX54" i="1"/>
  <c r="IX58" i="1"/>
  <c r="IX59" i="1"/>
  <c r="IX46" i="1"/>
  <c r="IX50" i="1"/>
  <c r="IY17" i="1"/>
  <c r="IX32" i="1"/>
  <c r="D4" i="4"/>
  <c r="D4" i="7"/>
  <c r="D4" i="6"/>
  <c r="D4" i="8"/>
  <c r="KU32" i="1"/>
  <c r="KT32" i="1"/>
  <c r="KS32" i="1"/>
  <c r="KR23" i="1"/>
  <c r="EG5" i="1"/>
  <c r="EG89" i="1" s="1"/>
  <c r="AE39" i="1"/>
  <c r="AE40" i="1" s="1"/>
  <c r="AE41" i="1" s="1"/>
  <c r="AE42" i="1" s="1"/>
  <c r="AE37" i="1"/>
  <c r="AP38" i="1"/>
  <c r="LX38" i="1" s="1"/>
  <c r="B780" i="4"/>
  <c r="B779" i="4"/>
  <c r="B778" i="4"/>
  <c r="B774" i="4"/>
  <c r="B773" i="4"/>
  <c r="B772" i="4"/>
  <c r="B771" i="4"/>
  <c r="B770" i="4"/>
  <c r="B769" i="4"/>
  <c r="B768" i="4"/>
  <c r="B767" i="4"/>
  <c r="B766" i="4"/>
  <c r="B762" i="4"/>
  <c r="B761" i="4"/>
  <c r="B760" i="4"/>
  <c r="B759" i="4"/>
  <c r="B758" i="4"/>
  <c r="B757" i="4"/>
  <c r="B756" i="4"/>
  <c r="B755" i="4"/>
  <c r="B754" i="4"/>
  <c r="B750" i="4"/>
  <c r="B749" i="4"/>
  <c r="B748" i="4"/>
  <c r="B747" i="4"/>
  <c r="B746" i="4"/>
  <c r="B745" i="4"/>
  <c r="V22" i="1"/>
  <c r="X22" i="1"/>
  <c r="W22" i="1"/>
  <c r="U22" i="1"/>
  <c r="P22" i="1"/>
  <c r="O22" i="1"/>
  <c r="N22" i="1"/>
  <c r="L22" i="1"/>
  <c r="K22" i="1"/>
  <c r="J22" i="1"/>
  <c r="I22" i="1"/>
  <c r="BY32" i="1"/>
  <c r="BX89" i="1"/>
  <c r="CH5" i="1"/>
  <c r="CH89" i="1" s="1"/>
  <c r="CG5" i="1"/>
  <c r="CG89" i="1" s="1"/>
  <c r="CF5" i="1"/>
  <c r="CF89" i="1" s="1"/>
  <c r="CE5" i="1"/>
  <c r="CE89" i="1" s="1"/>
  <c r="CD5" i="1"/>
  <c r="CD89" i="1" s="1"/>
  <c r="CC5" i="1"/>
  <c r="CC89" i="1" s="1"/>
  <c r="CB5" i="1"/>
  <c r="CA5" i="1"/>
  <c r="BZ5" i="1"/>
  <c r="BY5" i="1"/>
  <c r="BY89" i="1" s="1"/>
  <c r="A30" i="5"/>
  <c r="A46" i="5"/>
  <c r="A118" i="5"/>
  <c r="A117" i="5"/>
  <c r="A190" i="5"/>
  <c r="A112" i="5"/>
  <c r="A65" i="5"/>
  <c r="A126" i="5"/>
  <c r="A66" i="5"/>
  <c r="A680" i="5"/>
  <c r="A681" i="5"/>
  <c r="A682" i="5"/>
  <c r="A683" i="5"/>
  <c r="A684" i="5"/>
  <c r="A685" i="5"/>
  <c r="A686" i="5"/>
  <c r="A6" i="5"/>
  <c r="A7" i="5"/>
  <c r="A8" i="5"/>
  <c r="A9" i="5"/>
  <c r="A10" i="5"/>
  <c r="A11" i="5"/>
  <c r="A12" i="5"/>
  <c r="A13" i="5"/>
  <c r="A14" i="5"/>
  <c r="A15" i="5"/>
  <c r="A16" i="5"/>
  <c r="A18" i="5"/>
  <c r="A17" i="5"/>
  <c r="A19" i="5"/>
  <c r="A20" i="5"/>
  <c r="A21" i="5"/>
  <c r="A22" i="5"/>
  <c r="A23" i="5"/>
  <c r="A34" i="5"/>
  <c r="A35" i="5"/>
  <c r="A36" i="5"/>
  <c r="A37" i="5"/>
  <c r="A38" i="5"/>
  <c r="A39" i="5"/>
  <c r="A40" i="5"/>
  <c r="A42" i="5"/>
  <c r="A43" i="5"/>
  <c r="A61" i="5"/>
  <c r="A62" i="5"/>
  <c r="A63" i="5"/>
  <c r="A67" i="5"/>
  <c r="A24" i="5"/>
  <c r="A25" i="5"/>
  <c r="A26" i="5"/>
  <c r="A27" i="5"/>
  <c r="A28" i="5"/>
  <c r="A29" i="5"/>
  <c r="A31" i="5"/>
  <c r="A32" i="5"/>
  <c r="A33" i="5"/>
  <c r="A64" i="5"/>
  <c r="A44" i="5"/>
  <c r="A45" i="5"/>
  <c r="A47" i="5"/>
  <c r="A48" i="5"/>
  <c r="A49" i="5"/>
  <c r="A50" i="5"/>
  <c r="A51" i="5"/>
  <c r="A52" i="5"/>
  <c r="A53" i="5"/>
  <c r="A54" i="5"/>
  <c r="A68" i="5"/>
  <c r="A69" i="5"/>
  <c r="A70" i="5"/>
  <c r="A71" i="5"/>
  <c r="A72" i="5"/>
  <c r="A73" i="5"/>
  <c r="A55" i="5"/>
  <c r="A56" i="5"/>
  <c r="A57" i="5"/>
  <c r="A58" i="5"/>
  <c r="A59" i="5"/>
  <c r="A60"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4" i="5"/>
  <c r="A115" i="5"/>
  <c r="A116" i="5"/>
  <c r="A119" i="5"/>
  <c r="A120" i="5"/>
  <c r="A121" i="5"/>
  <c r="A123" i="5"/>
  <c r="A124"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25" i="5"/>
  <c r="A189" i="5"/>
  <c r="A191" i="5"/>
  <c r="A192" i="5"/>
  <c r="A193" i="5"/>
  <c r="A194" i="5"/>
  <c r="A195" i="5"/>
  <c r="A196" i="5"/>
  <c r="A197" i="5"/>
  <c r="A198" i="5"/>
  <c r="A199" i="5"/>
  <c r="A200"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79" i="5"/>
  <c r="A687" i="5"/>
  <c r="A688" i="5"/>
  <c r="A689" i="5"/>
  <c r="A690" i="5"/>
  <c r="A691" i="5"/>
  <c r="A692" i="5"/>
  <c r="A693" i="5"/>
  <c r="A694"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A781" i="5"/>
  <c r="A782" i="5"/>
  <c r="KK5" i="1"/>
  <c r="KK89" i="1" s="1"/>
  <c r="KR84" i="1" l="1"/>
  <c r="KR55" i="1"/>
  <c r="KR80" i="1"/>
  <c r="KR74" i="1"/>
  <c r="KR78" i="1"/>
  <c r="KR73" i="1"/>
  <c r="KR75" i="1"/>
  <c r="KR70" i="1"/>
  <c r="KR79" i="1"/>
  <c r="KR77" i="1"/>
  <c r="KR76" i="1"/>
  <c r="KR71" i="1"/>
  <c r="KR72" i="1"/>
  <c r="KR65" i="1"/>
  <c r="KR68" i="1"/>
  <c r="KR69" i="1"/>
  <c r="KR66" i="1"/>
  <c r="KR67" i="1"/>
  <c r="KR63" i="1"/>
  <c r="KR61" i="1"/>
  <c r="KR62" i="1"/>
  <c r="KR64" i="1"/>
  <c r="KR60" i="1"/>
  <c r="KR56" i="1"/>
  <c r="KR57" i="1"/>
  <c r="KR54" i="1"/>
  <c r="KR58" i="1"/>
  <c r="KR59" i="1"/>
  <c r="KR46" i="1"/>
  <c r="KR50" i="1"/>
  <c r="SQ22" i="1"/>
  <c r="QG22" i="1"/>
  <c r="NW22" i="1"/>
  <c r="EG22" i="1"/>
  <c r="EG25" i="1" s="1"/>
  <c r="BZ89" i="1"/>
  <c r="BZ22" i="1"/>
  <c r="BZ25" i="1" s="1"/>
  <c r="CA89" i="1"/>
  <c r="CA22" i="1"/>
  <c r="CA25" i="1" s="1"/>
  <c r="CB89" i="1"/>
  <c r="CB22" i="1"/>
  <c r="CB25" i="1" s="1"/>
  <c r="BY22" i="1"/>
  <c r="BY25" i="1" s="1"/>
  <c r="CE22" i="1"/>
  <c r="CE25" i="1" s="1"/>
  <c r="CF22" i="1"/>
  <c r="CF25" i="1" s="1"/>
  <c r="CG22" i="1"/>
  <c r="CG25" i="1" s="1"/>
  <c r="CC22" i="1"/>
  <c r="CC25" i="1" s="1"/>
  <c r="CD22" i="1"/>
  <c r="CD25" i="1" s="1"/>
  <c r="CH22" i="1"/>
  <c r="CH25" i="1" s="1"/>
  <c r="KK22" i="1"/>
  <c r="KK25" i="1" s="1"/>
  <c r="AJ163" i="4" l="1"/>
  <c r="AI163" i="4"/>
  <c r="AH163" i="4"/>
  <c r="AG163" i="4"/>
  <c r="LY5" i="1" l="1"/>
  <c r="LY89" i="1" s="1"/>
  <c r="LY22" i="1" l="1"/>
  <c r="LY25" i="1" s="1"/>
  <c r="U39" i="1" l="1"/>
  <c r="U40" i="1" l="1"/>
  <c r="T714" i="4" l="1"/>
  <c r="S714" i="4"/>
  <c r="R714" i="4"/>
  <c r="Q714" i="4"/>
  <c r="P714" i="4"/>
  <c r="T713" i="4"/>
  <c r="S713" i="4"/>
  <c r="R713" i="4"/>
  <c r="Q713" i="4"/>
  <c r="P713" i="4"/>
  <c r="T712" i="4"/>
  <c r="S712" i="4"/>
  <c r="R712" i="4"/>
  <c r="Q712" i="4"/>
  <c r="P712" i="4"/>
  <c r="S711" i="4"/>
  <c r="R711" i="4"/>
  <c r="Q711" i="4"/>
  <c r="P711" i="4"/>
  <c r="T711" i="4"/>
  <c r="V714" i="4"/>
  <c r="U714" i="4"/>
  <c r="V713" i="4"/>
  <c r="U713" i="4"/>
  <c r="V712" i="4"/>
  <c r="U712" i="4"/>
  <c r="V711" i="4"/>
  <c r="U711" i="4"/>
  <c r="I779" i="4" l="1"/>
  <c r="I773" i="4"/>
  <c r="I770" i="4"/>
  <c r="I767" i="4"/>
  <c r="I761" i="4"/>
  <c r="AU45" i="4"/>
  <c r="AT45" i="4"/>
  <c r="AR45" i="4"/>
  <c r="AQ45" i="4"/>
  <c r="AO45" i="4"/>
  <c r="AN45" i="4"/>
  <c r="U41" i="1" l="1"/>
  <c r="I758" i="4"/>
  <c r="E110" i="8"/>
  <c r="E109" i="8"/>
  <c r="E110" i="7"/>
  <c r="E109" i="7"/>
  <c r="E110" i="6"/>
  <c r="E109" i="6"/>
  <c r="E108" i="8"/>
  <c r="E108" i="7"/>
  <c r="E108" i="6"/>
  <c r="DM39" i="1"/>
  <c r="BN13" i="4" l="1"/>
  <c r="BM13" i="4"/>
  <c r="BL13" i="4"/>
  <c r="BF10" i="4"/>
  <c r="BE10" i="4"/>
  <c r="BD10" i="4"/>
  <c r="BC10" i="4"/>
  <c r="BB10" i="4"/>
  <c r="BA10" i="4"/>
  <c r="AW17" i="4"/>
  <c r="AW22" i="4" s="1"/>
  <c r="AW27" i="4" s="1"/>
  <c r="AW32" i="4" s="1"/>
  <c r="AW37" i="4" s="1"/>
  <c r="AW42" i="4" s="1"/>
  <c r="AW16" i="4"/>
  <c r="AW21" i="4" s="1"/>
  <c r="AW26" i="4" s="1"/>
  <c r="AW31" i="4" s="1"/>
  <c r="AW36" i="4" s="1"/>
  <c r="AW41" i="4" s="1"/>
  <c r="AW12" i="4"/>
  <c r="AZ10" i="4"/>
  <c r="AY10" i="4"/>
  <c r="AX10" i="4"/>
  <c r="N216" i="4"/>
  <c r="M216" i="4"/>
  <c r="L216" i="4"/>
  <c r="K215" i="4"/>
  <c r="J215" i="4"/>
  <c r="J216" i="4"/>
  <c r="I215" i="4"/>
  <c r="H214" i="4"/>
  <c r="G214" i="4"/>
  <c r="F214" i="4"/>
  <c r="E212" i="4"/>
  <c r="D212" i="4"/>
  <c r="C212" i="4"/>
  <c r="N217" i="4"/>
  <c r="M217" i="4"/>
  <c r="L217" i="4"/>
  <c r="N215" i="4"/>
  <c r="M215" i="4"/>
  <c r="L215" i="4"/>
  <c r="N214" i="4"/>
  <c r="M214" i="4"/>
  <c r="L214" i="4"/>
  <c r="N213" i="4"/>
  <c r="N218" i="4" s="1"/>
  <c r="M213" i="4"/>
  <c r="M218" i="4" s="1"/>
  <c r="L213" i="4"/>
  <c r="L218" i="4" s="1"/>
  <c r="K217" i="4"/>
  <c r="J217" i="4"/>
  <c r="I217" i="4"/>
  <c r="K216" i="4"/>
  <c r="I216" i="4"/>
  <c r="K214" i="4"/>
  <c r="J214" i="4"/>
  <c r="I214" i="4"/>
  <c r="K213" i="4"/>
  <c r="K218" i="4" s="1"/>
  <c r="J213" i="4"/>
  <c r="J218" i="4" s="1"/>
  <c r="I213" i="4"/>
  <c r="I218" i="4" s="1"/>
  <c r="H217" i="4"/>
  <c r="G217" i="4"/>
  <c r="F217" i="4"/>
  <c r="H216" i="4"/>
  <c r="G216" i="4"/>
  <c r="F216" i="4"/>
  <c r="H215" i="4"/>
  <c r="G215" i="4"/>
  <c r="F215" i="4"/>
  <c r="H213" i="4"/>
  <c r="H218" i="4" s="1"/>
  <c r="G213" i="4"/>
  <c r="G218" i="4" s="1"/>
  <c r="F213" i="4"/>
  <c r="F218" i="4" s="1"/>
  <c r="Q11" i="8"/>
  <c r="AI11" i="8" s="1"/>
  <c r="Q11" i="7"/>
  <c r="AI11" i="7" s="1"/>
  <c r="Q11" i="6"/>
  <c r="AI11" i="6" s="1"/>
  <c r="P11" i="8"/>
  <c r="AH11" i="8" s="1"/>
  <c r="P11" i="7"/>
  <c r="AH11" i="7" s="1"/>
  <c r="P11" i="6"/>
  <c r="AH11" i="6" s="1"/>
  <c r="O11" i="8"/>
  <c r="AG11" i="8" s="1"/>
  <c r="O11" i="7"/>
  <c r="AG11" i="7" s="1"/>
  <c r="O11" i="6"/>
  <c r="AG11" i="6" s="1"/>
  <c r="AR365" i="8"/>
  <c r="AR365" i="7"/>
  <c r="AR365" i="6"/>
  <c r="AR365" i="4"/>
  <c r="AG340" i="4"/>
  <c r="BN360" i="8"/>
  <c r="BM360" i="8"/>
  <c r="BL360" i="8"/>
  <c r="BK360" i="8"/>
  <c r="BJ360" i="8"/>
  <c r="BI360" i="8"/>
  <c r="BH360" i="8"/>
  <c r="BG360" i="8"/>
  <c r="BF360" i="8"/>
  <c r="BE360" i="8"/>
  <c r="BD360" i="8"/>
  <c r="BC360" i="8"/>
  <c r="BB360" i="8"/>
  <c r="BA360" i="8"/>
  <c r="AZ360" i="8"/>
  <c r="AY360" i="8"/>
  <c r="AX360" i="8"/>
  <c r="AW360" i="8"/>
  <c r="AV360" i="8"/>
  <c r="AU360" i="8"/>
  <c r="AT360" i="8"/>
  <c r="AS360" i="8"/>
  <c r="AR360" i="8"/>
  <c r="AQ360" i="8"/>
  <c r="AP360" i="8"/>
  <c r="AO360" i="8"/>
  <c r="AN360" i="8"/>
  <c r="AM360" i="8"/>
  <c r="AL360" i="8"/>
  <c r="AK360" i="8"/>
  <c r="AJ360" i="8"/>
  <c r="AI360" i="8"/>
  <c r="AH360" i="8"/>
  <c r="AG360" i="8"/>
  <c r="AF360" i="8"/>
  <c r="AE360" i="8"/>
  <c r="AD360" i="8"/>
  <c r="AC360" i="8"/>
  <c r="AB360" i="8"/>
  <c r="AA360" i="8"/>
  <c r="Z360" i="8"/>
  <c r="Y360" i="8"/>
  <c r="X360" i="8"/>
  <c r="W360" i="8"/>
  <c r="V360" i="8"/>
  <c r="U360" i="8"/>
  <c r="T360" i="8"/>
  <c r="S360" i="8"/>
  <c r="BN359" i="8"/>
  <c r="BM359" i="8"/>
  <c r="BL359" i="8"/>
  <c r="BK359" i="8"/>
  <c r="BJ359" i="8"/>
  <c r="BI359" i="8"/>
  <c r="BH359" i="8"/>
  <c r="BG359" i="8"/>
  <c r="BF359" i="8"/>
  <c r="BE359" i="8"/>
  <c r="BD359" i="8"/>
  <c r="BC359" i="8"/>
  <c r="BB359" i="8"/>
  <c r="BA359" i="8"/>
  <c r="AZ359" i="8"/>
  <c r="AY359" i="8"/>
  <c r="AX359" i="8"/>
  <c r="AW359" i="8"/>
  <c r="AV359" i="8"/>
  <c r="AU359" i="8"/>
  <c r="AT359" i="8"/>
  <c r="AS359" i="8"/>
  <c r="AR359" i="8"/>
  <c r="AQ359" i="8"/>
  <c r="AP359" i="8"/>
  <c r="AO359" i="8"/>
  <c r="AN359" i="8"/>
  <c r="AM359" i="8"/>
  <c r="AL359" i="8"/>
  <c r="AK359" i="8"/>
  <c r="AJ359" i="8"/>
  <c r="AI359" i="8"/>
  <c r="AH359" i="8"/>
  <c r="AG359" i="8"/>
  <c r="AF359" i="8"/>
  <c r="AE359" i="8"/>
  <c r="AD359" i="8"/>
  <c r="AC359" i="8"/>
  <c r="AB359" i="8"/>
  <c r="AA359" i="8"/>
  <c r="Z359" i="8"/>
  <c r="Y359" i="8"/>
  <c r="X359" i="8"/>
  <c r="W359" i="8"/>
  <c r="V359" i="8"/>
  <c r="U359" i="8"/>
  <c r="T359" i="8"/>
  <c r="S359" i="8"/>
  <c r="BN358" i="8"/>
  <c r="BM358" i="8"/>
  <c r="BL358" i="8"/>
  <c r="BK358" i="8"/>
  <c r="BJ358" i="8"/>
  <c r="BI358" i="8"/>
  <c r="BH358" i="8"/>
  <c r="BG358" i="8"/>
  <c r="BF358" i="8"/>
  <c r="BE358" i="8"/>
  <c r="BD358" i="8"/>
  <c r="BC358" i="8"/>
  <c r="BB358" i="8"/>
  <c r="BA358" i="8"/>
  <c r="AZ358" i="8"/>
  <c r="AY358" i="8"/>
  <c r="AX358" i="8"/>
  <c r="AW358" i="8"/>
  <c r="AV358" i="8"/>
  <c r="AU358" i="8"/>
  <c r="AT358" i="8"/>
  <c r="AS358" i="8"/>
  <c r="AR358" i="8"/>
  <c r="AQ358" i="8"/>
  <c r="AP358" i="8"/>
  <c r="AO358" i="8"/>
  <c r="AN358" i="8"/>
  <c r="AM358" i="8"/>
  <c r="AL358" i="8"/>
  <c r="AK358" i="8"/>
  <c r="AJ358" i="8"/>
  <c r="AI358" i="8"/>
  <c r="AH358" i="8"/>
  <c r="AG358" i="8"/>
  <c r="AF358" i="8"/>
  <c r="AE358" i="8"/>
  <c r="AD358" i="8"/>
  <c r="AC358" i="8"/>
  <c r="AB358" i="8"/>
  <c r="AA358" i="8"/>
  <c r="Z358" i="8"/>
  <c r="Y358" i="8"/>
  <c r="X358" i="8"/>
  <c r="W358" i="8"/>
  <c r="V358" i="8"/>
  <c r="U358" i="8"/>
  <c r="T358" i="8"/>
  <c r="S358" i="8"/>
  <c r="BN360" i="7"/>
  <c r="BM360" i="7"/>
  <c r="BL360" i="7"/>
  <c r="BK360" i="7"/>
  <c r="BJ360" i="7"/>
  <c r="BI360" i="7"/>
  <c r="BH360" i="7"/>
  <c r="BG360" i="7"/>
  <c r="BF360" i="7"/>
  <c r="BE360" i="7"/>
  <c r="BD360" i="7"/>
  <c r="BC360" i="7"/>
  <c r="BB360" i="7"/>
  <c r="BA360" i="7"/>
  <c r="AZ360" i="7"/>
  <c r="AY360" i="7"/>
  <c r="AX360" i="7"/>
  <c r="AW360" i="7"/>
  <c r="AV360" i="7"/>
  <c r="AU360" i="7"/>
  <c r="AT360" i="7"/>
  <c r="AS360" i="7"/>
  <c r="AR360" i="7"/>
  <c r="AQ360" i="7"/>
  <c r="AP360" i="7"/>
  <c r="AO360" i="7"/>
  <c r="AN360" i="7"/>
  <c r="AM360" i="7"/>
  <c r="AL360" i="7"/>
  <c r="AK360" i="7"/>
  <c r="AJ360" i="7"/>
  <c r="AI360" i="7"/>
  <c r="AH360" i="7"/>
  <c r="AG360" i="7"/>
  <c r="AF360" i="7"/>
  <c r="AE360" i="7"/>
  <c r="AD360" i="7"/>
  <c r="AC360" i="7"/>
  <c r="AB360" i="7"/>
  <c r="AA360" i="7"/>
  <c r="Z360" i="7"/>
  <c r="Y360" i="7"/>
  <c r="X360" i="7"/>
  <c r="W360" i="7"/>
  <c r="V360" i="7"/>
  <c r="U360" i="7"/>
  <c r="T360" i="7"/>
  <c r="S360" i="7"/>
  <c r="BN359" i="7"/>
  <c r="BM359" i="7"/>
  <c r="BL359" i="7"/>
  <c r="BK359" i="7"/>
  <c r="BJ359" i="7"/>
  <c r="BI359" i="7"/>
  <c r="BH359" i="7"/>
  <c r="BG359" i="7"/>
  <c r="BF359" i="7"/>
  <c r="BE359" i="7"/>
  <c r="BD359" i="7"/>
  <c r="BC359" i="7"/>
  <c r="BB359" i="7"/>
  <c r="BA359" i="7"/>
  <c r="AZ359" i="7"/>
  <c r="AY359" i="7"/>
  <c r="AX359" i="7"/>
  <c r="AW359" i="7"/>
  <c r="AV359" i="7"/>
  <c r="AU359" i="7"/>
  <c r="AT359" i="7"/>
  <c r="AS359" i="7"/>
  <c r="AR359" i="7"/>
  <c r="AQ359" i="7"/>
  <c r="AP359" i="7"/>
  <c r="AO359" i="7"/>
  <c r="AN359" i="7"/>
  <c r="AM359" i="7"/>
  <c r="AL359" i="7"/>
  <c r="AK359" i="7"/>
  <c r="AJ359" i="7"/>
  <c r="AI359" i="7"/>
  <c r="AH359" i="7"/>
  <c r="AG359" i="7"/>
  <c r="AF359" i="7"/>
  <c r="AE359" i="7"/>
  <c r="AD359" i="7"/>
  <c r="AC359" i="7"/>
  <c r="AB359" i="7"/>
  <c r="AA359" i="7"/>
  <c r="Z359" i="7"/>
  <c r="Y359" i="7"/>
  <c r="X359" i="7"/>
  <c r="W359" i="7"/>
  <c r="V359" i="7"/>
  <c r="U359" i="7"/>
  <c r="T359" i="7"/>
  <c r="S359" i="7"/>
  <c r="BN358" i="7"/>
  <c r="BM358" i="7"/>
  <c r="BL358" i="7"/>
  <c r="BK358" i="7"/>
  <c r="BJ358" i="7"/>
  <c r="BI358" i="7"/>
  <c r="BH358" i="7"/>
  <c r="BG358" i="7"/>
  <c r="BF358" i="7"/>
  <c r="BE358" i="7"/>
  <c r="BD358" i="7"/>
  <c r="BC358" i="7"/>
  <c r="BB358" i="7"/>
  <c r="BA358" i="7"/>
  <c r="AZ358" i="7"/>
  <c r="AY358" i="7"/>
  <c r="AX358" i="7"/>
  <c r="AW358" i="7"/>
  <c r="AV358" i="7"/>
  <c r="AU358" i="7"/>
  <c r="AT358" i="7"/>
  <c r="AS358" i="7"/>
  <c r="AR358" i="7"/>
  <c r="AQ358" i="7"/>
  <c r="AP358" i="7"/>
  <c r="AO358" i="7"/>
  <c r="AN358" i="7"/>
  <c r="AM358" i="7"/>
  <c r="AL358" i="7"/>
  <c r="AK358" i="7"/>
  <c r="AJ358" i="7"/>
  <c r="AI358" i="7"/>
  <c r="AH358" i="7"/>
  <c r="AG358" i="7"/>
  <c r="AF358" i="7"/>
  <c r="AE358" i="7"/>
  <c r="AD358" i="7"/>
  <c r="AC358" i="7"/>
  <c r="AB358" i="7"/>
  <c r="AA358" i="7"/>
  <c r="Z358" i="7"/>
  <c r="Y358" i="7"/>
  <c r="X358" i="7"/>
  <c r="W358" i="7"/>
  <c r="V358" i="7"/>
  <c r="U358" i="7"/>
  <c r="T358" i="7"/>
  <c r="S358" i="7"/>
  <c r="BN360" i="6"/>
  <c r="BM360" i="6"/>
  <c r="BL360" i="6"/>
  <c r="BK360" i="6"/>
  <c r="BJ360" i="6"/>
  <c r="BI360" i="6"/>
  <c r="BH360" i="6"/>
  <c r="BG360" i="6"/>
  <c r="BF360" i="6"/>
  <c r="BE360" i="6"/>
  <c r="BD360" i="6"/>
  <c r="BC360" i="6"/>
  <c r="BB360" i="6"/>
  <c r="BA360" i="6"/>
  <c r="AZ360" i="6"/>
  <c r="AY360" i="6"/>
  <c r="AX360" i="6"/>
  <c r="AW360" i="6"/>
  <c r="AV360" i="6"/>
  <c r="AU360" i="6"/>
  <c r="AT360" i="6"/>
  <c r="AS360" i="6"/>
  <c r="AR360" i="6"/>
  <c r="AQ360" i="6"/>
  <c r="AP360" i="6"/>
  <c r="AO360" i="6"/>
  <c r="AN360" i="6"/>
  <c r="AM360" i="6"/>
  <c r="AL360" i="6"/>
  <c r="AK360" i="6"/>
  <c r="AJ360" i="6"/>
  <c r="AI360" i="6"/>
  <c r="AH360" i="6"/>
  <c r="AG360" i="6"/>
  <c r="AF360" i="6"/>
  <c r="AE360" i="6"/>
  <c r="AD360" i="6"/>
  <c r="AC360" i="6"/>
  <c r="AB360" i="6"/>
  <c r="AA360" i="6"/>
  <c r="Z360" i="6"/>
  <c r="Y360" i="6"/>
  <c r="X360" i="6"/>
  <c r="W360" i="6"/>
  <c r="V360" i="6"/>
  <c r="U360" i="6"/>
  <c r="T360" i="6"/>
  <c r="S360" i="6"/>
  <c r="BN359" i="6"/>
  <c r="BM359" i="6"/>
  <c r="BL359" i="6"/>
  <c r="BK359" i="6"/>
  <c r="BJ359" i="6"/>
  <c r="BI359" i="6"/>
  <c r="BH359" i="6"/>
  <c r="BG359" i="6"/>
  <c r="BF359" i="6"/>
  <c r="BE359" i="6"/>
  <c r="BD359" i="6"/>
  <c r="BC359" i="6"/>
  <c r="BB359" i="6"/>
  <c r="BA359" i="6"/>
  <c r="AZ359" i="6"/>
  <c r="AY359" i="6"/>
  <c r="AX359" i="6"/>
  <c r="AW359" i="6"/>
  <c r="AV359" i="6"/>
  <c r="AU359" i="6"/>
  <c r="AT359" i="6"/>
  <c r="AS359" i="6"/>
  <c r="AR359" i="6"/>
  <c r="AQ359" i="6"/>
  <c r="AP359" i="6"/>
  <c r="AO359" i="6"/>
  <c r="AN359" i="6"/>
  <c r="AM359" i="6"/>
  <c r="AL359" i="6"/>
  <c r="AK359" i="6"/>
  <c r="AJ359" i="6"/>
  <c r="AI359" i="6"/>
  <c r="AH359" i="6"/>
  <c r="AG359" i="6"/>
  <c r="AF359" i="6"/>
  <c r="AE359" i="6"/>
  <c r="AD359" i="6"/>
  <c r="AC359" i="6"/>
  <c r="AB359" i="6"/>
  <c r="AA359" i="6"/>
  <c r="Z359" i="6"/>
  <c r="Y359" i="6"/>
  <c r="X359" i="6"/>
  <c r="W359" i="6"/>
  <c r="V359" i="6"/>
  <c r="U359" i="6"/>
  <c r="T359" i="6"/>
  <c r="S359" i="6"/>
  <c r="BN358" i="6"/>
  <c r="BM358" i="6"/>
  <c r="BL358" i="6"/>
  <c r="BK358" i="6"/>
  <c r="BJ358" i="6"/>
  <c r="BI358" i="6"/>
  <c r="BH358" i="6"/>
  <c r="BG358" i="6"/>
  <c r="BF358" i="6"/>
  <c r="BE358" i="6"/>
  <c r="BD358" i="6"/>
  <c r="BC358" i="6"/>
  <c r="BB358" i="6"/>
  <c r="BA358" i="6"/>
  <c r="AZ358" i="6"/>
  <c r="AY358" i="6"/>
  <c r="AX358" i="6"/>
  <c r="AW358" i="6"/>
  <c r="AV358" i="6"/>
  <c r="AU358" i="6"/>
  <c r="AT358" i="6"/>
  <c r="AS358" i="6"/>
  <c r="AR358" i="6"/>
  <c r="AQ358" i="6"/>
  <c r="AP358" i="6"/>
  <c r="AO358" i="6"/>
  <c r="AN358" i="6"/>
  <c r="AM358" i="6"/>
  <c r="AL358" i="6"/>
  <c r="AK358" i="6"/>
  <c r="AJ358" i="6"/>
  <c r="AI358" i="6"/>
  <c r="AH358" i="6"/>
  <c r="AG358" i="6"/>
  <c r="AF358" i="6"/>
  <c r="AE358" i="6"/>
  <c r="AD358" i="6"/>
  <c r="AC358" i="6"/>
  <c r="AB358" i="6"/>
  <c r="AA358" i="6"/>
  <c r="Z358" i="6"/>
  <c r="Y358" i="6"/>
  <c r="X358" i="6"/>
  <c r="W358" i="6"/>
  <c r="V358" i="6"/>
  <c r="U358" i="6"/>
  <c r="T358" i="6"/>
  <c r="S358" i="6"/>
  <c r="BM360" i="4"/>
  <c r="BL360" i="4"/>
  <c r="BK360" i="4"/>
  <c r="BJ360" i="4"/>
  <c r="BI360" i="4"/>
  <c r="BH360" i="4"/>
  <c r="BG360" i="4"/>
  <c r="BF360" i="4"/>
  <c r="BE360" i="4"/>
  <c r="BD360" i="4"/>
  <c r="BC360" i="4"/>
  <c r="BA360" i="4"/>
  <c r="AZ360" i="4"/>
  <c r="AY360" i="4"/>
  <c r="AW360" i="4"/>
  <c r="AV360" i="4"/>
  <c r="AU360" i="4"/>
  <c r="AT360" i="4"/>
  <c r="AS360" i="4"/>
  <c r="AR360" i="4"/>
  <c r="AQ360" i="4"/>
  <c r="AP360" i="4"/>
  <c r="AO360" i="4"/>
  <c r="AN360" i="4"/>
  <c r="AM360" i="4"/>
  <c r="AK360" i="4"/>
  <c r="AJ360" i="4"/>
  <c r="AI360" i="4"/>
  <c r="AG360" i="4"/>
  <c r="AF360" i="4"/>
  <c r="AE360" i="4"/>
  <c r="AD360" i="4"/>
  <c r="AC360" i="4"/>
  <c r="AB360" i="4"/>
  <c r="AA360" i="4"/>
  <c r="Z360" i="4"/>
  <c r="Y360" i="4"/>
  <c r="X360" i="4"/>
  <c r="W360" i="4"/>
  <c r="U360" i="4"/>
  <c r="T360" i="4"/>
  <c r="S360" i="4"/>
  <c r="BM359" i="4"/>
  <c r="BL359" i="4"/>
  <c r="BK359" i="4"/>
  <c r="BJ359" i="4"/>
  <c r="BI359" i="4"/>
  <c r="BH359" i="4"/>
  <c r="BG359" i="4"/>
  <c r="BF359" i="4"/>
  <c r="BE359" i="4"/>
  <c r="BD359" i="4"/>
  <c r="BC359" i="4"/>
  <c r="BA359" i="4"/>
  <c r="AZ359" i="4"/>
  <c r="AY359" i="4"/>
  <c r="AW359" i="4"/>
  <c r="AV359" i="4"/>
  <c r="AU359" i="4"/>
  <c r="AT359" i="4"/>
  <c r="AS359" i="4"/>
  <c r="AR359" i="4"/>
  <c r="AQ359" i="4"/>
  <c r="AP359" i="4"/>
  <c r="AO359" i="4"/>
  <c r="AN359" i="4"/>
  <c r="AM359" i="4"/>
  <c r="AK359" i="4"/>
  <c r="AJ359" i="4"/>
  <c r="AI359" i="4"/>
  <c r="AG359" i="4"/>
  <c r="AF359" i="4"/>
  <c r="AE359" i="4"/>
  <c r="AD359" i="4"/>
  <c r="AC359" i="4"/>
  <c r="AB359" i="4"/>
  <c r="AA359" i="4"/>
  <c r="Z359" i="4"/>
  <c r="Y359" i="4"/>
  <c r="X359" i="4"/>
  <c r="W359" i="4"/>
  <c r="U359" i="4"/>
  <c r="T359" i="4"/>
  <c r="S359" i="4"/>
  <c r="BM358" i="4"/>
  <c r="BL358" i="4"/>
  <c r="BK358" i="4"/>
  <c r="BJ358" i="4"/>
  <c r="BI358" i="4"/>
  <c r="BH358" i="4"/>
  <c r="BG358" i="4"/>
  <c r="BF358" i="4"/>
  <c r="BE358" i="4"/>
  <c r="BD358" i="4"/>
  <c r="BC358" i="4"/>
  <c r="BA358" i="4"/>
  <c r="AZ358" i="4"/>
  <c r="AY358" i="4"/>
  <c r="AW358" i="4"/>
  <c r="AV358" i="4"/>
  <c r="AU358" i="4"/>
  <c r="AT358" i="4"/>
  <c r="AS358" i="4"/>
  <c r="AR358" i="4"/>
  <c r="AQ358" i="4"/>
  <c r="AP358" i="4"/>
  <c r="AO358" i="4"/>
  <c r="AN358" i="4"/>
  <c r="AM358" i="4"/>
  <c r="AK358" i="4"/>
  <c r="AJ358" i="4"/>
  <c r="AI358" i="4"/>
  <c r="AG358" i="4"/>
  <c r="AF358" i="4"/>
  <c r="AE358" i="4"/>
  <c r="AD358" i="4"/>
  <c r="AC358" i="4"/>
  <c r="AB358" i="4"/>
  <c r="AA358" i="4"/>
  <c r="Z358" i="4"/>
  <c r="Y358" i="4"/>
  <c r="X358" i="4"/>
  <c r="W358" i="4"/>
  <c r="U358" i="4"/>
  <c r="T358" i="4"/>
  <c r="S358" i="4"/>
  <c r="BM342" i="4"/>
  <c r="BL342" i="4"/>
  <c r="BK342" i="4"/>
  <c r="BJ342" i="4"/>
  <c r="BI342" i="4"/>
  <c r="BH342" i="4"/>
  <c r="BG342" i="4"/>
  <c r="BF342" i="4"/>
  <c r="BE342" i="4"/>
  <c r="BD342" i="4"/>
  <c r="BC342" i="4"/>
  <c r="BA342" i="4"/>
  <c r="AZ342" i="4"/>
  <c r="AY342" i="4"/>
  <c r="AW342" i="4"/>
  <c r="AV342" i="4"/>
  <c r="AU342" i="4"/>
  <c r="AT342" i="4"/>
  <c r="AS342" i="4"/>
  <c r="AR342" i="4"/>
  <c r="AQ342" i="4"/>
  <c r="AP342" i="4"/>
  <c r="AO342" i="4"/>
  <c r="AN342" i="4"/>
  <c r="AM342" i="4"/>
  <c r="AK342" i="4"/>
  <c r="AJ342" i="4"/>
  <c r="AI342" i="4"/>
  <c r="AG342" i="4"/>
  <c r="AF342" i="4"/>
  <c r="AE342" i="4"/>
  <c r="AD342" i="4"/>
  <c r="AC342" i="4"/>
  <c r="AB342" i="4"/>
  <c r="AA342" i="4"/>
  <c r="Z342" i="4"/>
  <c r="Y342" i="4"/>
  <c r="X342" i="4"/>
  <c r="W342" i="4"/>
  <c r="U342" i="4"/>
  <c r="T342" i="4"/>
  <c r="S342" i="4"/>
  <c r="BM341" i="4"/>
  <c r="BL341" i="4"/>
  <c r="BK341" i="4"/>
  <c r="BJ341" i="4"/>
  <c r="BI341" i="4"/>
  <c r="BH341" i="4"/>
  <c r="BG341" i="4"/>
  <c r="BF341" i="4"/>
  <c r="BE341" i="4"/>
  <c r="BD341" i="4"/>
  <c r="BC341" i="4"/>
  <c r="BA341" i="4"/>
  <c r="AZ341" i="4"/>
  <c r="AY341" i="4"/>
  <c r="AW341" i="4"/>
  <c r="AV341" i="4"/>
  <c r="AU341" i="4"/>
  <c r="AT341" i="4"/>
  <c r="AS341" i="4"/>
  <c r="AR341" i="4"/>
  <c r="AQ341" i="4"/>
  <c r="AP341" i="4"/>
  <c r="AO341" i="4"/>
  <c r="AN341" i="4"/>
  <c r="AM341" i="4"/>
  <c r="AK341" i="4"/>
  <c r="AJ341" i="4"/>
  <c r="AI341" i="4"/>
  <c r="AG341" i="4"/>
  <c r="AF341" i="4"/>
  <c r="AE341" i="4"/>
  <c r="AD341" i="4"/>
  <c r="AC341" i="4"/>
  <c r="AB341" i="4"/>
  <c r="AA341" i="4"/>
  <c r="Z341" i="4"/>
  <c r="Y341" i="4"/>
  <c r="X341" i="4"/>
  <c r="W341" i="4"/>
  <c r="U341" i="4"/>
  <c r="T341" i="4"/>
  <c r="S341" i="4"/>
  <c r="BM340" i="4"/>
  <c r="BL340" i="4"/>
  <c r="BK340" i="4"/>
  <c r="BJ340" i="4"/>
  <c r="BI340" i="4"/>
  <c r="BH340" i="4"/>
  <c r="BG340" i="4"/>
  <c r="BF340" i="4"/>
  <c r="BE340" i="4"/>
  <c r="BD340" i="4"/>
  <c r="BC340" i="4"/>
  <c r="BA340" i="4"/>
  <c r="AZ340" i="4"/>
  <c r="AY340" i="4"/>
  <c r="AW340" i="4"/>
  <c r="AV340" i="4"/>
  <c r="AU340" i="4"/>
  <c r="AT340" i="4"/>
  <c r="AS340" i="4"/>
  <c r="AR340" i="4"/>
  <c r="AQ340" i="4"/>
  <c r="AP340" i="4"/>
  <c r="AO340" i="4"/>
  <c r="AN340" i="4"/>
  <c r="AM340" i="4"/>
  <c r="AK340" i="4"/>
  <c r="AJ340" i="4"/>
  <c r="AI340" i="4"/>
  <c r="AF340" i="4"/>
  <c r="AE340" i="4"/>
  <c r="AD340" i="4"/>
  <c r="AC340" i="4"/>
  <c r="AB340" i="4"/>
  <c r="AA340" i="4"/>
  <c r="Z340" i="4"/>
  <c r="Y340" i="4"/>
  <c r="X340" i="4"/>
  <c r="W340" i="4"/>
  <c r="U340" i="4"/>
  <c r="T340" i="4"/>
  <c r="S340" i="4"/>
  <c r="B355" i="8"/>
  <c r="B355" i="7"/>
  <c r="B355" i="6"/>
  <c r="B355" i="4"/>
  <c r="B337" i="8"/>
  <c r="B337" i="7"/>
  <c r="B337" i="6"/>
  <c r="B337" i="4"/>
  <c r="R357" i="8"/>
  <c r="Q357" i="8"/>
  <c r="P357" i="8"/>
  <c r="O357" i="8"/>
  <c r="N357" i="8"/>
  <c r="M357" i="8"/>
  <c r="L357" i="8"/>
  <c r="K357" i="8"/>
  <c r="J357" i="8"/>
  <c r="I357" i="8"/>
  <c r="H357" i="8"/>
  <c r="G357" i="8"/>
  <c r="F357" i="8"/>
  <c r="E357" i="8"/>
  <c r="D357" i="8"/>
  <c r="C357" i="8"/>
  <c r="R356" i="8"/>
  <c r="Q356" i="8"/>
  <c r="P356" i="8"/>
  <c r="O356" i="8"/>
  <c r="N356" i="8"/>
  <c r="M356" i="8"/>
  <c r="L356" i="8"/>
  <c r="K356" i="8"/>
  <c r="J356" i="8"/>
  <c r="I356" i="8"/>
  <c r="H356" i="8"/>
  <c r="G356" i="8"/>
  <c r="F356" i="8"/>
  <c r="E356" i="8"/>
  <c r="D356" i="8"/>
  <c r="C356" i="8"/>
  <c r="R355" i="8"/>
  <c r="Q355" i="8"/>
  <c r="P355" i="8"/>
  <c r="O355" i="8"/>
  <c r="N355" i="8"/>
  <c r="M355" i="8"/>
  <c r="L355" i="8"/>
  <c r="K355" i="8"/>
  <c r="J355" i="8"/>
  <c r="I355" i="8"/>
  <c r="H355" i="8"/>
  <c r="G355" i="8"/>
  <c r="F355" i="8"/>
  <c r="E355" i="8"/>
  <c r="D355" i="8"/>
  <c r="C355" i="8"/>
  <c r="R357" i="7"/>
  <c r="Q357" i="7"/>
  <c r="P357" i="7"/>
  <c r="O357" i="7"/>
  <c r="N357" i="7"/>
  <c r="M357" i="7"/>
  <c r="L357" i="7"/>
  <c r="K357" i="7"/>
  <c r="J357" i="7"/>
  <c r="I357" i="7"/>
  <c r="H357" i="7"/>
  <c r="G357" i="7"/>
  <c r="F357" i="7"/>
  <c r="E357" i="7"/>
  <c r="D357" i="7"/>
  <c r="C357" i="7"/>
  <c r="R356" i="7"/>
  <c r="Q356" i="7"/>
  <c r="P356" i="7"/>
  <c r="O356" i="7"/>
  <c r="N356" i="7"/>
  <c r="M356" i="7"/>
  <c r="L356" i="7"/>
  <c r="K356" i="7"/>
  <c r="J356" i="7"/>
  <c r="I356" i="7"/>
  <c r="H356" i="7"/>
  <c r="G356" i="7"/>
  <c r="F356" i="7"/>
  <c r="E356" i="7"/>
  <c r="D356" i="7"/>
  <c r="C356" i="7"/>
  <c r="R355" i="7"/>
  <c r="Q355" i="7"/>
  <c r="P355" i="7"/>
  <c r="O355" i="7"/>
  <c r="N355" i="7"/>
  <c r="M355" i="7"/>
  <c r="L355" i="7"/>
  <c r="K355" i="7"/>
  <c r="J355" i="7"/>
  <c r="I355" i="7"/>
  <c r="H355" i="7"/>
  <c r="G355" i="7"/>
  <c r="F355" i="7"/>
  <c r="E355" i="7"/>
  <c r="D355" i="7"/>
  <c r="C355" i="7"/>
  <c r="R357" i="6"/>
  <c r="Q357" i="6"/>
  <c r="P357" i="6"/>
  <c r="O357" i="6"/>
  <c r="N357" i="6"/>
  <c r="M357" i="6"/>
  <c r="L357" i="6"/>
  <c r="K357" i="6"/>
  <c r="J357" i="6"/>
  <c r="I357" i="6"/>
  <c r="H357" i="6"/>
  <c r="G357" i="6"/>
  <c r="F357" i="6"/>
  <c r="E357" i="6"/>
  <c r="D357" i="6"/>
  <c r="C357" i="6"/>
  <c r="R356" i="6"/>
  <c r="Q356" i="6"/>
  <c r="P356" i="6"/>
  <c r="O356" i="6"/>
  <c r="N356" i="6"/>
  <c r="M356" i="6"/>
  <c r="L356" i="6"/>
  <c r="K356" i="6"/>
  <c r="J356" i="6"/>
  <c r="I356" i="6"/>
  <c r="H356" i="6"/>
  <c r="G356" i="6"/>
  <c r="F356" i="6"/>
  <c r="E356" i="6"/>
  <c r="D356" i="6"/>
  <c r="C356" i="6"/>
  <c r="R355" i="6"/>
  <c r="Q355" i="6"/>
  <c r="P355" i="6"/>
  <c r="O355" i="6"/>
  <c r="N355" i="6"/>
  <c r="M355" i="6"/>
  <c r="L355" i="6"/>
  <c r="K355" i="6"/>
  <c r="J355" i="6"/>
  <c r="I355" i="6"/>
  <c r="H355" i="6"/>
  <c r="G355" i="6"/>
  <c r="F355" i="6"/>
  <c r="E355" i="6"/>
  <c r="D355" i="6"/>
  <c r="C355" i="6"/>
  <c r="Q357" i="4"/>
  <c r="P357" i="4"/>
  <c r="O357" i="4"/>
  <c r="N357" i="4"/>
  <c r="M357" i="4"/>
  <c r="L357" i="4"/>
  <c r="K357" i="4"/>
  <c r="J357" i="4"/>
  <c r="I357" i="4"/>
  <c r="H357" i="4"/>
  <c r="G357" i="4"/>
  <c r="E357" i="4"/>
  <c r="D357" i="4"/>
  <c r="C357" i="4"/>
  <c r="Q356" i="4"/>
  <c r="P356" i="4"/>
  <c r="O356" i="4"/>
  <c r="N356" i="4"/>
  <c r="M356" i="4"/>
  <c r="L356" i="4"/>
  <c r="K356" i="4"/>
  <c r="J356" i="4"/>
  <c r="I356" i="4"/>
  <c r="H356" i="4"/>
  <c r="G356" i="4"/>
  <c r="E356" i="4"/>
  <c r="D356" i="4"/>
  <c r="C356" i="4"/>
  <c r="Q355" i="4"/>
  <c r="P355" i="4"/>
  <c r="O355" i="4"/>
  <c r="N355" i="4"/>
  <c r="M355" i="4"/>
  <c r="L355" i="4"/>
  <c r="K355" i="4"/>
  <c r="J355" i="4"/>
  <c r="I355" i="4"/>
  <c r="H355" i="4"/>
  <c r="G355" i="4"/>
  <c r="E355" i="4"/>
  <c r="D355" i="4"/>
  <c r="C355" i="4"/>
  <c r="R339" i="8"/>
  <c r="Q339" i="8"/>
  <c r="P339" i="8"/>
  <c r="O339" i="8"/>
  <c r="N339" i="8"/>
  <c r="M339" i="8"/>
  <c r="L339" i="8"/>
  <c r="K339" i="8"/>
  <c r="J339" i="8"/>
  <c r="I339" i="8"/>
  <c r="H339" i="8"/>
  <c r="G339" i="8"/>
  <c r="F339" i="8"/>
  <c r="E339" i="8"/>
  <c r="D339" i="8"/>
  <c r="C339" i="8"/>
  <c r="R338" i="8"/>
  <c r="Q338" i="8"/>
  <c r="P338" i="8"/>
  <c r="O338" i="8"/>
  <c r="N338" i="8"/>
  <c r="M338" i="8"/>
  <c r="L338" i="8"/>
  <c r="K338" i="8"/>
  <c r="J338" i="8"/>
  <c r="I338" i="8"/>
  <c r="H338" i="8"/>
  <c r="G338" i="8"/>
  <c r="F338" i="8"/>
  <c r="E338" i="8"/>
  <c r="D338" i="8"/>
  <c r="C338" i="8"/>
  <c r="R337" i="8"/>
  <c r="Q337" i="8"/>
  <c r="P337" i="8"/>
  <c r="O337" i="8"/>
  <c r="N337" i="8"/>
  <c r="M337" i="8"/>
  <c r="L337" i="8"/>
  <c r="K337" i="8"/>
  <c r="J337" i="8"/>
  <c r="I337" i="8"/>
  <c r="H337" i="8"/>
  <c r="G337" i="8"/>
  <c r="F337" i="8"/>
  <c r="E337" i="8"/>
  <c r="D337" i="8"/>
  <c r="C337" i="8"/>
  <c r="R339" i="7"/>
  <c r="Q339" i="7"/>
  <c r="P339" i="7"/>
  <c r="O339" i="7"/>
  <c r="N339" i="7"/>
  <c r="M339" i="7"/>
  <c r="L339" i="7"/>
  <c r="K339" i="7"/>
  <c r="J339" i="7"/>
  <c r="I339" i="7"/>
  <c r="H339" i="7"/>
  <c r="G339" i="7"/>
  <c r="F339" i="7"/>
  <c r="E339" i="7"/>
  <c r="D339" i="7"/>
  <c r="C339" i="7"/>
  <c r="R338" i="7"/>
  <c r="Q338" i="7"/>
  <c r="P338" i="7"/>
  <c r="O338" i="7"/>
  <c r="N338" i="7"/>
  <c r="M338" i="7"/>
  <c r="L338" i="7"/>
  <c r="K338" i="7"/>
  <c r="J338" i="7"/>
  <c r="I338" i="7"/>
  <c r="H338" i="7"/>
  <c r="G338" i="7"/>
  <c r="F338" i="7"/>
  <c r="E338" i="7"/>
  <c r="D338" i="7"/>
  <c r="C338" i="7"/>
  <c r="R337" i="7"/>
  <c r="Q337" i="7"/>
  <c r="P337" i="7"/>
  <c r="O337" i="7"/>
  <c r="N337" i="7"/>
  <c r="M337" i="7"/>
  <c r="L337" i="7"/>
  <c r="K337" i="7"/>
  <c r="J337" i="7"/>
  <c r="I337" i="7"/>
  <c r="H337" i="7"/>
  <c r="G337" i="7"/>
  <c r="F337" i="7"/>
  <c r="E337" i="7"/>
  <c r="D337" i="7"/>
  <c r="C337" i="7"/>
  <c r="R339" i="6"/>
  <c r="Q339" i="6"/>
  <c r="P339" i="6"/>
  <c r="O339" i="6"/>
  <c r="N339" i="6"/>
  <c r="M339" i="6"/>
  <c r="L339" i="6"/>
  <c r="K339" i="6"/>
  <c r="J339" i="6"/>
  <c r="I339" i="6"/>
  <c r="H339" i="6"/>
  <c r="G339" i="6"/>
  <c r="F339" i="6"/>
  <c r="E339" i="6"/>
  <c r="D339" i="6"/>
  <c r="C339" i="6"/>
  <c r="R338" i="6"/>
  <c r="Q338" i="6"/>
  <c r="P338" i="6"/>
  <c r="O338" i="6"/>
  <c r="N338" i="6"/>
  <c r="M338" i="6"/>
  <c r="L338" i="6"/>
  <c r="K338" i="6"/>
  <c r="J338" i="6"/>
  <c r="I338" i="6"/>
  <c r="H338" i="6"/>
  <c r="G338" i="6"/>
  <c r="F338" i="6"/>
  <c r="E338" i="6"/>
  <c r="D338" i="6"/>
  <c r="C338" i="6"/>
  <c r="R337" i="6"/>
  <c r="Q337" i="6"/>
  <c r="P337" i="6"/>
  <c r="O337" i="6"/>
  <c r="N337" i="6"/>
  <c r="M337" i="6"/>
  <c r="L337" i="6"/>
  <c r="K337" i="6"/>
  <c r="J337" i="6"/>
  <c r="I337" i="6"/>
  <c r="H337" i="6"/>
  <c r="G337" i="6"/>
  <c r="F337" i="6"/>
  <c r="E337" i="6"/>
  <c r="D337" i="6"/>
  <c r="C337" i="6"/>
  <c r="Q339" i="4"/>
  <c r="P339" i="4"/>
  <c r="O339" i="4"/>
  <c r="N339" i="4"/>
  <c r="M339" i="4"/>
  <c r="L339" i="4"/>
  <c r="K339" i="4"/>
  <c r="J339" i="4"/>
  <c r="I339" i="4"/>
  <c r="H339" i="4"/>
  <c r="G339" i="4"/>
  <c r="E339" i="4"/>
  <c r="D339" i="4"/>
  <c r="C339" i="4"/>
  <c r="Q338" i="4"/>
  <c r="P338" i="4"/>
  <c r="O338" i="4"/>
  <c r="N338" i="4"/>
  <c r="M338" i="4"/>
  <c r="L338" i="4"/>
  <c r="K338" i="4"/>
  <c r="J338" i="4"/>
  <c r="I338" i="4"/>
  <c r="H338" i="4"/>
  <c r="G338" i="4"/>
  <c r="E338" i="4"/>
  <c r="D338" i="4"/>
  <c r="C338" i="4"/>
  <c r="Q337" i="4"/>
  <c r="P337" i="4"/>
  <c r="O337" i="4"/>
  <c r="N337" i="4"/>
  <c r="M337" i="4"/>
  <c r="L337" i="4"/>
  <c r="K337" i="4"/>
  <c r="J337" i="4"/>
  <c r="I337" i="4"/>
  <c r="H337" i="4"/>
  <c r="G337" i="4"/>
  <c r="E337" i="4"/>
  <c r="D337" i="4"/>
  <c r="C337" i="4"/>
  <c r="BN324" i="8"/>
  <c r="BM324" i="8"/>
  <c r="BL324" i="8"/>
  <c r="BK324" i="8"/>
  <c r="BJ324" i="8"/>
  <c r="BI324" i="8"/>
  <c r="BH324" i="8"/>
  <c r="BG324" i="8"/>
  <c r="BF324" i="8"/>
  <c r="BE324" i="8"/>
  <c r="BD324" i="8"/>
  <c r="BC324" i="8"/>
  <c r="BB324" i="8"/>
  <c r="BA324" i="8"/>
  <c r="AZ324" i="8"/>
  <c r="AY324" i="8"/>
  <c r="AX324" i="8"/>
  <c r="AW324" i="8"/>
  <c r="AV324" i="8"/>
  <c r="AU324" i="8"/>
  <c r="AT324" i="8"/>
  <c r="AS324" i="8"/>
  <c r="AR324" i="8"/>
  <c r="AQ324" i="8"/>
  <c r="AP324" i="8"/>
  <c r="AO324" i="8"/>
  <c r="AN324" i="8"/>
  <c r="AM324" i="8"/>
  <c r="AL324" i="8"/>
  <c r="AK324" i="8"/>
  <c r="AJ324" i="8"/>
  <c r="AI324" i="8"/>
  <c r="AH324" i="8"/>
  <c r="AG324" i="8"/>
  <c r="AF324" i="8"/>
  <c r="AE324" i="8"/>
  <c r="AD324" i="8"/>
  <c r="AC324" i="8"/>
  <c r="AB324" i="8"/>
  <c r="AA324" i="8"/>
  <c r="V324" i="8"/>
  <c r="U324" i="8"/>
  <c r="T324" i="8"/>
  <c r="S324" i="8"/>
  <c r="BN323" i="8"/>
  <c r="BM323" i="8"/>
  <c r="BL323" i="8"/>
  <c r="BK323" i="8"/>
  <c r="BJ323" i="8"/>
  <c r="BI323" i="8"/>
  <c r="BH323" i="8"/>
  <c r="BG323" i="8"/>
  <c r="BF323" i="8"/>
  <c r="BE323" i="8"/>
  <c r="BD323" i="8"/>
  <c r="BC323" i="8"/>
  <c r="BB323" i="8"/>
  <c r="BA323" i="8"/>
  <c r="AZ323" i="8"/>
  <c r="AY323" i="8"/>
  <c r="AX323" i="8"/>
  <c r="AW323" i="8"/>
  <c r="AV323" i="8"/>
  <c r="AU323" i="8"/>
  <c r="AT323" i="8"/>
  <c r="AS323" i="8"/>
  <c r="AR323" i="8"/>
  <c r="AQ323" i="8"/>
  <c r="AP323" i="8"/>
  <c r="AO323" i="8"/>
  <c r="AN323" i="8"/>
  <c r="AM323" i="8"/>
  <c r="AL323" i="8"/>
  <c r="AK323" i="8"/>
  <c r="AJ323" i="8"/>
  <c r="AI323" i="8"/>
  <c r="AH323" i="8"/>
  <c r="AG323" i="8"/>
  <c r="AF323" i="8"/>
  <c r="AE323" i="8"/>
  <c r="AD323" i="8"/>
  <c r="AC323" i="8"/>
  <c r="AB323" i="8"/>
  <c r="AA323" i="8"/>
  <c r="V323" i="8"/>
  <c r="U323" i="8"/>
  <c r="T323" i="8"/>
  <c r="S323" i="8"/>
  <c r="BN322" i="8"/>
  <c r="BM322" i="8"/>
  <c r="BL322" i="8"/>
  <c r="BK322" i="8"/>
  <c r="BJ322" i="8"/>
  <c r="BI322" i="8"/>
  <c r="BH322" i="8"/>
  <c r="BG322" i="8"/>
  <c r="BF322" i="8"/>
  <c r="BE322" i="8"/>
  <c r="BD322" i="8"/>
  <c r="BC322" i="8"/>
  <c r="BB322" i="8"/>
  <c r="BA322" i="8"/>
  <c r="AZ322" i="8"/>
  <c r="AY322" i="8"/>
  <c r="AX322" i="8"/>
  <c r="AW322" i="8"/>
  <c r="AV322" i="8"/>
  <c r="AU322" i="8"/>
  <c r="AT322" i="8"/>
  <c r="AS322" i="8"/>
  <c r="AR322" i="8"/>
  <c r="AQ322" i="8"/>
  <c r="AP322" i="8"/>
  <c r="AO322" i="8"/>
  <c r="AN322" i="8"/>
  <c r="AM322" i="8"/>
  <c r="AL322" i="8"/>
  <c r="AK322" i="8"/>
  <c r="AJ322" i="8"/>
  <c r="AI322" i="8"/>
  <c r="AH322" i="8"/>
  <c r="AG322" i="8"/>
  <c r="AF322" i="8"/>
  <c r="AE322" i="8"/>
  <c r="AD322" i="8"/>
  <c r="AC322" i="8"/>
  <c r="AB322" i="8"/>
  <c r="AA322" i="8"/>
  <c r="V322" i="8"/>
  <c r="U322" i="8"/>
  <c r="T322" i="8"/>
  <c r="BN324" i="7"/>
  <c r="BM324" i="7"/>
  <c r="BL324" i="7"/>
  <c r="BK324" i="7"/>
  <c r="BJ324" i="7"/>
  <c r="BI324" i="7"/>
  <c r="BH324" i="7"/>
  <c r="BG324" i="7"/>
  <c r="BF324" i="7"/>
  <c r="BE324" i="7"/>
  <c r="BD324" i="7"/>
  <c r="BC324" i="7"/>
  <c r="BB324" i="7"/>
  <c r="BA324" i="7"/>
  <c r="AZ324" i="7"/>
  <c r="AY324" i="7"/>
  <c r="AX324" i="7"/>
  <c r="AW324" i="7"/>
  <c r="AV324" i="7"/>
  <c r="AU324" i="7"/>
  <c r="AT324" i="7"/>
  <c r="AS324" i="7"/>
  <c r="AR324" i="7"/>
  <c r="AQ324" i="7"/>
  <c r="AP324" i="7"/>
  <c r="AO324" i="7"/>
  <c r="AN324" i="7"/>
  <c r="AM324" i="7"/>
  <c r="AL324" i="7"/>
  <c r="AK324" i="7"/>
  <c r="AJ324" i="7"/>
  <c r="AI324" i="7"/>
  <c r="AH324" i="7"/>
  <c r="AG324" i="7"/>
  <c r="AF324" i="7"/>
  <c r="AE324" i="7"/>
  <c r="AD324" i="7"/>
  <c r="AC324" i="7"/>
  <c r="AB324" i="7"/>
  <c r="AA324" i="7"/>
  <c r="Z324" i="7"/>
  <c r="Y324" i="7"/>
  <c r="X324" i="7"/>
  <c r="W324" i="7"/>
  <c r="V324" i="7"/>
  <c r="U324" i="7"/>
  <c r="T324" i="7"/>
  <c r="S324" i="7"/>
  <c r="BN323" i="7"/>
  <c r="BM323" i="7"/>
  <c r="BL323" i="7"/>
  <c r="BK323" i="7"/>
  <c r="BJ323" i="7"/>
  <c r="BI323" i="7"/>
  <c r="BH323" i="7"/>
  <c r="BG323" i="7"/>
  <c r="BF323" i="7"/>
  <c r="BE323" i="7"/>
  <c r="BD323" i="7"/>
  <c r="BC323" i="7"/>
  <c r="BB323" i="7"/>
  <c r="BA323" i="7"/>
  <c r="AZ323" i="7"/>
  <c r="AY323" i="7"/>
  <c r="AX323" i="7"/>
  <c r="AW323" i="7"/>
  <c r="AV323" i="7"/>
  <c r="AU323" i="7"/>
  <c r="AT323" i="7"/>
  <c r="AS323" i="7"/>
  <c r="AR323" i="7"/>
  <c r="AQ323" i="7"/>
  <c r="AP323" i="7"/>
  <c r="AO323" i="7"/>
  <c r="AN323" i="7"/>
  <c r="AM323" i="7"/>
  <c r="AL323" i="7"/>
  <c r="AK323" i="7"/>
  <c r="AJ323" i="7"/>
  <c r="AI323" i="7"/>
  <c r="AH323" i="7"/>
  <c r="AG323" i="7"/>
  <c r="AF323" i="7"/>
  <c r="AE323" i="7"/>
  <c r="AD323" i="7"/>
  <c r="AC323" i="7"/>
  <c r="AB323" i="7"/>
  <c r="AA323" i="7"/>
  <c r="Z323" i="7"/>
  <c r="Y323" i="7"/>
  <c r="X323" i="7"/>
  <c r="W323" i="7"/>
  <c r="V323" i="7"/>
  <c r="U323" i="7"/>
  <c r="T323" i="7"/>
  <c r="S323" i="7"/>
  <c r="BN322" i="7"/>
  <c r="BM322" i="7"/>
  <c r="BL322" i="7"/>
  <c r="BK322" i="7"/>
  <c r="BJ322" i="7"/>
  <c r="BI322" i="7"/>
  <c r="BH322" i="7"/>
  <c r="BG322" i="7"/>
  <c r="BF322" i="7"/>
  <c r="BE322" i="7"/>
  <c r="BD322" i="7"/>
  <c r="BC322" i="7"/>
  <c r="BB322" i="7"/>
  <c r="BA322" i="7"/>
  <c r="AZ322" i="7"/>
  <c r="AY322" i="7"/>
  <c r="AX322" i="7"/>
  <c r="AW322" i="7"/>
  <c r="AV322" i="7"/>
  <c r="AU322" i="7"/>
  <c r="AT322" i="7"/>
  <c r="AS322" i="7"/>
  <c r="AR322" i="7"/>
  <c r="AQ322" i="7"/>
  <c r="AP322" i="7"/>
  <c r="AO322" i="7"/>
  <c r="AN322" i="7"/>
  <c r="AM322" i="7"/>
  <c r="AL322" i="7"/>
  <c r="AK322" i="7"/>
  <c r="AJ322" i="7"/>
  <c r="AI322" i="7"/>
  <c r="AH322" i="7"/>
  <c r="AG322" i="7"/>
  <c r="AF322" i="7"/>
  <c r="AE322" i="7"/>
  <c r="AD322" i="7"/>
  <c r="AC322" i="7"/>
  <c r="AB322" i="7"/>
  <c r="AA322" i="7"/>
  <c r="Z322" i="7"/>
  <c r="Y322" i="7"/>
  <c r="X322" i="7"/>
  <c r="W322" i="7"/>
  <c r="V322" i="7"/>
  <c r="U322" i="7"/>
  <c r="T322" i="7"/>
  <c r="BN324" i="6"/>
  <c r="BM324" i="6"/>
  <c r="BL324" i="6"/>
  <c r="BK324" i="6"/>
  <c r="BJ324" i="6"/>
  <c r="BI324" i="6"/>
  <c r="BH324" i="6"/>
  <c r="BG324" i="6"/>
  <c r="BF324" i="6"/>
  <c r="BE324" i="6"/>
  <c r="BD324" i="6"/>
  <c r="BC324" i="6"/>
  <c r="BB324" i="6"/>
  <c r="BA324" i="6"/>
  <c r="AZ324" i="6"/>
  <c r="AY324" i="6"/>
  <c r="AX324" i="6"/>
  <c r="AW324" i="6"/>
  <c r="AV324" i="6"/>
  <c r="AU324" i="6"/>
  <c r="AT324" i="6"/>
  <c r="AS324" i="6"/>
  <c r="AR324" i="6"/>
  <c r="AQ324" i="6"/>
  <c r="AP324" i="6"/>
  <c r="AO324" i="6"/>
  <c r="AN324" i="6"/>
  <c r="AM324" i="6"/>
  <c r="AL324" i="6"/>
  <c r="AK324" i="6"/>
  <c r="AJ324" i="6"/>
  <c r="AI324" i="6"/>
  <c r="AH324" i="6"/>
  <c r="AG324" i="6"/>
  <c r="AF324" i="6"/>
  <c r="AE324" i="6"/>
  <c r="AD324" i="6"/>
  <c r="AC324" i="6"/>
  <c r="AB324" i="6"/>
  <c r="AA324" i="6"/>
  <c r="Z324" i="6"/>
  <c r="Y324" i="6"/>
  <c r="X324" i="6"/>
  <c r="W324" i="6"/>
  <c r="V324" i="6"/>
  <c r="U324" i="6"/>
  <c r="T324" i="6"/>
  <c r="S324" i="6"/>
  <c r="BN323" i="6"/>
  <c r="BM323" i="6"/>
  <c r="BL323" i="6"/>
  <c r="BK323" i="6"/>
  <c r="BJ323" i="6"/>
  <c r="BI323" i="6"/>
  <c r="BH323" i="6"/>
  <c r="BG323" i="6"/>
  <c r="BF323" i="6"/>
  <c r="BE323" i="6"/>
  <c r="BD323" i="6"/>
  <c r="BC323" i="6"/>
  <c r="BB323" i="6"/>
  <c r="BA323" i="6"/>
  <c r="AZ323" i="6"/>
  <c r="AY323" i="6"/>
  <c r="AX323" i="6"/>
  <c r="AW323" i="6"/>
  <c r="AV323" i="6"/>
  <c r="AU323" i="6"/>
  <c r="AT323" i="6"/>
  <c r="AS323" i="6"/>
  <c r="AR323" i="6"/>
  <c r="AQ323" i="6"/>
  <c r="AP323" i="6"/>
  <c r="AO323" i="6"/>
  <c r="AN323" i="6"/>
  <c r="AM323" i="6"/>
  <c r="AL323" i="6"/>
  <c r="AK323" i="6"/>
  <c r="AJ323" i="6"/>
  <c r="AI323" i="6"/>
  <c r="AH323" i="6"/>
  <c r="AG323" i="6"/>
  <c r="AF323" i="6"/>
  <c r="AE323" i="6"/>
  <c r="AD323" i="6"/>
  <c r="AC323" i="6"/>
  <c r="AB323" i="6"/>
  <c r="AA323" i="6"/>
  <c r="Z323" i="6"/>
  <c r="Y323" i="6"/>
  <c r="X323" i="6"/>
  <c r="W323" i="6"/>
  <c r="V323" i="6"/>
  <c r="U323" i="6"/>
  <c r="T323" i="6"/>
  <c r="S323" i="6"/>
  <c r="BN322" i="6"/>
  <c r="BM322" i="6"/>
  <c r="BL322" i="6"/>
  <c r="BK322" i="6"/>
  <c r="BJ322" i="6"/>
  <c r="BI322" i="6"/>
  <c r="BH322" i="6"/>
  <c r="BG322" i="6"/>
  <c r="BF322" i="6"/>
  <c r="BE322" i="6"/>
  <c r="BD322" i="6"/>
  <c r="BC322" i="6"/>
  <c r="BB322" i="6"/>
  <c r="BA322" i="6"/>
  <c r="AZ322" i="6"/>
  <c r="AY322" i="6"/>
  <c r="AX322" i="6"/>
  <c r="AW322" i="6"/>
  <c r="AV322" i="6"/>
  <c r="AU322" i="6"/>
  <c r="AT322" i="6"/>
  <c r="AS322" i="6"/>
  <c r="AR322" i="6"/>
  <c r="AQ322" i="6"/>
  <c r="AP322" i="6"/>
  <c r="AO322" i="6"/>
  <c r="AN322" i="6"/>
  <c r="AM322" i="6"/>
  <c r="AL322" i="6"/>
  <c r="AK322" i="6"/>
  <c r="AJ322" i="6"/>
  <c r="AI322" i="6"/>
  <c r="AH322" i="6"/>
  <c r="AG322" i="6"/>
  <c r="AF322" i="6"/>
  <c r="AE322" i="6"/>
  <c r="AD322" i="6"/>
  <c r="AC322" i="6"/>
  <c r="AB322" i="6"/>
  <c r="AA322" i="6"/>
  <c r="Z322" i="6"/>
  <c r="Y322" i="6"/>
  <c r="X322" i="6"/>
  <c r="W322" i="6"/>
  <c r="V322" i="6"/>
  <c r="U322" i="6"/>
  <c r="T322" i="6"/>
  <c r="BM324" i="4"/>
  <c r="BL324" i="4"/>
  <c r="BK324" i="4"/>
  <c r="BJ324" i="4"/>
  <c r="BI324" i="4"/>
  <c r="BH324" i="4"/>
  <c r="BG324" i="4"/>
  <c r="BF324" i="4"/>
  <c r="BE324" i="4"/>
  <c r="BD324" i="4"/>
  <c r="BC324" i="4"/>
  <c r="BA324" i="4"/>
  <c r="AZ324" i="4"/>
  <c r="AY324" i="4"/>
  <c r="AW324" i="4"/>
  <c r="AV324" i="4"/>
  <c r="AU324" i="4"/>
  <c r="AT324" i="4"/>
  <c r="AS324" i="4"/>
  <c r="AR324" i="4"/>
  <c r="AQ324" i="4"/>
  <c r="AP324" i="4"/>
  <c r="AO324" i="4"/>
  <c r="AN324" i="4"/>
  <c r="AM324" i="4"/>
  <c r="AK324" i="4"/>
  <c r="AJ324" i="4"/>
  <c r="AI324" i="4"/>
  <c r="AG324" i="4"/>
  <c r="AF324" i="4"/>
  <c r="AE324" i="4"/>
  <c r="AD324" i="4"/>
  <c r="AC324" i="4"/>
  <c r="AB324" i="4"/>
  <c r="AA324" i="4"/>
  <c r="Z324" i="4"/>
  <c r="Y324" i="4"/>
  <c r="X324" i="4"/>
  <c r="W324" i="4"/>
  <c r="U324" i="4"/>
  <c r="T324" i="4"/>
  <c r="S324" i="4"/>
  <c r="BM323" i="4"/>
  <c r="BL323" i="4"/>
  <c r="BK323" i="4"/>
  <c r="BJ323" i="4"/>
  <c r="BI323" i="4"/>
  <c r="BH323" i="4"/>
  <c r="BG323" i="4"/>
  <c r="BF323" i="4"/>
  <c r="BE323" i="4"/>
  <c r="BD323" i="4"/>
  <c r="BC323" i="4"/>
  <c r="BA323" i="4"/>
  <c r="AZ323" i="4"/>
  <c r="AY323" i="4"/>
  <c r="AW323" i="4"/>
  <c r="AV323" i="4"/>
  <c r="AU323" i="4"/>
  <c r="AT323" i="4"/>
  <c r="AS323" i="4"/>
  <c r="AR323" i="4"/>
  <c r="AQ323" i="4"/>
  <c r="AP323" i="4"/>
  <c r="AO323" i="4"/>
  <c r="AN323" i="4"/>
  <c r="AM323" i="4"/>
  <c r="AK323" i="4"/>
  <c r="AJ323" i="4"/>
  <c r="AI323" i="4"/>
  <c r="AG323" i="4"/>
  <c r="AF323" i="4"/>
  <c r="AE323" i="4"/>
  <c r="AD323" i="4"/>
  <c r="AC323" i="4"/>
  <c r="AB323" i="4"/>
  <c r="AA323" i="4"/>
  <c r="Z323" i="4"/>
  <c r="Y323" i="4"/>
  <c r="X323" i="4"/>
  <c r="W323" i="4"/>
  <c r="U323" i="4"/>
  <c r="T323" i="4"/>
  <c r="S323" i="4"/>
  <c r="BM322" i="4"/>
  <c r="BL322" i="4"/>
  <c r="BK322" i="4"/>
  <c r="BJ322" i="4"/>
  <c r="BI322" i="4"/>
  <c r="BH322" i="4"/>
  <c r="BG322" i="4"/>
  <c r="BF322" i="4"/>
  <c r="BE322" i="4"/>
  <c r="BD322" i="4"/>
  <c r="BC322" i="4"/>
  <c r="BA322" i="4"/>
  <c r="AZ322" i="4"/>
  <c r="AY322" i="4"/>
  <c r="AW322" i="4"/>
  <c r="AV322" i="4"/>
  <c r="AU322" i="4"/>
  <c r="AT322" i="4"/>
  <c r="AS322" i="4"/>
  <c r="AR322" i="4"/>
  <c r="AQ322" i="4"/>
  <c r="AP322" i="4"/>
  <c r="AO322" i="4"/>
  <c r="AN322" i="4"/>
  <c r="AM322" i="4"/>
  <c r="AK322" i="4"/>
  <c r="AJ322" i="4"/>
  <c r="AI322" i="4"/>
  <c r="AG322" i="4"/>
  <c r="AF322" i="4"/>
  <c r="AE322" i="4"/>
  <c r="AD322" i="4"/>
  <c r="AC322" i="4"/>
  <c r="AB322" i="4"/>
  <c r="AA322" i="4"/>
  <c r="Z322" i="4"/>
  <c r="Y322" i="4"/>
  <c r="X322" i="4"/>
  <c r="W322" i="4"/>
  <c r="U322" i="4"/>
  <c r="T322" i="4"/>
  <c r="S322" i="8"/>
  <c r="S322" i="7"/>
  <c r="S322" i="6"/>
  <c r="S322" i="4"/>
  <c r="B319" i="8"/>
  <c r="B319" i="7"/>
  <c r="B319" i="6"/>
  <c r="B319" i="4"/>
  <c r="R321" i="8"/>
  <c r="Q321" i="8"/>
  <c r="P321" i="8"/>
  <c r="O321" i="8"/>
  <c r="N321" i="8"/>
  <c r="M321" i="8"/>
  <c r="L321" i="8"/>
  <c r="K321" i="8"/>
  <c r="J321" i="8"/>
  <c r="I321" i="8"/>
  <c r="H321" i="8"/>
  <c r="G321" i="8"/>
  <c r="F321" i="8"/>
  <c r="E321" i="8"/>
  <c r="D321" i="8"/>
  <c r="C321" i="8"/>
  <c r="R320" i="8"/>
  <c r="Q320" i="8"/>
  <c r="P320" i="8"/>
  <c r="O320" i="8"/>
  <c r="N320" i="8"/>
  <c r="M320" i="8"/>
  <c r="L320" i="8"/>
  <c r="K320" i="8"/>
  <c r="J320" i="8"/>
  <c r="I320" i="8"/>
  <c r="H320" i="8"/>
  <c r="G320" i="8"/>
  <c r="F320" i="8"/>
  <c r="E320" i="8"/>
  <c r="D320" i="8"/>
  <c r="C320" i="8"/>
  <c r="R319" i="8"/>
  <c r="Q319" i="8"/>
  <c r="P319" i="8"/>
  <c r="O319" i="8"/>
  <c r="N319" i="8"/>
  <c r="M319" i="8"/>
  <c r="L319" i="8"/>
  <c r="K319" i="8"/>
  <c r="J319" i="8"/>
  <c r="I319" i="8"/>
  <c r="H319" i="8"/>
  <c r="G319" i="8"/>
  <c r="F319" i="8"/>
  <c r="E319" i="8"/>
  <c r="D319" i="8"/>
  <c r="C319" i="8"/>
  <c r="R321" i="7"/>
  <c r="Q321" i="7"/>
  <c r="P321" i="7"/>
  <c r="O321" i="7"/>
  <c r="N321" i="7"/>
  <c r="M321" i="7"/>
  <c r="L321" i="7"/>
  <c r="K321" i="7"/>
  <c r="J321" i="7"/>
  <c r="I321" i="7"/>
  <c r="H321" i="7"/>
  <c r="G321" i="7"/>
  <c r="F321" i="7"/>
  <c r="E321" i="7"/>
  <c r="D321" i="7"/>
  <c r="C321" i="7"/>
  <c r="R320" i="7"/>
  <c r="Q320" i="7"/>
  <c r="P320" i="7"/>
  <c r="O320" i="7"/>
  <c r="N320" i="7"/>
  <c r="M320" i="7"/>
  <c r="L320" i="7"/>
  <c r="K320" i="7"/>
  <c r="J320" i="7"/>
  <c r="I320" i="7"/>
  <c r="H320" i="7"/>
  <c r="G320" i="7"/>
  <c r="F320" i="7"/>
  <c r="E320" i="7"/>
  <c r="D320" i="7"/>
  <c r="C320" i="7"/>
  <c r="R319" i="7"/>
  <c r="Q319" i="7"/>
  <c r="P319" i="7"/>
  <c r="O319" i="7"/>
  <c r="N319" i="7"/>
  <c r="M319" i="7"/>
  <c r="L319" i="7"/>
  <c r="K319" i="7"/>
  <c r="J319" i="7"/>
  <c r="I319" i="7"/>
  <c r="H319" i="7"/>
  <c r="G319" i="7"/>
  <c r="F319" i="7"/>
  <c r="E319" i="7"/>
  <c r="D319" i="7"/>
  <c r="C319" i="7"/>
  <c r="R321" i="6"/>
  <c r="Q321" i="6"/>
  <c r="P321" i="6"/>
  <c r="O321" i="6"/>
  <c r="N321" i="6"/>
  <c r="M321" i="6"/>
  <c r="L321" i="6"/>
  <c r="K321" i="6"/>
  <c r="J321" i="6"/>
  <c r="I321" i="6"/>
  <c r="H321" i="6"/>
  <c r="G321" i="6"/>
  <c r="F321" i="6"/>
  <c r="E321" i="6"/>
  <c r="D321" i="6"/>
  <c r="C321" i="6"/>
  <c r="R320" i="6"/>
  <c r="Q320" i="6"/>
  <c r="P320" i="6"/>
  <c r="O320" i="6"/>
  <c r="N320" i="6"/>
  <c r="M320" i="6"/>
  <c r="L320" i="6"/>
  <c r="K320" i="6"/>
  <c r="J320" i="6"/>
  <c r="I320" i="6"/>
  <c r="H320" i="6"/>
  <c r="G320" i="6"/>
  <c r="F320" i="6"/>
  <c r="E320" i="6"/>
  <c r="D320" i="6"/>
  <c r="C320" i="6"/>
  <c r="R319" i="6"/>
  <c r="Q319" i="6"/>
  <c r="P319" i="6"/>
  <c r="O319" i="6"/>
  <c r="N319" i="6"/>
  <c r="M319" i="6"/>
  <c r="L319" i="6"/>
  <c r="K319" i="6"/>
  <c r="J319" i="6"/>
  <c r="I319" i="6"/>
  <c r="H319" i="6"/>
  <c r="G319" i="6"/>
  <c r="F319" i="6"/>
  <c r="E319" i="6"/>
  <c r="D319" i="6"/>
  <c r="C319" i="6"/>
  <c r="Q321" i="4"/>
  <c r="P321" i="4"/>
  <c r="O321" i="4"/>
  <c r="N321" i="4"/>
  <c r="M321" i="4"/>
  <c r="L321" i="4"/>
  <c r="K321" i="4"/>
  <c r="J321" i="4"/>
  <c r="I321" i="4"/>
  <c r="H321" i="4"/>
  <c r="G321" i="4"/>
  <c r="E321" i="4"/>
  <c r="D321" i="4"/>
  <c r="C321" i="4"/>
  <c r="Q320" i="4"/>
  <c r="P320" i="4"/>
  <c r="O320" i="4"/>
  <c r="N320" i="4"/>
  <c r="M320" i="4"/>
  <c r="L320" i="4"/>
  <c r="K320" i="4"/>
  <c r="J320" i="4"/>
  <c r="I320" i="4"/>
  <c r="H320" i="4"/>
  <c r="G320" i="4"/>
  <c r="E320" i="4"/>
  <c r="D320" i="4"/>
  <c r="C320" i="4"/>
  <c r="Q319" i="4"/>
  <c r="P319" i="4"/>
  <c r="O319" i="4"/>
  <c r="N319" i="4"/>
  <c r="M319" i="4"/>
  <c r="L319" i="4"/>
  <c r="K319" i="4"/>
  <c r="J319" i="4"/>
  <c r="I319" i="4"/>
  <c r="H319" i="4"/>
  <c r="G319" i="4"/>
  <c r="E319" i="4"/>
  <c r="D319" i="4"/>
  <c r="C319" i="4"/>
  <c r="R273" i="8"/>
  <c r="Q273" i="8"/>
  <c r="P273" i="8"/>
  <c r="O273" i="8"/>
  <c r="N273" i="8"/>
  <c r="M273" i="8"/>
  <c r="L273" i="8"/>
  <c r="K273" i="8"/>
  <c r="J273" i="8"/>
  <c r="I273" i="8"/>
  <c r="H273" i="8"/>
  <c r="G273" i="8"/>
  <c r="F273" i="8"/>
  <c r="E273" i="8"/>
  <c r="D273" i="8"/>
  <c r="C273" i="8"/>
  <c r="R273" i="7"/>
  <c r="Q273" i="7"/>
  <c r="P273" i="7"/>
  <c r="O273" i="7"/>
  <c r="N273" i="7"/>
  <c r="M273" i="7"/>
  <c r="L273" i="7"/>
  <c r="K273" i="7"/>
  <c r="J273" i="7"/>
  <c r="I273" i="7"/>
  <c r="H273" i="7"/>
  <c r="G273" i="7"/>
  <c r="F273" i="7"/>
  <c r="E273" i="7"/>
  <c r="D273" i="7"/>
  <c r="C273" i="7"/>
  <c r="R273" i="6"/>
  <c r="Q273" i="6"/>
  <c r="P273" i="6"/>
  <c r="O273" i="6"/>
  <c r="N273" i="6"/>
  <c r="M273" i="6"/>
  <c r="L273" i="6"/>
  <c r="K273" i="6"/>
  <c r="J273" i="6"/>
  <c r="I273" i="6"/>
  <c r="H273" i="6"/>
  <c r="G273" i="6"/>
  <c r="F273" i="6"/>
  <c r="E273" i="6"/>
  <c r="D273" i="6"/>
  <c r="C273" i="6"/>
  <c r="R273" i="4"/>
  <c r="Q273" i="4"/>
  <c r="P273" i="4"/>
  <c r="O273" i="4"/>
  <c r="N273" i="4"/>
  <c r="M273" i="4"/>
  <c r="L273" i="4"/>
  <c r="K273" i="4"/>
  <c r="J273" i="4"/>
  <c r="I273" i="4"/>
  <c r="H273" i="4"/>
  <c r="G273" i="4"/>
  <c r="F273" i="4"/>
  <c r="E273" i="4"/>
  <c r="D273" i="4"/>
  <c r="C273" i="4"/>
  <c r="R265" i="8"/>
  <c r="Q265" i="8"/>
  <c r="P265" i="8"/>
  <c r="O265" i="8"/>
  <c r="N265" i="8"/>
  <c r="M265" i="8"/>
  <c r="L265" i="8"/>
  <c r="K265" i="8"/>
  <c r="J265" i="8"/>
  <c r="I265" i="8"/>
  <c r="H265" i="8"/>
  <c r="G265" i="8"/>
  <c r="F265" i="8"/>
  <c r="E265" i="8"/>
  <c r="D265" i="8"/>
  <c r="C265" i="8"/>
  <c r="R265" i="7"/>
  <c r="Q265" i="7"/>
  <c r="P265" i="7"/>
  <c r="O265" i="7"/>
  <c r="N265" i="7"/>
  <c r="M265" i="7"/>
  <c r="L265" i="7"/>
  <c r="K265" i="7"/>
  <c r="J265" i="7"/>
  <c r="I265" i="7"/>
  <c r="H265" i="7"/>
  <c r="G265" i="7"/>
  <c r="F265" i="7"/>
  <c r="E265" i="7"/>
  <c r="D265" i="7"/>
  <c r="C265" i="7"/>
  <c r="R265" i="6"/>
  <c r="Q265" i="6"/>
  <c r="P265" i="6"/>
  <c r="O265" i="6"/>
  <c r="N265" i="6"/>
  <c r="M265" i="6"/>
  <c r="L265" i="6"/>
  <c r="K265" i="6"/>
  <c r="J265" i="6"/>
  <c r="I265" i="6"/>
  <c r="H265" i="6"/>
  <c r="G265" i="6"/>
  <c r="F265" i="6"/>
  <c r="E265" i="6"/>
  <c r="D265" i="6"/>
  <c r="C265" i="6"/>
  <c r="R265" i="4"/>
  <c r="Q265" i="4"/>
  <c r="P265" i="4"/>
  <c r="O265" i="4"/>
  <c r="N265" i="4"/>
  <c r="M265" i="4"/>
  <c r="L265" i="4"/>
  <c r="K265" i="4"/>
  <c r="J265" i="4"/>
  <c r="I265" i="4"/>
  <c r="H265" i="4"/>
  <c r="G265" i="4"/>
  <c r="F265" i="4"/>
  <c r="E265" i="4"/>
  <c r="D265" i="4"/>
  <c r="C265" i="4"/>
  <c r="R257" i="8"/>
  <c r="Q257" i="8"/>
  <c r="P257" i="8"/>
  <c r="O257" i="8"/>
  <c r="N257" i="8"/>
  <c r="M257" i="8"/>
  <c r="L257" i="8"/>
  <c r="K257" i="8"/>
  <c r="J257" i="8"/>
  <c r="I257" i="8"/>
  <c r="H257" i="8"/>
  <c r="G257" i="8"/>
  <c r="F257" i="8"/>
  <c r="E257" i="8"/>
  <c r="D257" i="8"/>
  <c r="C257" i="8"/>
  <c r="R257" i="7"/>
  <c r="Q257" i="7"/>
  <c r="P257" i="7"/>
  <c r="O257" i="7"/>
  <c r="N257" i="7"/>
  <c r="M257" i="7"/>
  <c r="L257" i="7"/>
  <c r="K257" i="7"/>
  <c r="J257" i="7"/>
  <c r="I257" i="7"/>
  <c r="H257" i="7"/>
  <c r="G257" i="7"/>
  <c r="F257" i="7"/>
  <c r="E257" i="7"/>
  <c r="D257" i="7"/>
  <c r="C257" i="7"/>
  <c r="R257" i="6"/>
  <c r="Q257" i="6"/>
  <c r="P257" i="6"/>
  <c r="O257" i="6"/>
  <c r="N257" i="6"/>
  <c r="M257" i="6"/>
  <c r="L257" i="6"/>
  <c r="K257" i="6"/>
  <c r="J257" i="6"/>
  <c r="I257" i="6"/>
  <c r="H257" i="6"/>
  <c r="G257" i="6"/>
  <c r="F257" i="6"/>
  <c r="E257" i="6"/>
  <c r="D257" i="6"/>
  <c r="C257" i="6"/>
  <c r="R257" i="4"/>
  <c r="Q257" i="4"/>
  <c r="P257" i="4"/>
  <c r="O257" i="4"/>
  <c r="N257" i="4"/>
  <c r="M257" i="4"/>
  <c r="L257" i="4"/>
  <c r="K257" i="4"/>
  <c r="J257" i="4"/>
  <c r="I257" i="4"/>
  <c r="H257" i="4"/>
  <c r="G257" i="4"/>
  <c r="F257" i="4"/>
  <c r="E257" i="4"/>
  <c r="D257" i="4"/>
  <c r="C257" i="4"/>
  <c r="F207" i="8"/>
  <c r="E207" i="8"/>
  <c r="F207" i="7"/>
  <c r="E207" i="7"/>
  <c r="F207" i="6"/>
  <c r="E207" i="6"/>
  <c r="F207" i="4"/>
  <c r="E207" i="4"/>
  <c r="D207" i="8"/>
  <c r="D207" i="7"/>
  <c r="D207" i="6"/>
  <c r="D207" i="4"/>
  <c r="N218" i="8"/>
  <c r="M218" i="8"/>
  <c r="L218" i="8"/>
  <c r="K218" i="8"/>
  <c r="J218" i="8"/>
  <c r="I218" i="8"/>
  <c r="H218" i="8"/>
  <c r="G218" i="8"/>
  <c r="N218" i="7"/>
  <c r="M218" i="7"/>
  <c r="L218" i="7"/>
  <c r="K218" i="7"/>
  <c r="J218" i="7"/>
  <c r="I218" i="7"/>
  <c r="H218" i="7"/>
  <c r="G218" i="7"/>
  <c r="N218" i="6"/>
  <c r="M218" i="6"/>
  <c r="L218" i="6"/>
  <c r="K218" i="6"/>
  <c r="J218" i="6"/>
  <c r="I218" i="6"/>
  <c r="H218" i="6"/>
  <c r="G218" i="6"/>
  <c r="F218" i="8"/>
  <c r="F218" i="7"/>
  <c r="F218" i="6"/>
  <c r="E217" i="8"/>
  <c r="D217" i="8"/>
  <c r="C217" i="8"/>
  <c r="E217" i="7"/>
  <c r="D217" i="7"/>
  <c r="C217" i="7"/>
  <c r="E217" i="6"/>
  <c r="D217" i="6"/>
  <c r="C217" i="6"/>
  <c r="MI5" i="1"/>
  <c r="MI89" i="1" s="1"/>
  <c r="C206" i="8"/>
  <c r="H206" i="8" s="1"/>
  <c r="C206" i="7"/>
  <c r="H206" i="7" s="1"/>
  <c r="C206" i="6"/>
  <c r="H206" i="6" s="1"/>
  <c r="C206" i="4"/>
  <c r="M740" i="6"/>
  <c r="L740" i="6"/>
  <c r="M739" i="6"/>
  <c r="L739" i="6"/>
  <c r="M738" i="6"/>
  <c r="L738" i="6"/>
  <c r="H738" i="6"/>
  <c r="AB737" i="6"/>
  <c r="AD737" i="6" s="1"/>
  <c r="AA737" i="6"/>
  <c r="AC737" i="6" s="1"/>
  <c r="S737" i="6"/>
  <c r="R737" i="6"/>
  <c r="M736" i="6"/>
  <c r="L736" i="6"/>
  <c r="M735" i="6"/>
  <c r="L735" i="6"/>
  <c r="M734" i="6"/>
  <c r="L734" i="6"/>
  <c r="K734" i="6"/>
  <c r="K735" i="6" s="1"/>
  <c r="J734" i="6"/>
  <c r="J735" i="6" s="1"/>
  <c r="J736" i="6" s="1"/>
  <c r="J737" i="6" s="1"/>
  <c r="J738" i="6" s="1"/>
  <c r="J739" i="6" s="1"/>
  <c r="J740" i="6" s="1"/>
  <c r="I734" i="6"/>
  <c r="I735" i="6" s="1"/>
  <c r="I736" i="6" s="1"/>
  <c r="I737" i="6" s="1"/>
  <c r="I738" i="6" s="1"/>
  <c r="I739" i="6" s="1"/>
  <c r="I740" i="6" s="1"/>
  <c r="H734" i="6"/>
  <c r="H735" i="6" s="1"/>
  <c r="H736" i="6" s="1"/>
  <c r="AB733" i="6"/>
  <c r="AD733" i="6" s="1"/>
  <c r="M733" i="6" s="1"/>
  <c r="AA733" i="6"/>
  <c r="AC733" i="6" s="1"/>
  <c r="S733" i="6"/>
  <c r="R733" i="6"/>
  <c r="L733" i="6"/>
  <c r="AC730" i="6"/>
  <c r="AA730" i="6"/>
  <c r="Y730" i="6"/>
  <c r="M740" i="7"/>
  <c r="L740" i="7"/>
  <c r="M739" i="7"/>
  <c r="L739" i="7"/>
  <c r="M738" i="7"/>
  <c r="L738" i="7"/>
  <c r="H738" i="7"/>
  <c r="H739" i="7" s="1"/>
  <c r="AB737" i="7"/>
  <c r="AD737" i="7" s="1"/>
  <c r="AA737" i="7"/>
  <c r="AC737" i="7" s="1"/>
  <c r="S737" i="7"/>
  <c r="R737" i="7"/>
  <c r="M736" i="7"/>
  <c r="L736" i="7"/>
  <c r="M735" i="7"/>
  <c r="L735" i="7"/>
  <c r="M734" i="7"/>
  <c r="L734" i="7"/>
  <c r="K734" i="7"/>
  <c r="K735" i="7" s="1"/>
  <c r="K736" i="7" s="1"/>
  <c r="K737" i="7" s="1"/>
  <c r="K738" i="7" s="1"/>
  <c r="J734" i="7"/>
  <c r="J735" i="7" s="1"/>
  <c r="J736" i="7" s="1"/>
  <c r="J737" i="7" s="1"/>
  <c r="J738" i="7" s="1"/>
  <c r="J739" i="7" s="1"/>
  <c r="J740" i="7" s="1"/>
  <c r="I734" i="7"/>
  <c r="I735" i="7" s="1"/>
  <c r="I736" i="7" s="1"/>
  <c r="I737" i="7" s="1"/>
  <c r="I738" i="7" s="1"/>
  <c r="I739" i="7" s="1"/>
  <c r="I740" i="7" s="1"/>
  <c r="H734" i="7"/>
  <c r="H735" i="7" s="1"/>
  <c r="AB733" i="7"/>
  <c r="AD733" i="7" s="1"/>
  <c r="M733" i="7" s="1"/>
  <c r="AA733" i="7"/>
  <c r="AC733" i="7" s="1"/>
  <c r="L733" i="7" s="1"/>
  <c r="S733" i="7"/>
  <c r="R733" i="7"/>
  <c r="AC730" i="7"/>
  <c r="AA730" i="7"/>
  <c r="Y730" i="7"/>
  <c r="M740" i="8"/>
  <c r="L740" i="8"/>
  <c r="M739" i="8"/>
  <c r="L739" i="8"/>
  <c r="M738" i="8"/>
  <c r="L738" i="8"/>
  <c r="H738" i="8"/>
  <c r="H739" i="8" s="1"/>
  <c r="AB737" i="8"/>
  <c r="AD737" i="8" s="1"/>
  <c r="AA737" i="8"/>
  <c r="AC737" i="8" s="1"/>
  <c r="S737" i="8"/>
  <c r="R737" i="8"/>
  <c r="M736" i="8"/>
  <c r="L736" i="8"/>
  <c r="M735" i="8"/>
  <c r="L735" i="8"/>
  <c r="M734" i="8"/>
  <c r="L734" i="8"/>
  <c r="K734" i="8"/>
  <c r="K735" i="8" s="1"/>
  <c r="K736" i="8" s="1"/>
  <c r="K737" i="8" s="1"/>
  <c r="K738" i="8" s="1"/>
  <c r="K739" i="8" s="1"/>
  <c r="K740" i="8" s="1"/>
  <c r="J734" i="8"/>
  <c r="J735" i="8" s="1"/>
  <c r="J736" i="8" s="1"/>
  <c r="J737" i="8" s="1"/>
  <c r="J738" i="8" s="1"/>
  <c r="J739" i="8" s="1"/>
  <c r="J740" i="8" s="1"/>
  <c r="I734" i="8"/>
  <c r="I735" i="8" s="1"/>
  <c r="I736" i="8" s="1"/>
  <c r="I737" i="8" s="1"/>
  <c r="I738" i="8" s="1"/>
  <c r="I739" i="8" s="1"/>
  <c r="I740" i="8" s="1"/>
  <c r="H734" i="8"/>
  <c r="AB733" i="8"/>
  <c r="AD733" i="8" s="1"/>
  <c r="M733" i="8" s="1"/>
  <c r="AA733" i="8"/>
  <c r="AC733" i="8" s="1"/>
  <c r="S733" i="8"/>
  <c r="R733" i="8"/>
  <c r="AC730" i="8"/>
  <c r="AA730" i="8"/>
  <c r="Y730" i="8"/>
  <c r="N780" i="6"/>
  <c r="I780" i="6"/>
  <c r="H780" i="6"/>
  <c r="B780" i="6"/>
  <c r="N779" i="6"/>
  <c r="I779" i="6"/>
  <c r="H779" i="6"/>
  <c r="B779" i="6"/>
  <c r="N778" i="6"/>
  <c r="I778" i="6"/>
  <c r="H778" i="6"/>
  <c r="B778" i="6"/>
  <c r="N774" i="6"/>
  <c r="I774" i="6"/>
  <c r="H774" i="6"/>
  <c r="B774" i="6"/>
  <c r="N773" i="6"/>
  <c r="I773" i="6"/>
  <c r="H773" i="6"/>
  <c r="B773" i="6"/>
  <c r="N772" i="6"/>
  <c r="I772" i="6"/>
  <c r="H772" i="6"/>
  <c r="B772" i="6"/>
  <c r="N771" i="6"/>
  <c r="I771" i="6"/>
  <c r="H771" i="6"/>
  <c r="B771" i="6"/>
  <c r="N770" i="6"/>
  <c r="I770" i="6"/>
  <c r="H770" i="6"/>
  <c r="B770" i="6"/>
  <c r="N769" i="6"/>
  <c r="I769" i="6"/>
  <c r="H769" i="6"/>
  <c r="B769" i="6"/>
  <c r="N768" i="6"/>
  <c r="I768" i="6"/>
  <c r="H768" i="6"/>
  <c r="B768" i="6"/>
  <c r="N767" i="6"/>
  <c r="I767" i="6"/>
  <c r="H767" i="6"/>
  <c r="B767" i="6"/>
  <c r="N766" i="6"/>
  <c r="I766" i="6"/>
  <c r="H766" i="6"/>
  <c r="B766" i="6"/>
  <c r="N762" i="6"/>
  <c r="I762" i="6"/>
  <c r="H762" i="6"/>
  <c r="B762" i="6"/>
  <c r="N761" i="6"/>
  <c r="I761" i="6"/>
  <c r="H761" i="6"/>
  <c r="B761" i="6"/>
  <c r="N760" i="6"/>
  <c r="I760" i="6"/>
  <c r="H760" i="6"/>
  <c r="B760" i="6"/>
  <c r="N759" i="6"/>
  <c r="I759" i="6"/>
  <c r="H759" i="6"/>
  <c r="B759" i="6"/>
  <c r="N758" i="6"/>
  <c r="I758" i="6"/>
  <c r="H758" i="6"/>
  <c r="B758" i="6"/>
  <c r="N757" i="6"/>
  <c r="I757" i="6"/>
  <c r="H757" i="6"/>
  <c r="B757" i="6"/>
  <c r="N756" i="6"/>
  <c r="I756" i="6"/>
  <c r="H756" i="6"/>
  <c r="B756" i="6"/>
  <c r="N755" i="6"/>
  <c r="I755" i="6"/>
  <c r="H755" i="6"/>
  <c r="B755" i="6"/>
  <c r="N754" i="6"/>
  <c r="I754" i="6"/>
  <c r="H754" i="6"/>
  <c r="B754" i="6"/>
  <c r="N750" i="6"/>
  <c r="I750" i="6"/>
  <c r="H750" i="6"/>
  <c r="B750" i="6"/>
  <c r="N749" i="6"/>
  <c r="I749" i="6"/>
  <c r="H749" i="6"/>
  <c r="B749" i="6"/>
  <c r="N748" i="6"/>
  <c r="I748" i="6"/>
  <c r="H748" i="6"/>
  <c r="B748" i="6"/>
  <c r="N747" i="6"/>
  <c r="I747" i="6"/>
  <c r="H747" i="6"/>
  <c r="B747" i="6"/>
  <c r="N746" i="6"/>
  <c r="I746" i="6"/>
  <c r="H746" i="6"/>
  <c r="B746" i="6"/>
  <c r="N745" i="6"/>
  <c r="I745" i="6"/>
  <c r="H745" i="6"/>
  <c r="B745" i="6"/>
  <c r="N780" i="7"/>
  <c r="I780" i="7"/>
  <c r="H780" i="7"/>
  <c r="B780" i="7"/>
  <c r="N779" i="7"/>
  <c r="I779" i="7"/>
  <c r="H779" i="7"/>
  <c r="B779" i="7"/>
  <c r="N778" i="7"/>
  <c r="I778" i="7"/>
  <c r="H778" i="7"/>
  <c r="B778" i="7"/>
  <c r="N774" i="7"/>
  <c r="I774" i="7"/>
  <c r="H774" i="7"/>
  <c r="B774" i="7"/>
  <c r="N773" i="7"/>
  <c r="I773" i="7"/>
  <c r="H773" i="7"/>
  <c r="B773" i="7"/>
  <c r="N772" i="7"/>
  <c r="I772" i="7"/>
  <c r="H772" i="7"/>
  <c r="B772" i="7"/>
  <c r="N771" i="7"/>
  <c r="I771" i="7"/>
  <c r="H771" i="7"/>
  <c r="B771" i="7"/>
  <c r="N770" i="7"/>
  <c r="I770" i="7"/>
  <c r="H770" i="7"/>
  <c r="B770" i="7"/>
  <c r="N769" i="7"/>
  <c r="I769" i="7"/>
  <c r="H769" i="7"/>
  <c r="B769" i="7"/>
  <c r="N768" i="7"/>
  <c r="I768" i="7"/>
  <c r="H768" i="7"/>
  <c r="B768" i="7"/>
  <c r="N767" i="7"/>
  <c r="I767" i="7"/>
  <c r="H767" i="7"/>
  <c r="B767" i="7"/>
  <c r="N766" i="7"/>
  <c r="I766" i="7"/>
  <c r="H766" i="7"/>
  <c r="B766" i="7"/>
  <c r="N762" i="7"/>
  <c r="I762" i="7"/>
  <c r="H762" i="7"/>
  <c r="B762" i="7"/>
  <c r="N761" i="7"/>
  <c r="I761" i="7"/>
  <c r="H761" i="7"/>
  <c r="B761" i="7"/>
  <c r="N760" i="7"/>
  <c r="I760" i="7"/>
  <c r="H760" i="7"/>
  <c r="B760" i="7"/>
  <c r="N759" i="7"/>
  <c r="I759" i="7"/>
  <c r="H759" i="7"/>
  <c r="B759" i="7"/>
  <c r="N758" i="7"/>
  <c r="I758" i="7"/>
  <c r="H758" i="7"/>
  <c r="B758" i="7"/>
  <c r="N757" i="7"/>
  <c r="I757" i="7"/>
  <c r="H757" i="7"/>
  <c r="B757" i="7"/>
  <c r="N756" i="7"/>
  <c r="I756" i="7"/>
  <c r="H756" i="7"/>
  <c r="B756" i="7"/>
  <c r="N755" i="7"/>
  <c r="I755" i="7"/>
  <c r="H755" i="7"/>
  <c r="B755" i="7"/>
  <c r="N754" i="7"/>
  <c r="I754" i="7"/>
  <c r="H754" i="7"/>
  <c r="B754" i="7"/>
  <c r="N750" i="7"/>
  <c r="I750" i="7"/>
  <c r="H750" i="7"/>
  <c r="B750" i="7"/>
  <c r="N749" i="7"/>
  <c r="I749" i="7"/>
  <c r="H749" i="7"/>
  <c r="B749" i="7"/>
  <c r="N748" i="7"/>
  <c r="I748" i="7"/>
  <c r="H748" i="7"/>
  <c r="B748" i="7"/>
  <c r="N747" i="7"/>
  <c r="I747" i="7"/>
  <c r="H747" i="7"/>
  <c r="B747" i="7"/>
  <c r="N746" i="7"/>
  <c r="I746" i="7"/>
  <c r="H746" i="7"/>
  <c r="B746" i="7"/>
  <c r="N745" i="7"/>
  <c r="I745" i="7"/>
  <c r="H745" i="7"/>
  <c r="B745" i="7"/>
  <c r="N780" i="8"/>
  <c r="I780" i="8"/>
  <c r="H780" i="8"/>
  <c r="N779" i="8"/>
  <c r="I779" i="8"/>
  <c r="H779" i="8"/>
  <c r="B779" i="8"/>
  <c r="N778" i="8"/>
  <c r="I778" i="8"/>
  <c r="H778" i="8"/>
  <c r="B778" i="8"/>
  <c r="N774" i="8"/>
  <c r="I774" i="8"/>
  <c r="H774" i="8"/>
  <c r="N773" i="8"/>
  <c r="I773" i="8"/>
  <c r="H773" i="8"/>
  <c r="B773" i="8"/>
  <c r="N772" i="8"/>
  <c r="I772" i="8"/>
  <c r="H772" i="8"/>
  <c r="B772" i="8"/>
  <c r="N771" i="8"/>
  <c r="I771" i="8"/>
  <c r="H771" i="8"/>
  <c r="N770" i="8"/>
  <c r="I770" i="8"/>
  <c r="H770" i="8"/>
  <c r="B770" i="8"/>
  <c r="N769" i="8"/>
  <c r="I769" i="8"/>
  <c r="H769" i="8"/>
  <c r="B769" i="8"/>
  <c r="N768" i="8"/>
  <c r="I768" i="8"/>
  <c r="H768" i="8"/>
  <c r="N767" i="8"/>
  <c r="I767" i="8"/>
  <c r="H767" i="8"/>
  <c r="B767" i="8"/>
  <c r="N766" i="8"/>
  <c r="I766" i="8"/>
  <c r="H766" i="8"/>
  <c r="B766" i="8"/>
  <c r="N762" i="8"/>
  <c r="I762" i="8"/>
  <c r="H762" i="8"/>
  <c r="N761" i="8"/>
  <c r="I761" i="8"/>
  <c r="H761" i="8"/>
  <c r="B761" i="8"/>
  <c r="N760" i="8"/>
  <c r="I760" i="8"/>
  <c r="H760" i="8"/>
  <c r="B760" i="8"/>
  <c r="N759" i="8"/>
  <c r="I759" i="8"/>
  <c r="H759" i="8"/>
  <c r="N758" i="8"/>
  <c r="I758" i="8"/>
  <c r="H758" i="8"/>
  <c r="B758" i="8"/>
  <c r="N757" i="8"/>
  <c r="I757" i="8"/>
  <c r="H757" i="8"/>
  <c r="B757" i="8"/>
  <c r="N756" i="8"/>
  <c r="I756" i="8"/>
  <c r="H756" i="8"/>
  <c r="N755" i="8"/>
  <c r="I755" i="8"/>
  <c r="H755" i="8"/>
  <c r="B755" i="8"/>
  <c r="N754" i="8"/>
  <c r="I754" i="8"/>
  <c r="H754" i="8"/>
  <c r="B754" i="8"/>
  <c r="N750" i="8"/>
  <c r="I750" i="8"/>
  <c r="H750" i="8"/>
  <c r="N749" i="8"/>
  <c r="I749" i="8"/>
  <c r="H749" i="8"/>
  <c r="B749" i="8"/>
  <c r="N748" i="8"/>
  <c r="I748" i="8"/>
  <c r="H748" i="8"/>
  <c r="B748" i="8"/>
  <c r="N747" i="8"/>
  <c r="I747" i="8"/>
  <c r="H747" i="8"/>
  <c r="N746" i="8"/>
  <c r="I746" i="8"/>
  <c r="H746" i="8"/>
  <c r="B746" i="8"/>
  <c r="N745" i="8"/>
  <c r="I745" i="8"/>
  <c r="H745" i="8"/>
  <c r="B745" i="8"/>
  <c r="BO5" i="1"/>
  <c r="BO89" i="1" s="1"/>
  <c r="H745" i="4"/>
  <c r="N745" i="4"/>
  <c r="H746" i="4"/>
  <c r="N746" i="4"/>
  <c r="H747" i="4"/>
  <c r="N747" i="4"/>
  <c r="H748" i="4"/>
  <c r="N748" i="4"/>
  <c r="H749" i="4"/>
  <c r="N749" i="4"/>
  <c r="H750" i="4"/>
  <c r="N750" i="4"/>
  <c r="H754" i="4"/>
  <c r="N754" i="4"/>
  <c r="H755" i="4"/>
  <c r="N755" i="4"/>
  <c r="H756" i="4"/>
  <c r="N756" i="4"/>
  <c r="H757" i="4"/>
  <c r="N757" i="4"/>
  <c r="H758" i="4"/>
  <c r="N758" i="4"/>
  <c r="H759" i="4"/>
  <c r="N759" i="4"/>
  <c r="H760" i="4"/>
  <c r="N760" i="4"/>
  <c r="H761" i="4"/>
  <c r="N761" i="4"/>
  <c r="H762" i="4"/>
  <c r="N762" i="4"/>
  <c r="H766" i="4"/>
  <c r="N766" i="4"/>
  <c r="H767" i="4"/>
  <c r="N767" i="4"/>
  <c r="H768" i="4"/>
  <c r="N768" i="4"/>
  <c r="H769" i="4"/>
  <c r="N769" i="4"/>
  <c r="H770" i="4"/>
  <c r="N770" i="4"/>
  <c r="H771" i="4"/>
  <c r="N771" i="4"/>
  <c r="H772" i="4"/>
  <c r="N772" i="4"/>
  <c r="H773" i="4"/>
  <c r="N773" i="4"/>
  <c r="H774" i="4"/>
  <c r="N774" i="4"/>
  <c r="H778" i="4"/>
  <c r="N778" i="4"/>
  <c r="H779" i="4"/>
  <c r="N779" i="4"/>
  <c r="H780" i="4"/>
  <c r="N780" i="4"/>
  <c r="D6" i="4"/>
  <c r="BI23" i="1"/>
  <c r="BE23" i="1"/>
  <c r="DN42" i="1"/>
  <c r="DM42" i="1"/>
  <c r="C42" i="1"/>
  <c r="A42" i="1"/>
  <c r="KR5" i="1"/>
  <c r="KR22" i="1" s="1"/>
  <c r="KR25" i="1" s="1"/>
  <c r="CK5" i="1"/>
  <c r="CK22" i="1" s="1"/>
  <c r="P39" i="1"/>
  <c r="M39" i="1"/>
  <c r="K39" i="1"/>
  <c r="K40" i="1" s="1"/>
  <c r="K41" i="1" s="1"/>
  <c r="J39" i="1"/>
  <c r="J40" i="1" s="1"/>
  <c r="J41" i="1" s="1"/>
  <c r="AL38" i="1" l="1"/>
  <c r="R356" i="4"/>
  <c r="AW14" i="4"/>
  <c r="AW15" i="4"/>
  <c r="BA15" i="4" s="1"/>
  <c r="AP15" i="4" s="1"/>
  <c r="P15" i="7"/>
  <c r="AH15" i="7" s="1"/>
  <c r="P15" i="8"/>
  <c r="AH15" i="8" s="1"/>
  <c r="Q15" i="6"/>
  <c r="AI15" i="6" s="1"/>
  <c r="Q15" i="7"/>
  <c r="AI15" i="7" s="1"/>
  <c r="Q15" i="8"/>
  <c r="AI15" i="8" s="1"/>
  <c r="O15" i="6"/>
  <c r="AG15" i="6" s="1"/>
  <c r="O15" i="8"/>
  <c r="AG15" i="8" s="1"/>
  <c r="O15" i="7"/>
  <c r="AG15" i="7" s="1"/>
  <c r="P15" i="6"/>
  <c r="AH15" i="6" s="1"/>
  <c r="P40" i="1"/>
  <c r="KW39" i="1"/>
  <c r="KV39" i="1"/>
  <c r="BF21" i="4"/>
  <c r="AU21" i="4" s="1"/>
  <c r="BF42" i="4"/>
  <c r="AU42" i="4" s="1"/>
  <c r="BF37" i="4"/>
  <c r="AU37" i="4" s="1"/>
  <c r="BF32" i="4"/>
  <c r="AU32" i="4" s="1"/>
  <c r="BF41" i="4"/>
  <c r="AU41" i="4" s="1"/>
  <c r="BF27" i="4"/>
  <c r="AU27" i="4" s="1"/>
  <c r="BF36" i="4"/>
  <c r="AU36" i="4" s="1"/>
  <c r="BF31" i="4"/>
  <c r="AU31" i="4" s="1"/>
  <c r="BF22" i="4"/>
  <c r="AU22" i="4" s="1"/>
  <c r="BF26" i="4"/>
  <c r="AU26" i="4" s="1"/>
  <c r="AX31" i="4"/>
  <c r="AM31" i="4" s="1"/>
  <c r="AX22" i="4"/>
  <c r="AM22" i="4" s="1"/>
  <c r="AX26" i="4"/>
  <c r="AM26" i="4" s="1"/>
  <c r="AX21" i="4"/>
  <c r="AM21" i="4" s="1"/>
  <c r="AX42" i="4"/>
  <c r="AM42" i="4" s="1"/>
  <c r="AX37" i="4"/>
  <c r="AM37" i="4" s="1"/>
  <c r="AX32" i="4"/>
  <c r="AM32" i="4" s="1"/>
  <c r="AX41" i="4"/>
  <c r="AM41" i="4" s="1"/>
  <c r="AX27" i="4"/>
  <c r="AM27" i="4" s="1"/>
  <c r="AX36" i="4"/>
  <c r="AM36" i="4" s="1"/>
  <c r="AY31" i="4"/>
  <c r="AN31" i="4" s="1"/>
  <c r="AY22" i="4"/>
  <c r="AN22" i="4" s="1"/>
  <c r="AY26" i="4"/>
  <c r="AN26" i="4" s="1"/>
  <c r="AY21" i="4"/>
  <c r="AN21" i="4" s="1"/>
  <c r="AY42" i="4"/>
  <c r="AN42" i="4" s="1"/>
  <c r="AY37" i="4"/>
  <c r="AN37" i="4" s="1"/>
  <c r="AY32" i="4"/>
  <c r="AN32" i="4" s="1"/>
  <c r="AY41" i="4"/>
  <c r="AN41" i="4" s="1"/>
  <c r="AY27" i="4"/>
  <c r="AN27" i="4" s="1"/>
  <c r="AY36" i="4"/>
  <c r="AN36" i="4" s="1"/>
  <c r="AZ31" i="4"/>
  <c r="AO31" i="4" s="1"/>
  <c r="AZ22" i="4"/>
  <c r="AO22" i="4" s="1"/>
  <c r="AZ26" i="4"/>
  <c r="AO26" i="4" s="1"/>
  <c r="AZ21" i="4"/>
  <c r="AO21" i="4" s="1"/>
  <c r="AZ42" i="4"/>
  <c r="AO42" i="4" s="1"/>
  <c r="AZ37" i="4"/>
  <c r="AO37" i="4" s="1"/>
  <c r="AZ32" i="4"/>
  <c r="AO32" i="4" s="1"/>
  <c r="AZ41" i="4"/>
  <c r="AO41" i="4" s="1"/>
  <c r="AZ27" i="4"/>
  <c r="AO27" i="4" s="1"/>
  <c r="AZ36" i="4"/>
  <c r="AO36" i="4" s="1"/>
  <c r="BA22" i="4"/>
  <c r="AP22" i="4" s="1"/>
  <c r="BA26" i="4"/>
  <c r="AP26" i="4" s="1"/>
  <c r="BA21" i="4"/>
  <c r="AP21" i="4" s="1"/>
  <c r="BA42" i="4"/>
  <c r="AP42" i="4" s="1"/>
  <c r="BA37" i="4"/>
  <c r="AP37" i="4" s="1"/>
  <c r="BA32" i="4"/>
  <c r="AP32" i="4" s="1"/>
  <c r="BA36" i="4"/>
  <c r="AP36" i="4" s="1"/>
  <c r="BA41" i="4"/>
  <c r="AP41" i="4" s="1"/>
  <c r="BA27" i="4"/>
  <c r="AP27" i="4" s="1"/>
  <c r="BA31" i="4"/>
  <c r="AP31" i="4" s="1"/>
  <c r="BB22" i="4"/>
  <c r="AQ22" i="4" s="1"/>
  <c r="BB26" i="4"/>
  <c r="AQ26" i="4" s="1"/>
  <c r="BB21" i="4"/>
  <c r="AQ21" i="4" s="1"/>
  <c r="BB42" i="4"/>
  <c r="AQ42" i="4" s="1"/>
  <c r="BB37" i="4"/>
  <c r="AQ37" i="4" s="1"/>
  <c r="BB32" i="4"/>
  <c r="AQ32" i="4" s="1"/>
  <c r="BB41" i="4"/>
  <c r="AQ41" i="4" s="1"/>
  <c r="BB27" i="4"/>
  <c r="AQ27" i="4" s="1"/>
  <c r="BB36" i="4"/>
  <c r="AQ36" i="4" s="1"/>
  <c r="BB31" i="4"/>
  <c r="AQ31" i="4" s="1"/>
  <c r="BC26" i="4"/>
  <c r="AR26" i="4" s="1"/>
  <c r="BC21" i="4"/>
  <c r="AR21" i="4" s="1"/>
  <c r="BC42" i="4"/>
  <c r="AR42" i="4" s="1"/>
  <c r="BC37" i="4"/>
  <c r="AR37" i="4" s="1"/>
  <c r="BC32" i="4"/>
  <c r="AR32" i="4" s="1"/>
  <c r="BC41" i="4"/>
  <c r="AR41" i="4" s="1"/>
  <c r="BC27" i="4"/>
  <c r="AR27" i="4" s="1"/>
  <c r="BC36" i="4"/>
  <c r="AR36" i="4" s="1"/>
  <c r="BC31" i="4"/>
  <c r="AR31" i="4" s="1"/>
  <c r="BC22" i="4"/>
  <c r="AR22" i="4" s="1"/>
  <c r="BD26" i="4"/>
  <c r="AS26" i="4" s="1"/>
  <c r="BD21" i="4"/>
  <c r="AS21" i="4" s="1"/>
  <c r="BD42" i="4"/>
  <c r="AS42" i="4" s="1"/>
  <c r="BD37" i="4"/>
  <c r="AS37" i="4" s="1"/>
  <c r="BD32" i="4"/>
  <c r="AS32" i="4" s="1"/>
  <c r="BD41" i="4"/>
  <c r="AS41" i="4" s="1"/>
  <c r="BD27" i="4"/>
  <c r="AS27" i="4" s="1"/>
  <c r="BD36" i="4"/>
  <c r="AS36" i="4" s="1"/>
  <c r="BD31" i="4"/>
  <c r="AS31" i="4" s="1"/>
  <c r="BD22" i="4"/>
  <c r="AS22" i="4" s="1"/>
  <c r="BE21" i="4"/>
  <c r="AT21" i="4" s="1"/>
  <c r="BE42" i="4"/>
  <c r="AT42" i="4" s="1"/>
  <c r="BE37" i="4"/>
  <c r="AT37" i="4" s="1"/>
  <c r="BE32" i="4"/>
  <c r="AT32" i="4" s="1"/>
  <c r="BE41" i="4"/>
  <c r="AT41" i="4" s="1"/>
  <c r="BE27" i="4"/>
  <c r="AT27" i="4" s="1"/>
  <c r="BE36" i="4"/>
  <c r="AT36" i="4" s="1"/>
  <c r="BE31" i="4"/>
  <c r="AT31" i="4" s="1"/>
  <c r="BE22" i="4"/>
  <c r="AT22" i="4" s="1"/>
  <c r="BE26" i="4"/>
  <c r="AT26" i="4" s="1"/>
  <c r="F357" i="4"/>
  <c r="R320" i="4"/>
  <c r="L733" i="8"/>
  <c r="T733" i="8" s="1"/>
  <c r="C733" i="8" s="1"/>
  <c r="F338" i="4"/>
  <c r="M40" i="1"/>
  <c r="D215" i="4"/>
  <c r="D214" i="4"/>
  <c r="AW18" i="4"/>
  <c r="AW19" i="4" s="1"/>
  <c r="BA19" i="4" s="1"/>
  <c r="AP19" i="4" s="1"/>
  <c r="R355" i="4"/>
  <c r="U42" i="1"/>
  <c r="F337" i="4"/>
  <c r="R337" i="4"/>
  <c r="F356" i="4"/>
  <c r="AW13" i="4"/>
  <c r="AY13" i="4" s="1"/>
  <c r="AN13" i="4" s="1"/>
  <c r="R319" i="4"/>
  <c r="AX12" i="4"/>
  <c r="AM12" i="4" s="1"/>
  <c r="AX16" i="4"/>
  <c r="AM16" i="4" s="1"/>
  <c r="AX17" i="4"/>
  <c r="AM17" i="4" s="1"/>
  <c r="AY12" i="4"/>
  <c r="AN12" i="4" s="1"/>
  <c r="F339" i="4"/>
  <c r="C218" i="4"/>
  <c r="D218" i="4"/>
  <c r="AY16" i="4"/>
  <c r="AN16" i="4" s="1"/>
  <c r="E218" i="4"/>
  <c r="E215" i="4"/>
  <c r="R338" i="4"/>
  <c r="E213" i="4"/>
  <c r="F320" i="4"/>
  <c r="R357" i="4"/>
  <c r="E214" i="4"/>
  <c r="C213" i="4"/>
  <c r="C216" i="4"/>
  <c r="D213" i="4"/>
  <c r="C214" i="4"/>
  <c r="C215" i="4"/>
  <c r="BA14" i="4"/>
  <c r="AP14" i="4" s="1"/>
  <c r="AY14" i="4"/>
  <c r="AN14" i="4" s="1"/>
  <c r="AX14" i="4"/>
  <c r="AM14" i="4" s="1"/>
  <c r="BA17" i="4"/>
  <c r="AP17" i="4" s="1"/>
  <c r="F321" i="4"/>
  <c r="R339" i="4"/>
  <c r="R321" i="4"/>
  <c r="F355" i="4"/>
  <c r="D216" i="4"/>
  <c r="BA12" i="4"/>
  <c r="AP12" i="4" s="1"/>
  <c r="E216" i="4"/>
  <c r="C217" i="4"/>
  <c r="D217" i="4"/>
  <c r="E217" i="4"/>
  <c r="F319" i="4"/>
  <c r="L737" i="8"/>
  <c r="T737" i="8" s="1"/>
  <c r="C737" i="8" s="1"/>
  <c r="L737" i="7"/>
  <c r="T737" i="7" s="1"/>
  <c r="C737" i="7" s="1"/>
  <c r="L737" i="6"/>
  <c r="T737" i="6" s="1"/>
  <c r="C737" i="6" s="1"/>
  <c r="M737" i="8"/>
  <c r="U737" i="8" s="1"/>
  <c r="D737" i="8" s="1"/>
  <c r="M737" i="7"/>
  <c r="U737" i="7" s="1"/>
  <c r="D737" i="7" s="1"/>
  <c r="M737" i="6"/>
  <c r="U737" i="6" s="1"/>
  <c r="BA16" i="4"/>
  <c r="AP16" i="4" s="1"/>
  <c r="AY17" i="4"/>
  <c r="AN17" i="4" s="1"/>
  <c r="AZ12" i="4"/>
  <c r="AO12" i="4" s="1"/>
  <c r="AZ14" i="4"/>
  <c r="AO14" i="4" s="1"/>
  <c r="AZ16" i="4"/>
  <c r="AO16" i="4" s="1"/>
  <c r="AZ17" i="4"/>
  <c r="AO17" i="4" s="1"/>
  <c r="I206" i="4"/>
  <c r="Q14" i="8"/>
  <c r="Q14" i="7"/>
  <c r="Q14" i="6"/>
  <c r="P14" i="8"/>
  <c r="P14" i="7"/>
  <c r="P14" i="6"/>
  <c r="O14" i="8"/>
  <c r="O14" i="7"/>
  <c r="O14" i="6"/>
  <c r="U733" i="7"/>
  <c r="D733" i="7" s="1"/>
  <c r="T733" i="7"/>
  <c r="C733" i="7" s="1"/>
  <c r="T733" i="6"/>
  <c r="C733" i="6" s="1"/>
  <c r="U733" i="6"/>
  <c r="D733" i="6" s="1"/>
  <c r="O734" i="6"/>
  <c r="Q734" i="6" s="1"/>
  <c r="U734" i="6" s="1"/>
  <c r="D734" i="6" s="1"/>
  <c r="O734" i="7"/>
  <c r="U733" i="8"/>
  <c r="D733" i="8" s="1"/>
  <c r="H206" i="4"/>
  <c r="MI22" i="1"/>
  <c r="MI25" i="1" s="1"/>
  <c r="BO22" i="1"/>
  <c r="BO25" i="1" s="1"/>
  <c r="K739" i="7"/>
  <c r="K740" i="7" s="1"/>
  <c r="O738" i="7"/>
  <c r="K736" i="6"/>
  <c r="K737" i="6" s="1"/>
  <c r="K738" i="6" s="1"/>
  <c r="K739" i="6" s="1"/>
  <c r="K740" i="6" s="1"/>
  <c r="O735" i="6"/>
  <c r="H735" i="8"/>
  <c r="O734" i="8"/>
  <c r="H736" i="7"/>
  <c r="O735" i="7"/>
  <c r="O739" i="8"/>
  <c r="H740" i="7"/>
  <c r="O738" i="8"/>
  <c r="H740" i="8"/>
  <c r="H739" i="6"/>
  <c r="J42" i="1"/>
  <c r="K42" i="1"/>
  <c r="AZ15" i="4" l="1"/>
  <c r="AO15" i="4" s="1"/>
  <c r="AY15" i="4"/>
  <c r="AN15" i="4" s="1"/>
  <c r="AX15" i="4"/>
  <c r="AM15" i="4" s="1"/>
  <c r="O15" i="4"/>
  <c r="AG15" i="4" s="1"/>
  <c r="BF15" i="4"/>
  <c r="AU15" i="4" s="1"/>
  <c r="BE15" i="4"/>
  <c r="AT15" i="4" s="1"/>
  <c r="BD15" i="4"/>
  <c r="AS15" i="4" s="1"/>
  <c r="BC15" i="4"/>
  <c r="AR15" i="4" s="1"/>
  <c r="Q15" i="4" s="1"/>
  <c r="AI15" i="4" s="1"/>
  <c r="BB15" i="4"/>
  <c r="AQ15" i="4" s="1"/>
  <c r="P15" i="4" s="1"/>
  <c r="AH15" i="4" s="1"/>
  <c r="AX19" i="4"/>
  <c r="AM19" i="4" s="1"/>
  <c r="BF19" i="4"/>
  <c r="AU19" i="4" s="1"/>
  <c r="BE19" i="4"/>
  <c r="AT19" i="4" s="1"/>
  <c r="BD19" i="4"/>
  <c r="AS19" i="4" s="1"/>
  <c r="BC19" i="4"/>
  <c r="AR19" i="4" s="1"/>
  <c r="AZ19" i="4"/>
  <c r="AO19" i="4" s="1"/>
  <c r="BB19" i="4"/>
  <c r="AQ19" i="4" s="1"/>
  <c r="AY19" i="4"/>
  <c r="AN19" i="4" s="1"/>
  <c r="KW40" i="1"/>
  <c r="KV40" i="1"/>
  <c r="AW23" i="4"/>
  <c r="AW24" i="4" s="1"/>
  <c r="AW20" i="4"/>
  <c r="BA18" i="4"/>
  <c r="AP18" i="4" s="1"/>
  <c r="AZ18" i="4"/>
  <c r="AO18" i="4" s="1"/>
  <c r="AY18" i="4"/>
  <c r="AN18" i="4" s="1"/>
  <c r="CR38" i="1"/>
  <c r="CT38" i="1"/>
  <c r="CS38" i="1"/>
  <c r="AX13" i="4"/>
  <c r="AM13" i="4" s="1"/>
  <c r="BA13" i="4"/>
  <c r="AP13" i="4" s="1"/>
  <c r="AZ13" i="4"/>
  <c r="AO13" i="4" s="1"/>
  <c r="AX18" i="4"/>
  <c r="AM18" i="4" s="1"/>
  <c r="D737" i="6"/>
  <c r="V737" i="6"/>
  <c r="P734" i="6"/>
  <c r="T734" i="6" s="1"/>
  <c r="C734" i="6" s="1"/>
  <c r="V737" i="8"/>
  <c r="V733" i="7"/>
  <c r="V733" i="6"/>
  <c r="V733" i="8"/>
  <c r="Q734" i="7"/>
  <c r="U734" i="7" s="1"/>
  <c r="D734" i="7" s="1"/>
  <c r="P734" i="7"/>
  <c r="T734" i="7" s="1"/>
  <c r="O738" i="6"/>
  <c r="Q738" i="6" s="1"/>
  <c r="U738" i="6" s="1"/>
  <c r="D738" i="6" s="1"/>
  <c r="O739" i="7"/>
  <c r="Q739" i="7" s="1"/>
  <c r="U739" i="7" s="1"/>
  <c r="D739" i="7" s="1"/>
  <c r="O736" i="6"/>
  <c r="Q736" i="6" s="1"/>
  <c r="U736" i="6" s="1"/>
  <c r="D736" i="6" s="1"/>
  <c r="V737" i="7"/>
  <c r="Q738" i="7"/>
  <c r="U738" i="7" s="1"/>
  <c r="D738" i="7" s="1"/>
  <c r="P738" i="7"/>
  <c r="T738" i="7" s="1"/>
  <c r="H740" i="6"/>
  <c r="O739" i="6"/>
  <c r="O740" i="8"/>
  <c r="Q738" i="8"/>
  <c r="U738" i="8" s="1"/>
  <c r="D738" i="8" s="1"/>
  <c r="P738" i="8"/>
  <c r="T738" i="8" s="1"/>
  <c r="O740" i="7"/>
  <c r="Q739" i="8"/>
  <c r="U739" i="8" s="1"/>
  <c r="D739" i="8" s="1"/>
  <c r="P739" i="8"/>
  <c r="T739" i="8" s="1"/>
  <c r="Q735" i="7"/>
  <c r="U735" i="7" s="1"/>
  <c r="D735" i="7" s="1"/>
  <c r="P735" i="7"/>
  <c r="T735" i="7" s="1"/>
  <c r="O736" i="7"/>
  <c r="Q734" i="8"/>
  <c r="U734" i="8" s="1"/>
  <c r="D734" i="8" s="1"/>
  <c r="P734" i="8"/>
  <c r="T734" i="8" s="1"/>
  <c r="H736" i="8"/>
  <c r="O735" i="8"/>
  <c r="Q735" i="6"/>
  <c r="U735" i="6" s="1"/>
  <c r="D735" i="6" s="1"/>
  <c r="P735" i="6"/>
  <c r="T735" i="6" s="1"/>
  <c r="BA24" i="4" l="1"/>
  <c r="AP24" i="4" s="1"/>
  <c r="AY24" i="4"/>
  <c r="AN24" i="4" s="1"/>
  <c r="BB24" i="4"/>
  <c r="AQ24" i="4" s="1"/>
  <c r="AZ24" i="4"/>
  <c r="AO24" i="4" s="1"/>
  <c r="BC24" i="4"/>
  <c r="AR24" i="4" s="1"/>
  <c r="BD24" i="4"/>
  <c r="AS24" i="4" s="1"/>
  <c r="BE24" i="4"/>
  <c r="AT24" i="4" s="1"/>
  <c r="BF24" i="4"/>
  <c r="AU24" i="4" s="1"/>
  <c r="AX24" i="4"/>
  <c r="AM24" i="4" s="1"/>
  <c r="AW25" i="4"/>
  <c r="AW28" i="4"/>
  <c r="AW29" i="4" s="1"/>
  <c r="AX23" i="4"/>
  <c r="AM23" i="4" s="1"/>
  <c r="BE23" i="4"/>
  <c r="AT23" i="4" s="1"/>
  <c r="AZ23" i="4"/>
  <c r="AO23" i="4" s="1"/>
  <c r="BF23" i="4"/>
  <c r="AU23" i="4" s="1"/>
  <c r="AY23" i="4"/>
  <c r="AN23" i="4" s="1"/>
  <c r="BA23" i="4"/>
  <c r="AP23" i="4" s="1"/>
  <c r="BB23" i="4"/>
  <c r="AQ23" i="4" s="1"/>
  <c r="D23" i="4" s="1"/>
  <c r="AQ236" i="7" s="1"/>
  <c r="BD23" i="4"/>
  <c r="AS23" i="4" s="1"/>
  <c r="BC23" i="4"/>
  <c r="AR23" i="4" s="1"/>
  <c r="AX20" i="4"/>
  <c r="AM20" i="4" s="1"/>
  <c r="BC20" i="4"/>
  <c r="AR20" i="4" s="1"/>
  <c r="BF20" i="4"/>
  <c r="AU20" i="4" s="1"/>
  <c r="AZ20" i="4"/>
  <c r="AO20" i="4" s="1"/>
  <c r="BE20" i="4"/>
  <c r="AT20" i="4" s="1"/>
  <c r="AY20" i="4"/>
  <c r="AN20" i="4" s="1"/>
  <c r="BB20" i="4"/>
  <c r="AQ20" i="4" s="1"/>
  <c r="BD20" i="4"/>
  <c r="AS20" i="4" s="1"/>
  <c r="BA20" i="4"/>
  <c r="AP20" i="4" s="1"/>
  <c r="V734" i="6"/>
  <c r="P738" i="6"/>
  <c r="T738" i="6" s="1"/>
  <c r="V738" i="6" s="1"/>
  <c r="P736" i="6"/>
  <c r="T736" i="6" s="1"/>
  <c r="C736" i="6" s="1"/>
  <c r="P739" i="7"/>
  <c r="T739" i="7" s="1"/>
  <c r="V739" i="7" s="1"/>
  <c r="C734" i="7"/>
  <c r="V734" i="7"/>
  <c r="C735" i="6"/>
  <c r="V735" i="6"/>
  <c r="P740" i="7"/>
  <c r="T740" i="7" s="1"/>
  <c r="Q740" i="7"/>
  <c r="U740" i="7" s="1"/>
  <c r="D740" i="7" s="1"/>
  <c r="C738" i="8"/>
  <c r="V738" i="8"/>
  <c r="C735" i="7"/>
  <c r="V735" i="7"/>
  <c r="C738" i="7"/>
  <c r="V738" i="7"/>
  <c r="C734" i="8"/>
  <c r="V734" i="8"/>
  <c r="Q736" i="7"/>
  <c r="U736" i="7" s="1"/>
  <c r="D736" i="7" s="1"/>
  <c r="P736" i="7"/>
  <c r="T736" i="7" s="1"/>
  <c r="Q735" i="8"/>
  <c r="U735" i="8" s="1"/>
  <c r="D735" i="8" s="1"/>
  <c r="P735" i="8"/>
  <c r="T735" i="8" s="1"/>
  <c r="Q740" i="8"/>
  <c r="U740" i="8" s="1"/>
  <c r="D740" i="8" s="1"/>
  <c r="P740" i="8"/>
  <c r="T740" i="8" s="1"/>
  <c r="O736" i="8"/>
  <c r="Q739" i="6"/>
  <c r="U739" i="6" s="1"/>
  <c r="D739" i="6" s="1"/>
  <c r="P739" i="6"/>
  <c r="T739" i="6" s="1"/>
  <c r="C739" i="8"/>
  <c r="V739" i="8"/>
  <c r="O740" i="6"/>
  <c r="E23" i="4" l="1"/>
  <c r="AQ236" i="6" s="1"/>
  <c r="C23" i="4"/>
  <c r="AQ236" i="8" s="1"/>
  <c r="AX29" i="4"/>
  <c r="AM29" i="4" s="1"/>
  <c r="BA29" i="4"/>
  <c r="AP29" i="4" s="1"/>
  <c r="AY29" i="4"/>
  <c r="AN29" i="4" s="1"/>
  <c r="BB29" i="4"/>
  <c r="AQ29" i="4" s="1"/>
  <c r="AZ29" i="4"/>
  <c r="AO29" i="4" s="1"/>
  <c r="BC29" i="4"/>
  <c r="AR29" i="4" s="1"/>
  <c r="BD29" i="4"/>
  <c r="AS29" i="4" s="1"/>
  <c r="BE29" i="4"/>
  <c r="AT29" i="4" s="1"/>
  <c r="BF29" i="4"/>
  <c r="AU29" i="4" s="1"/>
  <c r="P41" i="1"/>
  <c r="V23" i="4"/>
  <c r="AW30" i="4"/>
  <c r="AW33" i="4"/>
  <c r="AW34" i="4" s="1"/>
  <c r="BE28" i="4"/>
  <c r="AT28" i="4" s="1"/>
  <c r="AZ28" i="4"/>
  <c r="AO28" i="4" s="1"/>
  <c r="BF28" i="4"/>
  <c r="AU28" i="4" s="1"/>
  <c r="BB28" i="4"/>
  <c r="AQ28" i="4" s="1"/>
  <c r="AX28" i="4"/>
  <c r="AM28" i="4" s="1"/>
  <c r="BD28" i="4"/>
  <c r="AS28" i="4" s="1"/>
  <c r="AY28" i="4"/>
  <c r="AN28" i="4" s="1"/>
  <c r="BA28" i="4"/>
  <c r="AP28" i="4" s="1"/>
  <c r="C28" i="4" s="1"/>
  <c r="BC28" i="4"/>
  <c r="AR28" i="4" s="1"/>
  <c r="AZ25" i="4"/>
  <c r="AO25" i="4" s="1"/>
  <c r="BE25" i="4"/>
  <c r="AT25" i="4" s="1"/>
  <c r="BF25" i="4"/>
  <c r="AU25" i="4" s="1"/>
  <c r="BA25" i="4"/>
  <c r="AP25" i="4" s="1"/>
  <c r="BB25" i="4"/>
  <c r="AQ25" i="4" s="1"/>
  <c r="AX25" i="4"/>
  <c r="AM25" i="4" s="1"/>
  <c r="BD25" i="4"/>
  <c r="AS25" i="4" s="1"/>
  <c r="AY25" i="4"/>
  <c r="AN25" i="4" s="1"/>
  <c r="BC25" i="4"/>
  <c r="AR25" i="4" s="1"/>
  <c r="M41" i="1"/>
  <c r="C738" i="6"/>
  <c r="C739" i="7"/>
  <c r="V736" i="6"/>
  <c r="Q740" i="6"/>
  <c r="U740" i="6" s="1"/>
  <c r="D740" i="6" s="1"/>
  <c r="P740" i="6"/>
  <c r="T740" i="6" s="1"/>
  <c r="C740" i="8"/>
  <c r="V740" i="8"/>
  <c r="C740" i="7"/>
  <c r="V740" i="7"/>
  <c r="C736" i="7"/>
  <c r="V736" i="7"/>
  <c r="C739" i="6"/>
  <c r="V739" i="6"/>
  <c r="C735" i="8"/>
  <c r="V735" i="8"/>
  <c r="Q736" i="8"/>
  <c r="U736" i="8" s="1"/>
  <c r="D736" i="8" s="1"/>
  <c r="P736" i="8"/>
  <c r="T736" i="8" s="1"/>
  <c r="W23" i="4" l="1"/>
  <c r="U23" i="4"/>
  <c r="AQ236" i="4"/>
  <c r="D28" i="4"/>
  <c r="E28" i="4"/>
  <c r="W28" i="4" s="1"/>
  <c r="AX34" i="4"/>
  <c r="AM34" i="4" s="1"/>
  <c r="BA34" i="4"/>
  <c r="AP34" i="4" s="1"/>
  <c r="AY34" i="4"/>
  <c r="AN34" i="4" s="1"/>
  <c r="BB34" i="4"/>
  <c r="AQ34" i="4" s="1"/>
  <c r="AZ34" i="4"/>
  <c r="AO34" i="4" s="1"/>
  <c r="BC34" i="4"/>
  <c r="AR34" i="4" s="1"/>
  <c r="BD34" i="4"/>
  <c r="AS34" i="4" s="1"/>
  <c r="BE34" i="4"/>
  <c r="AT34" i="4" s="1"/>
  <c r="BF34" i="4"/>
  <c r="AU34" i="4" s="1"/>
  <c r="KW41" i="1"/>
  <c r="KV41" i="1"/>
  <c r="U28" i="4"/>
  <c r="V28" i="4"/>
  <c r="AW35" i="4"/>
  <c r="AW38" i="4"/>
  <c r="AW39" i="4" s="1"/>
  <c r="BC33" i="4"/>
  <c r="AR33" i="4" s="1"/>
  <c r="AZ33" i="4"/>
  <c r="AO33" i="4" s="1"/>
  <c r="BF33" i="4"/>
  <c r="AU33" i="4" s="1"/>
  <c r="BA33" i="4"/>
  <c r="AP33" i="4" s="1"/>
  <c r="BB33" i="4"/>
  <c r="AQ33" i="4" s="1"/>
  <c r="AX33" i="4"/>
  <c r="AM33" i="4" s="1"/>
  <c r="BD33" i="4"/>
  <c r="AS33" i="4" s="1"/>
  <c r="AY33" i="4"/>
  <c r="AN33" i="4" s="1"/>
  <c r="BE33" i="4"/>
  <c r="AT33" i="4" s="1"/>
  <c r="BF30" i="4"/>
  <c r="AU30" i="4" s="1"/>
  <c r="AZ30" i="4"/>
  <c r="AO30" i="4" s="1"/>
  <c r="BB30" i="4"/>
  <c r="AQ30" i="4" s="1"/>
  <c r="BD30" i="4"/>
  <c r="AS30" i="4" s="1"/>
  <c r="BE30" i="4"/>
  <c r="AT30" i="4" s="1"/>
  <c r="BC30" i="4"/>
  <c r="AR30" i="4" s="1"/>
  <c r="AY30" i="4"/>
  <c r="AN30" i="4" s="1"/>
  <c r="BA30" i="4"/>
  <c r="AP30" i="4" s="1"/>
  <c r="AX30" i="4"/>
  <c r="AM30" i="4" s="1"/>
  <c r="C736" i="8"/>
  <c r="V736" i="8"/>
  <c r="C740" i="6"/>
  <c r="V740" i="6"/>
  <c r="C33" i="4" l="1"/>
  <c r="D33" i="4"/>
  <c r="E33" i="4"/>
  <c r="W33" i="4" s="1"/>
  <c r="AX39" i="4"/>
  <c r="AM39" i="4" s="1"/>
  <c r="BA39" i="4"/>
  <c r="AP39" i="4" s="1"/>
  <c r="BB39" i="4"/>
  <c r="AQ39" i="4" s="1"/>
  <c r="AY39" i="4"/>
  <c r="AN39" i="4" s="1"/>
  <c r="AZ39" i="4"/>
  <c r="AO39" i="4" s="1"/>
  <c r="BC39" i="4"/>
  <c r="AR39" i="4" s="1"/>
  <c r="BD39" i="4"/>
  <c r="AS39" i="4" s="1"/>
  <c r="BE39" i="4"/>
  <c r="AT39" i="4" s="1"/>
  <c r="BF39" i="4"/>
  <c r="AU39" i="4" s="1"/>
  <c r="P42" i="1"/>
  <c r="V33" i="4"/>
  <c r="U33" i="4"/>
  <c r="AW40" i="4"/>
  <c r="AW43" i="4"/>
  <c r="AZ38" i="4"/>
  <c r="AO38" i="4" s="1"/>
  <c r="BF38" i="4"/>
  <c r="AU38" i="4" s="1"/>
  <c r="BE38" i="4"/>
  <c r="AT38" i="4" s="1"/>
  <c r="BB38" i="4"/>
  <c r="AQ38" i="4" s="1"/>
  <c r="BC38" i="4"/>
  <c r="AR38" i="4" s="1"/>
  <c r="BD38" i="4"/>
  <c r="AS38" i="4" s="1"/>
  <c r="AY38" i="4"/>
  <c r="AN38" i="4" s="1"/>
  <c r="BA38" i="4"/>
  <c r="AP38" i="4" s="1"/>
  <c r="AX38" i="4"/>
  <c r="AM38" i="4" s="1"/>
  <c r="BB35" i="4"/>
  <c r="AQ35" i="4" s="1"/>
  <c r="BC35" i="4"/>
  <c r="AR35" i="4" s="1"/>
  <c r="BD35" i="4"/>
  <c r="AS35" i="4" s="1"/>
  <c r="AZ35" i="4"/>
  <c r="AO35" i="4" s="1"/>
  <c r="AY35" i="4"/>
  <c r="AN35" i="4" s="1"/>
  <c r="BE35" i="4"/>
  <c r="AT35" i="4" s="1"/>
  <c r="BA35" i="4"/>
  <c r="AP35" i="4" s="1"/>
  <c r="BF35" i="4"/>
  <c r="AU35" i="4" s="1"/>
  <c r="AX35" i="4"/>
  <c r="AM35" i="4" s="1"/>
  <c r="M42" i="1"/>
  <c r="C38" i="4" l="1"/>
  <c r="U38" i="4" s="1"/>
  <c r="D38" i="4"/>
  <c r="V38" i="4" s="1"/>
  <c r="E38" i="4"/>
  <c r="W38" i="4" s="1"/>
  <c r="KW42" i="1"/>
  <c r="KV42" i="1"/>
  <c r="BF43" i="4"/>
  <c r="AU43" i="4" s="1"/>
  <c r="BB43" i="4"/>
  <c r="AQ43" i="4" s="1"/>
  <c r="BC43" i="4"/>
  <c r="AR43" i="4" s="1"/>
  <c r="BD43" i="4"/>
  <c r="AS43" i="4" s="1"/>
  <c r="BE43" i="4"/>
  <c r="AT43" i="4" s="1"/>
  <c r="AY43" i="4"/>
  <c r="AN43" i="4" s="1"/>
  <c r="BA43" i="4"/>
  <c r="AP43" i="4" s="1"/>
  <c r="AX43" i="4"/>
  <c r="AM43" i="4" s="1"/>
  <c r="AZ43" i="4"/>
  <c r="AO43" i="4" s="1"/>
  <c r="AX40" i="4"/>
  <c r="AM40" i="4" s="1"/>
  <c r="BC40" i="4"/>
  <c r="AR40" i="4" s="1"/>
  <c r="AY40" i="4"/>
  <c r="AN40" i="4" s="1"/>
  <c r="BE40" i="4"/>
  <c r="AT40" i="4" s="1"/>
  <c r="BA40" i="4"/>
  <c r="AP40" i="4" s="1"/>
  <c r="BD40" i="4"/>
  <c r="AS40" i="4" s="1"/>
  <c r="BF40" i="4"/>
  <c r="AU40" i="4" s="1"/>
  <c r="BB40" i="4"/>
  <c r="AQ40" i="4" s="1"/>
  <c r="AZ40" i="4"/>
  <c r="AO40" i="4" s="1"/>
  <c r="D43" i="4" l="1"/>
  <c r="V43" i="4" s="1"/>
  <c r="E43" i="4"/>
  <c r="W43" i="4" s="1"/>
  <c r="C43" i="4"/>
  <c r="U43" i="4" s="1"/>
  <c r="BK236" i="8" l="1"/>
  <c r="BK236" i="6"/>
  <c r="BK236" i="7"/>
  <c r="CK89" i="1" l="1"/>
  <c r="KR89" i="1"/>
  <c r="D81" i="4" l="1"/>
  <c r="D85" i="4" s="1"/>
  <c r="D80" i="4"/>
  <c r="D84" i="4" s="1"/>
  <c r="D79" i="4"/>
  <c r="D78" i="4"/>
  <c r="G330" i="6"/>
  <c r="F330" i="6"/>
  <c r="E330" i="6"/>
  <c r="D330" i="6"/>
  <c r="C330" i="6"/>
  <c r="F325" i="6"/>
  <c r="E325" i="6"/>
  <c r="D325" i="6"/>
  <c r="C325" i="6"/>
  <c r="CT5" i="1"/>
  <c r="CS5" i="1"/>
  <c r="CR5" i="1"/>
  <c r="E218" i="8"/>
  <c r="D218" i="8"/>
  <c r="C218" i="8"/>
  <c r="E216" i="8"/>
  <c r="D216" i="8"/>
  <c r="C216" i="8"/>
  <c r="E215" i="8"/>
  <c r="D215" i="8"/>
  <c r="C215" i="8"/>
  <c r="E214" i="8"/>
  <c r="D214" i="8"/>
  <c r="C214" i="8"/>
  <c r="E213" i="8"/>
  <c r="D213" i="8"/>
  <c r="E218" i="7"/>
  <c r="D218" i="7"/>
  <c r="C218" i="7"/>
  <c r="E216" i="7"/>
  <c r="D216" i="7"/>
  <c r="C216" i="7"/>
  <c r="E215" i="7"/>
  <c r="D215" i="7"/>
  <c r="C215" i="7"/>
  <c r="E214" i="7"/>
  <c r="D214" i="7"/>
  <c r="C214" i="7"/>
  <c r="E213" i="7"/>
  <c r="D213" i="7"/>
  <c r="E218" i="6"/>
  <c r="D218" i="6"/>
  <c r="C218" i="6"/>
  <c r="E216" i="6"/>
  <c r="D216" i="6"/>
  <c r="C216" i="6"/>
  <c r="E215" i="6"/>
  <c r="D215" i="6"/>
  <c r="C215" i="6"/>
  <c r="E214" i="6"/>
  <c r="D214" i="6"/>
  <c r="C214" i="6"/>
  <c r="E213" i="6"/>
  <c r="D213" i="6"/>
  <c r="C213" i="8"/>
  <c r="C213" i="7"/>
  <c r="C213" i="6"/>
  <c r="R276" i="6"/>
  <c r="Q276" i="6"/>
  <c r="P276" i="6"/>
  <c r="O276" i="6"/>
  <c r="N276" i="6"/>
  <c r="M276" i="6"/>
  <c r="L276" i="6"/>
  <c r="K276" i="6"/>
  <c r="J276" i="6"/>
  <c r="I276" i="6"/>
  <c r="H276" i="6"/>
  <c r="G276" i="6"/>
  <c r="F276" i="6"/>
  <c r="E276" i="6"/>
  <c r="D276" i="6"/>
  <c r="C276" i="6"/>
  <c r="R272" i="6"/>
  <c r="Q272" i="6"/>
  <c r="P272" i="6"/>
  <c r="O272" i="6"/>
  <c r="N272" i="6"/>
  <c r="M272" i="6"/>
  <c r="L272" i="6"/>
  <c r="K272" i="6"/>
  <c r="J272" i="6"/>
  <c r="I272" i="6"/>
  <c r="H272" i="6"/>
  <c r="G272" i="6"/>
  <c r="F272" i="6"/>
  <c r="E272" i="6"/>
  <c r="D272" i="6"/>
  <c r="C272" i="6"/>
  <c r="B272" i="6"/>
  <c r="R271" i="6"/>
  <c r="Q271" i="6"/>
  <c r="P271" i="6"/>
  <c r="O271" i="6"/>
  <c r="N271" i="6"/>
  <c r="M271" i="6"/>
  <c r="L271" i="6"/>
  <c r="K271" i="6"/>
  <c r="J271" i="6"/>
  <c r="I271" i="6"/>
  <c r="H271" i="6"/>
  <c r="G271" i="6"/>
  <c r="F271" i="6"/>
  <c r="E271" i="6"/>
  <c r="D271" i="6"/>
  <c r="C271" i="6"/>
  <c r="B271" i="6"/>
  <c r="R270" i="6"/>
  <c r="Q270" i="6"/>
  <c r="P270" i="6"/>
  <c r="O270" i="6"/>
  <c r="N270" i="6"/>
  <c r="M270" i="6"/>
  <c r="L270" i="6"/>
  <c r="K270" i="6"/>
  <c r="J270" i="6"/>
  <c r="I270" i="6"/>
  <c r="H270" i="6"/>
  <c r="G270" i="6"/>
  <c r="F270" i="6"/>
  <c r="E270" i="6"/>
  <c r="D270" i="6"/>
  <c r="C270" i="6"/>
  <c r="B270" i="6"/>
  <c r="R269" i="6"/>
  <c r="Q269" i="6"/>
  <c r="P269" i="6"/>
  <c r="O269" i="6"/>
  <c r="N269" i="6"/>
  <c r="M269" i="6"/>
  <c r="L269" i="6"/>
  <c r="K269" i="6"/>
  <c r="J269" i="6"/>
  <c r="I269" i="6"/>
  <c r="H269" i="6"/>
  <c r="G269" i="6"/>
  <c r="F269" i="6"/>
  <c r="E269" i="6"/>
  <c r="D269" i="6"/>
  <c r="C269" i="6"/>
  <c r="R268" i="6"/>
  <c r="Q268" i="6"/>
  <c r="P268" i="6"/>
  <c r="O268" i="6"/>
  <c r="N268" i="6"/>
  <c r="M268" i="6"/>
  <c r="L268" i="6"/>
  <c r="K268" i="6"/>
  <c r="J268" i="6"/>
  <c r="I268" i="6"/>
  <c r="H268" i="6"/>
  <c r="G268" i="6"/>
  <c r="F268" i="6"/>
  <c r="E268" i="6"/>
  <c r="D268" i="6"/>
  <c r="C268" i="6"/>
  <c r="R264" i="6"/>
  <c r="Q264" i="6"/>
  <c r="P264" i="6"/>
  <c r="O264" i="6"/>
  <c r="N264" i="6"/>
  <c r="M264" i="6"/>
  <c r="L264" i="6"/>
  <c r="K264" i="6"/>
  <c r="J264" i="6"/>
  <c r="I264" i="6"/>
  <c r="H264" i="6"/>
  <c r="G264" i="6"/>
  <c r="F264" i="6"/>
  <c r="E264" i="6"/>
  <c r="D264" i="6"/>
  <c r="C264" i="6"/>
  <c r="B264" i="6"/>
  <c r="R263" i="6"/>
  <c r="Q263" i="6"/>
  <c r="P263" i="6"/>
  <c r="O263" i="6"/>
  <c r="N263" i="6"/>
  <c r="M263" i="6"/>
  <c r="L263" i="6"/>
  <c r="K263" i="6"/>
  <c r="J263" i="6"/>
  <c r="I263" i="6"/>
  <c r="H263" i="6"/>
  <c r="G263" i="6"/>
  <c r="F263" i="6"/>
  <c r="E263" i="6"/>
  <c r="D263" i="6"/>
  <c r="C263" i="6"/>
  <c r="B263" i="6"/>
  <c r="R262" i="6"/>
  <c r="Q262" i="6"/>
  <c r="P262" i="6"/>
  <c r="O262" i="6"/>
  <c r="N262" i="6"/>
  <c r="M262" i="6"/>
  <c r="L262" i="6"/>
  <c r="K262" i="6"/>
  <c r="J262" i="6"/>
  <c r="I262" i="6"/>
  <c r="H262" i="6"/>
  <c r="G262" i="6"/>
  <c r="F262" i="6"/>
  <c r="E262" i="6"/>
  <c r="D262" i="6"/>
  <c r="C262" i="6"/>
  <c r="B262" i="6"/>
  <c r="R261" i="6"/>
  <c r="Q261" i="6"/>
  <c r="P261" i="6"/>
  <c r="O261" i="6"/>
  <c r="N261" i="6"/>
  <c r="M261" i="6"/>
  <c r="L261" i="6"/>
  <c r="K261" i="6"/>
  <c r="J261" i="6"/>
  <c r="I261" i="6"/>
  <c r="H261" i="6"/>
  <c r="G261" i="6"/>
  <c r="F261" i="6"/>
  <c r="E261" i="6"/>
  <c r="D261" i="6"/>
  <c r="C261" i="6"/>
  <c r="R260" i="6"/>
  <c r="Q260" i="6"/>
  <c r="P260" i="6"/>
  <c r="O260" i="6"/>
  <c r="N260" i="6"/>
  <c r="M260" i="6"/>
  <c r="L260" i="6"/>
  <c r="K260" i="6"/>
  <c r="J260" i="6"/>
  <c r="I260" i="6"/>
  <c r="H260" i="6"/>
  <c r="G260" i="6"/>
  <c r="F260" i="6"/>
  <c r="E260" i="6"/>
  <c r="D260" i="6"/>
  <c r="C260" i="6"/>
  <c r="R256" i="6"/>
  <c r="Q256" i="6"/>
  <c r="P256" i="6"/>
  <c r="O256" i="6"/>
  <c r="N256" i="6"/>
  <c r="M256" i="6"/>
  <c r="L256" i="6"/>
  <c r="K256" i="6"/>
  <c r="J256" i="6"/>
  <c r="I256" i="6"/>
  <c r="H256" i="6"/>
  <c r="G256" i="6"/>
  <c r="F256" i="6"/>
  <c r="E256" i="6"/>
  <c r="D256" i="6"/>
  <c r="C256" i="6"/>
  <c r="B256" i="6"/>
  <c r="R255" i="6"/>
  <c r="Q255" i="6"/>
  <c r="P255" i="6"/>
  <c r="O255" i="6"/>
  <c r="N255" i="6"/>
  <c r="M255" i="6"/>
  <c r="L255" i="6"/>
  <c r="K255" i="6"/>
  <c r="J255" i="6"/>
  <c r="I255" i="6"/>
  <c r="H255" i="6"/>
  <c r="G255" i="6"/>
  <c r="F255" i="6"/>
  <c r="E255" i="6"/>
  <c r="D255" i="6"/>
  <c r="C255" i="6"/>
  <c r="B255" i="6"/>
  <c r="R254" i="6"/>
  <c r="Q254" i="6"/>
  <c r="P254" i="6"/>
  <c r="O254" i="6"/>
  <c r="N254" i="6"/>
  <c r="M254" i="6"/>
  <c r="L254" i="6"/>
  <c r="K254" i="6"/>
  <c r="J254" i="6"/>
  <c r="I254" i="6"/>
  <c r="H254" i="6"/>
  <c r="G254" i="6"/>
  <c r="F254" i="6"/>
  <c r="E254" i="6"/>
  <c r="D254" i="6"/>
  <c r="C254" i="6"/>
  <c r="B254" i="6"/>
  <c r="R253" i="6"/>
  <c r="Q253" i="6"/>
  <c r="P253" i="6"/>
  <c r="O253" i="6"/>
  <c r="N253" i="6"/>
  <c r="M253" i="6"/>
  <c r="L253" i="6"/>
  <c r="K253" i="6"/>
  <c r="J253" i="6"/>
  <c r="I253" i="6"/>
  <c r="H253" i="6"/>
  <c r="G253" i="6"/>
  <c r="F253" i="6"/>
  <c r="E253" i="6"/>
  <c r="D253" i="6"/>
  <c r="C253" i="6"/>
  <c r="R276" i="7"/>
  <c r="Q276" i="7"/>
  <c r="P276" i="7"/>
  <c r="O276" i="7"/>
  <c r="N276" i="7"/>
  <c r="M276" i="7"/>
  <c r="L276" i="7"/>
  <c r="K276" i="7"/>
  <c r="J276" i="7"/>
  <c r="I276" i="7"/>
  <c r="H276" i="7"/>
  <c r="G276" i="7"/>
  <c r="F276" i="7"/>
  <c r="E276" i="7"/>
  <c r="D276" i="7"/>
  <c r="C276" i="7"/>
  <c r="R272" i="7"/>
  <c r="Q272" i="7"/>
  <c r="P272" i="7"/>
  <c r="O272" i="7"/>
  <c r="N272" i="7"/>
  <c r="M272" i="7"/>
  <c r="L272" i="7"/>
  <c r="K272" i="7"/>
  <c r="J272" i="7"/>
  <c r="I272" i="7"/>
  <c r="H272" i="7"/>
  <c r="G272" i="7"/>
  <c r="F272" i="7"/>
  <c r="E272" i="7"/>
  <c r="D272" i="7"/>
  <c r="C272" i="7"/>
  <c r="B272" i="7"/>
  <c r="R271" i="7"/>
  <c r="Q271" i="7"/>
  <c r="P271" i="7"/>
  <c r="O271" i="7"/>
  <c r="N271" i="7"/>
  <c r="M271" i="7"/>
  <c r="L271" i="7"/>
  <c r="K271" i="7"/>
  <c r="J271" i="7"/>
  <c r="I271" i="7"/>
  <c r="H271" i="7"/>
  <c r="G271" i="7"/>
  <c r="F271" i="7"/>
  <c r="E271" i="7"/>
  <c r="D271" i="7"/>
  <c r="C271" i="7"/>
  <c r="B271" i="7"/>
  <c r="R270" i="7"/>
  <c r="Q270" i="7"/>
  <c r="P270" i="7"/>
  <c r="O270" i="7"/>
  <c r="N270" i="7"/>
  <c r="M270" i="7"/>
  <c r="L270" i="7"/>
  <c r="K270" i="7"/>
  <c r="J270" i="7"/>
  <c r="I270" i="7"/>
  <c r="H270" i="7"/>
  <c r="G270" i="7"/>
  <c r="F270" i="7"/>
  <c r="E270" i="7"/>
  <c r="D270" i="7"/>
  <c r="C270" i="7"/>
  <c r="B270" i="7"/>
  <c r="R269" i="7"/>
  <c r="Q269" i="7"/>
  <c r="P269" i="7"/>
  <c r="O269" i="7"/>
  <c r="N269" i="7"/>
  <c r="M269" i="7"/>
  <c r="L269" i="7"/>
  <c r="K269" i="7"/>
  <c r="J269" i="7"/>
  <c r="I269" i="7"/>
  <c r="H269" i="7"/>
  <c r="G269" i="7"/>
  <c r="F269" i="7"/>
  <c r="E269" i="7"/>
  <c r="D269" i="7"/>
  <c r="C269" i="7"/>
  <c r="R268" i="7"/>
  <c r="Q268" i="7"/>
  <c r="P268" i="7"/>
  <c r="O268" i="7"/>
  <c r="N268" i="7"/>
  <c r="M268" i="7"/>
  <c r="L268" i="7"/>
  <c r="K268" i="7"/>
  <c r="J268" i="7"/>
  <c r="I268" i="7"/>
  <c r="H268" i="7"/>
  <c r="G268" i="7"/>
  <c r="F268" i="7"/>
  <c r="E268" i="7"/>
  <c r="D268" i="7"/>
  <c r="C268" i="7"/>
  <c r="R264" i="7"/>
  <c r="Q264" i="7"/>
  <c r="P264" i="7"/>
  <c r="O264" i="7"/>
  <c r="N264" i="7"/>
  <c r="M264" i="7"/>
  <c r="L264" i="7"/>
  <c r="K264" i="7"/>
  <c r="J264" i="7"/>
  <c r="I264" i="7"/>
  <c r="H264" i="7"/>
  <c r="G264" i="7"/>
  <c r="F264" i="7"/>
  <c r="E264" i="7"/>
  <c r="D264" i="7"/>
  <c r="C264" i="7"/>
  <c r="B264" i="7"/>
  <c r="R263" i="7"/>
  <c r="Q263" i="7"/>
  <c r="P263" i="7"/>
  <c r="O263" i="7"/>
  <c r="N263" i="7"/>
  <c r="M263" i="7"/>
  <c r="L263" i="7"/>
  <c r="K263" i="7"/>
  <c r="J263" i="7"/>
  <c r="I263" i="7"/>
  <c r="H263" i="7"/>
  <c r="G263" i="7"/>
  <c r="F263" i="7"/>
  <c r="E263" i="7"/>
  <c r="D263" i="7"/>
  <c r="C263" i="7"/>
  <c r="B263" i="7"/>
  <c r="R262" i="7"/>
  <c r="Q262" i="7"/>
  <c r="P262" i="7"/>
  <c r="O262" i="7"/>
  <c r="N262" i="7"/>
  <c r="M262" i="7"/>
  <c r="L262" i="7"/>
  <c r="K262" i="7"/>
  <c r="J262" i="7"/>
  <c r="I262" i="7"/>
  <c r="H262" i="7"/>
  <c r="G262" i="7"/>
  <c r="F262" i="7"/>
  <c r="E262" i="7"/>
  <c r="D262" i="7"/>
  <c r="C262" i="7"/>
  <c r="B262" i="7"/>
  <c r="R261" i="7"/>
  <c r="Q261" i="7"/>
  <c r="P261" i="7"/>
  <c r="O261" i="7"/>
  <c r="N261" i="7"/>
  <c r="M261" i="7"/>
  <c r="L261" i="7"/>
  <c r="K261" i="7"/>
  <c r="J261" i="7"/>
  <c r="I261" i="7"/>
  <c r="H261" i="7"/>
  <c r="G261" i="7"/>
  <c r="F261" i="7"/>
  <c r="E261" i="7"/>
  <c r="D261" i="7"/>
  <c r="C261" i="7"/>
  <c r="R260" i="7"/>
  <c r="Q260" i="7"/>
  <c r="P260" i="7"/>
  <c r="O260" i="7"/>
  <c r="N260" i="7"/>
  <c r="M260" i="7"/>
  <c r="L260" i="7"/>
  <c r="K260" i="7"/>
  <c r="J260" i="7"/>
  <c r="I260" i="7"/>
  <c r="H260" i="7"/>
  <c r="G260" i="7"/>
  <c r="F260" i="7"/>
  <c r="E260" i="7"/>
  <c r="D260" i="7"/>
  <c r="C260" i="7"/>
  <c r="R256" i="7"/>
  <c r="Q256" i="7"/>
  <c r="P256" i="7"/>
  <c r="O256" i="7"/>
  <c r="N256" i="7"/>
  <c r="M256" i="7"/>
  <c r="L256" i="7"/>
  <c r="K256" i="7"/>
  <c r="J256" i="7"/>
  <c r="I256" i="7"/>
  <c r="H256" i="7"/>
  <c r="G256" i="7"/>
  <c r="F256" i="7"/>
  <c r="E256" i="7"/>
  <c r="D256" i="7"/>
  <c r="C256" i="7"/>
  <c r="B256" i="7"/>
  <c r="R255" i="7"/>
  <c r="Q255" i="7"/>
  <c r="P255" i="7"/>
  <c r="O255" i="7"/>
  <c r="N255" i="7"/>
  <c r="M255" i="7"/>
  <c r="L255" i="7"/>
  <c r="K255" i="7"/>
  <c r="J255" i="7"/>
  <c r="I255" i="7"/>
  <c r="H255" i="7"/>
  <c r="G255" i="7"/>
  <c r="F255" i="7"/>
  <c r="E255" i="7"/>
  <c r="D255" i="7"/>
  <c r="C255" i="7"/>
  <c r="B255" i="7"/>
  <c r="R254" i="7"/>
  <c r="Q254" i="7"/>
  <c r="P254" i="7"/>
  <c r="O254" i="7"/>
  <c r="N254" i="7"/>
  <c r="M254" i="7"/>
  <c r="L254" i="7"/>
  <c r="K254" i="7"/>
  <c r="J254" i="7"/>
  <c r="I254" i="7"/>
  <c r="H254" i="7"/>
  <c r="G254" i="7"/>
  <c r="F254" i="7"/>
  <c r="E254" i="7"/>
  <c r="D254" i="7"/>
  <c r="C254" i="7"/>
  <c r="B254" i="7"/>
  <c r="R253" i="7"/>
  <c r="Q253" i="7"/>
  <c r="P253" i="7"/>
  <c r="O253" i="7"/>
  <c r="N253" i="7"/>
  <c r="M253" i="7"/>
  <c r="L253" i="7"/>
  <c r="K253" i="7"/>
  <c r="J253" i="7"/>
  <c r="I253" i="7"/>
  <c r="H253" i="7"/>
  <c r="G253" i="7"/>
  <c r="F253" i="7"/>
  <c r="E253" i="7"/>
  <c r="D253" i="7"/>
  <c r="C253" i="7"/>
  <c r="R276" i="8"/>
  <c r="Q276" i="8"/>
  <c r="P276" i="8"/>
  <c r="O276" i="8"/>
  <c r="N276" i="8"/>
  <c r="M276" i="8"/>
  <c r="L276" i="8"/>
  <c r="K276" i="8"/>
  <c r="J276" i="8"/>
  <c r="I276" i="8"/>
  <c r="H276" i="8"/>
  <c r="G276" i="8"/>
  <c r="F276" i="8"/>
  <c r="E276" i="8"/>
  <c r="D276" i="8"/>
  <c r="C276" i="8"/>
  <c r="R272" i="8"/>
  <c r="Q272" i="8"/>
  <c r="P272" i="8"/>
  <c r="O272" i="8"/>
  <c r="N272" i="8"/>
  <c r="M272" i="8"/>
  <c r="L272" i="8"/>
  <c r="K272" i="8"/>
  <c r="J272" i="8"/>
  <c r="I272" i="8"/>
  <c r="H272" i="8"/>
  <c r="G272" i="8"/>
  <c r="F272" i="8"/>
  <c r="E272" i="8"/>
  <c r="D272" i="8"/>
  <c r="C272" i="8"/>
  <c r="B272" i="8"/>
  <c r="R271" i="8"/>
  <c r="Q271" i="8"/>
  <c r="P271" i="8"/>
  <c r="O271" i="8"/>
  <c r="N271" i="8"/>
  <c r="M271" i="8"/>
  <c r="L271" i="8"/>
  <c r="K271" i="8"/>
  <c r="J271" i="8"/>
  <c r="I271" i="8"/>
  <c r="H271" i="8"/>
  <c r="G271" i="8"/>
  <c r="F271" i="8"/>
  <c r="E271" i="8"/>
  <c r="D271" i="8"/>
  <c r="C271" i="8"/>
  <c r="B271" i="8"/>
  <c r="R270" i="8"/>
  <c r="Q270" i="8"/>
  <c r="P270" i="8"/>
  <c r="O270" i="8"/>
  <c r="N270" i="8"/>
  <c r="M270" i="8"/>
  <c r="L270" i="8"/>
  <c r="K270" i="8"/>
  <c r="J270" i="8"/>
  <c r="I270" i="8"/>
  <c r="H270" i="8"/>
  <c r="G270" i="8"/>
  <c r="F270" i="8"/>
  <c r="E270" i="8"/>
  <c r="D270" i="8"/>
  <c r="C270" i="8"/>
  <c r="B270" i="8"/>
  <c r="R269" i="8"/>
  <c r="Q269" i="8"/>
  <c r="P269" i="8"/>
  <c r="O269" i="8"/>
  <c r="N269" i="8"/>
  <c r="M269" i="8"/>
  <c r="L269" i="8"/>
  <c r="K269" i="8"/>
  <c r="J269" i="8"/>
  <c r="I269" i="8"/>
  <c r="H269" i="8"/>
  <c r="G269" i="8"/>
  <c r="F269" i="8"/>
  <c r="E269" i="8"/>
  <c r="D269" i="8"/>
  <c r="C269" i="8"/>
  <c r="R268" i="8"/>
  <c r="Q268" i="8"/>
  <c r="P268" i="8"/>
  <c r="O268" i="8"/>
  <c r="N268" i="8"/>
  <c r="M268" i="8"/>
  <c r="L268" i="8"/>
  <c r="K268" i="8"/>
  <c r="J268" i="8"/>
  <c r="I268" i="8"/>
  <c r="H268" i="8"/>
  <c r="G268" i="8"/>
  <c r="F268" i="8"/>
  <c r="E268" i="8"/>
  <c r="D268" i="8"/>
  <c r="C268" i="8"/>
  <c r="R264" i="8"/>
  <c r="Q264" i="8"/>
  <c r="P264" i="8"/>
  <c r="O264" i="8"/>
  <c r="N264" i="8"/>
  <c r="M264" i="8"/>
  <c r="L264" i="8"/>
  <c r="K264" i="8"/>
  <c r="J264" i="8"/>
  <c r="I264" i="8"/>
  <c r="H264" i="8"/>
  <c r="G264" i="8"/>
  <c r="F264" i="8"/>
  <c r="E264" i="8"/>
  <c r="D264" i="8"/>
  <c r="C264" i="8"/>
  <c r="B264" i="8"/>
  <c r="R263" i="8"/>
  <c r="Q263" i="8"/>
  <c r="P263" i="8"/>
  <c r="O263" i="8"/>
  <c r="N263" i="8"/>
  <c r="M263" i="8"/>
  <c r="L263" i="8"/>
  <c r="K263" i="8"/>
  <c r="J263" i="8"/>
  <c r="I263" i="8"/>
  <c r="H263" i="8"/>
  <c r="G263" i="8"/>
  <c r="F263" i="8"/>
  <c r="E263" i="8"/>
  <c r="D263" i="8"/>
  <c r="C263" i="8"/>
  <c r="B263" i="8"/>
  <c r="R262" i="8"/>
  <c r="Q262" i="8"/>
  <c r="P262" i="8"/>
  <c r="O262" i="8"/>
  <c r="N262" i="8"/>
  <c r="M262" i="8"/>
  <c r="L262" i="8"/>
  <c r="K262" i="8"/>
  <c r="J262" i="8"/>
  <c r="I262" i="8"/>
  <c r="H262" i="8"/>
  <c r="G262" i="8"/>
  <c r="F262" i="8"/>
  <c r="E262" i="8"/>
  <c r="D262" i="8"/>
  <c r="C262" i="8"/>
  <c r="B262" i="8"/>
  <c r="R261" i="8"/>
  <c r="Q261" i="8"/>
  <c r="P261" i="8"/>
  <c r="O261" i="8"/>
  <c r="N261" i="8"/>
  <c r="M261" i="8"/>
  <c r="L261" i="8"/>
  <c r="K261" i="8"/>
  <c r="J261" i="8"/>
  <c r="I261" i="8"/>
  <c r="H261" i="8"/>
  <c r="G261" i="8"/>
  <c r="F261" i="8"/>
  <c r="E261" i="8"/>
  <c r="D261" i="8"/>
  <c r="C261" i="8"/>
  <c r="R260" i="8"/>
  <c r="Q260" i="8"/>
  <c r="P260" i="8"/>
  <c r="O260" i="8"/>
  <c r="N260" i="8"/>
  <c r="M260" i="8"/>
  <c r="L260" i="8"/>
  <c r="K260" i="8"/>
  <c r="J260" i="8"/>
  <c r="I260" i="8"/>
  <c r="H260" i="8"/>
  <c r="G260" i="8"/>
  <c r="F260" i="8"/>
  <c r="E260" i="8"/>
  <c r="D260" i="8"/>
  <c r="C260" i="8"/>
  <c r="R256" i="8"/>
  <c r="Q256" i="8"/>
  <c r="P256" i="8"/>
  <c r="O256" i="8"/>
  <c r="N256" i="8"/>
  <c r="M256" i="8"/>
  <c r="L256" i="8"/>
  <c r="K256" i="8"/>
  <c r="J256" i="8"/>
  <c r="I256" i="8"/>
  <c r="H256" i="8"/>
  <c r="G256" i="8"/>
  <c r="F256" i="8"/>
  <c r="E256" i="8"/>
  <c r="D256" i="8"/>
  <c r="C256" i="8"/>
  <c r="B256" i="8"/>
  <c r="R255" i="8"/>
  <c r="Q255" i="8"/>
  <c r="P255" i="8"/>
  <c r="O255" i="8"/>
  <c r="N255" i="8"/>
  <c r="M255" i="8"/>
  <c r="L255" i="8"/>
  <c r="K255" i="8"/>
  <c r="J255" i="8"/>
  <c r="I255" i="8"/>
  <c r="H255" i="8"/>
  <c r="G255" i="8"/>
  <c r="F255" i="8"/>
  <c r="E255" i="8"/>
  <c r="D255" i="8"/>
  <c r="C255" i="8"/>
  <c r="B255" i="8"/>
  <c r="R254" i="8"/>
  <c r="Q254" i="8"/>
  <c r="P254" i="8"/>
  <c r="O254" i="8"/>
  <c r="N254" i="8"/>
  <c r="M254" i="8"/>
  <c r="L254" i="8"/>
  <c r="K254" i="8"/>
  <c r="J254" i="8"/>
  <c r="I254" i="8"/>
  <c r="H254" i="8"/>
  <c r="G254" i="8"/>
  <c r="F254" i="8"/>
  <c r="E254" i="8"/>
  <c r="D254" i="8"/>
  <c r="C254" i="8"/>
  <c r="B254" i="8"/>
  <c r="R253" i="8"/>
  <c r="Q253" i="8"/>
  <c r="P253" i="8"/>
  <c r="O253" i="8"/>
  <c r="N253" i="8"/>
  <c r="M253" i="8"/>
  <c r="L253" i="8"/>
  <c r="K253" i="8"/>
  <c r="J253" i="8"/>
  <c r="I253" i="8"/>
  <c r="H253" i="8"/>
  <c r="G253" i="8"/>
  <c r="F253" i="8"/>
  <c r="E253" i="8"/>
  <c r="D253" i="8"/>
  <c r="C253" i="8"/>
  <c r="R272" i="4"/>
  <c r="Q272" i="4"/>
  <c r="P272" i="4"/>
  <c r="O272" i="4"/>
  <c r="N272" i="4"/>
  <c r="M272" i="4"/>
  <c r="L272" i="4"/>
  <c r="K272" i="4"/>
  <c r="J272" i="4"/>
  <c r="I272" i="4"/>
  <c r="H272" i="4"/>
  <c r="G272" i="4"/>
  <c r="F272" i="4"/>
  <c r="E272" i="4"/>
  <c r="D272" i="4"/>
  <c r="C272" i="4"/>
  <c r="R271" i="4"/>
  <c r="Q271" i="4"/>
  <c r="P271" i="4"/>
  <c r="O271" i="4"/>
  <c r="N271" i="4"/>
  <c r="M271" i="4"/>
  <c r="L271" i="4"/>
  <c r="K271" i="4"/>
  <c r="J271" i="4"/>
  <c r="I271" i="4"/>
  <c r="H271" i="4"/>
  <c r="G271" i="4"/>
  <c r="F271" i="4"/>
  <c r="E271" i="4"/>
  <c r="D271" i="4"/>
  <c r="C271" i="4"/>
  <c r="R270" i="4"/>
  <c r="Q270" i="4"/>
  <c r="P270" i="4"/>
  <c r="O270" i="4"/>
  <c r="N270" i="4"/>
  <c r="M270" i="4"/>
  <c r="L270" i="4"/>
  <c r="K270" i="4"/>
  <c r="J270" i="4"/>
  <c r="I270" i="4"/>
  <c r="H270" i="4"/>
  <c r="G270" i="4"/>
  <c r="F270" i="4"/>
  <c r="E270" i="4"/>
  <c r="D270" i="4"/>
  <c r="C270" i="4"/>
  <c r="R264" i="4"/>
  <c r="Q264" i="4"/>
  <c r="P264" i="4"/>
  <c r="O264" i="4"/>
  <c r="N264" i="4"/>
  <c r="M264" i="4"/>
  <c r="L264" i="4"/>
  <c r="K264" i="4"/>
  <c r="J264" i="4"/>
  <c r="I264" i="4"/>
  <c r="H264" i="4"/>
  <c r="G264" i="4"/>
  <c r="F264" i="4"/>
  <c r="E264" i="4"/>
  <c r="D264" i="4"/>
  <c r="C264" i="4"/>
  <c r="R263" i="4"/>
  <c r="Q263" i="4"/>
  <c r="P263" i="4"/>
  <c r="O263" i="4"/>
  <c r="N263" i="4"/>
  <c r="M263" i="4"/>
  <c r="L263" i="4"/>
  <c r="K263" i="4"/>
  <c r="J263" i="4"/>
  <c r="I263" i="4"/>
  <c r="H263" i="4"/>
  <c r="G263" i="4"/>
  <c r="F263" i="4"/>
  <c r="E263" i="4"/>
  <c r="D263" i="4"/>
  <c r="C263" i="4"/>
  <c r="R262" i="4"/>
  <c r="Q262" i="4"/>
  <c r="P262" i="4"/>
  <c r="O262" i="4"/>
  <c r="N262" i="4"/>
  <c r="M262" i="4"/>
  <c r="L262" i="4"/>
  <c r="K262" i="4"/>
  <c r="J262" i="4"/>
  <c r="I262" i="4"/>
  <c r="H262" i="4"/>
  <c r="G262" i="4"/>
  <c r="F262" i="4"/>
  <c r="E262" i="4"/>
  <c r="D262" i="4"/>
  <c r="C262" i="4"/>
  <c r="R256" i="4"/>
  <c r="Q256" i="4"/>
  <c r="P256" i="4"/>
  <c r="O256" i="4"/>
  <c r="N256" i="4"/>
  <c r="M256" i="4"/>
  <c r="L256" i="4"/>
  <c r="K256" i="4"/>
  <c r="J256" i="4"/>
  <c r="I256" i="4"/>
  <c r="H256" i="4"/>
  <c r="G256" i="4"/>
  <c r="F256" i="4"/>
  <c r="E256" i="4"/>
  <c r="D256" i="4"/>
  <c r="C256" i="4"/>
  <c r="R255" i="4"/>
  <c r="Q255" i="4"/>
  <c r="P255" i="4"/>
  <c r="O255" i="4"/>
  <c r="N255" i="4"/>
  <c r="M255" i="4"/>
  <c r="L255" i="4"/>
  <c r="K255" i="4"/>
  <c r="J255" i="4"/>
  <c r="I255" i="4"/>
  <c r="H255" i="4"/>
  <c r="G255" i="4"/>
  <c r="F255" i="4"/>
  <c r="E255" i="4"/>
  <c r="D255" i="4"/>
  <c r="C255" i="4"/>
  <c r="R254" i="4"/>
  <c r="Q254" i="4"/>
  <c r="P254" i="4"/>
  <c r="O254" i="4"/>
  <c r="N254" i="4"/>
  <c r="M254" i="4"/>
  <c r="L254" i="4"/>
  <c r="K254" i="4"/>
  <c r="J254" i="4"/>
  <c r="I254" i="4"/>
  <c r="H254" i="4"/>
  <c r="G254" i="4"/>
  <c r="F254" i="4"/>
  <c r="E254" i="4"/>
  <c r="D254" i="4"/>
  <c r="C254" i="4"/>
  <c r="R276" i="4"/>
  <c r="Q276" i="4"/>
  <c r="P276" i="4"/>
  <c r="O276" i="4"/>
  <c r="N276" i="4"/>
  <c r="M276" i="4"/>
  <c r="L276" i="4"/>
  <c r="K276" i="4"/>
  <c r="J276" i="4"/>
  <c r="I276" i="4"/>
  <c r="H276" i="4"/>
  <c r="G276" i="4"/>
  <c r="F276" i="4"/>
  <c r="E276" i="4"/>
  <c r="D276" i="4"/>
  <c r="C276" i="4"/>
  <c r="R269" i="4"/>
  <c r="Q269" i="4"/>
  <c r="P269" i="4"/>
  <c r="O269" i="4"/>
  <c r="N269" i="4"/>
  <c r="M269" i="4"/>
  <c r="L269" i="4"/>
  <c r="K269" i="4"/>
  <c r="J269" i="4"/>
  <c r="I269" i="4"/>
  <c r="H269" i="4"/>
  <c r="G269" i="4"/>
  <c r="F269" i="4"/>
  <c r="E269" i="4"/>
  <c r="D269" i="4"/>
  <c r="C269" i="4"/>
  <c r="R268" i="4"/>
  <c r="Q268" i="4"/>
  <c r="P268" i="4"/>
  <c r="O268" i="4"/>
  <c r="N268" i="4"/>
  <c r="M268" i="4"/>
  <c r="L268" i="4"/>
  <c r="K268" i="4"/>
  <c r="J268" i="4"/>
  <c r="I268" i="4"/>
  <c r="H268" i="4"/>
  <c r="G268" i="4"/>
  <c r="F268" i="4"/>
  <c r="E268" i="4"/>
  <c r="D268" i="4"/>
  <c r="C268" i="4"/>
  <c r="R261" i="4"/>
  <c r="Q261" i="4"/>
  <c r="P261" i="4"/>
  <c r="O261" i="4"/>
  <c r="N261" i="4"/>
  <c r="M261" i="4"/>
  <c r="L261" i="4"/>
  <c r="K261" i="4"/>
  <c r="J261" i="4"/>
  <c r="I261" i="4"/>
  <c r="H261" i="4"/>
  <c r="G261" i="4"/>
  <c r="F261" i="4"/>
  <c r="E261" i="4"/>
  <c r="D261" i="4"/>
  <c r="C261" i="4"/>
  <c r="R260" i="4"/>
  <c r="Q260" i="4"/>
  <c r="P260" i="4"/>
  <c r="O260" i="4"/>
  <c r="N260" i="4"/>
  <c r="M260" i="4"/>
  <c r="L260" i="4"/>
  <c r="K260" i="4"/>
  <c r="J260" i="4"/>
  <c r="I260" i="4"/>
  <c r="H260" i="4"/>
  <c r="G260" i="4"/>
  <c r="F260" i="4"/>
  <c r="E260" i="4"/>
  <c r="D260" i="4"/>
  <c r="C260" i="4"/>
  <c r="R253" i="4"/>
  <c r="Q253" i="4"/>
  <c r="P253" i="4"/>
  <c r="O253" i="4"/>
  <c r="N253" i="4"/>
  <c r="M253" i="4"/>
  <c r="L253" i="4"/>
  <c r="K253" i="4"/>
  <c r="J253" i="4"/>
  <c r="I253" i="4"/>
  <c r="H253" i="4"/>
  <c r="G253" i="4"/>
  <c r="F253" i="4"/>
  <c r="E253" i="4"/>
  <c r="D253" i="4"/>
  <c r="C253" i="4"/>
  <c r="AD66" i="4"/>
  <c r="AC66" i="4"/>
  <c r="W66" i="4"/>
  <c r="AF37" i="1"/>
  <c r="AG37" i="1"/>
  <c r="DN41" i="1"/>
  <c r="DM41" i="1"/>
  <c r="C41" i="1"/>
  <c r="A41" i="1"/>
  <c r="I41" i="3"/>
  <c r="I38" i="3"/>
  <c r="I37" i="3"/>
  <c r="I36" i="3"/>
  <c r="I33" i="3"/>
  <c r="DN39" i="1"/>
  <c r="C68" i="4"/>
  <c r="C68" i="8"/>
  <c r="C68" i="7"/>
  <c r="C68" i="6"/>
  <c r="AC730" i="4"/>
  <c r="AA730" i="4"/>
  <c r="Y730" i="4"/>
  <c r="M740" i="4"/>
  <c r="L740" i="4"/>
  <c r="M739" i="4"/>
  <c r="L739" i="4"/>
  <c r="M738" i="4"/>
  <c r="L738" i="4"/>
  <c r="H738" i="4"/>
  <c r="AB737" i="4"/>
  <c r="AA737" i="4"/>
  <c r="S737" i="4"/>
  <c r="R737" i="4"/>
  <c r="M736" i="4"/>
  <c r="L736" i="4"/>
  <c r="M735" i="4"/>
  <c r="L735" i="4"/>
  <c r="M734" i="4"/>
  <c r="L734" i="4"/>
  <c r="K734" i="4"/>
  <c r="K735" i="4" s="1"/>
  <c r="K736" i="4" s="1"/>
  <c r="K737" i="4" s="1"/>
  <c r="K738" i="4" s="1"/>
  <c r="K739" i="4" s="1"/>
  <c r="K740" i="4" s="1"/>
  <c r="J734" i="4"/>
  <c r="J735" i="4" s="1"/>
  <c r="J736" i="4" s="1"/>
  <c r="J737" i="4" s="1"/>
  <c r="J738" i="4" s="1"/>
  <c r="J739" i="4" s="1"/>
  <c r="J740" i="4" s="1"/>
  <c r="I734" i="4"/>
  <c r="I735" i="4" s="1"/>
  <c r="I736" i="4" s="1"/>
  <c r="I737" i="4" s="1"/>
  <c r="I738" i="4" s="1"/>
  <c r="I739" i="4" s="1"/>
  <c r="I740" i="4" s="1"/>
  <c r="H734" i="4"/>
  <c r="AB733" i="4"/>
  <c r="AD733" i="4" s="1"/>
  <c r="AA733" i="4"/>
  <c r="AC733" i="4" s="1"/>
  <c r="L733" i="4" s="1"/>
  <c r="S733" i="4"/>
  <c r="R733" i="4"/>
  <c r="M733" i="4" l="1"/>
  <c r="U733" i="4" s="1"/>
  <c r="D733" i="4" s="1"/>
  <c r="T733" i="4"/>
  <c r="CR22" i="1"/>
  <c r="CS22" i="1"/>
  <c r="CR89" i="1"/>
  <c r="CT22" i="1"/>
  <c r="CS89" i="1"/>
  <c r="CT89" i="1"/>
  <c r="O738" i="4"/>
  <c r="AC737" i="4"/>
  <c r="L737" i="4" s="1"/>
  <c r="T737" i="4" s="1"/>
  <c r="AD737" i="4"/>
  <c r="M737" i="4" s="1"/>
  <c r="U737" i="4" s="1"/>
  <c r="D737" i="4" s="1"/>
  <c r="O734" i="4"/>
  <c r="H739" i="4"/>
  <c r="H735" i="4"/>
  <c r="V733" i="4" l="1"/>
  <c r="C733" i="4"/>
  <c r="C737" i="4"/>
  <c r="V737" i="4"/>
  <c r="P734" i="4"/>
  <c r="T734" i="4" s="1"/>
  <c r="Q734" i="4"/>
  <c r="U734" i="4" s="1"/>
  <c r="D734" i="4" s="1"/>
  <c r="H736" i="4"/>
  <c r="O735" i="4"/>
  <c r="O739" i="4"/>
  <c r="H740" i="4"/>
  <c r="P738" i="4"/>
  <c r="T738" i="4" s="1"/>
  <c r="Q738" i="4"/>
  <c r="U738" i="4" s="1"/>
  <c r="D738" i="4" s="1"/>
  <c r="C734" i="4" l="1"/>
  <c r="V734" i="4"/>
  <c r="C738" i="4"/>
  <c r="V738" i="4"/>
  <c r="O740" i="4"/>
  <c r="Q739" i="4"/>
  <c r="U739" i="4" s="1"/>
  <c r="D739" i="4" s="1"/>
  <c r="P739" i="4"/>
  <c r="T739" i="4" s="1"/>
  <c r="O736" i="4"/>
  <c r="Q735" i="4"/>
  <c r="U735" i="4" s="1"/>
  <c r="D735" i="4" s="1"/>
  <c r="P735" i="4"/>
  <c r="T735" i="4" s="1"/>
  <c r="L74" i="4"/>
  <c r="L86" i="4" s="1"/>
  <c r="K74" i="4"/>
  <c r="K86" i="4" s="1"/>
  <c r="C40" i="1"/>
  <c r="C39" i="1"/>
  <c r="DB5" i="1"/>
  <c r="DB89" i="1" s="1"/>
  <c r="DA5" i="1"/>
  <c r="DA89" i="1" s="1"/>
  <c r="CW5" i="1"/>
  <c r="CW89" i="1" s="1"/>
  <c r="CV5" i="1"/>
  <c r="CV89" i="1" s="1"/>
  <c r="CX5" i="1"/>
  <c r="CU5" i="1"/>
  <c r="AF164" i="4"/>
  <c r="AF165" i="4" s="1"/>
  <c r="AF166" i="4" s="1"/>
  <c r="AE164" i="4"/>
  <c r="AE165" i="4" s="1"/>
  <c r="AE166" i="4" s="1"/>
  <c r="AD164" i="4"/>
  <c r="AD165" i="4" s="1"/>
  <c r="AD166" i="4" s="1"/>
  <c r="AC164" i="4"/>
  <c r="AC165" i="4" s="1"/>
  <c r="AB164" i="4"/>
  <c r="AB165" i="4" s="1"/>
  <c r="AB166" i="4" s="1"/>
  <c r="AA164" i="4"/>
  <c r="AA165" i="4" s="1"/>
  <c r="AA166" i="4" s="1"/>
  <c r="Z164" i="4"/>
  <c r="Z165" i="4" s="1"/>
  <c r="Y164" i="4"/>
  <c r="Y165" i="4" s="1"/>
  <c r="Y166" i="4" s="1"/>
  <c r="X164" i="4"/>
  <c r="X165" i="4" s="1"/>
  <c r="X166" i="4" s="1"/>
  <c r="W164" i="4"/>
  <c r="W165" i="4" s="1"/>
  <c r="W166" i="4" s="1"/>
  <c r="V164" i="4"/>
  <c r="V165" i="4" s="1"/>
  <c r="U164" i="4"/>
  <c r="U165" i="4" s="1"/>
  <c r="T164" i="4"/>
  <c r="T165" i="4" s="1"/>
  <c r="S164" i="4"/>
  <c r="S165" i="4" s="1"/>
  <c r="S166" i="4" s="1"/>
  <c r="R164" i="4"/>
  <c r="R165" i="4" s="1"/>
  <c r="AF159" i="4"/>
  <c r="AF160" i="4" s="1"/>
  <c r="AF161" i="4" s="1"/>
  <c r="AE159" i="4"/>
  <c r="AE160" i="4" s="1"/>
  <c r="AD159" i="4"/>
  <c r="AD160" i="4" s="1"/>
  <c r="AC159" i="4"/>
  <c r="AC160" i="4" s="1"/>
  <c r="AB159" i="4"/>
  <c r="AB160" i="4" s="1"/>
  <c r="AB161" i="4" s="1"/>
  <c r="AA159" i="4"/>
  <c r="AA160" i="4" s="1"/>
  <c r="AA161" i="4" s="1"/>
  <c r="Z159" i="4"/>
  <c r="Z160" i="4" s="1"/>
  <c r="Z161" i="4" s="1"/>
  <c r="Y159" i="4"/>
  <c r="Y160" i="4" s="1"/>
  <c r="Y161" i="4" s="1"/>
  <c r="X159" i="4"/>
  <c r="X160" i="4" s="1"/>
  <c r="X161" i="4" s="1"/>
  <c r="W159" i="4"/>
  <c r="W160" i="4" s="1"/>
  <c r="V159" i="4"/>
  <c r="V160" i="4" s="1"/>
  <c r="V161" i="4" s="1"/>
  <c r="U159" i="4"/>
  <c r="U160" i="4" s="1"/>
  <c r="U161" i="4" s="1"/>
  <c r="T159" i="4"/>
  <c r="T160" i="4" s="1"/>
  <c r="T161" i="4" s="1"/>
  <c r="S159" i="4"/>
  <c r="S160" i="4" s="1"/>
  <c r="S161" i="4" s="1"/>
  <c r="R159" i="4"/>
  <c r="R160" i="4" s="1"/>
  <c r="R161" i="4" s="1"/>
  <c r="AO38" i="1"/>
  <c r="AN38" i="1"/>
  <c r="V39" i="1"/>
  <c r="V40" i="1" s="1"/>
  <c r="X39" i="1"/>
  <c r="W39" i="1"/>
  <c r="W40" i="1" s="1"/>
  <c r="AC39" i="1"/>
  <c r="N39" i="1"/>
  <c r="O39" i="1"/>
  <c r="D375" i="4"/>
  <c r="LC5" i="1"/>
  <c r="LC89" i="1" s="1"/>
  <c r="L87" i="4"/>
  <c r="K87" i="4"/>
  <c r="K82" i="4"/>
  <c r="O81" i="4"/>
  <c r="O85" i="4" s="1"/>
  <c r="O89" i="4" s="1"/>
  <c r="V726" i="4"/>
  <c r="U726" i="4"/>
  <c r="S726" i="4"/>
  <c r="Q726" i="4"/>
  <c r="V725" i="4"/>
  <c r="U725" i="4"/>
  <c r="S725" i="4"/>
  <c r="Q725" i="4"/>
  <c r="V724" i="4"/>
  <c r="U724" i="4"/>
  <c r="S724" i="4"/>
  <c r="Q724" i="4"/>
  <c r="V723" i="4"/>
  <c r="U723" i="4"/>
  <c r="S723" i="4"/>
  <c r="Q723" i="4"/>
  <c r="V722" i="4"/>
  <c r="U722" i="4"/>
  <c r="S722" i="4"/>
  <c r="Q722" i="4"/>
  <c r="V721" i="4"/>
  <c r="U721" i="4"/>
  <c r="S721" i="4"/>
  <c r="Q721" i="4"/>
  <c r="V720" i="4"/>
  <c r="U720" i="4"/>
  <c r="S720" i="4"/>
  <c r="Q720" i="4"/>
  <c r="V719" i="4"/>
  <c r="U719" i="4"/>
  <c r="S719" i="4"/>
  <c r="Q719" i="4"/>
  <c r="V718" i="4"/>
  <c r="U718" i="4"/>
  <c r="S718" i="4"/>
  <c r="Q718" i="4"/>
  <c r="V717" i="4"/>
  <c r="U717" i="4"/>
  <c r="S717" i="4"/>
  <c r="Q717" i="4"/>
  <c r="V716" i="4"/>
  <c r="U716" i="4"/>
  <c r="S716" i="4"/>
  <c r="Q716" i="4"/>
  <c r="V715" i="4"/>
  <c r="U715" i="4"/>
  <c r="O711" i="4"/>
  <c r="O712" i="4" s="1"/>
  <c r="O713" i="4" s="1"/>
  <c r="O714" i="4" s="1"/>
  <c r="O715" i="4" s="1"/>
  <c r="O716" i="4" s="1"/>
  <c r="O717" i="4" s="1"/>
  <c r="O718" i="4" s="1"/>
  <c r="O719" i="4" s="1"/>
  <c r="O720" i="4" s="1"/>
  <c r="O721" i="4" s="1"/>
  <c r="O722" i="4" s="1"/>
  <c r="O723" i="4" s="1"/>
  <c r="O724" i="4" s="1"/>
  <c r="O725" i="4" s="1"/>
  <c r="O726" i="4" s="1"/>
  <c r="M89" i="4"/>
  <c r="N89" i="4" s="1"/>
  <c r="M88" i="4"/>
  <c r="N88" i="4" s="1"/>
  <c r="N87" i="4"/>
  <c r="N86" i="4"/>
  <c r="M83" i="4"/>
  <c r="N83" i="4" s="1"/>
  <c r="M82" i="4"/>
  <c r="N82" i="4" s="1"/>
  <c r="K76" i="4"/>
  <c r="K80" i="4" s="1"/>
  <c r="R81" i="4"/>
  <c r="R85" i="4" s="1"/>
  <c r="R89" i="4" s="1"/>
  <c r="Q81" i="4"/>
  <c r="Q85" i="4" s="1"/>
  <c r="Q89" i="4" s="1"/>
  <c r="P81" i="4"/>
  <c r="P85" i="4" s="1"/>
  <c r="P89" i="4" s="1"/>
  <c r="R80" i="4"/>
  <c r="R84" i="4" s="1"/>
  <c r="Q80" i="4"/>
  <c r="Q84" i="4" s="1"/>
  <c r="Q88" i="4" s="1"/>
  <c r="P80" i="4"/>
  <c r="P84" i="4" s="1"/>
  <c r="P88" i="4" s="1"/>
  <c r="O80" i="4"/>
  <c r="O84" i="4" s="1"/>
  <c r="O88" i="4" s="1"/>
  <c r="R79" i="4"/>
  <c r="R83" i="4" s="1"/>
  <c r="R87" i="4" s="1"/>
  <c r="Q79" i="4"/>
  <c r="Q83" i="4" s="1"/>
  <c r="Q87" i="4" s="1"/>
  <c r="P79" i="4"/>
  <c r="P83" i="4" s="1"/>
  <c r="P87" i="4" s="1"/>
  <c r="O79" i="4"/>
  <c r="O83" i="4" s="1"/>
  <c r="O87" i="4" s="1"/>
  <c r="R78" i="4"/>
  <c r="R82" i="4" s="1"/>
  <c r="R86" i="4" s="1"/>
  <c r="Q78" i="4"/>
  <c r="Q82" i="4" s="1"/>
  <c r="Q86" i="4" s="1"/>
  <c r="P78" i="4"/>
  <c r="P82" i="4" s="1"/>
  <c r="P86" i="4" s="1"/>
  <c r="O78" i="4"/>
  <c r="O82" i="4" s="1"/>
  <c r="O86" i="4" s="1"/>
  <c r="F81" i="8"/>
  <c r="F85" i="8" s="1"/>
  <c r="F89" i="8" s="1"/>
  <c r="E81" i="8"/>
  <c r="E85" i="8" s="1"/>
  <c r="E89" i="8" s="1"/>
  <c r="F80" i="8"/>
  <c r="F84" i="8" s="1"/>
  <c r="F88" i="8" s="1"/>
  <c r="E80" i="8"/>
  <c r="E84" i="8" s="1"/>
  <c r="E88" i="8" s="1"/>
  <c r="F79" i="8"/>
  <c r="F83" i="8" s="1"/>
  <c r="F87" i="8" s="1"/>
  <c r="E79" i="8"/>
  <c r="E83" i="8" s="1"/>
  <c r="E87" i="8" s="1"/>
  <c r="F78" i="8"/>
  <c r="F82" i="8" s="1"/>
  <c r="F86" i="8" s="1"/>
  <c r="E78" i="8"/>
  <c r="E82" i="8" s="1"/>
  <c r="E86" i="8" s="1"/>
  <c r="F81" i="7"/>
  <c r="F85" i="7" s="1"/>
  <c r="F89" i="7" s="1"/>
  <c r="E81" i="7"/>
  <c r="E85" i="7" s="1"/>
  <c r="E89" i="7" s="1"/>
  <c r="F80" i="7"/>
  <c r="F84" i="7" s="1"/>
  <c r="F88" i="7" s="1"/>
  <c r="E80" i="7"/>
  <c r="E84" i="7" s="1"/>
  <c r="E88" i="7" s="1"/>
  <c r="F79" i="7"/>
  <c r="F83" i="7" s="1"/>
  <c r="F87" i="7" s="1"/>
  <c r="E79" i="7"/>
  <c r="E83" i="7" s="1"/>
  <c r="E87" i="7" s="1"/>
  <c r="F78" i="7"/>
  <c r="F82" i="7" s="1"/>
  <c r="F86" i="7" s="1"/>
  <c r="E78" i="7"/>
  <c r="E82" i="7" s="1"/>
  <c r="E86" i="7" s="1"/>
  <c r="F81" i="6"/>
  <c r="F85" i="6" s="1"/>
  <c r="F89" i="6" s="1"/>
  <c r="E81" i="6"/>
  <c r="E85" i="6" s="1"/>
  <c r="E89" i="6" s="1"/>
  <c r="F80" i="6"/>
  <c r="F84" i="6" s="1"/>
  <c r="F88" i="6" s="1"/>
  <c r="E80" i="6"/>
  <c r="E84" i="6" s="1"/>
  <c r="E88" i="6" s="1"/>
  <c r="F79" i="6"/>
  <c r="F83" i="6" s="1"/>
  <c r="F87" i="6" s="1"/>
  <c r="E79" i="6"/>
  <c r="E83" i="6" s="1"/>
  <c r="E87" i="6" s="1"/>
  <c r="F78" i="6"/>
  <c r="F82" i="6" s="1"/>
  <c r="F86" i="6" s="1"/>
  <c r="E78" i="6"/>
  <c r="E82" i="6" s="1"/>
  <c r="E86" i="6" s="1"/>
  <c r="K85" i="4"/>
  <c r="MF5" i="1"/>
  <c r="MH5" i="1"/>
  <c r="MH89" i="1" s="1"/>
  <c r="MG5" i="1"/>
  <c r="MG89" i="1" s="1"/>
  <c r="ND5" i="1"/>
  <c r="ND89" i="1" s="1"/>
  <c r="NC5" i="1"/>
  <c r="NC89" i="1" s="1"/>
  <c r="CJ5" i="1"/>
  <c r="CJ22" i="1" s="1"/>
  <c r="A85" i="1"/>
  <c r="A86" i="1"/>
  <c r="A87" i="1"/>
  <c r="A88" i="1"/>
  <c r="A89" i="1"/>
  <c r="BE17" i="4"/>
  <c r="AT17" i="4" s="1"/>
  <c r="AW11" i="4"/>
  <c r="J65" i="4"/>
  <c r="I65" i="8"/>
  <c r="H65" i="8"/>
  <c r="G65" i="8"/>
  <c r="F65" i="8"/>
  <c r="E65" i="8"/>
  <c r="D65" i="8"/>
  <c r="C65" i="8"/>
  <c r="I65" i="7"/>
  <c r="H65" i="7"/>
  <c r="G65" i="7"/>
  <c r="F65" i="7"/>
  <c r="E65" i="7"/>
  <c r="D65" i="7"/>
  <c r="C65" i="7"/>
  <c r="I65" i="6"/>
  <c r="H65" i="6"/>
  <c r="G65" i="6"/>
  <c r="F65" i="6"/>
  <c r="E65" i="6"/>
  <c r="D65" i="6"/>
  <c r="C65" i="6"/>
  <c r="I65" i="4"/>
  <c r="H65" i="4"/>
  <c r="G65" i="4"/>
  <c r="F65" i="4"/>
  <c r="E65" i="4"/>
  <c r="D65" i="4"/>
  <c r="C65" i="4"/>
  <c r="E227" i="4"/>
  <c r="D227" i="4"/>
  <c r="C227" i="4"/>
  <c r="E226" i="4"/>
  <c r="D226" i="4"/>
  <c r="C226" i="4"/>
  <c r="E225" i="4"/>
  <c r="C225" i="4"/>
  <c r="MS5" i="1"/>
  <c r="MS89" i="1" s="1"/>
  <c r="NB89" i="1"/>
  <c r="MT89" i="1"/>
  <c r="KQ89" i="1"/>
  <c r="JA89" i="1"/>
  <c r="DR89" i="1"/>
  <c r="BL89" i="1"/>
  <c r="CI89" i="1"/>
  <c r="BD89" i="1"/>
  <c r="AU89" i="1"/>
  <c r="J134" i="7"/>
  <c r="I134" i="7"/>
  <c r="H134" i="7"/>
  <c r="G134" i="7"/>
  <c r="F134" i="7"/>
  <c r="E134" i="7"/>
  <c r="J133" i="7"/>
  <c r="I133" i="7"/>
  <c r="H133" i="7"/>
  <c r="G133" i="7"/>
  <c r="F133" i="7"/>
  <c r="E133" i="7"/>
  <c r="J132" i="7"/>
  <c r="I132" i="7"/>
  <c r="H132" i="7"/>
  <c r="G132" i="7"/>
  <c r="F132" i="7"/>
  <c r="E132" i="7"/>
  <c r="J134" i="6"/>
  <c r="I134" i="6"/>
  <c r="H134" i="6"/>
  <c r="G134" i="6"/>
  <c r="F134" i="6"/>
  <c r="E134" i="6"/>
  <c r="J133" i="6"/>
  <c r="I133" i="6"/>
  <c r="H133" i="6"/>
  <c r="G133" i="6"/>
  <c r="F133" i="6"/>
  <c r="E133" i="6"/>
  <c r="J132" i="6"/>
  <c r="I132" i="6"/>
  <c r="H132" i="6"/>
  <c r="G132" i="6"/>
  <c r="F132" i="6"/>
  <c r="E132" i="6"/>
  <c r="J134" i="8"/>
  <c r="I134" i="8"/>
  <c r="H134" i="8"/>
  <c r="G134" i="8"/>
  <c r="F134" i="8"/>
  <c r="E134" i="8"/>
  <c r="J133" i="8"/>
  <c r="I133" i="8"/>
  <c r="H133" i="8"/>
  <c r="G133" i="8"/>
  <c r="F133" i="8"/>
  <c r="E133" i="8"/>
  <c r="J132" i="8"/>
  <c r="I132" i="8"/>
  <c r="H132" i="8"/>
  <c r="G132" i="8"/>
  <c r="F132" i="8"/>
  <c r="E132" i="8"/>
  <c r="BK5" i="1"/>
  <c r="BK89" i="1" s="1"/>
  <c r="BJ5" i="1"/>
  <c r="BJ89" i="1" s="1"/>
  <c r="JE39" i="1" l="1"/>
  <c r="MO39" i="1"/>
  <c r="MP39" i="1"/>
  <c r="MQ39" i="1"/>
  <c r="MR39" i="1"/>
  <c r="MN39" i="1"/>
  <c r="MM39" i="1"/>
  <c r="R88" i="4"/>
  <c r="AL39" i="1"/>
  <c r="SQ39" i="1"/>
  <c r="NW39" i="1"/>
  <c r="QG39" i="1"/>
  <c r="MS32" i="1"/>
  <c r="MS38" i="1"/>
  <c r="AC40" i="1"/>
  <c r="MS39" i="1"/>
  <c r="KU39" i="1"/>
  <c r="KT39" i="1"/>
  <c r="KS39" i="1"/>
  <c r="X40" i="1"/>
  <c r="MZ39" i="1"/>
  <c r="AP39" i="1"/>
  <c r="CM40" i="1"/>
  <c r="N40" i="1"/>
  <c r="AX11" i="4"/>
  <c r="AM11" i="4" s="1"/>
  <c r="AY11" i="4"/>
  <c r="AN11" i="4" s="1"/>
  <c r="AZ11" i="4"/>
  <c r="AO11" i="4" s="1"/>
  <c r="BA11" i="4"/>
  <c r="AP11" i="4" s="1"/>
  <c r="BB11" i="4"/>
  <c r="AQ11" i="4" s="1"/>
  <c r="BC11" i="4"/>
  <c r="AR11" i="4" s="1"/>
  <c r="BD11" i="4"/>
  <c r="AS11" i="4" s="1"/>
  <c r="BE11" i="4"/>
  <c r="AT11" i="4" s="1"/>
  <c r="BF11" i="4"/>
  <c r="AU11" i="4" s="1"/>
  <c r="K84" i="4"/>
  <c r="C735" i="4"/>
  <c r="V735" i="4"/>
  <c r="P736" i="4"/>
  <c r="T736" i="4" s="1"/>
  <c r="Q736" i="4"/>
  <c r="U736" i="4" s="1"/>
  <c r="D736" i="4" s="1"/>
  <c r="C739" i="4"/>
  <c r="V739" i="4"/>
  <c r="P740" i="4"/>
  <c r="T740" i="4" s="1"/>
  <c r="Q740" i="4"/>
  <c r="U740" i="4" s="1"/>
  <c r="D740" i="4" s="1"/>
  <c r="O40" i="1"/>
  <c r="AC166" i="4"/>
  <c r="DA22" i="1"/>
  <c r="DA25" i="1" s="1"/>
  <c r="DB22" i="1"/>
  <c r="DB25" i="1" s="1"/>
  <c r="CV22" i="1"/>
  <c r="CW22" i="1"/>
  <c r="CU89" i="1"/>
  <c r="CX89" i="1"/>
  <c r="CX22" i="1"/>
  <c r="CU22" i="1"/>
  <c r="AD161" i="4"/>
  <c r="R166" i="4"/>
  <c r="T166" i="4"/>
  <c r="U166" i="4"/>
  <c r="V166" i="4"/>
  <c r="Z166" i="4"/>
  <c r="W161" i="4"/>
  <c r="AE161" i="4"/>
  <c r="AC161" i="4"/>
  <c r="LC22" i="1"/>
  <c r="LC25" i="1" s="1"/>
  <c r="BD18" i="4"/>
  <c r="AS18" i="4" s="1"/>
  <c r="BC18" i="4"/>
  <c r="AR18" i="4" s="1"/>
  <c r="BF18" i="4"/>
  <c r="AU18" i="4" s="1"/>
  <c r="BF17" i="4"/>
  <c r="AU17" i="4" s="1"/>
  <c r="BD17" i="4"/>
  <c r="AS17" i="4" s="1"/>
  <c r="O17" i="4" s="1"/>
  <c r="BC17" i="4"/>
  <c r="AR17" i="4" s="1"/>
  <c r="BC12" i="4"/>
  <c r="AR12" i="4" s="1"/>
  <c r="MF22" i="1"/>
  <c r="MF89" i="1"/>
  <c r="MH22" i="1"/>
  <c r="MG22" i="1"/>
  <c r="NC22" i="1"/>
  <c r="NC25" i="1" s="1"/>
  <c r="ND22" i="1"/>
  <c r="ND25" i="1" s="1"/>
  <c r="BE18" i="4"/>
  <c r="AT18" i="4" s="1"/>
  <c r="BB17" i="4"/>
  <c r="AQ17" i="4" s="1"/>
  <c r="P17" i="4" s="1"/>
  <c r="BF12" i="4"/>
  <c r="AU12" i="4" s="1"/>
  <c r="BD12" i="4"/>
  <c r="AS12" i="4" s="1"/>
  <c r="O12" i="4" s="1"/>
  <c r="BB12" i="4"/>
  <c r="AQ12" i="4" s="1"/>
  <c r="BF13" i="4"/>
  <c r="AU13" i="4" s="1"/>
  <c r="BF14" i="4"/>
  <c r="AU14" i="4" s="1"/>
  <c r="BE14" i="4"/>
  <c r="AT14" i="4" s="1"/>
  <c r="BD14" i="4"/>
  <c r="AS14" i="4" s="1"/>
  <c r="O14" i="4" s="1"/>
  <c r="BC14" i="4"/>
  <c r="AR14" i="4" s="1"/>
  <c r="BB14" i="4"/>
  <c r="AQ14" i="4" s="1"/>
  <c r="CJ89" i="1"/>
  <c r="BB16" i="4"/>
  <c r="AQ16" i="4" s="1"/>
  <c r="BC16" i="4"/>
  <c r="AR16" i="4" s="1"/>
  <c r="BD16" i="4"/>
  <c r="AS16" i="4" s="1"/>
  <c r="O16" i="4" s="1"/>
  <c r="BE16" i="4"/>
  <c r="AT16" i="4" s="1"/>
  <c r="BF16" i="4"/>
  <c r="AU16" i="4" s="1"/>
  <c r="BE12" i="4"/>
  <c r="AT12" i="4" s="1"/>
  <c r="BB18" i="4"/>
  <c r="AQ18" i="4" s="1"/>
  <c r="BE13" i="4"/>
  <c r="AT13" i="4" s="1"/>
  <c r="BD13" i="4"/>
  <c r="AS13" i="4" s="1"/>
  <c r="O13" i="4" s="1"/>
  <c r="BC13" i="4"/>
  <c r="AR13" i="4" s="1"/>
  <c r="BB13" i="4"/>
  <c r="AQ13" i="4" s="1"/>
  <c r="MS22" i="1"/>
  <c r="MS25" i="1" s="1"/>
  <c r="JI38" i="1"/>
  <c r="BK22" i="1"/>
  <c r="BJ22" i="1"/>
  <c r="BJ25" i="1" s="1"/>
  <c r="JE40" i="1" l="1"/>
  <c r="MQ40" i="1"/>
  <c r="MO40" i="1"/>
  <c r="MR40" i="1"/>
  <c r="MP40" i="1"/>
  <c r="MM40" i="1"/>
  <c r="MN40" i="1"/>
  <c r="AL40" i="1"/>
  <c r="NW40" i="1"/>
  <c r="QG40" i="1"/>
  <c r="SQ40" i="1"/>
  <c r="AH17" i="4"/>
  <c r="AF235" i="7"/>
  <c r="AG17" i="4"/>
  <c r="AF235" i="8"/>
  <c r="Q16" i="4"/>
  <c r="AU368" i="6" s="1"/>
  <c r="MS40" i="1"/>
  <c r="P16" i="4"/>
  <c r="MF25" i="1"/>
  <c r="MF23" i="1"/>
  <c r="MG25" i="1"/>
  <c r="MG23" i="1"/>
  <c r="MH25" i="1"/>
  <c r="MH23" i="1"/>
  <c r="MZ40" i="1"/>
  <c r="KU40" i="1"/>
  <c r="KT40" i="1"/>
  <c r="KS40" i="1"/>
  <c r="P13" i="4"/>
  <c r="Q13" i="4"/>
  <c r="P14" i="4"/>
  <c r="AT368" i="7" s="1"/>
  <c r="P12" i="4"/>
  <c r="AH12" i="4" s="1"/>
  <c r="AP40" i="1"/>
  <c r="CT39" i="1"/>
  <c r="CS39" i="1"/>
  <c r="CR39" i="1"/>
  <c r="Q12" i="4"/>
  <c r="AR368" i="4" s="1"/>
  <c r="Q14" i="4"/>
  <c r="AI14" i="4" s="1"/>
  <c r="Q17" i="4"/>
  <c r="T18" i="4"/>
  <c r="Q18" i="4"/>
  <c r="E18" i="4"/>
  <c r="H18" i="4"/>
  <c r="K18" i="4"/>
  <c r="N18" i="4"/>
  <c r="AT368" i="8"/>
  <c r="AG14" i="4"/>
  <c r="AG13" i="4"/>
  <c r="AS368" i="8"/>
  <c r="AG12" i="4"/>
  <c r="AR368" i="8"/>
  <c r="R18" i="4"/>
  <c r="AL236" i="8" s="1"/>
  <c r="O18" i="4"/>
  <c r="C18" i="4"/>
  <c r="F18" i="4"/>
  <c r="I18" i="4"/>
  <c r="L18" i="4"/>
  <c r="H11" i="4"/>
  <c r="E11" i="4"/>
  <c r="Q11" i="4"/>
  <c r="AI11" i="4" s="1"/>
  <c r="T11" i="4"/>
  <c r="N11" i="4"/>
  <c r="K11" i="4"/>
  <c r="G11" i="4"/>
  <c r="D11" i="4"/>
  <c r="C235" i="7" s="1"/>
  <c r="P11" i="4"/>
  <c r="AH11" i="4" s="1"/>
  <c r="S11" i="4"/>
  <c r="M11" i="4"/>
  <c r="J11" i="4"/>
  <c r="F11" i="4"/>
  <c r="C11" i="4"/>
  <c r="C235" i="8" s="1"/>
  <c r="O11" i="4"/>
  <c r="AG11" i="4" s="1"/>
  <c r="R11" i="4"/>
  <c r="L11" i="4"/>
  <c r="I11" i="4"/>
  <c r="AU368" i="7"/>
  <c r="AH16" i="4"/>
  <c r="AU368" i="8"/>
  <c r="AG16" i="4"/>
  <c r="S18" i="4"/>
  <c r="AL236" i="7" s="1"/>
  <c r="P18" i="4"/>
  <c r="D18" i="4"/>
  <c r="G18" i="4"/>
  <c r="J18" i="4"/>
  <c r="M18" i="4"/>
  <c r="W41" i="1"/>
  <c r="V41" i="1"/>
  <c r="C740" i="4"/>
  <c r="V740" i="4"/>
  <c r="C736" i="4"/>
  <c r="V736" i="4"/>
  <c r="MH84" i="1" l="1"/>
  <c r="MH55" i="1"/>
  <c r="MG84" i="1"/>
  <c r="MG55" i="1"/>
  <c r="MF84" i="1"/>
  <c r="MF55" i="1"/>
  <c r="MH80" i="1"/>
  <c r="MG80" i="1"/>
  <c r="MF80" i="1"/>
  <c r="MF78" i="1"/>
  <c r="MF71" i="1"/>
  <c r="MF79" i="1"/>
  <c r="MF73" i="1"/>
  <c r="MF76" i="1"/>
  <c r="MF72" i="1"/>
  <c r="MF75" i="1"/>
  <c r="MF70" i="1"/>
  <c r="MF74" i="1"/>
  <c r="MF77" i="1"/>
  <c r="MH76" i="1"/>
  <c r="MH75" i="1"/>
  <c r="MH73" i="1"/>
  <c r="MH74" i="1"/>
  <c r="MH77" i="1"/>
  <c r="MH71" i="1"/>
  <c r="MH70" i="1"/>
  <c r="MH78" i="1"/>
  <c r="MH72" i="1"/>
  <c r="MH79" i="1"/>
  <c r="MG72" i="1"/>
  <c r="MG74" i="1"/>
  <c r="MG75" i="1"/>
  <c r="MG78" i="1"/>
  <c r="MG73" i="1"/>
  <c r="MG76" i="1"/>
  <c r="MG77" i="1"/>
  <c r="MG71" i="1"/>
  <c r="MG70" i="1"/>
  <c r="MG79" i="1"/>
  <c r="MG68" i="1"/>
  <c r="MG69" i="1"/>
  <c r="MG66" i="1"/>
  <c r="MG67" i="1"/>
  <c r="MG65" i="1"/>
  <c r="MH66" i="1"/>
  <c r="MH67" i="1"/>
  <c r="MH65" i="1"/>
  <c r="MH68" i="1"/>
  <c r="MH69" i="1"/>
  <c r="MF68" i="1"/>
  <c r="MF69" i="1"/>
  <c r="MF65" i="1"/>
  <c r="MF66" i="1"/>
  <c r="MF67" i="1"/>
  <c r="MH61" i="1"/>
  <c r="MH64" i="1"/>
  <c r="MH62" i="1"/>
  <c r="MH60" i="1"/>
  <c r="MH63" i="1"/>
  <c r="MG62" i="1"/>
  <c r="MG63" i="1"/>
  <c r="MG61" i="1"/>
  <c r="MG64" i="1"/>
  <c r="MG60" i="1"/>
  <c r="MF64" i="1"/>
  <c r="MF62" i="1"/>
  <c r="MF63" i="1"/>
  <c r="MF61" i="1"/>
  <c r="MF60" i="1"/>
  <c r="MH56" i="1"/>
  <c r="MH57" i="1"/>
  <c r="MG57" i="1"/>
  <c r="MG56" i="1"/>
  <c r="MF56" i="1"/>
  <c r="MF57" i="1"/>
  <c r="MH54" i="1"/>
  <c r="MH58" i="1"/>
  <c r="MH59" i="1"/>
  <c r="MG54" i="1"/>
  <c r="MG59" i="1"/>
  <c r="MG58" i="1"/>
  <c r="MF54" i="1"/>
  <c r="MF58" i="1"/>
  <c r="MF59" i="1"/>
  <c r="MH46" i="1"/>
  <c r="MH50" i="1"/>
  <c r="MG46" i="1"/>
  <c r="MG50" i="1"/>
  <c r="MF46" i="1"/>
  <c r="MF50" i="1"/>
  <c r="C235" i="4"/>
  <c r="C235" i="6"/>
  <c r="AL236" i="6"/>
  <c r="AL236" i="4"/>
  <c r="AM235" i="8"/>
  <c r="H236" i="8"/>
  <c r="H236" i="4"/>
  <c r="H236" i="6"/>
  <c r="AM235" i="6"/>
  <c r="AM235" i="4"/>
  <c r="H236" i="7"/>
  <c r="AM235" i="7"/>
  <c r="AU368" i="4"/>
  <c r="AI16" i="4"/>
  <c r="AA18" i="4"/>
  <c r="T236" i="8"/>
  <c r="AB18" i="4"/>
  <c r="T236" i="7"/>
  <c r="Y18" i="4"/>
  <c r="N236" i="7"/>
  <c r="AE18" i="4"/>
  <c r="Z236" i="7"/>
  <c r="AF18" i="4"/>
  <c r="Z236" i="6"/>
  <c r="Z236" i="4"/>
  <c r="AC18" i="4"/>
  <c r="T236" i="6"/>
  <c r="T236" i="4"/>
  <c r="Z18" i="4"/>
  <c r="N236" i="4"/>
  <c r="N236" i="6"/>
  <c r="AJ18" i="4"/>
  <c r="AH18" i="4"/>
  <c r="AF236" i="7"/>
  <c r="AI18" i="4"/>
  <c r="AF236" i="6"/>
  <c r="AF236" i="4"/>
  <c r="X18" i="4"/>
  <c r="N236" i="8"/>
  <c r="AL18" i="4"/>
  <c r="AI17" i="4"/>
  <c r="AF235" i="4"/>
  <c r="AF235" i="6"/>
  <c r="AD18" i="4"/>
  <c r="Z236" i="8"/>
  <c r="AK18" i="4"/>
  <c r="AG18" i="4"/>
  <c r="AF236" i="8"/>
  <c r="AF239" i="8" s="1"/>
  <c r="AS368" i="6"/>
  <c r="AS368" i="7"/>
  <c r="AR369" i="7" s="1"/>
  <c r="AH13" i="4"/>
  <c r="AR368" i="6"/>
  <c r="AI13" i="4"/>
  <c r="W18" i="4"/>
  <c r="BK236" i="4"/>
  <c r="V18" i="4"/>
  <c r="U18" i="4"/>
  <c r="AT368" i="6"/>
  <c r="AS369" i="6" s="1"/>
  <c r="AT369" i="6" s="1"/>
  <c r="AU369" i="6" s="1"/>
  <c r="AV369" i="6" s="1"/>
  <c r="AW369" i="6" s="1"/>
  <c r="AX369" i="6" s="1"/>
  <c r="AS368" i="4"/>
  <c r="AI12" i="4"/>
  <c r="AH14" i="4"/>
  <c r="AT368" i="4"/>
  <c r="AR368" i="7"/>
  <c r="CT40" i="1"/>
  <c r="CS40" i="1"/>
  <c r="CR40" i="1"/>
  <c r="AS369" i="8"/>
  <c r="AT369" i="8" s="1"/>
  <c r="AU369" i="8" s="1"/>
  <c r="AV369" i="8" s="1"/>
  <c r="AW369" i="8" s="1"/>
  <c r="AX369" i="8" s="1"/>
  <c r="AS369" i="7"/>
  <c r="AT369" i="7" s="1"/>
  <c r="AU369" i="7" s="1"/>
  <c r="AV369" i="7" s="1"/>
  <c r="AW369" i="7" s="1"/>
  <c r="AX369" i="7" s="1"/>
  <c r="AR369" i="8"/>
  <c r="V42" i="1"/>
  <c r="W42" i="1"/>
  <c r="BC5" i="1"/>
  <c r="BC89" i="1" s="1"/>
  <c r="AS369" i="4" l="1"/>
  <c r="AT369" i="4" s="1"/>
  <c r="AU369" i="4" s="1"/>
  <c r="AV369" i="4" s="1"/>
  <c r="AW369" i="4" s="1"/>
  <c r="AX369" i="4" s="1"/>
  <c r="AF238" i="8"/>
  <c r="AR369" i="6"/>
  <c r="AC41" i="1"/>
  <c r="AR369" i="4"/>
  <c r="X41" i="1"/>
  <c r="CM41" i="1"/>
  <c r="N41" i="1"/>
  <c r="O41" i="1"/>
  <c r="BC22" i="1"/>
  <c r="BC23" i="1" s="1"/>
  <c r="BC55" i="1" s="1"/>
  <c r="BC80" i="1" l="1"/>
  <c r="BC71" i="1"/>
  <c r="BC73" i="1"/>
  <c r="BC78" i="1"/>
  <c r="BC76" i="1"/>
  <c r="BC79" i="1"/>
  <c r="BC70" i="1"/>
  <c r="BC72" i="1"/>
  <c r="BC77" i="1"/>
  <c r="BC74" i="1"/>
  <c r="BC75" i="1"/>
  <c r="BC68" i="1"/>
  <c r="BC69" i="1"/>
  <c r="BC66" i="1"/>
  <c r="BC65" i="1"/>
  <c r="BC67" i="1"/>
  <c r="BC63" i="1"/>
  <c r="BC64" i="1"/>
  <c r="BC62" i="1"/>
  <c r="BC61" i="1"/>
  <c r="BC60" i="1"/>
  <c r="BC56" i="1"/>
  <c r="BC57" i="1"/>
  <c r="BC54" i="1"/>
  <c r="BC59" i="1"/>
  <c r="BC58" i="1"/>
  <c r="BC46" i="1"/>
  <c r="BC50" i="1"/>
  <c r="JE41" i="1"/>
  <c r="MR41" i="1"/>
  <c r="MM41" i="1"/>
  <c r="MP41" i="1"/>
  <c r="MQ41" i="1"/>
  <c r="MN41" i="1"/>
  <c r="MO41" i="1"/>
  <c r="AL41" i="1"/>
  <c r="SQ41" i="1"/>
  <c r="NW41" i="1"/>
  <c r="QG41" i="1"/>
  <c r="MS41" i="1"/>
  <c r="KU41" i="1"/>
  <c r="KT41" i="1"/>
  <c r="KS41" i="1"/>
  <c r="MZ41" i="1"/>
  <c r="AP41" i="1"/>
  <c r="AN41" i="1"/>
  <c r="JI41" i="1"/>
  <c r="ME41" i="1"/>
  <c r="MD41" i="1"/>
  <c r="JC41" i="1"/>
  <c r="MB41" i="1"/>
  <c r="AO41" i="1"/>
  <c r="MC41" i="1"/>
  <c r="AC42" i="1" l="1"/>
  <c r="X42" i="1"/>
  <c r="CT41" i="1"/>
  <c r="CS41" i="1"/>
  <c r="CR41" i="1"/>
  <c r="CM42" i="1"/>
  <c r="N42" i="1"/>
  <c r="O42" i="1"/>
  <c r="B272" i="4"/>
  <c r="B271" i="4"/>
  <c r="B270" i="4"/>
  <c r="B264" i="4"/>
  <c r="B263" i="4"/>
  <c r="B262" i="4"/>
  <c r="B256" i="4"/>
  <c r="B255" i="4"/>
  <c r="B254" i="4"/>
  <c r="B325" i="7"/>
  <c r="B307" i="7"/>
  <c r="B325" i="6"/>
  <c r="B307" i="6"/>
  <c r="B325" i="4"/>
  <c r="B307" i="4"/>
  <c r="B325" i="8"/>
  <c r="B307" i="8"/>
  <c r="C375" i="4"/>
  <c r="P375" i="4" s="1"/>
  <c r="F455" i="4"/>
  <c r="S455" i="4" s="1"/>
  <c r="E455" i="4"/>
  <c r="R455" i="4" s="1"/>
  <c r="D455" i="4"/>
  <c r="Q455" i="4" s="1"/>
  <c r="I391" i="4"/>
  <c r="V391" i="4" s="1"/>
  <c r="H391" i="4"/>
  <c r="U391" i="4" s="1"/>
  <c r="G391" i="4"/>
  <c r="T391" i="4" s="1"/>
  <c r="D391" i="4"/>
  <c r="I375" i="4"/>
  <c r="V375" i="4" s="1"/>
  <c r="H375" i="4"/>
  <c r="U375" i="4" s="1"/>
  <c r="G375" i="4"/>
  <c r="T375" i="4" s="1"/>
  <c r="F375" i="4"/>
  <c r="S375" i="4" s="1"/>
  <c r="E375" i="4"/>
  <c r="R375" i="4" s="1"/>
  <c r="Q375" i="4"/>
  <c r="H368" i="4"/>
  <c r="G368" i="4"/>
  <c r="H367" i="4"/>
  <c r="G367" i="4"/>
  <c r="H366" i="4"/>
  <c r="G366" i="4"/>
  <c r="H365" i="4"/>
  <c r="G365" i="4"/>
  <c r="E313" i="8"/>
  <c r="V370" i="6"/>
  <c r="U370" i="6"/>
  <c r="AB370" i="6" s="1"/>
  <c r="AI370" i="6" s="1"/>
  <c r="T370" i="6"/>
  <c r="AA370" i="6" s="1"/>
  <c r="AH370" i="6" s="1"/>
  <c r="AV370" i="6" s="1"/>
  <c r="AV371" i="6" s="1"/>
  <c r="S370" i="6"/>
  <c r="Z370" i="6" s="1"/>
  <c r="AG370" i="6" s="1"/>
  <c r="AU370" i="6" s="1"/>
  <c r="AU371" i="6" s="1"/>
  <c r="R370" i="6"/>
  <c r="Y370" i="6" s="1"/>
  <c r="AF370" i="6" s="1"/>
  <c r="P370" i="6"/>
  <c r="W370" i="6" s="1"/>
  <c r="AD370" i="6" s="1"/>
  <c r="AR370" i="6" s="1"/>
  <c r="AR371" i="6" s="1"/>
  <c r="D370" i="6"/>
  <c r="Q370" i="6" s="1"/>
  <c r="AY365" i="6"/>
  <c r="AK365" i="6"/>
  <c r="AD365" i="6"/>
  <c r="W365" i="6"/>
  <c r="P365" i="6"/>
  <c r="V370" i="7"/>
  <c r="AC370" i="7" s="1"/>
  <c r="AJ370" i="7" s="1"/>
  <c r="AX370" i="7" s="1"/>
  <c r="AX371" i="7" s="1"/>
  <c r="U370" i="7"/>
  <c r="AB370" i="7" s="1"/>
  <c r="AI370" i="7" s="1"/>
  <c r="AW370" i="7" s="1"/>
  <c r="AW371" i="7" s="1"/>
  <c r="T370" i="7"/>
  <c r="AA370" i="7" s="1"/>
  <c r="AH370" i="7" s="1"/>
  <c r="AV370" i="7" s="1"/>
  <c r="AV371" i="7" s="1"/>
  <c r="S370" i="7"/>
  <c r="Z370" i="7" s="1"/>
  <c r="AG370" i="7" s="1"/>
  <c r="AU370" i="7" s="1"/>
  <c r="AU371" i="7" s="1"/>
  <c r="R370" i="7"/>
  <c r="Y370" i="7" s="1"/>
  <c r="AF370" i="7" s="1"/>
  <c r="AT370" i="7" s="1"/>
  <c r="AT371" i="7" s="1"/>
  <c r="P370" i="7"/>
  <c r="P372" i="7" s="1"/>
  <c r="W372" i="7" s="1"/>
  <c r="D370" i="7"/>
  <c r="Q370" i="7" s="1"/>
  <c r="AY365" i="7"/>
  <c r="AK365" i="7"/>
  <c r="AD365" i="7"/>
  <c r="W365" i="7"/>
  <c r="P365" i="7"/>
  <c r="V370" i="8"/>
  <c r="U370" i="8"/>
  <c r="T370" i="8"/>
  <c r="S370" i="8"/>
  <c r="R370" i="8"/>
  <c r="P370" i="8"/>
  <c r="P372" i="8" s="1"/>
  <c r="D370" i="8"/>
  <c r="Q370" i="8" s="1"/>
  <c r="AY365" i="8"/>
  <c r="AK365" i="8"/>
  <c r="AD365" i="8"/>
  <c r="W365" i="8"/>
  <c r="P365" i="8"/>
  <c r="G45" i="7"/>
  <c r="F45" i="7"/>
  <c r="G45" i="6"/>
  <c r="F45" i="6"/>
  <c r="G45" i="8"/>
  <c r="F45" i="8"/>
  <c r="V370" i="4"/>
  <c r="AC370" i="4" s="1"/>
  <c r="AJ370" i="4" s="1"/>
  <c r="U370" i="4"/>
  <c r="AB370" i="4" s="1"/>
  <c r="AI370" i="4" s="1"/>
  <c r="T370" i="4"/>
  <c r="AA370" i="4" s="1"/>
  <c r="AH370" i="4" s="1"/>
  <c r="S370" i="4"/>
  <c r="Z370" i="4" s="1"/>
  <c r="AG370" i="4" s="1"/>
  <c r="R370" i="4"/>
  <c r="Y370" i="4" s="1"/>
  <c r="AF370" i="4" s="1"/>
  <c r="P370" i="4"/>
  <c r="W370" i="4" s="1"/>
  <c r="AD370" i="4" s="1"/>
  <c r="C109" i="4"/>
  <c r="EF5" i="1"/>
  <c r="EF89" i="1" s="1"/>
  <c r="AY365" i="4"/>
  <c r="AK365" i="4"/>
  <c r="AD365" i="4"/>
  <c r="W365" i="4"/>
  <c r="P365" i="4"/>
  <c r="B343" i="4"/>
  <c r="B343" i="7"/>
  <c r="B343" i="6"/>
  <c r="B343" i="8"/>
  <c r="Q360" i="4"/>
  <c r="P360" i="4"/>
  <c r="O360" i="4"/>
  <c r="N360" i="4"/>
  <c r="M360" i="4"/>
  <c r="L360" i="4"/>
  <c r="K360" i="4"/>
  <c r="J360" i="4"/>
  <c r="I360" i="4"/>
  <c r="H360" i="4"/>
  <c r="G360" i="4"/>
  <c r="E360" i="4"/>
  <c r="D360" i="4"/>
  <c r="C360" i="4"/>
  <c r="Q359" i="4"/>
  <c r="P359" i="4"/>
  <c r="O359" i="4"/>
  <c r="N359" i="4"/>
  <c r="M359" i="4"/>
  <c r="L359" i="4"/>
  <c r="K359" i="4"/>
  <c r="J359" i="4"/>
  <c r="I359" i="4"/>
  <c r="H359" i="4"/>
  <c r="G359" i="4"/>
  <c r="E359" i="4"/>
  <c r="D359" i="4"/>
  <c r="C359" i="4"/>
  <c r="Q358" i="4"/>
  <c r="P358" i="4"/>
  <c r="O358" i="4"/>
  <c r="N358" i="4"/>
  <c r="M358" i="4"/>
  <c r="L358" i="4"/>
  <c r="K358" i="4"/>
  <c r="J358" i="4"/>
  <c r="I358" i="4"/>
  <c r="H358" i="4"/>
  <c r="G358" i="4"/>
  <c r="E358" i="4"/>
  <c r="D358" i="4"/>
  <c r="C358" i="4"/>
  <c r="B358" i="4"/>
  <c r="Q354" i="4"/>
  <c r="P354" i="4"/>
  <c r="O354" i="4"/>
  <c r="N354" i="4"/>
  <c r="M354" i="4"/>
  <c r="L354" i="4"/>
  <c r="K354" i="4"/>
  <c r="J354" i="4"/>
  <c r="I354" i="4"/>
  <c r="H354" i="4"/>
  <c r="G354" i="4"/>
  <c r="E354" i="4"/>
  <c r="D354" i="4"/>
  <c r="C354" i="4"/>
  <c r="Q353" i="4"/>
  <c r="P353" i="4"/>
  <c r="O353" i="4"/>
  <c r="N353" i="4"/>
  <c r="M353" i="4"/>
  <c r="L353" i="4"/>
  <c r="K353" i="4"/>
  <c r="J353" i="4"/>
  <c r="I353" i="4"/>
  <c r="H353" i="4"/>
  <c r="G353" i="4"/>
  <c r="E353" i="4"/>
  <c r="D353" i="4"/>
  <c r="C353" i="4"/>
  <c r="Q352" i="4"/>
  <c r="P352" i="4"/>
  <c r="O352" i="4"/>
  <c r="N352" i="4"/>
  <c r="M352" i="4"/>
  <c r="L352" i="4"/>
  <c r="K352" i="4"/>
  <c r="J352" i="4"/>
  <c r="I352" i="4"/>
  <c r="H352" i="4"/>
  <c r="G352" i="4"/>
  <c r="E352" i="4"/>
  <c r="D352" i="4"/>
  <c r="C352" i="4"/>
  <c r="B352" i="4"/>
  <c r="Q351" i="4"/>
  <c r="P351" i="4"/>
  <c r="O351" i="4"/>
  <c r="N351" i="4"/>
  <c r="M351" i="4"/>
  <c r="L351" i="4"/>
  <c r="K351" i="4"/>
  <c r="J351" i="4"/>
  <c r="I351" i="4"/>
  <c r="H351" i="4"/>
  <c r="G351" i="4"/>
  <c r="E351" i="4"/>
  <c r="D351" i="4"/>
  <c r="C351" i="4"/>
  <c r="Q350" i="4"/>
  <c r="P350" i="4"/>
  <c r="O350" i="4"/>
  <c r="N350" i="4"/>
  <c r="M350" i="4"/>
  <c r="L350" i="4"/>
  <c r="K350" i="4"/>
  <c r="J350" i="4"/>
  <c r="I350" i="4"/>
  <c r="H350" i="4"/>
  <c r="G350" i="4"/>
  <c r="E350" i="4"/>
  <c r="D350" i="4"/>
  <c r="C350" i="4"/>
  <c r="Q349" i="4"/>
  <c r="P349" i="4"/>
  <c r="O349" i="4"/>
  <c r="N349" i="4"/>
  <c r="M349" i="4"/>
  <c r="L349" i="4"/>
  <c r="K349" i="4"/>
  <c r="J349" i="4"/>
  <c r="I349" i="4"/>
  <c r="H349" i="4"/>
  <c r="G349" i="4"/>
  <c r="E349" i="4"/>
  <c r="D349" i="4"/>
  <c r="C349" i="4"/>
  <c r="B349" i="4"/>
  <c r="Q348" i="4"/>
  <c r="P348" i="4"/>
  <c r="O348" i="4"/>
  <c r="N348" i="4"/>
  <c r="M348" i="4"/>
  <c r="L348" i="4"/>
  <c r="K348" i="4"/>
  <c r="J348" i="4"/>
  <c r="I348" i="4"/>
  <c r="H348" i="4"/>
  <c r="G348" i="4"/>
  <c r="E348" i="4"/>
  <c r="D348" i="4"/>
  <c r="C348" i="4"/>
  <c r="Q347" i="4"/>
  <c r="P347" i="4"/>
  <c r="O347" i="4"/>
  <c r="N347" i="4"/>
  <c r="M347" i="4"/>
  <c r="L347" i="4"/>
  <c r="K347" i="4"/>
  <c r="J347" i="4"/>
  <c r="I347" i="4"/>
  <c r="H347" i="4"/>
  <c r="G347" i="4"/>
  <c r="E347" i="4"/>
  <c r="D347" i="4"/>
  <c r="C347" i="4"/>
  <c r="Q346" i="4"/>
  <c r="P346" i="4"/>
  <c r="O346" i="4"/>
  <c r="N346" i="4"/>
  <c r="M346" i="4"/>
  <c r="L346" i="4"/>
  <c r="K346" i="4"/>
  <c r="J346" i="4"/>
  <c r="I346" i="4"/>
  <c r="H346" i="4"/>
  <c r="G346" i="4"/>
  <c r="E346" i="4"/>
  <c r="D346" i="4"/>
  <c r="C346" i="4"/>
  <c r="B346" i="4"/>
  <c r="BN360" i="4"/>
  <c r="BB360" i="4"/>
  <c r="AX360" i="4"/>
  <c r="AL360" i="4"/>
  <c r="AH360" i="4"/>
  <c r="V360" i="4"/>
  <c r="Q345" i="4"/>
  <c r="P345" i="4"/>
  <c r="O345" i="4"/>
  <c r="N345" i="4"/>
  <c r="M345" i="4"/>
  <c r="L345" i="4"/>
  <c r="K345" i="4"/>
  <c r="J345" i="4"/>
  <c r="I345" i="4"/>
  <c r="H345" i="4"/>
  <c r="G345" i="4"/>
  <c r="E345" i="4"/>
  <c r="D345" i="4"/>
  <c r="C345" i="4"/>
  <c r="BN359" i="4"/>
  <c r="BB359" i="4"/>
  <c r="AX359" i="4"/>
  <c r="AL359" i="4"/>
  <c r="AH359" i="4"/>
  <c r="V359" i="4"/>
  <c r="Q344" i="4"/>
  <c r="P344" i="4"/>
  <c r="O344" i="4"/>
  <c r="N344" i="4"/>
  <c r="M344" i="4"/>
  <c r="L344" i="4"/>
  <c r="K344" i="4"/>
  <c r="J344" i="4"/>
  <c r="I344" i="4"/>
  <c r="H344" i="4"/>
  <c r="G344" i="4"/>
  <c r="E344" i="4"/>
  <c r="D344" i="4"/>
  <c r="C344" i="4"/>
  <c r="BN358" i="4"/>
  <c r="BB358" i="4"/>
  <c r="AX358" i="4"/>
  <c r="AL358" i="4"/>
  <c r="AH358" i="4"/>
  <c r="V358" i="4"/>
  <c r="Q343" i="4"/>
  <c r="P343" i="4"/>
  <c r="O343" i="4"/>
  <c r="N343" i="4"/>
  <c r="M343" i="4"/>
  <c r="L343" i="4"/>
  <c r="K343" i="4"/>
  <c r="J343" i="4"/>
  <c r="I343" i="4"/>
  <c r="H343" i="4"/>
  <c r="G343" i="4"/>
  <c r="E343" i="4"/>
  <c r="D343" i="4"/>
  <c r="C343" i="4"/>
  <c r="Q342" i="4"/>
  <c r="P342" i="4"/>
  <c r="O342" i="4"/>
  <c r="N342" i="4"/>
  <c r="M342" i="4"/>
  <c r="L342" i="4"/>
  <c r="K342" i="4"/>
  <c r="J342" i="4"/>
  <c r="I342" i="4"/>
  <c r="H342" i="4"/>
  <c r="G342" i="4"/>
  <c r="E342" i="4"/>
  <c r="D342" i="4"/>
  <c r="C342" i="4"/>
  <c r="Q341" i="4"/>
  <c r="P341" i="4"/>
  <c r="O341" i="4"/>
  <c r="N341" i="4"/>
  <c r="M341" i="4"/>
  <c r="L341" i="4"/>
  <c r="K341" i="4"/>
  <c r="J341" i="4"/>
  <c r="I341" i="4"/>
  <c r="H341" i="4"/>
  <c r="G341" i="4"/>
  <c r="E341" i="4"/>
  <c r="D341" i="4"/>
  <c r="C341" i="4"/>
  <c r="Q340" i="4"/>
  <c r="P340" i="4"/>
  <c r="O340" i="4"/>
  <c r="N340" i="4"/>
  <c r="M340" i="4"/>
  <c r="L340" i="4"/>
  <c r="K340" i="4"/>
  <c r="J340" i="4"/>
  <c r="I340" i="4"/>
  <c r="H340" i="4"/>
  <c r="G340" i="4"/>
  <c r="E340" i="4"/>
  <c r="D340" i="4"/>
  <c r="C340" i="4"/>
  <c r="B340" i="4"/>
  <c r="Q336" i="4"/>
  <c r="P336" i="4"/>
  <c r="O336" i="4"/>
  <c r="N336" i="4"/>
  <c r="M336" i="4"/>
  <c r="L336" i="4"/>
  <c r="K336" i="4"/>
  <c r="J336" i="4"/>
  <c r="I336" i="4"/>
  <c r="H336" i="4"/>
  <c r="G336" i="4"/>
  <c r="E336" i="4"/>
  <c r="D336" i="4"/>
  <c r="C336" i="4"/>
  <c r="Q335" i="4"/>
  <c r="P335" i="4"/>
  <c r="O335" i="4"/>
  <c r="N335" i="4"/>
  <c r="M335" i="4"/>
  <c r="L335" i="4"/>
  <c r="K335" i="4"/>
  <c r="J335" i="4"/>
  <c r="I335" i="4"/>
  <c r="H335" i="4"/>
  <c r="G335" i="4"/>
  <c r="E335" i="4"/>
  <c r="D335" i="4"/>
  <c r="C335" i="4"/>
  <c r="Q334" i="4"/>
  <c r="P334" i="4"/>
  <c r="O334" i="4"/>
  <c r="N334" i="4"/>
  <c r="M334" i="4"/>
  <c r="L334" i="4"/>
  <c r="K334" i="4"/>
  <c r="J334" i="4"/>
  <c r="I334" i="4"/>
  <c r="H334" i="4"/>
  <c r="G334" i="4"/>
  <c r="E334" i="4"/>
  <c r="D334" i="4"/>
  <c r="C334" i="4"/>
  <c r="B334" i="4"/>
  <c r="Q333" i="4"/>
  <c r="P333" i="4"/>
  <c r="O333" i="4"/>
  <c r="N333" i="4"/>
  <c r="M333" i="4"/>
  <c r="L333" i="4"/>
  <c r="K333" i="4"/>
  <c r="J333" i="4"/>
  <c r="I333" i="4"/>
  <c r="H333" i="4"/>
  <c r="G333" i="4"/>
  <c r="E333" i="4"/>
  <c r="D333" i="4"/>
  <c r="C333" i="4"/>
  <c r="Q332" i="4"/>
  <c r="P332" i="4"/>
  <c r="O332" i="4"/>
  <c r="N332" i="4"/>
  <c r="M332" i="4"/>
  <c r="L332" i="4"/>
  <c r="K332" i="4"/>
  <c r="J332" i="4"/>
  <c r="I332" i="4"/>
  <c r="H332" i="4"/>
  <c r="G332" i="4"/>
  <c r="E332" i="4"/>
  <c r="D332" i="4"/>
  <c r="C332" i="4"/>
  <c r="Q331" i="4"/>
  <c r="P331" i="4"/>
  <c r="O331" i="4"/>
  <c r="N331" i="4"/>
  <c r="M331" i="4"/>
  <c r="L331" i="4"/>
  <c r="K331" i="4"/>
  <c r="J331" i="4"/>
  <c r="I331" i="4"/>
  <c r="H331" i="4"/>
  <c r="G331" i="4"/>
  <c r="E331" i="4"/>
  <c r="D331" i="4"/>
  <c r="C331" i="4"/>
  <c r="B331" i="4"/>
  <c r="Q330" i="4"/>
  <c r="P330" i="4"/>
  <c r="O330" i="4"/>
  <c r="N330" i="4"/>
  <c r="M330" i="4"/>
  <c r="L330" i="4"/>
  <c r="K330" i="4"/>
  <c r="J330" i="4"/>
  <c r="I330" i="4"/>
  <c r="H330" i="4"/>
  <c r="G330" i="4"/>
  <c r="E330" i="4"/>
  <c r="D330" i="4"/>
  <c r="C330" i="4"/>
  <c r="Q329" i="4"/>
  <c r="P329" i="4"/>
  <c r="O329" i="4"/>
  <c r="N329" i="4"/>
  <c r="M329" i="4"/>
  <c r="L329" i="4"/>
  <c r="K329" i="4"/>
  <c r="J329" i="4"/>
  <c r="I329" i="4"/>
  <c r="H329" i="4"/>
  <c r="G329" i="4"/>
  <c r="E329" i="4"/>
  <c r="D329" i="4"/>
  <c r="C329" i="4"/>
  <c r="Q328" i="4"/>
  <c r="P328" i="4"/>
  <c r="O328" i="4"/>
  <c r="N328" i="4"/>
  <c r="M328" i="4"/>
  <c r="L328" i="4"/>
  <c r="K328" i="4"/>
  <c r="J328" i="4"/>
  <c r="I328" i="4"/>
  <c r="H328" i="4"/>
  <c r="G328" i="4"/>
  <c r="E328" i="4"/>
  <c r="D328" i="4"/>
  <c r="C328" i="4"/>
  <c r="B328" i="4"/>
  <c r="BN342" i="4"/>
  <c r="BB342" i="4"/>
  <c r="AX342" i="4"/>
  <c r="AL342" i="4"/>
  <c r="AH342" i="4"/>
  <c r="V342" i="4"/>
  <c r="Q327" i="4"/>
  <c r="P327" i="4"/>
  <c r="O327" i="4"/>
  <c r="N327" i="4"/>
  <c r="M327" i="4"/>
  <c r="L327" i="4"/>
  <c r="K327" i="4"/>
  <c r="J327" i="4"/>
  <c r="I327" i="4"/>
  <c r="H327" i="4"/>
  <c r="G327" i="4"/>
  <c r="E327" i="4"/>
  <c r="D327" i="4"/>
  <c r="C327" i="4"/>
  <c r="BN341" i="4"/>
  <c r="BB341" i="4"/>
  <c r="AL341" i="4"/>
  <c r="AH341" i="4"/>
  <c r="V341" i="4"/>
  <c r="Q326" i="4"/>
  <c r="P326" i="4"/>
  <c r="O326" i="4"/>
  <c r="N326" i="4"/>
  <c r="M326" i="4"/>
  <c r="L326" i="4"/>
  <c r="K326" i="4"/>
  <c r="J326" i="4"/>
  <c r="I326" i="4"/>
  <c r="H326" i="4"/>
  <c r="G326" i="4"/>
  <c r="E326" i="4"/>
  <c r="D326" i="4"/>
  <c r="C326" i="4"/>
  <c r="BN340" i="4"/>
  <c r="BB340" i="4"/>
  <c r="AX340" i="4"/>
  <c r="AL340" i="4"/>
  <c r="AH340" i="4"/>
  <c r="V340" i="4"/>
  <c r="Q325" i="4"/>
  <c r="P325" i="4"/>
  <c r="O325" i="4"/>
  <c r="N325" i="4"/>
  <c r="M325" i="4"/>
  <c r="L325" i="4"/>
  <c r="K325" i="4"/>
  <c r="J325" i="4"/>
  <c r="I325" i="4"/>
  <c r="H325" i="4"/>
  <c r="G325" i="4"/>
  <c r="E325" i="4"/>
  <c r="D325" i="4"/>
  <c r="C325" i="4"/>
  <c r="R360" i="7"/>
  <c r="F360" i="7"/>
  <c r="Q360" i="7"/>
  <c r="P360" i="7"/>
  <c r="O360" i="7"/>
  <c r="N360" i="7"/>
  <c r="M360" i="7"/>
  <c r="L360" i="7"/>
  <c r="K360" i="7"/>
  <c r="J360" i="7"/>
  <c r="I360" i="7"/>
  <c r="H360" i="7"/>
  <c r="G360" i="7"/>
  <c r="E360" i="7"/>
  <c r="D360" i="7"/>
  <c r="C360" i="7"/>
  <c r="F359" i="7"/>
  <c r="R359" i="7"/>
  <c r="Q359" i="7"/>
  <c r="P359" i="7"/>
  <c r="O359" i="7"/>
  <c r="N359" i="7"/>
  <c r="M359" i="7"/>
  <c r="L359" i="7"/>
  <c r="K359" i="7"/>
  <c r="J359" i="7"/>
  <c r="I359" i="7"/>
  <c r="H359" i="7"/>
  <c r="G359" i="7"/>
  <c r="E359" i="7"/>
  <c r="D359" i="7"/>
  <c r="C359" i="7"/>
  <c r="F358" i="7"/>
  <c r="R358" i="7"/>
  <c r="Q358" i="7"/>
  <c r="P358" i="7"/>
  <c r="O358" i="7"/>
  <c r="N358" i="7"/>
  <c r="M358" i="7"/>
  <c r="L358" i="7"/>
  <c r="K358" i="7"/>
  <c r="J358" i="7"/>
  <c r="I358" i="7"/>
  <c r="H358" i="7"/>
  <c r="G358" i="7"/>
  <c r="E358" i="7"/>
  <c r="D358" i="7"/>
  <c r="C358" i="7"/>
  <c r="B358" i="7"/>
  <c r="R354" i="7"/>
  <c r="F354" i="7"/>
  <c r="Q354" i="7"/>
  <c r="P354" i="7"/>
  <c r="O354" i="7"/>
  <c r="N354" i="7"/>
  <c r="M354" i="7"/>
  <c r="L354" i="7"/>
  <c r="K354" i="7"/>
  <c r="J354" i="7"/>
  <c r="I354" i="7"/>
  <c r="H354" i="7"/>
  <c r="G354" i="7"/>
  <c r="E354" i="7"/>
  <c r="D354" i="7"/>
  <c r="C354" i="7"/>
  <c r="F353" i="7"/>
  <c r="R353" i="7"/>
  <c r="Q353" i="7"/>
  <c r="P353" i="7"/>
  <c r="O353" i="7"/>
  <c r="N353" i="7"/>
  <c r="M353" i="7"/>
  <c r="L353" i="7"/>
  <c r="K353" i="7"/>
  <c r="J353" i="7"/>
  <c r="I353" i="7"/>
  <c r="H353" i="7"/>
  <c r="G353" i="7"/>
  <c r="E353" i="7"/>
  <c r="D353" i="7"/>
  <c r="C353" i="7"/>
  <c r="R352" i="7"/>
  <c r="F352" i="7"/>
  <c r="Q352" i="7"/>
  <c r="P352" i="7"/>
  <c r="O352" i="7"/>
  <c r="N352" i="7"/>
  <c r="M352" i="7"/>
  <c r="L352" i="7"/>
  <c r="K352" i="7"/>
  <c r="J352" i="7"/>
  <c r="I352" i="7"/>
  <c r="H352" i="7"/>
  <c r="G352" i="7"/>
  <c r="E352" i="7"/>
  <c r="D352" i="7"/>
  <c r="C352" i="7"/>
  <c r="B352" i="7"/>
  <c r="R351" i="7"/>
  <c r="F351" i="7"/>
  <c r="Q351" i="7"/>
  <c r="P351" i="7"/>
  <c r="O351" i="7"/>
  <c r="N351" i="7"/>
  <c r="M351" i="7"/>
  <c r="L351" i="7"/>
  <c r="K351" i="7"/>
  <c r="J351" i="7"/>
  <c r="I351" i="7"/>
  <c r="H351" i="7"/>
  <c r="G351" i="7"/>
  <c r="E351" i="7"/>
  <c r="D351" i="7"/>
  <c r="C351" i="7"/>
  <c r="F350" i="7"/>
  <c r="R350" i="7"/>
  <c r="Q350" i="7"/>
  <c r="P350" i="7"/>
  <c r="O350" i="7"/>
  <c r="N350" i="7"/>
  <c r="M350" i="7"/>
  <c r="L350" i="7"/>
  <c r="K350" i="7"/>
  <c r="J350" i="7"/>
  <c r="I350" i="7"/>
  <c r="H350" i="7"/>
  <c r="G350" i="7"/>
  <c r="E350" i="7"/>
  <c r="D350" i="7"/>
  <c r="C350" i="7"/>
  <c r="R349" i="7"/>
  <c r="F349" i="7"/>
  <c r="Q349" i="7"/>
  <c r="P349" i="7"/>
  <c r="O349" i="7"/>
  <c r="N349" i="7"/>
  <c r="M349" i="7"/>
  <c r="L349" i="7"/>
  <c r="K349" i="7"/>
  <c r="J349" i="7"/>
  <c r="I349" i="7"/>
  <c r="H349" i="7"/>
  <c r="G349" i="7"/>
  <c r="E349" i="7"/>
  <c r="D349" i="7"/>
  <c r="C349" i="7"/>
  <c r="B349" i="7"/>
  <c r="R348" i="7"/>
  <c r="F348" i="7"/>
  <c r="Q348" i="7"/>
  <c r="P348" i="7"/>
  <c r="O348" i="7"/>
  <c r="N348" i="7"/>
  <c r="M348" i="7"/>
  <c r="L348" i="7"/>
  <c r="K348" i="7"/>
  <c r="J348" i="7"/>
  <c r="I348" i="7"/>
  <c r="H348" i="7"/>
  <c r="G348" i="7"/>
  <c r="E348" i="7"/>
  <c r="D348" i="7"/>
  <c r="C348" i="7"/>
  <c r="R347" i="7"/>
  <c r="F347" i="7"/>
  <c r="Q347" i="7"/>
  <c r="P347" i="7"/>
  <c r="O347" i="7"/>
  <c r="N347" i="7"/>
  <c r="M347" i="7"/>
  <c r="L347" i="7"/>
  <c r="K347" i="7"/>
  <c r="J347" i="7"/>
  <c r="I347" i="7"/>
  <c r="H347" i="7"/>
  <c r="G347" i="7"/>
  <c r="E347" i="7"/>
  <c r="D347" i="7"/>
  <c r="C347" i="7"/>
  <c r="F346" i="7"/>
  <c r="R346" i="7"/>
  <c r="Q346" i="7"/>
  <c r="P346" i="7"/>
  <c r="O346" i="7"/>
  <c r="N346" i="7"/>
  <c r="M346" i="7"/>
  <c r="L346" i="7"/>
  <c r="K346" i="7"/>
  <c r="J346" i="7"/>
  <c r="I346" i="7"/>
  <c r="H346" i="7"/>
  <c r="G346" i="7"/>
  <c r="E346" i="7"/>
  <c r="D346" i="7"/>
  <c r="C346" i="7"/>
  <c r="B346" i="7"/>
  <c r="F345" i="7"/>
  <c r="R345" i="7"/>
  <c r="Q345" i="7"/>
  <c r="P345" i="7"/>
  <c r="O345" i="7"/>
  <c r="N345" i="7"/>
  <c r="M345" i="7"/>
  <c r="L345" i="7"/>
  <c r="K345" i="7"/>
  <c r="J345" i="7"/>
  <c r="I345" i="7"/>
  <c r="H345" i="7"/>
  <c r="G345" i="7"/>
  <c r="E345" i="7"/>
  <c r="D345" i="7"/>
  <c r="C345" i="7"/>
  <c r="R344" i="7"/>
  <c r="F344" i="7"/>
  <c r="Q344" i="7"/>
  <c r="P344" i="7"/>
  <c r="O344" i="7"/>
  <c r="N344" i="7"/>
  <c r="M344" i="7"/>
  <c r="L344" i="7"/>
  <c r="K344" i="7"/>
  <c r="J344" i="7"/>
  <c r="I344" i="7"/>
  <c r="H344" i="7"/>
  <c r="G344" i="7"/>
  <c r="E344" i="7"/>
  <c r="D344" i="7"/>
  <c r="C344" i="7"/>
  <c r="F343" i="7"/>
  <c r="R343" i="7"/>
  <c r="Q343" i="7"/>
  <c r="P343" i="7"/>
  <c r="O343" i="7"/>
  <c r="N343" i="7"/>
  <c r="M343" i="7"/>
  <c r="L343" i="7"/>
  <c r="K343" i="7"/>
  <c r="J343" i="7"/>
  <c r="I343" i="7"/>
  <c r="H343" i="7"/>
  <c r="G343" i="7"/>
  <c r="E343" i="7"/>
  <c r="D343" i="7"/>
  <c r="C343" i="7"/>
  <c r="F342" i="7"/>
  <c r="R342" i="7"/>
  <c r="Q342" i="7"/>
  <c r="P342" i="7"/>
  <c r="O342" i="7"/>
  <c r="N342" i="7"/>
  <c r="M342" i="7"/>
  <c r="L342" i="7"/>
  <c r="K342" i="7"/>
  <c r="J342" i="7"/>
  <c r="I342" i="7"/>
  <c r="H342" i="7"/>
  <c r="G342" i="7"/>
  <c r="E342" i="7"/>
  <c r="D342" i="7"/>
  <c r="C342" i="7"/>
  <c r="F341" i="7"/>
  <c r="R341" i="7"/>
  <c r="Q341" i="7"/>
  <c r="P341" i="7"/>
  <c r="O341" i="7"/>
  <c r="N341" i="7"/>
  <c r="M341" i="7"/>
  <c r="L341" i="7"/>
  <c r="K341" i="7"/>
  <c r="J341" i="7"/>
  <c r="I341" i="7"/>
  <c r="H341" i="7"/>
  <c r="G341" i="7"/>
  <c r="E341" i="7"/>
  <c r="D341" i="7"/>
  <c r="C341" i="7"/>
  <c r="R340" i="7"/>
  <c r="F340" i="7"/>
  <c r="Q340" i="7"/>
  <c r="P340" i="7"/>
  <c r="O340" i="7"/>
  <c r="N340" i="7"/>
  <c r="M340" i="7"/>
  <c r="L340" i="7"/>
  <c r="K340" i="7"/>
  <c r="J340" i="7"/>
  <c r="I340" i="7"/>
  <c r="H340" i="7"/>
  <c r="G340" i="7"/>
  <c r="E340" i="7"/>
  <c r="D340" i="7"/>
  <c r="C340" i="7"/>
  <c r="B340" i="7"/>
  <c r="R336" i="7"/>
  <c r="F336" i="7"/>
  <c r="Q336" i="7"/>
  <c r="P336" i="7"/>
  <c r="O336" i="7"/>
  <c r="N336" i="7"/>
  <c r="M336" i="7"/>
  <c r="L336" i="7"/>
  <c r="K336" i="7"/>
  <c r="J336" i="7"/>
  <c r="I336" i="7"/>
  <c r="H336" i="7"/>
  <c r="G336" i="7"/>
  <c r="E336" i="7"/>
  <c r="D336" i="7"/>
  <c r="C336" i="7"/>
  <c r="F335" i="7"/>
  <c r="R335" i="7"/>
  <c r="Q335" i="7"/>
  <c r="P335" i="7"/>
  <c r="O335" i="7"/>
  <c r="N335" i="7"/>
  <c r="M335" i="7"/>
  <c r="L335" i="7"/>
  <c r="K335" i="7"/>
  <c r="J335" i="7"/>
  <c r="I335" i="7"/>
  <c r="H335" i="7"/>
  <c r="G335" i="7"/>
  <c r="E335" i="7"/>
  <c r="D335" i="7"/>
  <c r="C335" i="7"/>
  <c r="R334" i="7"/>
  <c r="F334" i="7"/>
  <c r="Q334" i="7"/>
  <c r="P334" i="7"/>
  <c r="O334" i="7"/>
  <c r="N334" i="7"/>
  <c r="M334" i="7"/>
  <c r="L334" i="7"/>
  <c r="K334" i="7"/>
  <c r="J334" i="7"/>
  <c r="I334" i="7"/>
  <c r="H334" i="7"/>
  <c r="G334" i="7"/>
  <c r="E334" i="7"/>
  <c r="D334" i="7"/>
  <c r="C334" i="7"/>
  <c r="B334" i="7"/>
  <c r="R333" i="7"/>
  <c r="F333" i="7"/>
  <c r="Q333" i="7"/>
  <c r="P333" i="7"/>
  <c r="O333" i="7"/>
  <c r="N333" i="7"/>
  <c r="M333" i="7"/>
  <c r="L333" i="7"/>
  <c r="K333" i="7"/>
  <c r="J333" i="7"/>
  <c r="I333" i="7"/>
  <c r="H333" i="7"/>
  <c r="G333" i="7"/>
  <c r="E333" i="7"/>
  <c r="D333" i="7"/>
  <c r="C333" i="7"/>
  <c r="F332" i="7"/>
  <c r="R332" i="7"/>
  <c r="Q332" i="7"/>
  <c r="P332" i="7"/>
  <c r="O332" i="7"/>
  <c r="N332" i="7"/>
  <c r="M332" i="7"/>
  <c r="L332" i="7"/>
  <c r="K332" i="7"/>
  <c r="J332" i="7"/>
  <c r="I332" i="7"/>
  <c r="H332" i="7"/>
  <c r="G332" i="7"/>
  <c r="E332" i="7"/>
  <c r="D332" i="7"/>
  <c r="C332" i="7"/>
  <c r="R331" i="7"/>
  <c r="F331" i="7"/>
  <c r="Q331" i="7"/>
  <c r="P331" i="7"/>
  <c r="O331" i="7"/>
  <c r="N331" i="7"/>
  <c r="M331" i="7"/>
  <c r="L331" i="7"/>
  <c r="K331" i="7"/>
  <c r="J331" i="7"/>
  <c r="I331" i="7"/>
  <c r="H331" i="7"/>
  <c r="G331" i="7"/>
  <c r="E331" i="7"/>
  <c r="D331" i="7"/>
  <c r="C331" i="7"/>
  <c r="B331" i="7"/>
  <c r="R330" i="7"/>
  <c r="F330" i="7"/>
  <c r="Q330" i="7"/>
  <c r="P330" i="7"/>
  <c r="O330" i="7"/>
  <c r="N330" i="7"/>
  <c r="M330" i="7"/>
  <c r="L330" i="7"/>
  <c r="K330" i="7"/>
  <c r="J330" i="7"/>
  <c r="I330" i="7"/>
  <c r="H330" i="7"/>
  <c r="G330" i="7"/>
  <c r="E330" i="7"/>
  <c r="D330" i="7"/>
  <c r="C330" i="7"/>
  <c r="R329" i="7"/>
  <c r="F329" i="7"/>
  <c r="Q329" i="7"/>
  <c r="P329" i="7"/>
  <c r="O329" i="7"/>
  <c r="N329" i="7"/>
  <c r="M329" i="7"/>
  <c r="L329" i="7"/>
  <c r="K329" i="7"/>
  <c r="J329" i="7"/>
  <c r="I329" i="7"/>
  <c r="H329" i="7"/>
  <c r="G329" i="7"/>
  <c r="E329" i="7"/>
  <c r="D329" i="7"/>
  <c r="C329" i="7"/>
  <c r="R328" i="7"/>
  <c r="F328" i="7"/>
  <c r="Q328" i="7"/>
  <c r="P328" i="7"/>
  <c r="O328" i="7"/>
  <c r="N328" i="7"/>
  <c r="M328" i="7"/>
  <c r="L328" i="7"/>
  <c r="K328" i="7"/>
  <c r="J328" i="7"/>
  <c r="I328" i="7"/>
  <c r="H328" i="7"/>
  <c r="G328" i="7"/>
  <c r="E328" i="7"/>
  <c r="D328" i="7"/>
  <c r="C328" i="7"/>
  <c r="B328" i="7"/>
  <c r="R327" i="7"/>
  <c r="F327" i="7"/>
  <c r="Q327" i="7"/>
  <c r="P327" i="7"/>
  <c r="O327" i="7"/>
  <c r="N327" i="7"/>
  <c r="M327" i="7"/>
  <c r="L327" i="7"/>
  <c r="K327" i="7"/>
  <c r="J327" i="7"/>
  <c r="I327" i="7"/>
  <c r="H327" i="7"/>
  <c r="G327" i="7"/>
  <c r="E327" i="7"/>
  <c r="D327" i="7"/>
  <c r="C327" i="7"/>
  <c r="R326" i="7"/>
  <c r="F326" i="7"/>
  <c r="Q326" i="7"/>
  <c r="P326" i="7"/>
  <c r="O326" i="7"/>
  <c r="N326" i="7"/>
  <c r="M326" i="7"/>
  <c r="L326" i="7"/>
  <c r="K326" i="7"/>
  <c r="J326" i="7"/>
  <c r="I326" i="7"/>
  <c r="H326" i="7"/>
  <c r="G326" i="7"/>
  <c r="E326" i="7"/>
  <c r="D326" i="7"/>
  <c r="C326" i="7"/>
  <c r="F325" i="7"/>
  <c r="R325" i="7"/>
  <c r="Q325" i="7"/>
  <c r="P325" i="7"/>
  <c r="O325" i="7"/>
  <c r="N325" i="7"/>
  <c r="M325" i="7"/>
  <c r="L325" i="7"/>
  <c r="K325" i="7"/>
  <c r="J325" i="7"/>
  <c r="I325" i="7"/>
  <c r="H325" i="7"/>
  <c r="G325" i="7"/>
  <c r="E325" i="7"/>
  <c r="D325" i="7"/>
  <c r="C325" i="7"/>
  <c r="R360" i="6"/>
  <c r="F360" i="6"/>
  <c r="Q360" i="6"/>
  <c r="P360" i="6"/>
  <c r="O360" i="6"/>
  <c r="N360" i="6"/>
  <c r="M360" i="6"/>
  <c r="L360" i="6"/>
  <c r="K360" i="6"/>
  <c r="J360" i="6"/>
  <c r="I360" i="6"/>
  <c r="H360" i="6"/>
  <c r="G360" i="6"/>
  <c r="E360" i="6"/>
  <c r="D360" i="6"/>
  <c r="C360" i="6"/>
  <c r="R359" i="6"/>
  <c r="F359" i="6"/>
  <c r="Q359" i="6"/>
  <c r="P359" i="6"/>
  <c r="O359" i="6"/>
  <c r="N359" i="6"/>
  <c r="M359" i="6"/>
  <c r="L359" i="6"/>
  <c r="K359" i="6"/>
  <c r="J359" i="6"/>
  <c r="I359" i="6"/>
  <c r="H359" i="6"/>
  <c r="G359" i="6"/>
  <c r="E359" i="6"/>
  <c r="D359" i="6"/>
  <c r="C359" i="6"/>
  <c r="R358" i="6"/>
  <c r="F358" i="6"/>
  <c r="Q358" i="6"/>
  <c r="P358" i="6"/>
  <c r="O358" i="6"/>
  <c r="N358" i="6"/>
  <c r="M358" i="6"/>
  <c r="L358" i="6"/>
  <c r="K358" i="6"/>
  <c r="J358" i="6"/>
  <c r="I358" i="6"/>
  <c r="H358" i="6"/>
  <c r="G358" i="6"/>
  <c r="E358" i="6"/>
  <c r="D358" i="6"/>
  <c r="C358" i="6"/>
  <c r="B358" i="6"/>
  <c r="R354" i="6"/>
  <c r="F354" i="6"/>
  <c r="Q354" i="6"/>
  <c r="P354" i="6"/>
  <c r="O354" i="6"/>
  <c r="N354" i="6"/>
  <c r="M354" i="6"/>
  <c r="L354" i="6"/>
  <c r="K354" i="6"/>
  <c r="J354" i="6"/>
  <c r="I354" i="6"/>
  <c r="H354" i="6"/>
  <c r="G354" i="6"/>
  <c r="E354" i="6"/>
  <c r="D354" i="6"/>
  <c r="C354" i="6"/>
  <c r="R353" i="6"/>
  <c r="F353" i="6"/>
  <c r="Q353" i="6"/>
  <c r="P353" i="6"/>
  <c r="O353" i="6"/>
  <c r="N353" i="6"/>
  <c r="M353" i="6"/>
  <c r="L353" i="6"/>
  <c r="K353" i="6"/>
  <c r="J353" i="6"/>
  <c r="I353" i="6"/>
  <c r="H353" i="6"/>
  <c r="G353" i="6"/>
  <c r="E353" i="6"/>
  <c r="D353" i="6"/>
  <c r="C353" i="6"/>
  <c r="R352" i="6"/>
  <c r="F352" i="6"/>
  <c r="Q352" i="6"/>
  <c r="P352" i="6"/>
  <c r="O352" i="6"/>
  <c r="N352" i="6"/>
  <c r="M352" i="6"/>
  <c r="L352" i="6"/>
  <c r="K352" i="6"/>
  <c r="J352" i="6"/>
  <c r="I352" i="6"/>
  <c r="H352" i="6"/>
  <c r="G352" i="6"/>
  <c r="E352" i="6"/>
  <c r="D352" i="6"/>
  <c r="C352" i="6"/>
  <c r="B352" i="6"/>
  <c r="R351" i="6"/>
  <c r="F351" i="6"/>
  <c r="Q351" i="6"/>
  <c r="P351" i="6"/>
  <c r="O351" i="6"/>
  <c r="N351" i="6"/>
  <c r="M351" i="6"/>
  <c r="L351" i="6"/>
  <c r="K351" i="6"/>
  <c r="J351" i="6"/>
  <c r="I351" i="6"/>
  <c r="H351" i="6"/>
  <c r="G351" i="6"/>
  <c r="E351" i="6"/>
  <c r="D351" i="6"/>
  <c r="C351" i="6"/>
  <c r="R350" i="6"/>
  <c r="F350" i="6"/>
  <c r="Q350" i="6"/>
  <c r="P350" i="6"/>
  <c r="O350" i="6"/>
  <c r="N350" i="6"/>
  <c r="M350" i="6"/>
  <c r="L350" i="6"/>
  <c r="K350" i="6"/>
  <c r="J350" i="6"/>
  <c r="I350" i="6"/>
  <c r="H350" i="6"/>
  <c r="G350" i="6"/>
  <c r="E350" i="6"/>
  <c r="D350" i="6"/>
  <c r="C350" i="6"/>
  <c r="F349" i="6"/>
  <c r="R349" i="6"/>
  <c r="Q349" i="6"/>
  <c r="P349" i="6"/>
  <c r="O349" i="6"/>
  <c r="N349" i="6"/>
  <c r="M349" i="6"/>
  <c r="L349" i="6"/>
  <c r="K349" i="6"/>
  <c r="J349" i="6"/>
  <c r="I349" i="6"/>
  <c r="H349" i="6"/>
  <c r="G349" i="6"/>
  <c r="E349" i="6"/>
  <c r="D349" i="6"/>
  <c r="C349" i="6"/>
  <c r="B349" i="6"/>
  <c r="R348" i="6"/>
  <c r="F348" i="6"/>
  <c r="Q348" i="6"/>
  <c r="P348" i="6"/>
  <c r="O348" i="6"/>
  <c r="N348" i="6"/>
  <c r="M348" i="6"/>
  <c r="L348" i="6"/>
  <c r="K348" i="6"/>
  <c r="J348" i="6"/>
  <c r="I348" i="6"/>
  <c r="H348" i="6"/>
  <c r="G348" i="6"/>
  <c r="E348" i="6"/>
  <c r="D348" i="6"/>
  <c r="C348" i="6"/>
  <c r="R347" i="6"/>
  <c r="F347" i="6"/>
  <c r="Q347" i="6"/>
  <c r="P347" i="6"/>
  <c r="O347" i="6"/>
  <c r="N347" i="6"/>
  <c r="M347" i="6"/>
  <c r="L347" i="6"/>
  <c r="K347" i="6"/>
  <c r="J347" i="6"/>
  <c r="I347" i="6"/>
  <c r="H347" i="6"/>
  <c r="G347" i="6"/>
  <c r="E347" i="6"/>
  <c r="D347" i="6"/>
  <c r="C347" i="6"/>
  <c r="F346" i="6"/>
  <c r="R346" i="6"/>
  <c r="Q346" i="6"/>
  <c r="P346" i="6"/>
  <c r="O346" i="6"/>
  <c r="N346" i="6"/>
  <c r="M346" i="6"/>
  <c r="L346" i="6"/>
  <c r="K346" i="6"/>
  <c r="J346" i="6"/>
  <c r="I346" i="6"/>
  <c r="H346" i="6"/>
  <c r="G346" i="6"/>
  <c r="E346" i="6"/>
  <c r="D346" i="6"/>
  <c r="C346" i="6"/>
  <c r="B346" i="6"/>
  <c r="R345" i="6"/>
  <c r="F345" i="6"/>
  <c r="Q345" i="6"/>
  <c r="P345" i="6"/>
  <c r="O345" i="6"/>
  <c r="N345" i="6"/>
  <c r="M345" i="6"/>
  <c r="L345" i="6"/>
  <c r="K345" i="6"/>
  <c r="J345" i="6"/>
  <c r="I345" i="6"/>
  <c r="H345" i="6"/>
  <c r="G345" i="6"/>
  <c r="E345" i="6"/>
  <c r="D345" i="6"/>
  <c r="C345" i="6"/>
  <c r="R344" i="6"/>
  <c r="F344" i="6"/>
  <c r="Q344" i="6"/>
  <c r="P344" i="6"/>
  <c r="O344" i="6"/>
  <c r="N344" i="6"/>
  <c r="M344" i="6"/>
  <c r="L344" i="6"/>
  <c r="K344" i="6"/>
  <c r="J344" i="6"/>
  <c r="I344" i="6"/>
  <c r="H344" i="6"/>
  <c r="G344" i="6"/>
  <c r="E344" i="6"/>
  <c r="D344" i="6"/>
  <c r="C344" i="6"/>
  <c r="F343" i="6"/>
  <c r="R343" i="6"/>
  <c r="Q343" i="6"/>
  <c r="P343" i="6"/>
  <c r="O343" i="6"/>
  <c r="N343" i="6"/>
  <c r="M343" i="6"/>
  <c r="L343" i="6"/>
  <c r="K343" i="6"/>
  <c r="J343" i="6"/>
  <c r="I343" i="6"/>
  <c r="H343" i="6"/>
  <c r="G343" i="6"/>
  <c r="E343" i="6"/>
  <c r="D343" i="6"/>
  <c r="C343" i="6"/>
  <c r="R342" i="6"/>
  <c r="F342" i="6"/>
  <c r="Q342" i="6"/>
  <c r="P342" i="6"/>
  <c r="O342" i="6"/>
  <c r="N342" i="6"/>
  <c r="M342" i="6"/>
  <c r="L342" i="6"/>
  <c r="K342" i="6"/>
  <c r="J342" i="6"/>
  <c r="I342" i="6"/>
  <c r="H342" i="6"/>
  <c r="G342" i="6"/>
  <c r="E342" i="6"/>
  <c r="D342" i="6"/>
  <c r="C342" i="6"/>
  <c r="R341" i="6"/>
  <c r="F341" i="6"/>
  <c r="Q341" i="6"/>
  <c r="P341" i="6"/>
  <c r="O341" i="6"/>
  <c r="N341" i="6"/>
  <c r="M341" i="6"/>
  <c r="L341" i="6"/>
  <c r="K341" i="6"/>
  <c r="J341" i="6"/>
  <c r="I341" i="6"/>
  <c r="H341" i="6"/>
  <c r="G341" i="6"/>
  <c r="E341" i="6"/>
  <c r="D341" i="6"/>
  <c r="C341" i="6"/>
  <c r="F340" i="6"/>
  <c r="R340" i="6"/>
  <c r="Q340" i="6"/>
  <c r="P340" i="6"/>
  <c r="O340" i="6"/>
  <c r="N340" i="6"/>
  <c r="M340" i="6"/>
  <c r="L340" i="6"/>
  <c r="K340" i="6"/>
  <c r="J340" i="6"/>
  <c r="I340" i="6"/>
  <c r="H340" i="6"/>
  <c r="G340" i="6"/>
  <c r="E340" i="6"/>
  <c r="D340" i="6"/>
  <c r="C340" i="6"/>
  <c r="B340" i="6"/>
  <c r="R336" i="6"/>
  <c r="F336" i="6"/>
  <c r="Q336" i="6"/>
  <c r="P336" i="6"/>
  <c r="O336" i="6"/>
  <c r="N336" i="6"/>
  <c r="M336" i="6"/>
  <c r="L336" i="6"/>
  <c r="K336" i="6"/>
  <c r="J336" i="6"/>
  <c r="I336" i="6"/>
  <c r="H336" i="6"/>
  <c r="G336" i="6"/>
  <c r="E336" i="6"/>
  <c r="D336" i="6"/>
  <c r="C336" i="6"/>
  <c r="R335" i="6"/>
  <c r="F335" i="6"/>
  <c r="Q335" i="6"/>
  <c r="P335" i="6"/>
  <c r="O335" i="6"/>
  <c r="N335" i="6"/>
  <c r="M335" i="6"/>
  <c r="L335" i="6"/>
  <c r="K335" i="6"/>
  <c r="J335" i="6"/>
  <c r="I335" i="6"/>
  <c r="H335" i="6"/>
  <c r="G335" i="6"/>
  <c r="E335" i="6"/>
  <c r="D335" i="6"/>
  <c r="C335" i="6"/>
  <c r="R334" i="6"/>
  <c r="F334" i="6"/>
  <c r="Q334" i="6"/>
  <c r="P334" i="6"/>
  <c r="O334" i="6"/>
  <c r="N334" i="6"/>
  <c r="M334" i="6"/>
  <c r="L334" i="6"/>
  <c r="K334" i="6"/>
  <c r="J334" i="6"/>
  <c r="I334" i="6"/>
  <c r="H334" i="6"/>
  <c r="G334" i="6"/>
  <c r="E334" i="6"/>
  <c r="D334" i="6"/>
  <c r="C334" i="6"/>
  <c r="B334" i="6"/>
  <c r="R333" i="6"/>
  <c r="F333" i="6"/>
  <c r="Q333" i="6"/>
  <c r="P333" i="6"/>
  <c r="O333" i="6"/>
  <c r="N333" i="6"/>
  <c r="M333" i="6"/>
  <c r="L333" i="6"/>
  <c r="K333" i="6"/>
  <c r="J333" i="6"/>
  <c r="I333" i="6"/>
  <c r="H333" i="6"/>
  <c r="G333" i="6"/>
  <c r="E333" i="6"/>
  <c r="D333" i="6"/>
  <c r="C333" i="6"/>
  <c r="R332" i="6"/>
  <c r="F332" i="6"/>
  <c r="Q332" i="6"/>
  <c r="P332" i="6"/>
  <c r="O332" i="6"/>
  <c r="N332" i="6"/>
  <c r="M332" i="6"/>
  <c r="L332" i="6"/>
  <c r="K332" i="6"/>
  <c r="J332" i="6"/>
  <c r="I332" i="6"/>
  <c r="H332" i="6"/>
  <c r="G332" i="6"/>
  <c r="E332" i="6"/>
  <c r="D332" i="6"/>
  <c r="C332" i="6"/>
  <c r="R331" i="6"/>
  <c r="F331" i="6"/>
  <c r="Q331" i="6"/>
  <c r="P331" i="6"/>
  <c r="O331" i="6"/>
  <c r="N331" i="6"/>
  <c r="M331" i="6"/>
  <c r="L331" i="6"/>
  <c r="K331" i="6"/>
  <c r="J331" i="6"/>
  <c r="I331" i="6"/>
  <c r="H331" i="6"/>
  <c r="G331" i="6"/>
  <c r="E331" i="6"/>
  <c r="D331" i="6"/>
  <c r="C331" i="6"/>
  <c r="B331" i="6"/>
  <c r="R330" i="6"/>
  <c r="Q330" i="6"/>
  <c r="P330" i="6"/>
  <c r="O330" i="6"/>
  <c r="N330" i="6"/>
  <c r="M330" i="6"/>
  <c r="L330" i="6"/>
  <c r="K330" i="6"/>
  <c r="J330" i="6"/>
  <c r="I330" i="6"/>
  <c r="H330" i="6"/>
  <c r="R329" i="6"/>
  <c r="F329" i="6"/>
  <c r="Q329" i="6"/>
  <c r="P329" i="6"/>
  <c r="O329" i="6"/>
  <c r="N329" i="6"/>
  <c r="M329" i="6"/>
  <c r="L329" i="6"/>
  <c r="K329" i="6"/>
  <c r="J329" i="6"/>
  <c r="I329" i="6"/>
  <c r="H329" i="6"/>
  <c r="G329" i="6"/>
  <c r="E329" i="6"/>
  <c r="D329" i="6"/>
  <c r="C329" i="6"/>
  <c r="F328" i="6"/>
  <c r="R328" i="6"/>
  <c r="Q328" i="6"/>
  <c r="P328" i="6"/>
  <c r="O328" i="6"/>
  <c r="N328" i="6"/>
  <c r="M328" i="6"/>
  <c r="L328" i="6"/>
  <c r="K328" i="6"/>
  <c r="J328" i="6"/>
  <c r="I328" i="6"/>
  <c r="H328" i="6"/>
  <c r="G328" i="6"/>
  <c r="E328" i="6"/>
  <c r="D328" i="6"/>
  <c r="C328" i="6"/>
  <c r="B328" i="6"/>
  <c r="R327" i="6"/>
  <c r="F327" i="6"/>
  <c r="Q327" i="6"/>
  <c r="P327" i="6"/>
  <c r="O327" i="6"/>
  <c r="N327" i="6"/>
  <c r="M327" i="6"/>
  <c r="L327" i="6"/>
  <c r="K327" i="6"/>
  <c r="J327" i="6"/>
  <c r="I327" i="6"/>
  <c r="H327" i="6"/>
  <c r="G327" i="6"/>
  <c r="E327" i="6"/>
  <c r="D327" i="6"/>
  <c r="C327" i="6"/>
  <c r="R326" i="6"/>
  <c r="F326" i="6"/>
  <c r="Q326" i="6"/>
  <c r="P326" i="6"/>
  <c r="O326" i="6"/>
  <c r="N326" i="6"/>
  <c r="M326" i="6"/>
  <c r="L326" i="6"/>
  <c r="K326" i="6"/>
  <c r="J326" i="6"/>
  <c r="I326" i="6"/>
  <c r="H326" i="6"/>
  <c r="G326" i="6"/>
  <c r="E326" i="6"/>
  <c r="D326" i="6"/>
  <c r="C326" i="6"/>
  <c r="R325" i="6"/>
  <c r="Q325" i="6"/>
  <c r="P325" i="6"/>
  <c r="O325" i="6"/>
  <c r="N325" i="6"/>
  <c r="M325" i="6"/>
  <c r="L325" i="6"/>
  <c r="K325" i="6"/>
  <c r="J325" i="6"/>
  <c r="I325" i="6"/>
  <c r="H325" i="6"/>
  <c r="G325" i="6"/>
  <c r="P360" i="8"/>
  <c r="O360" i="8"/>
  <c r="N360" i="8"/>
  <c r="M360" i="8"/>
  <c r="L360" i="8"/>
  <c r="K360" i="8"/>
  <c r="J360" i="8"/>
  <c r="I360" i="8"/>
  <c r="H360" i="8"/>
  <c r="G360" i="8"/>
  <c r="D360" i="8"/>
  <c r="C360" i="8"/>
  <c r="P359" i="8"/>
  <c r="O359" i="8"/>
  <c r="N359" i="8"/>
  <c r="M359" i="8"/>
  <c r="L359" i="8"/>
  <c r="K359" i="8"/>
  <c r="J359" i="8"/>
  <c r="I359" i="8"/>
  <c r="H359" i="8"/>
  <c r="G359" i="8"/>
  <c r="D359" i="8"/>
  <c r="C359" i="8"/>
  <c r="P358" i="8"/>
  <c r="O358" i="8"/>
  <c r="N358" i="8"/>
  <c r="M358" i="8"/>
  <c r="L358" i="8"/>
  <c r="K358" i="8"/>
  <c r="J358" i="8"/>
  <c r="I358" i="8"/>
  <c r="H358" i="8"/>
  <c r="G358" i="8"/>
  <c r="D358" i="8"/>
  <c r="C358" i="8"/>
  <c r="B358" i="8"/>
  <c r="P354" i="8"/>
  <c r="O354" i="8"/>
  <c r="N354" i="8"/>
  <c r="M354" i="8"/>
  <c r="L354" i="8"/>
  <c r="K354" i="8"/>
  <c r="J354" i="8"/>
  <c r="I354" i="8"/>
  <c r="H354" i="8"/>
  <c r="G354" i="8"/>
  <c r="D354" i="8"/>
  <c r="C354" i="8"/>
  <c r="P353" i="8"/>
  <c r="O353" i="8"/>
  <c r="N353" i="8"/>
  <c r="M353" i="8"/>
  <c r="L353" i="8"/>
  <c r="K353" i="8"/>
  <c r="J353" i="8"/>
  <c r="I353" i="8"/>
  <c r="H353" i="8"/>
  <c r="G353" i="8"/>
  <c r="D353" i="8"/>
  <c r="C353" i="8"/>
  <c r="P352" i="8"/>
  <c r="O352" i="8"/>
  <c r="N352" i="8"/>
  <c r="M352" i="8"/>
  <c r="L352" i="8"/>
  <c r="K352" i="8"/>
  <c r="J352" i="8"/>
  <c r="I352" i="8"/>
  <c r="H352" i="8"/>
  <c r="G352" i="8"/>
  <c r="D352" i="8"/>
  <c r="C352" i="8"/>
  <c r="B352" i="8"/>
  <c r="P351" i="8"/>
  <c r="O351" i="8"/>
  <c r="N351" i="8"/>
  <c r="M351" i="8"/>
  <c r="L351" i="8"/>
  <c r="K351" i="8"/>
  <c r="J351" i="8"/>
  <c r="I351" i="8"/>
  <c r="H351" i="8"/>
  <c r="G351" i="8"/>
  <c r="D351" i="8"/>
  <c r="C351" i="8"/>
  <c r="P350" i="8"/>
  <c r="O350" i="8"/>
  <c r="N350" i="8"/>
  <c r="M350" i="8"/>
  <c r="L350" i="8"/>
  <c r="K350" i="8"/>
  <c r="J350" i="8"/>
  <c r="I350" i="8"/>
  <c r="H350" i="8"/>
  <c r="G350" i="8"/>
  <c r="D350" i="8"/>
  <c r="C350" i="8"/>
  <c r="P349" i="8"/>
  <c r="O349" i="8"/>
  <c r="N349" i="8"/>
  <c r="M349" i="8"/>
  <c r="L349" i="8"/>
  <c r="K349" i="8"/>
  <c r="J349" i="8"/>
  <c r="I349" i="8"/>
  <c r="H349" i="8"/>
  <c r="G349" i="8"/>
  <c r="D349" i="8"/>
  <c r="C349" i="8"/>
  <c r="B349" i="8"/>
  <c r="P348" i="8"/>
  <c r="O348" i="8"/>
  <c r="N348" i="8"/>
  <c r="M348" i="8"/>
  <c r="L348" i="8"/>
  <c r="K348" i="8"/>
  <c r="J348" i="8"/>
  <c r="I348" i="8"/>
  <c r="H348" i="8"/>
  <c r="G348" i="8"/>
  <c r="D348" i="8"/>
  <c r="C348" i="8"/>
  <c r="P347" i="8"/>
  <c r="O347" i="8"/>
  <c r="N347" i="8"/>
  <c r="M347" i="8"/>
  <c r="L347" i="8"/>
  <c r="K347" i="8"/>
  <c r="J347" i="8"/>
  <c r="I347" i="8"/>
  <c r="H347" i="8"/>
  <c r="G347" i="8"/>
  <c r="D347" i="8"/>
  <c r="C347" i="8"/>
  <c r="P346" i="8"/>
  <c r="O346" i="8"/>
  <c r="N346" i="8"/>
  <c r="M346" i="8"/>
  <c r="L346" i="8"/>
  <c r="K346" i="8"/>
  <c r="J346" i="8"/>
  <c r="I346" i="8"/>
  <c r="H346" i="8"/>
  <c r="G346" i="8"/>
  <c r="D346" i="8"/>
  <c r="C346" i="8"/>
  <c r="B346" i="8"/>
  <c r="P345" i="8"/>
  <c r="O345" i="8"/>
  <c r="N345" i="8"/>
  <c r="M345" i="8"/>
  <c r="L345" i="8"/>
  <c r="K345" i="8"/>
  <c r="J345" i="8"/>
  <c r="I345" i="8"/>
  <c r="H345" i="8"/>
  <c r="G345" i="8"/>
  <c r="D345" i="8"/>
  <c r="C345" i="8"/>
  <c r="P344" i="8"/>
  <c r="O344" i="8"/>
  <c r="N344" i="8"/>
  <c r="M344" i="8"/>
  <c r="L344" i="8"/>
  <c r="K344" i="8"/>
  <c r="J344" i="8"/>
  <c r="I344" i="8"/>
  <c r="H344" i="8"/>
  <c r="G344" i="8"/>
  <c r="D344" i="8"/>
  <c r="C344" i="8"/>
  <c r="P343" i="8"/>
  <c r="O343" i="8"/>
  <c r="N343" i="8"/>
  <c r="M343" i="8"/>
  <c r="L343" i="8"/>
  <c r="K343" i="8"/>
  <c r="J343" i="8"/>
  <c r="I343" i="8"/>
  <c r="H343" i="8"/>
  <c r="G343" i="8"/>
  <c r="D343" i="8"/>
  <c r="C343" i="8"/>
  <c r="P342" i="8"/>
  <c r="O342" i="8"/>
  <c r="N342" i="8"/>
  <c r="M342" i="8"/>
  <c r="L342" i="8"/>
  <c r="K342" i="8"/>
  <c r="J342" i="8"/>
  <c r="I342" i="8"/>
  <c r="H342" i="8"/>
  <c r="G342" i="8"/>
  <c r="D342" i="8"/>
  <c r="C342" i="8"/>
  <c r="P341" i="8"/>
  <c r="O341" i="8"/>
  <c r="N341" i="8"/>
  <c r="M341" i="8"/>
  <c r="L341" i="8"/>
  <c r="K341" i="8"/>
  <c r="J341" i="8"/>
  <c r="I341" i="8"/>
  <c r="H341" i="8"/>
  <c r="G341" i="8"/>
  <c r="D341" i="8"/>
  <c r="C341" i="8"/>
  <c r="P340" i="8"/>
  <c r="O340" i="8"/>
  <c r="N340" i="8"/>
  <c r="M340" i="8"/>
  <c r="L340" i="8"/>
  <c r="K340" i="8"/>
  <c r="J340" i="8"/>
  <c r="I340" i="8"/>
  <c r="H340" i="8"/>
  <c r="G340" i="8"/>
  <c r="D340" i="8"/>
  <c r="C340" i="8"/>
  <c r="B340" i="8"/>
  <c r="P336" i="8"/>
  <c r="O336" i="8"/>
  <c r="N336" i="8"/>
  <c r="M336" i="8"/>
  <c r="L336" i="8"/>
  <c r="K336" i="8"/>
  <c r="J336" i="8"/>
  <c r="I336" i="8"/>
  <c r="H336" i="8"/>
  <c r="G336" i="8"/>
  <c r="D336" i="8"/>
  <c r="C336" i="8"/>
  <c r="P335" i="8"/>
  <c r="O335" i="8"/>
  <c r="N335" i="8"/>
  <c r="M335" i="8"/>
  <c r="L335" i="8"/>
  <c r="K335" i="8"/>
  <c r="J335" i="8"/>
  <c r="I335" i="8"/>
  <c r="H335" i="8"/>
  <c r="G335" i="8"/>
  <c r="D335" i="8"/>
  <c r="C335" i="8"/>
  <c r="P334" i="8"/>
  <c r="O334" i="8"/>
  <c r="N334" i="8"/>
  <c r="M334" i="8"/>
  <c r="L334" i="8"/>
  <c r="K334" i="8"/>
  <c r="J334" i="8"/>
  <c r="I334" i="8"/>
  <c r="H334" i="8"/>
  <c r="G334" i="8"/>
  <c r="D334" i="8"/>
  <c r="C334" i="8"/>
  <c r="B334" i="8"/>
  <c r="P333" i="8"/>
  <c r="O333" i="8"/>
  <c r="N333" i="8"/>
  <c r="M333" i="8"/>
  <c r="L333" i="8"/>
  <c r="K333" i="8"/>
  <c r="J333" i="8"/>
  <c r="I333" i="8"/>
  <c r="H333" i="8"/>
  <c r="G333" i="8"/>
  <c r="D333" i="8"/>
  <c r="C333" i="8"/>
  <c r="P332" i="8"/>
  <c r="O332" i="8"/>
  <c r="N332" i="8"/>
  <c r="M332" i="8"/>
  <c r="L332" i="8"/>
  <c r="K332" i="8"/>
  <c r="J332" i="8"/>
  <c r="I332" i="8"/>
  <c r="H332" i="8"/>
  <c r="G332" i="8"/>
  <c r="D332" i="8"/>
  <c r="C332" i="8"/>
  <c r="P331" i="8"/>
  <c r="O331" i="8"/>
  <c r="N331" i="8"/>
  <c r="M331" i="8"/>
  <c r="L331" i="8"/>
  <c r="K331" i="8"/>
  <c r="J331" i="8"/>
  <c r="I331" i="8"/>
  <c r="H331" i="8"/>
  <c r="G331" i="8"/>
  <c r="D331" i="8"/>
  <c r="C331" i="8"/>
  <c r="B331" i="8"/>
  <c r="P330" i="8"/>
  <c r="O330" i="8"/>
  <c r="N330" i="8"/>
  <c r="M330" i="8"/>
  <c r="L330" i="8"/>
  <c r="K330" i="8"/>
  <c r="J330" i="8"/>
  <c r="I330" i="8"/>
  <c r="H330" i="8"/>
  <c r="G330" i="8"/>
  <c r="D330" i="8"/>
  <c r="C330" i="8"/>
  <c r="P329" i="8"/>
  <c r="O329" i="8"/>
  <c r="N329" i="8"/>
  <c r="M329" i="8"/>
  <c r="L329" i="8"/>
  <c r="K329" i="8"/>
  <c r="J329" i="8"/>
  <c r="I329" i="8"/>
  <c r="H329" i="8"/>
  <c r="G329" i="8"/>
  <c r="D329" i="8"/>
  <c r="C329" i="8"/>
  <c r="P328" i="8"/>
  <c r="O328" i="8"/>
  <c r="N328" i="8"/>
  <c r="M328" i="8"/>
  <c r="L328" i="8"/>
  <c r="K328" i="8"/>
  <c r="J328" i="8"/>
  <c r="I328" i="8"/>
  <c r="H328" i="8"/>
  <c r="G328" i="8"/>
  <c r="D328" i="8"/>
  <c r="C328" i="8"/>
  <c r="B328" i="8"/>
  <c r="P327" i="8"/>
  <c r="O327" i="8"/>
  <c r="N327" i="8"/>
  <c r="M327" i="8"/>
  <c r="L327" i="8"/>
  <c r="K327" i="8"/>
  <c r="J327" i="8"/>
  <c r="I327" i="8"/>
  <c r="H327" i="8"/>
  <c r="G327" i="8"/>
  <c r="D327" i="8"/>
  <c r="C327" i="8"/>
  <c r="P326" i="8"/>
  <c r="O326" i="8"/>
  <c r="N326" i="8"/>
  <c r="M326" i="8"/>
  <c r="L326" i="8"/>
  <c r="K326" i="8"/>
  <c r="J326" i="8"/>
  <c r="I326" i="8"/>
  <c r="H326" i="8"/>
  <c r="G326" i="8"/>
  <c r="D326" i="8"/>
  <c r="C326" i="8"/>
  <c r="P325" i="8"/>
  <c r="O325" i="8"/>
  <c r="N325" i="8"/>
  <c r="M325" i="8"/>
  <c r="L325" i="8"/>
  <c r="K325" i="8"/>
  <c r="J325" i="8"/>
  <c r="I325" i="8"/>
  <c r="H325" i="8"/>
  <c r="G325" i="8"/>
  <c r="D325" i="8"/>
  <c r="C325" i="8"/>
  <c r="R324" i="7"/>
  <c r="F324" i="7"/>
  <c r="Q324" i="7"/>
  <c r="P324" i="7"/>
  <c r="O324" i="7"/>
  <c r="N324" i="7"/>
  <c r="M324" i="7"/>
  <c r="L324" i="7"/>
  <c r="K324" i="7"/>
  <c r="J324" i="7"/>
  <c r="I324" i="7"/>
  <c r="H324" i="7"/>
  <c r="G324" i="7"/>
  <c r="E324" i="7"/>
  <c r="D324" i="7"/>
  <c r="C324" i="7"/>
  <c r="R323" i="7"/>
  <c r="F323" i="7"/>
  <c r="Q323" i="7"/>
  <c r="P323" i="7"/>
  <c r="O323" i="7"/>
  <c r="N323" i="7"/>
  <c r="M323" i="7"/>
  <c r="L323" i="7"/>
  <c r="K323" i="7"/>
  <c r="J323" i="7"/>
  <c r="I323" i="7"/>
  <c r="H323" i="7"/>
  <c r="G323" i="7"/>
  <c r="E323" i="7"/>
  <c r="D323" i="7"/>
  <c r="C323" i="7"/>
  <c r="R322" i="7"/>
  <c r="F322" i="7"/>
  <c r="Q322" i="7"/>
  <c r="P322" i="7"/>
  <c r="O322" i="7"/>
  <c r="N322" i="7"/>
  <c r="M322" i="7"/>
  <c r="L322" i="7"/>
  <c r="K322" i="7"/>
  <c r="J322" i="7"/>
  <c r="I322" i="7"/>
  <c r="H322" i="7"/>
  <c r="G322" i="7"/>
  <c r="E322" i="7"/>
  <c r="D322" i="7"/>
  <c r="C322" i="7"/>
  <c r="B322" i="7"/>
  <c r="F318" i="7"/>
  <c r="R318" i="7"/>
  <c r="Q318" i="7"/>
  <c r="P318" i="7"/>
  <c r="O318" i="7"/>
  <c r="N318" i="7"/>
  <c r="M318" i="7"/>
  <c r="L318" i="7"/>
  <c r="K318" i="7"/>
  <c r="J318" i="7"/>
  <c r="I318" i="7"/>
  <c r="H318" i="7"/>
  <c r="G318" i="7"/>
  <c r="E318" i="7"/>
  <c r="D318" i="7"/>
  <c r="C318" i="7"/>
  <c r="R317" i="7"/>
  <c r="F317" i="7"/>
  <c r="Q317" i="7"/>
  <c r="P317" i="7"/>
  <c r="O317" i="7"/>
  <c r="N317" i="7"/>
  <c r="M317" i="7"/>
  <c r="L317" i="7"/>
  <c r="K317" i="7"/>
  <c r="J317" i="7"/>
  <c r="I317" i="7"/>
  <c r="H317" i="7"/>
  <c r="G317" i="7"/>
  <c r="E317" i="7"/>
  <c r="D317" i="7"/>
  <c r="C317" i="7"/>
  <c r="R316" i="7"/>
  <c r="F316" i="7"/>
  <c r="Q316" i="7"/>
  <c r="P316" i="7"/>
  <c r="O316" i="7"/>
  <c r="N316" i="7"/>
  <c r="M316" i="7"/>
  <c r="L316" i="7"/>
  <c r="K316" i="7"/>
  <c r="J316" i="7"/>
  <c r="I316" i="7"/>
  <c r="H316" i="7"/>
  <c r="G316" i="7"/>
  <c r="E316" i="7"/>
  <c r="D316" i="7"/>
  <c r="C316" i="7"/>
  <c r="B316" i="7"/>
  <c r="F315" i="7"/>
  <c r="R315" i="7"/>
  <c r="Q315" i="7"/>
  <c r="P315" i="7"/>
  <c r="O315" i="7"/>
  <c r="N315" i="7"/>
  <c r="M315" i="7"/>
  <c r="L315" i="7"/>
  <c r="K315" i="7"/>
  <c r="J315" i="7"/>
  <c r="I315" i="7"/>
  <c r="H315" i="7"/>
  <c r="G315" i="7"/>
  <c r="E315" i="7"/>
  <c r="D315" i="7"/>
  <c r="C315" i="7"/>
  <c r="R314" i="7"/>
  <c r="F314" i="7"/>
  <c r="Q314" i="7"/>
  <c r="P314" i="7"/>
  <c r="O314" i="7"/>
  <c r="N314" i="7"/>
  <c r="M314" i="7"/>
  <c r="L314" i="7"/>
  <c r="K314" i="7"/>
  <c r="J314" i="7"/>
  <c r="I314" i="7"/>
  <c r="H314" i="7"/>
  <c r="G314" i="7"/>
  <c r="E314" i="7"/>
  <c r="D314" i="7"/>
  <c r="C314" i="7"/>
  <c r="F313" i="7"/>
  <c r="R313" i="7"/>
  <c r="Q313" i="7"/>
  <c r="P313" i="7"/>
  <c r="O313" i="7"/>
  <c r="N313" i="7"/>
  <c r="M313" i="7"/>
  <c r="L313" i="7"/>
  <c r="K313" i="7"/>
  <c r="J313" i="7"/>
  <c r="I313" i="7"/>
  <c r="H313" i="7"/>
  <c r="G313" i="7"/>
  <c r="E313" i="7"/>
  <c r="D313" i="7"/>
  <c r="C313" i="7"/>
  <c r="B313" i="7"/>
  <c r="R312" i="7"/>
  <c r="F312" i="7"/>
  <c r="Q312" i="7"/>
  <c r="P312" i="7"/>
  <c r="O312" i="7"/>
  <c r="N312" i="7"/>
  <c r="M312" i="7"/>
  <c r="L312" i="7"/>
  <c r="K312" i="7"/>
  <c r="J312" i="7"/>
  <c r="I312" i="7"/>
  <c r="H312" i="7"/>
  <c r="G312" i="7"/>
  <c r="E312" i="7"/>
  <c r="D312" i="7"/>
  <c r="C312" i="7"/>
  <c r="R311" i="7"/>
  <c r="F311" i="7"/>
  <c r="Q311" i="7"/>
  <c r="P311" i="7"/>
  <c r="O311" i="7"/>
  <c r="N311" i="7"/>
  <c r="M311" i="7"/>
  <c r="L311" i="7"/>
  <c r="K311" i="7"/>
  <c r="J311" i="7"/>
  <c r="I311" i="7"/>
  <c r="H311" i="7"/>
  <c r="G311" i="7"/>
  <c r="E311" i="7"/>
  <c r="D311" i="7"/>
  <c r="C311" i="7"/>
  <c r="R310" i="7"/>
  <c r="F310" i="7"/>
  <c r="Q310" i="7"/>
  <c r="P310" i="7"/>
  <c r="O310" i="7"/>
  <c r="N310" i="7"/>
  <c r="M310" i="7"/>
  <c r="L310" i="7"/>
  <c r="K310" i="7"/>
  <c r="J310" i="7"/>
  <c r="I310" i="7"/>
  <c r="H310" i="7"/>
  <c r="G310" i="7"/>
  <c r="E310" i="7"/>
  <c r="D310" i="7"/>
  <c r="C310" i="7"/>
  <c r="B310" i="7"/>
  <c r="R309" i="7"/>
  <c r="F309" i="7"/>
  <c r="Q309" i="7"/>
  <c r="P309" i="7"/>
  <c r="O309" i="7"/>
  <c r="N309" i="7"/>
  <c r="M309" i="7"/>
  <c r="L309" i="7"/>
  <c r="K309" i="7"/>
  <c r="J309" i="7"/>
  <c r="I309" i="7"/>
  <c r="H309" i="7"/>
  <c r="G309" i="7"/>
  <c r="E309" i="7"/>
  <c r="D309" i="7"/>
  <c r="C309" i="7"/>
  <c r="R308" i="7"/>
  <c r="F308" i="7"/>
  <c r="Q308" i="7"/>
  <c r="P308" i="7"/>
  <c r="O308" i="7"/>
  <c r="N308" i="7"/>
  <c r="M308" i="7"/>
  <c r="L308" i="7"/>
  <c r="K308" i="7"/>
  <c r="J308" i="7"/>
  <c r="I308" i="7"/>
  <c r="H308" i="7"/>
  <c r="G308" i="7"/>
  <c r="E308" i="7"/>
  <c r="D308" i="7"/>
  <c r="C308" i="7"/>
  <c r="R307" i="7"/>
  <c r="F307" i="7"/>
  <c r="Q307" i="7"/>
  <c r="P307" i="7"/>
  <c r="O307" i="7"/>
  <c r="N307" i="7"/>
  <c r="M307" i="7"/>
  <c r="L307" i="7"/>
  <c r="K307" i="7"/>
  <c r="J307" i="7"/>
  <c r="I307" i="7"/>
  <c r="H307" i="7"/>
  <c r="G307" i="7"/>
  <c r="E307" i="7"/>
  <c r="D307" i="7"/>
  <c r="C307" i="7"/>
  <c r="R324" i="6"/>
  <c r="F324" i="6"/>
  <c r="Q324" i="6"/>
  <c r="P324" i="6"/>
  <c r="O324" i="6"/>
  <c r="N324" i="6"/>
  <c r="M324" i="6"/>
  <c r="L324" i="6"/>
  <c r="K324" i="6"/>
  <c r="J324" i="6"/>
  <c r="I324" i="6"/>
  <c r="H324" i="6"/>
  <c r="G324" i="6"/>
  <c r="E324" i="6"/>
  <c r="D324" i="6"/>
  <c r="C324" i="6"/>
  <c r="R323" i="6"/>
  <c r="F323" i="6"/>
  <c r="Q323" i="6"/>
  <c r="P323" i="6"/>
  <c r="O323" i="6"/>
  <c r="N323" i="6"/>
  <c r="M323" i="6"/>
  <c r="L323" i="6"/>
  <c r="K323" i="6"/>
  <c r="J323" i="6"/>
  <c r="I323" i="6"/>
  <c r="H323" i="6"/>
  <c r="G323" i="6"/>
  <c r="E323" i="6"/>
  <c r="D323" i="6"/>
  <c r="C323" i="6"/>
  <c r="R322" i="6"/>
  <c r="F322" i="6"/>
  <c r="Q322" i="6"/>
  <c r="P322" i="6"/>
  <c r="O322" i="6"/>
  <c r="N322" i="6"/>
  <c r="M322" i="6"/>
  <c r="L322" i="6"/>
  <c r="K322" i="6"/>
  <c r="J322" i="6"/>
  <c r="I322" i="6"/>
  <c r="H322" i="6"/>
  <c r="G322" i="6"/>
  <c r="E322" i="6"/>
  <c r="D322" i="6"/>
  <c r="C322" i="6"/>
  <c r="B322" i="6"/>
  <c r="R318" i="6"/>
  <c r="F318" i="6"/>
  <c r="Q318" i="6"/>
  <c r="P318" i="6"/>
  <c r="O318" i="6"/>
  <c r="N318" i="6"/>
  <c r="M318" i="6"/>
  <c r="L318" i="6"/>
  <c r="K318" i="6"/>
  <c r="J318" i="6"/>
  <c r="I318" i="6"/>
  <c r="H318" i="6"/>
  <c r="G318" i="6"/>
  <c r="E318" i="6"/>
  <c r="D318" i="6"/>
  <c r="C318" i="6"/>
  <c r="R317" i="6"/>
  <c r="F317" i="6"/>
  <c r="Q317" i="6"/>
  <c r="P317" i="6"/>
  <c r="O317" i="6"/>
  <c r="N317" i="6"/>
  <c r="M317" i="6"/>
  <c r="L317" i="6"/>
  <c r="K317" i="6"/>
  <c r="J317" i="6"/>
  <c r="I317" i="6"/>
  <c r="H317" i="6"/>
  <c r="G317" i="6"/>
  <c r="E317" i="6"/>
  <c r="D317" i="6"/>
  <c r="C317" i="6"/>
  <c r="R316" i="6"/>
  <c r="F316" i="6"/>
  <c r="Q316" i="6"/>
  <c r="P316" i="6"/>
  <c r="O316" i="6"/>
  <c r="N316" i="6"/>
  <c r="M316" i="6"/>
  <c r="L316" i="6"/>
  <c r="K316" i="6"/>
  <c r="J316" i="6"/>
  <c r="I316" i="6"/>
  <c r="H316" i="6"/>
  <c r="G316" i="6"/>
  <c r="E316" i="6"/>
  <c r="D316" i="6"/>
  <c r="C316" i="6"/>
  <c r="B316" i="6"/>
  <c r="R315" i="6"/>
  <c r="F315" i="6"/>
  <c r="Q315" i="6"/>
  <c r="P315" i="6"/>
  <c r="O315" i="6"/>
  <c r="N315" i="6"/>
  <c r="M315" i="6"/>
  <c r="L315" i="6"/>
  <c r="K315" i="6"/>
  <c r="J315" i="6"/>
  <c r="I315" i="6"/>
  <c r="H315" i="6"/>
  <c r="G315" i="6"/>
  <c r="E315" i="6"/>
  <c r="D315" i="6"/>
  <c r="C315" i="6"/>
  <c r="R314" i="6"/>
  <c r="F314" i="6"/>
  <c r="Q314" i="6"/>
  <c r="P314" i="6"/>
  <c r="O314" i="6"/>
  <c r="N314" i="6"/>
  <c r="M314" i="6"/>
  <c r="L314" i="6"/>
  <c r="K314" i="6"/>
  <c r="J314" i="6"/>
  <c r="I314" i="6"/>
  <c r="H314" i="6"/>
  <c r="G314" i="6"/>
  <c r="E314" i="6"/>
  <c r="D314" i="6"/>
  <c r="C314" i="6"/>
  <c r="R313" i="6"/>
  <c r="F313" i="6"/>
  <c r="Q313" i="6"/>
  <c r="P313" i="6"/>
  <c r="O313" i="6"/>
  <c r="N313" i="6"/>
  <c r="M313" i="6"/>
  <c r="L313" i="6"/>
  <c r="K313" i="6"/>
  <c r="J313" i="6"/>
  <c r="I313" i="6"/>
  <c r="H313" i="6"/>
  <c r="G313" i="6"/>
  <c r="E313" i="6"/>
  <c r="D313" i="6"/>
  <c r="C313" i="6"/>
  <c r="B313" i="6"/>
  <c r="R312" i="6"/>
  <c r="F312" i="6"/>
  <c r="Q312" i="6"/>
  <c r="P312" i="6"/>
  <c r="O312" i="6"/>
  <c r="N312" i="6"/>
  <c r="M312" i="6"/>
  <c r="L312" i="6"/>
  <c r="K312" i="6"/>
  <c r="J312" i="6"/>
  <c r="I312" i="6"/>
  <c r="H312" i="6"/>
  <c r="G312" i="6"/>
  <c r="E312" i="6"/>
  <c r="D312" i="6"/>
  <c r="C312" i="6"/>
  <c r="R311" i="6"/>
  <c r="F311" i="6"/>
  <c r="Q311" i="6"/>
  <c r="P311" i="6"/>
  <c r="O311" i="6"/>
  <c r="N311" i="6"/>
  <c r="M311" i="6"/>
  <c r="L311" i="6"/>
  <c r="K311" i="6"/>
  <c r="J311" i="6"/>
  <c r="I311" i="6"/>
  <c r="H311" i="6"/>
  <c r="G311" i="6"/>
  <c r="E311" i="6"/>
  <c r="D311" i="6"/>
  <c r="C311" i="6"/>
  <c r="R310" i="6"/>
  <c r="F310" i="6"/>
  <c r="Q310" i="6"/>
  <c r="P310" i="6"/>
  <c r="O310" i="6"/>
  <c r="N310" i="6"/>
  <c r="M310" i="6"/>
  <c r="L310" i="6"/>
  <c r="K310" i="6"/>
  <c r="J310" i="6"/>
  <c r="I310" i="6"/>
  <c r="H310" i="6"/>
  <c r="G310" i="6"/>
  <c r="E310" i="6"/>
  <c r="D310" i="6"/>
  <c r="C310" i="6"/>
  <c r="B310" i="6"/>
  <c r="F309" i="6"/>
  <c r="R309" i="6"/>
  <c r="Q309" i="6"/>
  <c r="P309" i="6"/>
  <c r="O309" i="6"/>
  <c r="N309" i="6"/>
  <c r="M309" i="6"/>
  <c r="L309" i="6"/>
  <c r="K309" i="6"/>
  <c r="J309" i="6"/>
  <c r="I309" i="6"/>
  <c r="H309" i="6"/>
  <c r="G309" i="6"/>
  <c r="E309" i="6"/>
  <c r="D309" i="6"/>
  <c r="C309" i="6"/>
  <c r="R308" i="6"/>
  <c r="F308" i="6"/>
  <c r="Q308" i="6"/>
  <c r="P308" i="6"/>
  <c r="O308" i="6"/>
  <c r="N308" i="6"/>
  <c r="M308" i="6"/>
  <c r="L308" i="6"/>
  <c r="K308" i="6"/>
  <c r="J308" i="6"/>
  <c r="I308" i="6"/>
  <c r="H308" i="6"/>
  <c r="G308" i="6"/>
  <c r="E308" i="6"/>
  <c r="D308" i="6"/>
  <c r="C308" i="6"/>
  <c r="F307" i="6"/>
  <c r="R307" i="6"/>
  <c r="Q307" i="6"/>
  <c r="P307" i="6"/>
  <c r="O307" i="6"/>
  <c r="N307" i="6"/>
  <c r="M307" i="6"/>
  <c r="L307" i="6"/>
  <c r="K307" i="6"/>
  <c r="J307" i="6"/>
  <c r="I307" i="6"/>
  <c r="H307" i="6"/>
  <c r="G307" i="6"/>
  <c r="E307" i="6"/>
  <c r="D307" i="6"/>
  <c r="C307" i="6"/>
  <c r="P324" i="8"/>
  <c r="O324" i="8"/>
  <c r="N324" i="8"/>
  <c r="M324" i="8"/>
  <c r="L324" i="8"/>
  <c r="K324" i="8"/>
  <c r="J324" i="8"/>
  <c r="I324" i="8"/>
  <c r="H324" i="8"/>
  <c r="G324" i="8"/>
  <c r="D324" i="8"/>
  <c r="C324" i="8"/>
  <c r="P323" i="8"/>
  <c r="O323" i="8"/>
  <c r="N323" i="8"/>
  <c r="M323" i="8"/>
  <c r="L323" i="8"/>
  <c r="K323" i="8"/>
  <c r="J323" i="8"/>
  <c r="I323" i="8"/>
  <c r="H323" i="8"/>
  <c r="G323" i="8"/>
  <c r="D323" i="8"/>
  <c r="C323" i="8"/>
  <c r="P322" i="8"/>
  <c r="O322" i="8"/>
  <c r="N322" i="8"/>
  <c r="M322" i="8"/>
  <c r="L322" i="8"/>
  <c r="K322" i="8"/>
  <c r="J322" i="8"/>
  <c r="I322" i="8"/>
  <c r="H322" i="8"/>
  <c r="G322" i="8"/>
  <c r="D322" i="8"/>
  <c r="C322" i="8"/>
  <c r="B322" i="8"/>
  <c r="P318" i="8"/>
  <c r="O318" i="8"/>
  <c r="N318" i="8"/>
  <c r="M318" i="8"/>
  <c r="L318" i="8"/>
  <c r="K318" i="8"/>
  <c r="J318" i="8"/>
  <c r="I318" i="8"/>
  <c r="H318" i="8"/>
  <c r="G318" i="8"/>
  <c r="D318" i="8"/>
  <c r="C318" i="8"/>
  <c r="P317" i="8"/>
  <c r="O317" i="8"/>
  <c r="N317" i="8"/>
  <c r="M317" i="8"/>
  <c r="L317" i="8"/>
  <c r="K317" i="8"/>
  <c r="J317" i="8"/>
  <c r="I317" i="8"/>
  <c r="H317" i="8"/>
  <c r="G317" i="8"/>
  <c r="D317" i="8"/>
  <c r="C317" i="8"/>
  <c r="P316" i="8"/>
  <c r="O316" i="8"/>
  <c r="N316" i="8"/>
  <c r="M316" i="8"/>
  <c r="L316" i="8"/>
  <c r="K316" i="8"/>
  <c r="J316" i="8"/>
  <c r="I316" i="8"/>
  <c r="H316" i="8"/>
  <c r="G316" i="8"/>
  <c r="D316" i="8"/>
  <c r="C316" i="8"/>
  <c r="B316" i="8"/>
  <c r="P315" i="8"/>
  <c r="O315" i="8"/>
  <c r="N315" i="8"/>
  <c r="M315" i="8"/>
  <c r="L315" i="8"/>
  <c r="K315" i="8"/>
  <c r="J315" i="8"/>
  <c r="I315" i="8"/>
  <c r="H315" i="8"/>
  <c r="G315" i="8"/>
  <c r="D315" i="8"/>
  <c r="C315" i="8"/>
  <c r="P314" i="8"/>
  <c r="O314" i="8"/>
  <c r="N314" i="8"/>
  <c r="M314" i="8"/>
  <c r="L314" i="8"/>
  <c r="K314" i="8"/>
  <c r="J314" i="8"/>
  <c r="I314" i="8"/>
  <c r="H314" i="8"/>
  <c r="G314" i="8"/>
  <c r="D314" i="8"/>
  <c r="C314" i="8"/>
  <c r="R313" i="8"/>
  <c r="Q313" i="8"/>
  <c r="P313" i="8"/>
  <c r="O313" i="8"/>
  <c r="N313" i="8"/>
  <c r="M313" i="8"/>
  <c r="L313" i="8"/>
  <c r="K313" i="8"/>
  <c r="J313" i="8"/>
  <c r="I313" i="8"/>
  <c r="H313" i="8"/>
  <c r="G313" i="8"/>
  <c r="D313" i="8"/>
  <c r="C313" i="8"/>
  <c r="B313" i="8"/>
  <c r="R312" i="8"/>
  <c r="F312" i="8"/>
  <c r="Q312" i="8"/>
  <c r="P312" i="8"/>
  <c r="O312" i="8"/>
  <c r="N312" i="8"/>
  <c r="M312" i="8"/>
  <c r="L312" i="8"/>
  <c r="K312" i="8"/>
  <c r="J312" i="8"/>
  <c r="I312" i="8"/>
  <c r="H312" i="8"/>
  <c r="G312" i="8"/>
  <c r="E312" i="8"/>
  <c r="D312" i="8"/>
  <c r="C312" i="8"/>
  <c r="R311" i="8"/>
  <c r="F311" i="8"/>
  <c r="Q311" i="8"/>
  <c r="P311" i="8"/>
  <c r="O311" i="8"/>
  <c r="N311" i="8"/>
  <c r="M311" i="8"/>
  <c r="L311" i="8"/>
  <c r="K311" i="8"/>
  <c r="J311" i="8"/>
  <c r="I311" i="8"/>
  <c r="H311" i="8"/>
  <c r="G311" i="8"/>
  <c r="E311" i="8"/>
  <c r="D311" i="8"/>
  <c r="C311" i="8"/>
  <c r="R310" i="8"/>
  <c r="F310" i="8"/>
  <c r="Q310" i="8"/>
  <c r="P310" i="8"/>
  <c r="O310" i="8"/>
  <c r="N310" i="8"/>
  <c r="M310" i="8"/>
  <c r="L310" i="8"/>
  <c r="K310" i="8"/>
  <c r="J310" i="8"/>
  <c r="I310" i="8"/>
  <c r="H310" i="8"/>
  <c r="G310" i="8"/>
  <c r="E310" i="8"/>
  <c r="D310" i="8"/>
  <c r="C310" i="8"/>
  <c r="B310" i="8"/>
  <c r="R309" i="8"/>
  <c r="F309" i="8"/>
  <c r="Q309" i="8"/>
  <c r="P309" i="8"/>
  <c r="O309" i="8"/>
  <c r="N309" i="8"/>
  <c r="M309" i="8"/>
  <c r="L309" i="8"/>
  <c r="K309" i="8"/>
  <c r="J309" i="8"/>
  <c r="I309" i="8"/>
  <c r="H309" i="8"/>
  <c r="G309" i="8"/>
  <c r="E309" i="8"/>
  <c r="D309" i="8"/>
  <c r="C309" i="8"/>
  <c r="R308" i="8"/>
  <c r="F308" i="8"/>
  <c r="Q308" i="8"/>
  <c r="P308" i="8"/>
  <c r="O308" i="8"/>
  <c r="N308" i="8"/>
  <c r="M308" i="8"/>
  <c r="L308" i="8"/>
  <c r="K308" i="8"/>
  <c r="J308" i="8"/>
  <c r="I308" i="8"/>
  <c r="H308" i="8"/>
  <c r="G308" i="8"/>
  <c r="E308" i="8"/>
  <c r="D308" i="8"/>
  <c r="C308" i="8"/>
  <c r="R307" i="8"/>
  <c r="F307" i="8"/>
  <c r="Q307" i="8"/>
  <c r="P307" i="8"/>
  <c r="O307" i="8"/>
  <c r="N307" i="8"/>
  <c r="M307" i="8"/>
  <c r="L307" i="8"/>
  <c r="K307" i="8"/>
  <c r="J307" i="8"/>
  <c r="I307" i="8"/>
  <c r="H307" i="8"/>
  <c r="G307" i="8"/>
  <c r="E307" i="8"/>
  <c r="D307" i="8"/>
  <c r="C307" i="8"/>
  <c r="B322" i="4"/>
  <c r="B316" i="4"/>
  <c r="B313" i="4"/>
  <c r="B310" i="4"/>
  <c r="Q318" i="4"/>
  <c r="P318" i="4"/>
  <c r="O318" i="4"/>
  <c r="N318" i="4"/>
  <c r="M318" i="4"/>
  <c r="L318" i="4"/>
  <c r="K318" i="4"/>
  <c r="J318" i="4"/>
  <c r="I318" i="4"/>
  <c r="H318" i="4"/>
  <c r="G318" i="4"/>
  <c r="E318" i="4"/>
  <c r="D318" i="4"/>
  <c r="C318" i="4"/>
  <c r="Q317" i="4"/>
  <c r="P317" i="4"/>
  <c r="O317" i="4"/>
  <c r="N317" i="4"/>
  <c r="M317" i="4"/>
  <c r="L317" i="4"/>
  <c r="K317" i="4"/>
  <c r="J317" i="4"/>
  <c r="I317" i="4"/>
  <c r="H317" i="4"/>
  <c r="G317" i="4"/>
  <c r="E317" i="4"/>
  <c r="D317" i="4"/>
  <c r="C317" i="4"/>
  <c r="Q316" i="4"/>
  <c r="P316" i="4"/>
  <c r="O316" i="4"/>
  <c r="N316" i="4"/>
  <c r="M316" i="4"/>
  <c r="L316" i="4"/>
  <c r="K316" i="4"/>
  <c r="J316" i="4"/>
  <c r="I316" i="4"/>
  <c r="H316" i="4"/>
  <c r="G316" i="4"/>
  <c r="E316" i="4"/>
  <c r="D316" i="4"/>
  <c r="C316" i="4"/>
  <c r="Q315" i="4"/>
  <c r="P315" i="4"/>
  <c r="O315" i="4"/>
  <c r="N315" i="4"/>
  <c r="M315" i="4"/>
  <c r="L315" i="4"/>
  <c r="K315" i="4"/>
  <c r="J315" i="4"/>
  <c r="I315" i="4"/>
  <c r="H315" i="4"/>
  <c r="G315" i="4"/>
  <c r="E315" i="4"/>
  <c r="D315" i="4"/>
  <c r="C315" i="4"/>
  <c r="Q314" i="4"/>
  <c r="P314" i="4"/>
  <c r="O314" i="4"/>
  <c r="N314" i="4"/>
  <c r="M314" i="4"/>
  <c r="L314" i="4"/>
  <c r="K314" i="4"/>
  <c r="J314" i="4"/>
  <c r="I314" i="4"/>
  <c r="H314" i="4"/>
  <c r="G314" i="4"/>
  <c r="E314" i="4"/>
  <c r="D314" i="4"/>
  <c r="C314" i="4"/>
  <c r="Q313" i="4"/>
  <c r="P313" i="4"/>
  <c r="O313" i="4"/>
  <c r="N313" i="4"/>
  <c r="M313" i="4"/>
  <c r="L313" i="4"/>
  <c r="K313" i="4"/>
  <c r="J313" i="4"/>
  <c r="I313" i="4"/>
  <c r="H313" i="4"/>
  <c r="G313" i="4"/>
  <c r="E313" i="4"/>
  <c r="D313" i="4"/>
  <c r="C313" i="4"/>
  <c r="C205" i="8"/>
  <c r="H205" i="8" s="1"/>
  <c r="C205" i="7"/>
  <c r="H205" i="7" s="1"/>
  <c r="C205" i="6"/>
  <c r="H205" i="6" s="1"/>
  <c r="C205" i="4"/>
  <c r="Q312" i="4"/>
  <c r="P312" i="4"/>
  <c r="O312" i="4"/>
  <c r="N312" i="4"/>
  <c r="M312" i="4"/>
  <c r="L312" i="4"/>
  <c r="K312" i="4"/>
  <c r="J312" i="4"/>
  <c r="I312" i="4"/>
  <c r="H312" i="4"/>
  <c r="G312" i="4"/>
  <c r="E312" i="4"/>
  <c r="D312" i="4"/>
  <c r="C312" i="4"/>
  <c r="Q311" i="4"/>
  <c r="P311" i="4"/>
  <c r="O311" i="4"/>
  <c r="N311" i="4"/>
  <c r="M311" i="4"/>
  <c r="L311" i="4"/>
  <c r="K311" i="4"/>
  <c r="J311" i="4"/>
  <c r="I311" i="4"/>
  <c r="H311" i="4"/>
  <c r="G311" i="4"/>
  <c r="E311" i="4"/>
  <c r="D311" i="4"/>
  <c r="C311" i="4"/>
  <c r="Q310" i="4"/>
  <c r="P310" i="4"/>
  <c r="O310" i="4"/>
  <c r="N310" i="4"/>
  <c r="M310" i="4"/>
  <c r="L310" i="4"/>
  <c r="K310" i="4"/>
  <c r="J310" i="4"/>
  <c r="I310" i="4"/>
  <c r="H310" i="4"/>
  <c r="G310" i="4"/>
  <c r="E310" i="4"/>
  <c r="D310" i="4"/>
  <c r="C310" i="4"/>
  <c r="BN324" i="4"/>
  <c r="BB324" i="4"/>
  <c r="AX324" i="4"/>
  <c r="AL324" i="4"/>
  <c r="AH324" i="4"/>
  <c r="V324" i="4"/>
  <c r="Q309" i="4"/>
  <c r="P309" i="4"/>
  <c r="O309" i="4"/>
  <c r="N309" i="4"/>
  <c r="M309" i="4"/>
  <c r="L309" i="4"/>
  <c r="K309" i="4"/>
  <c r="J309" i="4"/>
  <c r="I309" i="4"/>
  <c r="H309" i="4"/>
  <c r="G309" i="4"/>
  <c r="E309" i="4"/>
  <c r="D309" i="4"/>
  <c r="C309" i="4"/>
  <c r="BN323" i="4"/>
  <c r="BB323" i="4"/>
  <c r="AX323" i="4"/>
  <c r="AL323" i="4"/>
  <c r="AH323" i="4"/>
  <c r="V323" i="4"/>
  <c r="Q308" i="4"/>
  <c r="P308" i="4"/>
  <c r="O308" i="4"/>
  <c r="N308" i="4"/>
  <c r="M308" i="4"/>
  <c r="L308" i="4"/>
  <c r="K308" i="4"/>
  <c r="J308" i="4"/>
  <c r="I308" i="4"/>
  <c r="H308" i="4"/>
  <c r="G308" i="4"/>
  <c r="E308" i="4"/>
  <c r="D308" i="4"/>
  <c r="C308" i="4"/>
  <c r="BN322" i="4"/>
  <c r="BB322" i="4"/>
  <c r="AX322" i="4"/>
  <c r="AL322" i="4"/>
  <c r="AH322" i="4"/>
  <c r="V322" i="4"/>
  <c r="Q307" i="4"/>
  <c r="P307" i="4"/>
  <c r="O307" i="4"/>
  <c r="N307" i="4"/>
  <c r="M307" i="4"/>
  <c r="L307" i="4"/>
  <c r="K307" i="4"/>
  <c r="J307" i="4"/>
  <c r="I307" i="4"/>
  <c r="H307" i="4"/>
  <c r="G307" i="4"/>
  <c r="E307" i="4"/>
  <c r="D307" i="4"/>
  <c r="C307" i="4"/>
  <c r="AG39" i="1"/>
  <c r="AG40" i="1" s="1"/>
  <c r="AG41" i="1" s="1"/>
  <c r="AF39" i="1"/>
  <c r="AF40" i="1" s="1"/>
  <c r="AF41" i="1" s="1"/>
  <c r="N324" i="4"/>
  <c r="M324" i="4"/>
  <c r="L324" i="4"/>
  <c r="K324" i="4"/>
  <c r="N323" i="4"/>
  <c r="M323" i="4"/>
  <c r="L323" i="4"/>
  <c r="K323" i="4"/>
  <c r="N322" i="4"/>
  <c r="M322" i="4"/>
  <c r="L322" i="4"/>
  <c r="K322" i="4"/>
  <c r="J324" i="4"/>
  <c r="I324" i="4"/>
  <c r="H324" i="4"/>
  <c r="G324" i="4"/>
  <c r="J323" i="4"/>
  <c r="I323" i="4"/>
  <c r="H323" i="4"/>
  <c r="G323" i="4"/>
  <c r="J322" i="4"/>
  <c r="I322" i="4"/>
  <c r="H322" i="4"/>
  <c r="G322" i="4"/>
  <c r="JE42" i="1" l="1"/>
  <c r="MR42" i="1"/>
  <c r="MQ42" i="1"/>
  <c r="MP42" i="1"/>
  <c r="MO42" i="1"/>
  <c r="MN42" i="1"/>
  <c r="MM42" i="1"/>
  <c r="ME42" i="1"/>
  <c r="MD42" i="1"/>
  <c r="MC42" i="1"/>
  <c r="MB42" i="1"/>
  <c r="AL42" i="1"/>
  <c r="M15" i="7"/>
  <c r="M15" i="8"/>
  <c r="N15" i="6"/>
  <c r="N15" i="7"/>
  <c r="N15" i="8"/>
  <c r="L15" i="8"/>
  <c r="L15" i="6"/>
  <c r="L15" i="7"/>
  <c r="M15" i="6"/>
  <c r="N15" i="4"/>
  <c r="AF15" i="4" s="1"/>
  <c r="M15" i="4"/>
  <c r="AE15" i="4" s="1"/>
  <c r="L15" i="4"/>
  <c r="AD15" i="4" s="1"/>
  <c r="SQ42" i="1"/>
  <c r="NW42" i="1"/>
  <c r="QG42" i="1"/>
  <c r="G109" i="4"/>
  <c r="F109" i="4"/>
  <c r="E109" i="4"/>
  <c r="MS42" i="1"/>
  <c r="KU42" i="1"/>
  <c r="KT42" i="1"/>
  <c r="KS42" i="1"/>
  <c r="MZ42" i="1"/>
  <c r="AP42" i="1"/>
  <c r="JI42" i="1"/>
  <c r="AO42" i="1"/>
  <c r="JC42" i="1"/>
  <c r="AN42" i="1"/>
  <c r="R358" i="4"/>
  <c r="AK370" i="4"/>
  <c r="AY370" i="4" s="1"/>
  <c r="BF370" i="4" s="1"/>
  <c r="BM370" i="4" s="1"/>
  <c r="BT370" i="4" s="1"/>
  <c r="CA370" i="4" s="1"/>
  <c r="CH370" i="4" s="1"/>
  <c r="AR370" i="4"/>
  <c r="AR371" i="4" s="1"/>
  <c r="AM370" i="4"/>
  <c r="BA370" i="4" s="1"/>
  <c r="BH370" i="4" s="1"/>
  <c r="BO370" i="4" s="1"/>
  <c r="BV370" i="4" s="1"/>
  <c r="CC370" i="4" s="1"/>
  <c r="CJ370" i="4" s="1"/>
  <c r="AT370" i="4"/>
  <c r="AT371" i="4" s="1"/>
  <c r="AN370" i="4"/>
  <c r="BB370" i="4" s="1"/>
  <c r="BI370" i="4" s="1"/>
  <c r="BP370" i="4" s="1"/>
  <c r="BW370" i="4" s="1"/>
  <c r="CD370" i="4" s="1"/>
  <c r="CK370" i="4" s="1"/>
  <c r="AU370" i="4"/>
  <c r="AU371" i="4" s="1"/>
  <c r="AO370" i="4"/>
  <c r="BC370" i="4" s="1"/>
  <c r="BJ370" i="4" s="1"/>
  <c r="BQ370" i="4" s="1"/>
  <c r="BX370" i="4" s="1"/>
  <c r="CE370" i="4" s="1"/>
  <c r="CL370" i="4" s="1"/>
  <c r="AV370" i="4"/>
  <c r="AV371" i="4" s="1"/>
  <c r="AP370" i="4"/>
  <c r="BD370" i="4" s="1"/>
  <c r="BK370" i="4" s="1"/>
  <c r="BR370" i="4" s="1"/>
  <c r="BY370" i="4" s="1"/>
  <c r="CF370" i="4" s="1"/>
  <c r="CM370" i="4" s="1"/>
  <c r="AW370" i="4"/>
  <c r="AW371" i="4" s="1"/>
  <c r="AQ370" i="4"/>
  <c r="BE370" i="4" s="1"/>
  <c r="BL370" i="4" s="1"/>
  <c r="BS370" i="4" s="1"/>
  <c r="BZ370" i="4" s="1"/>
  <c r="CG370" i="4" s="1"/>
  <c r="CN370" i="4" s="1"/>
  <c r="AX370" i="4"/>
  <c r="AX371" i="4" s="1"/>
  <c r="AM370" i="6"/>
  <c r="BA370" i="6" s="1"/>
  <c r="BH370" i="6" s="1"/>
  <c r="AT370" i="6"/>
  <c r="AT371" i="6" s="1"/>
  <c r="AP370" i="6"/>
  <c r="BD370" i="6" s="1"/>
  <c r="AW370" i="6"/>
  <c r="AW371" i="6" s="1"/>
  <c r="R326" i="4"/>
  <c r="AX341" i="4"/>
  <c r="R341" i="4" s="1"/>
  <c r="F313" i="4"/>
  <c r="F308" i="4"/>
  <c r="R308" i="4"/>
  <c r="F360" i="4"/>
  <c r="R335" i="4"/>
  <c r="F310" i="4"/>
  <c r="R342" i="4"/>
  <c r="F330" i="4"/>
  <c r="F325" i="4"/>
  <c r="R336" i="4"/>
  <c r="R312" i="4"/>
  <c r="F342" i="4"/>
  <c r="R353" i="4"/>
  <c r="F309" i="4"/>
  <c r="F317" i="4"/>
  <c r="R333" i="4"/>
  <c r="R344" i="4"/>
  <c r="R340" i="4"/>
  <c r="F312" i="4"/>
  <c r="F315" i="4"/>
  <c r="F358" i="4"/>
  <c r="R347" i="4"/>
  <c r="F311" i="4"/>
  <c r="F346" i="4"/>
  <c r="R360" i="4"/>
  <c r="R348" i="4"/>
  <c r="R307" i="4"/>
  <c r="R315" i="4"/>
  <c r="F328" i="4"/>
  <c r="F331" i="4"/>
  <c r="R317" i="4"/>
  <c r="R331" i="4"/>
  <c r="F353" i="4"/>
  <c r="R328" i="4"/>
  <c r="F350" i="4"/>
  <c r="R325" i="4"/>
  <c r="F347" i="4"/>
  <c r="F333" i="4"/>
  <c r="F316" i="4"/>
  <c r="F307" i="4"/>
  <c r="F318" i="4"/>
  <c r="R346" i="4"/>
  <c r="R332" i="4"/>
  <c r="F354" i="4"/>
  <c r="R354" i="4"/>
  <c r="R343" i="4"/>
  <c r="R329" i="4"/>
  <c r="R351" i="4"/>
  <c r="F326" i="4"/>
  <c r="F340" i="4"/>
  <c r="F314" i="4"/>
  <c r="R330" i="4"/>
  <c r="F352" i="4"/>
  <c r="F327" i="4"/>
  <c r="F341" i="4"/>
  <c r="R352" i="4"/>
  <c r="R327" i="4"/>
  <c r="R310" i="4"/>
  <c r="R313" i="4"/>
  <c r="R349" i="4"/>
  <c r="C110" i="4"/>
  <c r="R316" i="4"/>
  <c r="F349" i="4"/>
  <c r="F335" i="4"/>
  <c r="F332" i="4"/>
  <c r="R318" i="4"/>
  <c r="F343" i="4"/>
  <c r="F329" i="4"/>
  <c r="F351" i="4"/>
  <c r="F348" i="4"/>
  <c r="F334" i="4"/>
  <c r="R334" i="4"/>
  <c r="F345" i="4"/>
  <c r="F359" i="4"/>
  <c r="R345" i="4"/>
  <c r="R359" i="4"/>
  <c r="R309" i="4"/>
  <c r="R311" i="4"/>
  <c r="R314" i="4"/>
  <c r="F336" i="4"/>
  <c r="R350" i="4"/>
  <c r="F344" i="4"/>
  <c r="AD11" i="4"/>
  <c r="AE11" i="4"/>
  <c r="AF11" i="4"/>
  <c r="H205" i="4"/>
  <c r="M13" i="4"/>
  <c r="L14" i="4"/>
  <c r="AD14" i="4" s="1"/>
  <c r="N16" i="4"/>
  <c r="L12" i="4"/>
  <c r="AD12" i="4" s="1"/>
  <c r="N13" i="4"/>
  <c r="M14" i="4"/>
  <c r="AE14" i="4" s="1"/>
  <c r="M12" i="4"/>
  <c r="AE12" i="4" s="1"/>
  <c r="N14" i="4"/>
  <c r="AF14" i="4" s="1"/>
  <c r="N12" i="4"/>
  <c r="AF12" i="4" s="1"/>
  <c r="L17" i="4"/>
  <c r="L16" i="4"/>
  <c r="N17" i="4"/>
  <c r="L13" i="4"/>
  <c r="M16" i="4"/>
  <c r="M17" i="4"/>
  <c r="W370" i="7"/>
  <c r="AD370" i="7" s="1"/>
  <c r="P372" i="6"/>
  <c r="W372" i="6" s="1"/>
  <c r="AD372" i="6" s="1"/>
  <c r="X370" i="6"/>
  <c r="AE370" i="6" s="1"/>
  <c r="Q372" i="6"/>
  <c r="X372" i="6" s="1"/>
  <c r="AE372" i="6" s="1"/>
  <c r="R314" i="8"/>
  <c r="Q314" i="8"/>
  <c r="F313" i="8"/>
  <c r="AO370" i="7"/>
  <c r="AP370" i="7"/>
  <c r="AQ370" i="7"/>
  <c r="AD372" i="7"/>
  <c r="AR372" i="7" s="1"/>
  <c r="AR373" i="7" s="1"/>
  <c r="AK370" i="6"/>
  <c r="Q372" i="7"/>
  <c r="X370" i="7"/>
  <c r="AN370" i="6"/>
  <c r="AO370" i="6"/>
  <c r="AM370" i="7"/>
  <c r="AN370" i="7"/>
  <c r="AC370" i="6"/>
  <c r="Q372" i="8"/>
  <c r="X370" i="8"/>
  <c r="W372" i="8"/>
  <c r="W370" i="8"/>
  <c r="Y370" i="8"/>
  <c r="Z370" i="8"/>
  <c r="AA370" i="8"/>
  <c r="AB370" i="8"/>
  <c r="AC370" i="8"/>
  <c r="M14" i="6"/>
  <c r="N14" i="6"/>
  <c r="L11" i="8"/>
  <c r="M11" i="8"/>
  <c r="N11" i="8"/>
  <c r="L11" i="7"/>
  <c r="M11" i="7"/>
  <c r="N11" i="7"/>
  <c r="L14" i="8"/>
  <c r="L11" i="6"/>
  <c r="M14" i="8"/>
  <c r="M11" i="6"/>
  <c r="N14" i="8"/>
  <c r="N11" i="6"/>
  <c r="L14" i="7"/>
  <c r="M14" i="7"/>
  <c r="N14" i="7"/>
  <c r="L14" i="6"/>
  <c r="EF22" i="1"/>
  <c r="EF25" i="1" s="1"/>
  <c r="I205" i="4"/>
  <c r="LF39" i="1"/>
  <c r="A29" i="1"/>
  <c r="A28" i="1"/>
  <c r="CO5" i="1"/>
  <c r="CN5" i="1"/>
  <c r="CN89" i="1" s="1"/>
  <c r="AE17" i="4" l="1"/>
  <c r="Z235" i="7"/>
  <c r="Z239" i="7" s="1"/>
  <c r="AF17" i="4"/>
  <c r="Z235" i="6"/>
  <c r="Z235" i="4"/>
  <c r="AF238" i="7"/>
  <c r="AF239" i="7"/>
  <c r="AD17" i="4"/>
  <c r="Z235" i="8"/>
  <c r="G110" i="4"/>
  <c r="F110" i="4"/>
  <c r="E110" i="4"/>
  <c r="LF40" i="1"/>
  <c r="LE39" i="1" a="1"/>
  <c r="LE39" i="1" s="1"/>
  <c r="IZ38" i="1"/>
  <c r="IZ41" i="1"/>
  <c r="IZ42" i="1"/>
  <c r="IZ32" i="1"/>
  <c r="CT42" i="1"/>
  <c r="CS42" i="1"/>
  <c r="CR42" i="1"/>
  <c r="AL372" i="6"/>
  <c r="AZ372" i="6" s="1"/>
  <c r="AS372" i="6"/>
  <c r="AS373" i="6" s="1"/>
  <c r="AL370" i="6"/>
  <c r="AZ370" i="6" s="1"/>
  <c r="AS370" i="6"/>
  <c r="AS371" i="6" s="1"/>
  <c r="AK372" i="6"/>
  <c r="AY372" i="6" s="1"/>
  <c r="AR372" i="6"/>
  <c r="AR373" i="6" s="1"/>
  <c r="AK370" i="7"/>
  <c r="AY370" i="7" s="1"/>
  <c r="BF370" i="7" s="1"/>
  <c r="BM370" i="7" s="1"/>
  <c r="AR370" i="7"/>
  <c r="AR371" i="7" s="1"/>
  <c r="AG42" i="1"/>
  <c r="AF42" i="1"/>
  <c r="AF13" i="4"/>
  <c r="AE13" i="4"/>
  <c r="AD13" i="4"/>
  <c r="AM368" i="8"/>
  <c r="AE16" i="4"/>
  <c r="AN368" i="7"/>
  <c r="AD16" i="4"/>
  <c r="AN368" i="8"/>
  <c r="AF16" i="4"/>
  <c r="AN368" i="6"/>
  <c r="AN368" i="4"/>
  <c r="AK368" i="6"/>
  <c r="AL368" i="6"/>
  <c r="AM368" i="7"/>
  <c r="CO22" i="1"/>
  <c r="CO89" i="1"/>
  <c r="F314" i="8"/>
  <c r="E314" i="8"/>
  <c r="R315" i="8"/>
  <c r="Q315" i="8"/>
  <c r="AL368" i="7"/>
  <c r="BA370" i="7"/>
  <c r="BO370" i="6"/>
  <c r="BK370" i="6"/>
  <c r="BC370" i="6"/>
  <c r="AM368" i="4"/>
  <c r="AM368" i="6"/>
  <c r="BB370" i="6"/>
  <c r="AE370" i="7"/>
  <c r="AS370" i="7" s="1"/>
  <c r="AS371" i="7" s="1"/>
  <c r="X372" i="7"/>
  <c r="AJ370" i="6"/>
  <c r="AX370" i="6" s="1"/>
  <c r="AX371" i="6" s="1"/>
  <c r="AY370" i="6"/>
  <c r="AK372" i="7"/>
  <c r="AK368" i="7"/>
  <c r="BE370" i="7"/>
  <c r="BD370" i="7"/>
  <c r="BB370" i="7"/>
  <c r="BC370" i="7"/>
  <c r="AK368" i="8"/>
  <c r="AL368" i="8"/>
  <c r="AJ370" i="8"/>
  <c r="AX370" i="8" s="1"/>
  <c r="AX371" i="8" s="1"/>
  <c r="AI370" i="8"/>
  <c r="AW370" i="8" s="1"/>
  <c r="AW371" i="8" s="1"/>
  <c r="AH370" i="8"/>
  <c r="AV370" i="8" s="1"/>
  <c r="AV371" i="8" s="1"/>
  <c r="AG370" i="8"/>
  <c r="AU370" i="8" s="1"/>
  <c r="AU371" i="8" s="1"/>
  <c r="AF370" i="8"/>
  <c r="AT370" i="8" s="1"/>
  <c r="AT371" i="8" s="1"/>
  <c r="AD370" i="8"/>
  <c r="AR370" i="8" s="1"/>
  <c r="AR371" i="8" s="1"/>
  <c r="AD372" i="8"/>
  <c r="AR372" i="8" s="1"/>
  <c r="AR373" i="8" s="1"/>
  <c r="AE370" i="8"/>
  <c r="AS370" i="8" s="1"/>
  <c r="AS371" i="8" s="1"/>
  <c r="X372" i="8"/>
  <c r="AK368" i="4"/>
  <c r="AL368" i="4"/>
  <c r="CN22" i="1"/>
  <c r="DO5" i="1"/>
  <c r="DO89" i="1" s="1"/>
  <c r="C322" i="4"/>
  <c r="D322" i="4"/>
  <c r="E322" i="4"/>
  <c r="O322" i="4"/>
  <c r="P322" i="4"/>
  <c r="Q322" i="4"/>
  <c r="C323" i="4"/>
  <c r="D323" i="4"/>
  <c r="E323" i="4"/>
  <c r="O323" i="4"/>
  <c r="P323" i="4"/>
  <c r="Q323" i="4"/>
  <c r="C324" i="4"/>
  <c r="D324" i="4"/>
  <c r="E324" i="4"/>
  <c r="O324" i="4"/>
  <c r="P324" i="4"/>
  <c r="Q324" i="4"/>
  <c r="D370" i="4"/>
  <c r="Q370" i="4" s="1"/>
  <c r="X370" i="4" s="1"/>
  <c r="AE370" i="4" s="1"/>
  <c r="B375" i="4"/>
  <c r="A376" i="4"/>
  <c r="A392" i="4"/>
  <c r="A456" i="4"/>
  <c r="F45" i="4"/>
  <c r="G45" i="4"/>
  <c r="CQ5" i="1"/>
  <c r="CQ89" i="1" s="1"/>
  <c r="A40" i="1"/>
  <c r="A39" i="1"/>
  <c r="AS43" i="1"/>
  <c r="A43" i="1"/>
  <c r="ME38" i="1"/>
  <c r="MD38" i="1"/>
  <c r="MC38" i="1"/>
  <c r="MB38" i="1"/>
  <c r="A38" i="1"/>
  <c r="A37" i="1"/>
  <c r="A36" i="1"/>
  <c r="M142" i="8"/>
  <c r="M142" i="7"/>
  <c r="M142" i="6"/>
  <c r="M141" i="8"/>
  <c r="M141" i="7"/>
  <c r="M141" i="6"/>
  <c r="MR5" i="1"/>
  <c r="MR89" i="1" s="1"/>
  <c r="E227" i="7"/>
  <c r="D227" i="7"/>
  <c r="C227" i="7"/>
  <c r="E226" i="7"/>
  <c r="D226" i="7"/>
  <c r="C226" i="7"/>
  <c r="E225" i="7"/>
  <c r="D225" i="7"/>
  <c r="C225" i="7"/>
  <c r="E227" i="6"/>
  <c r="D227" i="6"/>
  <c r="C227" i="6"/>
  <c r="E226" i="6"/>
  <c r="D226" i="6"/>
  <c r="C226" i="6"/>
  <c r="E225" i="6"/>
  <c r="D225" i="6"/>
  <c r="C225" i="6"/>
  <c r="E227" i="8"/>
  <c r="D227" i="8"/>
  <c r="C227" i="8"/>
  <c r="E226" i="8"/>
  <c r="D226" i="8"/>
  <c r="C226" i="8"/>
  <c r="E225" i="8"/>
  <c r="D225" i="8"/>
  <c r="C225" i="8"/>
  <c r="G144" i="7"/>
  <c r="G143" i="7"/>
  <c r="G142" i="7"/>
  <c r="G141" i="7"/>
  <c r="G144" i="6"/>
  <c r="G143" i="6"/>
  <c r="G142" i="6"/>
  <c r="G141" i="6"/>
  <c r="G144" i="8"/>
  <c r="G143" i="8"/>
  <c r="G142" i="8"/>
  <c r="G141" i="8"/>
  <c r="AS35" i="1"/>
  <c r="A35" i="1"/>
  <c r="G41" i="3"/>
  <c r="G38" i="3"/>
  <c r="G37" i="3"/>
  <c r="G36" i="3"/>
  <c r="G33" i="3"/>
  <c r="I246" i="8"/>
  <c r="U246" i="8" s="1"/>
  <c r="AA246" i="8" s="1"/>
  <c r="AG246" i="8" s="1"/>
  <c r="I245" i="8"/>
  <c r="U245" i="8" s="1"/>
  <c r="AA245" i="8" s="1"/>
  <c r="AG245" i="8" s="1"/>
  <c r="M244" i="8"/>
  <c r="S244" i="8" s="1"/>
  <c r="Y244" i="8" s="1"/>
  <c r="AE244" i="8" s="1"/>
  <c r="L244" i="8"/>
  <c r="R244" i="8" s="1"/>
  <c r="X244" i="8" s="1"/>
  <c r="AD244" i="8" s="1"/>
  <c r="AJ244" i="8" s="1"/>
  <c r="AQ244" i="8" s="1"/>
  <c r="AW244" i="8" s="1"/>
  <c r="J244" i="8"/>
  <c r="P244" i="8" s="1"/>
  <c r="V244" i="8" s="1"/>
  <c r="AB244" i="8" s="1"/>
  <c r="AH244" i="8" s="1"/>
  <c r="I244" i="8"/>
  <c r="M243" i="8"/>
  <c r="S243" i="8" s="1"/>
  <c r="Y243" i="8" s="1"/>
  <c r="AE243" i="8" s="1"/>
  <c r="L243" i="8"/>
  <c r="R243" i="8" s="1"/>
  <c r="X243" i="8" s="1"/>
  <c r="AD243" i="8" s="1"/>
  <c r="AJ243" i="8" s="1"/>
  <c r="AQ243" i="8" s="1"/>
  <c r="AW243" i="8" s="1"/>
  <c r="J243" i="8"/>
  <c r="P243" i="8" s="1"/>
  <c r="V243" i="8" s="1"/>
  <c r="AB243" i="8" s="1"/>
  <c r="AH243" i="8" s="1"/>
  <c r="I243" i="8"/>
  <c r="M242" i="8"/>
  <c r="S242" i="8" s="1"/>
  <c r="Y242" i="8" s="1"/>
  <c r="AE242" i="8" s="1"/>
  <c r="L242" i="8"/>
  <c r="R242" i="8" s="1"/>
  <c r="X242" i="8" s="1"/>
  <c r="AD242" i="8" s="1"/>
  <c r="AJ242" i="8" s="1"/>
  <c r="AQ242" i="8" s="1"/>
  <c r="AW242" i="8" s="1"/>
  <c r="J242" i="8"/>
  <c r="P242" i="8" s="1"/>
  <c r="V242" i="8" s="1"/>
  <c r="AB242" i="8" s="1"/>
  <c r="AH242" i="8" s="1"/>
  <c r="I242" i="8"/>
  <c r="M241" i="8"/>
  <c r="S241" i="8" s="1"/>
  <c r="Y241" i="8" s="1"/>
  <c r="AE241" i="8" s="1"/>
  <c r="L241" i="8"/>
  <c r="R241" i="8" s="1"/>
  <c r="X241" i="8" s="1"/>
  <c r="AD241" i="8" s="1"/>
  <c r="AJ241" i="8" s="1"/>
  <c r="AQ241" i="8" s="1"/>
  <c r="AW241" i="8" s="1"/>
  <c r="J241" i="8"/>
  <c r="P241" i="8" s="1"/>
  <c r="V241" i="8" s="1"/>
  <c r="AB241" i="8" s="1"/>
  <c r="AH241" i="8" s="1"/>
  <c r="I241" i="8"/>
  <c r="I231" i="8"/>
  <c r="D231" i="8"/>
  <c r="C207" i="8"/>
  <c r="H207" i="8" s="1"/>
  <c r="C204" i="8"/>
  <c r="H204" i="8" s="1"/>
  <c r="C203" i="8"/>
  <c r="H203" i="8" s="1"/>
  <c r="C202" i="8"/>
  <c r="H202" i="8" s="1"/>
  <c r="AU194" i="8"/>
  <c r="AU195" i="8" s="1"/>
  <c r="AU196" i="8" s="1"/>
  <c r="AT194" i="8"/>
  <c r="AT195" i="8" s="1"/>
  <c r="AT196" i="8" s="1"/>
  <c r="AS194" i="8"/>
  <c r="AS195" i="8" s="1"/>
  <c r="AS196" i="8" s="1"/>
  <c r="AR194" i="8"/>
  <c r="AR195" i="8" s="1"/>
  <c r="AR196" i="8" s="1"/>
  <c r="AQ194" i="8"/>
  <c r="AQ195" i="8" s="1"/>
  <c r="AQ196" i="8" s="1"/>
  <c r="AP194" i="8"/>
  <c r="AP195" i="8" s="1"/>
  <c r="AP196" i="8" s="1"/>
  <c r="AO194" i="8"/>
  <c r="AO195" i="8" s="1"/>
  <c r="AO196" i="8" s="1"/>
  <c r="AN194" i="8"/>
  <c r="AN195" i="8" s="1"/>
  <c r="AN196" i="8" s="1"/>
  <c r="AM194" i="8"/>
  <c r="AM195" i="8" s="1"/>
  <c r="AM196" i="8" s="1"/>
  <c r="AL194" i="8"/>
  <c r="AL195" i="8" s="1"/>
  <c r="AL196" i="8" s="1"/>
  <c r="AK194" i="8"/>
  <c r="AK195" i="8" s="1"/>
  <c r="AK196" i="8" s="1"/>
  <c r="AJ194" i="8"/>
  <c r="AJ195" i="8" s="1"/>
  <c r="AJ196" i="8" s="1"/>
  <c r="AI194" i="8"/>
  <c r="AI195" i="8" s="1"/>
  <c r="AI196" i="8" s="1"/>
  <c r="AH194" i="8"/>
  <c r="AH195" i="8" s="1"/>
  <c r="AH196" i="8" s="1"/>
  <c r="AG194" i="8"/>
  <c r="AG195" i="8" s="1"/>
  <c r="AG196" i="8" s="1"/>
  <c r="AF194" i="8"/>
  <c r="AF195" i="8" s="1"/>
  <c r="AF196" i="8" s="1"/>
  <c r="AE194" i="8"/>
  <c r="AE195" i="8" s="1"/>
  <c r="AE196" i="8" s="1"/>
  <c r="AD194" i="8"/>
  <c r="AD195" i="8" s="1"/>
  <c r="AD196" i="8" s="1"/>
  <c r="AC194" i="8"/>
  <c r="AC195" i="8" s="1"/>
  <c r="AC196" i="8" s="1"/>
  <c r="AB194" i="8"/>
  <c r="AB195" i="8" s="1"/>
  <c r="AB196" i="8" s="1"/>
  <c r="AA194" i="8"/>
  <c r="AA195" i="8" s="1"/>
  <c r="AA196" i="8" s="1"/>
  <c r="Z194" i="8"/>
  <c r="Z195" i="8" s="1"/>
  <c r="Z196" i="8" s="1"/>
  <c r="Y194" i="8"/>
  <c r="Y195" i="8" s="1"/>
  <c r="Y196" i="8" s="1"/>
  <c r="X194" i="8"/>
  <c r="X195" i="8" s="1"/>
  <c r="X196" i="8" s="1"/>
  <c r="W194" i="8"/>
  <c r="W195" i="8" s="1"/>
  <c r="W196" i="8" s="1"/>
  <c r="V194" i="8"/>
  <c r="V195" i="8" s="1"/>
  <c r="V196" i="8" s="1"/>
  <c r="U194" i="8"/>
  <c r="U195" i="8" s="1"/>
  <c r="U196" i="8" s="1"/>
  <c r="T194" i="8"/>
  <c r="T195" i="8" s="1"/>
  <c r="T196" i="8" s="1"/>
  <c r="S194" i="8"/>
  <c r="S195" i="8" s="1"/>
  <c r="S196" i="8" s="1"/>
  <c r="R194" i="8"/>
  <c r="R195" i="8" s="1"/>
  <c r="R196" i="8" s="1"/>
  <c r="Q194" i="8"/>
  <c r="Q195" i="8" s="1"/>
  <c r="Q196" i="8" s="1"/>
  <c r="P194" i="8"/>
  <c r="P195" i="8" s="1"/>
  <c r="P196" i="8" s="1"/>
  <c r="O194" i="8"/>
  <c r="O195" i="8" s="1"/>
  <c r="O196" i="8" s="1"/>
  <c r="N194" i="8"/>
  <c r="N195" i="8" s="1"/>
  <c r="N196" i="8" s="1"/>
  <c r="M194" i="8"/>
  <c r="M195" i="8" s="1"/>
  <c r="M196" i="8" s="1"/>
  <c r="L194" i="8"/>
  <c r="L195" i="8" s="1"/>
  <c r="L196" i="8" s="1"/>
  <c r="K194" i="8"/>
  <c r="K195" i="8" s="1"/>
  <c r="K196" i="8" s="1"/>
  <c r="J194" i="8"/>
  <c r="J195" i="8" s="1"/>
  <c r="J196" i="8" s="1"/>
  <c r="I194" i="8"/>
  <c r="I195" i="8" s="1"/>
  <c r="I196" i="8" s="1"/>
  <c r="H194" i="8"/>
  <c r="H195" i="8" s="1"/>
  <c r="H196" i="8" s="1"/>
  <c r="G194" i="8"/>
  <c r="G195" i="8" s="1"/>
  <c r="G196" i="8" s="1"/>
  <c r="F194" i="8"/>
  <c r="F195" i="8" s="1"/>
  <c r="F196" i="8" s="1"/>
  <c r="E194" i="8"/>
  <c r="E195" i="8" s="1"/>
  <c r="E196" i="8" s="1"/>
  <c r="D194" i="8"/>
  <c r="D195" i="8" s="1"/>
  <c r="D196" i="8" s="1"/>
  <c r="C194" i="8"/>
  <c r="C195" i="8" s="1"/>
  <c r="C196" i="8" s="1"/>
  <c r="AU189" i="8"/>
  <c r="AU190" i="8" s="1"/>
  <c r="AU191" i="8" s="1"/>
  <c r="AT189" i="8"/>
  <c r="AT190" i="8" s="1"/>
  <c r="AT191" i="8" s="1"/>
  <c r="AS189" i="8"/>
  <c r="AS190" i="8" s="1"/>
  <c r="AS191" i="8" s="1"/>
  <c r="AR189" i="8"/>
  <c r="AR190" i="8" s="1"/>
  <c r="AR191" i="8" s="1"/>
  <c r="AQ189" i="8"/>
  <c r="AQ190" i="8" s="1"/>
  <c r="AQ191" i="8" s="1"/>
  <c r="AP189" i="8"/>
  <c r="AP190" i="8" s="1"/>
  <c r="AP191" i="8" s="1"/>
  <c r="AO189" i="8"/>
  <c r="AO190" i="8" s="1"/>
  <c r="AO191" i="8" s="1"/>
  <c r="AN189" i="8"/>
  <c r="AN190" i="8" s="1"/>
  <c r="AN191" i="8" s="1"/>
  <c r="AM189" i="8"/>
  <c r="AM190" i="8" s="1"/>
  <c r="AM191" i="8" s="1"/>
  <c r="AL189" i="8"/>
  <c r="AL190" i="8" s="1"/>
  <c r="AL191" i="8" s="1"/>
  <c r="AK189" i="8"/>
  <c r="AK190" i="8" s="1"/>
  <c r="AK191" i="8" s="1"/>
  <c r="AJ189" i="8"/>
  <c r="AJ190" i="8" s="1"/>
  <c r="AJ191" i="8" s="1"/>
  <c r="AI189" i="8"/>
  <c r="AI190" i="8" s="1"/>
  <c r="AI191" i="8" s="1"/>
  <c r="AH189" i="8"/>
  <c r="AH190" i="8" s="1"/>
  <c r="AH191" i="8" s="1"/>
  <c r="AG189" i="8"/>
  <c r="AG190" i="8" s="1"/>
  <c r="AG191" i="8" s="1"/>
  <c r="AF189" i="8"/>
  <c r="AF190" i="8" s="1"/>
  <c r="AF191" i="8" s="1"/>
  <c r="AE189" i="8"/>
  <c r="AE190" i="8" s="1"/>
  <c r="AE191" i="8" s="1"/>
  <c r="AD189" i="8"/>
  <c r="AD190" i="8" s="1"/>
  <c r="AD191" i="8" s="1"/>
  <c r="AC189" i="8"/>
  <c r="AC190" i="8" s="1"/>
  <c r="AC191" i="8" s="1"/>
  <c r="AB189" i="8"/>
  <c r="AB190" i="8" s="1"/>
  <c r="AB191" i="8" s="1"/>
  <c r="AA189" i="8"/>
  <c r="AA190" i="8" s="1"/>
  <c r="AA191" i="8" s="1"/>
  <c r="Z189" i="8"/>
  <c r="Z190" i="8" s="1"/>
  <c r="Z191" i="8" s="1"/>
  <c r="Y189" i="8"/>
  <c r="Y190" i="8" s="1"/>
  <c r="Y191" i="8" s="1"/>
  <c r="X189" i="8"/>
  <c r="X190" i="8" s="1"/>
  <c r="X191" i="8" s="1"/>
  <c r="W189" i="8"/>
  <c r="W190" i="8" s="1"/>
  <c r="W191" i="8" s="1"/>
  <c r="V189" i="8"/>
  <c r="V190" i="8" s="1"/>
  <c r="V191" i="8" s="1"/>
  <c r="U189" i="8"/>
  <c r="U190" i="8" s="1"/>
  <c r="U191" i="8" s="1"/>
  <c r="T189" i="8"/>
  <c r="T190" i="8" s="1"/>
  <c r="T191" i="8" s="1"/>
  <c r="S189" i="8"/>
  <c r="S190" i="8" s="1"/>
  <c r="S191" i="8" s="1"/>
  <c r="R189" i="8"/>
  <c r="R190" i="8" s="1"/>
  <c r="R191" i="8" s="1"/>
  <c r="Q189" i="8"/>
  <c r="Q190" i="8" s="1"/>
  <c r="Q191" i="8" s="1"/>
  <c r="P189" i="8"/>
  <c r="P190" i="8" s="1"/>
  <c r="P191" i="8" s="1"/>
  <c r="O189" i="8"/>
  <c r="O190" i="8" s="1"/>
  <c r="O191" i="8" s="1"/>
  <c r="N189" i="8"/>
  <c r="N190" i="8" s="1"/>
  <c r="N191" i="8" s="1"/>
  <c r="M189" i="8"/>
  <c r="M190" i="8" s="1"/>
  <c r="M191" i="8" s="1"/>
  <c r="L189" i="8"/>
  <c r="L190" i="8" s="1"/>
  <c r="L191" i="8" s="1"/>
  <c r="K189" i="8"/>
  <c r="K190" i="8" s="1"/>
  <c r="K191" i="8" s="1"/>
  <c r="J189" i="8"/>
  <c r="J190" i="8" s="1"/>
  <c r="J191" i="8" s="1"/>
  <c r="I189" i="8"/>
  <c r="I190" i="8" s="1"/>
  <c r="I191" i="8" s="1"/>
  <c r="H189" i="8"/>
  <c r="H190" i="8" s="1"/>
  <c r="H191" i="8" s="1"/>
  <c r="G189" i="8"/>
  <c r="G190" i="8" s="1"/>
  <c r="G191" i="8" s="1"/>
  <c r="F189" i="8"/>
  <c r="F190" i="8" s="1"/>
  <c r="F191" i="8" s="1"/>
  <c r="E189" i="8"/>
  <c r="E190" i="8" s="1"/>
  <c r="E191" i="8" s="1"/>
  <c r="D189" i="8"/>
  <c r="D190" i="8" s="1"/>
  <c r="D191" i="8" s="1"/>
  <c r="C189" i="8"/>
  <c r="C190" i="8" s="1"/>
  <c r="C191" i="8" s="1"/>
  <c r="AU184" i="8"/>
  <c r="AU185" i="8" s="1"/>
  <c r="AU186" i="8" s="1"/>
  <c r="AT184" i="8"/>
  <c r="AT185" i="8" s="1"/>
  <c r="AT186" i="8" s="1"/>
  <c r="AS184" i="8"/>
  <c r="AS185" i="8" s="1"/>
  <c r="AS186" i="8" s="1"/>
  <c r="AR184" i="8"/>
  <c r="AR185" i="8" s="1"/>
  <c r="AR186" i="8" s="1"/>
  <c r="AQ184" i="8"/>
  <c r="AQ185" i="8" s="1"/>
  <c r="AQ186" i="8" s="1"/>
  <c r="AP184" i="8"/>
  <c r="AP185" i="8" s="1"/>
  <c r="AP186" i="8" s="1"/>
  <c r="AO184" i="8"/>
  <c r="AO185" i="8" s="1"/>
  <c r="AO186" i="8" s="1"/>
  <c r="AN184" i="8"/>
  <c r="AN185" i="8" s="1"/>
  <c r="AN186" i="8" s="1"/>
  <c r="AM184" i="8"/>
  <c r="AM185" i="8" s="1"/>
  <c r="AM186" i="8" s="1"/>
  <c r="AL184" i="8"/>
  <c r="AL185" i="8" s="1"/>
  <c r="AL186" i="8" s="1"/>
  <c r="AK184" i="8"/>
  <c r="AK185" i="8" s="1"/>
  <c r="AK186" i="8" s="1"/>
  <c r="AJ184" i="8"/>
  <c r="AJ185" i="8" s="1"/>
  <c r="AJ186" i="8" s="1"/>
  <c r="AI184" i="8"/>
  <c r="AI185" i="8" s="1"/>
  <c r="AI186" i="8" s="1"/>
  <c r="AH184" i="8"/>
  <c r="AH185" i="8" s="1"/>
  <c r="AH186" i="8" s="1"/>
  <c r="AG184" i="8"/>
  <c r="AG185" i="8" s="1"/>
  <c r="AG186" i="8" s="1"/>
  <c r="AF184" i="8"/>
  <c r="AF185" i="8" s="1"/>
  <c r="AF186" i="8" s="1"/>
  <c r="AE184" i="8"/>
  <c r="AE185" i="8" s="1"/>
  <c r="AE186" i="8" s="1"/>
  <c r="AD184" i="8"/>
  <c r="AD185" i="8" s="1"/>
  <c r="AD186" i="8" s="1"/>
  <c r="AC184" i="8"/>
  <c r="AC185" i="8" s="1"/>
  <c r="AC186" i="8" s="1"/>
  <c r="AB184" i="8"/>
  <c r="AB185" i="8" s="1"/>
  <c r="AB186" i="8" s="1"/>
  <c r="AA184" i="8"/>
  <c r="AA185" i="8" s="1"/>
  <c r="AA186" i="8" s="1"/>
  <c r="Z184" i="8"/>
  <c r="Z185" i="8" s="1"/>
  <c r="Z186" i="8" s="1"/>
  <c r="Y184" i="8"/>
  <c r="Y185" i="8" s="1"/>
  <c r="Y186" i="8" s="1"/>
  <c r="X184" i="8"/>
  <c r="X185" i="8" s="1"/>
  <c r="X186" i="8" s="1"/>
  <c r="W184" i="8"/>
  <c r="W185" i="8" s="1"/>
  <c r="W186" i="8" s="1"/>
  <c r="V184" i="8"/>
  <c r="V185" i="8" s="1"/>
  <c r="V186" i="8" s="1"/>
  <c r="U184" i="8"/>
  <c r="U185" i="8" s="1"/>
  <c r="U186" i="8" s="1"/>
  <c r="T184" i="8"/>
  <c r="T185" i="8" s="1"/>
  <c r="T186" i="8" s="1"/>
  <c r="S184" i="8"/>
  <c r="S185" i="8" s="1"/>
  <c r="S186" i="8" s="1"/>
  <c r="R184" i="8"/>
  <c r="R185" i="8" s="1"/>
  <c r="R186" i="8" s="1"/>
  <c r="Q184" i="8"/>
  <c r="Q185" i="8" s="1"/>
  <c r="Q186" i="8" s="1"/>
  <c r="P184" i="8"/>
  <c r="P185" i="8" s="1"/>
  <c r="P186" i="8" s="1"/>
  <c r="O184" i="8"/>
  <c r="O185" i="8" s="1"/>
  <c r="O186" i="8" s="1"/>
  <c r="N184" i="8"/>
  <c r="N185" i="8" s="1"/>
  <c r="N186" i="8" s="1"/>
  <c r="M184" i="8"/>
  <c r="M185" i="8" s="1"/>
  <c r="M186" i="8" s="1"/>
  <c r="L184" i="8"/>
  <c r="L185" i="8" s="1"/>
  <c r="L186" i="8" s="1"/>
  <c r="K184" i="8"/>
  <c r="K185" i="8" s="1"/>
  <c r="K186" i="8" s="1"/>
  <c r="J184" i="8"/>
  <c r="J185" i="8" s="1"/>
  <c r="J186" i="8" s="1"/>
  <c r="I184" i="8"/>
  <c r="I185" i="8" s="1"/>
  <c r="I186" i="8" s="1"/>
  <c r="H184" i="8"/>
  <c r="H185" i="8" s="1"/>
  <c r="H186" i="8" s="1"/>
  <c r="G184" i="8"/>
  <c r="G185" i="8" s="1"/>
  <c r="G186" i="8" s="1"/>
  <c r="F184" i="8"/>
  <c r="F185" i="8" s="1"/>
  <c r="F186" i="8" s="1"/>
  <c r="E184" i="8"/>
  <c r="E185" i="8" s="1"/>
  <c r="E186" i="8" s="1"/>
  <c r="D184" i="8"/>
  <c r="D185" i="8" s="1"/>
  <c r="D186" i="8" s="1"/>
  <c r="C184" i="8"/>
  <c r="C185" i="8" s="1"/>
  <c r="C186" i="8" s="1"/>
  <c r="AU179" i="8"/>
  <c r="AU180" i="8" s="1"/>
  <c r="AU181" i="8" s="1"/>
  <c r="AT179" i="8"/>
  <c r="AT180" i="8" s="1"/>
  <c r="AT181" i="8" s="1"/>
  <c r="AS179" i="8"/>
  <c r="AS180" i="8" s="1"/>
  <c r="AS181" i="8" s="1"/>
  <c r="AR179" i="8"/>
  <c r="AR180" i="8" s="1"/>
  <c r="AR181" i="8" s="1"/>
  <c r="AQ179" i="8"/>
  <c r="AQ180" i="8" s="1"/>
  <c r="AQ181" i="8" s="1"/>
  <c r="AP179" i="8"/>
  <c r="AP180" i="8" s="1"/>
  <c r="AP181" i="8" s="1"/>
  <c r="AO179" i="8"/>
  <c r="AO180" i="8" s="1"/>
  <c r="AO181" i="8" s="1"/>
  <c r="AN179" i="8"/>
  <c r="AN180" i="8" s="1"/>
  <c r="AN181" i="8" s="1"/>
  <c r="AM179" i="8"/>
  <c r="AM180" i="8" s="1"/>
  <c r="AM181" i="8" s="1"/>
  <c r="AL179" i="8"/>
  <c r="AL180" i="8" s="1"/>
  <c r="AL181" i="8" s="1"/>
  <c r="AK179" i="8"/>
  <c r="AK180" i="8" s="1"/>
  <c r="AK181" i="8" s="1"/>
  <c r="AJ179" i="8"/>
  <c r="AJ180" i="8" s="1"/>
  <c r="AJ181" i="8" s="1"/>
  <c r="AI179" i="8"/>
  <c r="AI180" i="8" s="1"/>
  <c r="AI181" i="8" s="1"/>
  <c r="AH179" i="8"/>
  <c r="AH180" i="8" s="1"/>
  <c r="AH181" i="8" s="1"/>
  <c r="AG179" i="8"/>
  <c r="AG180" i="8" s="1"/>
  <c r="AG181" i="8" s="1"/>
  <c r="AF179" i="8"/>
  <c r="AF180" i="8" s="1"/>
  <c r="AF181" i="8" s="1"/>
  <c r="AE179" i="8"/>
  <c r="AE180" i="8" s="1"/>
  <c r="AE181" i="8" s="1"/>
  <c r="AD179" i="8"/>
  <c r="AD180" i="8" s="1"/>
  <c r="AD181" i="8" s="1"/>
  <c r="AC179" i="8"/>
  <c r="AC180" i="8" s="1"/>
  <c r="AC181" i="8" s="1"/>
  <c r="AB179" i="8"/>
  <c r="AB180" i="8" s="1"/>
  <c r="AB181" i="8" s="1"/>
  <c r="AA179" i="8"/>
  <c r="AA180" i="8" s="1"/>
  <c r="AA181" i="8" s="1"/>
  <c r="Z179" i="8"/>
  <c r="Z180" i="8" s="1"/>
  <c r="Z181" i="8" s="1"/>
  <c r="Y179" i="8"/>
  <c r="Y180" i="8" s="1"/>
  <c r="Y181" i="8" s="1"/>
  <c r="X179" i="8"/>
  <c r="X180" i="8" s="1"/>
  <c r="X181" i="8" s="1"/>
  <c r="W179" i="8"/>
  <c r="W180" i="8" s="1"/>
  <c r="W181" i="8" s="1"/>
  <c r="V179" i="8"/>
  <c r="V180" i="8" s="1"/>
  <c r="V181" i="8" s="1"/>
  <c r="U179" i="8"/>
  <c r="U180" i="8" s="1"/>
  <c r="U181" i="8" s="1"/>
  <c r="T179" i="8"/>
  <c r="T180" i="8" s="1"/>
  <c r="T181" i="8" s="1"/>
  <c r="S179" i="8"/>
  <c r="S180" i="8" s="1"/>
  <c r="S181" i="8" s="1"/>
  <c r="R179" i="8"/>
  <c r="R180" i="8" s="1"/>
  <c r="R181" i="8" s="1"/>
  <c r="Q179" i="8"/>
  <c r="Q180" i="8" s="1"/>
  <c r="Q181" i="8" s="1"/>
  <c r="P179" i="8"/>
  <c r="P180" i="8" s="1"/>
  <c r="P181" i="8" s="1"/>
  <c r="O179" i="8"/>
  <c r="O180" i="8" s="1"/>
  <c r="O181" i="8" s="1"/>
  <c r="N179" i="8"/>
  <c r="N180" i="8" s="1"/>
  <c r="N181" i="8" s="1"/>
  <c r="M179" i="8"/>
  <c r="M180" i="8" s="1"/>
  <c r="M181" i="8" s="1"/>
  <c r="L179" i="8"/>
  <c r="L180" i="8" s="1"/>
  <c r="L181" i="8" s="1"/>
  <c r="K179" i="8"/>
  <c r="K180" i="8" s="1"/>
  <c r="K181" i="8" s="1"/>
  <c r="J179" i="8"/>
  <c r="J180" i="8" s="1"/>
  <c r="J181" i="8" s="1"/>
  <c r="I179" i="8"/>
  <c r="I180" i="8" s="1"/>
  <c r="I181" i="8" s="1"/>
  <c r="H179" i="8"/>
  <c r="H180" i="8" s="1"/>
  <c r="H181" i="8" s="1"/>
  <c r="G179" i="8"/>
  <c r="G180" i="8" s="1"/>
  <c r="G181" i="8" s="1"/>
  <c r="F179" i="8"/>
  <c r="F180" i="8" s="1"/>
  <c r="F181" i="8" s="1"/>
  <c r="E179" i="8"/>
  <c r="E180" i="8" s="1"/>
  <c r="E181" i="8" s="1"/>
  <c r="D179" i="8"/>
  <c r="D180" i="8" s="1"/>
  <c r="D181" i="8" s="1"/>
  <c r="C179" i="8"/>
  <c r="C180" i="8" s="1"/>
  <c r="C181" i="8" s="1"/>
  <c r="AU174" i="8"/>
  <c r="AU175" i="8" s="1"/>
  <c r="AU176" i="8" s="1"/>
  <c r="AT174" i="8"/>
  <c r="AT175" i="8" s="1"/>
  <c r="AT176" i="8" s="1"/>
  <c r="AS174" i="8"/>
  <c r="AS175" i="8" s="1"/>
  <c r="AS176" i="8" s="1"/>
  <c r="AR174" i="8"/>
  <c r="AR175" i="8" s="1"/>
  <c r="AR176" i="8" s="1"/>
  <c r="AQ174" i="8"/>
  <c r="AQ175" i="8" s="1"/>
  <c r="AQ176" i="8" s="1"/>
  <c r="AP174" i="8"/>
  <c r="AP175" i="8" s="1"/>
  <c r="AP176" i="8" s="1"/>
  <c r="AO174" i="8"/>
  <c r="AO175" i="8" s="1"/>
  <c r="AO176" i="8" s="1"/>
  <c r="AN174" i="8"/>
  <c r="AN175" i="8" s="1"/>
  <c r="AN176" i="8" s="1"/>
  <c r="AM174" i="8"/>
  <c r="AM175" i="8" s="1"/>
  <c r="AM176" i="8" s="1"/>
  <c r="AL174" i="8"/>
  <c r="AL175" i="8" s="1"/>
  <c r="AL176" i="8" s="1"/>
  <c r="AK174" i="8"/>
  <c r="AK175" i="8" s="1"/>
  <c r="AK176" i="8" s="1"/>
  <c r="AJ174" i="8"/>
  <c r="AJ175" i="8" s="1"/>
  <c r="AJ176" i="8" s="1"/>
  <c r="AI174" i="8"/>
  <c r="AI175" i="8" s="1"/>
  <c r="AI176" i="8" s="1"/>
  <c r="AH174" i="8"/>
  <c r="AH175" i="8" s="1"/>
  <c r="AH176" i="8" s="1"/>
  <c r="AG174" i="8"/>
  <c r="AG175" i="8" s="1"/>
  <c r="AG176" i="8" s="1"/>
  <c r="AF174" i="8"/>
  <c r="AF175" i="8" s="1"/>
  <c r="AF176" i="8" s="1"/>
  <c r="AE174" i="8"/>
  <c r="AE175" i="8" s="1"/>
  <c r="AE176" i="8" s="1"/>
  <c r="AD174" i="8"/>
  <c r="AD175" i="8" s="1"/>
  <c r="AD176" i="8" s="1"/>
  <c r="AC174" i="8"/>
  <c r="AC175" i="8" s="1"/>
  <c r="AC176" i="8" s="1"/>
  <c r="AB174" i="8"/>
  <c r="AB175" i="8" s="1"/>
  <c r="AB176" i="8" s="1"/>
  <c r="AA174" i="8"/>
  <c r="AA175" i="8" s="1"/>
  <c r="AA176" i="8" s="1"/>
  <c r="Z174" i="8"/>
  <c r="Z175" i="8" s="1"/>
  <c r="Z176" i="8" s="1"/>
  <c r="Y174" i="8"/>
  <c r="Y175" i="8" s="1"/>
  <c r="Y176" i="8" s="1"/>
  <c r="X174" i="8"/>
  <c r="X175" i="8" s="1"/>
  <c r="X176" i="8" s="1"/>
  <c r="W174" i="8"/>
  <c r="W175" i="8" s="1"/>
  <c r="W176" i="8" s="1"/>
  <c r="V174" i="8"/>
  <c r="V175" i="8" s="1"/>
  <c r="V176" i="8" s="1"/>
  <c r="U174" i="8"/>
  <c r="U175" i="8" s="1"/>
  <c r="U176" i="8" s="1"/>
  <c r="T174" i="8"/>
  <c r="T175" i="8" s="1"/>
  <c r="T176" i="8" s="1"/>
  <c r="S174" i="8"/>
  <c r="S175" i="8" s="1"/>
  <c r="S176" i="8" s="1"/>
  <c r="R174" i="8"/>
  <c r="R175" i="8" s="1"/>
  <c r="R176" i="8" s="1"/>
  <c r="Q174" i="8"/>
  <c r="Q175" i="8" s="1"/>
  <c r="Q176" i="8" s="1"/>
  <c r="P174" i="8"/>
  <c r="P175" i="8" s="1"/>
  <c r="P176" i="8" s="1"/>
  <c r="O174" i="8"/>
  <c r="O175" i="8" s="1"/>
  <c r="O176" i="8" s="1"/>
  <c r="N174" i="8"/>
  <c r="N175" i="8" s="1"/>
  <c r="N176" i="8" s="1"/>
  <c r="M174" i="8"/>
  <c r="M175" i="8" s="1"/>
  <c r="M176" i="8" s="1"/>
  <c r="L174" i="8"/>
  <c r="L175" i="8" s="1"/>
  <c r="L176" i="8" s="1"/>
  <c r="K174" i="8"/>
  <c r="K175" i="8" s="1"/>
  <c r="K176" i="8" s="1"/>
  <c r="J174" i="8"/>
  <c r="J175" i="8" s="1"/>
  <c r="J176" i="8" s="1"/>
  <c r="I174" i="8"/>
  <c r="I175" i="8" s="1"/>
  <c r="I176" i="8" s="1"/>
  <c r="H174" i="8"/>
  <c r="H175" i="8" s="1"/>
  <c r="H176" i="8" s="1"/>
  <c r="G174" i="8"/>
  <c r="G175" i="8" s="1"/>
  <c r="G176" i="8" s="1"/>
  <c r="F174" i="8"/>
  <c r="F175" i="8" s="1"/>
  <c r="F176" i="8" s="1"/>
  <c r="E174" i="8"/>
  <c r="E175" i="8" s="1"/>
  <c r="E176" i="8" s="1"/>
  <c r="D174" i="8"/>
  <c r="D175" i="8" s="1"/>
  <c r="D176" i="8" s="1"/>
  <c r="C174" i="8"/>
  <c r="C175" i="8" s="1"/>
  <c r="C176" i="8" s="1"/>
  <c r="AU169" i="8"/>
  <c r="AU170" i="8" s="1"/>
  <c r="AU171" i="8" s="1"/>
  <c r="AT169" i="8"/>
  <c r="AT170" i="8" s="1"/>
  <c r="AT171" i="8" s="1"/>
  <c r="AS169" i="8"/>
  <c r="AS170" i="8" s="1"/>
  <c r="AS171" i="8" s="1"/>
  <c r="AR169" i="8"/>
  <c r="AR170" i="8" s="1"/>
  <c r="AR171" i="8" s="1"/>
  <c r="AQ169" i="8"/>
  <c r="AQ170" i="8" s="1"/>
  <c r="AQ171" i="8" s="1"/>
  <c r="AP169" i="8"/>
  <c r="AP170" i="8" s="1"/>
  <c r="AP171" i="8" s="1"/>
  <c r="AO169" i="8"/>
  <c r="AO170" i="8" s="1"/>
  <c r="AO171" i="8" s="1"/>
  <c r="AN169" i="8"/>
  <c r="AN170" i="8" s="1"/>
  <c r="AN171" i="8" s="1"/>
  <c r="AM169" i="8"/>
  <c r="AM170" i="8" s="1"/>
  <c r="AM171" i="8" s="1"/>
  <c r="AL169" i="8"/>
  <c r="AL170" i="8" s="1"/>
  <c r="AL171" i="8" s="1"/>
  <c r="AK169" i="8"/>
  <c r="AK170" i="8" s="1"/>
  <c r="AK171" i="8" s="1"/>
  <c r="AJ169" i="8"/>
  <c r="AJ170" i="8" s="1"/>
  <c r="AJ171" i="8" s="1"/>
  <c r="AI169" i="8"/>
  <c r="AI170" i="8" s="1"/>
  <c r="AI171" i="8" s="1"/>
  <c r="AH169" i="8"/>
  <c r="AH170" i="8" s="1"/>
  <c r="AH171" i="8" s="1"/>
  <c r="AG169" i="8"/>
  <c r="AG170" i="8" s="1"/>
  <c r="AG171" i="8" s="1"/>
  <c r="AF169" i="8"/>
  <c r="AF170" i="8" s="1"/>
  <c r="AF171" i="8" s="1"/>
  <c r="AE169" i="8"/>
  <c r="AE170" i="8" s="1"/>
  <c r="AE171" i="8" s="1"/>
  <c r="AD169" i="8"/>
  <c r="AD170" i="8" s="1"/>
  <c r="AD171" i="8" s="1"/>
  <c r="AC169" i="8"/>
  <c r="AC170" i="8" s="1"/>
  <c r="AC171" i="8" s="1"/>
  <c r="AB169" i="8"/>
  <c r="AB170" i="8" s="1"/>
  <c r="AB171" i="8" s="1"/>
  <c r="AA169" i="8"/>
  <c r="AA170" i="8" s="1"/>
  <c r="AA171" i="8" s="1"/>
  <c r="Z169" i="8"/>
  <c r="Z170" i="8" s="1"/>
  <c r="Z171" i="8" s="1"/>
  <c r="Y169" i="8"/>
  <c r="Y170" i="8" s="1"/>
  <c r="Y171" i="8" s="1"/>
  <c r="X169" i="8"/>
  <c r="X170" i="8" s="1"/>
  <c r="X171" i="8" s="1"/>
  <c r="W169" i="8"/>
  <c r="W170" i="8" s="1"/>
  <c r="W171" i="8" s="1"/>
  <c r="V169" i="8"/>
  <c r="V170" i="8" s="1"/>
  <c r="V171" i="8" s="1"/>
  <c r="U169" i="8"/>
  <c r="U170" i="8" s="1"/>
  <c r="U171" i="8" s="1"/>
  <c r="T169" i="8"/>
  <c r="T170" i="8" s="1"/>
  <c r="T171" i="8" s="1"/>
  <c r="S169" i="8"/>
  <c r="S170" i="8" s="1"/>
  <c r="S171" i="8" s="1"/>
  <c r="R169" i="8"/>
  <c r="R170" i="8" s="1"/>
  <c r="R171" i="8" s="1"/>
  <c r="Q169" i="8"/>
  <c r="Q170" i="8" s="1"/>
  <c r="Q171" i="8" s="1"/>
  <c r="P169" i="8"/>
  <c r="P170" i="8" s="1"/>
  <c r="P171" i="8" s="1"/>
  <c r="O169" i="8"/>
  <c r="O170" i="8" s="1"/>
  <c r="O171" i="8" s="1"/>
  <c r="N169" i="8"/>
  <c r="N170" i="8" s="1"/>
  <c r="N171" i="8" s="1"/>
  <c r="M169" i="8"/>
  <c r="M170" i="8" s="1"/>
  <c r="M171" i="8" s="1"/>
  <c r="L169" i="8"/>
  <c r="L170" i="8" s="1"/>
  <c r="L171" i="8" s="1"/>
  <c r="K169" i="8"/>
  <c r="K170" i="8" s="1"/>
  <c r="K171" i="8" s="1"/>
  <c r="J169" i="8"/>
  <c r="J170" i="8" s="1"/>
  <c r="J171" i="8" s="1"/>
  <c r="I169" i="8"/>
  <c r="I170" i="8" s="1"/>
  <c r="I171" i="8" s="1"/>
  <c r="H169" i="8"/>
  <c r="H170" i="8" s="1"/>
  <c r="H171" i="8" s="1"/>
  <c r="G169" i="8"/>
  <c r="G170" i="8" s="1"/>
  <c r="G171" i="8" s="1"/>
  <c r="F169" i="8"/>
  <c r="F170" i="8" s="1"/>
  <c r="F171" i="8" s="1"/>
  <c r="E169" i="8"/>
  <c r="E170" i="8" s="1"/>
  <c r="E171" i="8" s="1"/>
  <c r="D169" i="8"/>
  <c r="D170" i="8" s="1"/>
  <c r="D171" i="8" s="1"/>
  <c r="C169" i="8"/>
  <c r="C170" i="8" s="1"/>
  <c r="C171" i="8" s="1"/>
  <c r="AU164" i="8"/>
  <c r="AU165" i="8" s="1"/>
  <c r="AU166" i="8" s="1"/>
  <c r="AT164" i="8"/>
  <c r="AT165" i="8" s="1"/>
  <c r="AT166" i="8" s="1"/>
  <c r="AS164" i="8"/>
  <c r="AS165" i="8" s="1"/>
  <c r="AS166" i="8" s="1"/>
  <c r="AR164" i="8"/>
  <c r="AR165" i="8" s="1"/>
  <c r="AR166" i="8" s="1"/>
  <c r="AQ164" i="8"/>
  <c r="AQ165" i="8" s="1"/>
  <c r="AQ166" i="8" s="1"/>
  <c r="AP164" i="8"/>
  <c r="AP165" i="8" s="1"/>
  <c r="AP166" i="8" s="1"/>
  <c r="AO164" i="8"/>
  <c r="AO165" i="8" s="1"/>
  <c r="AO166" i="8" s="1"/>
  <c r="AN164" i="8"/>
  <c r="AN165" i="8" s="1"/>
  <c r="AN166" i="8" s="1"/>
  <c r="AM164" i="8"/>
  <c r="AM165" i="8" s="1"/>
  <c r="AM166" i="8" s="1"/>
  <c r="AL164" i="8"/>
  <c r="AL165" i="8" s="1"/>
  <c r="AL166" i="8" s="1"/>
  <c r="AK164" i="8"/>
  <c r="AK165" i="8" s="1"/>
  <c r="AK166" i="8" s="1"/>
  <c r="AJ164" i="8"/>
  <c r="AJ165" i="8" s="1"/>
  <c r="AJ166" i="8" s="1"/>
  <c r="AI164" i="8"/>
  <c r="AI165" i="8" s="1"/>
  <c r="AI166" i="8" s="1"/>
  <c r="AH164" i="8"/>
  <c r="AH165" i="8" s="1"/>
  <c r="AH166" i="8" s="1"/>
  <c r="AG164" i="8"/>
  <c r="AG165" i="8" s="1"/>
  <c r="AG166" i="8" s="1"/>
  <c r="AF164" i="8"/>
  <c r="AF165" i="8" s="1"/>
  <c r="AF166" i="8" s="1"/>
  <c r="AE164" i="8"/>
  <c r="AE165" i="8" s="1"/>
  <c r="AE166" i="8" s="1"/>
  <c r="AD164" i="8"/>
  <c r="AD165" i="8" s="1"/>
  <c r="AD166" i="8" s="1"/>
  <c r="AC164" i="8"/>
  <c r="AC165" i="8" s="1"/>
  <c r="AC166" i="8" s="1"/>
  <c r="AB164" i="8"/>
  <c r="AB165" i="8" s="1"/>
  <c r="AB166" i="8" s="1"/>
  <c r="AA164" i="8"/>
  <c r="AA165" i="8" s="1"/>
  <c r="AA166" i="8" s="1"/>
  <c r="Z164" i="8"/>
  <c r="Z165" i="8" s="1"/>
  <c r="Z166" i="8" s="1"/>
  <c r="Y164" i="8"/>
  <c r="Y165" i="8" s="1"/>
  <c r="Y166" i="8" s="1"/>
  <c r="X164" i="8"/>
  <c r="X165" i="8" s="1"/>
  <c r="X166" i="8" s="1"/>
  <c r="W164" i="8"/>
  <c r="W165" i="8" s="1"/>
  <c r="W166" i="8" s="1"/>
  <c r="V164" i="8"/>
  <c r="V165" i="8" s="1"/>
  <c r="V166" i="8" s="1"/>
  <c r="U164" i="8"/>
  <c r="U165" i="8" s="1"/>
  <c r="U166" i="8" s="1"/>
  <c r="T164" i="8"/>
  <c r="T165" i="8" s="1"/>
  <c r="T166" i="8" s="1"/>
  <c r="S164" i="8"/>
  <c r="S165" i="8" s="1"/>
  <c r="S166" i="8" s="1"/>
  <c r="R164" i="8"/>
  <c r="R165" i="8" s="1"/>
  <c r="R166" i="8" s="1"/>
  <c r="Q164" i="8"/>
  <c r="Q165" i="8" s="1"/>
  <c r="Q166" i="8" s="1"/>
  <c r="P164" i="8"/>
  <c r="P165" i="8" s="1"/>
  <c r="P166" i="8" s="1"/>
  <c r="O164" i="8"/>
  <c r="O165" i="8" s="1"/>
  <c r="O166" i="8" s="1"/>
  <c r="N164" i="8"/>
  <c r="N165" i="8" s="1"/>
  <c r="N166" i="8" s="1"/>
  <c r="M164" i="8"/>
  <c r="M165" i="8" s="1"/>
  <c r="M166" i="8" s="1"/>
  <c r="L164" i="8"/>
  <c r="L165" i="8" s="1"/>
  <c r="L166" i="8" s="1"/>
  <c r="K164" i="8"/>
  <c r="K165" i="8" s="1"/>
  <c r="K166" i="8" s="1"/>
  <c r="J164" i="8"/>
  <c r="J165" i="8" s="1"/>
  <c r="J166" i="8" s="1"/>
  <c r="I164" i="8"/>
  <c r="I165" i="8" s="1"/>
  <c r="I166" i="8" s="1"/>
  <c r="H164" i="8"/>
  <c r="H165" i="8" s="1"/>
  <c r="H166" i="8" s="1"/>
  <c r="G164" i="8"/>
  <c r="G165" i="8" s="1"/>
  <c r="G166" i="8" s="1"/>
  <c r="F164" i="8"/>
  <c r="F165" i="8" s="1"/>
  <c r="F166" i="8" s="1"/>
  <c r="E164" i="8"/>
  <c r="E165" i="8" s="1"/>
  <c r="E166" i="8" s="1"/>
  <c r="D164" i="8"/>
  <c r="D165" i="8" s="1"/>
  <c r="D166" i="8" s="1"/>
  <c r="C164" i="8"/>
  <c r="C165" i="8" s="1"/>
  <c r="C166" i="8" s="1"/>
  <c r="AU159" i="8"/>
  <c r="AU160" i="8" s="1"/>
  <c r="AU161" i="8" s="1"/>
  <c r="AT159" i="8"/>
  <c r="AT160" i="8" s="1"/>
  <c r="AT161" i="8" s="1"/>
  <c r="AS159" i="8"/>
  <c r="AS160" i="8" s="1"/>
  <c r="AS161" i="8" s="1"/>
  <c r="AR159" i="8"/>
  <c r="AR160" i="8" s="1"/>
  <c r="AR161" i="8" s="1"/>
  <c r="AQ159" i="8"/>
  <c r="AQ160" i="8" s="1"/>
  <c r="AQ161" i="8" s="1"/>
  <c r="AP159" i="8"/>
  <c r="AP160" i="8" s="1"/>
  <c r="AP161" i="8" s="1"/>
  <c r="AO159" i="8"/>
  <c r="AO160" i="8" s="1"/>
  <c r="AO161" i="8" s="1"/>
  <c r="AN159" i="8"/>
  <c r="AN160" i="8" s="1"/>
  <c r="AN161" i="8" s="1"/>
  <c r="AM159" i="8"/>
  <c r="AM160" i="8" s="1"/>
  <c r="AM161" i="8" s="1"/>
  <c r="AL159" i="8"/>
  <c r="AL160" i="8" s="1"/>
  <c r="AL161" i="8" s="1"/>
  <c r="AK159" i="8"/>
  <c r="AK160" i="8" s="1"/>
  <c r="AK161" i="8" s="1"/>
  <c r="AJ159" i="8"/>
  <c r="AJ160" i="8" s="1"/>
  <c r="AJ161" i="8" s="1"/>
  <c r="AI159" i="8"/>
  <c r="AI160" i="8" s="1"/>
  <c r="AI161" i="8" s="1"/>
  <c r="AH159" i="8"/>
  <c r="AH160" i="8" s="1"/>
  <c r="AH161" i="8" s="1"/>
  <c r="AG159" i="8"/>
  <c r="AG160" i="8" s="1"/>
  <c r="AG161" i="8" s="1"/>
  <c r="AF159" i="8"/>
  <c r="AF160" i="8" s="1"/>
  <c r="AF161" i="8" s="1"/>
  <c r="AE159" i="8"/>
  <c r="AE160" i="8" s="1"/>
  <c r="AE161" i="8" s="1"/>
  <c r="AD159" i="8"/>
  <c r="AD160" i="8" s="1"/>
  <c r="AD161" i="8" s="1"/>
  <c r="AC159" i="8"/>
  <c r="AC160" i="8" s="1"/>
  <c r="AC161" i="8" s="1"/>
  <c r="AB159" i="8"/>
  <c r="AB160" i="8" s="1"/>
  <c r="AB161" i="8" s="1"/>
  <c r="AA159" i="8"/>
  <c r="AA160" i="8" s="1"/>
  <c r="AA161" i="8" s="1"/>
  <c r="Z159" i="8"/>
  <c r="Z160" i="8" s="1"/>
  <c r="Z161" i="8" s="1"/>
  <c r="Y159" i="8"/>
  <c r="Y160" i="8" s="1"/>
  <c r="Y161" i="8" s="1"/>
  <c r="X159" i="8"/>
  <c r="X160" i="8" s="1"/>
  <c r="X161" i="8" s="1"/>
  <c r="W159" i="8"/>
  <c r="W160" i="8" s="1"/>
  <c r="W161" i="8" s="1"/>
  <c r="V159" i="8"/>
  <c r="V160" i="8" s="1"/>
  <c r="V161" i="8" s="1"/>
  <c r="U159" i="8"/>
  <c r="U160" i="8" s="1"/>
  <c r="U161" i="8" s="1"/>
  <c r="T159" i="8"/>
  <c r="T160" i="8" s="1"/>
  <c r="T161" i="8" s="1"/>
  <c r="S159" i="8"/>
  <c r="S160" i="8" s="1"/>
  <c r="S161" i="8" s="1"/>
  <c r="R159" i="8"/>
  <c r="R160" i="8" s="1"/>
  <c r="R161" i="8" s="1"/>
  <c r="Q159" i="8"/>
  <c r="Q160" i="8" s="1"/>
  <c r="Q161" i="8" s="1"/>
  <c r="P159" i="8"/>
  <c r="P160" i="8" s="1"/>
  <c r="P161" i="8" s="1"/>
  <c r="O159" i="8"/>
  <c r="O160" i="8" s="1"/>
  <c r="O161" i="8" s="1"/>
  <c r="N159" i="8"/>
  <c r="N160" i="8" s="1"/>
  <c r="N161" i="8" s="1"/>
  <c r="M159" i="8"/>
  <c r="M160" i="8" s="1"/>
  <c r="M161" i="8" s="1"/>
  <c r="L159" i="8"/>
  <c r="L160" i="8" s="1"/>
  <c r="L161" i="8" s="1"/>
  <c r="K159" i="8"/>
  <c r="K160" i="8" s="1"/>
  <c r="K161" i="8" s="1"/>
  <c r="J159" i="8"/>
  <c r="J160" i="8" s="1"/>
  <c r="J161" i="8" s="1"/>
  <c r="I159" i="8"/>
  <c r="I160" i="8" s="1"/>
  <c r="I161" i="8" s="1"/>
  <c r="H159" i="8"/>
  <c r="H160" i="8" s="1"/>
  <c r="H161" i="8" s="1"/>
  <c r="G159" i="8"/>
  <c r="G160" i="8" s="1"/>
  <c r="G161" i="8" s="1"/>
  <c r="F159" i="8"/>
  <c r="F160" i="8" s="1"/>
  <c r="F161" i="8" s="1"/>
  <c r="E159" i="8"/>
  <c r="E160" i="8" s="1"/>
  <c r="E161" i="8" s="1"/>
  <c r="D159" i="8"/>
  <c r="D160" i="8" s="1"/>
  <c r="D161" i="8" s="1"/>
  <c r="C159" i="8"/>
  <c r="C160" i="8" s="1"/>
  <c r="C161" i="8" s="1"/>
  <c r="DE148" i="8"/>
  <c r="DF148" i="8" s="1"/>
  <c r="CP148" i="8"/>
  <c r="CA148" i="8"/>
  <c r="BL148" i="8"/>
  <c r="AW148" i="8"/>
  <c r="AH148" i="8"/>
  <c r="S148" i="8"/>
  <c r="D148" i="8"/>
  <c r="A148" i="8"/>
  <c r="AT144" i="8"/>
  <c r="AU144" i="8" s="1"/>
  <c r="AV144" i="8" s="1"/>
  <c r="AW144" i="8" s="1"/>
  <c r="AX144" i="8" s="1"/>
  <c r="AY144" i="8" s="1"/>
  <c r="Y144" i="8"/>
  <c r="X143" i="8"/>
  <c r="AS142" i="8"/>
  <c r="Y142" i="8"/>
  <c r="Z142" i="8" s="1"/>
  <c r="AT141" i="8"/>
  <c r="AU141" i="8" s="1"/>
  <c r="AV141" i="8" s="1"/>
  <c r="AW141" i="8" s="1"/>
  <c r="AX141" i="8" s="1"/>
  <c r="AY141" i="8" s="1"/>
  <c r="Y141" i="8"/>
  <c r="Z141" i="8" s="1"/>
  <c r="D110" i="8"/>
  <c r="D109" i="8"/>
  <c r="D108" i="8"/>
  <c r="M89" i="8"/>
  <c r="N89" i="8" s="1"/>
  <c r="L89" i="8"/>
  <c r="J89" i="8"/>
  <c r="L87" i="8"/>
  <c r="J87" i="8"/>
  <c r="I87" i="8"/>
  <c r="I88" i="8" s="1"/>
  <c r="I89" i="8" s="1"/>
  <c r="L86" i="8"/>
  <c r="I83" i="8"/>
  <c r="I84" i="8" s="1"/>
  <c r="I85" i="8" s="1"/>
  <c r="M81" i="8"/>
  <c r="M85" i="8" s="1"/>
  <c r="L81" i="8"/>
  <c r="L85" i="8" s="1"/>
  <c r="J81" i="8"/>
  <c r="J85" i="8" s="1"/>
  <c r="H81" i="8"/>
  <c r="H85" i="8" s="1"/>
  <c r="H89" i="8" s="1"/>
  <c r="G81" i="8"/>
  <c r="G85" i="8" s="1"/>
  <c r="G89" i="8" s="1"/>
  <c r="D81" i="8"/>
  <c r="D85" i="8" s="1"/>
  <c r="D89" i="8" s="1"/>
  <c r="C81" i="8"/>
  <c r="C85" i="8" s="1"/>
  <c r="C89" i="8" s="1"/>
  <c r="H80" i="8"/>
  <c r="H84" i="8" s="1"/>
  <c r="H88" i="8" s="1"/>
  <c r="G80" i="8"/>
  <c r="G84" i="8" s="1"/>
  <c r="G88" i="8" s="1"/>
  <c r="D80" i="8"/>
  <c r="D84" i="8" s="1"/>
  <c r="D88" i="8" s="1"/>
  <c r="C80" i="8"/>
  <c r="C84" i="8" s="1"/>
  <c r="C88" i="8" s="1"/>
  <c r="L79" i="8"/>
  <c r="L83" i="8" s="1"/>
  <c r="J79" i="8"/>
  <c r="J83" i="8" s="1"/>
  <c r="I79" i="8"/>
  <c r="I80" i="8" s="1"/>
  <c r="I81" i="8" s="1"/>
  <c r="H79" i="8"/>
  <c r="H83" i="8" s="1"/>
  <c r="H87" i="8" s="1"/>
  <c r="G79" i="8"/>
  <c r="G83" i="8" s="1"/>
  <c r="G87" i="8" s="1"/>
  <c r="D79" i="8"/>
  <c r="D83" i="8" s="1"/>
  <c r="D87" i="8" s="1"/>
  <c r="C79" i="8"/>
  <c r="C83" i="8" s="1"/>
  <c r="C87" i="8" s="1"/>
  <c r="L78" i="8"/>
  <c r="L82" i="8" s="1"/>
  <c r="J78" i="8"/>
  <c r="J82" i="8" s="1"/>
  <c r="H78" i="8"/>
  <c r="H82" i="8" s="1"/>
  <c r="H86" i="8" s="1"/>
  <c r="G78" i="8"/>
  <c r="G82" i="8" s="1"/>
  <c r="G86" i="8" s="1"/>
  <c r="D78" i="8"/>
  <c r="D82" i="8" s="1"/>
  <c r="D86" i="8" s="1"/>
  <c r="C78" i="8"/>
  <c r="C82" i="8" s="1"/>
  <c r="C86" i="8" s="1"/>
  <c r="R92" i="8"/>
  <c r="Q92" i="8"/>
  <c r="P92" i="8"/>
  <c r="O92" i="8"/>
  <c r="N77" i="8"/>
  <c r="N81" i="8" s="1"/>
  <c r="N85" i="8" s="1"/>
  <c r="L76" i="8"/>
  <c r="M76" i="8" s="1"/>
  <c r="M88" i="8" s="1"/>
  <c r="N88" i="8" s="1"/>
  <c r="J76" i="8"/>
  <c r="J88" i="8" s="1"/>
  <c r="R75" i="8"/>
  <c r="R76" i="8" s="1"/>
  <c r="R77" i="8" s="1"/>
  <c r="Q75" i="8"/>
  <c r="Q76" i="8" s="1"/>
  <c r="Q77" i="8" s="1"/>
  <c r="P75" i="8"/>
  <c r="P76" i="8" s="1"/>
  <c r="P77" i="8" s="1"/>
  <c r="O75" i="8"/>
  <c r="O76" i="8" s="1"/>
  <c r="O77" i="8" s="1"/>
  <c r="M75" i="8"/>
  <c r="N75" i="8" s="1"/>
  <c r="N79" i="8" s="1"/>
  <c r="N83" i="8" s="1"/>
  <c r="I75" i="8"/>
  <c r="I76" i="8" s="1"/>
  <c r="I77" i="8" s="1"/>
  <c r="M74" i="8"/>
  <c r="M78" i="8" s="1"/>
  <c r="M82" i="8" s="1"/>
  <c r="L61" i="8"/>
  <c r="K61" i="8"/>
  <c r="J61" i="8"/>
  <c r="I61" i="8"/>
  <c r="H61" i="8"/>
  <c r="G61" i="8"/>
  <c r="F61" i="8"/>
  <c r="E61" i="8"/>
  <c r="D61" i="8"/>
  <c r="C61" i="8"/>
  <c r="L60" i="8"/>
  <c r="K60" i="8"/>
  <c r="J60" i="8"/>
  <c r="I60" i="8"/>
  <c r="H60" i="8"/>
  <c r="G60" i="8"/>
  <c r="F60" i="8"/>
  <c r="E60" i="8"/>
  <c r="D60" i="8"/>
  <c r="C60" i="8"/>
  <c r="L59" i="8"/>
  <c r="K59" i="8"/>
  <c r="J59" i="8"/>
  <c r="I59" i="8"/>
  <c r="H59" i="8"/>
  <c r="G59" i="8"/>
  <c r="F59" i="8"/>
  <c r="E59" i="8"/>
  <c r="D59" i="8"/>
  <c r="C59" i="8"/>
  <c r="L58" i="8"/>
  <c r="K58" i="8"/>
  <c r="J58" i="8"/>
  <c r="I58" i="8"/>
  <c r="H58" i="8"/>
  <c r="G58" i="8"/>
  <c r="F58" i="8"/>
  <c r="E58" i="8"/>
  <c r="D58" i="8"/>
  <c r="C58" i="8"/>
  <c r="L57" i="8"/>
  <c r="K57" i="8"/>
  <c r="J57" i="8"/>
  <c r="I57" i="8"/>
  <c r="H57" i="8"/>
  <c r="G57" i="8"/>
  <c r="F57" i="8"/>
  <c r="E57" i="8"/>
  <c r="D57" i="8"/>
  <c r="C57" i="8"/>
  <c r="L56" i="8"/>
  <c r="K56" i="8"/>
  <c r="J56" i="8"/>
  <c r="I56" i="8"/>
  <c r="H56" i="8"/>
  <c r="G56" i="8"/>
  <c r="F56" i="8"/>
  <c r="E56" i="8"/>
  <c r="D56" i="8"/>
  <c r="C56" i="8"/>
  <c r="AU16" i="8"/>
  <c r="AT16" i="8"/>
  <c r="AS16" i="8"/>
  <c r="AS18" i="8" s="1"/>
  <c r="AR16" i="8"/>
  <c r="AQ16" i="8"/>
  <c r="AP16" i="8"/>
  <c r="AO16" i="8"/>
  <c r="AN16" i="8"/>
  <c r="AM16" i="8"/>
  <c r="FP138" i="8"/>
  <c r="I246" i="7"/>
  <c r="U246" i="7" s="1"/>
  <c r="AA246" i="7" s="1"/>
  <c r="AG246" i="7" s="1"/>
  <c r="I245" i="7"/>
  <c r="U245" i="7" s="1"/>
  <c r="AA245" i="7" s="1"/>
  <c r="AG245" i="7" s="1"/>
  <c r="M244" i="7"/>
  <c r="S244" i="7" s="1"/>
  <c r="Y244" i="7" s="1"/>
  <c r="AE244" i="7" s="1"/>
  <c r="L244" i="7"/>
  <c r="R244" i="7" s="1"/>
  <c r="X244" i="7" s="1"/>
  <c r="AD244" i="7" s="1"/>
  <c r="AJ244" i="7" s="1"/>
  <c r="AQ244" i="7" s="1"/>
  <c r="AW244" i="7" s="1"/>
  <c r="J244" i="7"/>
  <c r="P244" i="7" s="1"/>
  <c r="V244" i="7" s="1"/>
  <c r="AB244" i="7" s="1"/>
  <c r="AH244" i="7" s="1"/>
  <c r="I244" i="7"/>
  <c r="M243" i="7"/>
  <c r="S243" i="7" s="1"/>
  <c r="Y243" i="7" s="1"/>
  <c r="AE243" i="7" s="1"/>
  <c r="L243" i="7"/>
  <c r="R243" i="7" s="1"/>
  <c r="X243" i="7" s="1"/>
  <c r="AD243" i="7" s="1"/>
  <c r="AJ243" i="7" s="1"/>
  <c r="AQ243" i="7" s="1"/>
  <c r="AW243" i="7" s="1"/>
  <c r="J243" i="7"/>
  <c r="P243" i="7" s="1"/>
  <c r="V243" i="7" s="1"/>
  <c r="AB243" i="7" s="1"/>
  <c r="AH243" i="7" s="1"/>
  <c r="I243" i="7"/>
  <c r="M242" i="7"/>
  <c r="S242" i="7" s="1"/>
  <c r="Y242" i="7" s="1"/>
  <c r="AE242" i="7" s="1"/>
  <c r="L242" i="7"/>
  <c r="R242" i="7" s="1"/>
  <c r="X242" i="7" s="1"/>
  <c r="AD242" i="7" s="1"/>
  <c r="AJ242" i="7" s="1"/>
  <c r="AQ242" i="7" s="1"/>
  <c r="AW242" i="7" s="1"/>
  <c r="J242" i="7"/>
  <c r="P242" i="7" s="1"/>
  <c r="V242" i="7" s="1"/>
  <c r="AB242" i="7" s="1"/>
  <c r="AH242" i="7" s="1"/>
  <c r="I242" i="7"/>
  <c r="M241" i="7"/>
  <c r="S241" i="7" s="1"/>
  <c r="Y241" i="7" s="1"/>
  <c r="AE241" i="7" s="1"/>
  <c r="L241" i="7"/>
  <c r="R241" i="7" s="1"/>
  <c r="X241" i="7" s="1"/>
  <c r="AD241" i="7" s="1"/>
  <c r="AJ241" i="7" s="1"/>
  <c r="AQ241" i="7" s="1"/>
  <c r="AW241" i="7" s="1"/>
  <c r="J241" i="7"/>
  <c r="P241" i="7" s="1"/>
  <c r="V241" i="7" s="1"/>
  <c r="AB241" i="7" s="1"/>
  <c r="AH241" i="7" s="1"/>
  <c r="I241" i="7"/>
  <c r="I231" i="7"/>
  <c r="D231" i="7"/>
  <c r="C207" i="7"/>
  <c r="H207" i="7" s="1"/>
  <c r="C204" i="7"/>
  <c r="H204" i="7" s="1"/>
  <c r="C203" i="7"/>
  <c r="H203" i="7" s="1"/>
  <c r="C202" i="7"/>
  <c r="H202" i="7" s="1"/>
  <c r="AU194" i="7"/>
  <c r="AU195" i="7" s="1"/>
  <c r="AU196" i="7" s="1"/>
  <c r="AT194" i="7"/>
  <c r="AT195" i="7" s="1"/>
  <c r="AT196" i="7" s="1"/>
  <c r="AS194" i="7"/>
  <c r="AS195" i="7" s="1"/>
  <c r="AS196" i="7" s="1"/>
  <c r="AR194" i="7"/>
  <c r="AR195" i="7" s="1"/>
  <c r="AR196" i="7" s="1"/>
  <c r="AQ194" i="7"/>
  <c r="AQ195" i="7" s="1"/>
  <c r="AQ196" i="7" s="1"/>
  <c r="AP194" i="7"/>
  <c r="AP195" i="7" s="1"/>
  <c r="AP196" i="7" s="1"/>
  <c r="AO194" i="7"/>
  <c r="AO195" i="7" s="1"/>
  <c r="AO196" i="7" s="1"/>
  <c r="AN194" i="7"/>
  <c r="AN195" i="7" s="1"/>
  <c r="AN196" i="7" s="1"/>
  <c r="AM194" i="7"/>
  <c r="AM195" i="7" s="1"/>
  <c r="AM196" i="7" s="1"/>
  <c r="AL194" i="7"/>
  <c r="AL195" i="7" s="1"/>
  <c r="AL196" i="7" s="1"/>
  <c r="AK194" i="7"/>
  <c r="AK195" i="7" s="1"/>
  <c r="AK196" i="7" s="1"/>
  <c r="AJ194" i="7"/>
  <c r="AJ195" i="7" s="1"/>
  <c r="AJ196" i="7" s="1"/>
  <c r="AI194" i="7"/>
  <c r="AI195" i="7" s="1"/>
  <c r="AI196" i="7" s="1"/>
  <c r="AH194" i="7"/>
  <c r="AH195" i="7" s="1"/>
  <c r="AH196" i="7" s="1"/>
  <c r="AG194" i="7"/>
  <c r="AG195" i="7" s="1"/>
  <c r="AG196" i="7" s="1"/>
  <c r="AF194" i="7"/>
  <c r="AF195" i="7" s="1"/>
  <c r="AF196" i="7" s="1"/>
  <c r="AE194" i="7"/>
  <c r="AE195" i="7" s="1"/>
  <c r="AE196" i="7" s="1"/>
  <c r="AD194" i="7"/>
  <c r="AD195" i="7" s="1"/>
  <c r="AD196" i="7" s="1"/>
  <c r="AC194" i="7"/>
  <c r="AC195" i="7" s="1"/>
  <c r="AC196" i="7" s="1"/>
  <c r="AB194" i="7"/>
  <c r="AB195" i="7" s="1"/>
  <c r="AB196" i="7" s="1"/>
  <c r="AA194" i="7"/>
  <c r="AA195" i="7" s="1"/>
  <c r="AA196" i="7" s="1"/>
  <c r="Z194" i="7"/>
  <c r="Z195" i="7" s="1"/>
  <c r="Z196" i="7" s="1"/>
  <c r="Y194" i="7"/>
  <c r="Y195" i="7" s="1"/>
  <c r="Y196" i="7" s="1"/>
  <c r="X194" i="7"/>
  <c r="X195" i="7" s="1"/>
  <c r="X196" i="7" s="1"/>
  <c r="W194" i="7"/>
  <c r="W195" i="7" s="1"/>
  <c r="W196" i="7" s="1"/>
  <c r="V194" i="7"/>
  <c r="V195" i="7" s="1"/>
  <c r="V196" i="7" s="1"/>
  <c r="U194" i="7"/>
  <c r="U195" i="7" s="1"/>
  <c r="U196" i="7" s="1"/>
  <c r="T194" i="7"/>
  <c r="T195" i="7" s="1"/>
  <c r="T196" i="7" s="1"/>
  <c r="S194" i="7"/>
  <c r="S195" i="7" s="1"/>
  <c r="S196" i="7" s="1"/>
  <c r="R194" i="7"/>
  <c r="R195" i="7" s="1"/>
  <c r="R196" i="7" s="1"/>
  <c r="Q194" i="7"/>
  <c r="Q195" i="7" s="1"/>
  <c r="Q196" i="7" s="1"/>
  <c r="P194" i="7"/>
  <c r="P195" i="7" s="1"/>
  <c r="P196" i="7" s="1"/>
  <c r="O194" i="7"/>
  <c r="O195" i="7" s="1"/>
  <c r="O196" i="7" s="1"/>
  <c r="N194" i="7"/>
  <c r="N195" i="7" s="1"/>
  <c r="N196" i="7" s="1"/>
  <c r="M194" i="7"/>
  <c r="M195" i="7" s="1"/>
  <c r="M196" i="7" s="1"/>
  <c r="L194" i="7"/>
  <c r="L195" i="7" s="1"/>
  <c r="L196" i="7" s="1"/>
  <c r="K194" i="7"/>
  <c r="K195" i="7" s="1"/>
  <c r="K196" i="7" s="1"/>
  <c r="J194" i="7"/>
  <c r="J195" i="7" s="1"/>
  <c r="J196" i="7" s="1"/>
  <c r="I194" i="7"/>
  <c r="I195" i="7" s="1"/>
  <c r="I196" i="7" s="1"/>
  <c r="H194" i="7"/>
  <c r="H195" i="7" s="1"/>
  <c r="H196" i="7" s="1"/>
  <c r="G194" i="7"/>
  <c r="G195" i="7" s="1"/>
  <c r="G196" i="7" s="1"/>
  <c r="F194" i="7"/>
  <c r="F195" i="7" s="1"/>
  <c r="F196" i="7" s="1"/>
  <c r="E194" i="7"/>
  <c r="E195" i="7" s="1"/>
  <c r="E196" i="7" s="1"/>
  <c r="D194" i="7"/>
  <c r="D195" i="7" s="1"/>
  <c r="D196" i="7" s="1"/>
  <c r="C194" i="7"/>
  <c r="C195" i="7" s="1"/>
  <c r="C196" i="7" s="1"/>
  <c r="AU189" i="7"/>
  <c r="AU190" i="7" s="1"/>
  <c r="AU191" i="7" s="1"/>
  <c r="AT189" i="7"/>
  <c r="AT190" i="7" s="1"/>
  <c r="AT191" i="7" s="1"/>
  <c r="AS189" i="7"/>
  <c r="AS190" i="7" s="1"/>
  <c r="AS191" i="7" s="1"/>
  <c r="AR189" i="7"/>
  <c r="AR190" i="7" s="1"/>
  <c r="AR191" i="7" s="1"/>
  <c r="AQ189" i="7"/>
  <c r="AQ190" i="7" s="1"/>
  <c r="AQ191" i="7" s="1"/>
  <c r="AP189" i="7"/>
  <c r="AP190" i="7" s="1"/>
  <c r="AP191" i="7" s="1"/>
  <c r="AO189" i="7"/>
  <c r="AO190" i="7" s="1"/>
  <c r="AO191" i="7" s="1"/>
  <c r="AN189" i="7"/>
  <c r="AN190" i="7" s="1"/>
  <c r="AN191" i="7" s="1"/>
  <c r="AM189" i="7"/>
  <c r="AM190" i="7" s="1"/>
  <c r="AM191" i="7" s="1"/>
  <c r="AL189" i="7"/>
  <c r="AL190" i="7" s="1"/>
  <c r="AL191" i="7" s="1"/>
  <c r="AK189" i="7"/>
  <c r="AK190" i="7" s="1"/>
  <c r="AK191" i="7" s="1"/>
  <c r="AJ189" i="7"/>
  <c r="AJ190" i="7" s="1"/>
  <c r="AJ191" i="7" s="1"/>
  <c r="AI189" i="7"/>
  <c r="AI190" i="7" s="1"/>
  <c r="AI191" i="7" s="1"/>
  <c r="AH189" i="7"/>
  <c r="AH190" i="7" s="1"/>
  <c r="AH191" i="7" s="1"/>
  <c r="AG189" i="7"/>
  <c r="AG190" i="7" s="1"/>
  <c r="AG191" i="7" s="1"/>
  <c r="AF189" i="7"/>
  <c r="AF190" i="7" s="1"/>
  <c r="AF191" i="7" s="1"/>
  <c r="AE189" i="7"/>
  <c r="AE190" i="7" s="1"/>
  <c r="AE191" i="7" s="1"/>
  <c r="AD189" i="7"/>
  <c r="AD190" i="7" s="1"/>
  <c r="AD191" i="7" s="1"/>
  <c r="AC189" i="7"/>
  <c r="AC190" i="7" s="1"/>
  <c r="AC191" i="7" s="1"/>
  <c r="AB189" i="7"/>
  <c r="AB190" i="7" s="1"/>
  <c r="AB191" i="7" s="1"/>
  <c r="AA189" i="7"/>
  <c r="AA190" i="7" s="1"/>
  <c r="AA191" i="7" s="1"/>
  <c r="Z189" i="7"/>
  <c r="Z190" i="7" s="1"/>
  <c r="Z191" i="7" s="1"/>
  <c r="Y189" i="7"/>
  <c r="Y190" i="7" s="1"/>
  <c r="Y191" i="7" s="1"/>
  <c r="X189" i="7"/>
  <c r="X190" i="7" s="1"/>
  <c r="X191" i="7" s="1"/>
  <c r="W189" i="7"/>
  <c r="W190" i="7" s="1"/>
  <c r="W191" i="7" s="1"/>
  <c r="V189" i="7"/>
  <c r="V190" i="7" s="1"/>
  <c r="V191" i="7" s="1"/>
  <c r="U189" i="7"/>
  <c r="U190" i="7" s="1"/>
  <c r="U191" i="7" s="1"/>
  <c r="T189" i="7"/>
  <c r="T190" i="7" s="1"/>
  <c r="T191" i="7" s="1"/>
  <c r="S189" i="7"/>
  <c r="S190" i="7" s="1"/>
  <c r="S191" i="7" s="1"/>
  <c r="R189" i="7"/>
  <c r="R190" i="7" s="1"/>
  <c r="R191" i="7" s="1"/>
  <c r="Q189" i="7"/>
  <c r="Q190" i="7" s="1"/>
  <c r="Q191" i="7" s="1"/>
  <c r="P189" i="7"/>
  <c r="P190" i="7" s="1"/>
  <c r="P191" i="7" s="1"/>
  <c r="O189" i="7"/>
  <c r="O190" i="7" s="1"/>
  <c r="O191" i="7" s="1"/>
  <c r="N189" i="7"/>
  <c r="N190" i="7" s="1"/>
  <c r="N191" i="7" s="1"/>
  <c r="M189" i="7"/>
  <c r="M190" i="7" s="1"/>
  <c r="M191" i="7" s="1"/>
  <c r="L189" i="7"/>
  <c r="L190" i="7" s="1"/>
  <c r="L191" i="7" s="1"/>
  <c r="K189" i="7"/>
  <c r="K190" i="7" s="1"/>
  <c r="K191" i="7" s="1"/>
  <c r="J189" i="7"/>
  <c r="J190" i="7" s="1"/>
  <c r="J191" i="7" s="1"/>
  <c r="I189" i="7"/>
  <c r="I190" i="7" s="1"/>
  <c r="I191" i="7" s="1"/>
  <c r="H189" i="7"/>
  <c r="H190" i="7" s="1"/>
  <c r="H191" i="7" s="1"/>
  <c r="G189" i="7"/>
  <c r="G190" i="7" s="1"/>
  <c r="G191" i="7" s="1"/>
  <c r="F189" i="7"/>
  <c r="F190" i="7" s="1"/>
  <c r="F191" i="7" s="1"/>
  <c r="E189" i="7"/>
  <c r="E190" i="7" s="1"/>
  <c r="E191" i="7" s="1"/>
  <c r="D189" i="7"/>
  <c r="D190" i="7" s="1"/>
  <c r="D191" i="7" s="1"/>
  <c r="C189" i="7"/>
  <c r="C190" i="7" s="1"/>
  <c r="C191" i="7" s="1"/>
  <c r="AU184" i="7"/>
  <c r="AU185" i="7" s="1"/>
  <c r="AU186" i="7" s="1"/>
  <c r="AT184" i="7"/>
  <c r="AT185" i="7" s="1"/>
  <c r="AT186" i="7" s="1"/>
  <c r="AS184" i="7"/>
  <c r="AS185" i="7" s="1"/>
  <c r="AS186" i="7" s="1"/>
  <c r="AR184" i="7"/>
  <c r="AR185" i="7" s="1"/>
  <c r="AR186" i="7" s="1"/>
  <c r="AQ184" i="7"/>
  <c r="AQ185" i="7" s="1"/>
  <c r="AQ186" i="7" s="1"/>
  <c r="AP184" i="7"/>
  <c r="AP185" i="7" s="1"/>
  <c r="AP186" i="7" s="1"/>
  <c r="AO184" i="7"/>
  <c r="AO185" i="7" s="1"/>
  <c r="AO186" i="7" s="1"/>
  <c r="AN184" i="7"/>
  <c r="AN185" i="7" s="1"/>
  <c r="AN186" i="7" s="1"/>
  <c r="AM184" i="7"/>
  <c r="AM185" i="7" s="1"/>
  <c r="AM186" i="7" s="1"/>
  <c r="AL184" i="7"/>
  <c r="AL185" i="7" s="1"/>
  <c r="AL186" i="7" s="1"/>
  <c r="AK184" i="7"/>
  <c r="AK185" i="7" s="1"/>
  <c r="AK186" i="7" s="1"/>
  <c r="AJ184" i="7"/>
  <c r="AJ185" i="7" s="1"/>
  <c r="AJ186" i="7" s="1"/>
  <c r="AI184" i="7"/>
  <c r="AI185" i="7" s="1"/>
  <c r="AI186" i="7" s="1"/>
  <c r="AH184" i="7"/>
  <c r="AH185" i="7" s="1"/>
  <c r="AH186" i="7" s="1"/>
  <c r="AG184" i="7"/>
  <c r="AG185" i="7" s="1"/>
  <c r="AG186" i="7" s="1"/>
  <c r="AF184" i="7"/>
  <c r="AF185" i="7" s="1"/>
  <c r="AF186" i="7" s="1"/>
  <c r="AE184" i="7"/>
  <c r="AE185" i="7" s="1"/>
  <c r="AE186" i="7" s="1"/>
  <c r="AD184" i="7"/>
  <c r="AD185" i="7" s="1"/>
  <c r="AD186" i="7" s="1"/>
  <c r="AC184" i="7"/>
  <c r="AC185" i="7" s="1"/>
  <c r="AC186" i="7" s="1"/>
  <c r="AB184" i="7"/>
  <c r="AB185" i="7" s="1"/>
  <c r="AB186" i="7" s="1"/>
  <c r="AA184" i="7"/>
  <c r="AA185" i="7" s="1"/>
  <c r="AA186" i="7" s="1"/>
  <c r="Z184" i="7"/>
  <c r="Z185" i="7" s="1"/>
  <c r="Z186" i="7" s="1"/>
  <c r="Y184" i="7"/>
  <c r="Y185" i="7" s="1"/>
  <c r="Y186" i="7" s="1"/>
  <c r="X184" i="7"/>
  <c r="X185" i="7" s="1"/>
  <c r="X186" i="7" s="1"/>
  <c r="W184" i="7"/>
  <c r="W185" i="7" s="1"/>
  <c r="W186" i="7" s="1"/>
  <c r="V184" i="7"/>
  <c r="V185" i="7" s="1"/>
  <c r="V186" i="7" s="1"/>
  <c r="U184" i="7"/>
  <c r="U185" i="7" s="1"/>
  <c r="U186" i="7" s="1"/>
  <c r="T184" i="7"/>
  <c r="T185" i="7" s="1"/>
  <c r="T186" i="7" s="1"/>
  <c r="S184" i="7"/>
  <c r="S185" i="7" s="1"/>
  <c r="S186" i="7" s="1"/>
  <c r="R184" i="7"/>
  <c r="R185" i="7" s="1"/>
  <c r="R186" i="7" s="1"/>
  <c r="Q184" i="7"/>
  <c r="Q185" i="7" s="1"/>
  <c r="Q186" i="7" s="1"/>
  <c r="P184" i="7"/>
  <c r="P185" i="7" s="1"/>
  <c r="P186" i="7" s="1"/>
  <c r="O184" i="7"/>
  <c r="O185" i="7" s="1"/>
  <c r="O186" i="7" s="1"/>
  <c r="N184" i="7"/>
  <c r="N185" i="7" s="1"/>
  <c r="N186" i="7" s="1"/>
  <c r="M184" i="7"/>
  <c r="M185" i="7" s="1"/>
  <c r="M186" i="7" s="1"/>
  <c r="L184" i="7"/>
  <c r="L185" i="7" s="1"/>
  <c r="L186" i="7" s="1"/>
  <c r="K184" i="7"/>
  <c r="K185" i="7" s="1"/>
  <c r="K186" i="7" s="1"/>
  <c r="J184" i="7"/>
  <c r="J185" i="7" s="1"/>
  <c r="J186" i="7" s="1"/>
  <c r="I184" i="7"/>
  <c r="I185" i="7" s="1"/>
  <c r="I186" i="7" s="1"/>
  <c r="H184" i="7"/>
  <c r="H185" i="7" s="1"/>
  <c r="H186" i="7" s="1"/>
  <c r="G184" i="7"/>
  <c r="G185" i="7" s="1"/>
  <c r="G186" i="7" s="1"/>
  <c r="F184" i="7"/>
  <c r="F185" i="7" s="1"/>
  <c r="F186" i="7" s="1"/>
  <c r="E184" i="7"/>
  <c r="E185" i="7" s="1"/>
  <c r="E186" i="7" s="1"/>
  <c r="D184" i="7"/>
  <c r="D185" i="7" s="1"/>
  <c r="D186" i="7" s="1"/>
  <c r="C184" i="7"/>
  <c r="C185" i="7" s="1"/>
  <c r="C186" i="7" s="1"/>
  <c r="AU179" i="7"/>
  <c r="AU180" i="7" s="1"/>
  <c r="AU181" i="7" s="1"/>
  <c r="AT179" i="7"/>
  <c r="AT180" i="7" s="1"/>
  <c r="AT181" i="7" s="1"/>
  <c r="AS179" i="7"/>
  <c r="AS180" i="7" s="1"/>
  <c r="AS181" i="7" s="1"/>
  <c r="AR179" i="7"/>
  <c r="AR180" i="7" s="1"/>
  <c r="AR181" i="7" s="1"/>
  <c r="AQ179" i="7"/>
  <c r="AQ180" i="7" s="1"/>
  <c r="AQ181" i="7" s="1"/>
  <c r="AP179" i="7"/>
  <c r="AP180" i="7" s="1"/>
  <c r="AP181" i="7" s="1"/>
  <c r="AO179" i="7"/>
  <c r="AO180" i="7" s="1"/>
  <c r="AO181" i="7" s="1"/>
  <c r="AN179" i="7"/>
  <c r="AN180" i="7" s="1"/>
  <c r="AN181" i="7" s="1"/>
  <c r="AM179" i="7"/>
  <c r="AM180" i="7" s="1"/>
  <c r="AM181" i="7" s="1"/>
  <c r="AL179" i="7"/>
  <c r="AL180" i="7" s="1"/>
  <c r="AL181" i="7" s="1"/>
  <c r="AK179" i="7"/>
  <c r="AK180" i="7" s="1"/>
  <c r="AK181" i="7" s="1"/>
  <c r="AJ179" i="7"/>
  <c r="AJ180" i="7" s="1"/>
  <c r="AJ181" i="7" s="1"/>
  <c r="AI179" i="7"/>
  <c r="AI180" i="7" s="1"/>
  <c r="AI181" i="7" s="1"/>
  <c r="AH179" i="7"/>
  <c r="AH180" i="7" s="1"/>
  <c r="AH181" i="7" s="1"/>
  <c r="AG179" i="7"/>
  <c r="AG180" i="7" s="1"/>
  <c r="AG181" i="7" s="1"/>
  <c r="AF179" i="7"/>
  <c r="AF180" i="7" s="1"/>
  <c r="AF181" i="7" s="1"/>
  <c r="AE179" i="7"/>
  <c r="AE180" i="7" s="1"/>
  <c r="AE181" i="7" s="1"/>
  <c r="AD179" i="7"/>
  <c r="AD180" i="7" s="1"/>
  <c r="AD181" i="7" s="1"/>
  <c r="AC179" i="7"/>
  <c r="AC180" i="7" s="1"/>
  <c r="AC181" i="7" s="1"/>
  <c r="AB179" i="7"/>
  <c r="AB180" i="7" s="1"/>
  <c r="AB181" i="7" s="1"/>
  <c r="AA179" i="7"/>
  <c r="AA180" i="7" s="1"/>
  <c r="AA181" i="7" s="1"/>
  <c r="Z179" i="7"/>
  <c r="Z180" i="7" s="1"/>
  <c r="Z181" i="7" s="1"/>
  <c r="Y179" i="7"/>
  <c r="Y180" i="7" s="1"/>
  <c r="Y181" i="7" s="1"/>
  <c r="X179" i="7"/>
  <c r="X180" i="7" s="1"/>
  <c r="X181" i="7" s="1"/>
  <c r="W179" i="7"/>
  <c r="W180" i="7" s="1"/>
  <c r="W181" i="7" s="1"/>
  <c r="V179" i="7"/>
  <c r="V180" i="7" s="1"/>
  <c r="V181" i="7" s="1"/>
  <c r="U179" i="7"/>
  <c r="U180" i="7" s="1"/>
  <c r="U181" i="7" s="1"/>
  <c r="T179" i="7"/>
  <c r="T180" i="7" s="1"/>
  <c r="T181" i="7" s="1"/>
  <c r="S179" i="7"/>
  <c r="S180" i="7" s="1"/>
  <c r="S181" i="7" s="1"/>
  <c r="R179" i="7"/>
  <c r="R180" i="7" s="1"/>
  <c r="R181" i="7" s="1"/>
  <c r="Q179" i="7"/>
  <c r="Q180" i="7" s="1"/>
  <c r="Q181" i="7" s="1"/>
  <c r="P179" i="7"/>
  <c r="P180" i="7" s="1"/>
  <c r="P181" i="7" s="1"/>
  <c r="O179" i="7"/>
  <c r="O180" i="7" s="1"/>
  <c r="O181" i="7" s="1"/>
  <c r="N179" i="7"/>
  <c r="N180" i="7" s="1"/>
  <c r="N181" i="7" s="1"/>
  <c r="M179" i="7"/>
  <c r="M180" i="7" s="1"/>
  <c r="M181" i="7" s="1"/>
  <c r="L179" i="7"/>
  <c r="L180" i="7" s="1"/>
  <c r="L181" i="7" s="1"/>
  <c r="K179" i="7"/>
  <c r="K180" i="7" s="1"/>
  <c r="K181" i="7" s="1"/>
  <c r="J179" i="7"/>
  <c r="J180" i="7" s="1"/>
  <c r="J181" i="7" s="1"/>
  <c r="I179" i="7"/>
  <c r="I180" i="7" s="1"/>
  <c r="I181" i="7" s="1"/>
  <c r="H179" i="7"/>
  <c r="H180" i="7" s="1"/>
  <c r="H181" i="7" s="1"/>
  <c r="G179" i="7"/>
  <c r="G180" i="7" s="1"/>
  <c r="G181" i="7" s="1"/>
  <c r="F179" i="7"/>
  <c r="F180" i="7" s="1"/>
  <c r="F181" i="7" s="1"/>
  <c r="E179" i="7"/>
  <c r="E180" i="7" s="1"/>
  <c r="E181" i="7" s="1"/>
  <c r="D179" i="7"/>
  <c r="D180" i="7" s="1"/>
  <c r="D181" i="7" s="1"/>
  <c r="C179" i="7"/>
  <c r="C180" i="7" s="1"/>
  <c r="C181" i="7" s="1"/>
  <c r="AU174" i="7"/>
  <c r="AU175" i="7" s="1"/>
  <c r="AU176" i="7" s="1"/>
  <c r="AT174" i="7"/>
  <c r="AT175" i="7" s="1"/>
  <c r="AT176" i="7" s="1"/>
  <c r="AS174" i="7"/>
  <c r="AS175" i="7" s="1"/>
  <c r="AS176" i="7" s="1"/>
  <c r="AR174" i="7"/>
  <c r="AR175" i="7" s="1"/>
  <c r="AR176" i="7" s="1"/>
  <c r="AQ174" i="7"/>
  <c r="AQ175" i="7" s="1"/>
  <c r="AQ176" i="7" s="1"/>
  <c r="AP174" i="7"/>
  <c r="AP175" i="7" s="1"/>
  <c r="AP176" i="7" s="1"/>
  <c r="AO174" i="7"/>
  <c r="AO175" i="7" s="1"/>
  <c r="AO176" i="7" s="1"/>
  <c r="AN174" i="7"/>
  <c r="AN175" i="7" s="1"/>
  <c r="AN176" i="7" s="1"/>
  <c r="AM174" i="7"/>
  <c r="AM175" i="7" s="1"/>
  <c r="AM176" i="7" s="1"/>
  <c r="AL174" i="7"/>
  <c r="AL175" i="7" s="1"/>
  <c r="AL176" i="7" s="1"/>
  <c r="AK174" i="7"/>
  <c r="AK175" i="7" s="1"/>
  <c r="AK176" i="7" s="1"/>
  <c r="AJ174" i="7"/>
  <c r="AJ175" i="7" s="1"/>
  <c r="AJ176" i="7" s="1"/>
  <c r="AI174" i="7"/>
  <c r="AI175" i="7" s="1"/>
  <c r="AI176" i="7" s="1"/>
  <c r="AH174" i="7"/>
  <c r="AH175" i="7" s="1"/>
  <c r="AH176" i="7" s="1"/>
  <c r="AG174" i="7"/>
  <c r="AG175" i="7" s="1"/>
  <c r="AG176" i="7" s="1"/>
  <c r="AF174" i="7"/>
  <c r="AF175" i="7" s="1"/>
  <c r="AF176" i="7" s="1"/>
  <c r="AE174" i="7"/>
  <c r="AE175" i="7" s="1"/>
  <c r="AE176" i="7" s="1"/>
  <c r="AD174" i="7"/>
  <c r="AD175" i="7" s="1"/>
  <c r="AD176" i="7" s="1"/>
  <c r="AC174" i="7"/>
  <c r="AC175" i="7" s="1"/>
  <c r="AC176" i="7" s="1"/>
  <c r="AB174" i="7"/>
  <c r="AB175" i="7" s="1"/>
  <c r="AB176" i="7" s="1"/>
  <c r="AA174" i="7"/>
  <c r="AA175" i="7" s="1"/>
  <c r="AA176" i="7" s="1"/>
  <c r="Z174" i="7"/>
  <c r="Z175" i="7" s="1"/>
  <c r="Z176" i="7" s="1"/>
  <c r="Y174" i="7"/>
  <c r="Y175" i="7" s="1"/>
  <c r="Y176" i="7" s="1"/>
  <c r="X174" i="7"/>
  <c r="X175" i="7" s="1"/>
  <c r="X176" i="7" s="1"/>
  <c r="W174" i="7"/>
  <c r="W175" i="7" s="1"/>
  <c r="W176" i="7" s="1"/>
  <c r="V174" i="7"/>
  <c r="V175" i="7" s="1"/>
  <c r="V176" i="7" s="1"/>
  <c r="U174" i="7"/>
  <c r="U175" i="7" s="1"/>
  <c r="U176" i="7" s="1"/>
  <c r="T174" i="7"/>
  <c r="T175" i="7" s="1"/>
  <c r="T176" i="7" s="1"/>
  <c r="S174" i="7"/>
  <c r="S175" i="7" s="1"/>
  <c r="S176" i="7" s="1"/>
  <c r="R174" i="7"/>
  <c r="R175" i="7" s="1"/>
  <c r="R176" i="7" s="1"/>
  <c r="Q174" i="7"/>
  <c r="Q175" i="7" s="1"/>
  <c r="Q176" i="7" s="1"/>
  <c r="P174" i="7"/>
  <c r="P175" i="7" s="1"/>
  <c r="P176" i="7" s="1"/>
  <c r="O174" i="7"/>
  <c r="O175" i="7" s="1"/>
  <c r="O176" i="7" s="1"/>
  <c r="N174" i="7"/>
  <c r="N175" i="7" s="1"/>
  <c r="N176" i="7" s="1"/>
  <c r="M174" i="7"/>
  <c r="M175" i="7" s="1"/>
  <c r="M176" i="7" s="1"/>
  <c r="L174" i="7"/>
  <c r="L175" i="7" s="1"/>
  <c r="L176" i="7" s="1"/>
  <c r="K174" i="7"/>
  <c r="K175" i="7" s="1"/>
  <c r="K176" i="7" s="1"/>
  <c r="J174" i="7"/>
  <c r="J175" i="7" s="1"/>
  <c r="J176" i="7" s="1"/>
  <c r="I174" i="7"/>
  <c r="I175" i="7" s="1"/>
  <c r="I176" i="7" s="1"/>
  <c r="H174" i="7"/>
  <c r="H175" i="7" s="1"/>
  <c r="H176" i="7" s="1"/>
  <c r="G174" i="7"/>
  <c r="G175" i="7" s="1"/>
  <c r="G176" i="7" s="1"/>
  <c r="F174" i="7"/>
  <c r="F175" i="7" s="1"/>
  <c r="F176" i="7" s="1"/>
  <c r="E174" i="7"/>
  <c r="E175" i="7" s="1"/>
  <c r="E176" i="7" s="1"/>
  <c r="D174" i="7"/>
  <c r="D175" i="7" s="1"/>
  <c r="D176" i="7" s="1"/>
  <c r="C174" i="7"/>
  <c r="C175" i="7" s="1"/>
  <c r="C176" i="7" s="1"/>
  <c r="AU169" i="7"/>
  <c r="AU170" i="7" s="1"/>
  <c r="AU171" i="7" s="1"/>
  <c r="AT169" i="7"/>
  <c r="AT170" i="7" s="1"/>
  <c r="AT171" i="7" s="1"/>
  <c r="AS169" i="7"/>
  <c r="AS170" i="7" s="1"/>
  <c r="AS171" i="7" s="1"/>
  <c r="AR169" i="7"/>
  <c r="AR170" i="7" s="1"/>
  <c r="AR171" i="7" s="1"/>
  <c r="AQ169" i="7"/>
  <c r="AQ170" i="7" s="1"/>
  <c r="AQ171" i="7" s="1"/>
  <c r="AP169" i="7"/>
  <c r="AP170" i="7" s="1"/>
  <c r="AP171" i="7" s="1"/>
  <c r="AO169" i="7"/>
  <c r="AO170" i="7" s="1"/>
  <c r="AO171" i="7" s="1"/>
  <c r="AN169" i="7"/>
  <c r="AN170" i="7" s="1"/>
  <c r="AN171" i="7" s="1"/>
  <c r="AM169" i="7"/>
  <c r="AM170" i="7" s="1"/>
  <c r="AM171" i="7" s="1"/>
  <c r="AL169" i="7"/>
  <c r="AL170" i="7" s="1"/>
  <c r="AL171" i="7" s="1"/>
  <c r="AK169" i="7"/>
  <c r="AK170" i="7" s="1"/>
  <c r="AK171" i="7" s="1"/>
  <c r="AJ169" i="7"/>
  <c r="AJ170" i="7" s="1"/>
  <c r="AJ171" i="7" s="1"/>
  <c r="AI169" i="7"/>
  <c r="AI170" i="7" s="1"/>
  <c r="AI171" i="7" s="1"/>
  <c r="AH169" i="7"/>
  <c r="AH170" i="7" s="1"/>
  <c r="AH171" i="7" s="1"/>
  <c r="AG169" i="7"/>
  <c r="AG170" i="7" s="1"/>
  <c r="AG171" i="7" s="1"/>
  <c r="AF169" i="7"/>
  <c r="AF170" i="7" s="1"/>
  <c r="AF171" i="7" s="1"/>
  <c r="AE169" i="7"/>
  <c r="AE170" i="7" s="1"/>
  <c r="AE171" i="7" s="1"/>
  <c r="AD169" i="7"/>
  <c r="AD170" i="7" s="1"/>
  <c r="AD171" i="7" s="1"/>
  <c r="AC169" i="7"/>
  <c r="AC170" i="7" s="1"/>
  <c r="AC171" i="7" s="1"/>
  <c r="AB169" i="7"/>
  <c r="AB170" i="7" s="1"/>
  <c r="AB171" i="7" s="1"/>
  <c r="AA169" i="7"/>
  <c r="AA170" i="7" s="1"/>
  <c r="AA171" i="7" s="1"/>
  <c r="Z169" i="7"/>
  <c r="Z170" i="7" s="1"/>
  <c r="Z171" i="7" s="1"/>
  <c r="Y169" i="7"/>
  <c r="Y170" i="7" s="1"/>
  <c r="Y171" i="7" s="1"/>
  <c r="X169" i="7"/>
  <c r="X170" i="7" s="1"/>
  <c r="X171" i="7" s="1"/>
  <c r="W169" i="7"/>
  <c r="W170" i="7" s="1"/>
  <c r="W171" i="7" s="1"/>
  <c r="V169" i="7"/>
  <c r="V170" i="7" s="1"/>
  <c r="V171" i="7" s="1"/>
  <c r="U169" i="7"/>
  <c r="U170" i="7" s="1"/>
  <c r="U171" i="7" s="1"/>
  <c r="T169" i="7"/>
  <c r="T170" i="7" s="1"/>
  <c r="T171" i="7" s="1"/>
  <c r="S169" i="7"/>
  <c r="S170" i="7" s="1"/>
  <c r="S171" i="7" s="1"/>
  <c r="R169" i="7"/>
  <c r="R170" i="7" s="1"/>
  <c r="R171" i="7" s="1"/>
  <c r="Q169" i="7"/>
  <c r="Q170" i="7" s="1"/>
  <c r="Q171" i="7" s="1"/>
  <c r="P169" i="7"/>
  <c r="P170" i="7" s="1"/>
  <c r="P171" i="7" s="1"/>
  <c r="O169" i="7"/>
  <c r="O170" i="7" s="1"/>
  <c r="O171" i="7" s="1"/>
  <c r="N169" i="7"/>
  <c r="N170" i="7" s="1"/>
  <c r="N171" i="7" s="1"/>
  <c r="M169" i="7"/>
  <c r="M170" i="7" s="1"/>
  <c r="M171" i="7" s="1"/>
  <c r="L169" i="7"/>
  <c r="L170" i="7" s="1"/>
  <c r="L171" i="7" s="1"/>
  <c r="K169" i="7"/>
  <c r="K170" i="7" s="1"/>
  <c r="K171" i="7" s="1"/>
  <c r="J169" i="7"/>
  <c r="J170" i="7" s="1"/>
  <c r="J171" i="7" s="1"/>
  <c r="I169" i="7"/>
  <c r="I170" i="7" s="1"/>
  <c r="I171" i="7" s="1"/>
  <c r="H169" i="7"/>
  <c r="H170" i="7" s="1"/>
  <c r="H171" i="7" s="1"/>
  <c r="G169" i="7"/>
  <c r="G170" i="7" s="1"/>
  <c r="G171" i="7" s="1"/>
  <c r="F169" i="7"/>
  <c r="F170" i="7" s="1"/>
  <c r="F171" i="7" s="1"/>
  <c r="E169" i="7"/>
  <c r="E170" i="7" s="1"/>
  <c r="E171" i="7" s="1"/>
  <c r="D169" i="7"/>
  <c r="D170" i="7" s="1"/>
  <c r="D171" i="7" s="1"/>
  <c r="C169" i="7"/>
  <c r="C170" i="7" s="1"/>
  <c r="C171" i="7" s="1"/>
  <c r="AU164" i="7"/>
  <c r="AU165" i="7" s="1"/>
  <c r="AU166" i="7" s="1"/>
  <c r="AT164" i="7"/>
  <c r="AT165" i="7" s="1"/>
  <c r="AT166" i="7" s="1"/>
  <c r="AS164" i="7"/>
  <c r="AS165" i="7" s="1"/>
  <c r="AS166" i="7" s="1"/>
  <c r="AR164" i="7"/>
  <c r="AR165" i="7" s="1"/>
  <c r="AR166" i="7" s="1"/>
  <c r="AQ164" i="7"/>
  <c r="AQ165" i="7" s="1"/>
  <c r="AQ166" i="7" s="1"/>
  <c r="AP164" i="7"/>
  <c r="AP165" i="7" s="1"/>
  <c r="AP166" i="7" s="1"/>
  <c r="AO164" i="7"/>
  <c r="AO165" i="7" s="1"/>
  <c r="AO166" i="7" s="1"/>
  <c r="AN164" i="7"/>
  <c r="AN165" i="7" s="1"/>
  <c r="AN166" i="7" s="1"/>
  <c r="AM164" i="7"/>
  <c r="AM165" i="7" s="1"/>
  <c r="AM166" i="7" s="1"/>
  <c r="AL164" i="7"/>
  <c r="AL165" i="7" s="1"/>
  <c r="AL166" i="7" s="1"/>
  <c r="AK164" i="7"/>
  <c r="AK165" i="7" s="1"/>
  <c r="AK166" i="7" s="1"/>
  <c r="AJ164" i="7"/>
  <c r="AJ165" i="7" s="1"/>
  <c r="AJ166" i="7" s="1"/>
  <c r="AI164" i="7"/>
  <c r="AI165" i="7" s="1"/>
  <c r="AI166" i="7" s="1"/>
  <c r="AH164" i="7"/>
  <c r="AH165" i="7" s="1"/>
  <c r="AH166" i="7" s="1"/>
  <c r="AG164" i="7"/>
  <c r="AG165" i="7" s="1"/>
  <c r="AG166" i="7" s="1"/>
  <c r="AF164" i="7"/>
  <c r="AF165" i="7" s="1"/>
  <c r="AF166" i="7" s="1"/>
  <c r="AE164" i="7"/>
  <c r="AE165" i="7" s="1"/>
  <c r="AE166" i="7" s="1"/>
  <c r="AD164" i="7"/>
  <c r="AD165" i="7" s="1"/>
  <c r="AD166" i="7" s="1"/>
  <c r="AC164" i="7"/>
  <c r="AC165" i="7" s="1"/>
  <c r="AC166" i="7" s="1"/>
  <c r="AB164" i="7"/>
  <c r="AB165" i="7" s="1"/>
  <c r="AB166" i="7" s="1"/>
  <c r="AA164" i="7"/>
  <c r="AA165" i="7" s="1"/>
  <c r="AA166" i="7" s="1"/>
  <c r="Z164" i="7"/>
  <c r="Z165" i="7" s="1"/>
  <c r="Z166" i="7" s="1"/>
  <c r="Y164" i="7"/>
  <c r="Y165" i="7" s="1"/>
  <c r="Y166" i="7" s="1"/>
  <c r="X164" i="7"/>
  <c r="X165" i="7" s="1"/>
  <c r="X166" i="7" s="1"/>
  <c r="W164" i="7"/>
  <c r="W165" i="7" s="1"/>
  <c r="W166" i="7" s="1"/>
  <c r="V164" i="7"/>
  <c r="V165" i="7" s="1"/>
  <c r="V166" i="7" s="1"/>
  <c r="U164" i="7"/>
  <c r="U165" i="7" s="1"/>
  <c r="U166" i="7" s="1"/>
  <c r="T164" i="7"/>
  <c r="T165" i="7" s="1"/>
  <c r="T166" i="7" s="1"/>
  <c r="S164" i="7"/>
  <c r="S165" i="7" s="1"/>
  <c r="S166" i="7" s="1"/>
  <c r="R164" i="7"/>
  <c r="R165" i="7" s="1"/>
  <c r="R166" i="7" s="1"/>
  <c r="Q164" i="7"/>
  <c r="Q165" i="7" s="1"/>
  <c r="Q166" i="7" s="1"/>
  <c r="P164" i="7"/>
  <c r="P165" i="7" s="1"/>
  <c r="P166" i="7" s="1"/>
  <c r="O164" i="7"/>
  <c r="O165" i="7" s="1"/>
  <c r="O166" i="7" s="1"/>
  <c r="N164" i="7"/>
  <c r="N165" i="7" s="1"/>
  <c r="N166" i="7" s="1"/>
  <c r="M164" i="7"/>
  <c r="M165" i="7" s="1"/>
  <c r="M166" i="7" s="1"/>
  <c r="L164" i="7"/>
  <c r="L165" i="7" s="1"/>
  <c r="L166" i="7" s="1"/>
  <c r="K164" i="7"/>
  <c r="K165" i="7" s="1"/>
  <c r="K166" i="7" s="1"/>
  <c r="J164" i="7"/>
  <c r="J165" i="7" s="1"/>
  <c r="J166" i="7" s="1"/>
  <c r="I164" i="7"/>
  <c r="I165" i="7" s="1"/>
  <c r="I166" i="7" s="1"/>
  <c r="H164" i="7"/>
  <c r="H165" i="7" s="1"/>
  <c r="H166" i="7" s="1"/>
  <c r="G164" i="7"/>
  <c r="G165" i="7" s="1"/>
  <c r="G166" i="7" s="1"/>
  <c r="F164" i="7"/>
  <c r="F165" i="7" s="1"/>
  <c r="F166" i="7" s="1"/>
  <c r="E164" i="7"/>
  <c r="E165" i="7" s="1"/>
  <c r="E166" i="7" s="1"/>
  <c r="D164" i="7"/>
  <c r="D165" i="7" s="1"/>
  <c r="D166" i="7" s="1"/>
  <c r="C164" i="7"/>
  <c r="C165" i="7" s="1"/>
  <c r="C166" i="7" s="1"/>
  <c r="AU159" i="7"/>
  <c r="AU160" i="7" s="1"/>
  <c r="AU161" i="7" s="1"/>
  <c r="AT159" i="7"/>
  <c r="AT160" i="7" s="1"/>
  <c r="AT161" i="7" s="1"/>
  <c r="AS159" i="7"/>
  <c r="AS160" i="7" s="1"/>
  <c r="AS161" i="7" s="1"/>
  <c r="AR159" i="7"/>
  <c r="AR160" i="7" s="1"/>
  <c r="AR161" i="7" s="1"/>
  <c r="AQ159" i="7"/>
  <c r="AQ160" i="7" s="1"/>
  <c r="AQ161" i="7" s="1"/>
  <c r="AP159" i="7"/>
  <c r="AP160" i="7" s="1"/>
  <c r="AP161" i="7" s="1"/>
  <c r="AO159" i="7"/>
  <c r="AO160" i="7" s="1"/>
  <c r="AO161" i="7" s="1"/>
  <c r="AN159" i="7"/>
  <c r="AN160" i="7" s="1"/>
  <c r="AN161" i="7" s="1"/>
  <c r="AM159" i="7"/>
  <c r="AM160" i="7" s="1"/>
  <c r="AM161" i="7" s="1"/>
  <c r="AL159" i="7"/>
  <c r="AL160" i="7" s="1"/>
  <c r="AL161" i="7" s="1"/>
  <c r="AK159" i="7"/>
  <c r="AK160" i="7" s="1"/>
  <c r="AK161" i="7" s="1"/>
  <c r="AJ159" i="7"/>
  <c r="AJ160" i="7" s="1"/>
  <c r="AJ161" i="7" s="1"/>
  <c r="AI159" i="7"/>
  <c r="AI160" i="7" s="1"/>
  <c r="AI161" i="7" s="1"/>
  <c r="AH159" i="7"/>
  <c r="AH160" i="7" s="1"/>
  <c r="AH161" i="7" s="1"/>
  <c r="AG159" i="7"/>
  <c r="AG160" i="7" s="1"/>
  <c r="AG161" i="7" s="1"/>
  <c r="AF159" i="7"/>
  <c r="AF160" i="7" s="1"/>
  <c r="AF161" i="7" s="1"/>
  <c r="AE159" i="7"/>
  <c r="AE160" i="7" s="1"/>
  <c r="AE161" i="7" s="1"/>
  <c r="AD159" i="7"/>
  <c r="AD160" i="7" s="1"/>
  <c r="AD161" i="7" s="1"/>
  <c r="AC159" i="7"/>
  <c r="AC160" i="7" s="1"/>
  <c r="AC161" i="7" s="1"/>
  <c r="AB159" i="7"/>
  <c r="AB160" i="7" s="1"/>
  <c r="AB161" i="7" s="1"/>
  <c r="AA159" i="7"/>
  <c r="AA160" i="7" s="1"/>
  <c r="AA161" i="7" s="1"/>
  <c r="Z159" i="7"/>
  <c r="Z160" i="7" s="1"/>
  <c r="Z161" i="7" s="1"/>
  <c r="Y159" i="7"/>
  <c r="Y160" i="7" s="1"/>
  <c r="Y161" i="7" s="1"/>
  <c r="X159" i="7"/>
  <c r="X160" i="7" s="1"/>
  <c r="X161" i="7" s="1"/>
  <c r="W159" i="7"/>
  <c r="W160" i="7" s="1"/>
  <c r="W161" i="7" s="1"/>
  <c r="V159" i="7"/>
  <c r="V160" i="7" s="1"/>
  <c r="V161" i="7" s="1"/>
  <c r="U159" i="7"/>
  <c r="U160" i="7" s="1"/>
  <c r="U161" i="7" s="1"/>
  <c r="T159" i="7"/>
  <c r="T160" i="7" s="1"/>
  <c r="T161" i="7" s="1"/>
  <c r="S159" i="7"/>
  <c r="S160" i="7" s="1"/>
  <c r="S161" i="7" s="1"/>
  <c r="R159" i="7"/>
  <c r="R160" i="7" s="1"/>
  <c r="R161" i="7" s="1"/>
  <c r="Q159" i="7"/>
  <c r="Q160" i="7" s="1"/>
  <c r="Q161" i="7" s="1"/>
  <c r="P159" i="7"/>
  <c r="P160" i="7" s="1"/>
  <c r="P161" i="7" s="1"/>
  <c r="O159" i="7"/>
  <c r="O160" i="7" s="1"/>
  <c r="O161" i="7" s="1"/>
  <c r="N159" i="7"/>
  <c r="N160" i="7" s="1"/>
  <c r="N161" i="7" s="1"/>
  <c r="M159" i="7"/>
  <c r="M160" i="7" s="1"/>
  <c r="M161" i="7" s="1"/>
  <c r="L159" i="7"/>
  <c r="L160" i="7" s="1"/>
  <c r="L161" i="7" s="1"/>
  <c r="K159" i="7"/>
  <c r="K160" i="7" s="1"/>
  <c r="K161" i="7" s="1"/>
  <c r="J159" i="7"/>
  <c r="J160" i="7" s="1"/>
  <c r="J161" i="7" s="1"/>
  <c r="I159" i="7"/>
  <c r="I160" i="7" s="1"/>
  <c r="I161" i="7" s="1"/>
  <c r="H159" i="7"/>
  <c r="H160" i="7" s="1"/>
  <c r="H161" i="7" s="1"/>
  <c r="G159" i="7"/>
  <c r="G160" i="7" s="1"/>
  <c r="G161" i="7" s="1"/>
  <c r="F159" i="7"/>
  <c r="F160" i="7" s="1"/>
  <c r="F161" i="7" s="1"/>
  <c r="E159" i="7"/>
  <c r="E160" i="7" s="1"/>
  <c r="E161" i="7" s="1"/>
  <c r="D159" i="7"/>
  <c r="D160" i="7" s="1"/>
  <c r="D161" i="7" s="1"/>
  <c r="C159" i="7"/>
  <c r="C160" i="7" s="1"/>
  <c r="C161" i="7" s="1"/>
  <c r="DE148" i="7"/>
  <c r="DF148" i="7" s="1"/>
  <c r="CP148" i="7"/>
  <c r="CA148" i="7"/>
  <c r="CB148" i="7" s="1"/>
  <c r="BL148" i="7"/>
  <c r="AW148" i="7"/>
  <c r="AX148" i="7" s="1"/>
  <c r="AH148" i="7"/>
  <c r="S148" i="7"/>
  <c r="T148" i="7" s="1"/>
  <c r="D148" i="7"/>
  <c r="E148" i="7" s="1"/>
  <c r="A148" i="7"/>
  <c r="AT144" i="7"/>
  <c r="AU144" i="7" s="1"/>
  <c r="AV144" i="7" s="1"/>
  <c r="AW144" i="7" s="1"/>
  <c r="AX144" i="7" s="1"/>
  <c r="AY144" i="7" s="1"/>
  <c r="Y144" i="7"/>
  <c r="Z144" i="7" s="1"/>
  <c r="AA144" i="7" s="1"/>
  <c r="AB144" i="7" s="1"/>
  <c r="AC144" i="7" s="1"/>
  <c r="AD144" i="7" s="1"/>
  <c r="X143" i="7"/>
  <c r="AS142" i="7"/>
  <c r="Y142" i="7"/>
  <c r="Z142" i="7" s="1"/>
  <c r="AT141" i="7"/>
  <c r="AU141" i="7" s="1"/>
  <c r="AV141" i="7" s="1"/>
  <c r="AW141" i="7" s="1"/>
  <c r="AX141" i="7" s="1"/>
  <c r="AY141" i="7" s="1"/>
  <c r="Y141" i="7"/>
  <c r="Y143" i="7" s="1"/>
  <c r="AT143" i="7" s="1"/>
  <c r="D110" i="7"/>
  <c r="D109" i="7"/>
  <c r="D108" i="7"/>
  <c r="M89" i="7"/>
  <c r="N89" i="7" s="1"/>
  <c r="L89" i="7"/>
  <c r="J89" i="7"/>
  <c r="L87" i="7"/>
  <c r="J87" i="7"/>
  <c r="I87" i="7"/>
  <c r="I88" i="7" s="1"/>
  <c r="I89" i="7" s="1"/>
  <c r="L86" i="7"/>
  <c r="I83" i="7"/>
  <c r="I84" i="7" s="1"/>
  <c r="I85" i="7" s="1"/>
  <c r="M81" i="7"/>
  <c r="M85" i="7" s="1"/>
  <c r="L81" i="7"/>
  <c r="L85" i="7" s="1"/>
  <c r="J81" i="7"/>
  <c r="J85" i="7" s="1"/>
  <c r="H81" i="7"/>
  <c r="H85" i="7" s="1"/>
  <c r="H89" i="7" s="1"/>
  <c r="G81" i="7"/>
  <c r="G85" i="7" s="1"/>
  <c r="G89" i="7" s="1"/>
  <c r="D81" i="7"/>
  <c r="D85" i="7" s="1"/>
  <c r="D89" i="7" s="1"/>
  <c r="C81" i="7"/>
  <c r="C85" i="7" s="1"/>
  <c r="C89" i="7" s="1"/>
  <c r="H80" i="7"/>
  <c r="H84" i="7" s="1"/>
  <c r="H88" i="7" s="1"/>
  <c r="G80" i="7"/>
  <c r="G84" i="7" s="1"/>
  <c r="G88" i="7" s="1"/>
  <c r="D80" i="7"/>
  <c r="D84" i="7" s="1"/>
  <c r="D88" i="7" s="1"/>
  <c r="C80" i="7"/>
  <c r="C84" i="7" s="1"/>
  <c r="C88" i="7" s="1"/>
  <c r="L79" i="7"/>
  <c r="L83" i="7" s="1"/>
  <c r="J79" i="7"/>
  <c r="J83" i="7" s="1"/>
  <c r="I79" i="7"/>
  <c r="I80" i="7" s="1"/>
  <c r="I81" i="7" s="1"/>
  <c r="H79" i="7"/>
  <c r="H83" i="7" s="1"/>
  <c r="H87" i="7" s="1"/>
  <c r="G79" i="7"/>
  <c r="G83" i="7" s="1"/>
  <c r="G87" i="7" s="1"/>
  <c r="D79" i="7"/>
  <c r="D83" i="7" s="1"/>
  <c r="D87" i="7" s="1"/>
  <c r="C79" i="7"/>
  <c r="C83" i="7" s="1"/>
  <c r="C87" i="7" s="1"/>
  <c r="L78" i="7"/>
  <c r="L82" i="7" s="1"/>
  <c r="J78" i="7"/>
  <c r="J82" i="7" s="1"/>
  <c r="H78" i="7"/>
  <c r="H82" i="7" s="1"/>
  <c r="H86" i="7" s="1"/>
  <c r="G78" i="7"/>
  <c r="G82" i="7" s="1"/>
  <c r="G86" i="7" s="1"/>
  <c r="D78" i="7"/>
  <c r="D82" i="7" s="1"/>
  <c r="D86" i="7" s="1"/>
  <c r="C78" i="7"/>
  <c r="C82" i="7" s="1"/>
  <c r="C86" i="7" s="1"/>
  <c r="R92" i="7"/>
  <c r="Q92" i="7"/>
  <c r="P92" i="7"/>
  <c r="O92" i="7"/>
  <c r="N77" i="7"/>
  <c r="N81" i="7" s="1"/>
  <c r="N85" i="7" s="1"/>
  <c r="L76" i="7"/>
  <c r="M76" i="7" s="1"/>
  <c r="J76" i="7"/>
  <c r="J88" i="7" s="1"/>
  <c r="R75" i="7"/>
  <c r="R76" i="7" s="1"/>
  <c r="R77" i="7" s="1"/>
  <c r="Q75" i="7"/>
  <c r="Q76" i="7" s="1"/>
  <c r="Q77" i="7" s="1"/>
  <c r="P75" i="7"/>
  <c r="P76" i="7" s="1"/>
  <c r="P77" i="7" s="1"/>
  <c r="O75" i="7"/>
  <c r="O76" i="7" s="1"/>
  <c r="O77" i="7" s="1"/>
  <c r="M75" i="7"/>
  <c r="M87" i="7" s="1"/>
  <c r="N87" i="7" s="1"/>
  <c r="I75" i="7"/>
  <c r="I76" i="7" s="1"/>
  <c r="I77" i="7" s="1"/>
  <c r="M74" i="7"/>
  <c r="M86" i="7" s="1"/>
  <c r="L61" i="7"/>
  <c r="K61" i="7"/>
  <c r="J61" i="7"/>
  <c r="I61" i="7"/>
  <c r="H61" i="7"/>
  <c r="G61" i="7"/>
  <c r="F61" i="7"/>
  <c r="E61" i="7"/>
  <c r="D61" i="7"/>
  <c r="C61" i="7"/>
  <c r="L60" i="7"/>
  <c r="K60" i="7"/>
  <c r="J60" i="7"/>
  <c r="I60" i="7"/>
  <c r="H60" i="7"/>
  <c r="G60" i="7"/>
  <c r="F60" i="7"/>
  <c r="E60" i="7"/>
  <c r="D60" i="7"/>
  <c r="C60" i="7"/>
  <c r="L59" i="7"/>
  <c r="K59" i="7"/>
  <c r="J59" i="7"/>
  <c r="I59" i="7"/>
  <c r="H59" i="7"/>
  <c r="G59" i="7"/>
  <c r="F59" i="7"/>
  <c r="E59" i="7"/>
  <c r="D59" i="7"/>
  <c r="C59" i="7"/>
  <c r="L58" i="7"/>
  <c r="K58" i="7"/>
  <c r="J58" i="7"/>
  <c r="I58" i="7"/>
  <c r="H58" i="7"/>
  <c r="G58" i="7"/>
  <c r="F58" i="7"/>
  <c r="E58" i="7"/>
  <c r="D58" i="7"/>
  <c r="C58" i="7"/>
  <c r="L57" i="7"/>
  <c r="K57" i="7"/>
  <c r="J57" i="7"/>
  <c r="I57" i="7"/>
  <c r="H57" i="7"/>
  <c r="G57" i="7"/>
  <c r="F57" i="7"/>
  <c r="E57" i="7"/>
  <c r="D57" i="7"/>
  <c r="C57" i="7"/>
  <c r="L56" i="7"/>
  <c r="K56" i="7"/>
  <c r="J56" i="7"/>
  <c r="I56" i="7"/>
  <c r="H56" i="7"/>
  <c r="G56" i="7"/>
  <c r="F56" i="7"/>
  <c r="E56" i="7"/>
  <c r="D56" i="7"/>
  <c r="C56" i="7"/>
  <c r="AU16" i="7"/>
  <c r="AU18" i="7" s="1"/>
  <c r="AT16" i="7"/>
  <c r="AT17" i="7" s="1"/>
  <c r="AS16" i="7"/>
  <c r="AS17" i="7" s="1"/>
  <c r="AR16" i="7"/>
  <c r="AQ16" i="7"/>
  <c r="AP16" i="7"/>
  <c r="AO16" i="7"/>
  <c r="AN16" i="7"/>
  <c r="AM16" i="7"/>
  <c r="FP138" i="7"/>
  <c r="AT24" i="1"/>
  <c r="AT23" i="1"/>
  <c r="AT22" i="1"/>
  <c r="CO25" i="1" l="1"/>
  <c r="CO23" i="1"/>
  <c r="E231" i="7"/>
  <c r="E231" i="8"/>
  <c r="Z238" i="7"/>
  <c r="I235" i="7"/>
  <c r="O241" i="7"/>
  <c r="U241" i="7" s="1"/>
  <c r="AA241" i="7" s="1"/>
  <c r="AG241" i="7" s="1"/>
  <c r="AM241" i="7" s="1"/>
  <c r="O242" i="7"/>
  <c r="U242" i="7" s="1"/>
  <c r="AA242" i="7" s="1"/>
  <c r="AG242" i="7" s="1"/>
  <c r="AM242" i="7" s="1"/>
  <c r="Z238" i="8"/>
  <c r="Z239" i="8"/>
  <c r="I235" i="8"/>
  <c r="O241" i="8"/>
  <c r="U241" i="8" s="1"/>
  <c r="AA241" i="8" s="1"/>
  <c r="AG241" i="8" s="1"/>
  <c r="AM241" i="8" s="1"/>
  <c r="O244" i="7"/>
  <c r="U244" i="7" s="1"/>
  <c r="AA244" i="7" s="1"/>
  <c r="AG244" i="7" s="1"/>
  <c r="AM244" i="7" s="1"/>
  <c r="O242" i="8"/>
  <c r="U242" i="8" s="1"/>
  <c r="AA242" i="8" s="1"/>
  <c r="AG242" i="8" s="1"/>
  <c r="AM242" i="8" s="1"/>
  <c r="O243" i="8"/>
  <c r="U243" i="8" s="1"/>
  <c r="AA243" i="8" s="1"/>
  <c r="AG243" i="8" s="1"/>
  <c r="AM243" i="8" s="1"/>
  <c r="O243" i="7"/>
  <c r="U243" i="7" s="1"/>
  <c r="AA243" i="7" s="1"/>
  <c r="AG243" i="7" s="1"/>
  <c r="AM243" i="7" s="1"/>
  <c r="O244" i="8"/>
  <c r="U244" i="8" s="1"/>
  <c r="AA244" i="8" s="1"/>
  <c r="AG244" i="8" s="1"/>
  <c r="AM244" i="8" s="1"/>
  <c r="AF238" i="6"/>
  <c r="AF238" i="4"/>
  <c r="Z238" i="4"/>
  <c r="Z238" i="6"/>
  <c r="AF239" i="6"/>
  <c r="Z239" i="6"/>
  <c r="Z239" i="4"/>
  <c r="AF239" i="4"/>
  <c r="AP241" i="7"/>
  <c r="AV241" i="7" s="1"/>
  <c r="BB241" i="7" s="1"/>
  <c r="AN241" i="7"/>
  <c r="AT241" i="7" s="1"/>
  <c r="BE241" i="7"/>
  <c r="BK241" i="7" s="1"/>
  <c r="BC241" i="7"/>
  <c r="BI241" i="7" s="1"/>
  <c r="AP242" i="7"/>
  <c r="AV242" i="7" s="1"/>
  <c r="BB242" i="7" s="1"/>
  <c r="AN242" i="7"/>
  <c r="AT242" i="7" s="1"/>
  <c r="BE242" i="7"/>
  <c r="BK242" i="7" s="1"/>
  <c r="BC242" i="7"/>
  <c r="BI242" i="7" s="1"/>
  <c r="AP241" i="8"/>
  <c r="AV241" i="8" s="1"/>
  <c r="BB241" i="8" s="1"/>
  <c r="AN241" i="8"/>
  <c r="AT241" i="8" s="1"/>
  <c r="BE241" i="8"/>
  <c r="BK241" i="8" s="1"/>
  <c r="BC241" i="8"/>
  <c r="BI241" i="8" s="1"/>
  <c r="AP244" i="7"/>
  <c r="AV244" i="7" s="1"/>
  <c r="BB244" i="7" s="1"/>
  <c r="AN244" i="7"/>
  <c r="AT244" i="7" s="1"/>
  <c r="AP243" i="8"/>
  <c r="AV243" i="8" s="1"/>
  <c r="BB243" i="8" s="1"/>
  <c r="AN243" i="8"/>
  <c r="AT243" i="8" s="1"/>
  <c r="BE243" i="8"/>
  <c r="BK243" i="8" s="1"/>
  <c r="BC243" i="8"/>
  <c r="BI243" i="8" s="1"/>
  <c r="AP242" i="8"/>
  <c r="AV242" i="8" s="1"/>
  <c r="BB242" i="8" s="1"/>
  <c r="AN242" i="8"/>
  <c r="AT242" i="8" s="1"/>
  <c r="AP244" i="8"/>
  <c r="AV244" i="8" s="1"/>
  <c r="BB244" i="8" s="1"/>
  <c r="AN244" i="8"/>
  <c r="AT244" i="8" s="1"/>
  <c r="BE244" i="8"/>
  <c r="BK244" i="8" s="1"/>
  <c r="BC244" i="8"/>
  <c r="BI244" i="8" s="1"/>
  <c r="BE244" i="7"/>
  <c r="BK244" i="7" s="1"/>
  <c r="BC244" i="7"/>
  <c r="BI244" i="7" s="1"/>
  <c r="BE243" i="7"/>
  <c r="BK243" i="7" s="1"/>
  <c r="BC243" i="7"/>
  <c r="BI243" i="7" s="1"/>
  <c r="BE242" i="8"/>
  <c r="BK242" i="8" s="1"/>
  <c r="BC242" i="8"/>
  <c r="BI242" i="8" s="1"/>
  <c r="AP243" i="7"/>
  <c r="AV243" i="7" s="1"/>
  <c r="BB243" i="7" s="1"/>
  <c r="AN243" i="7"/>
  <c r="AT243" i="7" s="1"/>
  <c r="LE40" i="1" a="1"/>
  <c r="LE40" i="1" s="1"/>
  <c r="AK241" i="7"/>
  <c r="AR241" i="7" s="1"/>
  <c r="AK241" i="8"/>
  <c r="AR241" i="8" s="1"/>
  <c r="AK244" i="7"/>
  <c r="AR244" i="7" s="1"/>
  <c r="AK242" i="8"/>
  <c r="AR242" i="8" s="1"/>
  <c r="AK243" i="8"/>
  <c r="AR243" i="8" s="1"/>
  <c r="AK242" i="7"/>
  <c r="AR242" i="7" s="1"/>
  <c r="AK244" i="8"/>
  <c r="AR244" i="8" s="1"/>
  <c r="AK243" i="7"/>
  <c r="AR243" i="7" s="1"/>
  <c r="AK369" i="4"/>
  <c r="AM18" i="8"/>
  <c r="O16" i="8"/>
  <c r="AN18" i="8"/>
  <c r="P16" i="8"/>
  <c r="AO17" i="8"/>
  <c r="Q16" i="8"/>
  <c r="AL370" i="4"/>
  <c r="AZ370" i="4" s="1"/>
  <c r="BG370" i="4" s="1"/>
  <c r="BN370" i="4" s="1"/>
  <c r="BU370" i="4" s="1"/>
  <c r="CB370" i="4" s="1"/>
  <c r="CI370" i="4" s="1"/>
  <c r="AS370" i="4"/>
  <c r="AS371" i="4" s="1"/>
  <c r="AM17" i="7"/>
  <c r="O16" i="7"/>
  <c r="AN17" i="7"/>
  <c r="P16" i="7"/>
  <c r="AO17" i="7"/>
  <c r="Q16" i="7"/>
  <c r="R322" i="4"/>
  <c r="F322" i="4"/>
  <c r="AL369" i="6"/>
  <c r="AL371" i="6" s="1"/>
  <c r="AL369" i="8"/>
  <c r="AM369" i="8" s="1"/>
  <c r="AN369" i="8" s="1"/>
  <c r="AO369" i="8" s="1"/>
  <c r="AP369" i="8" s="1"/>
  <c r="AQ369" i="8" s="1"/>
  <c r="AL369" i="7"/>
  <c r="AM369" i="7" s="1"/>
  <c r="AN369" i="7" s="1"/>
  <c r="AO369" i="7" s="1"/>
  <c r="AP369" i="7" s="1"/>
  <c r="AQ369" i="7" s="1"/>
  <c r="AQ371" i="7" s="1"/>
  <c r="AL369" i="4"/>
  <c r="AM369" i="4" s="1"/>
  <c r="AN369" i="4" s="1"/>
  <c r="AO369" i="4" s="1"/>
  <c r="AP369" i="4" s="1"/>
  <c r="AQ369" i="4" s="1"/>
  <c r="AK369" i="6"/>
  <c r="AK371" i="6" s="1"/>
  <c r="AK369" i="7"/>
  <c r="AK371" i="7" s="1"/>
  <c r="AK369" i="8"/>
  <c r="R324" i="4"/>
  <c r="F324" i="4"/>
  <c r="R323" i="4"/>
  <c r="F323" i="4"/>
  <c r="JI39" i="1"/>
  <c r="I392" i="4"/>
  <c r="V392" i="4" s="1"/>
  <c r="H392" i="4"/>
  <c r="U392" i="4" s="1"/>
  <c r="G392" i="4"/>
  <c r="T392" i="4" s="1"/>
  <c r="D392" i="4"/>
  <c r="Q392" i="4" s="1"/>
  <c r="I376" i="4"/>
  <c r="V376" i="4" s="1"/>
  <c r="H376" i="4"/>
  <c r="U376" i="4" s="1"/>
  <c r="G376" i="4"/>
  <c r="T376" i="4" s="1"/>
  <c r="F376" i="4"/>
  <c r="S376" i="4" s="1"/>
  <c r="E376" i="4"/>
  <c r="R376" i="4" s="1"/>
  <c r="F456" i="4"/>
  <c r="S456" i="4" s="1"/>
  <c r="E456" i="4"/>
  <c r="R456" i="4" s="1"/>
  <c r="D456" i="4"/>
  <c r="Q456" i="4" s="1"/>
  <c r="A457" i="4"/>
  <c r="A377" i="4"/>
  <c r="Q316" i="8"/>
  <c r="R316" i="8"/>
  <c r="E315" i="8"/>
  <c r="F315" i="8"/>
  <c r="BG372" i="6"/>
  <c r="U372" i="6"/>
  <c r="T372" i="6"/>
  <c r="V372" i="7"/>
  <c r="S372" i="6"/>
  <c r="U372" i="7"/>
  <c r="R372" i="6"/>
  <c r="T372" i="7"/>
  <c r="S372" i="7"/>
  <c r="R372" i="7"/>
  <c r="V372" i="6"/>
  <c r="BT370" i="7"/>
  <c r="AY372" i="7"/>
  <c r="BF370" i="6"/>
  <c r="AQ370" i="6"/>
  <c r="BG370" i="6"/>
  <c r="AE372" i="7"/>
  <c r="AS372" i="7" s="1"/>
  <c r="AS373" i="7" s="1"/>
  <c r="AL370" i="7"/>
  <c r="BI370" i="6"/>
  <c r="BJ370" i="7"/>
  <c r="BJ370" i="6"/>
  <c r="BF372" i="6"/>
  <c r="BR370" i="6"/>
  <c r="BI370" i="7"/>
  <c r="BV370" i="6"/>
  <c r="BK370" i="7"/>
  <c r="BH370" i="7"/>
  <c r="BL370" i="7"/>
  <c r="R372" i="8"/>
  <c r="S372" i="8"/>
  <c r="T372" i="8"/>
  <c r="U372" i="8"/>
  <c r="V372" i="8"/>
  <c r="AE372" i="8"/>
  <c r="AS372" i="8" s="1"/>
  <c r="AS373" i="8" s="1"/>
  <c r="AL370" i="8"/>
  <c r="AK372" i="8"/>
  <c r="AK370" i="8"/>
  <c r="AM370" i="8"/>
  <c r="AN370" i="8"/>
  <c r="AO370" i="8"/>
  <c r="AP370" i="8"/>
  <c r="AQ370" i="8"/>
  <c r="O231" i="7"/>
  <c r="AP17" i="7"/>
  <c r="L16" i="7"/>
  <c r="AQ17" i="7"/>
  <c r="M16" i="7"/>
  <c r="AR17" i="7"/>
  <c r="N16" i="7"/>
  <c r="F231" i="8"/>
  <c r="O231" i="8"/>
  <c r="AP17" i="8"/>
  <c r="L16" i="8"/>
  <c r="M16" i="8"/>
  <c r="N16" i="8"/>
  <c r="R372" i="4"/>
  <c r="Y372" i="4" s="1"/>
  <c r="AF372" i="4" s="1"/>
  <c r="P372" i="4"/>
  <c r="W372" i="4" s="1"/>
  <c r="AD372" i="4" s="1"/>
  <c r="V372" i="4"/>
  <c r="AC372" i="4" s="1"/>
  <c r="AJ372" i="4" s="1"/>
  <c r="S372" i="4"/>
  <c r="Z372" i="4" s="1"/>
  <c r="AG372" i="4" s="1"/>
  <c r="B39" i="1"/>
  <c r="A393" i="4"/>
  <c r="DO22" i="1"/>
  <c r="DO25" i="1" s="1"/>
  <c r="CQ22" i="1"/>
  <c r="MR22" i="1"/>
  <c r="MR25" i="1" s="1"/>
  <c r="J231" i="8"/>
  <c r="AT18" i="7"/>
  <c r="AM12" i="8"/>
  <c r="AO12" i="8"/>
  <c r="AR18" i="7"/>
  <c r="AW151" i="8"/>
  <c r="AT12" i="7"/>
  <c r="AT13" i="7" s="1"/>
  <c r="AU12" i="7"/>
  <c r="AU13" i="7" s="1"/>
  <c r="AQ12" i="8"/>
  <c r="AS12" i="8"/>
  <c r="AS13" i="8" s="1"/>
  <c r="AQ17" i="8"/>
  <c r="AO18" i="8"/>
  <c r="AT142" i="8"/>
  <c r="AA141" i="8"/>
  <c r="AA143" i="8" s="1"/>
  <c r="AV143" i="8" s="1"/>
  <c r="Z143" i="8"/>
  <c r="AU143" i="8" s="1"/>
  <c r="D151" i="8"/>
  <c r="AS143" i="7"/>
  <c r="AN12" i="8"/>
  <c r="Y143" i="8"/>
  <c r="AT143" i="8" s="1"/>
  <c r="AH151" i="8"/>
  <c r="AX148" i="8"/>
  <c r="AX151" i="8" s="1"/>
  <c r="BL151" i="8"/>
  <c r="C149" i="8"/>
  <c r="C150" i="8" s="1"/>
  <c r="D149" i="8"/>
  <c r="D150" i="8" s="1"/>
  <c r="AG149" i="8"/>
  <c r="AG150" i="8" s="1"/>
  <c r="AH149" i="8"/>
  <c r="AH150" i="8" s="1"/>
  <c r="AU17" i="7"/>
  <c r="BK149" i="8"/>
  <c r="BK150" i="8" s="1"/>
  <c r="BL149" i="8"/>
  <c r="BL150" i="8" s="1"/>
  <c r="AN18" i="7"/>
  <c r="X138" i="8"/>
  <c r="CO149" i="8"/>
  <c r="CO150" i="8" s="1"/>
  <c r="AO18" i="7"/>
  <c r="AM17" i="8"/>
  <c r="AS138" i="8"/>
  <c r="R151" i="8"/>
  <c r="AP18" i="7"/>
  <c r="AN17" i="8"/>
  <c r="BO138" i="8"/>
  <c r="AV151" i="8"/>
  <c r="CJ138" i="8"/>
  <c r="AS18" i="7"/>
  <c r="N74" i="7"/>
  <c r="N78" i="7" s="1"/>
  <c r="N82" i="7" s="1"/>
  <c r="DE138" i="8"/>
  <c r="DZ138" i="8"/>
  <c r="BZ151" i="8"/>
  <c r="EU138" i="8"/>
  <c r="DD151" i="8"/>
  <c r="DE151" i="8"/>
  <c r="DF151" i="8"/>
  <c r="M79" i="8"/>
  <c r="M83" i="8" s="1"/>
  <c r="M87" i="8"/>
  <c r="N87" i="8" s="1"/>
  <c r="M88" i="7"/>
  <c r="N88" i="7" s="1"/>
  <c r="M80" i="7"/>
  <c r="M84" i="7" s="1"/>
  <c r="N76" i="7"/>
  <c r="N80" i="7" s="1"/>
  <c r="N84" i="7" s="1"/>
  <c r="J80" i="7"/>
  <c r="J84" i="7" s="1"/>
  <c r="L80" i="7"/>
  <c r="L84" i="7" s="1"/>
  <c r="L88" i="7"/>
  <c r="N74" i="8"/>
  <c r="N78" i="8" s="1"/>
  <c r="N82" i="8" s="1"/>
  <c r="J80" i="8"/>
  <c r="J84" i="8" s="1"/>
  <c r="L88" i="8"/>
  <c r="L80" i="8"/>
  <c r="L84" i="8" s="1"/>
  <c r="M80" i="8"/>
  <c r="M84" i="8" s="1"/>
  <c r="N76" i="8"/>
  <c r="N80" i="8" s="1"/>
  <c r="N84" i="8" s="1"/>
  <c r="M86" i="8"/>
  <c r="R151" i="7"/>
  <c r="AG149" i="7"/>
  <c r="AG150" i="7" s="1"/>
  <c r="AV151" i="7"/>
  <c r="DD149" i="7"/>
  <c r="DD150" i="7" s="1"/>
  <c r="BK149" i="7"/>
  <c r="BK150" i="7" s="1"/>
  <c r="BZ151" i="7"/>
  <c r="C151" i="7"/>
  <c r="CO149" i="7"/>
  <c r="CO150" i="7" s="1"/>
  <c r="DD151" i="7"/>
  <c r="AH151" i="7"/>
  <c r="AG151" i="7"/>
  <c r="AV149" i="7"/>
  <c r="AV150" i="7" s="1"/>
  <c r="BK151" i="7"/>
  <c r="CA149" i="7"/>
  <c r="CA150" i="7" s="1"/>
  <c r="D149" i="7"/>
  <c r="D150" i="7" s="1"/>
  <c r="BZ149" i="7"/>
  <c r="BZ150" i="7" s="1"/>
  <c r="C149" i="7"/>
  <c r="C150" i="7" s="1"/>
  <c r="CO151" i="7"/>
  <c r="DF149" i="7"/>
  <c r="DF150" i="7" s="1"/>
  <c r="R149" i="7"/>
  <c r="R150" i="7" s="1"/>
  <c r="AM18" i="7"/>
  <c r="AQ18" i="7"/>
  <c r="M78" i="7"/>
  <c r="M82" i="7" s="1"/>
  <c r="N75" i="7"/>
  <c r="N79" i="7" s="1"/>
  <c r="N83" i="7" s="1"/>
  <c r="AA142" i="7"/>
  <c r="AM12" i="7"/>
  <c r="M79" i="7"/>
  <c r="M83" i="7" s="1"/>
  <c r="AN12" i="7"/>
  <c r="X138" i="7"/>
  <c r="AO12" i="7"/>
  <c r="AS138" i="7"/>
  <c r="AP12" i="7"/>
  <c r="BO138" i="7"/>
  <c r="AQ12" i="7"/>
  <c r="CJ138" i="7"/>
  <c r="AT142" i="7"/>
  <c r="AR12" i="7"/>
  <c r="DE138" i="7"/>
  <c r="AU142" i="7"/>
  <c r="AS12" i="7"/>
  <c r="AS13" i="7" s="1"/>
  <c r="DZ138" i="7"/>
  <c r="EU138" i="7"/>
  <c r="Z141" i="7"/>
  <c r="D151" i="7"/>
  <c r="T149" i="7"/>
  <c r="T150" i="7" s="1"/>
  <c r="T151" i="7"/>
  <c r="U148" i="7"/>
  <c r="CA151" i="7"/>
  <c r="CB151" i="7"/>
  <c r="CB149" i="7"/>
  <c r="CB150" i="7" s="1"/>
  <c r="CC148" i="7"/>
  <c r="CP151" i="7"/>
  <c r="DE149" i="7"/>
  <c r="DE150" i="7" s="1"/>
  <c r="DF151" i="7"/>
  <c r="F148" i="7"/>
  <c r="S151" i="7"/>
  <c r="AP18" i="8"/>
  <c r="E149" i="7"/>
  <c r="E150" i="7" s="1"/>
  <c r="AR18" i="8"/>
  <c r="AX151" i="7"/>
  <c r="AT18" i="8"/>
  <c r="AT12" i="8"/>
  <c r="AT13" i="8" s="1"/>
  <c r="AY148" i="7"/>
  <c r="AU18" i="8"/>
  <c r="AU12" i="8"/>
  <c r="AU13" i="8" s="1"/>
  <c r="Z144" i="8"/>
  <c r="AA144" i="8" s="1"/>
  <c r="AB144" i="8" s="1"/>
  <c r="AC144" i="8" s="1"/>
  <c r="AD144" i="8" s="1"/>
  <c r="BL151" i="7"/>
  <c r="AW149" i="7"/>
  <c r="AW150" i="7" s="1"/>
  <c r="CQ148" i="7"/>
  <c r="AX149" i="7"/>
  <c r="AX150" i="7" s="1"/>
  <c r="S149" i="7"/>
  <c r="S150" i="7" s="1"/>
  <c r="BM148" i="7"/>
  <c r="F231" i="7"/>
  <c r="AR17" i="8"/>
  <c r="DE151" i="7"/>
  <c r="AS17" i="8"/>
  <c r="CP149" i="7"/>
  <c r="CP150" i="7" s="1"/>
  <c r="AT17" i="8"/>
  <c r="J231" i="7"/>
  <c r="AU17" i="8"/>
  <c r="E151" i="7"/>
  <c r="AA142" i="8"/>
  <c r="AH149" i="7"/>
  <c r="AH150" i="7" s="1"/>
  <c r="DG148" i="7"/>
  <c r="AI148" i="7"/>
  <c r="BL149" i="7"/>
  <c r="BL150" i="7" s="1"/>
  <c r="AU142" i="8"/>
  <c r="AP12" i="8"/>
  <c r="AS143" i="8"/>
  <c r="AW151" i="7"/>
  <c r="AR12" i="8"/>
  <c r="AQ18" i="8"/>
  <c r="S149" i="8"/>
  <c r="S150" i="8" s="1"/>
  <c r="CA149" i="8"/>
  <c r="CA150" i="8" s="1"/>
  <c r="T148" i="8"/>
  <c r="CB148" i="8"/>
  <c r="CP151" i="8"/>
  <c r="CQ148" i="8"/>
  <c r="AW149" i="8"/>
  <c r="AW150" i="8" s="1"/>
  <c r="DG148" i="8"/>
  <c r="DF149" i="8"/>
  <c r="DF150" i="8" s="1"/>
  <c r="CP149" i="8"/>
  <c r="CP150" i="8" s="1"/>
  <c r="S151" i="8"/>
  <c r="CA151" i="8"/>
  <c r="BM148" i="8"/>
  <c r="DD149" i="8"/>
  <c r="DD150" i="8" s="1"/>
  <c r="DE149" i="8"/>
  <c r="DE150" i="8" s="1"/>
  <c r="CO151" i="8"/>
  <c r="BZ149" i="8"/>
  <c r="BZ150" i="8" s="1"/>
  <c r="BK151" i="8"/>
  <c r="AI148" i="8"/>
  <c r="AV149" i="8"/>
  <c r="AV150" i="8" s="1"/>
  <c r="AG151" i="8"/>
  <c r="R149" i="8"/>
  <c r="R150" i="8" s="1"/>
  <c r="C151" i="8"/>
  <c r="E148" i="8"/>
  <c r="H108" i="4"/>
  <c r="H110" i="4"/>
  <c r="H109" i="4"/>
  <c r="CO84" i="1" l="1"/>
  <c r="CO55" i="1"/>
  <c r="CO80" i="1"/>
  <c r="CO71" i="1"/>
  <c r="CO72" i="1"/>
  <c r="CO78" i="1"/>
  <c r="CO75" i="1"/>
  <c r="CO70" i="1"/>
  <c r="CO79" i="1"/>
  <c r="CO77" i="1"/>
  <c r="CO74" i="1"/>
  <c r="CO73" i="1"/>
  <c r="CO76" i="1"/>
  <c r="CO68" i="1"/>
  <c r="CO69" i="1"/>
  <c r="CO66" i="1"/>
  <c r="CO67" i="1"/>
  <c r="CO65" i="1"/>
  <c r="CO62" i="1"/>
  <c r="CO61" i="1"/>
  <c r="CO63" i="1"/>
  <c r="CO64" i="1"/>
  <c r="CO60" i="1"/>
  <c r="CO56" i="1"/>
  <c r="CO57" i="1"/>
  <c r="CO54" i="1"/>
  <c r="CO58" i="1"/>
  <c r="CO59" i="1"/>
  <c r="CO46" i="1"/>
  <c r="CO50" i="1"/>
  <c r="DF39" i="1"/>
  <c r="DL39" i="1" s="1"/>
  <c r="AZ39" i="1"/>
  <c r="AY39" i="1"/>
  <c r="CP39" i="1"/>
  <c r="AU242" i="8"/>
  <c r="BA242" i="8" s="1"/>
  <c r="BG242" i="8" s="1"/>
  <c r="AS242" i="8"/>
  <c r="AY242" i="8" s="1"/>
  <c r="AU244" i="7"/>
  <c r="BA244" i="7" s="1"/>
  <c r="BG244" i="7" s="1"/>
  <c r="AS244" i="7"/>
  <c r="AY244" i="7" s="1"/>
  <c r="AS244" i="8"/>
  <c r="AY244" i="8" s="1"/>
  <c r="AU244" i="8"/>
  <c r="BA244" i="8" s="1"/>
  <c r="BG244" i="8" s="1"/>
  <c r="AU243" i="7"/>
  <c r="BA243" i="7" s="1"/>
  <c r="BG243" i="7" s="1"/>
  <c r="AS243" i="7"/>
  <c r="AY243" i="7" s="1"/>
  <c r="AU243" i="8"/>
  <c r="BA243" i="8" s="1"/>
  <c r="BG243" i="8" s="1"/>
  <c r="AS243" i="8"/>
  <c r="AY243" i="8" s="1"/>
  <c r="AU241" i="8"/>
  <c r="BA241" i="8" s="1"/>
  <c r="BG241" i="8" s="1"/>
  <c r="AS241" i="8"/>
  <c r="AY241" i="8" s="1"/>
  <c r="AU242" i="7"/>
  <c r="BA242" i="7" s="1"/>
  <c r="BG242" i="7" s="1"/>
  <c r="AS242" i="7"/>
  <c r="AY242" i="7" s="1"/>
  <c r="AU241" i="7"/>
  <c r="BA241" i="7" s="1"/>
  <c r="BG241" i="7" s="1"/>
  <c r="AS241" i="7"/>
  <c r="AY241" i="7" s="1"/>
  <c r="P231" i="7"/>
  <c r="R231" i="7" s="1"/>
  <c r="O235" i="7"/>
  <c r="P231" i="8"/>
  <c r="R231" i="8" s="1"/>
  <c r="O235" i="8"/>
  <c r="K231" i="8"/>
  <c r="K231" i="7"/>
  <c r="G231" i="8"/>
  <c r="BJ242" i="8"/>
  <c r="BH242" i="8"/>
  <c r="BJ243" i="8"/>
  <c r="BH243" i="8"/>
  <c r="BJ244" i="7"/>
  <c r="BH244" i="7"/>
  <c r="BJ241" i="8"/>
  <c r="BH241" i="8"/>
  <c r="BJ243" i="7"/>
  <c r="BH243" i="7"/>
  <c r="AZ243" i="7"/>
  <c r="BF243" i="7" s="1"/>
  <c r="AX243" i="7"/>
  <c r="BD243" i="7" s="1"/>
  <c r="AZ244" i="8"/>
  <c r="BF244" i="8" s="1"/>
  <c r="AX244" i="8"/>
  <c r="BD244" i="8" s="1"/>
  <c r="AZ242" i="7"/>
  <c r="BF242" i="7" s="1"/>
  <c r="AX242" i="7"/>
  <c r="BD242" i="7" s="1"/>
  <c r="AZ243" i="8"/>
  <c r="BF243" i="8" s="1"/>
  <c r="AX243" i="8"/>
  <c r="BD243" i="8" s="1"/>
  <c r="BJ242" i="7"/>
  <c r="BH242" i="7"/>
  <c r="AZ242" i="8"/>
  <c r="BF242" i="8" s="1"/>
  <c r="AX242" i="8"/>
  <c r="BD242" i="8" s="1"/>
  <c r="AZ244" i="7"/>
  <c r="BF244" i="7" s="1"/>
  <c r="AX244" i="7"/>
  <c r="BD244" i="7" s="1"/>
  <c r="AZ241" i="8"/>
  <c r="BF241" i="8" s="1"/>
  <c r="AX241" i="8"/>
  <c r="BD241" i="8" s="1"/>
  <c r="AZ241" i="7"/>
  <c r="BF241" i="7" s="1"/>
  <c r="AX241" i="7"/>
  <c r="BD241" i="7" s="1"/>
  <c r="BJ241" i="7"/>
  <c r="BH241" i="7"/>
  <c r="BJ244" i="8"/>
  <c r="BH244" i="8"/>
  <c r="LD39" i="1"/>
  <c r="LC39" i="1"/>
  <c r="LB39" i="1"/>
  <c r="LA39" i="1"/>
  <c r="KY39" i="1"/>
  <c r="KZ39" i="1"/>
  <c r="KX39" i="1"/>
  <c r="MA39" i="1"/>
  <c r="LV39" i="1"/>
  <c r="LU39" i="1"/>
  <c r="LT39" i="1"/>
  <c r="LS39" i="1"/>
  <c r="LR39" i="1"/>
  <c r="LQ39" i="1"/>
  <c r="LY39" i="1"/>
  <c r="LX39" i="1" s="1"/>
  <c r="MI39" i="1"/>
  <c r="R18" i="7"/>
  <c r="O18" i="7"/>
  <c r="O17" i="8"/>
  <c r="T18" i="7"/>
  <c r="Q18" i="7"/>
  <c r="S18" i="7"/>
  <c r="P18" i="7"/>
  <c r="AO13" i="8"/>
  <c r="Q12" i="8"/>
  <c r="AI12" i="8" s="1"/>
  <c r="Q17" i="7"/>
  <c r="P17" i="7"/>
  <c r="AN13" i="7"/>
  <c r="P12" i="7"/>
  <c r="AH12" i="7" s="1"/>
  <c r="T18" i="8"/>
  <c r="Q18" i="8"/>
  <c r="AN372" i="4"/>
  <c r="BB372" i="4" s="1"/>
  <c r="BI372" i="4" s="1"/>
  <c r="BP372" i="4" s="1"/>
  <c r="BW372" i="4" s="1"/>
  <c r="CD372" i="4" s="1"/>
  <c r="CK372" i="4" s="1"/>
  <c r="AU372" i="4"/>
  <c r="AU373" i="4" s="1"/>
  <c r="AO13" i="7"/>
  <c r="Q12" i="7"/>
  <c r="AI12" i="7" s="1"/>
  <c r="AQ372" i="4"/>
  <c r="BE372" i="4" s="1"/>
  <c r="BL372" i="4" s="1"/>
  <c r="BS372" i="4" s="1"/>
  <c r="BZ372" i="4" s="1"/>
  <c r="CG372" i="4" s="1"/>
  <c r="CN372" i="4" s="1"/>
  <c r="AX372" i="4"/>
  <c r="AX373" i="4" s="1"/>
  <c r="AM13" i="7"/>
  <c r="O12" i="7"/>
  <c r="AG12" i="7" s="1"/>
  <c r="O17" i="7"/>
  <c r="AM13" i="8"/>
  <c r="O12" i="8"/>
  <c r="AG12" i="8" s="1"/>
  <c r="AN13" i="8"/>
  <c r="P12" i="8"/>
  <c r="AH12" i="8" s="1"/>
  <c r="AK372" i="4"/>
  <c r="AY372" i="4" s="1"/>
  <c r="BF372" i="4" s="1"/>
  <c r="BM372" i="4" s="1"/>
  <c r="BT372" i="4" s="1"/>
  <c r="CA372" i="4" s="1"/>
  <c r="CH372" i="4" s="1"/>
  <c r="AR372" i="4"/>
  <c r="AR373" i="4" s="1"/>
  <c r="Q17" i="8"/>
  <c r="AM372" i="4"/>
  <c r="BA372" i="4" s="1"/>
  <c r="BH372" i="4" s="1"/>
  <c r="BO372" i="4" s="1"/>
  <c r="BV372" i="4" s="1"/>
  <c r="CC372" i="4" s="1"/>
  <c r="CJ372" i="4" s="1"/>
  <c r="AT372" i="4"/>
  <c r="AT373" i="4" s="1"/>
  <c r="P17" i="8"/>
  <c r="S18" i="8"/>
  <c r="P18" i="8"/>
  <c r="R18" i="8"/>
  <c r="O18" i="8"/>
  <c r="AL373" i="6"/>
  <c r="AM369" i="6"/>
  <c r="AN369" i="6" s="1"/>
  <c r="AO369" i="6" s="1"/>
  <c r="AO371" i="7"/>
  <c r="AM371" i="7"/>
  <c r="AP371" i="7"/>
  <c r="AN371" i="7"/>
  <c r="AK373" i="6"/>
  <c r="MH39" i="1"/>
  <c r="D376" i="4"/>
  <c r="C376" i="4" s="1"/>
  <c r="MF39" i="1"/>
  <c r="U231" i="7"/>
  <c r="JI40" i="1"/>
  <c r="AB141" i="8"/>
  <c r="AC141" i="8" s="1"/>
  <c r="U231" i="8"/>
  <c r="AK373" i="7"/>
  <c r="A458" i="4"/>
  <c r="F458" i="4" s="1"/>
  <c r="S458" i="4" s="1"/>
  <c r="F457" i="4"/>
  <c r="S457" i="4" s="1"/>
  <c r="E457" i="4"/>
  <c r="R457" i="4" s="1"/>
  <c r="D457" i="4"/>
  <c r="Q457" i="4" s="1"/>
  <c r="I377" i="4"/>
  <c r="V377" i="4" s="1"/>
  <c r="H377" i="4"/>
  <c r="U377" i="4" s="1"/>
  <c r="G377" i="4"/>
  <c r="T377" i="4" s="1"/>
  <c r="F377" i="4"/>
  <c r="S377" i="4" s="1"/>
  <c r="E377" i="4"/>
  <c r="R377" i="4" s="1"/>
  <c r="I393" i="4"/>
  <c r="V393" i="4" s="1"/>
  <c r="H393" i="4"/>
  <c r="U393" i="4" s="1"/>
  <c r="G393" i="4"/>
  <c r="T393" i="4" s="1"/>
  <c r="D393" i="4"/>
  <c r="Q393" i="4" s="1"/>
  <c r="A394" i="4"/>
  <c r="A378" i="4"/>
  <c r="F316" i="8"/>
  <c r="E316" i="8"/>
  <c r="R317" i="8"/>
  <c r="Q317" i="8"/>
  <c r="BQ370" i="7"/>
  <c r="BP370" i="6"/>
  <c r="AZ370" i="7"/>
  <c r="AL371" i="7"/>
  <c r="AL372" i="7"/>
  <c r="BN370" i="6"/>
  <c r="BS370" i="7"/>
  <c r="BO370" i="7"/>
  <c r="BE370" i="6"/>
  <c r="BR370" i="7"/>
  <c r="BM370" i="6"/>
  <c r="BF372" i="7"/>
  <c r="CC370" i="6"/>
  <c r="CA370" i="7"/>
  <c r="AC372" i="6"/>
  <c r="Y372" i="7"/>
  <c r="Z372" i="7"/>
  <c r="BP370" i="7"/>
  <c r="AA372" i="7"/>
  <c r="Y372" i="6"/>
  <c r="BY370" i="6"/>
  <c r="AB372" i="7"/>
  <c r="Z372" i="6"/>
  <c r="AC372" i="7"/>
  <c r="BM372" i="6"/>
  <c r="AA372" i="6"/>
  <c r="AB372" i="6"/>
  <c r="BQ370" i="6"/>
  <c r="BN372" i="6"/>
  <c r="BE370" i="8"/>
  <c r="AQ371" i="8"/>
  <c r="BD370" i="8"/>
  <c r="AP371" i="8"/>
  <c r="BC370" i="8"/>
  <c r="AO371" i="8"/>
  <c r="BB370" i="8"/>
  <c r="AN371" i="8"/>
  <c r="BA370" i="8"/>
  <c r="AM371" i="8"/>
  <c r="AY370" i="8"/>
  <c r="AK371" i="8"/>
  <c r="AY372" i="8"/>
  <c r="AK373" i="8"/>
  <c r="AZ370" i="8"/>
  <c r="AL371" i="8"/>
  <c r="AL372" i="8"/>
  <c r="AC372" i="8"/>
  <c r="AB372" i="8"/>
  <c r="AA372" i="8"/>
  <c r="Z372" i="8"/>
  <c r="Y372" i="8"/>
  <c r="N18" i="8"/>
  <c r="K18" i="8"/>
  <c r="H18" i="8"/>
  <c r="E18" i="8"/>
  <c r="N12" i="8"/>
  <c r="L17" i="8"/>
  <c r="N12" i="7"/>
  <c r="M17" i="8"/>
  <c r="L12" i="8"/>
  <c r="N17" i="7"/>
  <c r="C18" i="8"/>
  <c r="L18" i="8"/>
  <c r="I18" i="8"/>
  <c r="F18" i="8"/>
  <c r="M12" i="7"/>
  <c r="N18" i="7"/>
  <c r="K18" i="7"/>
  <c r="H18" i="7"/>
  <c r="E18" i="7"/>
  <c r="M17" i="7"/>
  <c r="M18" i="7"/>
  <c r="J18" i="7"/>
  <c r="G18" i="7"/>
  <c r="D18" i="7"/>
  <c r="AQ13" i="8"/>
  <c r="M12" i="8"/>
  <c r="L231" i="8"/>
  <c r="L17" i="7"/>
  <c r="C18" i="7"/>
  <c r="L18" i="7"/>
  <c r="I18" i="7"/>
  <c r="F18" i="7"/>
  <c r="D18" i="8"/>
  <c r="M18" i="8"/>
  <c r="J18" i="8"/>
  <c r="G18" i="8"/>
  <c r="N17" i="8"/>
  <c r="L12" i="7"/>
  <c r="AK371" i="4"/>
  <c r="AM371" i="4"/>
  <c r="AN371" i="4"/>
  <c r="AO371" i="4"/>
  <c r="AP371" i="4"/>
  <c r="AQ371" i="4"/>
  <c r="T372" i="4"/>
  <c r="AA372" i="4" s="1"/>
  <c r="U372" i="4"/>
  <c r="AB372" i="4" s="1"/>
  <c r="AI372" i="4" s="1"/>
  <c r="Q372" i="4"/>
  <c r="AY148" i="8"/>
  <c r="AY149" i="8" s="1"/>
  <c r="AY150" i="8" s="1"/>
  <c r="AX149" i="8"/>
  <c r="AX150" i="8" s="1"/>
  <c r="ML39" i="1"/>
  <c r="D225" i="4"/>
  <c r="BM151" i="8"/>
  <c r="BN148" i="8"/>
  <c r="BM149" i="8"/>
  <c r="BM150" i="8" s="1"/>
  <c r="AY149" i="7"/>
  <c r="AY150" i="7" s="1"/>
  <c r="AZ148" i="7"/>
  <c r="AY151" i="7"/>
  <c r="AQ13" i="7"/>
  <c r="AJ148" i="7"/>
  <c r="AI151" i="7"/>
  <c r="AI149" i="7"/>
  <c r="AI150" i="7" s="1"/>
  <c r="DH148" i="7"/>
  <c r="DG151" i="7"/>
  <c r="DG149" i="7"/>
  <c r="DG150" i="7" s="1"/>
  <c r="CC151" i="7"/>
  <c r="CC149" i="7"/>
  <c r="CC150" i="7" s="1"/>
  <c r="CD148" i="7"/>
  <c r="G231" i="7"/>
  <c r="BM149" i="7"/>
  <c r="BM150" i="7" s="1"/>
  <c r="BN148" i="7"/>
  <c r="BM151" i="7"/>
  <c r="AR13" i="7"/>
  <c r="Z143" i="7"/>
  <c r="AA141" i="7"/>
  <c r="AV142" i="7"/>
  <c r="AB142" i="7"/>
  <c r="F149" i="7"/>
  <c r="F150" i="7" s="1"/>
  <c r="F151" i="7"/>
  <c r="G148" i="7"/>
  <c r="AI151" i="8"/>
  <c r="AJ148" i="8"/>
  <c r="AI149" i="8"/>
  <c r="AI150" i="8" s="1"/>
  <c r="DG149" i="8"/>
  <c r="DG150" i="8" s="1"/>
  <c r="DH148" i="8"/>
  <c r="DG151" i="8"/>
  <c r="AR13" i="8"/>
  <c r="CB149" i="8"/>
  <c r="CB150" i="8" s="1"/>
  <c r="CB151" i="8"/>
  <c r="CC148" i="8"/>
  <c r="CR148" i="7"/>
  <c r="CQ149" i="7"/>
  <c r="CQ150" i="7" s="1"/>
  <c r="CQ151" i="7"/>
  <c r="U149" i="7"/>
  <c r="U150" i="7" s="1"/>
  <c r="U151" i="7"/>
  <c r="V148" i="7"/>
  <c r="CQ151" i="8"/>
  <c r="CQ149" i="8"/>
  <c r="CQ150" i="8" s="1"/>
  <c r="CR148" i="8"/>
  <c r="AP13" i="7"/>
  <c r="T149" i="8"/>
  <c r="T150" i="8" s="1"/>
  <c r="T151" i="8"/>
  <c r="U148" i="8"/>
  <c r="L231" i="7"/>
  <c r="E151" i="8"/>
  <c r="F148" i="8"/>
  <c r="E149" i="8"/>
  <c r="E150" i="8" s="1"/>
  <c r="AV142" i="8"/>
  <c r="AB142" i="8"/>
  <c r="AP13" i="8"/>
  <c r="A34" i="1"/>
  <c r="Q231" i="8" l="1"/>
  <c r="Q231" i="7"/>
  <c r="U235" i="8"/>
  <c r="U236" i="8"/>
  <c r="AA231" i="7"/>
  <c r="U235" i="7"/>
  <c r="U236" i="7"/>
  <c r="LF41" i="1"/>
  <c r="AM373" i="4"/>
  <c r="AK373" i="4"/>
  <c r="AN373" i="4"/>
  <c r="AN371" i="6"/>
  <c r="AM371" i="6"/>
  <c r="AQ373" i="4"/>
  <c r="O13" i="7"/>
  <c r="Q13" i="7"/>
  <c r="P13" i="7"/>
  <c r="AP372" i="4"/>
  <c r="BD372" i="4" s="1"/>
  <c r="BK372" i="4" s="1"/>
  <c r="BR372" i="4" s="1"/>
  <c r="BY372" i="4" s="1"/>
  <c r="CF372" i="4" s="1"/>
  <c r="CM372" i="4" s="1"/>
  <c r="AW372" i="4"/>
  <c r="AW373" i="4" s="1"/>
  <c r="Q13" i="8"/>
  <c r="P13" i="8"/>
  <c r="O13" i="8"/>
  <c r="AA231" i="8"/>
  <c r="AB143" i="8"/>
  <c r="AW143" i="8" s="1"/>
  <c r="V231" i="7"/>
  <c r="D377" i="4"/>
  <c r="C377" i="4" s="1"/>
  <c r="V231" i="8"/>
  <c r="A459" i="4"/>
  <c r="F459" i="4" s="1"/>
  <c r="D458" i="4"/>
  <c r="Q458" i="4" s="1"/>
  <c r="E458" i="4"/>
  <c r="R458" i="4" s="1"/>
  <c r="Q376" i="4"/>
  <c r="B376" i="4"/>
  <c r="I394" i="4"/>
  <c r="V394" i="4" s="1"/>
  <c r="H394" i="4"/>
  <c r="U394" i="4" s="1"/>
  <c r="G394" i="4"/>
  <c r="T394" i="4" s="1"/>
  <c r="D394" i="4"/>
  <c r="Q394" i="4" s="1"/>
  <c r="A395" i="4"/>
  <c r="A396" i="4" s="1"/>
  <c r="I378" i="4"/>
  <c r="V378" i="4" s="1"/>
  <c r="H378" i="4"/>
  <c r="U378" i="4" s="1"/>
  <c r="G378" i="4"/>
  <c r="T378" i="4" s="1"/>
  <c r="F378" i="4"/>
  <c r="S378" i="4" s="1"/>
  <c r="E378" i="4"/>
  <c r="R378" i="4" s="1"/>
  <c r="A379" i="4"/>
  <c r="R318" i="8"/>
  <c r="Q318" i="8"/>
  <c r="F317" i="8"/>
  <c r="E317" i="8"/>
  <c r="AF372" i="7"/>
  <c r="AT372" i="7" s="1"/>
  <c r="AT373" i="7" s="1"/>
  <c r="AP369" i="6"/>
  <c r="AO371" i="6"/>
  <c r="AJ372" i="6"/>
  <c r="AX372" i="6" s="1"/>
  <c r="AX373" i="6" s="1"/>
  <c r="BU372" i="6"/>
  <c r="CH370" i="7"/>
  <c r="BX370" i="6"/>
  <c r="CJ370" i="6"/>
  <c r="AI372" i="6"/>
  <c r="AW372" i="6" s="1"/>
  <c r="AW373" i="6" s="1"/>
  <c r="BM372" i="7"/>
  <c r="AH372" i="6"/>
  <c r="AV372" i="6" s="1"/>
  <c r="AV373" i="6" s="1"/>
  <c r="BT370" i="6"/>
  <c r="BT372" i="6"/>
  <c r="BY370" i="7"/>
  <c r="AJ372" i="7"/>
  <c r="AX372" i="7" s="1"/>
  <c r="AX373" i="7" s="1"/>
  <c r="BL370" i="6"/>
  <c r="AG372" i="6"/>
  <c r="AU372" i="6" s="1"/>
  <c r="AU373" i="6" s="1"/>
  <c r="BV370" i="7"/>
  <c r="AI372" i="7"/>
  <c r="AW372" i="7" s="1"/>
  <c r="AW373" i="7" s="1"/>
  <c r="BZ370" i="7"/>
  <c r="CF370" i="6"/>
  <c r="BU370" i="6"/>
  <c r="AF372" i="6"/>
  <c r="AT372" i="6" s="1"/>
  <c r="AT373" i="6" s="1"/>
  <c r="AZ372" i="7"/>
  <c r="AL373" i="7"/>
  <c r="AH372" i="7"/>
  <c r="AV372" i="7" s="1"/>
  <c r="AV373" i="7" s="1"/>
  <c r="BG370" i="7"/>
  <c r="BW370" i="7"/>
  <c r="BW370" i="6"/>
  <c r="AG372" i="7"/>
  <c r="AU372" i="7" s="1"/>
  <c r="AU373" i="7" s="1"/>
  <c r="BX370" i="7"/>
  <c r="AF372" i="8"/>
  <c r="AT372" i="8" s="1"/>
  <c r="AT373" i="8" s="1"/>
  <c r="AG372" i="8"/>
  <c r="AU372" i="8" s="1"/>
  <c r="AU373" i="8" s="1"/>
  <c r="AH372" i="8"/>
  <c r="AV372" i="8" s="1"/>
  <c r="AV373" i="8" s="1"/>
  <c r="AI372" i="8"/>
  <c r="AW372" i="8" s="1"/>
  <c r="AW373" i="8" s="1"/>
  <c r="AJ372" i="8"/>
  <c r="AX372" i="8" s="1"/>
  <c r="AX373" i="8" s="1"/>
  <c r="AZ372" i="8"/>
  <c r="AL373" i="8"/>
  <c r="BG370" i="8"/>
  <c r="BF372" i="8"/>
  <c r="BF370" i="8"/>
  <c r="BH370" i="8"/>
  <c r="BI370" i="8"/>
  <c r="BJ370" i="8"/>
  <c r="BK370" i="8"/>
  <c r="BL370" i="8"/>
  <c r="X372" i="4"/>
  <c r="AE372" i="4" s="1"/>
  <c r="AH372" i="4"/>
  <c r="AV372" i="4" s="1"/>
  <c r="AV373" i="4" s="1"/>
  <c r="M231" i="8"/>
  <c r="M13" i="8"/>
  <c r="M13" i="7"/>
  <c r="N13" i="7"/>
  <c r="L13" i="7"/>
  <c r="L13" i="8"/>
  <c r="N13" i="8"/>
  <c r="AY151" i="8"/>
  <c r="AZ148" i="8"/>
  <c r="AZ149" i="8" s="1"/>
  <c r="AZ150" i="8" s="1"/>
  <c r="AL371" i="4"/>
  <c r="B40" i="1"/>
  <c r="IZ39" i="1"/>
  <c r="MC39" i="1"/>
  <c r="MB39" i="1"/>
  <c r="ME39" i="1"/>
  <c r="AO39" i="1"/>
  <c r="MD39" i="1"/>
  <c r="AN39" i="1"/>
  <c r="IZ40" i="1"/>
  <c r="MC40" i="1"/>
  <c r="AO40" i="1"/>
  <c r="AN40" i="1"/>
  <c r="ME40" i="1"/>
  <c r="MD40" i="1"/>
  <c r="MB40" i="1"/>
  <c r="CC149" i="8"/>
  <c r="CC150" i="8" s="1"/>
  <c r="CD148" i="8"/>
  <c r="CC151" i="8"/>
  <c r="F151" i="8"/>
  <c r="G148" i="8"/>
  <c r="F149" i="8"/>
  <c r="F150" i="8" s="1"/>
  <c r="CD151" i="7"/>
  <c r="CD149" i="7"/>
  <c r="CD150" i="7" s="1"/>
  <c r="CE148" i="7"/>
  <c r="U149" i="8"/>
  <c r="U150" i="8" s="1"/>
  <c r="U151" i="8"/>
  <c r="V148" i="8"/>
  <c r="S231" i="7"/>
  <c r="G151" i="7"/>
  <c r="G149" i="7"/>
  <c r="G150" i="7" s="1"/>
  <c r="H148" i="7"/>
  <c r="BN149" i="7"/>
  <c r="BN150" i="7" s="1"/>
  <c r="BO148" i="7"/>
  <c r="BN151" i="7"/>
  <c r="AZ149" i="7"/>
  <c r="AZ150" i="7" s="1"/>
  <c r="BA148" i="7"/>
  <c r="AZ151" i="7"/>
  <c r="CS148" i="7"/>
  <c r="CR149" i="7"/>
  <c r="CR150" i="7" s="1"/>
  <c r="CR151" i="7"/>
  <c r="AJ151" i="8"/>
  <c r="AK148" i="8"/>
  <c r="AJ149" i="8"/>
  <c r="AJ150" i="8" s="1"/>
  <c r="AW142" i="7"/>
  <c r="AC142" i="7"/>
  <c r="M231" i="7"/>
  <c r="AA143" i="7"/>
  <c r="AB141" i="7"/>
  <c r="AU143" i="7"/>
  <c r="CR151" i="8"/>
  <c r="CR149" i="8"/>
  <c r="CR150" i="8" s="1"/>
  <c r="CS148" i="8"/>
  <c r="DH149" i="8"/>
  <c r="DH150" i="8" s="1"/>
  <c r="DI148" i="8"/>
  <c r="DH151" i="8"/>
  <c r="S231" i="8"/>
  <c r="DI148" i="7"/>
  <c r="DH151" i="7"/>
  <c r="DH149" i="7"/>
  <c r="DH150" i="7" s="1"/>
  <c r="AK148" i="7"/>
  <c r="AJ151" i="7"/>
  <c r="AJ149" i="7"/>
  <c r="AJ150" i="7" s="1"/>
  <c r="AC143" i="8"/>
  <c r="AX143" i="8" s="1"/>
  <c r="AD141" i="8"/>
  <c r="AD143" i="8" s="1"/>
  <c r="AY143" i="8" s="1"/>
  <c r="AW142" i="8"/>
  <c r="AC142" i="8"/>
  <c r="BN151" i="8"/>
  <c r="BO148" i="8"/>
  <c r="BN149" i="8"/>
  <c r="BN150" i="8" s="1"/>
  <c r="V151" i="7"/>
  <c r="V149" i="7"/>
  <c r="V150" i="7" s="1"/>
  <c r="W148" i="7"/>
  <c r="AZ40" i="1" l="1"/>
  <c r="AY40" i="1"/>
  <c r="CP40" i="1"/>
  <c r="V235" i="7"/>
  <c r="V236" i="7"/>
  <c r="AA235" i="7"/>
  <c r="AA236" i="7"/>
  <c r="V235" i="8"/>
  <c r="V236" i="8"/>
  <c r="AA235" i="8"/>
  <c r="AA236" i="8"/>
  <c r="AG231" i="7"/>
  <c r="AH231" i="7" s="1"/>
  <c r="AB231" i="7"/>
  <c r="AD231" i="7" s="1"/>
  <c r="W231" i="8"/>
  <c r="X231" i="7"/>
  <c r="Y231" i="7" s="1"/>
  <c r="W231" i="7"/>
  <c r="U238" i="7"/>
  <c r="U238" i="8"/>
  <c r="LE41" i="1" a="1"/>
  <c r="LE41" i="1" s="1"/>
  <c r="LD40" i="1"/>
  <c r="LC40" i="1"/>
  <c r="LB40" i="1"/>
  <c r="LA40" i="1"/>
  <c r="KY40" i="1"/>
  <c r="KZ40" i="1"/>
  <c r="KX40" i="1"/>
  <c r="MA40" i="1"/>
  <c r="LR40" i="1"/>
  <c r="LQ40" i="1"/>
  <c r="LV40" i="1"/>
  <c r="LU40" i="1"/>
  <c r="LT40" i="1"/>
  <c r="LS40" i="1"/>
  <c r="AP373" i="4"/>
  <c r="LY40" i="1"/>
  <c r="LX40" i="1" s="1"/>
  <c r="MI40" i="1"/>
  <c r="U239" i="8"/>
  <c r="U239" i="7"/>
  <c r="AL372" i="4"/>
  <c r="AZ372" i="4" s="1"/>
  <c r="BG372" i="4" s="1"/>
  <c r="BN372" i="4" s="1"/>
  <c r="BU372" i="4" s="1"/>
  <c r="CB372" i="4" s="1"/>
  <c r="CI372" i="4" s="1"/>
  <c r="AS372" i="4"/>
  <c r="AS373" i="4" s="1"/>
  <c r="AB231" i="8"/>
  <c r="AG231" i="8"/>
  <c r="AQ39" i="1"/>
  <c r="X231" i="8"/>
  <c r="Q377" i="4"/>
  <c r="MH40" i="1"/>
  <c r="D378" i="4"/>
  <c r="C378" i="4" s="1"/>
  <c r="MF40" i="1"/>
  <c r="AZ151" i="8"/>
  <c r="BA148" i="8"/>
  <c r="BA151" i="8" s="1"/>
  <c r="A460" i="4"/>
  <c r="E460" i="4" s="1"/>
  <c r="D459" i="4"/>
  <c r="Q459" i="4" s="1"/>
  <c r="E459" i="4"/>
  <c r="P376" i="4"/>
  <c r="I379" i="4"/>
  <c r="V379" i="4" s="1"/>
  <c r="H379" i="4"/>
  <c r="U379" i="4" s="1"/>
  <c r="G379" i="4"/>
  <c r="T379" i="4" s="1"/>
  <c r="F379" i="4"/>
  <c r="S379" i="4" s="1"/>
  <c r="E379" i="4"/>
  <c r="R379" i="4" s="1"/>
  <c r="D396" i="4"/>
  <c r="Q396" i="4" s="1"/>
  <c r="I396" i="4"/>
  <c r="V396" i="4" s="1"/>
  <c r="H396" i="4"/>
  <c r="U396" i="4" s="1"/>
  <c r="G396" i="4"/>
  <c r="T396" i="4" s="1"/>
  <c r="I395" i="4"/>
  <c r="V395" i="4" s="1"/>
  <c r="H395" i="4"/>
  <c r="U395" i="4" s="1"/>
  <c r="G395" i="4"/>
  <c r="T395" i="4" s="1"/>
  <c r="D395" i="4"/>
  <c r="Q395" i="4" s="1"/>
  <c r="A380" i="4"/>
  <c r="E318" i="8"/>
  <c r="F318" i="8"/>
  <c r="R322" i="8"/>
  <c r="Q322" i="8"/>
  <c r="AN372" i="6"/>
  <c r="BS370" i="6"/>
  <c r="AQ372" i="7"/>
  <c r="CE370" i="7"/>
  <c r="CF370" i="7"/>
  <c r="AN372" i="7"/>
  <c r="CA372" i="6"/>
  <c r="CD370" i="6"/>
  <c r="CA370" i="6"/>
  <c r="CD370" i="7"/>
  <c r="AO372" i="6"/>
  <c r="BN370" i="7"/>
  <c r="BT372" i="7"/>
  <c r="AO372" i="7"/>
  <c r="AP372" i="6"/>
  <c r="BG372" i="7"/>
  <c r="AM372" i="6"/>
  <c r="CE370" i="6"/>
  <c r="CB370" i="6"/>
  <c r="CM370" i="6"/>
  <c r="CB372" i="6"/>
  <c r="CG370" i="7"/>
  <c r="AQ372" i="6"/>
  <c r="AP372" i="7"/>
  <c r="AQ369" i="6"/>
  <c r="AQ371" i="6" s="1"/>
  <c r="AP371" i="6"/>
  <c r="CC370" i="7"/>
  <c r="AM372" i="7"/>
  <c r="BS370" i="8"/>
  <c r="BR370" i="8"/>
  <c r="BQ370" i="8"/>
  <c r="BP370" i="8"/>
  <c r="BO370" i="8"/>
  <c r="BM370" i="8"/>
  <c r="BM372" i="8"/>
  <c r="BN370" i="8"/>
  <c r="BG372" i="8"/>
  <c r="AQ372" i="8"/>
  <c r="AP372" i="8"/>
  <c r="AO372" i="8"/>
  <c r="AN372" i="8"/>
  <c r="AM372" i="8"/>
  <c r="AO372" i="4"/>
  <c r="ML40" i="1"/>
  <c r="A397" i="4"/>
  <c r="DJ148" i="7"/>
  <c r="DI151" i="7"/>
  <c r="DI149" i="7"/>
  <c r="DI150" i="7" s="1"/>
  <c r="H151" i="7"/>
  <c r="H149" i="7"/>
  <c r="H150" i="7" s="1"/>
  <c r="I148" i="7"/>
  <c r="V149" i="8"/>
  <c r="V150" i="8" s="1"/>
  <c r="V151" i="8"/>
  <c r="W148" i="8"/>
  <c r="AX142" i="7"/>
  <c r="AD142" i="7"/>
  <c r="AK151" i="8"/>
  <c r="AL148" i="8"/>
  <c r="AK149" i="8"/>
  <c r="AK150" i="8" s="1"/>
  <c r="BO151" i="8"/>
  <c r="BP148" i="8"/>
  <c r="BO149" i="8"/>
  <c r="BO150" i="8" s="1"/>
  <c r="BB148" i="7"/>
  <c r="BA149" i="7"/>
  <c r="BA150" i="7" s="1"/>
  <c r="BA151" i="7"/>
  <c r="AX142" i="8"/>
  <c r="AD142" i="8"/>
  <c r="AB143" i="7"/>
  <c r="AC141" i="7"/>
  <c r="X148" i="7"/>
  <c r="W149" i="7"/>
  <c r="W150" i="7" s="1"/>
  <c r="W151" i="7"/>
  <c r="AV143" i="7"/>
  <c r="CS149" i="7"/>
  <c r="CS150" i="7" s="1"/>
  <c r="CT148" i="7"/>
  <c r="CS151" i="7"/>
  <c r="CE151" i="7"/>
  <c r="CE149" i="7"/>
  <c r="CE150" i="7" s="1"/>
  <c r="CF148" i="7"/>
  <c r="G151" i="8"/>
  <c r="H148" i="8"/>
  <c r="G149" i="8"/>
  <c r="G150" i="8" s="1"/>
  <c r="AL148" i="7"/>
  <c r="AK151" i="7"/>
  <c r="AK149" i="7"/>
  <c r="AK150" i="7" s="1"/>
  <c r="DI149" i="8"/>
  <c r="DI150" i="8" s="1"/>
  <c r="DJ148" i="8"/>
  <c r="DI151" i="8"/>
  <c r="BO149" i="7"/>
  <c r="BO150" i="7" s="1"/>
  <c r="BP148" i="7"/>
  <c r="BO151" i="7"/>
  <c r="CD149" i="8"/>
  <c r="CD150" i="8" s="1"/>
  <c r="CE148" i="8"/>
  <c r="CD151" i="8"/>
  <c r="CS151" i="8"/>
  <c r="CT148" i="8"/>
  <c r="CS149" i="8"/>
  <c r="CS150" i="8" s="1"/>
  <c r="V238" i="7" l="1"/>
  <c r="AA239" i="7"/>
  <c r="AA238" i="7"/>
  <c r="V238" i="8"/>
  <c r="AD236" i="7"/>
  <c r="AD235" i="7"/>
  <c r="AI231" i="7"/>
  <c r="AG235" i="8"/>
  <c r="AC231" i="8"/>
  <c r="AB236" i="8"/>
  <c r="AB235" i="8"/>
  <c r="X235" i="8"/>
  <c r="X236" i="8"/>
  <c r="AC231" i="7"/>
  <c r="AB235" i="7"/>
  <c r="AB236" i="7"/>
  <c r="AG235" i="7"/>
  <c r="W235" i="7"/>
  <c r="W236" i="7"/>
  <c r="X235" i="7"/>
  <c r="X236" i="7"/>
  <c r="W235" i="8"/>
  <c r="W236" i="8"/>
  <c r="Y235" i="7"/>
  <c r="Y236" i="7"/>
  <c r="AA238" i="8"/>
  <c r="AL373" i="4"/>
  <c r="V239" i="8"/>
  <c r="V239" i="7"/>
  <c r="AA239" i="8"/>
  <c r="AE231" i="7"/>
  <c r="AJ231" i="7"/>
  <c r="AH231" i="8"/>
  <c r="AD231" i="8"/>
  <c r="Y231" i="8"/>
  <c r="AQ40" i="1"/>
  <c r="BB148" i="8"/>
  <c r="BB149" i="8" s="1"/>
  <c r="BB150" i="8" s="1"/>
  <c r="BA149" i="8"/>
  <c r="BA150" i="8" s="1"/>
  <c r="Q378" i="4"/>
  <c r="D379" i="4"/>
  <c r="C379" i="4" s="1"/>
  <c r="F460" i="4"/>
  <c r="A461" i="4"/>
  <c r="D461" i="4" s="1"/>
  <c r="Q461" i="4" s="1"/>
  <c r="D460" i="4"/>
  <c r="Q460" i="4" s="1"/>
  <c r="P377" i="4"/>
  <c r="B377" i="4"/>
  <c r="E380" i="4"/>
  <c r="R380" i="4" s="1"/>
  <c r="F380" i="4"/>
  <c r="S380" i="4" s="1"/>
  <c r="I380" i="4"/>
  <c r="V380" i="4" s="1"/>
  <c r="H380" i="4"/>
  <c r="U380" i="4" s="1"/>
  <c r="G380" i="4"/>
  <c r="T380" i="4" s="1"/>
  <c r="I397" i="4"/>
  <c r="V397" i="4" s="1"/>
  <c r="H397" i="4"/>
  <c r="U397" i="4" s="1"/>
  <c r="G397" i="4"/>
  <c r="T397" i="4" s="1"/>
  <c r="D397" i="4"/>
  <c r="Q397" i="4" s="1"/>
  <c r="A381" i="4"/>
  <c r="Q323" i="8"/>
  <c r="R323" i="8"/>
  <c r="F322" i="8"/>
  <c r="E322" i="8"/>
  <c r="BN372" i="7"/>
  <c r="BD372" i="6"/>
  <c r="AP373" i="6"/>
  <c r="BC372" i="7"/>
  <c r="AO373" i="7"/>
  <c r="CA372" i="7"/>
  <c r="BA372" i="7"/>
  <c r="AM373" i="7"/>
  <c r="BU370" i="7"/>
  <c r="CJ370" i="7"/>
  <c r="BC372" i="6"/>
  <c r="AO373" i="6"/>
  <c r="CK370" i="7"/>
  <c r="CH370" i="6"/>
  <c r="BD372" i="7"/>
  <c r="AP373" i="7"/>
  <c r="BE372" i="6"/>
  <c r="AQ373" i="6"/>
  <c r="CK370" i="6"/>
  <c r="CN370" i="7"/>
  <c r="CH372" i="6"/>
  <c r="CI372" i="6"/>
  <c r="BB372" i="7"/>
  <c r="AN373" i="7"/>
  <c r="CM370" i="7"/>
  <c r="CL370" i="7"/>
  <c r="CI370" i="6"/>
  <c r="BE372" i="7"/>
  <c r="AQ373" i="7"/>
  <c r="CL370" i="6"/>
  <c r="BZ370" i="6"/>
  <c r="BA372" i="6"/>
  <c r="AM373" i="6"/>
  <c r="BB372" i="6"/>
  <c r="AN373" i="6"/>
  <c r="BA372" i="8"/>
  <c r="AM373" i="8"/>
  <c r="BB372" i="8"/>
  <c r="AN373" i="8"/>
  <c r="BC372" i="8"/>
  <c r="AO373" i="8"/>
  <c r="BD372" i="8"/>
  <c r="AP373" i="8"/>
  <c r="BE372" i="8"/>
  <c r="AQ373" i="8"/>
  <c r="BN372" i="8"/>
  <c r="BU370" i="8"/>
  <c r="BT372" i="8"/>
  <c r="BT370" i="8"/>
  <c r="BV370" i="8"/>
  <c r="BW370" i="8"/>
  <c r="BX370" i="8"/>
  <c r="BY370" i="8"/>
  <c r="BZ370" i="8"/>
  <c r="BC372" i="4"/>
  <c r="AO373" i="4"/>
  <c r="A398" i="4"/>
  <c r="AY142" i="8"/>
  <c r="BB151" i="7"/>
  <c r="BC148" i="7"/>
  <c r="BB149" i="7"/>
  <c r="BB150" i="7" s="1"/>
  <c r="I148" i="8"/>
  <c r="H151" i="8"/>
  <c r="H149" i="8"/>
  <c r="H150" i="8" s="1"/>
  <c r="X149" i="7"/>
  <c r="X150" i="7" s="1"/>
  <c r="Y148" i="7"/>
  <c r="X151" i="7"/>
  <c r="CT149" i="7"/>
  <c r="CT150" i="7" s="1"/>
  <c r="CU148" i="7"/>
  <c r="CT151" i="7"/>
  <c r="CF151" i="7"/>
  <c r="CF149" i="7"/>
  <c r="CF150" i="7" s="1"/>
  <c r="CG148" i="7"/>
  <c r="I149" i="7"/>
  <c r="I150" i="7" s="1"/>
  <c r="I151" i="7"/>
  <c r="J148" i="7"/>
  <c r="CT151" i="8"/>
  <c r="CU148" i="8"/>
  <c r="CT149" i="8"/>
  <c r="CT150" i="8" s="1"/>
  <c r="AY142" i="7"/>
  <c r="BP151" i="8"/>
  <c r="BQ148" i="8"/>
  <c r="BP149" i="8"/>
  <c r="BP150" i="8" s="1"/>
  <c r="CE149" i="8"/>
  <c r="CE150" i="8" s="1"/>
  <c r="CF148" i="8"/>
  <c r="CE151" i="8"/>
  <c r="DJ149" i="8"/>
  <c r="DJ150" i="8" s="1"/>
  <c r="DK148" i="8"/>
  <c r="DJ151" i="8"/>
  <c r="W149" i="8"/>
  <c r="W150" i="8" s="1"/>
  <c r="X148" i="8"/>
  <c r="W151" i="8"/>
  <c r="AL149" i="7"/>
  <c r="AL150" i="7" s="1"/>
  <c r="AM148" i="7"/>
  <c r="AL151" i="7"/>
  <c r="AC143" i="7"/>
  <c r="AD141" i="7"/>
  <c r="AD143" i="7" s="1"/>
  <c r="AY143" i="7" s="1"/>
  <c r="BP149" i="7"/>
  <c r="BP150" i="7" s="1"/>
  <c r="BQ148" i="7"/>
  <c r="BP151" i="7"/>
  <c r="AW143" i="7"/>
  <c r="DJ151" i="7"/>
  <c r="DK148" i="7"/>
  <c r="DJ149" i="7"/>
  <c r="DJ150" i="7" s="1"/>
  <c r="AL151" i="8"/>
  <c r="AM148" i="8"/>
  <c r="AL149" i="8"/>
  <c r="AL150" i="8" s="1"/>
  <c r="ME5" i="1"/>
  <c r="MD5" i="1"/>
  <c r="MC5" i="1"/>
  <c r="M241" i="6"/>
  <c r="S241" i="6" s="1"/>
  <c r="Y241" i="6" s="1"/>
  <c r="AE241" i="6" s="1"/>
  <c r="L241" i="6"/>
  <c r="R241" i="6" s="1"/>
  <c r="X241" i="6" s="1"/>
  <c r="AD241" i="6" s="1"/>
  <c r="AJ241" i="6" s="1"/>
  <c r="AQ241" i="6" s="1"/>
  <c r="AW241" i="6" s="1"/>
  <c r="J241" i="6"/>
  <c r="P241" i="6" s="1"/>
  <c r="V241" i="6" s="1"/>
  <c r="AB241" i="6" s="1"/>
  <c r="AH241" i="6" s="1"/>
  <c r="I241" i="6"/>
  <c r="M241" i="4"/>
  <c r="L241" i="4"/>
  <c r="J241" i="4"/>
  <c r="I241" i="4"/>
  <c r="O241" i="4" s="1"/>
  <c r="I246" i="6"/>
  <c r="U246" i="6" s="1"/>
  <c r="AA246" i="6" s="1"/>
  <c r="AG246" i="6" s="1"/>
  <c r="I245" i="6"/>
  <c r="U245" i="6" s="1"/>
  <c r="AA245" i="6" s="1"/>
  <c r="AG245" i="6" s="1"/>
  <c r="M244" i="6"/>
  <c r="S244" i="6" s="1"/>
  <c r="Y244" i="6" s="1"/>
  <c r="AE244" i="6" s="1"/>
  <c r="L244" i="6"/>
  <c r="R244" i="6" s="1"/>
  <c r="X244" i="6" s="1"/>
  <c r="AD244" i="6" s="1"/>
  <c r="AJ244" i="6" s="1"/>
  <c r="AQ244" i="6" s="1"/>
  <c r="AW244" i="6" s="1"/>
  <c r="J244" i="6"/>
  <c r="P244" i="6" s="1"/>
  <c r="V244" i="6" s="1"/>
  <c r="AB244" i="6" s="1"/>
  <c r="AH244" i="6" s="1"/>
  <c r="I244" i="6"/>
  <c r="M243" i="6"/>
  <c r="S243" i="6" s="1"/>
  <c r="Y243" i="6" s="1"/>
  <c r="AE243" i="6" s="1"/>
  <c r="L243" i="6"/>
  <c r="R243" i="6" s="1"/>
  <c r="X243" i="6" s="1"/>
  <c r="AD243" i="6" s="1"/>
  <c r="AJ243" i="6" s="1"/>
  <c r="AQ243" i="6" s="1"/>
  <c r="AW243" i="6" s="1"/>
  <c r="J243" i="6"/>
  <c r="P243" i="6" s="1"/>
  <c r="V243" i="6" s="1"/>
  <c r="AB243" i="6" s="1"/>
  <c r="AH243" i="6" s="1"/>
  <c r="I243" i="6"/>
  <c r="M242" i="6"/>
  <c r="S242" i="6" s="1"/>
  <c r="Y242" i="6" s="1"/>
  <c r="AE242" i="6" s="1"/>
  <c r="L242" i="6"/>
  <c r="R242" i="6" s="1"/>
  <c r="X242" i="6" s="1"/>
  <c r="AD242" i="6" s="1"/>
  <c r="AJ242" i="6" s="1"/>
  <c r="AQ242" i="6" s="1"/>
  <c r="AW242" i="6" s="1"/>
  <c r="J242" i="6"/>
  <c r="P242" i="6" s="1"/>
  <c r="V242" i="6" s="1"/>
  <c r="AB242" i="6" s="1"/>
  <c r="AH242" i="6" s="1"/>
  <c r="I242" i="6"/>
  <c r="R92" i="6"/>
  <c r="Q92" i="6"/>
  <c r="P92" i="6"/>
  <c r="O92" i="6"/>
  <c r="X239" i="7" l="1"/>
  <c r="Y238" i="7"/>
  <c r="X238" i="8"/>
  <c r="X238" i="7"/>
  <c r="AB238" i="7"/>
  <c r="AB239" i="7"/>
  <c r="AD236" i="8"/>
  <c r="AD235" i="8"/>
  <c r="AI231" i="8"/>
  <c r="AE236" i="7"/>
  <c r="AE238" i="7" s="1"/>
  <c r="AE235" i="7"/>
  <c r="AC236" i="7"/>
  <c r="AC235" i="7"/>
  <c r="Y235" i="8"/>
  <c r="Y236" i="8"/>
  <c r="AC236" i="8"/>
  <c r="AC235" i="8"/>
  <c r="O243" i="6"/>
  <c r="U243" i="6" s="1"/>
  <c r="AA243" i="6" s="1"/>
  <c r="AG243" i="6" s="1"/>
  <c r="AM243" i="6" s="1"/>
  <c r="O241" i="6"/>
  <c r="U241" i="6" s="1"/>
  <c r="AA241" i="6" s="1"/>
  <c r="AG241" i="6" s="1"/>
  <c r="AM241" i="6" s="1"/>
  <c r="O242" i="6"/>
  <c r="U242" i="6" s="1"/>
  <c r="AA242" i="6" s="1"/>
  <c r="AG242" i="6" s="1"/>
  <c r="AM242" i="6" s="1"/>
  <c r="O244" i="6"/>
  <c r="U244" i="6" s="1"/>
  <c r="AA244" i="6" s="1"/>
  <c r="AG244" i="6" s="1"/>
  <c r="AM244" i="6" s="1"/>
  <c r="BE244" i="6"/>
  <c r="BK244" i="6" s="1"/>
  <c r="BC244" i="6"/>
  <c r="BI244" i="6" s="1"/>
  <c r="AP241" i="6"/>
  <c r="AV241" i="6" s="1"/>
  <c r="BB241" i="6" s="1"/>
  <c r="AN241" i="6"/>
  <c r="AT241" i="6" s="1"/>
  <c r="BE241" i="6"/>
  <c r="BK241" i="6" s="1"/>
  <c r="BC241" i="6"/>
  <c r="BI241" i="6" s="1"/>
  <c r="AP242" i="6"/>
  <c r="AV242" i="6" s="1"/>
  <c r="BB242" i="6" s="1"/>
  <c r="AN242" i="6"/>
  <c r="AT242" i="6" s="1"/>
  <c r="BE242" i="6"/>
  <c r="BK242" i="6" s="1"/>
  <c r="BC242" i="6"/>
  <c r="BI242" i="6" s="1"/>
  <c r="W239" i="8"/>
  <c r="W238" i="8"/>
  <c r="W239" i="7"/>
  <c r="W238" i="7"/>
  <c r="AP244" i="6"/>
  <c r="AV244" i="6" s="1"/>
  <c r="BB244" i="6" s="1"/>
  <c r="AN244" i="6"/>
  <c r="AT244" i="6" s="1"/>
  <c r="AP243" i="6"/>
  <c r="AV243" i="6" s="1"/>
  <c r="BB243" i="6" s="1"/>
  <c r="AN243" i="6"/>
  <c r="AT243" i="6" s="1"/>
  <c r="BE243" i="6"/>
  <c r="BK243" i="6" s="1"/>
  <c r="BC243" i="6"/>
  <c r="BI243" i="6" s="1"/>
  <c r="AD238" i="7"/>
  <c r="AB238" i="8"/>
  <c r="AM41" i="1"/>
  <c r="JF41" i="1" s="1"/>
  <c r="AM42" i="1"/>
  <c r="AM40" i="1"/>
  <c r="JF40" i="1" s="1"/>
  <c r="AM38" i="1"/>
  <c r="JF38" i="1" s="1"/>
  <c r="AM39" i="1"/>
  <c r="JF39" i="1" s="1"/>
  <c r="AK243" i="6"/>
  <c r="AR243" i="6" s="1"/>
  <c r="AK244" i="6"/>
  <c r="AR244" i="6" s="1"/>
  <c r="AK242" i="6"/>
  <c r="AR242" i="6" s="1"/>
  <c r="AK241" i="6"/>
  <c r="AR241" i="6" s="1"/>
  <c r="X239" i="8"/>
  <c r="Y239" i="7"/>
  <c r="AB239" i="8"/>
  <c r="AD239" i="7"/>
  <c r="AE231" i="8"/>
  <c r="AD238" i="8"/>
  <c r="AJ231" i="8"/>
  <c r="AK231" i="7"/>
  <c r="Y238" i="8"/>
  <c r="C250" i="6"/>
  <c r="C250" i="7"/>
  <c r="C250" i="4"/>
  <c r="BB151" i="8"/>
  <c r="BC148" i="8"/>
  <c r="BC149" i="8" s="1"/>
  <c r="BC150" i="8" s="1"/>
  <c r="B41" i="1"/>
  <c r="D380" i="4"/>
  <c r="C380" i="4" s="1"/>
  <c r="MC89" i="1"/>
  <c r="MC22" i="1"/>
  <c r="MC25" i="1" s="1"/>
  <c r="MD89" i="1"/>
  <c r="MD22" i="1"/>
  <c r="MD25" i="1" s="1"/>
  <c r="ME89" i="1"/>
  <c r="ME22" i="1"/>
  <c r="ME25" i="1" s="1"/>
  <c r="A462" i="4"/>
  <c r="E462" i="4" s="1"/>
  <c r="E461" i="4"/>
  <c r="F461" i="4"/>
  <c r="Q379" i="4"/>
  <c r="P378" i="4"/>
  <c r="B378" i="4"/>
  <c r="I398" i="4"/>
  <c r="V398" i="4" s="1"/>
  <c r="H398" i="4"/>
  <c r="U398" i="4" s="1"/>
  <c r="G398" i="4"/>
  <c r="T398" i="4" s="1"/>
  <c r="D398" i="4"/>
  <c r="Q398" i="4" s="1"/>
  <c r="I381" i="4"/>
  <c r="V381" i="4" s="1"/>
  <c r="H381" i="4"/>
  <c r="U381" i="4" s="1"/>
  <c r="G381" i="4"/>
  <c r="T381" i="4" s="1"/>
  <c r="F381" i="4"/>
  <c r="S381" i="4" s="1"/>
  <c r="E381" i="4"/>
  <c r="R381" i="4" s="1"/>
  <c r="A382" i="4"/>
  <c r="E323" i="8"/>
  <c r="F323" i="8"/>
  <c r="Q324" i="8"/>
  <c r="R324" i="8"/>
  <c r="BL372" i="6"/>
  <c r="BK372" i="7"/>
  <c r="BI372" i="6"/>
  <c r="BH372" i="6"/>
  <c r="BJ372" i="6"/>
  <c r="CG370" i="6"/>
  <c r="CB370" i="7"/>
  <c r="BL372" i="7"/>
  <c r="BH372" i="7"/>
  <c r="CH372" i="7"/>
  <c r="BJ372" i="7"/>
  <c r="BK372" i="6"/>
  <c r="BI372" i="7"/>
  <c r="BU372" i="7"/>
  <c r="CG370" i="8"/>
  <c r="CF370" i="8"/>
  <c r="CE370" i="8"/>
  <c r="CD370" i="8"/>
  <c r="CC370" i="8"/>
  <c r="CA370" i="8"/>
  <c r="CA372" i="8"/>
  <c r="CB370" i="8"/>
  <c r="BU372" i="8"/>
  <c r="BL372" i="8"/>
  <c r="BK372" i="8"/>
  <c r="BJ372" i="8"/>
  <c r="BI372" i="8"/>
  <c r="BH372" i="8"/>
  <c r="BJ372" i="4"/>
  <c r="C304" i="6"/>
  <c r="C304" i="7"/>
  <c r="C304" i="8"/>
  <c r="C304" i="4"/>
  <c r="A399" i="4"/>
  <c r="CU149" i="7"/>
  <c r="CU150" i="7" s="1"/>
  <c r="CV148" i="7"/>
  <c r="CU151" i="7"/>
  <c r="BQ149" i="7"/>
  <c r="BQ150" i="7" s="1"/>
  <c r="BR148" i="7"/>
  <c r="BQ151" i="7"/>
  <c r="AX143" i="7"/>
  <c r="BQ151" i="8"/>
  <c r="BR148" i="8"/>
  <c r="BQ149" i="8"/>
  <c r="BQ150" i="8" s="1"/>
  <c r="Y151" i="7"/>
  <c r="Y149" i="7"/>
  <c r="Y150" i="7" s="1"/>
  <c r="Z148" i="7"/>
  <c r="AN148" i="7"/>
  <c r="AM151" i="7"/>
  <c r="AM149" i="7"/>
  <c r="AM150" i="7" s="1"/>
  <c r="X149" i="8"/>
  <c r="X150" i="8" s="1"/>
  <c r="Y148" i="8"/>
  <c r="X151" i="8"/>
  <c r="CU151" i="8"/>
  <c r="CV148" i="8"/>
  <c r="CU149" i="8"/>
  <c r="CU150" i="8" s="1"/>
  <c r="J148" i="8"/>
  <c r="I151" i="8"/>
  <c r="I149" i="8"/>
  <c r="I150" i="8" s="1"/>
  <c r="J149" i="7"/>
  <c r="J150" i="7" s="1"/>
  <c r="J151" i="7"/>
  <c r="K148" i="7"/>
  <c r="AM151" i="8"/>
  <c r="AN148" i="8"/>
  <c r="AM149" i="8"/>
  <c r="AM150" i="8" s="1"/>
  <c r="CG151" i="7"/>
  <c r="CG149" i="7"/>
  <c r="CG150" i="7" s="1"/>
  <c r="CH148" i="7"/>
  <c r="DK149" i="8"/>
  <c r="DK150" i="8" s="1"/>
  <c r="DL148" i="8"/>
  <c r="DK151" i="8"/>
  <c r="BC149" i="7"/>
  <c r="BC150" i="7" s="1"/>
  <c r="BD148" i="7"/>
  <c r="BC151" i="7"/>
  <c r="DL148" i="7"/>
  <c r="DK151" i="7"/>
  <c r="DK149" i="7"/>
  <c r="DK150" i="7" s="1"/>
  <c r="CF149" i="8"/>
  <c r="CF150" i="8" s="1"/>
  <c r="CG148" i="8"/>
  <c r="CF151" i="8"/>
  <c r="P241" i="4"/>
  <c r="R241" i="4"/>
  <c r="S241" i="4"/>
  <c r="R92" i="4"/>
  <c r="Q92" i="4"/>
  <c r="P92" i="4"/>
  <c r="O92" i="4"/>
  <c r="LA5" i="1"/>
  <c r="LA89" i="1" s="1"/>
  <c r="KY5" i="1"/>
  <c r="KY89" i="1" s="1"/>
  <c r="M244" i="4"/>
  <c r="L244" i="4"/>
  <c r="J244" i="4"/>
  <c r="I244" i="4"/>
  <c r="O244" i="4" s="1"/>
  <c r="M243" i="4"/>
  <c r="L243" i="4"/>
  <c r="J243" i="4"/>
  <c r="I243" i="4"/>
  <c r="O243" i="4" s="1"/>
  <c r="D110" i="4"/>
  <c r="D109" i="4"/>
  <c r="D108" i="4"/>
  <c r="D110" i="6"/>
  <c r="D109" i="6"/>
  <c r="D108" i="6"/>
  <c r="I231" i="6"/>
  <c r="D231" i="6"/>
  <c r="C207" i="6"/>
  <c r="H207" i="6" s="1"/>
  <c r="C204" i="6"/>
  <c r="H204" i="6" s="1"/>
  <c r="C203" i="6"/>
  <c r="H203" i="6" s="1"/>
  <c r="C202" i="6"/>
  <c r="H202" i="6" s="1"/>
  <c r="AU194" i="6"/>
  <c r="AU195" i="6" s="1"/>
  <c r="AU196" i="6" s="1"/>
  <c r="AT194" i="6"/>
  <c r="AT195" i="6" s="1"/>
  <c r="AT196" i="6" s="1"/>
  <c r="AS194" i="6"/>
  <c r="AS195" i="6" s="1"/>
  <c r="AS196" i="6" s="1"/>
  <c r="AR194" i="6"/>
  <c r="AR195" i="6" s="1"/>
  <c r="AR196" i="6" s="1"/>
  <c r="AQ194" i="6"/>
  <c r="AQ195" i="6" s="1"/>
  <c r="AQ196" i="6" s="1"/>
  <c r="AP194" i="6"/>
  <c r="AP195" i="6" s="1"/>
  <c r="AP196" i="6" s="1"/>
  <c r="AO194" i="6"/>
  <c r="AO195" i="6" s="1"/>
  <c r="AO196" i="6" s="1"/>
  <c r="AN194" i="6"/>
  <c r="AN195" i="6" s="1"/>
  <c r="AN196" i="6" s="1"/>
  <c r="AM194" i="6"/>
  <c r="AM195" i="6" s="1"/>
  <c r="AM196" i="6" s="1"/>
  <c r="AL194" i="6"/>
  <c r="AL195" i="6" s="1"/>
  <c r="AL196" i="6" s="1"/>
  <c r="AK194" i="6"/>
  <c r="AK195" i="6" s="1"/>
  <c r="AK196" i="6" s="1"/>
  <c r="AJ194" i="6"/>
  <c r="AJ195" i="6" s="1"/>
  <c r="AJ196" i="6" s="1"/>
  <c r="AI194" i="6"/>
  <c r="AI195" i="6" s="1"/>
  <c r="AI196" i="6" s="1"/>
  <c r="AH194" i="6"/>
  <c r="AH195" i="6" s="1"/>
  <c r="AH196" i="6" s="1"/>
  <c r="AG194" i="6"/>
  <c r="AG195" i="6" s="1"/>
  <c r="AG196" i="6" s="1"/>
  <c r="AF194" i="6"/>
  <c r="AF195" i="6" s="1"/>
  <c r="AF196" i="6" s="1"/>
  <c r="AE194" i="6"/>
  <c r="AE195" i="6" s="1"/>
  <c r="AE196" i="6" s="1"/>
  <c r="AD194" i="6"/>
  <c r="AD195" i="6" s="1"/>
  <c r="AD196" i="6" s="1"/>
  <c r="AC194" i="6"/>
  <c r="AC195" i="6" s="1"/>
  <c r="AC196" i="6" s="1"/>
  <c r="AB194" i="6"/>
  <c r="AB195" i="6" s="1"/>
  <c r="AB196" i="6" s="1"/>
  <c r="AA194" i="6"/>
  <c r="AA195" i="6" s="1"/>
  <c r="AA196" i="6" s="1"/>
  <c r="Z194" i="6"/>
  <c r="Z195" i="6" s="1"/>
  <c r="Z196" i="6" s="1"/>
  <c r="Y194" i="6"/>
  <c r="Y195" i="6" s="1"/>
  <c r="Y196" i="6" s="1"/>
  <c r="X194" i="6"/>
  <c r="X195" i="6" s="1"/>
  <c r="X196" i="6" s="1"/>
  <c r="W194" i="6"/>
  <c r="W195" i="6" s="1"/>
  <c r="W196" i="6" s="1"/>
  <c r="V194" i="6"/>
  <c r="V195" i="6" s="1"/>
  <c r="V196" i="6" s="1"/>
  <c r="U194" i="6"/>
  <c r="U195" i="6" s="1"/>
  <c r="U196" i="6" s="1"/>
  <c r="T194" i="6"/>
  <c r="T195" i="6" s="1"/>
  <c r="T196" i="6" s="1"/>
  <c r="S194" i="6"/>
  <c r="S195" i="6" s="1"/>
  <c r="S196" i="6" s="1"/>
  <c r="R194" i="6"/>
  <c r="R195" i="6" s="1"/>
  <c r="R196" i="6" s="1"/>
  <c r="Q194" i="6"/>
  <c r="Q195" i="6" s="1"/>
  <c r="Q196" i="6" s="1"/>
  <c r="P194" i="6"/>
  <c r="P195" i="6" s="1"/>
  <c r="P196" i="6" s="1"/>
  <c r="O194" i="6"/>
  <c r="O195" i="6" s="1"/>
  <c r="O196" i="6" s="1"/>
  <c r="N194" i="6"/>
  <c r="N195" i="6" s="1"/>
  <c r="N196" i="6" s="1"/>
  <c r="M194" i="6"/>
  <c r="M195" i="6" s="1"/>
  <c r="M196" i="6" s="1"/>
  <c r="L194" i="6"/>
  <c r="L195" i="6" s="1"/>
  <c r="L196" i="6" s="1"/>
  <c r="K194" i="6"/>
  <c r="K195" i="6" s="1"/>
  <c r="K196" i="6" s="1"/>
  <c r="J194" i="6"/>
  <c r="J195" i="6" s="1"/>
  <c r="J196" i="6" s="1"/>
  <c r="I194" i="6"/>
  <c r="I195" i="6" s="1"/>
  <c r="I196" i="6" s="1"/>
  <c r="H194" i="6"/>
  <c r="H195" i="6" s="1"/>
  <c r="H196" i="6" s="1"/>
  <c r="G194" i="6"/>
  <c r="G195" i="6" s="1"/>
  <c r="G196" i="6" s="1"/>
  <c r="F194" i="6"/>
  <c r="F195" i="6" s="1"/>
  <c r="F196" i="6" s="1"/>
  <c r="E194" i="6"/>
  <c r="E195" i="6" s="1"/>
  <c r="E196" i="6" s="1"/>
  <c r="D194" i="6"/>
  <c r="D195" i="6" s="1"/>
  <c r="D196" i="6" s="1"/>
  <c r="C194" i="6"/>
  <c r="C195" i="6" s="1"/>
  <c r="C196" i="6" s="1"/>
  <c r="AU189" i="6"/>
  <c r="AU190" i="6" s="1"/>
  <c r="AU191" i="6" s="1"/>
  <c r="AT189" i="6"/>
  <c r="AT190" i="6" s="1"/>
  <c r="AT191" i="6" s="1"/>
  <c r="AS189" i="6"/>
  <c r="AS190" i="6" s="1"/>
  <c r="AS191" i="6" s="1"/>
  <c r="AR189" i="6"/>
  <c r="AR190" i="6" s="1"/>
  <c r="AR191" i="6" s="1"/>
  <c r="AQ189" i="6"/>
  <c r="AQ190" i="6" s="1"/>
  <c r="AQ191" i="6" s="1"/>
  <c r="AP189" i="6"/>
  <c r="AP190" i="6" s="1"/>
  <c r="AP191" i="6" s="1"/>
  <c r="AO189" i="6"/>
  <c r="AO190" i="6" s="1"/>
  <c r="AO191" i="6" s="1"/>
  <c r="AN189" i="6"/>
  <c r="AN190" i="6" s="1"/>
  <c r="AN191" i="6" s="1"/>
  <c r="AM189" i="6"/>
  <c r="AM190" i="6" s="1"/>
  <c r="AM191" i="6" s="1"/>
  <c r="AL189" i="6"/>
  <c r="AL190" i="6" s="1"/>
  <c r="AL191" i="6" s="1"/>
  <c r="AK189" i="6"/>
  <c r="AK190" i="6" s="1"/>
  <c r="AK191" i="6" s="1"/>
  <c r="AJ189" i="6"/>
  <c r="AJ190" i="6" s="1"/>
  <c r="AJ191" i="6" s="1"/>
  <c r="AI189" i="6"/>
  <c r="AI190" i="6" s="1"/>
  <c r="AI191" i="6" s="1"/>
  <c r="AH189" i="6"/>
  <c r="AH190" i="6" s="1"/>
  <c r="AH191" i="6" s="1"/>
  <c r="AG189" i="6"/>
  <c r="AG190" i="6" s="1"/>
  <c r="AG191" i="6" s="1"/>
  <c r="AF189" i="6"/>
  <c r="AF190" i="6" s="1"/>
  <c r="AF191" i="6" s="1"/>
  <c r="AE189" i="6"/>
  <c r="AE190" i="6" s="1"/>
  <c r="AE191" i="6" s="1"/>
  <c r="AD189" i="6"/>
  <c r="AD190" i="6" s="1"/>
  <c r="AD191" i="6" s="1"/>
  <c r="AC189" i="6"/>
  <c r="AC190" i="6" s="1"/>
  <c r="AC191" i="6" s="1"/>
  <c r="AB189" i="6"/>
  <c r="AB190" i="6" s="1"/>
  <c r="AB191" i="6" s="1"/>
  <c r="AA189" i="6"/>
  <c r="AA190" i="6" s="1"/>
  <c r="AA191" i="6" s="1"/>
  <c r="Z189" i="6"/>
  <c r="Z190" i="6" s="1"/>
  <c r="Z191" i="6" s="1"/>
  <c r="Y189" i="6"/>
  <c r="Y190" i="6" s="1"/>
  <c r="Y191" i="6" s="1"/>
  <c r="X189" i="6"/>
  <c r="X190" i="6" s="1"/>
  <c r="X191" i="6" s="1"/>
  <c r="W189" i="6"/>
  <c r="W190" i="6" s="1"/>
  <c r="W191" i="6" s="1"/>
  <c r="V189" i="6"/>
  <c r="V190" i="6" s="1"/>
  <c r="V191" i="6" s="1"/>
  <c r="U189" i="6"/>
  <c r="U190" i="6" s="1"/>
  <c r="U191" i="6" s="1"/>
  <c r="T189" i="6"/>
  <c r="T190" i="6" s="1"/>
  <c r="T191" i="6" s="1"/>
  <c r="S189" i="6"/>
  <c r="S190" i="6" s="1"/>
  <c r="S191" i="6" s="1"/>
  <c r="R189" i="6"/>
  <c r="R190" i="6" s="1"/>
  <c r="R191" i="6" s="1"/>
  <c r="Q189" i="6"/>
  <c r="Q190" i="6" s="1"/>
  <c r="Q191" i="6" s="1"/>
  <c r="P189" i="6"/>
  <c r="P190" i="6" s="1"/>
  <c r="P191" i="6" s="1"/>
  <c r="O189" i="6"/>
  <c r="O190" i="6" s="1"/>
  <c r="O191" i="6" s="1"/>
  <c r="N189" i="6"/>
  <c r="N190" i="6" s="1"/>
  <c r="N191" i="6" s="1"/>
  <c r="M189" i="6"/>
  <c r="M190" i="6" s="1"/>
  <c r="M191" i="6" s="1"/>
  <c r="L189" i="6"/>
  <c r="L190" i="6" s="1"/>
  <c r="L191" i="6" s="1"/>
  <c r="K189" i="6"/>
  <c r="K190" i="6" s="1"/>
  <c r="K191" i="6" s="1"/>
  <c r="J189" i="6"/>
  <c r="J190" i="6" s="1"/>
  <c r="J191" i="6" s="1"/>
  <c r="I189" i="6"/>
  <c r="I190" i="6" s="1"/>
  <c r="I191" i="6" s="1"/>
  <c r="H189" i="6"/>
  <c r="H190" i="6" s="1"/>
  <c r="H191" i="6" s="1"/>
  <c r="G189" i="6"/>
  <c r="G190" i="6" s="1"/>
  <c r="G191" i="6" s="1"/>
  <c r="F189" i="6"/>
  <c r="F190" i="6" s="1"/>
  <c r="F191" i="6" s="1"/>
  <c r="E189" i="6"/>
  <c r="E190" i="6" s="1"/>
  <c r="E191" i="6" s="1"/>
  <c r="D189" i="6"/>
  <c r="D190" i="6" s="1"/>
  <c r="D191" i="6" s="1"/>
  <c r="C189" i="6"/>
  <c r="C190" i="6" s="1"/>
  <c r="C191" i="6" s="1"/>
  <c r="AU184" i="6"/>
  <c r="AU185" i="6" s="1"/>
  <c r="AU186" i="6" s="1"/>
  <c r="AT184" i="6"/>
  <c r="AT185" i="6" s="1"/>
  <c r="AT186" i="6" s="1"/>
  <c r="AS184" i="6"/>
  <c r="AS185" i="6" s="1"/>
  <c r="AS186" i="6" s="1"/>
  <c r="AR184" i="6"/>
  <c r="AR185" i="6" s="1"/>
  <c r="AR186" i="6" s="1"/>
  <c r="AQ184" i="6"/>
  <c r="AQ185" i="6" s="1"/>
  <c r="AQ186" i="6" s="1"/>
  <c r="AP184" i="6"/>
  <c r="AP185" i="6" s="1"/>
  <c r="AP186" i="6" s="1"/>
  <c r="AO184" i="6"/>
  <c r="AO185" i="6" s="1"/>
  <c r="AO186" i="6" s="1"/>
  <c r="AN184" i="6"/>
  <c r="AN185" i="6" s="1"/>
  <c r="AN186" i="6" s="1"/>
  <c r="AM184" i="6"/>
  <c r="AM185" i="6" s="1"/>
  <c r="AM186" i="6" s="1"/>
  <c r="AL184" i="6"/>
  <c r="AL185" i="6" s="1"/>
  <c r="AL186" i="6" s="1"/>
  <c r="AK184" i="6"/>
  <c r="AK185" i="6" s="1"/>
  <c r="AK186" i="6" s="1"/>
  <c r="AJ184" i="6"/>
  <c r="AJ185" i="6" s="1"/>
  <c r="AJ186" i="6" s="1"/>
  <c r="AI184" i="6"/>
  <c r="AI185" i="6" s="1"/>
  <c r="AI186" i="6" s="1"/>
  <c r="AH184" i="6"/>
  <c r="AH185" i="6" s="1"/>
  <c r="AH186" i="6" s="1"/>
  <c r="AG184" i="6"/>
  <c r="AG185" i="6" s="1"/>
  <c r="AG186" i="6" s="1"/>
  <c r="AF184" i="6"/>
  <c r="AF185" i="6" s="1"/>
  <c r="AF186" i="6" s="1"/>
  <c r="AE184" i="6"/>
  <c r="AE185" i="6" s="1"/>
  <c r="AE186" i="6" s="1"/>
  <c r="AD184" i="6"/>
  <c r="AD185" i="6" s="1"/>
  <c r="AD186" i="6" s="1"/>
  <c r="AC184" i="6"/>
  <c r="AC185" i="6" s="1"/>
  <c r="AC186" i="6" s="1"/>
  <c r="AB184" i="6"/>
  <c r="AB185" i="6" s="1"/>
  <c r="AB186" i="6" s="1"/>
  <c r="AA184" i="6"/>
  <c r="AA185" i="6" s="1"/>
  <c r="AA186" i="6" s="1"/>
  <c r="Z184" i="6"/>
  <c r="Z185" i="6" s="1"/>
  <c r="Z186" i="6" s="1"/>
  <c r="Y184" i="6"/>
  <c r="Y185" i="6" s="1"/>
  <c r="Y186" i="6" s="1"/>
  <c r="X184" i="6"/>
  <c r="X185" i="6" s="1"/>
  <c r="X186" i="6" s="1"/>
  <c r="W184" i="6"/>
  <c r="W185" i="6" s="1"/>
  <c r="W186" i="6" s="1"/>
  <c r="V184" i="6"/>
  <c r="V185" i="6" s="1"/>
  <c r="V186" i="6" s="1"/>
  <c r="U184" i="6"/>
  <c r="U185" i="6" s="1"/>
  <c r="U186" i="6" s="1"/>
  <c r="T184" i="6"/>
  <c r="T185" i="6" s="1"/>
  <c r="T186" i="6" s="1"/>
  <c r="S184" i="6"/>
  <c r="S185" i="6" s="1"/>
  <c r="S186" i="6" s="1"/>
  <c r="R184" i="6"/>
  <c r="R185" i="6" s="1"/>
  <c r="R186" i="6" s="1"/>
  <c r="Q184" i="6"/>
  <c r="Q185" i="6" s="1"/>
  <c r="Q186" i="6" s="1"/>
  <c r="P184" i="6"/>
  <c r="P185" i="6" s="1"/>
  <c r="P186" i="6" s="1"/>
  <c r="O184" i="6"/>
  <c r="O185" i="6" s="1"/>
  <c r="O186" i="6" s="1"/>
  <c r="N184" i="6"/>
  <c r="N185" i="6" s="1"/>
  <c r="N186" i="6" s="1"/>
  <c r="M184" i="6"/>
  <c r="M185" i="6" s="1"/>
  <c r="M186" i="6" s="1"/>
  <c r="L184" i="6"/>
  <c r="L185" i="6" s="1"/>
  <c r="L186" i="6" s="1"/>
  <c r="K184" i="6"/>
  <c r="K185" i="6" s="1"/>
  <c r="K186" i="6" s="1"/>
  <c r="J184" i="6"/>
  <c r="J185" i="6" s="1"/>
  <c r="J186" i="6" s="1"/>
  <c r="I184" i="6"/>
  <c r="I185" i="6" s="1"/>
  <c r="I186" i="6" s="1"/>
  <c r="H184" i="6"/>
  <c r="H185" i="6" s="1"/>
  <c r="H186" i="6" s="1"/>
  <c r="G184" i="6"/>
  <c r="G185" i="6" s="1"/>
  <c r="G186" i="6" s="1"/>
  <c r="F184" i="6"/>
  <c r="F185" i="6" s="1"/>
  <c r="F186" i="6" s="1"/>
  <c r="E184" i="6"/>
  <c r="E185" i="6" s="1"/>
  <c r="E186" i="6" s="1"/>
  <c r="D184" i="6"/>
  <c r="D185" i="6" s="1"/>
  <c r="D186" i="6" s="1"/>
  <c r="C184" i="6"/>
  <c r="C185" i="6" s="1"/>
  <c r="C186" i="6" s="1"/>
  <c r="AU179" i="6"/>
  <c r="AU180" i="6" s="1"/>
  <c r="AU181" i="6" s="1"/>
  <c r="AT179" i="6"/>
  <c r="AT180" i="6" s="1"/>
  <c r="AT181" i="6" s="1"/>
  <c r="AS179" i="6"/>
  <c r="AS180" i="6" s="1"/>
  <c r="AS181" i="6" s="1"/>
  <c r="AR179" i="6"/>
  <c r="AR180" i="6" s="1"/>
  <c r="AR181" i="6" s="1"/>
  <c r="AQ179" i="6"/>
  <c r="AQ180" i="6" s="1"/>
  <c r="AQ181" i="6" s="1"/>
  <c r="AP179" i="6"/>
  <c r="AP180" i="6" s="1"/>
  <c r="AP181" i="6" s="1"/>
  <c r="AO179" i="6"/>
  <c r="AO180" i="6" s="1"/>
  <c r="AO181" i="6" s="1"/>
  <c r="AN179" i="6"/>
  <c r="AN180" i="6" s="1"/>
  <c r="AN181" i="6" s="1"/>
  <c r="AM179" i="6"/>
  <c r="AM180" i="6" s="1"/>
  <c r="AM181" i="6" s="1"/>
  <c r="AL179" i="6"/>
  <c r="AL180" i="6" s="1"/>
  <c r="AL181" i="6" s="1"/>
  <c r="AK179" i="6"/>
  <c r="AK180" i="6" s="1"/>
  <c r="AK181" i="6" s="1"/>
  <c r="AJ179" i="6"/>
  <c r="AJ180" i="6" s="1"/>
  <c r="AJ181" i="6" s="1"/>
  <c r="AI179" i="6"/>
  <c r="AI180" i="6" s="1"/>
  <c r="AI181" i="6" s="1"/>
  <c r="AH179" i="6"/>
  <c r="AH180" i="6" s="1"/>
  <c r="AH181" i="6" s="1"/>
  <c r="AG179" i="6"/>
  <c r="AG180" i="6" s="1"/>
  <c r="AG181" i="6" s="1"/>
  <c r="AF179" i="6"/>
  <c r="AF180" i="6" s="1"/>
  <c r="AF181" i="6" s="1"/>
  <c r="AE179" i="6"/>
  <c r="AE180" i="6" s="1"/>
  <c r="AE181" i="6" s="1"/>
  <c r="AD179" i="6"/>
  <c r="AD180" i="6" s="1"/>
  <c r="AD181" i="6" s="1"/>
  <c r="AC179" i="6"/>
  <c r="AC180" i="6" s="1"/>
  <c r="AC181" i="6" s="1"/>
  <c r="AB179" i="6"/>
  <c r="AB180" i="6" s="1"/>
  <c r="AB181" i="6" s="1"/>
  <c r="AA179" i="6"/>
  <c r="AA180" i="6" s="1"/>
  <c r="AA181" i="6" s="1"/>
  <c r="Z179" i="6"/>
  <c r="Z180" i="6" s="1"/>
  <c r="Z181" i="6" s="1"/>
  <c r="Y179" i="6"/>
  <c r="Y180" i="6" s="1"/>
  <c r="Y181" i="6" s="1"/>
  <c r="X179" i="6"/>
  <c r="X180" i="6" s="1"/>
  <c r="X181" i="6" s="1"/>
  <c r="W179" i="6"/>
  <c r="W180" i="6" s="1"/>
  <c r="W181" i="6" s="1"/>
  <c r="V179" i="6"/>
  <c r="V180" i="6" s="1"/>
  <c r="V181" i="6" s="1"/>
  <c r="U179" i="6"/>
  <c r="U180" i="6" s="1"/>
  <c r="U181" i="6" s="1"/>
  <c r="T179" i="6"/>
  <c r="T180" i="6" s="1"/>
  <c r="T181" i="6" s="1"/>
  <c r="S179" i="6"/>
  <c r="S180" i="6" s="1"/>
  <c r="S181" i="6" s="1"/>
  <c r="R179" i="6"/>
  <c r="R180" i="6" s="1"/>
  <c r="R181" i="6" s="1"/>
  <c r="Q179" i="6"/>
  <c r="Q180" i="6" s="1"/>
  <c r="Q181" i="6" s="1"/>
  <c r="P179" i="6"/>
  <c r="P180" i="6" s="1"/>
  <c r="P181" i="6" s="1"/>
  <c r="O179" i="6"/>
  <c r="O180" i="6" s="1"/>
  <c r="O181" i="6" s="1"/>
  <c r="N179" i="6"/>
  <c r="N180" i="6" s="1"/>
  <c r="N181" i="6" s="1"/>
  <c r="M179" i="6"/>
  <c r="M180" i="6" s="1"/>
  <c r="M181" i="6" s="1"/>
  <c r="L179" i="6"/>
  <c r="L180" i="6" s="1"/>
  <c r="L181" i="6" s="1"/>
  <c r="K179" i="6"/>
  <c r="K180" i="6" s="1"/>
  <c r="K181" i="6" s="1"/>
  <c r="J179" i="6"/>
  <c r="J180" i="6" s="1"/>
  <c r="J181" i="6" s="1"/>
  <c r="I179" i="6"/>
  <c r="I180" i="6" s="1"/>
  <c r="I181" i="6" s="1"/>
  <c r="H179" i="6"/>
  <c r="H180" i="6" s="1"/>
  <c r="H181" i="6" s="1"/>
  <c r="G179" i="6"/>
  <c r="G180" i="6" s="1"/>
  <c r="G181" i="6" s="1"/>
  <c r="F179" i="6"/>
  <c r="F180" i="6" s="1"/>
  <c r="F181" i="6" s="1"/>
  <c r="E179" i="6"/>
  <c r="E180" i="6" s="1"/>
  <c r="E181" i="6" s="1"/>
  <c r="D179" i="6"/>
  <c r="D180" i="6" s="1"/>
  <c r="D181" i="6" s="1"/>
  <c r="C179" i="6"/>
  <c r="C180" i="6" s="1"/>
  <c r="C181" i="6" s="1"/>
  <c r="AU174" i="6"/>
  <c r="AU175" i="6" s="1"/>
  <c r="AU176" i="6" s="1"/>
  <c r="AT174" i="6"/>
  <c r="AT175" i="6" s="1"/>
  <c r="AT176" i="6" s="1"/>
  <c r="AS174" i="6"/>
  <c r="AS175" i="6" s="1"/>
  <c r="AS176" i="6" s="1"/>
  <c r="AR174" i="6"/>
  <c r="AR175" i="6" s="1"/>
  <c r="AR176" i="6" s="1"/>
  <c r="AQ174" i="6"/>
  <c r="AQ175" i="6" s="1"/>
  <c r="AQ176" i="6" s="1"/>
  <c r="AP174" i="6"/>
  <c r="AP175" i="6" s="1"/>
  <c r="AP176" i="6" s="1"/>
  <c r="AO174" i="6"/>
  <c r="AO175" i="6" s="1"/>
  <c r="AO176" i="6" s="1"/>
  <c r="AN174" i="6"/>
  <c r="AN175" i="6" s="1"/>
  <c r="AN176" i="6" s="1"/>
  <c r="AM174" i="6"/>
  <c r="AM175" i="6" s="1"/>
  <c r="AM176" i="6" s="1"/>
  <c r="AL174" i="6"/>
  <c r="AL175" i="6" s="1"/>
  <c r="AL176" i="6" s="1"/>
  <c r="AK174" i="6"/>
  <c r="AK175" i="6" s="1"/>
  <c r="AK176" i="6" s="1"/>
  <c r="AJ174" i="6"/>
  <c r="AJ175" i="6" s="1"/>
  <c r="AJ176" i="6" s="1"/>
  <c r="AI174" i="6"/>
  <c r="AI175" i="6" s="1"/>
  <c r="AI176" i="6" s="1"/>
  <c r="AH174" i="6"/>
  <c r="AH175" i="6" s="1"/>
  <c r="AH176" i="6" s="1"/>
  <c r="AG174" i="6"/>
  <c r="AG175" i="6" s="1"/>
  <c r="AG176" i="6" s="1"/>
  <c r="AF174" i="6"/>
  <c r="AF175" i="6" s="1"/>
  <c r="AF176" i="6" s="1"/>
  <c r="AE174" i="6"/>
  <c r="AE175" i="6" s="1"/>
  <c r="AE176" i="6" s="1"/>
  <c r="AD174" i="6"/>
  <c r="AD175" i="6" s="1"/>
  <c r="AD176" i="6" s="1"/>
  <c r="AC174" i="6"/>
  <c r="AC175" i="6" s="1"/>
  <c r="AC176" i="6" s="1"/>
  <c r="AB174" i="6"/>
  <c r="AB175" i="6" s="1"/>
  <c r="AB176" i="6" s="1"/>
  <c r="AA174" i="6"/>
  <c r="AA175" i="6" s="1"/>
  <c r="AA176" i="6" s="1"/>
  <c r="Z174" i="6"/>
  <c r="Z175" i="6" s="1"/>
  <c r="Z176" i="6" s="1"/>
  <c r="Y174" i="6"/>
  <c r="Y175" i="6" s="1"/>
  <c r="Y176" i="6" s="1"/>
  <c r="X174" i="6"/>
  <c r="X175" i="6" s="1"/>
  <c r="X176" i="6" s="1"/>
  <c r="W174" i="6"/>
  <c r="W175" i="6" s="1"/>
  <c r="W176" i="6" s="1"/>
  <c r="V174" i="6"/>
  <c r="V175" i="6" s="1"/>
  <c r="V176" i="6" s="1"/>
  <c r="U174" i="6"/>
  <c r="U175" i="6" s="1"/>
  <c r="U176" i="6" s="1"/>
  <c r="T174" i="6"/>
  <c r="T175" i="6" s="1"/>
  <c r="T176" i="6" s="1"/>
  <c r="S174" i="6"/>
  <c r="S175" i="6" s="1"/>
  <c r="S176" i="6" s="1"/>
  <c r="R174" i="6"/>
  <c r="R175" i="6" s="1"/>
  <c r="R176" i="6" s="1"/>
  <c r="Q174" i="6"/>
  <c r="Q175" i="6" s="1"/>
  <c r="Q176" i="6" s="1"/>
  <c r="P174" i="6"/>
  <c r="P175" i="6" s="1"/>
  <c r="P176" i="6" s="1"/>
  <c r="O174" i="6"/>
  <c r="O175" i="6" s="1"/>
  <c r="O176" i="6" s="1"/>
  <c r="N174" i="6"/>
  <c r="N175" i="6" s="1"/>
  <c r="N176" i="6" s="1"/>
  <c r="M174" i="6"/>
  <c r="M175" i="6" s="1"/>
  <c r="M176" i="6" s="1"/>
  <c r="L174" i="6"/>
  <c r="L175" i="6" s="1"/>
  <c r="L176" i="6" s="1"/>
  <c r="K174" i="6"/>
  <c r="K175" i="6" s="1"/>
  <c r="K176" i="6" s="1"/>
  <c r="J174" i="6"/>
  <c r="J175" i="6" s="1"/>
  <c r="J176" i="6" s="1"/>
  <c r="I174" i="6"/>
  <c r="I175" i="6" s="1"/>
  <c r="I176" i="6" s="1"/>
  <c r="H174" i="6"/>
  <c r="H175" i="6" s="1"/>
  <c r="H176" i="6" s="1"/>
  <c r="G174" i="6"/>
  <c r="G175" i="6" s="1"/>
  <c r="G176" i="6" s="1"/>
  <c r="F174" i="6"/>
  <c r="F175" i="6" s="1"/>
  <c r="F176" i="6" s="1"/>
  <c r="E174" i="6"/>
  <c r="E175" i="6" s="1"/>
  <c r="E176" i="6" s="1"/>
  <c r="D174" i="6"/>
  <c r="D175" i="6" s="1"/>
  <c r="D176" i="6" s="1"/>
  <c r="C174" i="6"/>
  <c r="C175" i="6" s="1"/>
  <c r="C176" i="6" s="1"/>
  <c r="AU169" i="6"/>
  <c r="AU170" i="6" s="1"/>
  <c r="AU171" i="6" s="1"/>
  <c r="AT169" i="6"/>
  <c r="AT170" i="6" s="1"/>
  <c r="AT171" i="6" s="1"/>
  <c r="AS169" i="6"/>
  <c r="AS170" i="6" s="1"/>
  <c r="AS171" i="6" s="1"/>
  <c r="AR169" i="6"/>
  <c r="AR170" i="6" s="1"/>
  <c r="AR171" i="6" s="1"/>
  <c r="AQ169" i="6"/>
  <c r="AQ170" i="6" s="1"/>
  <c r="AQ171" i="6" s="1"/>
  <c r="AP169" i="6"/>
  <c r="AP170" i="6" s="1"/>
  <c r="AP171" i="6" s="1"/>
  <c r="AO169" i="6"/>
  <c r="AO170" i="6" s="1"/>
  <c r="AO171" i="6" s="1"/>
  <c r="AN169" i="6"/>
  <c r="AN170" i="6" s="1"/>
  <c r="AN171" i="6" s="1"/>
  <c r="AM169" i="6"/>
  <c r="AM170" i="6" s="1"/>
  <c r="AM171" i="6" s="1"/>
  <c r="AL169" i="6"/>
  <c r="AL170" i="6" s="1"/>
  <c r="AL171" i="6" s="1"/>
  <c r="AK169" i="6"/>
  <c r="AK170" i="6" s="1"/>
  <c r="AK171" i="6" s="1"/>
  <c r="AJ169" i="6"/>
  <c r="AJ170" i="6" s="1"/>
  <c r="AJ171" i="6" s="1"/>
  <c r="AI169" i="6"/>
  <c r="AI170" i="6" s="1"/>
  <c r="AI171" i="6" s="1"/>
  <c r="AH169" i="6"/>
  <c r="AH170" i="6" s="1"/>
  <c r="AH171" i="6" s="1"/>
  <c r="AG169" i="6"/>
  <c r="AG170" i="6" s="1"/>
  <c r="AG171" i="6" s="1"/>
  <c r="AF169" i="6"/>
  <c r="AF170" i="6" s="1"/>
  <c r="AF171" i="6" s="1"/>
  <c r="AE169" i="6"/>
  <c r="AE170" i="6" s="1"/>
  <c r="AE171" i="6" s="1"/>
  <c r="AD169" i="6"/>
  <c r="AD170" i="6" s="1"/>
  <c r="AD171" i="6" s="1"/>
  <c r="AC169" i="6"/>
  <c r="AC170" i="6" s="1"/>
  <c r="AC171" i="6" s="1"/>
  <c r="AB169" i="6"/>
  <c r="AB170" i="6" s="1"/>
  <c r="AB171" i="6" s="1"/>
  <c r="AA169" i="6"/>
  <c r="AA170" i="6" s="1"/>
  <c r="AA171" i="6" s="1"/>
  <c r="Z169" i="6"/>
  <c r="Z170" i="6" s="1"/>
  <c r="Z171" i="6" s="1"/>
  <c r="Y169" i="6"/>
  <c r="Y170" i="6" s="1"/>
  <c r="Y171" i="6" s="1"/>
  <c r="X169" i="6"/>
  <c r="X170" i="6" s="1"/>
  <c r="X171" i="6" s="1"/>
  <c r="W169" i="6"/>
  <c r="W170" i="6" s="1"/>
  <c r="W171" i="6" s="1"/>
  <c r="V169" i="6"/>
  <c r="V170" i="6" s="1"/>
  <c r="V171" i="6" s="1"/>
  <c r="U169" i="6"/>
  <c r="U170" i="6" s="1"/>
  <c r="U171" i="6" s="1"/>
  <c r="T169" i="6"/>
  <c r="T170" i="6" s="1"/>
  <c r="T171" i="6" s="1"/>
  <c r="S169" i="6"/>
  <c r="S170" i="6" s="1"/>
  <c r="S171" i="6" s="1"/>
  <c r="R169" i="6"/>
  <c r="R170" i="6" s="1"/>
  <c r="R171" i="6" s="1"/>
  <c r="Q169" i="6"/>
  <c r="Q170" i="6" s="1"/>
  <c r="Q171" i="6" s="1"/>
  <c r="P169" i="6"/>
  <c r="P170" i="6" s="1"/>
  <c r="P171" i="6" s="1"/>
  <c r="O169" i="6"/>
  <c r="O170" i="6" s="1"/>
  <c r="O171" i="6" s="1"/>
  <c r="N169" i="6"/>
  <c r="N170" i="6" s="1"/>
  <c r="N171" i="6" s="1"/>
  <c r="M169" i="6"/>
  <c r="M170" i="6" s="1"/>
  <c r="M171" i="6" s="1"/>
  <c r="L169" i="6"/>
  <c r="L170" i="6" s="1"/>
  <c r="L171" i="6" s="1"/>
  <c r="K169" i="6"/>
  <c r="K170" i="6" s="1"/>
  <c r="K171" i="6" s="1"/>
  <c r="J169" i="6"/>
  <c r="J170" i="6" s="1"/>
  <c r="J171" i="6" s="1"/>
  <c r="I169" i="6"/>
  <c r="I170" i="6" s="1"/>
  <c r="I171" i="6" s="1"/>
  <c r="H169" i="6"/>
  <c r="H170" i="6" s="1"/>
  <c r="H171" i="6" s="1"/>
  <c r="G169" i="6"/>
  <c r="G170" i="6" s="1"/>
  <c r="G171" i="6" s="1"/>
  <c r="F169" i="6"/>
  <c r="F170" i="6" s="1"/>
  <c r="F171" i="6" s="1"/>
  <c r="E169" i="6"/>
  <c r="E170" i="6" s="1"/>
  <c r="E171" i="6" s="1"/>
  <c r="D169" i="6"/>
  <c r="D170" i="6" s="1"/>
  <c r="D171" i="6" s="1"/>
  <c r="C169" i="6"/>
  <c r="C170" i="6" s="1"/>
  <c r="C171" i="6" s="1"/>
  <c r="AU164" i="6"/>
  <c r="AU165" i="6" s="1"/>
  <c r="AU166" i="6" s="1"/>
  <c r="AT164" i="6"/>
  <c r="AT165" i="6" s="1"/>
  <c r="AT166" i="6" s="1"/>
  <c r="AS164" i="6"/>
  <c r="AS165" i="6" s="1"/>
  <c r="AS166" i="6" s="1"/>
  <c r="AR164" i="6"/>
  <c r="AR165" i="6" s="1"/>
  <c r="AR166" i="6" s="1"/>
  <c r="AQ164" i="6"/>
  <c r="AQ165" i="6" s="1"/>
  <c r="AQ166" i="6" s="1"/>
  <c r="AP164" i="6"/>
  <c r="AP165" i="6" s="1"/>
  <c r="AP166" i="6" s="1"/>
  <c r="AO164" i="6"/>
  <c r="AO165" i="6" s="1"/>
  <c r="AO166" i="6" s="1"/>
  <c r="AN164" i="6"/>
  <c r="AN165" i="6" s="1"/>
  <c r="AN166" i="6" s="1"/>
  <c r="AM164" i="6"/>
  <c r="AM165" i="6" s="1"/>
  <c r="AM166" i="6" s="1"/>
  <c r="AL164" i="6"/>
  <c r="AL165" i="6" s="1"/>
  <c r="AL166" i="6" s="1"/>
  <c r="AK164" i="6"/>
  <c r="AK165" i="6" s="1"/>
  <c r="AK166" i="6" s="1"/>
  <c r="AJ164" i="6"/>
  <c r="AJ165" i="6" s="1"/>
  <c r="AJ166" i="6" s="1"/>
  <c r="AI164" i="6"/>
  <c r="AI165" i="6" s="1"/>
  <c r="AI166" i="6" s="1"/>
  <c r="AH164" i="6"/>
  <c r="AH165" i="6" s="1"/>
  <c r="AH166" i="6" s="1"/>
  <c r="AG164" i="6"/>
  <c r="AG165" i="6" s="1"/>
  <c r="AG166" i="6" s="1"/>
  <c r="AF164" i="6"/>
  <c r="AF165" i="6" s="1"/>
  <c r="AF166" i="6" s="1"/>
  <c r="AE164" i="6"/>
  <c r="AE165" i="6" s="1"/>
  <c r="AE166" i="6" s="1"/>
  <c r="AD164" i="6"/>
  <c r="AD165" i="6" s="1"/>
  <c r="AD166" i="6" s="1"/>
  <c r="AC164" i="6"/>
  <c r="AC165" i="6" s="1"/>
  <c r="AC166" i="6" s="1"/>
  <c r="AB164" i="6"/>
  <c r="AB165" i="6" s="1"/>
  <c r="AB166" i="6" s="1"/>
  <c r="AA164" i="6"/>
  <c r="AA165" i="6" s="1"/>
  <c r="AA166" i="6" s="1"/>
  <c r="Z164" i="6"/>
  <c r="Z165" i="6" s="1"/>
  <c r="Z166" i="6" s="1"/>
  <c r="Y164" i="6"/>
  <c r="Y165" i="6" s="1"/>
  <c r="Y166" i="6" s="1"/>
  <c r="X164" i="6"/>
  <c r="X165" i="6" s="1"/>
  <c r="X166" i="6" s="1"/>
  <c r="W164" i="6"/>
  <c r="W165" i="6" s="1"/>
  <c r="W166" i="6" s="1"/>
  <c r="V164" i="6"/>
  <c r="V165" i="6" s="1"/>
  <c r="V166" i="6" s="1"/>
  <c r="U164" i="6"/>
  <c r="U165" i="6" s="1"/>
  <c r="U166" i="6" s="1"/>
  <c r="T164" i="6"/>
  <c r="T165" i="6" s="1"/>
  <c r="T166" i="6" s="1"/>
  <c r="S164" i="6"/>
  <c r="S165" i="6" s="1"/>
  <c r="S166" i="6" s="1"/>
  <c r="R164" i="6"/>
  <c r="R165" i="6" s="1"/>
  <c r="R166" i="6" s="1"/>
  <c r="Q164" i="6"/>
  <c r="Q165" i="6" s="1"/>
  <c r="Q166" i="6" s="1"/>
  <c r="P164" i="6"/>
  <c r="P165" i="6" s="1"/>
  <c r="P166" i="6" s="1"/>
  <c r="O164" i="6"/>
  <c r="O165" i="6" s="1"/>
  <c r="O166" i="6" s="1"/>
  <c r="N164" i="6"/>
  <c r="N165" i="6" s="1"/>
  <c r="N166" i="6" s="1"/>
  <c r="M164" i="6"/>
  <c r="M165" i="6" s="1"/>
  <c r="M166" i="6" s="1"/>
  <c r="L164" i="6"/>
  <c r="L165" i="6" s="1"/>
  <c r="L166" i="6" s="1"/>
  <c r="K164" i="6"/>
  <c r="K165" i="6" s="1"/>
  <c r="K166" i="6" s="1"/>
  <c r="J164" i="6"/>
  <c r="J165" i="6" s="1"/>
  <c r="J166" i="6" s="1"/>
  <c r="I164" i="6"/>
  <c r="I165" i="6" s="1"/>
  <c r="I166" i="6" s="1"/>
  <c r="H164" i="6"/>
  <c r="H165" i="6" s="1"/>
  <c r="H166" i="6" s="1"/>
  <c r="G164" i="6"/>
  <c r="G165" i="6" s="1"/>
  <c r="G166" i="6" s="1"/>
  <c r="F164" i="6"/>
  <c r="F165" i="6" s="1"/>
  <c r="F166" i="6" s="1"/>
  <c r="E164" i="6"/>
  <c r="E165" i="6" s="1"/>
  <c r="E166" i="6" s="1"/>
  <c r="D164" i="6"/>
  <c r="D165" i="6" s="1"/>
  <c r="D166" i="6" s="1"/>
  <c r="C164" i="6"/>
  <c r="C165" i="6" s="1"/>
  <c r="C166" i="6" s="1"/>
  <c r="AU159" i="6"/>
  <c r="AU160" i="6" s="1"/>
  <c r="AU161" i="6" s="1"/>
  <c r="AT159" i="6"/>
  <c r="AT160" i="6" s="1"/>
  <c r="AT161" i="6" s="1"/>
  <c r="AS159" i="6"/>
  <c r="AS160" i="6" s="1"/>
  <c r="AS161" i="6" s="1"/>
  <c r="AR159" i="6"/>
  <c r="AR160" i="6" s="1"/>
  <c r="AR161" i="6" s="1"/>
  <c r="AQ159" i="6"/>
  <c r="AQ160" i="6" s="1"/>
  <c r="AQ161" i="6" s="1"/>
  <c r="AP159" i="6"/>
  <c r="AP160" i="6" s="1"/>
  <c r="AP161" i="6" s="1"/>
  <c r="AO159" i="6"/>
  <c r="AO160" i="6" s="1"/>
  <c r="AO161" i="6" s="1"/>
  <c r="AN159" i="6"/>
  <c r="AN160" i="6" s="1"/>
  <c r="AN161" i="6" s="1"/>
  <c r="AM159" i="6"/>
  <c r="AM160" i="6" s="1"/>
  <c r="AM161" i="6" s="1"/>
  <c r="AL159" i="6"/>
  <c r="AL160" i="6" s="1"/>
  <c r="AL161" i="6" s="1"/>
  <c r="AK159" i="6"/>
  <c r="AK160" i="6" s="1"/>
  <c r="AK161" i="6" s="1"/>
  <c r="AJ159" i="6"/>
  <c r="AJ160" i="6" s="1"/>
  <c r="AJ161" i="6" s="1"/>
  <c r="AI159" i="6"/>
  <c r="AI160" i="6" s="1"/>
  <c r="AI161" i="6" s="1"/>
  <c r="AH159" i="6"/>
  <c r="AH160" i="6" s="1"/>
  <c r="AH161" i="6" s="1"/>
  <c r="AG159" i="6"/>
  <c r="AG160" i="6" s="1"/>
  <c r="AG161" i="6" s="1"/>
  <c r="AF159" i="6"/>
  <c r="AF160" i="6" s="1"/>
  <c r="AF161" i="6" s="1"/>
  <c r="AE159" i="6"/>
  <c r="AE160" i="6" s="1"/>
  <c r="AE161" i="6" s="1"/>
  <c r="AD159" i="6"/>
  <c r="AD160" i="6" s="1"/>
  <c r="AD161" i="6" s="1"/>
  <c r="AC159" i="6"/>
  <c r="AC160" i="6" s="1"/>
  <c r="AC161" i="6" s="1"/>
  <c r="AB159" i="6"/>
  <c r="AB160" i="6" s="1"/>
  <c r="AB161" i="6" s="1"/>
  <c r="AA159" i="6"/>
  <c r="AA160" i="6" s="1"/>
  <c r="AA161" i="6" s="1"/>
  <c r="Z159" i="6"/>
  <c r="Z160" i="6" s="1"/>
  <c r="Z161" i="6" s="1"/>
  <c r="Y159" i="6"/>
  <c r="Y160" i="6" s="1"/>
  <c r="Y161" i="6" s="1"/>
  <c r="X159" i="6"/>
  <c r="X160" i="6" s="1"/>
  <c r="X161" i="6" s="1"/>
  <c r="W159" i="6"/>
  <c r="W160" i="6" s="1"/>
  <c r="W161" i="6" s="1"/>
  <c r="V159" i="6"/>
  <c r="V160" i="6" s="1"/>
  <c r="V161" i="6" s="1"/>
  <c r="U159" i="6"/>
  <c r="U160" i="6" s="1"/>
  <c r="U161" i="6" s="1"/>
  <c r="T159" i="6"/>
  <c r="T160" i="6" s="1"/>
  <c r="T161" i="6" s="1"/>
  <c r="S159" i="6"/>
  <c r="S160" i="6" s="1"/>
  <c r="S161" i="6" s="1"/>
  <c r="R159" i="6"/>
  <c r="R160" i="6" s="1"/>
  <c r="Q159" i="6"/>
  <c r="Q160" i="6" s="1"/>
  <c r="Q161" i="6" s="1"/>
  <c r="P159" i="6"/>
  <c r="P160" i="6" s="1"/>
  <c r="P161" i="6" s="1"/>
  <c r="O159" i="6"/>
  <c r="O160" i="6" s="1"/>
  <c r="O161" i="6" s="1"/>
  <c r="N159" i="6"/>
  <c r="N160" i="6" s="1"/>
  <c r="N161" i="6" s="1"/>
  <c r="M159" i="6"/>
  <c r="M160" i="6" s="1"/>
  <c r="M161" i="6" s="1"/>
  <c r="L159" i="6"/>
  <c r="L160" i="6" s="1"/>
  <c r="L161" i="6" s="1"/>
  <c r="K159" i="6"/>
  <c r="K160" i="6" s="1"/>
  <c r="K161" i="6" s="1"/>
  <c r="J159" i="6"/>
  <c r="J160" i="6" s="1"/>
  <c r="J161" i="6" s="1"/>
  <c r="I159" i="6"/>
  <c r="I160" i="6" s="1"/>
  <c r="I161" i="6" s="1"/>
  <c r="H159" i="6"/>
  <c r="H160" i="6" s="1"/>
  <c r="H161" i="6" s="1"/>
  <c r="G159" i="6"/>
  <c r="G160" i="6" s="1"/>
  <c r="G161" i="6" s="1"/>
  <c r="F159" i="6"/>
  <c r="F160" i="6" s="1"/>
  <c r="F161" i="6" s="1"/>
  <c r="E159" i="6"/>
  <c r="E160" i="6" s="1"/>
  <c r="E161" i="6" s="1"/>
  <c r="D159" i="6"/>
  <c r="D160" i="6" s="1"/>
  <c r="D161" i="6" s="1"/>
  <c r="C159" i="6"/>
  <c r="C160" i="6" s="1"/>
  <c r="C161" i="6" s="1"/>
  <c r="DE148" i="6"/>
  <c r="CP148" i="6"/>
  <c r="CQ148" i="6" s="1"/>
  <c r="CA148" i="6"/>
  <c r="BL148" i="6"/>
  <c r="BM148" i="6" s="1"/>
  <c r="AW148" i="6"/>
  <c r="AH148" i="6"/>
  <c r="AI148" i="6" s="1"/>
  <c r="S148" i="6"/>
  <c r="T148" i="6" s="1"/>
  <c r="D148" i="6"/>
  <c r="A148" i="6"/>
  <c r="CO151" i="6" s="1"/>
  <c r="AT144" i="6"/>
  <c r="AU144" i="6" s="1"/>
  <c r="AV144" i="6" s="1"/>
  <c r="AW144" i="6" s="1"/>
  <c r="AX144" i="6" s="1"/>
  <c r="AY144" i="6" s="1"/>
  <c r="Y144" i="6"/>
  <c r="Z144" i="6" s="1"/>
  <c r="AA144" i="6" s="1"/>
  <c r="AB144" i="6" s="1"/>
  <c r="AC144" i="6" s="1"/>
  <c r="AD144" i="6" s="1"/>
  <c r="X143" i="6"/>
  <c r="AS143" i="6" s="1"/>
  <c r="AS142" i="6"/>
  <c r="Y142" i="6"/>
  <c r="AT142" i="6" s="1"/>
  <c r="AT141" i="6"/>
  <c r="Y141" i="6"/>
  <c r="Z141" i="6" s="1"/>
  <c r="M89" i="6"/>
  <c r="N89" i="6" s="1"/>
  <c r="L89" i="6"/>
  <c r="J89" i="6"/>
  <c r="L87" i="6"/>
  <c r="J87" i="6"/>
  <c r="I87" i="6"/>
  <c r="I88" i="6" s="1"/>
  <c r="I89" i="6" s="1"/>
  <c r="L86" i="6"/>
  <c r="I83" i="6"/>
  <c r="I84" i="6" s="1"/>
  <c r="I85" i="6" s="1"/>
  <c r="M81" i="6"/>
  <c r="M85" i="6" s="1"/>
  <c r="L81" i="6"/>
  <c r="L85" i="6" s="1"/>
  <c r="J81" i="6"/>
  <c r="J85" i="6" s="1"/>
  <c r="H81" i="6"/>
  <c r="H85" i="6" s="1"/>
  <c r="H89" i="6" s="1"/>
  <c r="G81" i="6"/>
  <c r="G85" i="6" s="1"/>
  <c r="G89" i="6" s="1"/>
  <c r="D81" i="6"/>
  <c r="D85" i="6" s="1"/>
  <c r="D89" i="6" s="1"/>
  <c r="C81" i="6"/>
  <c r="C85" i="6" s="1"/>
  <c r="C89" i="6" s="1"/>
  <c r="H80" i="6"/>
  <c r="H84" i="6" s="1"/>
  <c r="H88" i="6" s="1"/>
  <c r="G80" i="6"/>
  <c r="G84" i="6" s="1"/>
  <c r="G88" i="6" s="1"/>
  <c r="D80" i="6"/>
  <c r="D84" i="6" s="1"/>
  <c r="D88" i="6" s="1"/>
  <c r="C80" i="6"/>
  <c r="C84" i="6" s="1"/>
  <c r="C88" i="6" s="1"/>
  <c r="L79" i="6"/>
  <c r="L83" i="6" s="1"/>
  <c r="J79" i="6"/>
  <c r="J83" i="6" s="1"/>
  <c r="I79" i="6"/>
  <c r="I80" i="6" s="1"/>
  <c r="I81" i="6" s="1"/>
  <c r="H79" i="6"/>
  <c r="H83" i="6" s="1"/>
  <c r="H87" i="6" s="1"/>
  <c r="G79" i="6"/>
  <c r="G83" i="6" s="1"/>
  <c r="G87" i="6" s="1"/>
  <c r="D79" i="6"/>
  <c r="D83" i="6" s="1"/>
  <c r="D87" i="6" s="1"/>
  <c r="C79" i="6"/>
  <c r="C83" i="6" s="1"/>
  <c r="C87" i="6" s="1"/>
  <c r="L78" i="6"/>
  <c r="L82" i="6" s="1"/>
  <c r="J78" i="6"/>
  <c r="J82" i="6" s="1"/>
  <c r="H78" i="6"/>
  <c r="H82" i="6" s="1"/>
  <c r="H86" i="6" s="1"/>
  <c r="G78" i="6"/>
  <c r="G82" i="6" s="1"/>
  <c r="G86" i="6" s="1"/>
  <c r="D78" i="6"/>
  <c r="D82" i="6" s="1"/>
  <c r="D86" i="6" s="1"/>
  <c r="C78" i="6"/>
  <c r="C82" i="6" s="1"/>
  <c r="C86" i="6" s="1"/>
  <c r="N77" i="6"/>
  <c r="N81" i="6" s="1"/>
  <c r="N85" i="6" s="1"/>
  <c r="L76" i="6"/>
  <c r="L88" i="6" s="1"/>
  <c r="J76" i="6"/>
  <c r="J80" i="6" s="1"/>
  <c r="J84" i="6" s="1"/>
  <c r="R75" i="6"/>
  <c r="R76" i="6" s="1"/>
  <c r="R77" i="6" s="1"/>
  <c r="Q75" i="6"/>
  <c r="Q76" i="6" s="1"/>
  <c r="Q77" i="6" s="1"/>
  <c r="P75" i="6"/>
  <c r="P76" i="6" s="1"/>
  <c r="P77" i="6" s="1"/>
  <c r="O75" i="6"/>
  <c r="O76" i="6" s="1"/>
  <c r="O77" i="6" s="1"/>
  <c r="M75" i="6"/>
  <c r="M87" i="6" s="1"/>
  <c r="N87" i="6" s="1"/>
  <c r="I75" i="6"/>
  <c r="I76" i="6" s="1"/>
  <c r="I77" i="6" s="1"/>
  <c r="M74" i="6"/>
  <c r="M86" i="6" s="1"/>
  <c r="L61" i="6"/>
  <c r="K61" i="6"/>
  <c r="J61" i="6"/>
  <c r="I61" i="6"/>
  <c r="H61" i="6"/>
  <c r="G61" i="6"/>
  <c r="F61" i="6"/>
  <c r="E61" i="6"/>
  <c r="D61" i="6"/>
  <c r="C61" i="6"/>
  <c r="L60" i="6"/>
  <c r="K60" i="6"/>
  <c r="J60" i="6"/>
  <c r="I60" i="6"/>
  <c r="H60" i="6"/>
  <c r="G60" i="6"/>
  <c r="F60" i="6"/>
  <c r="E60" i="6"/>
  <c r="D60" i="6"/>
  <c r="C60" i="6"/>
  <c r="L59" i="6"/>
  <c r="K59" i="6"/>
  <c r="J59" i="6"/>
  <c r="I59" i="6"/>
  <c r="H59" i="6"/>
  <c r="G59" i="6"/>
  <c r="F59" i="6"/>
  <c r="E59" i="6"/>
  <c r="D59" i="6"/>
  <c r="C59" i="6"/>
  <c r="L58" i="6"/>
  <c r="K58" i="6"/>
  <c r="J58" i="6"/>
  <c r="I58" i="6"/>
  <c r="H58" i="6"/>
  <c r="G58" i="6"/>
  <c r="F58" i="6"/>
  <c r="E58" i="6"/>
  <c r="D58" i="6"/>
  <c r="C58" i="6"/>
  <c r="L57" i="6"/>
  <c r="K57" i="6"/>
  <c r="J57" i="6"/>
  <c r="I57" i="6"/>
  <c r="H57" i="6"/>
  <c r="G57" i="6"/>
  <c r="F57" i="6"/>
  <c r="E57" i="6"/>
  <c r="D57" i="6"/>
  <c r="C57" i="6"/>
  <c r="L56" i="6"/>
  <c r="K56" i="6"/>
  <c r="J56" i="6"/>
  <c r="I56" i="6"/>
  <c r="H56" i="6"/>
  <c r="G56" i="6"/>
  <c r="F56" i="6"/>
  <c r="E56" i="6"/>
  <c r="D56" i="6"/>
  <c r="C56" i="6"/>
  <c r="AU16" i="6"/>
  <c r="AU12" i="6" s="1"/>
  <c r="AU13" i="6" s="1"/>
  <c r="AT16" i="6"/>
  <c r="AT17" i="6" s="1"/>
  <c r="AS16" i="6"/>
  <c r="AS12" i="6" s="1"/>
  <c r="AS13" i="6" s="1"/>
  <c r="AR16" i="6"/>
  <c r="AQ16" i="6"/>
  <c r="AP16" i="6"/>
  <c r="AO16" i="6"/>
  <c r="AN16" i="6"/>
  <c r="AM16" i="6"/>
  <c r="C204" i="4"/>
  <c r="M242" i="4"/>
  <c r="L242" i="4"/>
  <c r="J242" i="4"/>
  <c r="I242" i="4"/>
  <c r="O242" i="4" s="1"/>
  <c r="I231" i="4"/>
  <c r="D231" i="4"/>
  <c r="JF42" i="1" l="1"/>
  <c r="LD42" i="1"/>
  <c r="LC42" i="1"/>
  <c r="LB42" i="1"/>
  <c r="LA42" i="1"/>
  <c r="KY42" i="1"/>
  <c r="KG38" i="1"/>
  <c r="KF38" i="1"/>
  <c r="KH38" i="1"/>
  <c r="KI38" i="1"/>
  <c r="AZ41" i="1"/>
  <c r="AY41" i="1"/>
  <c r="KI39" i="1"/>
  <c r="KH39" i="1"/>
  <c r="KG39" i="1"/>
  <c r="KF39" i="1"/>
  <c r="KI40" i="1"/>
  <c r="KH40" i="1"/>
  <c r="KG40" i="1"/>
  <c r="KF40" i="1"/>
  <c r="KI42" i="1"/>
  <c r="KH42" i="1"/>
  <c r="KG42" i="1"/>
  <c r="KF42" i="1"/>
  <c r="KI41" i="1"/>
  <c r="KH41" i="1"/>
  <c r="KG41" i="1"/>
  <c r="KF41" i="1"/>
  <c r="FA4" i="1"/>
  <c r="FI4" i="1"/>
  <c r="E231" i="4"/>
  <c r="J15" i="7"/>
  <c r="J15" i="8"/>
  <c r="K15" i="6"/>
  <c r="K15" i="7"/>
  <c r="K15" i="8"/>
  <c r="I15" i="6"/>
  <c r="I15" i="8"/>
  <c r="I15" i="7"/>
  <c r="J15" i="6"/>
  <c r="K15" i="4"/>
  <c r="AC15" i="4" s="1"/>
  <c r="J15" i="4"/>
  <c r="AB15" i="4" s="1"/>
  <c r="I15" i="4"/>
  <c r="AA15" i="4" s="1"/>
  <c r="E231" i="6"/>
  <c r="CP41" i="1"/>
  <c r="AC239" i="8"/>
  <c r="FH4" i="1" s="1"/>
  <c r="AC238" i="8"/>
  <c r="AU244" i="6"/>
  <c r="BA244" i="6" s="1"/>
  <c r="BG244" i="6" s="1"/>
  <c r="AS244" i="6"/>
  <c r="AY244" i="6" s="1"/>
  <c r="AU242" i="6"/>
  <c r="BA242" i="6" s="1"/>
  <c r="BG242" i="6" s="1"/>
  <c r="AS242" i="6"/>
  <c r="AY242" i="6" s="1"/>
  <c r="AU241" i="6"/>
  <c r="BA241" i="6" s="1"/>
  <c r="BG241" i="6" s="1"/>
  <c r="AS241" i="6"/>
  <c r="AY241" i="6" s="1"/>
  <c r="AU243" i="6"/>
  <c r="BA243" i="6" s="1"/>
  <c r="BG243" i="6" s="1"/>
  <c r="AS243" i="6"/>
  <c r="AY243" i="6" s="1"/>
  <c r="AC237" i="8"/>
  <c r="Z237" i="8"/>
  <c r="AF237" i="8"/>
  <c r="AC237" i="7"/>
  <c r="Z237" i="7"/>
  <c r="AF237" i="7"/>
  <c r="I235" i="6"/>
  <c r="AF237" i="4"/>
  <c r="Z237" i="4"/>
  <c r="AF237" i="6"/>
  <c r="Z237" i="6"/>
  <c r="AC239" i="7"/>
  <c r="AC238" i="7"/>
  <c r="I235" i="4"/>
  <c r="AE236" i="8"/>
  <c r="AE235" i="8"/>
  <c r="BJ243" i="6"/>
  <c r="BH243" i="6"/>
  <c r="BJ244" i="6"/>
  <c r="BH244" i="6"/>
  <c r="W237" i="7"/>
  <c r="W237" i="8"/>
  <c r="AZ241" i="6"/>
  <c r="BF241" i="6" s="1"/>
  <c r="AX241" i="6"/>
  <c r="BD241" i="6" s="1"/>
  <c r="AZ242" i="6"/>
  <c r="BF242" i="6" s="1"/>
  <c r="AX242" i="6"/>
  <c r="BD242" i="6" s="1"/>
  <c r="AZ244" i="6"/>
  <c r="BF244" i="6" s="1"/>
  <c r="AX244" i="6"/>
  <c r="BD244" i="6" s="1"/>
  <c r="BJ242" i="6"/>
  <c r="BH242" i="6"/>
  <c r="BJ241" i="6"/>
  <c r="BH241" i="6"/>
  <c r="AZ243" i="6"/>
  <c r="BF243" i="6" s="1"/>
  <c r="AX243" i="6"/>
  <c r="BD243" i="6" s="1"/>
  <c r="AD237" i="7"/>
  <c r="LD41" i="1"/>
  <c r="LC41" i="1"/>
  <c r="LB41" i="1"/>
  <c r="LA41" i="1"/>
  <c r="KY41" i="1"/>
  <c r="KZ41" i="1"/>
  <c r="KX41" i="1"/>
  <c r="MA41" i="1"/>
  <c r="LV41" i="1"/>
  <c r="LU41" i="1"/>
  <c r="LT41" i="1"/>
  <c r="LS41" i="1"/>
  <c r="LR41" i="1"/>
  <c r="LQ41" i="1"/>
  <c r="LY41" i="1"/>
  <c r="LX41" i="1" s="1"/>
  <c r="U237" i="8"/>
  <c r="V237" i="8"/>
  <c r="AA237" i="8"/>
  <c r="AA237" i="7"/>
  <c r="U237" i="7"/>
  <c r="X237" i="7"/>
  <c r="V237" i="7"/>
  <c r="AB237" i="7"/>
  <c r="Y239" i="8"/>
  <c r="Y237" i="8"/>
  <c r="AB237" i="8"/>
  <c r="AE239" i="7"/>
  <c r="AE237" i="7"/>
  <c r="Y237" i="7"/>
  <c r="AD237" i="8"/>
  <c r="AD239" i="8"/>
  <c r="X237" i="8"/>
  <c r="AN17" i="6"/>
  <c r="P16" i="6"/>
  <c r="AM17" i="6"/>
  <c r="O16" i="6"/>
  <c r="AO17" i="6"/>
  <c r="Q16" i="6"/>
  <c r="MI41" i="1"/>
  <c r="AK231" i="8"/>
  <c r="BC151" i="8"/>
  <c r="BD148" i="8"/>
  <c r="BD149" i="8" s="1"/>
  <c r="BD150" i="8" s="1"/>
  <c r="AQ41" i="1"/>
  <c r="D22" i="1"/>
  <c r="D23" i="1" s="1"/>
  <c r="D89" i="1"/>
  <c r="ML41" i="1"/>
  <c r="MH41" i="1"/>
  <c r="LP41" i="1"/>
  <c r="MF41" i="1"/>
  <c r="LZ41" i="1"/>
  <c r="LW41" i="1"/>
  <c r="Q380" i="4"/>
  <c r="D381" i="4"/>
  <c r="C381" i="4" s="1"/>
  <c r="Y241" i="4"/>
  <c r="X241" i="4"/>
  <c r="V241" i="4"/>
  <c r="BM377" i="8"/>
  <c r="BF377" i="8"/>
  <c r="CH377" i="8"/>
  <c r="CA377" i="8"/>
  <c r="BT377" i="8"/>
  <c r="BF377" i="7"/>
  <c r="CH377" i="7"/>
  <c r="CA377" i="7"/>
  <c r="BT377" i="7"/>
  <c r="BM377" i="7"/>
  <c r="BF377" i="6"/>
  <c r="BM377" i="6"/>
  <c r="CH377" i="6"/>
  <c r="CA377" i="6"/>
  <c r="BT377" i="6"/>
  <c r="S244" i="4"/>
  <c r="R244" i="4"/>
  <c r="AA11" i="4"/>
  <c r="AB11" i="4"/>
  <c r="AC11" i="4"/>
  <c r="K12" i="4"/>
  <c r="AC12" i="4" s="1"/>
  <c r="I17" i="4"/>
  <c r="J17" i="4"/>
  <c r="I16" i="4"/>
  <c r="K17" i="4"/>
  <c r="I13" i="4"/>
  <c r="J16" i="4"/>
  <c r="I12" i="4"/>
  <c r="K13" i="4"/>
  <c r="J14" i="4"/>
  <c r="J12" i="4"/>
  <c r="J13" i="4"/>
  <c r="I14" i="4"/>
  <c r="K14" i="4"/>
  <c r="AC14" i="4" s="1"/>
  <c r="K16" i="4"/>
  <c r="D462" i="4"/>
  <c r="Q462" i="4" s="1"/>
  <c r="A463" i="4"/>
  <c r="D463" i="4" s="1"/>
  <c r="Q463" i="4" s="1"/>
  <c r="F462" i="4"/>
  <c r="AS138" i="4"/>
  <c r="X138" i="4"/>
  <c r="P379" i="4"/>
  <c r="B379" i="4"/>
  <c r="I382" i="4"/>
  <c r="V382" i="4" s="1"/>
  <c r="H382" i="4"/>
  <c r="U382" i="4" s="1"/>
  <c r="G382" i="4"/>
  <c r="T382" i="4" s="1"/>
  <c r="F382" i="4"/>
  <c r="S382" i="4" s="1"/>
  <c r="E382" i="4"/>
  <c r="R382" i="4" s="1"/>
  <c r="I399" i="4"/>
  <c r="V399" i="4" s="1"/>
  <c r="H399" i="4"/>
  <c r="U399" i="4" s="1"/>
  <c r="G399" i="4"/>
  <c r="T399" i="4" s="1"/>
  <c r="D399" i="4"/>
  <c r="Q399" i="4" s="1"/>
  <c r="A383" i="4"/>
  <c r="R325" i="8"/>
  <c r="Q325" i="8"/>
  <c r="E324" i="8"/>
  <c r="F324" i="8"/>
  <c r="BQ372" i="7"/>
  <c r="BO372" i="7"/>
  <c r="BS372" i="7"/>
  <c r="CI370" i="7"/>
  <c r="CN370" i="6"/>
  <c r="BQ372" i="6"/>
  <c r="BO372" i="6"/>
  <c r="BP372" i="6"/>
  <c r="BR372" i="7"/>
  <c r="CB372" i="7"/>
  <c r="BS372" i="6"/>
  <c r="BP372" i="7"/>
  <c r="BR372" i="6"/>
  <c r="BO372" i="8"/>
  <c r="BP372" i="8"/>
  <c r="BQ372" i="8"/>
  <c r="BR372" i="8"/>
  <c r="BS372" i="8"/>
  <c r="CB372" i="8"/>
  <c r="CI370" i="8"/>
  <c r="CH372" i="8"/>
  <c r="CH370" i="8"/>
  <c r="CJ370" i="8"/>
  <c r="CK370" i="8"/>
  <c r="CL370" i="8"/>
  <c r="CM370" i="8"/>
  <c r="CN370" i="8"/>
  <c r="BQ372" i="4"/>
  <c r="AP17" i="6"/>
  <c r="L16" i="6"/>
  <c r="I16" i="6"/>
  <c r="AQ17" i="6"/>
  <c r="M16" i="6"/>
  <c r="J16" i="6"/>
  <c r="AR17" i="6"/>
  <c r="N16" i="6"/>
  <c r="K16" i="6"/>
  <c r="F231" i="6"/>
  <c r="F231" i="4"/>
  <c r="O231" i="4"/>
  <c r="H204" i="4"/>
  <c r="K14" i="6"/>
  <c r="J14" i="6"/>
  <c r="I14" i="6"/>
  <c r="K14" i="7"/>
  <c r="J14" i="7"/>
  <c r="I14" i="7"/>
  <c r="K11" i="6"/>
  <c r="K14" i="8"/>
  <c r="J11" i="6"/>
  <c r="J14" i="8"/>
  <c r="I11" i="6"/>
  <c r="I14" i="8"/>
  <c r="K11" i="7"/>
  <c r="J11" i="7"/>
  <c r="I11" i="7"/>
  <c r="K11" i="8"/>
  <c r="J11" i="8"/>
  <c r="I11" i="8"/>
  <c r="J16" i="8"/>
  <c r="I16" i="7"/>
  <c r="K16" i="8"/>
  <c r="J16" i="7"/>
  <c r="K16" i="7"/>
  <c r="I16" i="8"/>
  <c r="J17" i="8"/>
  <c r="I17" i="7"/>
  <c r="I12" i="8"/>
  <c r="J17" i="7"/>
  <c r="K17" i="7"/>
  <c r="K12" i="8"/>
  <c r="K17" i="8"/>
  <c r="I17" i="8"/>
  <c r="I12" i="7"/>
  <c r="J12" i="8"/>
  <c r="K12" i="7"/>
  <c r="J12" i="7"/>
  <c r="I13" i="7"/>
  <c r="I13" i="8"/>
  <c r="J13" i="8"/>
  <c r="K13" i="8"/>
  <c r="J13" i="7"/>
  <c r="K13" i="7"/>
  <c r="U241" i="4"/>
  <c r="I204" i="4"/>
  <c r="A400" i="4"/>
  <c r="FP138" i="4"/>
  <c r="EU138" i="4"/>
  <c r="DZ138" i="4"/>
  <c r="DE138" i="4"/>
  <c r="CJ138" i="4"/>
  <c r="BO138" i="4"/>
  <c r="AN151" i="7"/>
  <c r="AN149" i="7"/>
  <c r="AN150" i="7" s="1"/>
  <c r="AO148" i="7"/>
  <c r="DM148" i="7"/>
  <c r="DL151" i="7"/>
  <c r="DL149" i="7"/>
  <c r="DL150" i="7" s="1"/>
  <c r="K151" i="7"/>
  <c r="K149" i="7"/>
  <c r="K150" i="7" s="1"/>
  <c r="L148" i="7"/>
  <c r="Z151" i="7"/>
  <c r="AA148" i="7"/>
  <c r="Z149" i="7"/>
  <c r="Z150" i="7" s="1"/>
  <c r="BD149" i="7"/>
  <c r="BD150" i="7" s="1"/>
  <c r="BE148" i="7"/>
  <c r="BD151" i="7"/>
  <c r="DL149" i="8"/>
  <c r="DL150" i="8" s="1"/>
  <c r="DM148" i="8"/>
  <c r="DL151" i="8"/>
  <c r="BR151" i="8"/>
  <c r="BS148" i="8"/>
  <c r="BR149" i="8"/>
  <c r="BR150" i="8" s="1"/>
  <c r="K148" i="8"/>
  <c r="J151" i="8"/>
  <c r="J149" i="8"/>
  <c r="J150" i="8" s="1"/>
  <c r="X138" i="6"/>
  <c r="EU138" i="6"/>
  <c r="DE138" i="6"/>
  <c r="BO138" i="6"/>
  <c r="CH151" i="7"/>
  <c r="CH149" i="7"/>
  <c r="CH150" i="7" s="1"/>
  <c r="CI148" i="7"/>
  <c r="CV151" i="8"/>
  <c r="CW148" i="8"/>
  <c r="CV149" i="8"/>
  <c r="CV150" i="8" s="1"/>
  <c r="BR149" i="7"/>
  <c r="BR150" i="7" s="1"/>
  <c r="BS148" i="7"/>
  <c r="BR151" i="7"/>
  <c r="Y149" i="8"/>
  <c r="Y150" i="8" s="1"/>
  <c r="Z148" i="8"/>
  <c r="Y151" i="8"/>
  <c r="CV149" i="7"/>
  <c r="CV150" i="7" s="1"/>
  <c r="CV151" i="7"/>
  <c r="CW148" i="7"/>
  <c r="CG149" i="8"/>
  <c r="CG150" i="8" s="1"/>
  <c r="CH148" i="8"/>
  <c r="CG151" i="8"/>
  <c r="AO148" i="8"/>
  <c r="AN149" i="8"/>
  <c r="AN150" i="8" s="1"/>
  <c r="AN151" i="8"/>
  <c r="AG151" i="6"/>
  <c r="AT12" i="6"/>
  <c r="AT13" i="6" s="1"/>
  <c r="Y143" i="6"/>
  <c r="AT143" i="6" s="1"/>
  <c r="AS18" i="6"/>
  <c r="AV151" i="6"/>
  <c r="FP138" i="6"/>
  <c r="CJ138" i="6"/>
  <c r="DZ138" i="6"/>
  <c r="CQ151" i="6"/>
  <c r="L80" i="6"/>
  <c r="L84" i="6" s="1"/>
  <c r="AU17" i="6"/>
  <c r="C149" i="6"/>
  <c r="C150" i="6" s="1"/>
  <c r="AN18" i="6"/>
  <c r="AG149" i="6"/>
  <c r="AG150" i="6" s="1"/>
  <c r="AP18" i="6"/>
  <c r="AV149" i="6"/>
  <c r="AV150" i="6" s="1"/>
  <c r="BK149" i="6"/>
  <c r="BK150" i="6" s="1"/>
  <c r="AR18" i="6"/>
  <c r="BL149" i="6"/>
  <c r="BL150" i="6" s="1"/>
  <c r="BM149" i="6"/>
  <c r="BM150" i="6" s="1"/>
  <c r="AQ18" i="6"/>
  <c r="AT18" i="6"/>
  <c r="BZ149" i="6"/>
  <c r="BZ150" i="6" s="1"/>
  <c r="AU18" i="6"/>
  <c r="CO149" i="6"/>
  <c r="CO150" i="6" s="1"/>
  <c r="CP149" i="6"/>
  <c r="CP150" i="6" s="1"/>
  <c r="R151" i="6"/>
  <c r="P242" i="4"/>
  <c r="R243" i="4"/>
  <c r="S243" i="4"/>
  <c r="R242" i="4"/>
  <c r="S242" i="4"/>
  <c r="P244" i="4"/>
  <c r="LA22" i="1"/>
  <c r="LA25" i="1" s="1"/>
  <c r="KY22" i="1"/>
  <c r="KY25" i="1" s="1"/>
  <c r="P243" i="4"/>
  <c r="AO18" i="6"/>
  <c r="DF148" i="6"/>
  <c r="Z142" i="6"/>
  <c r="AU141" i="6"/>
  <c r="AV141" i="6" s="1"/>
  <c r="BK151" i="6"/>
  <c r="BL151" i="6"/>
  <c r="BZ151" i="6"/>
  <c r="CP151" i="6"/>
  <c r="M78" i="6"/>
  <c r="M82" i="6" s="1"/>
  <c r="AS17" i="6"/>
  <c r="S151" i="6"/>
  <c r="M76" i="6"/>
  <c r="AX148" i="6"/>
  <c r="AM18" i="6"/>
  <c r="J88" i="6"/>
  <c r="AA141" i="6"/>
  <c r="Z143" i="6"/>
  <c r="R161" i="6"/>
  <c r="M79" i="6"/>
  <c r="M83" i="6" s="1"/>
  <c r="N75" i="6"/>
  <c r="N79" i="6" s="1"/>
  <c r="N83" i="6" s="1"/>
  <c r="AS138" i="6"/>
  <c r="AM12" i="6"/>
  <c r="AN12" i="6"/>
  <c r="AP12" i="6"/>
  <c r="N74" i="6"/>
  <c r="N78" i="6" s="1"/>
  <c r="N82" i="6" s="1"/>
  <c r="AO12" i="6"/>
  <c r="DE149" i="6"/>
  <c r="DE150" i="6" s="1"/>
  <c r="DE151" i="6"/>
  <c r="AQ12" i="6"/>
  <c r="AR12" i="6"/>
  <c r="AW149" i="6"/>
  <c r="AW150" i="6" s="1"/>
  <c r="AW151" i="6"/>
  <c r="O231" i="6"/>
  <c r="J231" i="6"/>
  <c r="BN148" i="6"/>
  <c r="BM151" i="6"/>
  <c r="CA149" i="6"/>
  <c r="CA150" i="6" s="1"/>
  <c r="CB148" i="6"/>
  <c r="CA151" i="6"/>
  <c r="S149" i="6"/>
  <c r="S150" i="6" s="1"/>
  <c r="T151" i="6"/>
  <c r="T149" i="6"/>
  <c r="T150" i="6" s="1"/>
  <c r="U148" i="6"/>
  <c r="AH151" i="6"/>
  <c r="AI151" i="6"/>
  <c r="AJ148" i="6"/>
  <c r="CR148" i="6"/>
  <c r="CQ149" i="6"/>
  <c r="CQ150" i="6" s="1"/>
  <c r="AH149" i="6"/>
  <c r="AH150" i="6" s="1"/>
  <c r="AI149" i="6"/>
  <c r="AI150" i="6" s="1"/>
  <c r="R149" i="6"/>
  <c r="R150" i="6" s="1"/>
  <c r="C151" i="6"/>
  <c r="E148" i="6"/>
  <c r="D151" i="6"/>
  <c r="DD151" i="6"/>
  <c r="D149" i="6"/>
  <c r="D150" i="6" s="1"/>
  <c r="DD149" i="6"/>
  <c r="DD150" i="6" s="1"/>
  <c r="J231" i="4"/>
  <c r="C207" i="4"/>
  <c r="C203" i="4"/>
  <c r="C202" i="4"/>
  <c r="LB5" i="1"/>
  <c r="D84" i="1" l="1"/>
  <c r="D55" i="1"/>
  <c r="D80" i="1"/>
  <c r="D73" i="1"/>
  <c r="D78" i="1"/>
  <c r="D76" i="1"/>
  <c r="D70" i="1"/>
  <c r="D75" i="1"/>
  <c r="D71" i="1"/>
  <c r="D72" i="1"/>
  <c r="D79" i="1"/>
  <c r="D74" i="1"/>
  <c r="D77" i="1"/>
  <c r="D69" i="1"/>
  <c r="D65" i="1"/>
  <c r="D68" i="1"/>
  <c r="D67" i="1"/>
  <c r="D66" i="1"/>
  <c r="D62" i="1"/>
  <c r="D64" i="1"/>
  <c r="D61" i="1"/>
  <c r="D60" i="1"/>
  <c r="D63" i="1"/>
  <c r="D56" i="1"/>
  <c r="D57" i="1"/>
  <c r="D54" i="1"/>
  <c r="D58" i="1"/>
  <c r="D59" i="1"/>
  <c r="D46" i="1"/>
  <c r="D50" i="1"/>
  <c r="EZ4" i="1"/>
  <c r="D15" i="7"/>
  <c r="D15" i="8"/>
  <c r="E15" i="6"/>
  <c r="E15" i="7"/>
  <c r="E15" i="8"/>
  <c r="C15" i="6"/>
  <c r="C15" i="8"/>
  <c r="C15" i="7"/>
  <c r="D15" i="6"/>
  <c r="E15" i="4"/>
  <c r="W15" i="4" s="1"/>
  <c r="D15" i="4"/>
  <c r="C15" i="4"/>
  <c r="HT4" i="1"/>
  <c r="G15" i="8"/>
  <c r="G15" i="7"/>
  <c r="H15" i="6"/>
  <c r="H15" i="7"/>
  <c r="H15" i="8"/>
  <c r="F15" i="8"/>
  <c r="F15" i="6"/>
  <c r="F15" i="7"/>
  <c r="G15" i="6"/>
  <c r="H15" i="4"/>
  <c r="Z15" i="4" s="1"/>
  <c r="G15" i="4"/>
  <c r="Y15" i="4" s="1"/>
  <c r="F15" i="4"/>
  <c r="X15" i="4" s="1"/>
  <c r="S15" i="7"/>
  <c r="AK15" i="7" s="1"/>
  <c r="S15" i="8"/>
  <c r="AK15" i="8" s="1"/>
  <c r="T15" i="6"/>
  <c r="AL15" i="6" s="1"/>
  <c r="T15" i="7"/>
  <c r="AL15" i="7" s="1"/>
  <c r="T15" i="8"/>
  <c r="AL15" i="8" s="1"/>
  <c r="R15" i="6"/>
  <c r="AJ15" i="6" s="1"/>
  <c r="R15" i="8"/>
  <c r="AJ15" i="8" s="1"/>
  <c r="R15" i="7"/>
  <c r="AJ15" i="7" s="1"/>
  <c r="S15" i="6"/>
  <c r="AK15" i="6" s="1"/>
  <c r="T15" i="4"/>
  <c r="AL15" i="4" s="1"/>
  <c r="TX4" i="1" s="1"/>
  <c r="S15" i="4"/>
  <c r="AK15" i="4" s="1"/>
  <c r="RN4" i="1" s="1"/>
  <c r="R15" i="4"/>
  <c r="AJ15" i="4" s="1"/>
  <c r="FB4" i="1"/>
  <c r="FJ4" i="1"/>
  <c r="FC4" i="1"/>
  <c r="FK4" i="1"/>
  <c r="O236" i="7"/>
  <c r="P235" i="7"/>
  <c r="R236" i="7"/>
  <c r="S235" i="7"/>
  <c r="R236" i="8"/>
  <c r="S235" i="8"/>
  <c r="AB14" i="4"/>
  <c r="R235" i="7"/>
  <c r="Q236" i="7"/>
  <c r="T235" i="7"/>
  <c r="S236" i="7"/>
  <c r="T235" i="8"/>
  <c r="S236" i="8"/>
  <c r="O236" i="8"/>
  <c r="P235" i="8"/>
  <c r="P236" i="8"/>
  <c r="Q235" i="8"/>
  <c r="AC17" i="4"/>
  <c r="T235" i="6"/>
  <c r="T235" i="4"/>
  <c r="K231" i="6"/>
  <c r="K231" i="4"/>
  <c r="AA14" i="4"/>
  <c r="R235" i="8"/>
  <c r="Q236" i="8"/>
  <c r="O236" i="6"/>
  <c r="O235" i="6"/>
  <c r="P231" i="4"/>
  <c r="R231" i="4" s="1"/>
  <c r="O236" i="4"/>
  <c r="O235" i="4"/>
  <c r="P236" i="7"/>
  <c r="Q235" i="7"/>
  <c r="G231" i="6"/>
  <c r="AE238" i="8"/>
  <c r="AB17" i="4"/>
  <c r="AA17" i="4"/>
  <c r="AB12" i="4"/>
  <c r="AA12" i="4"/>
  <c r="E19" i="7"/>
  <c r="W19" i="7" s="1"/>
  <c r="D19" i="7"/>
  <c r="V19" i="7" s="1"/>
  <c r="C19" i="7"/>
  <c r="U19" i="7" s="1"/>
  <c r="C19" i="8"/>
  <c r="U19" i="8" s="1"/>
  <c r="D19" i="8"/>
  <c r="V19" i="8" s="1"/>
  <c r="E19" i="8"/>
  <c r="W19" i="8" s="1"/>
  <c r="E19" i="6"/>
  <c r="W19" i="6" s="1"/>
  <c r="D19" i="6"/>
  <c r="V19" i="6" s="1"/>
  <c r="C19" i="6"/>
  <c r="U19" i="6" s="1"/>
  <c r="E29" i="8"/>
  <c r="W29" i="8" s="1"/>
  <c r="C24" i="7"/>
  <c r="U24" i="7" s="1"/>
  <c r="D24" i="7"/>
  <c r="V24" i="7" s="1"/>
  <c r="E24" i="7"/>
  <c r="W24" i="7" s="1"/>
  <c r="C34" i="7"/>
  <c r="U34" i="7" s="1"/>
  <c r="C29" i="8"/>
  <c r="U29" i="8" s="1"/>
  <c r="D29" i="8"/>
  <c r="V29" i="8" s="1"/>
  <c r="D34" i="7"/>
  <c r="V34" i="7" s="1"/>
  <c r="E34" i="7"/>
  <c r="W34" i="7" s="1"/>
  <c r="C24" i="8"/>
  <c r="U24" i="8" s="1"/>
  <c r="C24" i="6"/>
  <c r="U24" i="6" s="1"/>
  <c r="D24" i="8"/>
  <c r="V24" i="8" s="1"/>
  <c r="D24" i="6"/>
  <c r="V24" i="6" s="1"/>
  <c r="E24" i="8"/>
  <c r="W24" i="8" s="1"/>
  <c r="E24" i="6"/>
  <c r="W24" i="6" s="1"/>
  <c r="C29" i="7"/>
  <c r="U29" i="7" s="1"/>
  <c r="D29" i="7"/>
  <c r="V29" i="7" s="1"/>
  <c r="E29" i="7"/>
  <c r="W29" i="7" s="1"/>
  <c r="D29" i="6"/>
  <c r="V29" i="6" s="1"/>
  <c r="E29" i="6"/>
  <c r="W29" i="6" s="1"/>
  <c r="C29" i="6"/>
  <c r="U29" i="6" s="1"/>
  <c r="C39" i="7"/>
  <c r="U39" i="7" s="1"/>
  <c r="D39" i="7"/>
  <c r="V39" i="7" s="1"/>
  <c r="E39" i="7"/>
  <c r="W39" i="7" s="1"/>
  <c r="C34" i="8"/>
  <c r="U34" i="8" s="1"/>
  <c r="D34" i="8"/>
  <c r="V34" i="8" s="1"/>
  <c r="E34" i="8"/>
  <c r="W34" i="8" s="1"/>
  <c r="C39" i="6"/>
  <c r="U39" i="6" s="1"/>
  <c r="D39" i="6"/>
  <c r="V39" i="6" s="1"/>
  <c r="E39" i="6"/>
  <c r="W39" i="6" s="1"/>
  <c r="C34" i="6"/>
  <c r="U34" i="6" s="1"/>
  <c r="D34" i="6"/>
  <c r="V34" i="6" s="1"/>
  <c r="E34" i="6"/>
  <c r="W34" i="6" s="1"/>
  <c r="C39" i="8"/>
  <c r="U39" i="8" s="1"/>
  <c r="D39" i="8"/>
  <c r="V39" i="8" s="1"/>
  <c r="E39" i="8"/>
  <c r="W39" i="8" s="1"/>
  <c r="C19" i="4"/>
  <c r="D19" i="4"/>
  <c r="E19" i="4"/>
  <c r="E24" i="4"/>
  <c r="D24" i="4"/>
  <c r="C24" i="4"/>
  <c r="E29" i="4"/>
  <c r="W29" i="4" s="1"/>
  <c r="D29" i="4"/>
  <c r="V29" i="4" s="1"/>
  <c r="C29" i="4"/>
  <c r="U29" i="4" s="1"/>
  <c r="E34" i="4"/>
  <c r="D34" i="4"/>
  <c r="C34" i="4"/>
  <c r="E39" i="4"/>
  <c r="W39" i="4" s="1"/>
  <c r="D39" i="4"/>
  <c r="V39" i="4" s="1"/>
  <c r="C39" i="4"/>
  <c r="U39" i="4" s="1"/>
  <c r="E22" i="8"/>
  <c r="W22" i="8" s="1"/>
  <c r="C22" i="8"/>
  <c r="U22" i="8" s="1"/>
  <c r="C22" i="7"/>
  <c r="U22" i="7" s="1"/>
  <c r="D21" i="6"/>
  <c r="V21" i="6" s="1"/>
  <c r="D21" i="8"/>
  <c r="V21" i="8" s="1"/>
  <c r="D22" i="7"/>
  <c r="V22" i="7" s="1"/>
  <c r="D31" i="8"/>
  <c r="V31" i="8" s="1"/>
  <c r="E21" i="8"/>
  <c r="W21" i="8" s="1"/>
  <c r="E22" i="7"/>
  <c r="W22" i="7" s="1"/>
  <c r="C20" i="8"/>
  <c r="U20" i="8" s="1"/>
  <c r="C26" i="8"/>
  <c r="U26" i="8" s="1"/>
  <c r="D20" i="8"/>
  <c r="V20" i="8" s="1"/>
  <c r="C20" i="7"/>
  <c r="U20" i="7" s="1"/>
  <c r="E20" i="8"/>
  <c r="W20" i="8" s="1"/>
  <c r="E21" i="6"/>
  <c r="W21" i="6" s="1"/>
  <c r="E31" i="8"/>
  <c r="W31" i="8" s="1"/>
  <c r="D20" i="7"/>
  <c r="V20" i="7" s="1"/>
  <c r="D26" i="8"/>
  <c r="V26" i="8" s="1"/>
  <c r="E26" i="8"/>
  <c r="W26" i="8" s="1"/>
  <c r="D22" i="8"/>
  <c r="V22" i="8" s="1"/>
  <c r="D36" i="8"/>
  <c r="V36" i="8" s="1"/>
  <c r="C27" i="8"/>
  <c r="U27" i="8" s="1"/>
  <c r="D26" i="6"/>
  <c r="V26" i="6" s="1"/>
  <c r="D27" i="8"/>
  <c r="V27" i="8" s="1"/>
  <c r="E27" i="8"/>
  <c r="W27" i="8" s="1"/>
  <c r="E20" i="7"/>
  <c r="W20" i="7" s="1"/>
  <c r="C21" i="6"/>
  <c r="U21" i="6" s="1"/>
  <c r="C21" i="8"/>
  <c r="U21" i="8" s="1"/>
  <c r="C31" i="8"/>
  <c r="U31" i="8" s="1"/>
  <c r="D21" i="7"/>
  <c r="V21" i="7" s="1"/>
  <c r="E25" i="6"/>
  <c r="W25" i="6" s="1"/>
  <c r="E22" i="6"/>
  <c r="W22" i="6" s="1"/>
  <c r="D32" i="8"/>
  <c r="V32" i="8" s="1"/>
  <c r="E37" i="8"/>
  <c r="W37" i="8" s="1"/>
  <c r="C25" i="6"/>
  <c r="U25" i="6" s="1"/>
  <c r="C32" i="8"/>
  <c r="U32" i="8" s="1"/>
  <c r="C26" i="6"/>
  <c r="U26" i="6" s="1"/>
  <c r="E20" i="6"/>
  <c r="W20" i="6" s="1"/>
  <c r="C37" i="8"/>
  <c r="U37" i="8" s="1"/>
  <c r="D37" i="8"/>
  <c r="V37" i="8" s="1"/>
  <c r="E36" i="8"/>
  <c r="W36" i="8" s="1"/>
  <c r="E21" i="7"/>
  <c r="W21" i="7" s="1"/>
  <c r="E26" i="6"/>
  <c r="W26" i="6" s="1"/>
  <c r="D20" i="6"/>
  <c r="V20" i="6" s="1"/>
  <c r="C27" i="6"/>
  <c r="U27" i="6" s="1"/>
  <c r="D22" i="6"/>
  <c r="V22" i="6" s="1"/>
  <c r="E27" i="6"/>
  <c r="W27" i="6" s="1"/>
  <c r="E32" i="8"/>
  <c r="W32" i="8" s="1"/>
  <c r="C36" i="8"/>
  <c r="U36" i="8" s="1"/>
  <c r="D27" i="6"/>
  <c r="V27" i="6" s="1"/>
  <c r="C22" i="6"/>
  <c r="U22" i="6" s="1"/>
  <c r="C21" i="7"/>
  <c r="U21" i="7" s="1"/>
  <c r="D25" i="6"/>
  <c r="V25" i="6" s="1"/>
  <c r="C20" i="6"/>
  <c r="U20" i="6" s="1"/>
  <c r="E31" i="6"/>
  <c r="W31" i="6" s="1"/>
  <c r="C35" i="6"/>
  <c r="U35" i="6" s="1"/>
  <c r="C26" i="7"/>
  <c r="U26" i="7" s="1"/>
  <c r="D31" i="6"/>
  <c r="V31" i="6" s="1"/>
  <c r="E41" i="8"/>
  <c r="W41" i="8" s="1"/>
  <c r="D32" i="6"/>
  <c r="V32" i="6" s="1"/>
  <c r="E30" i="6"/>
  <c r="W30" i="6" s="1"/>
  <c r="C30" i="7"/>
  <c r="U30" i="7" s="1"/>
  <c r="E35" i="6"/>
  <c r="W35" i="6" s="1"/>
  <c r="D35" i="6"/>
  <c r="V35" i="6" s="1"/>
  <c r="D30" i="6"/>
  <c r="V30" i="6" s="1"/>
  <c r="D41" i="8"/>
  <c r="V41" i="8" s="1"/>
  <c r="E27" i="7"/>
  <c r="W27" i="7" s="1"/>
  <c r="E25" i="8"/>
  <c r="W25" i="8" s="1"/>
  <c r="D25" i="8"/>
  <c r="V25" i="8" s="1"/>
  <c r="C31" i="6"/>
  <c r="U31" i="6" s="1"/>
  <c r="C30" i="6"/>
  <c r="U30" i="6" s="1"/>
  <c r="E25" i="7"/>
  <c r="W25" i="7" s="1"/>
  <c r="D26" i="7"/>
  <c r="V26" i="7" s="1"/>
  <c r="C42" i="8"/>
  <c r="U42" i="8" s="1"/>
  <c r="C27" i="7"/>
  <c r="U27" i="7" s="1"/>
  <c r="D27" i="7"/>
  <c r="V27" i="7" s="1"/>
  <c r="C25" i="8"/>
  <c r="U25" i="8" s="1"/>
  <c r="E26" i="7"/>
  <c r="W26" i="7" s="1"/>
  <c r="C32" i="6"/>
  <c r="U32" i="6" s="1"/>
  <c r="C25" i="7"/>
  <c r="U25" i="7" s="1"/>
  <c r="C41" i="8"/>
  <c r="U41" i="8" s="1"/>
  <c r="D42" i="8"/>
  <c r="V42" i="8" s="1"/>
  <c r="E42" i="8"/>
  <c r="W42" i="8" s="1"/>
  <c r="D30" i="7"/>
  <c r="V30" i="7" s="1"/>
  <c r="E30" i="7"/>
  <c r="W30" i="7" s="1"/>
  <c r="D25" i="7"/>
  <c r="V25" i="7" s="1"/>
  <c r="E32" i="6"/>
  <c r="W32" i="6" s="1"/>
  <c r="C31" i="7"/>
  <c r="U31" i="7" s="1"/>
  <c r="E37" i="6"/>
  <c r="W37" i="6" s="1"/>
  <c r="E40" i="6"/>
  <c r="W40" i="6" s="1"/>
  <c r="C36" i="6"/>
  <c r="U36" i="6" s="1"/>
  <c r="E30" i="8"/>
  <c r="W30" i="8" s="1"/>
  <c r="E32" i="7"/>
  <c r="W32" i="7" s="1"/>
  <c r="C35" i="7"/>
  <c r="U35" i="7" s="1"/>
  <c r="C40" i="6"/>
  <c r="U40" i="6" s="1"/>
  <c r="D30" i="8"/>
  <c r="V30" i="8" s="1"/>
  <c r="C32" i="7"/>
  <c r="U32" i="7" s="1"/>
  <c r="D35" i="7"/>
  <c r="V35" i="7" s="1"/>
  <c r="D37" i="6"/>
  <c r="V37" i="6" s="1"/>
  <c r="E35" i="7"/>
  <c r="W35" i="7" s="1"/>
  <c r="D31" i="7"/>
  <c r="V31" i="7" s="1"/>
  <c r="D40" i="6"/>
  <c r="V40" i="6" s="1"/>
  <c r="D32" i="7"/>
  <c r="V32" i="7" s="1"/>
  <c r="C37" i="6"/>
  <c r="U37" i="6" s="1"/>
  <c r="E36" i="6"/>
  <c r="W36" i="6" s="1"/>
  <c r="C30" i="8"/>
  <c r="U30" i="8" s="1"/>
  <c r="D36" i="6"/>
  <c r="V36" i="6" s="1"/>
  <c r="E31" i="7"/>
  <c r="W31" i="7" s="1"/>
  <c r="E42" i="6"/>
  <c r="W42" i="6" s="1"/>
  <c r="D41" i="6"/>
  <c r="V41" i="6" s="1"/>
  <c r="E35" i="8"/>
  <c r="W35" i="8" s="1"/>
  <c r="D37" i="7"/>
  <c r="V37" i="7" s="1"/>
  <c r="C36" i="7"/>
  <c r="U36" i="7" s="1"/>
  <c r="E37" i="7"/>
  <c r="W37" i="7" s="1"/>
  <c r="C40" i="7"/>
  <c r="U40" i="7" s="1"/>
  <c r="C37" i="7"/>
  <c r="U37" i="7" s="1"/>
  <c r="C41" i="6"/>
  <c r="U41" i="6" s="1"/>
  <c r="E41" i="6"/>
  <c r="W41" i="6" s="1"/>
  <c r="D40" i="7"/>
  <c r="V40" i="7" s="1"/>
  <c r="D36" i="7"/>
  <c r="V36" i="7" s="1"/>
  <c r="C42" i="6"/>
  <c r="U42" i="6" s="1"/>
  <c r="D42" i="6"/>
  <c r="V42" i="6" s="1"/>
  <c r="E36" i="7"/>
  <c r="W36" i="7" s="1"/>
  <c r="D35" i="8"/>
  <c r="V35" i="8" s="1"/>
  <c r="E40" i="7"/>
  <c r="W40" i="7" s="1"/>
  <c r="C35" i="8"/>
  <c r="U35" i="8" s="1"/>
  <c r="D42" i="7"/>
  <c r="V42" i="7" s="1"/>
  <c r="C41" i="7"/>
  <c r="U41" i="7" s="1"/>
  <c r="C42" i="7"/>
  <c r="U42" i="7" s="1"/>
  <c r="D40" i="8"/>
  <c r="V40" i="8" s="1"/>
  <c r="E41" i="7"/>
  <c r="W41" i="7" s="1"/>
  <c r="E42" i="7"/>
  <c r="W42" i="7" s="1"/>
  <c r="D41" i="7"/>
  <c r="V41" i="7" s="1"/>
  <c r="E40" i="8"/>
  <c r="W40" i="8" s="1"/>
  <c r="C40" i="8"/>
  <c r="U40" i="8" s="1"/>
  <c r="LO41" i="1" a="1"/>
  <c r="LO41" i="1" s="1"/>
  <c r="LN41" i="1" s="1" a="1"/>
  <c r="LN41" i="1" s="1"/>
  <c r="C36" i="4"/>
  <c r="BD236" i="8" s="1"/>
  <c r="C30" i="4"/>
  <c r="AY235" i="8" s="1"/>
  <c r="E30" i="4"/>
  <c r="E41" i="4"/>
  <c r="E35" i="4"/>
  <c r="D26" i="4"/>
  <c r="AT236" i="7" s="1"/>
  <c r="D40" i="4"/>
  <c r="BI235" i="7" s="1"/>
  <c r="E32" i="4"/>
  <c r="W32" i="4" s="1"/>
  <c r="C40" i="4"/>
  <c r="BI235" i="8" s="1"/>
  <c r="D22" i="4"/>
  <c r="C20" i="4"/>
  <c r="D36" i="4"/>
  <c r="BD236" i="7" s="1"/>
  <c r="C35" i="4"/>
  <c r="BD235" i="8" s="1"/>
  <c r="E37" i="4"/>
  <c r="W37" i="4" s="1"/>
  <c r="UU4" i="1" s="1"/>
  <c r="C22" i="4"/>
  <c r="C31" i="4"/>
  <c r="AY236" i="8" s="1"/>
  <c r="D42" i="4"/>
  <c r="V42" i="4" s="1"/>
  <c r="SP4" i="1" s="1"/>
  <c r="E20" i="4"/>
  <c r="C37" i="4"/>
  <c r="U37" i="4" s="1"/>
  <c r="QA4" i="1" s="1"/>
  <c r="C27" i="4"/>
  <c r="C25" i="4"/>
  <c r="AT235" i="8" s="1"/>
  <c r="E25" i="4"/>
  <c r="C42" i="4"/>
  <c r="U42" i="4" s="1"/>
  <c r="QF4" i="1" s="1"/>
  <c r="D27" i="4"/>
  <c r="D32" i="4"/>
  <c r="V32" i="4" s="1"/>
  <c r="D41" i="4"/>
  <c r="BI236" i="7" s="1"/>
  <c r="E22" i="4"/>
  <c r="E42" i="4"/>
  <c r="W42" i="4" s="1"/>
  <c r="UZ4" i="1" s="1"/>
  <c r="D25" i="4"/>
  <c r="AT235" i="7" s="1"/>
  <c r="C41" i="4"/>
  <c r="BI236" i="8" s="1"/>
  <c r="E40" i="4"/>
  <c r="D21" i="4"/>
  <c r="E21" i="4"/>
  <c r="C21" i="4"/>
  <c r="C26" i="4"/>
  <c r="AT236" i="8" s="1"/>
  <c r="D20" i="4"/>
  <c r="E31" i="4"/>
  <c r="E36" i="4"/>
  <c r="D30" i="4"/>
  <c r="AY235" i="7" s="1"/>
  <c r="D31" i="4"/>
  <c r="AY236" i="7" s="1"/>
  <c r="E27" i="4"/>
  <c r="E26" i="4"/>
  <c r="D37" i="4"/>
  <c r="V37" i="4" s="1"/>
  <c r="SK4" i="1" s="1"/>
  <c r="D35" i="4"/>
  <c r="C32" i="4"/>
  <c r="U32" i="4" s="1"/>
  <c r="BD151" i="8"/>
  <c r="BE148" i="8"/>
  <c r="BE151" i="8" s="1"/>
  <c r="AD241" i="4"/>
  <c r="AE237" i="8"/>
  <c r="AE239" i="8"/>
  <c r="AE241" i="4"/>
  <c r="AA241" i="4"/>
  <c r="AG241" i="4" s="1"/>
  <c r="AM241" i="4" s="1"/>
  <c r="AB241" i="4"/>
  <c r="R18" i="6"/>
  <c r="O18" i="6"/>
  <c r="S18" i="6"/>
  <c r="P18" i="6"/>
  <c r="R17" i="4"/>
  <c r="T13" i="4"/>
  <c r="R12" i="4"/>
  <c r="S13" i="4"/>
  <c r="T14" i="8"/>
  <c r="T14" i="7"/>
  <c r="T14" i="6"/>
  <c r="T14" i="4"/>
  <c r="AL14" i="4" s="1"/>
  <c r="TW4" i="1" s="1"/>
  <c r="R13" i="4"/>
  <c r="S14" i="8"/>
  <c r="S14" i="7"/>
  <c r="S14" i="6"/>
  <c r="S14" i="4"/>
  <c r="R14" i="8"/>
  <c r="R14" i="7"/>
  <c r="R14" i="6"/>
  <c r="T16" i="4"/>
  <c r="R14" i="4"/>
  <c r="S16" i="4"/>
  <c r="T17" i="4"/>
  <c r="R16" i="4"/>
  <c r="AJ236" i="8" s="1"/>
  <c r="T12" i="4"/>
  <c r="AL12" i="4" s="1"/>
  <c r="TV4" i="1" s="1"/>
  <c r="S17" i="4"/>
  <c r="AL235" i="7" s="1"/>
  <c r="S12" i="4"/>
  <c r="R16" i="8"/>
  <c r="S16" i="8"/>
  <c r="T16" i="8"/>
  <c r="R16" i="7"/>
  <c r="S16" i="7"/>
  <c r="T16" i="7"/>
  <c r="R12" i="8"/>
  <c r="R17" i="8"/>
  <c r="S12" i="8"/>
  <c r="T17" i="8"/>
  <c r="T12" i="8"/>
  <c r="T17" i="7"/>
  <c r="S17" i="8"/>
  <c r="S17" i="7"/>
  <c r="S12" i="7"/>
  <c r="T12" i="7"/>
  <c r="R12" i="7"/>
  <c r="R17" i="7"/>
  <c r="R13" i="7"/>
  <c r="T13" i="7"/>
  <c r="S13" i="7"/>
  <c r="T13" i="8"/>
  <c r="S13" i="8"/>
  <c r="R13" i="8"/>
  <c r="T16" i="6"/>
  <c r="AM13" i="6"/>
  <c r="R12" i="6"/>
  <c r="O12" i="6"/>
  <c r="AG12" i="6" s="1"/>
  <c r="Q17" i="6"/>
  <c r="T17" i="6"/>
  <c r="R16" i="6"/>
  <c r="AO13" i="6"/>
  <c r="Q12" i="6"/>
  <c r="AI12" i="6" s="1"/>
  <c r="T12" i="6"/>
  <c r="T18" i="6"/>
  <c r="Q18" i="6"/>
  <c r="R17" i="6"/>
  <c r="O17" i="6"/>
  <c r="S16" i="6"/>
  <c r="AN13" i="6"/>
  <c r="P12" i="6"/>
  <c r="AH12" i="6" s="1"/>
  <c r="S12" i="6"/>
  <c r="P17" i="6"/>
  <c r="S17" i="6"/>
  <c r="X244" i="4"/>
  <c r="AD244" i="4" s="1"/>
  <c r="Y244" i="4"/>
  <c r="AE244" i="4" s="1"/>
  <c r="U244" i="4"/>
  <c r="B42" i="1"/>
  <c r="AB13" i="4"/>
  <c r="AC13" i="4"/>
  <c r="AA13" i="4"/>
  <c r="AE368" i="8"/>
  <c r="AE368" i="7"/>
  <c r="AE368" i="6"/>
  <c r="Q381" i="4"/>
  <c r="D382" i="4"/>
  <c r="C382" i="4" s="1"/>
  <c r="AA16" i="4"/>
  <c r="AG368" i="8"/>
  <c r="AC16" i="4"/>
  <c r="AG368" i="6"/>
  <c r="AG368" i="4"/>
  <c r="AB16" i="4"/>
  <c r="AG368" i="7"/>
  <c r="U243" i="4"/>
  <c r="A464" i="4"/>
  <c r="E464" i="4" s="1"/>
  <c r="Y242" i="4"/>
  <c r="AE242" i="4" s="1"/>
  <c r="Y243" i="4"/>
  <c r="AE243" i="4" s="1"/>
  <c r="V244" i="4"/>
  <c r="X243" i="4"/>
  <c r="AD243" i="4" s="1"/>
  <c r="AF368" i="8"/>
  <c r="AF368" i="7"/>
  <c r="X11" i="4"/>
  <c r="Y11" i="4"/>
  <c r="Z11" i="4"/>
  <c r="AJ11" i="4"/>
  <c r="OW4" i="1" s="1"/>
  <c r="AK11" i="4"/>
  <c r="RK4" i="1" s="1"/>
  <c r="AL11" i="4"/>
  <c r="TU4" i="1" s="1"/>
  <c r="V11" i="4"/>
  <c r="W11" i="4"/>
  <c r="C17" i="4"/>
  <c r="D17" i="4"/>
  <c r="C16" i="4"/>
  <c r="E17" i="4"/>
  <c r="C13" i="4"/>
  <c r="D16" i="4"/>
  <c r="D13" i="4"/>
  <c r="C14" i="4"/>
  <c r="E235" i="8" s="1"/>
  <c r="E16" i="4"/>
  <c r="F236" i="6" s="1"/>
  <c r="C12" i="4"/>
  <c r="E13" i="4"/>
  <c r="D14" i="4"/>
  <c r="E235" i="7" s="1"/>
  <c r="D12" i="4"/>
  <c r="E14" i="4"/>
  <c r="E235" i="6" s="1"/>
  <c r="E12" i="4"/>
  <c r="F16" i="6"/>
  <c r="F17" i="4"/>
  <c r="G17" i="4"/>
  <c r="F16" i="4"/>
  <c r="H17" i="4"/>
  <c r="F13" i="4"/>
  <c r="G16" i="4"/>
  <c r="G13" i="4"/>
  <c r="F14" i="4"/>
  <c r="H16" i="4"/>
  <c r="F12" i="4"/>
  <c r="H13" i="4"/>
  <c r="G14" i="4"/>
  <c r="G12" i="4"/>
  <c r="H14" i="4"/>
  <c r="Z14" i="4" s="1"/>
  <c r="H12" i="4"/>
  <c r="J235" i="6" s="1"/>
  <c r="LB22" i="1"/>
  <c r="LB89" i="1"/>
  <c r="E463" i="4"/>
  <c r="F463" i="4"/>
  <c r="P380" i="4"/>
  <c r="B380" i="4"/>
  <c r="I383" i="4"/>
  <c r="V383" i="4" s="1"/>
  <c r="H383" i="4"/>
  <c r="U383" i="4" s="1"/>
  <c r="G383" i="4"/>
  <c r="T383" i="4" s="1"/>
  <c r="F383" i="4"/>
  <c r="S383" i="4" s="1"/>
  <c r="E383" i="4"/>
  <c r="R383" i="4" s="1"/>
  <c r="I400" i="4"/>
  <c r="V400" i="4" s="1"/>
  <c r="H400" i="4"/>
  <c r="U400" i="4" s="1"/>
  <c r="G400" i="4"/>
  <c r="T400" i="4" s="1"/>
  <c r="D400" i="4"/>
  <c r="Q400" i="4" s="1"/>
  <c r="A384" i="4"/>
  <c r="F325" i="8"/>
  <c r="E325" i="8"/>
  <c r="R326" i="8"/>
  <c r="Q326" i="8"/>
  <c r="BY372" i="6"/>
  <c r="BW372" i="7"/>
  <c r="AD368" i="7"/>
  <c r="BZ372" i="6"/>
  <c r="AD368" i="4"/>
  <c r="AD368" i="6"/>
  <c r="CI372" i="7"/>
  <c r="BY372" i="7"/>
  <c r="BW372" i="6"/>
  <c r="BV372" i="6"/>
  <c r="BX372" i="6"/>
  <c r="AF368" i="4"/>
  <c r="AF368" i="6"/>
  <c r="BZ372" i="7"/>
  <c r="BV372" i="7"/>
  <c r="BX372" i="7"/>
  <c r="AD368" i="8"/>
  <c r="CI372" i="8"/>
  <c r="BZ372" i="8"/>
  <c r="BY372" i="8"/>
  <c r="BX372" i="8"/>
  <c r="BW372" i="8"/>
  <c r="BV372" i="8"/>
  <c r="AE368" i="4"/>
  <c r="BX372" i="4"/>
  <c r="U231" i="4"/>
  <c r="M18" i="6"/>
  <c r="J18" i="6"/>
  <c r="G18" i="6"/>
  <c r="D18" i="6"/>
  <c r="H202" i="4"/>
  <c r="E11" i="8"/>
  <c r="D11" i="8"/>
  <c r="E14" i="6"/>
  <c r="D14" i="6"/>
  <c r="C14" i="6"/>
  <c r="E14" i="7"/>
  <c r="D14" i="7"/>
  <c r="C11" i="8"/>
  <c r="C14" i="7"/>
  <c r="C11" i="7"/>
  <c r="C11" i="6"/>
  <c r="E11" i="6"/>
  <c r="E14" i="8"/>
  <c r="D11" i="6"/>
  <c r="D14" i="8"/>
  <c r="C14" i="8"/>
  <c r="E11" i="7"/>
  <c r="D11" i="7"/>
  <c r="C16" i="7"/>
  <c r="D16" i="8"/>
  <c r="E16" i="8"/>
  <c r="D16" i="7"/>
  <c r="E16" i="7"/>
  <c r="C16" i="8"/>
  <c r="D12" i="7"/>
  <c r="D17" i="8"/>
  <c r="C17" i="7"/>
  <c r="C12" i="8"/>
  <c r="D17" i="7"/>
  <c r="E17" i="7"/>
  <c r="E12" i="8"/>
  <c r="E17" i="8"/>
  <c r="C17" i="8"/>
  <c r="C12" i="7"/>
  <c r="D12" i="8"/>
  <c r="E12" i="7"/>
  <c r="C13" i="7"/>
  <c r="C13" i="8"/>
  <c r="E13" i="8"/>
  <c r="D13" i="8"/>
  <c r="D13" i="7"/>
  <c r="E13" i="7"/>
  <c r="G231" i="4"/>
  <c r="E16" i="6"/>
  <c r="H16" i="6"/>
  <c r="L231" i="4"/>
  <c r="J12" i="6"/>
  <c r="G12" i="6"/>
  <c r="D12" i="6"/>
  <c r="M12" i="6"/>
  <c r="T11" i="6"/>
  <c r="S11" i="6"/>
  <c r="R11" i="6"/>
  <c r="T11" i="7"/>
  <c r="S11" i="7"/>
  <c r="R11" i="7"/>
  <c r="T11" i="8"/>
  <c r="S11" i="8"/>
  <c r="R11" i="8"/>
  <c r="C18" i="6"/>
  <c r="L18" i="6"/>
  <c r="I18" i="6"/>
  <c r="F18" i="6"/>
  <c r="N17" i="6"/>
  <c r="K17" i="6"/>
  <c r="H17" i="6"/>
  <c r="E17" i="6"/>
  <c r="D16" i="6"/>
  <c r="N18" i="6"/>
  <c r="K18" i="6"/>
  <c r="H18" i="6"/>
  <c r="E18" i="6"/>
  <c r="G16" i="6"/>
  <c r="H12" i="6"/>
  <c r="E12" i="6"/>
  <c r="K12" i="6"/>
  <c r="N12" i="6"/>
  <c r="M17" i="6"/>
  <c r="J17" i="6"/>
  <c r="G17" i="6"/>
  <c r="D17" i="6"/>
  <c r="C16" i="6"/>
  <c r="H203" i="4"/>
  <c r="G11" i="8"/>
  <c r="F11" i="8"/>
  <c r="H14" i="6"/>
  <c r="G14" i="6"/>
  <c r="F14" i="6"/>
  <c r="H14" i="7"/>
  <c r="G14" i="7"/>
  <c r="F14" i="7"/>
  <c r="H11" i="6"/>
  <c r="H11" i="8"/>
  <c r="H14" i="8"/>
  <c r="G11" i="6"/>
  <c r="G14" i="8"/>
  <c r="F11" i="6"/>
  <c r="F14" i="8"/>
  <c r="H11" i="7"/>
  <c r="G11" i="7"/>
  <c r="F11" i="7"/>
  <c r="G16" i="8"/>
  <c r="F16" i="7"/>
  <c r="H16" i="8"/>
  <c r="G16" i="7"/>
  <c r="H16" i="7"/>
  <c r="F16" i="8"/>
  <c r="G12" i="7"/>
  <c r="G17" i="8"/>
  <c r="F17" i="7"/>
  <c r="F12" i="8"/>
  <c r="G17" i="7"/>
  <c r="H17" i="7"/>
  <c r="H12" i="8"/>
  <c r="H17" i="8"/>
  <c r="F17" i="8"/>
  <c r="F12" i="7"/>
  <c r="G12" i="8"/>
  <c r="H12" i="7"/>
  <c r="F13" i="7"/>
  <c r="F13" i="8"/>
  <c r="H13" i="8"/>
  <c r="G13" i="8"/>
  <c r="G13" i="7"/>
  <c r="H13" i="7"/>
  <c r="I12" i="6"/>
  <c r="F12" i="6"/>
  <c r="C12" i="6"/>
  <c r="L12" i="6"/>
  <c r="L17" i="6"/>
  <c r="I17" i="6"/>
  <c r="F17" i="6"/>
  <c r="C17" i="6"/>
  <c r="H207" i="4"/>
  <c r="U242" i="4"/>
  <c r="V242" i="4"/>
  <c r="I207" i="4"/>
  <c r="I202" i="4"/>
  <c r="I203" i="4"/>
  <c r="A401" i="4"/>
  <c r="AB148" i="7"/>
  <c r="AA149" i="7"/>
  <c r="AA150" i="7" s="1"/>
  <c r="AA151" i="7"/>
  <c r="L151" i="7"/>
  <c r="L149" i="7"/>
  <c r="L150" i="7" s="1"/>
  <c r="M148" i="7"/>
  <c r="AP148" i="8"/>
  <c r="AO149" i="8"/>
  <c r="AO150" i="8" s="1"/>
  <c r="AO151" i="8"/>
  <c r="BS149" i="7"/>
  <c r="BS150" i="7" s="1"/>
  <c r="BT148" i="7"/>
  <c r="BS151" i="7"/>
  <c r="K149" i="8"/>
  <c r="K150" i="8" s="1"/>
  <c r="K151" i="8"/>
  <c r="L148" i="8"/>
  <c r="CH149" i="8"/>
  <c r="CH150" i="8" s="1"/>
  <c r="CI148" i="8"/>
  <c r="CH151" i="8"/>
  <c r="DM151" i="7"/>
  <c r="DM149" i="7"/>
  <c r="DM150" i="7" s="1"/>
  <c r="DN148" i="7"/>
  <c r="CW149" i="7"/>
  <c r="CW150" i="7" s="1"/>
  <c r="CX148" i="7"/>
  <c r="CW151" i="7"/>
  <c r="BS151" i="8"/>
  <c r="BT148" i="8"/>
  <c r="BS149" i="8"/>
  <c r="BS150" i="8" s="1"/>
  <c r="AO149" i="7"/>
  <c r="AO150" i="7" s="1"/>
  <c r="AO151" i="7"/>
  <c r="AP148" i="7"/>
  <c r="CW151" i="8"/>
  <c r="CX148" i="8"/>
  <c r="CW149" i="8"/>
  <c r="CW150" i="8" s="1"/>
  <c r="DM149" i="8"/>
  <c r="DM150" i="8" s="1"/>
  <c r="DN148" i="8"/>
  <c r="DM151" i="8"/>
  <c r="CJ148" i="7"/>
  <c r="CI151" i="7"/>
  <c r="CI149" i="7"/>
  <c r="CI150" i="7" s="1"/>
  <c r="Z149" i="8"/>
  <c r="Z150" i="8" s="1"/>
  <c r="AA148" i="8"/>
  <c r="Z151" i="8"/>
  <c r="BE151" i="7"/>
  <c r="BF148" i="7"/>
  <c r="BE149" i="7"/>
  <c r="BE150" i="7" s="1"/>
  <c r="AX149" i="6"/>
  <c r="AX150" i="6" s="1"/>
  <c r="DG148" i="6"/>
  <c r="DF151" i="6"/>
  <c r="AY148" i="6"/>
  <c r="AY151" i="6" s="1"/>
  <c r="AX151" i="6"/>
  <c r="X242" i="4"/>
  <c r="AD242" i="4" s="1"/>
  <c r="V243" i="4"/>
  <c r="AA142" i="6"/>
  <c r="AU142" i="6"/>
  <c r="DF149" i="6"/>
  <c r="DF150" i="6" s="1"/>
  <c r="M88" i="6"/>
  <c r="N88" i="6" s="1"/>
  <c r="N76" i="6"/>
  <c r="N80" i="6" s="1"/>
  <c r="N84" i="6" s="1"/>
  <c r="M80" i="6"/>
  <c r="M84" i="6" s="1"/>
  <c r="CS148" i="6"/>
  <c r="CR149" i="6"/>
  <c r="CR150" i="6" s="1"/>
  <c r="CR151" i="6"/>
  <c r="L231" i="6"/>
  <c r="AJ149" i="6"/>
  <c r="AJ150" i="6" s="1"/>
  <c r="AJ151" i="6"/>
  <c r="AK148" i="6"/>
  <c r="U231" i="6"/>
  <c r="P231" i="6"/>
  <c r="AR13" i="6"/>
  <c r="AQ13" i="6"/>
  <c r="AP13" i="6"/>
  <c r="BN151" i="6"/>
  <c r="BN149" i="6"/>
  <c r="BN150" i="6" s="1"/>
  <c r="BO148" i="6"/>
  <c r="E149" i="6"/>
  <c r="E150" i="6" s="1"/>
  <c r="F148" i="6"/>
  <c r="E151" i="6"/>
  <c r="CB151" i="6"/>
  <c r="CC148" i="6"/>
  <c r="CB149" i="6"/>
  <c r="CB150" i="6" s="1"/>
  <c r="AW141" i="6"/>
  <c r="U151" i="6"/>
  <c r="V148" i="6"/>
  <c r="U149" i="6"/>
  <c r="U150" i="6" s="1"/>
  <c r="AU143" i="6"/>
  <c r="AA143" i="6"/>
  <c r="AB141" i="6"/>
  <c r="LW42" i="1" l="1"/>
  <c r="J236" i="6"/>
  <c r="J238" i="6" s="1"/>
  <c r="D236" i="7"/>
  <c r="D236" i="8"/>
  <c r="MA42" i="1"/>
  <c r="LZ42" i="1"/>
  <c r="LV42" i="1"/>
  <c r="LU42" i="1"/>
  <c r="LT42" i="1"/>
  <c r="LS42" i="1"/>
  <c r="LR42" i="1"/>
  <c r="LQ42" i="1"/>
  <c r="LP42" i="1"/>
  <c r="ML42" i="1"/>
  <c r="MI42" i="1"/>
  <c r="MH42" i="1"/>
  <c r="MG42" i="1"/>
  <c r="MF42" i="1"/>
  <c r="AZ42" i="1"/>
  <c r="AY42" i="1"/>
  <c r="F235" i="4"/>
  <c r="E236" i="4"/>
  <c r="SY4" i="1"/>
  <c r="QB4" i="1"/>
  <c r="SL4" i="1"/>
  <c r="UV4" i="1"/>
  <c r="OZ4" i="1"/>
  <c r="PD4" i="1"/>
  <c r="F236" i="8"/>
  <c r="G235" i="8"/>
  <c r="H235" i="7"/>
  <c r="G236" i="7"/>
  <c r="AK236" i="8"/>
  <c r="AL235" i="8"/>
  <c r="H235" i="8"/>
  <c r="G236" i="8"/>
  <c r="G235" i="6"/>
  <c r="G236" i="6"/>
  <c r="AN236" i="7"/>
  <c r="AO235" i="7"/>
  <c r="G235" i="4"/>
  <c r="G236" i="4"/>
  <c r="AO236" i="8"/>
  <c r="AP235" i="8"/>
  <c r="AP235" i="6"/>
  <c r="AO236" i="6"/>
  <c r="AO236" i="4"/>
  <c r="AP235" i="4"/>
  <c r="AO236" i="7"/>
  <c r="AP235" i="7"/>
  <c r="AP236" i="6"/>
  <c r="AQ235" i="6"/>
  <c r="AP236" i="4"/>
  <c r="AQ235" i="4"/>
  <c r="AL235" i="4"/>
  <c r="AL235" i="6"/>
  <c r="AM236" i="6"/>
  <c r="AM236" i="4"/>
  <c r="AN235" i="4"/>
  <c r="AN235" i="6"/>
  <c r="F236" i="4"/>
  <c r="U15" i="4"/>
  <c r="NZ4" i="1" s="1"/>
  <c r="E236" i="8"/>
  <c r="E239" i="8" s="1"/>
  <c r="F235" i="8"/>
  <c r="AM236" i="7"/>
  <c r="AN235" i="7"/>
  <c r="V15" i="4"/>
  <c r="F235" i="7"/>
  <c r="E236" i="7"/>
  <c r="AM236" i="8"/>
  <c r="AN235" i="8"/>
  <c r="E235" i="4"/>
  <c r="C236" i="4"/>
  <c r="C236" i="6"/>
  <c r="D235" i="4"/>
  <c r="D235" i="6"/>
  <c r="C236" i="7"/>
  <c r="D235" i="7"/>
  <c r="AN236" i="6"/>
  <c r="AO235" i="6"/>
  <c r="AN236" i="4"/>
  <c r="AO235" i="4"/>
  <c r="D236" i="4"/>
  <c r="D236" i="6"/>
  <c r="C236" i="8"/>
  <c r="D235" i="8"/>
  <c r="AP236" i="8"/>
  <c r="AQ235" i="8"/>
  <c r="E236" i="6"/>
  <c r="F236" i="7"/>
  <c r="G235" i="7"/>
  <c r="AN236" i="8"/>
  <c r="AO235" i="8"/>
  <c r="F235" i="6"/>
  <c r="AP236" i="7"/>
  <c r="AQ235" i="7"/>
  <c r="AQ238" i="7" s="1"/>
  <c r="H235" i="4"/>
  <c r="H235" i="6"/>
  <c r="S238" i="8"/>
  <c r="S238" i="7"/>
  <c r="CP42" i="1"/>
  <c r="AY237" i="7"/>
  <c r="X14" i="4"/>
  <c r="K236" i="8"/>
  <c r="L235" i="8"/>
  <c r="J236" i="7"/>
  <c r="K235" i="7"/>
  <c r="BI235" i="4"/>
  <c r="BI235" i="6"/>
  <c r="J235" i="4"/>
  <c r="L236" i="7"/>
  <c r="M235" i="7"/>
  <c r="AH235" i="7"/>
  <c r="AG236" i="7"/>
  <c r="AG238" i="7" s="1"/>
  <c r="J236" i="4"/>
  <c r="J236" i="8"/>
  <c r="K235" i="8"/>
  <c r="AK236" i="7"/>
  <c r="AT238" i="7"/>
  <c r="AT239" i="7"/>
  <c r="K236" i="4"/>
  <c r="K235" i="4"/>
  <c r="Z17" i="4"/>
  <c r="N235" i="6"/>
  <c r="N235" i="4"/>
  <c r="L236" i="8"/>
  <c r="M235" i="8"/>
  <c r="M238" i="8" s="1"/>
  <c r="N235" i="7"/>
  <c r="M236" i="7"/>
  <c r="AL17" i="4"/>
  <c r="TZ4" i="1" s="1"/>
  <c r="K236" i="6"/>
  <c r="K235" i="6"/>
  <c r="AA231" i="4"/>
  <c r="U235" i="4"/>
  <c r="U236" i="4"/>
  <c r="N235" i="8"/>
  <c r="M236" i="8"/>
  <c r="AJ236" i="7"/>
  <c r="AK235" i="7"/>
  <c r="AJ14" i="4"/>
  <c r="AI236" i="8"/>
  <c r="AJ235" i="8"/>
  <c r="T239" i="4"/>
  <c r="T238" i="4"/>
  <c r="T237" i="4"/>
  <c r="W14" i="4"/>
  <c r="AT235" i="6"/>
  <c r="AT235" i="4"/>
  <c r="T239" i="6"/>
  <c r="T238" i="6"/>
  <c r="T237" i="6"/>
  <c r="AT239" i="8"/>
  <c r="FZ4" i="1" s="1"/>
  <c r="AT238" i="8"/>
  <c r="FY4" i="1" s="1"/>
  <c r="AT237" i="8"/>
  <c r="AK14" i="4"/>
  <c r="RM4" i="1" s="1"/>
  <c r="AJ235" i="7"/>
  <c r="AI236" i="7"/>
  <c r="W20" i="4"/>
  <c r="O238" i="8"/>
  <c r="O239" i="8"/>
  <c r="O237" i="8"/>
  <c r="U14" i="4"/>
  <c r="NY4" i="1" s="1"/>
  <c r="AH236" i="8"/>
  <c r="AI235" i="8"/>
  <c r="T239" i="8"/>
  <c r="T238" i="8"/>
  <c r="T237" i="8"/>
  <c r="Q231" i="6"/>
  <c r="P235" i="6"/>
  <c r="P236" i="6"/>
  <c r="AK235" i="8"/>
  <c r="AA231" i="6"/>
  <c r="U235" i="6"/>
  <c r="U236" i="6"/>
  <c r="BD237" i="8"/>
  <c r="BD239" i="8"/>
  <c r="BD238" i="8"/>
  <c r="R235" i="4"/>
  <c r="R236" i="4"/>
  <c r="L236" i="4"/>
  <c r="L235" i="4"/>
  <c r="BH236" i="7"/>
  <c r="BD235" i="7"/>
  <c r="BD239" i="7" s="1"/>
  <c r="U20" i="4"/>
  <c r="T238" i="7"/>
  <c r="T239" i="7"/>
  <c r="T237" i="7"/>
  <c r="AH236" i="7"/>
  <c r="AI235" i="7"/>
  <c r="AT236" i="4"/>
  <c r="AT236" i="6"/>
  <c r="L236" i="6"/>
  <c r="L235" i="6"/>
  <c r="AG236" i="8"/>
  <c r="AH235" i="8"/>
  <c r="BI237" i="8"/>
  <c r="BI238" i="8"/>
  <c r="BI239" i="8"/>
  <c r="V14" i="4"/>
  <c r="Z12" i="4"/>
  <c r="SW4" i="1" s="1"/>
  <c r="I236" i="4"/>
  <c r="I236" i="6"/>
  <c r="AJ17" i="4"/>
  <c r="PF4" i="1" s="1"/>
  <c r="AY238" i="7"/>
  <c r="AY239" i="7"/>
  <c r="BI238" i="7"/>
  <c r="BI239" i="7"/>
  <c r="BI237" i="7"/>
  <c r="O238" i="4"/>
  <c r="O239" i="4"/>
  <c r="O237" i="4"/>
  <c r="BD236" i="4"/>
  <c r="BD236" i="6"/>
  <c r="AT237" i="7"/>
  <c r="I236" i="7"/>
  <c r="J235" i="7"/>
  <c r="AY236" i="4"/>
  <c r="AY236" i="6"/>
  <c r="BD235" i="4"/>
  <c r="BD235" i="6"/>
  <c r="Q231" i="4"/>
  <c r="P236" i="4"/>
  <c r="P235" i="4"/>
  <c r="P238" i="4" s="1"/>
  <c r="Y14" i="4"/>
  <c r="K236" i="7"/>
  <c r="L235" i="7"/>
  <c r="V20" i="4"/>
  <c r="BI236" i="4"/>
  <c r="BI236" i="6"/>
  <c r="O239" i="6"/>
  <c r="O238" i="6"/>
  <c r="O237" i="6"/>
  <c r="AY235" i="4"/>
  <c r="AY235" i="6"/>
  <c r="I236" i="8"/>
  <c r="J235" i="8"/>
  <c r="AY239" i="8"/>
  <c r="GE4" i="1" s="1"/>
  <c r="AY238" i="8"/>
  <c r="GD4" i="1" s="1"/>
  <c r="AY237" i="8"/>
  <c r="O238" i="7"/>
  <c r="O239" i="7"/>
  <c r="O237" i="7"/>
  <c r="U24" i="4"/>
  <c r="AS236" i="8"/>
  <c r="V24" i="4"/>
  <c r="AS236" i="7"/>
  <c r="W24" i="4"/>
  <c r="AS236" i="6"/>
  <c r="AS236" i="4"/>
  <c r="Y17" i="4"/>
  <c r="X17" i="4"/>
  <c r="OH4" i="1" s="1"/>
  <c r="BC236" i="8"/>
  <c r="BH236" i="8"/>
  <c r="BC236" i="7"/>
  <c r="P238" i="8"/>
  <c r="BC235" i="7"/>
  <c r="BA236" i="7"/>
  <c r="U34" i="4"/>
  <c r="BH235" i="8"/>
  <c r="BF236" i="8"/>
  <c r="Y12" i="4"/>
  <c r="QM4" i="1" s="1"/>
  <c r="BE236" i="6"/>
  <c r="AX235" i="7"/>
  <c r="AV236" i="7"/>
  <c r="V34" i="4"/>
  <c r="BH235" i="7"/>
  <c r="BF236" i="7"/>
  <c r="AZ236" i="6"/>
  <c r="BC236" i="6"/>
  <c r="BC236" i="4"/>
  <c r="BH236" i="6"/>
  <c r="BH236" i="4"/>
  <c r="W34" i="4"/>
  <c r="BH235" i="6"/>
  <c r="BH235" i="4"/>
  <c r="BF236" i="6"/>
  <c r="BF236" i="4"/>
  <c r="BJ236" i="6"/>
  <c r="X12" i="4"/>
  <c r="OD4" i="1" s="1"/>
  <c r="AX235" i="8"/>
  <c r="AV236" i="8"/>
  <c r="BC235" i="6"/>
  <c r="BC235" i="4"/>
  <c r="BA236" i="6"/>
  <c r="BA236" i="4"/>
  <c r="BC235" i="8"/>
  <c r="BA236" i="8"/>
  <c r="AU241" i="4"/>
  <c r="BA241" i="4" s="1"/>
  <c r="BG241" i="4" s="1"/>
  <c r="AS241" i="4"/>
  <c r="AY241" i="4" s="1"/>
  <c r="W19" i="4"/>
  <c r="V19" i="4"/>
  <c r="RR4" i="1" s="1"/>
  <c r="U19" i="4"/>
  <c r="W22" i="4"/>
  <c r="AS235" i="6"/>
  <c r="AS235" i="4"/>
  <c r="V27" i="4"/>
  <c r="AX236" i="7"/>
  <c r="R238" i="7"/>
  <c r="U27" i="4"/>
  <c r="AX236" i="8"/>
  <c r="R238" i="8"/>
  <c r="U22" i="4"/>
  <c r="AS235" i="8"/>
  <c r="Q239" i="8"/>
  <c r="Q238" i="8"/>
  <c r="Q237" i="8"/>
  <c r="AU236" i="6"/>
  <c r="AX235" i="4"/>
  <c r="AX235" i="6"/>
  <c r="AV236" i="6"/>
  <c r="AV236" i="4"/>
  <c r="V22" i="4"/>
  <c r="AS235" i="7"/>
  <c r="Q239" i="7"/>
  <c r="Q238" i="7"/>
  <c r="Q237" i="7"/>
  <c r="W27" i="4"/>
  <c r="AX236" i="6"/>
  <c r="AX236" i="4"/>
  <c r="P238" i="7"/>
  <c r="OC4" i="1"/>
  <c r="OJ4" i="1"/>
  <c r="OI4" i="1"/>
  <c r="CW38" i="1"/>
  <c r="CW39" i="1"/>
  <c r="CW40" i="1"/>
  <c r="CW41" i="1"/>
  <c r="CW42" i="1"/>
  <c r="CV39" i="1"/>
  <c r="CV38" i="1"/>
  <c r="CV40" i="1"/>
  <c r="CV41" i="1"/>
  <c r="CV42" i="1"/>
  <c r="CU38" i="1"/>
  <c r="CU39" i="1"/>
  <c r="CU40" i="1"/>
  <c r="CU41" i="1"/>
  <c r="CU42" i="1"/>
  <c r="V25" i="4"/>
  <c r="AR236" i="7"/>
  <c r="V41" i="4"/>
  <c r="SO4" i="1" s="1"/>
  <c r="BJ236" i="7"/>
  <c r="W25" i="4"/>
  <c r="AR236" i="6"/>
  <c r="U25" i="4"/>
  <c r="AR236" i="8"/>
  <c r="U31" i="4"/>
  <c r="AZ236" i="8"/>
  <c r="U35" i="4"/>
  <c r="BB236" i="8"/>
  <c r="V35" i="4"/>
  <c r="BB236" i="7"/>
  <c r="V36" i="4"/>
  <c r="BE236" i="7"/>
  <c r="U40" i="4"/>
  <c r="BG236" i="8"/>
  <c r="V31" i="4"/>
  <c r="AZ236" i="7"/>
  <c r="V30" i="4"/>
  <c r="AW236" i="7"/>
  <c r="V40" i="4"/>
  <c r="BG236" i="7"/>
  <c r="V26" i="4"/>
  <c r="AU236" i="7"/>
  <c r="W35" i="4"/>
  <c r="BB236" i="6"/>
  <c r="U26" i="4"/>
  <c r="AU236" i="8"/>
  <c r="W30" i="4"/>
  <c r="AW236" i="6"/>
  <c r="U21" i="4"/>
  <c r="U30" i="4"/>
  <c r="AW236" i="8"/>
  <c r="U36" i="4"/>
  <c r="BE236" i="8"/>
  <c r="V21" i="4"/>
  <c r="W40" i="4"/>
  <c r="BG236" i="6"/>
  <c r="U41" i="4"/>
  <c r="QE4" i="1" s="1"/>
  <c r="BJ236" i="8"/>
  <c r="W26" i="4"/>
  <c r="AU236" i="4"/>
  <c r="W36" i="4"/>
  <c r="BE236" i="4"/>
  <c r="W31" i="4"/>
  <c r="AZ236" i="4"/>
  <c r="W41" i="4"/>
  <c r="UY4" i="1" s="1"/>
  <c r="BJ236" i="4"/>
  <c r="W21" i="4"/>
  <c r="W12" i="4"/>
  <c r="BG235" i="6"/>
  <c r="BG235" i="4"/>
  <c r="BB235" i="6"/>
  <c r="BB235" i="4"/>
  <c r="AW235" i="6"/>
  <c r="AW235" i="4"/>
  <c r="AR235" i="6"/>
  <c r="AR235" i="4"/>
  <c r="V12" i="4"/>
  <c r="AR235" i="7"/>
  <c r="BG235" i="7"/>
  <c r="BB235" i="7"/>
  <c r="AW235" i="7"/>
  <c r="BG236" i="4"/>
  <c r="BB236" i="4"/>
  <c r="AW236" i="4"/>
  <c r="AR236" i="4"/>
  <c r="BJ235" i="6"/>
  <c r="BJ235" i="4"/>
  <c r="BE235" i="6"/>
  <c r="BE235" i="4"/>
  <c r="AZ235" i="6"/>
  <c r="AZ235" i="4"/>
  <c r="AU235" i="6"/>
  <c r="AU235" i="4"/>
  <c r="U12" i="4"/>
  <c r="NX4" i="1" s="1"/>
  <c r="AR235" i="8"/>
  <c r="BG235" i="8"/>
  <c r="BB235" i="8"/>
  <c r="AW235" i="8"/>
  <c r="W16" i="4"/>
  <c r="SU4" i="1" s="1"/>
  <c r="AU235" i="7"/>
  <c r="BJ235" i="7"/>
  <c r="BE235" i="7"/>
  <c r="AZ235" i="7"/>
  <c r="V16" i="4"/>
  <c r="QK4" i="1" s="1"/>
  <c r="BJ235" i="8"/>
  <c r="BE235" i="8"/>
  <c r="AZ235" i="8"/>
  <c r="AU235" i="8"/>
  <c r="W17" i="4"/>
  <c r="SV4" i="1" s="1"/>
  <c r="BK235" i="6"/>
  <c r="BK238" i="6" s="1"/>
  <c r="BK235" i="4"/>
  <c r="BK238" i="4" s="1"/>
  <c r="BF235" i="6"/>
  <c r="BF235" i="4"/>
  <c r="BA235" i="6"/>
  <c r="BA238" i="6" s="1"/>
  <c r="BA235" i="4"/>
  <c r="AV235" i="6"/>
  <c r="AV235" i="4"/>
  <c r="V17" i="4"/>
  <c r="RQ4" i="1" s="1"/>
  <c r="BK235" i="7"/>
  <c r="BK238" i="7" s="1"/>
  <c r="BF235" i="7"/>
  <c r="BA235" i="7"/>
  <c r="BA238" i="7" s="1"/>
  <c r="AV235" i="7"/>
  <c r="AV238" i="7" s="1"/>
  <c r="U17" i="4"/>
  <c r="AQ238" i="8"/>
  <c r="BK235" i="8"/>
  <c r="BK238" i="8" s="1"/>
  <c r="BF235" i="8"/>
  <c r="BF238" i="8" s="1"/>
  <c r="BA235" i="8"/>
  <c r="AV235" i="8"/>
  <c r="U16" i="4"/>
  <c r="OA4" i="1" s="1"/>
  <c r="BE149" i="8"/>
  <c r="BE150" i="8" s="1"/>
  <c r="BF148" i="8"/>
  <c r="BF151" i="8" s="1"/>
  <c r="AE369" i="6"/>
  <c r="AF369" i="6" s="1"/>
  <c r="AH241" i="4"/>
  <c r="AJ241" i="4"/>
  <c r="AQ241" i="4" s="1"/>
  <c r="AW241" i="4" s="1"/>
  <c r="AK241" i="4"/>
  <c r="AR241" i="4" s="1"/>
  <c r="AJ243" i="4"/>
  <c r="AQ243" i="4" s="1"/>
  <c r="AW243" i="4" s="1"/>
  <c r="AJ244" i="4"/>
  <c r="AQ244" i="4" s="1"/>
  <c r="AW244" i="4" s="1"/>
  <c r="AK243" i="4"/>
  <c r="AR243" i="4" s="1"/>
  <c r="AK242" i="4"/>
  <c r="AR242" i="4" s="1"/>
  <c r="AK244" i="4"/>
  <c r="AR244" i="4" s="1"/>
  <c r="R237" i="8"/>
  <c r="R239" i="8"/>
  <c r="S237" i="7"/>
  <c r="S239" i="7"/>
  <c r="AJ242" i="4"/>
  <c r="AQ242" i="4" s="1"/>
  <c r="AW242" i="4" s="1"/>
  <c r="P239" i="7"/>
  <c r="P237" i="7"/>
  <c r="P239" i="8"/>
  <c r="P237" i="8"/>
  <c r="R237" i="7"/>
  <c r="R239" i="7"/>
  <c r="S239" i="8"/>
  <c r="S237" i="8"/>
  <c r="T13" i="6"/>
  <c r="Q13" i="6"/>
  <c r="R13" i="6"/>
  <c r="O13" i="6"/>
  <c r="S13" i="6"/>
  <c r="P13" i="6"/>
  <c r="AA244" i="4"/>
  <c r="AB244" i="4"/>
  <c r="AK12" i="4"/>
  <c r="RL4" i="1" s="1"/>
  <c r="AB242" i="4"/>
  <c r="AB231" i="6"/>
  <c r="AG231" i="6"/>
  <c r="AB243" i="4"/>
  <c r="AJ12" i="4"/>
  <c r="AK17" i="4"/>
  <c r="RP4" i="1" s="1"/>
  <c r="AB231" i="4"/>
  <c r="AG231" i="4"/>
  <c r="AA242" i="4"/>
  <c r="AA243" i="4"/>
  <c r="AE369" i="4"/>
  <c r="AE373" i="4" s="1"/>
  <c r="AE369" i="7"/>
  <c r="AF369" i="7" s="1"/>
  <c r="AF371" i="7" s="1"/>
  <c r="AY368" i="7"/>
  <c r="AE369" i="8"/>
  <c r="AF369" i="8" s="1"/>
  <c r="Z13" i="4"/>
  <c r="F238" i="6"/>
  <c r="AK13" i="4"/>
  <c r="AJ13" i="4"/>
  <c r="AL13" i="4"/>
  <c r="Y13" i="4"/>
  <c r="X13" i="4"/>
  <c r="Y368" i="8"/>
  <c r="U11" i="4"/>
  <c r="NW4" i="1" s="1"/>
  <c r="Q382" i="4"/>
  <c r="S368" i="6"/>
  <c r="BH368" i="6" s="1"/>
  <c r="BO368" i="6" s="1"/>
  <c r="BV368" i="6" s="1"/>
  <c r="CC368" i="6" s="1"/>
  <c r="CJ368" i="6" s="1"/>
  <c r="X368" i="7"/>
  <c r="X368" i="8"/>
  <c r="F464" i="4"/>
  <c r="D383" i="4"/>
  <c r="C383" i="4" s="1"/>
  <c r="W368" i="8"/>
  <c r="P368" i="7"/>
  <c r="BF368" i="7" s="1"/>
  <c r="BF375" i="7" s="1"/>
  <c r="BE375" i="7" s="1"/>
  <c r="BF376" i="7" s="1"/>
  <c r="BF378" i="7" s="1"/>
  <c r="AZ368" i="6"/>
  <c r="A465" i="4"/>
  <c r="A466" i="4" s="1"/>
  <c r="D464" i="4"/>
  <c r="Q464" i="4" s="1"/>
  <c r="AL16" i="4"/>
  <c r="TY4" i="1" s="1"/>
  <c r="BB368" i="6"/>
  <c r="BB368" i="4"/>
  <c r="AK16" i="4"/>
  <c r="RO4" i="1" s="1"/>
  <c r="BB368" i="7"/>
  <c r="AJ16" i="4"/>
  <c r="BB368" i="8"/>
  <c r="AD369" i="8"/>
  <c r="AD373" i="8" s="1"/>
  <c r="W368" i="6"/>
  <c r="Z16" i="4"/>
  <c r="SZ4" i="1" s="1"/>
  <c r="Z368" i="6"/>
  <c r="Z368" i="4"/>
  <c r="Y16" i="4"/>
  <c r="QP4" i="1" s="1"/>
  <c r="Z368" i="7"/>
  <c r="V13" i="4"/>
  <c r="Q368" i="7"/>
  <c r="AD369" i="4"/>
  <c r="U13" i="4"/>
  <c r="Q368" i="8"/>
  <c r="X16" i="4"/>
  <c r="Z368" i="8"/>
  <c r="X368" i="6"/>
  <c r="AZ368" i="8"/>
  <c r="AD369" i="6"/>
  <c r="AD371" i="6" s="1"/>
  <c r="W13" i="4"/>
  <c r="Q368" i="6"/>
  <c r="Q368" i="4"/>
  <c r="AY368" i="8"/>
  <c r="Y368" i="7"/>
  <c r="AD369" i="7"/>
  <c r="AD371" i="7" s="1"/>
  <c r="W368" i="7"/>
  <c r="AZ368" i="7"/>
  <c r="R368" i="7"/>
  <c r="BG368" i="7" s="1"/>
  <c r="AY368" i="6"/>
  <c r="R368" i="6"/>
  <c r="BG368" i="6" s="1"/>
  <c r="R368" i="8"/>
  <c r="BG368" i="8" s="1"/>
  <c r="BA368" i="7"/>
  <c r="BA368" i="8"/>
  <c r="P381" i="4"/>
  <c r="B381" i="4"/>
  <c r="G401" i="4"/>
  <c r="T401" i="4" s="1"/>
  <c r="D401" i="4"/>
  <c r="Q401" i="4" s="1"/>
  <c r="H401" i="4"/>
  <c r="U401" i="4" s="1"/>
  <c r="I401" i="4"/>
  <c r="V401" i="4" s="1"/>
  <c r="I384" i="4"/>
  <c r="V384" i="4" s="1"/>
  <c r="H384" i="4"/>
  <c r="U384" i="4" s="1"/>
  <c r="G384" i="4"/>
  <c r="T384" i="4" s="1"/>
  <c r="F384" i="4"/>
  <c r="S384" i="4" s="1"/>
  <c r="E384" i="4"/>
  <c r="R384" i="4" s="1"/>
  <c r="A385" i="4"/>
  <c r="R327" i="8"/>
  <c r="Q327" i="8"/>
  <c r="E326" i="8"/>
  <c r="F326" i="8"/>
  <c r="CC372" i="7"/>
  <c r="BA368" i="4"/>
  <c r="BA368" i="6"/>
  <c r="CG372" i="7"/>
  <c r="CE372" i="6"/>
  <c r="CC372" i="6"/>
  <c r="CD372" i="6"/>
  <c r="P368" i="4"/>
  <c r="BF368" i="4" s="1"/>
  <c r="P368" i="6"/>
  <c r="CF372" i="7"/>
  <c r="Y368" i="4"/>
  <c r="Y368" i="6"/>
  <c r="CG372" i="6"/>
  <c r="S368" i="7"/>
  <c r="BH368" i="7" s="1"/>
  <c r="BO368" i="7" s="1"/>
  <c r="BV368" i="7" s="1"/>
  <c r="CC368" i="7" s="1"/>
  <c r="CJ368" i="7" s="1"/>
  <c r="CD372" i="7"/>
  <c r="CE372" i="7"/>
  <c r="CF372" i="6"/>
  <c r="P368" i="8"/>
  <c r="CC372" i="8"/>
  <c r="S368" i="8"/>
  <c r="BH368" i="8" s="1"/>
  <c r="BO368" i="8" s="1"/>
  <c r="BV368" i="8" s="1"/>
  <c r="CC368" i="8" s="1"/>
  <c r="CJ368" i="8" s="1"/>
  <c r="CD372" i="8"/>
  <c r="CE372" i="8"/>
  <c r="CF372" i="8"/>
  <c r="CG372" i="8"/>
  <c r="S368" i="4"/>
  <c r="BH368" i="4" s="1"/>
  <c r="BO368" i="4" s="1"/>
  <c r="BV368" i="4" s="1"/>
  <c r="CC368" i="4" s="1"/>
  <c r="CJ368" i="4" s="1"/>
  <c r="X368" i="4"/>
  <c r="W368" i="4"/>
  <c r="R368" i="4"/>
  <c r="CE372" i="4"/>
  <c r="AZ368" i="4"/>
  <c r="AY368" i="4"/>
  <c r="AG238" i="8"/>
  <c r="M231" i="4"/>
  <c r="C238" i="8"/>
  <c r="M13" i="6"/>
  <c r="J13" i="6"/>
  <c r="G13" i="6"/>
  <c r="D13" i="6"/>
  <c r="N13" i="6"/>
  <c r="K13" i="6"/>
  <c r="H13" i="6"/>
  <c r="E13" i="6"/>
  <c r="V231" i="4"/>
  <c r="L13" i="6"/>
  <c r="I13" i="6"/>
  <c r="F13" i="6"/>
  <c r="C13" i="6"/>
  <c r="S231" i="4"/>
  <c r="A402" i="4"/>
  <c r="M151" i="7"/>
  <c r="M149" i="7"/>
  <c r="M150" i="7" s="1"/>
  <c r="N148" i="7"/>
  <c r="CX151" i="8"/>
  <c r="CY148" i="8"/>
  <c r="CX149" i="8"/>
  <c r="CX150" i="8" s="1"/>
  <c r="CI149" i="8"/>
  <c r="CI150" i="8" s="1"/>
  <c r="CJ148" i="8"/>
  <c r="CI151" i="8"/>
  <c r="AP149" i="7"/>
  <c r="AP150" i="7" s="1"/>
  <c r="AP151" i="7"/>
  <c r="AQ148" i="7"/>
  <c r="AP149" i="8"/>
  <c r="AP150" i="8" s="1"/>
  <c r="AQ148" i="8"/>
  <c r="AP151" i="8"/>
  <c r="AA151" i="8"/>
  <c r="AA149" i="8"/>
  <c r="AA150" i="8" s="1"/>
  <c r="AB148" i="8"/>
  <c r="L149" i="8"/>
  <c r="L150" i="8" s="1"/>
  <c r="L151" i="8"/>
  <c r="M148" i="8"/>
  <c r="CJ149" i="7"/>
  <c r="CJ150" i="7" s="1"/>
  <c r="CK148" i="7"/>
  <c r="CJ151" i="7"/>
  <c r="BU148" i="8"/>
  <c r="BT151" i="8"/>
  <c r="BT149" i="8"/>
  <c r="BT150" i="8" s="1"/>
  <c r="AB149" i="7"/>
  <c r="AB150" i="7" s="1"/>
  <c r="AC148" i="7"/>
  <c r="AB151" i="7"/>
  <c r="CX149" i="7"/>
  <c r="CX150" i="7" s="1"/>
  <c r="CY148" i="7"/>
  <c r="CX151" i="7"/>
  <c r="BU148" i="7"/>
  <c r="BT151" i="7"/>
  <c r="BT149" i="7"/>
  <c r="BT150" i="7" s="1"/>
  <c r="DN151" i="7"/>
  <c r="DN149" i="7"/>
  <c r="DN150" i="7" s="1"/>
  <c r="DO148" i="7"/>
  <c r="DN149" i="8"/>
  <c r="DN150" i="8" s="1"/>
  <c r="DN151" i="8"/>
  <c r="DO148" i="8"/>
  <c r="BF151" i="7"/>
  <c r="BF149" i="7"/>
  <c r="BF150" i="7" s="1"/>
  <c r="BG148" i="7"/>
  <c r="AY149" i="6"/>
  <c r="AY150" i="6" s="1"/>
  <c r="DG149" i="6"/>
  <c r="DG150" i="6" s="1"/>
  <c r="DH148" i="6"/>
  <c r="DG151" i="6"/>
  <c r="AZ148" i="6"/>
  <c r="AZ151" i="6" s="1"/>
  <c r="AB142" i="6"/>
  <c r="AV142" i="6"/>
  <c r="M231" i="6"/>
  <c r="BO151" i="6"/>
  <c r="BO149" i="6"/>
  <c r="BO150" i="6" s="1"/>
  <c r="BP148" i="6"/>
  <c r="CD148" i="6"/>
  <c r="CC149" i="6"/>
  <c r="CC150" i="6" s="1"/>
  <c r="CC151" i="6"/>
  <c r="R231" i="6"/>
  <c r="CT148" i="6"/>
  <c r="CS151" i="6"/>
  <c r="CS149" i="6"/>
  <c r="CS150" i="6" s="1"/>
  <c r="V231" i="6"/>
  <c r="F149" i="6"/>
  <c r="F150" i="6" s="1"/>
  <c r="G148" i="6"/>
  <c r="F151" i="6"/>
  <c r="AK149" i="6"/>
  <c r="AK150" i="6" s="1"/>
  <c r="AL148" i="6"/>
  <c r="AK151" i="6"/>
  <c r="V151" i="6"/>
  <c r="W148" i="6"/>
  <c r="V149" i="6"/>
  <c r="V150" i="6" s="1"/>
  <c r="AB143" i="6"/>
  <c r="AC141" i="6"/>
  <c r="AV143" i="6"/>
  <c r="AX141" i="6"/>
  <c r="A148" i="4"/>
  <c r="AU194" i="4"/>
  <c r="AU195" i="4" s="1"/>
  <c r="AU196" i="4" s="1"/>
  <c r="AT194" i="4"/>
  <c r="AT195" i="4" s="1"/>
  <c r="AT196" i="4" s="1"/>
  <c r="AS194" i="4"/>
  <c r="AS195" i="4" s="1"/>
  <c r="AS196" i="4" s="1"/>
  <c r="AR194" i="4"/>
  <c r="AR195" i="4" s="1"/>
  <c r="AR196" i="4" s="1"/>
  <c r="AQ194" i="4"/>
  <c r="AQ195" i="4" s="1"/>
  <c r="AQ196" i="4" s="1"/>
  <c r="AP194" i="4"/>
  <c r="AP195" i="4" s="1"/>
  <c r="AP196" i="4" s="1"/>
  <c r="AO194" i="4"/>
  <c r="AO195" i="4" s="1"/>
  <c r="AO196" i="4" s="1"/>
  <c r="AN194" i="4"/>
  <c r="AN195" i="4" s="1"/>
  <c r="AN196" i="4" s="1"/>
  <c r="AM194" i="4"/>
  <c r="AM195" i="4" s="1"/>
  <c r="AM196" i="4" s="1"/>
  <c r="AL194" i="4"/>
  <c r="AL195" i="4" s="1"/>
  <c r="AL196" i="4" s="1"/>
  <c r="AK194" i="4"/>
  <c r="AK195" i="4" s="1"/>
  <c r="AK196" i="4" s="1"/>
  <c r="AJ194" i="4"/>
  <c r="AJ195" i="4" s="1"/>
  <c r="AJ196" i="4" s="1"/>
  <c r="AI194" i="4"/>
  <c r="AI195" i="4" s="1"/>
  <c r="AI196" i="4" s="1"/>
  <c r="AH194" i="4"/>
  <c r="AH195" i="4" s="1"/>
  <c r="AH196" i="4" s="1"/>
  <c r="AG194" i="4"/>
  <c r="AG195" i="4" s="1"/>
  <c r="AG196" i="4" s="1"/>
  <c r="AF194" i="4"/>
  <c r="AE194" i="4"/>
  <c r="AD194" i="4"/>
  <c r="AC194" i="4"/>
  <c r="AB194" i="4"/>
  <c r="AA194" i="4"/>
  <c r="Z194" i="4"/>
  <c r="Y194" i="4"/>
  <c r="X194" i="4"/>
  <c r="W194" i="4"/>
  <c r="V194" i="4"/>
  <c r="U194" i="4"/>
  <c r="T194" i="4"/>
  <c r="S194" i="4"/>
  <c r="R194" i="4"/>
  <c r="Q194" i="4"/>
  <c r="Q195" i="4" s="1"/>
  <c r="Q196" i="4" s="1"/>
  <c r="P194" i="4"/>
  <c r="P195" i="4" s="1"/>
  <c r="P196" i="4" s="1"/>
  <c r="O194" i="4"/>
  <c r="O195" i="4" s="1"/>
  <c r="O196" i="4" s="1"/>
  <c r="N194" i="4"/>
  <c r="N195" i="4" s="1"/>
  <c r="N196" i="4" s="1"/>
  <c r="M194" i="4"/>
  <c r="M195" i="4" s="1"/>
  <c r="M196" i="4" s="1"/>
  <c r="L194" i="4"/>
  <c r="L195" i="4" s="1"/>
  <c r="L196" i="4" s="1"/>
  <c r="K194" i="4"/>
  <c r="K195" i="4" s="1"/>
  <c r="K196" i="4" s="1"/>
  <c r="J194" i="4"/>
  <c r="J195" i="4" s="1"/>
  <c r="J196" i="4" s="1"/>
  <c r="I194" i="4"/>
  <c r="I195" i="4" s="1"/>
  <c r="I196" i="4" s="1"/>
  <c r="H194" i="4"/>
  <c r="H195" i="4" s="1"/>
  <c r="H196" i="4" s="1"/>
  <c r="G194" i="4"/>
  <c r="G195" i="4" s="1"/>
  <c r="G196" i="4" s="1"/>
  <c r="F194" i="4"/>
  <c r="F195" i="4" s="1"/>
  <c r="F196" i="4" s="1"/>
  <c r="E194" i="4"/>
  <c r="E195" i="4" s="1"/>
  <c r="E196" i="4" s="1"/>
  <c r="D194" i="4"/>
  <c r="D195" i="4" s="1"/>
  <c r="D196" i="4" s="1"/>
  <c r="C194" i="4"/>
  <c r="C195" i="4" s="1"/>
  <c r="C196" i="4" s="1"/>
  <c r="AU189" i="4"/>
  <c r="AU190" i="4" s="1"/>
  <c r="AU191" i="4" s="1"/>
  <c r="AT189" i="4"/>
  <c r="AT190" i="4" s="1"/>
  <c r="AT191" i="4" s="1"/>
  <c r="AS189" i="4"/>
  <c r="AS190" i="4" s="1"/>
  <c r="AS191" i="4" s="1"/>
  <c r="AR189" i="4"/>
  <c r="AR190" i="4" s="1"/>
  <c r="AR191" i="4" s="1"/>
  <c r="AQ189" i="4"/>
  <c r="AQ190" i="4" s="1"/>
  <c r="AQ191" i="4" s="1"/>
  <c r="AP189" i="4"/>
  <c r="AP190" i="4" s="1"/>
  <c r="AP191" i="4" s="1"/>
  <c r="AO189" i="4"/>
  <c r="AO190" i="4" s="1"/>
  <c r="AO191" i="4" s="1"/>
  <c r="AN189" i="4"/>
  <c r="AN190" i="4" s="1"/>
  <c r="AN191" i="4" s="1"/>
  <c r="AM189" i="4"/>
  <c r="AM190" i="4" s="1"/>
  <c r="AM191" i="4" s="1"/>
  <c r="AL189" i="4"/>
  <c r="AL190" i="4" s="1"/>
  <c r="AL191" i="4" s="1"/>
  <c r="AK189" i="4"/>
  <c r="AK190" i="4" s="1"/>
  <c r="AK191" i="4" s="1"/>
  <c r="AJ189" i="4"/>
  <c r="AJ190" i="4" s="1"/>
  <c r="AJ191" i="4" s="1"/>
  <c r="AI189" i="4"/>
  <c r="AI190" i="4" s="1"/>
  <c r="AI191" i="4" s="1"/>
  <c r="AH189" i="4"/>
  <c r="AH190" i="4" s="1"/>
  <c r="AH191" i="4" s="1"/>
  <c r="AG189" i="4"/>
  <c r="AG190" i="4" s="1"/>
  <c r="AG191" i="4" s="1"/>
  <c r="AF189" i="4"/>
  <c r="AE189" i="4"/>
  <c r="AD189" i="4"/>
  <c r="AC189" i="4"/>
  <c r="AB189" i="4"/>
  <c r="AA189" i="4"/>
  <c r="Z189" i="4"/>
  <c r="Y189" i="4"/>
  <c r="X189" i="4"/>
  <c r="W189" i="4"/>
  <c r="V189" i="4"/>
  <c r="U189" i="4"/>
  <c r="T189" i="4"/>
  <c r="S189" i="4"/>
  <c r="R189" i="4"/>
  <c r="Q189" i="4"/>
  <c r="Q190" i="4" s="1"/>
  <c r="Q191" i="4" s="1"/>
  <c r="P189" i="4"/>
  <c r="P190" i="4" s="1"/>
  <c r="P191" i="4" s="1"/>
  <c r="O189" i="4"/>
  <c r="O190" i="4" s="1"/>
  <c r="O191" i="4" s="1"/>
  <c r="N189" i="4"/>
  <c r="N190" i="4" s="1"/>
  <c r="N191" i="4" s="1"/>
  <c r="M189" i="4"/>
  <c r="M190" i="4" s="1"/>
  <c r="M191" i="4" s="1"/>
  <c r="L189" i="4"/>
  <c r="L190" i="4" s="1"/>
  <c r="L191" i="4" s="1"/>
  <c r="K189" i="4"/>
  <c r="K190" i="4" s="1"/>
  <c r="K191" i="4" s="1"/>
  <c r="J189" i="4"/>
  <c r="J190" i="4" s="1"/>
  <c r="J191" i="4" s="1"/>
  <c r="I189" i="4"/>
  <c r="I190" i="4" s="1"/>
  <c r="I191" i="4" s="1"/>
  <c r="H189" i="4"/>
  <c r="H190" i="4" s="1"/>
  <c r="H191" i="4" s="1"/>
  <c r="G189" i="4"/>
  <c r="G190" i="4" s="1"/>
  <c r="G191" i="4" s="1"/>
  <c r="F189" i="4"/>
  <c r="F190" i="4" s="1"/>
  <c r="F191" i="4" s="1"/>
  <c r="E189" i="4"/>
  <c r="E190" i="4" s="1"/>
  <c r="E191" i="4" s="1"/>
  <c r="D189" i="4"/>
  <c r="D190" i="4" s="1"/>
  <c r="D191" i="4" s="1"/>
  <c r="C189" i="4"/>
  <c r="C190" i="4" s="1"/>
  <c r="C191" i="4" s="1"/>
  <c r="AU184" i="4"/>
  <c r="AU185" i="4" s="1"/>
  <c r="AU186" i="4" s="1"/>
  <c r="AT184" i="4"/>
  <c r="AT185" i="4" s="1"/>
  <c r="AT186" i="4" s="1"/>
  <c r="AS184" i="4"/>
  <c r="AS185" i="4" s="1"/>
  <c r="AS186" i="4" s="1"/>
  <c r="AR184" i="4"/>
  <c r="AR185" i="4" s="1"/>
  <c r="AR186" i="4" s="1"/>
  <c r="AQ184" i="4"/>
  <c r="AQ185" i="4" s="1"/>
  <c r="AQ186" i="4" s="1"/>
  <c r="AP184" i="4"/>
  <c r="AP185" i="4" s="1"/>
  <c r="AP186" i="4" s="1"/>
  <c r="AO184" i="4"/>
  <c r="AO185" i="4" s="1"/>
  <c r="AO186" i="4" s="1"/>
  <c r="AN184" i="4"/>
  <c r="AN185" i="4" s="1"/>
  <c r="AN186" i="4" s="1"/>
  <c r="AM184" i="4"/>
  <c r="AM185" i="4" s="1"/>
  <c r="AM186" i="4" s="1"/>
  <c r="AL184" i="4"/>
  <c r="AL185" i="4" s="1"/>
  <c r="AL186" i="4" s="1"/>
  <c r="AK184" i="4"/>
  <c r="AK185" i="4" s="1"/>
  <c r="AK186" i="4" s="1"/>
  <c r="AJ184" i="4"/>
  <c r="AJ185" i="4" s="1"/>
  <c r="AJ186" i="4" s="1"/>
  <c r="AI184" i="4"/>
  <c r="AI185" i="4" s="1"/>
  <c r="AI186" i="4" s="1"/>
  <c r="AH184" i="4"/>
  <c r="AH185" i="4" s="1"/>
  <c r="AH186" i="4" s="1"/>
  <c r="AG184" i="4"/>
  <c r="AG185" i="4" s="1"/>
  <c r="AG186" i="4" s="1"/>
  <c r="AF184" i="4"/>
  <c r="AE184" i="4"/>
  <c r="AD184" i="4"/>
  <c r="AC184" i="4"/>
  <c r="AB184" i="4"/>
  <c r="AA184" i="4"/>
  <c r="Z184" i="4"/>
  <c r="Y184" i="4"/>
  <c r="X184" i="4"/>
  <c r="W184" i="4"/>
  <c r="V184" i="4"/>
  <c r="U184" i="4"/>
  <c r="T184" i="4"/>
  <c r="S184" i="4"/>
  <c r="R184" i="4"/>
  <c r="Q184" i="4"/>
  <c r="Q185" i="4" s="1"/>
  <c r="Q186" i="4" s="1"/>
  <c r="P184" i="4"/>
  <c r="P185" i="4" s="1"/>
  <c r="P186" i="4" s="1"/>
  <c r="O184" i="4"/>
  <c r="O185" i="4" s="1"/>
  <c r="O186" i="4" s="1"/>
  <c r="N184" i="4"/>
  <c r="N185" i="4" s="1"/>
  <c r="N186" i="4" s="1"/>
  <c r="M184" i="4"/>
  <c r="M185" i="4" s="1"/>
  <c r="M186" i="4" s="1"/>
  <c r="L184" i="4"/>
  <c r="L185" i="4" s="1"/>
  <c r="L186" i="4" s="1"/>
  <c r="K184" i="4"/>
  <c r="K185" i="4" s="1"/>
  <c r="K186" i="4" s="1"/>
  <c r="J184" i="4"/>
  <c r="J185" i="4" s="1"/>
  <c r="J186" i="4" s="1"/>
  <c r="I184" i="4"/>
  <c r="I185" i="4" s="1"/>
  <c r="I186" i="4" s="1"/>
  <c r="H184" i="4"/>
  <c r="H185" i="4" s="1"/>
  <c r="H186" i="4" s="1"/>
  <c r="G184" i="4"/>
  <c r="G185" i="4" s="1"/>
  <c r="G186" i="4" s="1"/>
  <c r="F184" i="4"/>
  <c r="F185" i="4" s="1"/>
  <c r="F186" i="4" s="1"/>
  <c r="E184" i="4"/>
  <c r="E185" i="4" s="1"/>
  <c r="E186" i="4" s="1"/>
  <c r="D184" i="4"/>
  <c r="D185" i="4" s="1"/>
  <c r="D186" i="4" s="1"/>
  <c r="C184" i="4"/>
  <c r="C185" i="4" s="1"/>
  <c r="C186" i="4" s="1"/>
  <c r="AU179" i="4"/>
  <c r="AU180" i="4" s="1"/>
  <c r="AU181" i="4" s="1"/>
  <c r="AT179" i="4"/>
  <c r="AT180" i="4" s="1"/>
  <c r="AT181" i="4" s="1"/>
  <c r="AS179" i="4"/>
  <c r="AS180" i="4" s="1"/>
  <c r="AS181" i="4" s="1"/>
  <c r="AR179" i="4"/>
  <c r="AR180" i="4" s="1"/>
  <c r="AR181" i="4" s="1"/>
  <c r="AQ179" i="4"/>
  <c r="AQ180" i="4" s="1"/>
  <c r="AQ181" i="4" s="1"/>
  <c r="AP179" i="4"/>
  <c r="AP180" i="4" s="1"/>
  <c r="AP181" i="4" s="1"/>
  <c r="AO179" i="4"/>
  <c r="AO180" i="4" s="1"/>
  <c r="AO181" i="4" s="1"/>
  <c r="AN179" i="4"/>
  <c r="AN180" i="4" s="1"/>
  <c r="AN181" i="4" s="1"/>
  <c r="AM179" i="4"/>
  <c r="AM180" i="4" s="1"/>
  <c r="AM181" i="4" s="1"/>
  <c r="AL179" i="4"/>
  <c r="AL180" i="4" s="1"/>
  <c r="AL181" i="4" s="1"/>
  <c r="AK179" i="4"/>
  <c r="AK180" i="4" s="1"/>
  <c r="AK181" i="4" s="1"/>
  <c r="AJ179" i="4"/>
  <c r="AJ180" i="4" s="1"/>
  <c r="AJ181" i="4" s="1"/>
  <c r="AI179" i="4"/>
  <c r="AI180" i="4" s="1"/>
  <c r="AI181" i="4" s="1"/>
  <c r="AH179" i="4"/>
  <c r="AH180" i="4" s="1"/>
  <c r="AH181" i="4" s="1"/>
  <c r="AG179" i="4"/>
  <c r="AG180" i="4" s="1"/>
  <c r="AG181" i="4" s="1"/>
  <c r="Q179" i="4"/>
  <c r="Q180" i="4" s="1"/>
  <c r="Q181" i="4" s="1"/>
  <c r="P179" i="4"/>
  <c r="P180" i="4" s="1"/>
  <c r="P181" i="4" s="1"/>
  <c r="O179" i="4"/>
  <c r="O180" i="4" s="1"/>
  <c r="O181" i="4" s="1"/>
  <c r="N179" i="4"/>
  <c r="N180" i="4" s="1"/>
  <c r="N181" i="4" s="1"/>
  <c r="M179" i="4"/>
  <c r="M180" i="4" s="1"/>
  <c r="M181" i="4" s="1"/>
  <c r="L179" i="4"/>
  <c r="L180" i="4" s="1"/>
  <c r="L181" i="4" s="1"/>
  <c r="K179" i="4"/>
  <c r="J179" i="4"/>
  <c r="I179" i="4"/>
  <c r="H179" i="4"/>
  <c r="G179" i="4"/>
  <c r="F179" i="4"/>
  <c r="E179" i="4"/>
  <c r="D179" i="4"/>
  <c r="C179" i="4"/>
  <c r="AU174" i="4"/>
  <c r="AU175" i="4" s="1"/>
  <c r="AU176" i="4" s="1"/>
  <c r="AT174" i="4"/>
  <c r="AT175" i="4" s="1"/>
  <c r="AT176" i="4" s="1"/>
  <c r="AS174" i="4"/>
  <c r="AS175" i="4" s="1"/>
  <c r="AS176" i="4" s="1"/>
  <c r="AR174" i="4"/>
  <c r="AR175" i="4" s="1"/>
  <c r="AR176" i="4" s="1"/>
  <c r="AQ174" i="4"/>
  <c r="AQ175" i="4" s="1"/>
  <c r="AQ176" i="4" s="1"/>
  <c r="AP174" i="4"/>
  <c r="AP175" i="4" s="1"/>
  <c r="AP176" i="4" s="1"/>
  <c r="AO174" i="4"/>
  <c r="AO175" i="4" s="1"/>
  <c r="AO176" i="4" s="1"/>
  <c r="AN174" i="4"/>
  <c r="AN175" i="4" s="1"/>
  <c r="AN176" i="4" s="1"/>
  <c r="AM174" i="4"/>
  <c r="AM175" i="4" s="1"/>
  <c r="AM176" i="4" s="1"/>
  <c r="AL174" i="4"/>
  <c r="AL175" i="4" s="1"/>
  <c r="AL176" i="4" s="1"/>
  <c r="AK174" i="4"/>
  <c r="AK175" i="4" s="1"/>
  <c r="AK176" i="4" s="1"/>
  <c r="AJ174" i="4"/>
  <c r="AJ175" i="4" s="1"/>
  <c r="AJ176" i="4" s="1"/>
  <c r="AI174" i="4"/>
  <c r="AI175" i="4" s="1"/>
  <c r="AI176" i="4" s="1"/>
  <c r="AH174" i="4"/>
  <c r="AH175" i="4" s="1"/>
  <c r="AH176" i="4" s="1"/>
  <c r="AG174" i="4"/>
  <c r="AG175" i="4" s="1"/>
  <c r="AG176" i="4" s="1"/>
  <c r="Q174" i="4"/>
  <c r="Q175" i="4" s="1"/>
  <c r="Q176" i="4" s="1"/>
  <c r="P174" i="4"/>
  <c r="P175" i="4" s="1"/>
  <c r="P176" i="4" s="1"/>
  <c r="O174" i="4"/>
  <c r="O175" i="4" s="1"/>
  <c r="O176" i="4" s="1"/>
  <c r="N174" i="4"/>
  <c r="N175" i="4" s="1"/>
  <c r="N176" i="4" s="1"/>
  <c r="M174" i="4"/>
  <c r="M175" i="4" s="1"/>
  <c r="M176" i="4" s="1"/>
  <c r="L174" i="4"/>
  <c r="K174" i="4"/>
  <c r="J174" i="4"/>
  <c r="I174" i="4"/>
  <c r="H174" i="4"/>
  <c r="G174" i="4"/>
  <c r="F174" i="4"/>
  <c r="E174" i="4"/>
  <c r="D174" i="4"/>
  <c r="C174" i="4"/>
  <c r="AU169" i="4"/>
  <c r="AU170" i="4" s="1"/>
  <c r="AU171" i="4" s="1"/>
  <c r="AT169" i="4"/>
  <c r="AT170" i="4" s="1"/>
  <c r="AT171" i="4" s="1"/>
  <c r="AS169" i="4"/>
  <c r="AS170" i="4" s="1"/>
  <c r="AS171" i="4" s="1"/>
  <c r="AR169" i="4"/>
  <c r="AR170" i="4" s="1"/>
  <c r="AR171" i="4" s="1"/>
  <c r="AQ169" i="4"/>
  <c r="AQ170" i="4" s="1"/>
  <c r="AQ171" i="4" s="1"/>
  <c r="AP169" i="4"/>
  <c r="AP170" i="4" s="1"/>
  <c r="AP171" i="4" s="1"/>
  <c r="AO169" i="4"/>
  <c r="AO170" i="4" s="1"/>
  <c r="AO171" i="4" s="1"/>
  <c r="AN169" i="4"/>
  <c r="AN170" i="4" s="1"/>
  <c r="AN171" i="4" s="1"/>
  <c r="AM169" i="4"/>
  <c r="AM170" i="4" s="1"/>
  <c r="AM171" i="4" s="1"/>
  <c r="AL169" i="4"/>
  <c r="AL170" i="4" s="1"/>
  <c r="AL171" i="4" s="1"/>
  <c r="AK169" i="4"/>
  <c r="AK170" i="4" s="1"/>
  <c r="AK171" i="4" s="1"/>
  <c r="AJ169" i="4"/>
  <c r="AJ170" i="4" s="1"/>
  <c r="AJ171" i="4" s="1"/>
  <c r="AI169" i="4"/>
  <c r="AI170" i="4" s="1"/>
  <c r="AI171" i="4" s="1"/>
  <c r="AH169" i="4"/>
  <c r="AH170" i="4" s="1"/>
  <c r="AH171" i="4" s="1"/>
  <c r="AG169" i="4"/>
  <c r="AG170" i="4" s="1"/>
  <c r="AG171" i="4" s="1"/>
  <c r="Q169" i="4"/>
  <c r="Q170" i="4" s="1"/>
  <c r="Q171" i="4" s="1"/>
  <c r="P169" i="4"/>
  <c r="P170" i="4" s="1"/>
  <c r="P171" i="4" s="1"/>
  <c r="O169" i="4"/>
  <c r="O170" i="4" s="1"/>
  <c r="O171" i="4" s="1"/>
  <c r="N169" i="4"/>
  <c r="N170" i="4" s="1"/>
  <c r="N171" i="4" s="1"/>
  <c r="M169" i="4"/>
  <c r="M170" i="4" s="1"/>
  <c r="M171" i="4" s="1"/>
  <c r="L169" i="4"/>
  <c r="L170" i="4" s="1"/>
  <c r="L171" i="4" s="1"/>
  <c r="K169" i="4"/>
  <c r="J169" i="4"/>
  <c r="I169" i="4"/>
  <c r="H169" i="4"/>
  <c r="G169" i="4"/>
  <c r="F169" i="4"/>
  <c r="E169" i="4"/>
  <c r="D169" i="4"/>
  <c r="C169" i="4"/>
  <c r="AU164" i="4"/>
  <c r="AU165" i="4" s="1"/>
  <c r="AU166" i="4" s="1"/>
  <c r="AT164" i="4"/>
  <c r="AT165" i="4" s="1"/>
  <c r="AT166" i="4" s="1"/>
  <c r="AS164" i="4"/>
  <c r="AS165" i="4" s="1"/>
  <c r="AS166" i="4" s="1"/>
  <c r="AR164" i="4"/>
  <c r="AR165" i="4" s="1"/>
  <c r="AR166" i="4" s="1"/>
  <c r="AQ164" i="4"/>
  <c r="AQ165" i="4" s="1"/>
  <c r="AQ166" i="4" s="1"/>
  <c r="AP164" i="4"/>
  <c r="AP165" i="4" s="1"/>
  <c r="AP166" i="4" s="1"/>
  <c r="AO164" i="4"/>
  <c r="AO165" i="4" s="1"/>
  <c r="AO166" i="4" s="1"/>
  <c r="AN164" i="4"/>
  <c r="AN165" i="4" s="1"/>
  <c r="AN166" i="4" s="1"/>
  <c r="AM164" i="4"/>
  <c r="AM165" i="4" s="1"/>
  <c r="AM166" i="4" s="1"/>
  <c r="AL164" i="4"/>
  <c r="AL165" i="4" s="1"/>
  <c r="AL166" i="4" s="1"/>
  <c r="AK164" i="4"/>
  <c r="AK165" i="4" s="1"/>
  <c r="AK166" i="4" s="1"/>
  <c r="AJ164" i="4"/>
  <c r="AJ165" i="4" s="1"/>
  <c r="AJ166" i="4" s="1"/>
  <c r="AI164" i="4"/>
  <c r="AI165" i="4" s="1"/>
  <c r="AI166" i="4" s="1"/>
  <c r="AH164" i="4"/>
  <c r="AH165" i="4" s="1"/>
  <c r="AH166" i="4" s="1"/>
  <c r="AG164" i="4"/>
  <c r="AG165" i="4" s="1"/>
  <c r="AG166" i="4" s="1"/>
  <c r="Q164" i="4"/>
  <c r="Q165" i="4" s="1"/>
  <c r="Q166" i="4" s="1"/>
  <c r="P164" i="4"/>
  <c r="P165" i="4" s="1"/>
  <c r="P166" i="4" s="1"/>
  <c r="O164" i="4"/>
  <c r="O165" i="4" s="1"/>
  <c r="O166" i="4" s="1"/>
  <c r="N164" i="4"/>
  <c r="N165" i="4" s="1"/>
  <c r="N166" i="4" s="1"/>
  <c r="M164" i="4"/>
  <c r="M165" i="4" s="1"/>
  <c r="M166" i="4" s="1"/>
  <c r="L164" i="4"/>
  <c r="K164" i="4"/>
  <c r="J164" i="4"/>
  <c r="I164" i="4"/>
  <c r="H164" i="4"/>
  <c r="G164" i="4"/>
  <c r="F164" i="4"/>
  <c r="E164" i="4"/>
  <c r="D164" i="4"/>
  <c r="C164" i="4"/>
  <c r="AU159" i="4"/>
  <c r="AU160" i="4" s="1"/>
  <c r="AU161" i="4" s="1"/>
  <c r="AT159" i="4"/>
  <c r="AT160" i="4" s="1"/>
  <c r="AT161" i="4" s="1"/>
  <c r="AS159" i="4"/>
  <c r="AS160" i="4" s="1"/>
  <c r="AS161" i="4" s="1"/>
  <c r="AR159" i="4"/>
  <c r="AR160" i="4" s="1"/>
  <c r="AR161" i="4" s="1"/>
  <c r="AQ159" i="4"/>
  <c r="AQ160" i="4" s="1"/>
  <c r="AQ161" i="4" s="1"/>
  <c r="AP159" i="4"/>
  <c r="AP160" i="4" s="1"/>
  <c r="AP161" i="4" s="1"/>
  <c r="AO159" i="4"/>
  <c r="AO160" i="4" s="1"/>
  <c r="AO161" i="4" s="1"/>
  <c r="AN159" i="4"/>
  <c r="AN160" i="4" s="1"/>
  <c r="AN161" i="4" s="1"/>
  <c r="AM159" i="4"/>
  <c r="AM160" i="4" s="1"/>
  <c r="AM161" i="4" s="1"/>
  <c r="AL159" i="4"/>
  <c r="AL160" i="4" s="1"/>
  <c r="AL161" i="4" s="1"/>
  <c r="AK159" i="4"/>
  <c r="AK160" i="4" s="1"/>
  <c r="AK161" i="4" s="1"/>
  <c r="AJ159" i="4"/>
  <c r="AJ160" i="4" s="1"/>
  <c r="AJ161" i="4" s="1"/>
  <c r="AI159" i="4"/>
  <c r="AI160" i="4" s="1"/>
  <c r="AI161" i="4" s="1"/>
  <c r="AH159" i="4"/>
  <c r="AH160" i="4" s="1"/>
  <c r="AH161" i="4" s="1"/>
  <c r="AG159" i="4"/>
  <c r="AG160" i="4" s="1"/>
  <c r="AG161" i="4" s="1"/>
  <c r="Q159" i="4"/>
  <c r="Q160" i="4" s="1"/>
  <c r="Q161" i="4" s="1"/>
  <c r="P159" i="4"/>
  <c r="P160" i="4" s="1"/>
  <c r="P161" i="4" s="1"/>
  <c r="O159" i="4"/>
  <c r="O160" i="4" s="1"/>
  <c r="O161" i="4" s="1"/>
  <c r="N159" i="4"/>
  <c r="N160" i="4" s="1"/>
  <c r="N161" i="4" s="1"/>
  <c r="M159" i="4"/>
  <c r="M160" i="4" s="1"/>
  <c r="M161" i="4" s="1"/>
  <c r="L159" i="4"/>
  <c r="K159" i="4"/>
  <c r="J159" i="4"/>
  <c r="I159" i="4"/>
  <c r="H159" i="4"/>
  <c r="G159" i="4"/>
  <c r="F159" i="4"/>
  <c r="E159" i="4"/>
  <c r="D159" i="4"/>
  <c r="C159" i="4"/>
  <c r="DE148" i="4"/>
  <c r="CP148" i="4"/>
  <c r="CA148" i="4"/>
  <c r="BL148" i="4"/>
  <c r="AW148" i="4"/>
  <c r="AH148" i="4"/>
  <c r="S148" i="4"/>
  <c r="D148" i="4"/>
  <c r="BA238" i="4" l="1"/>
  <c r="G238" i="6"/>
  <c r="BE238" i="6"/>
  <c r="R238" i="4"/>
  <c r="P239" i="4"/>
  <c r="BA238" i="8"/>
  <c r="P237" i="4"/>
  <c r="J238" i="8"/>
  <c r="EV4" i="1"/>
  <c r="G238" i="8"/>
  <c r="GJ4" i="1"/>
  <c r="GO4" i="1"/>
  <c r="GN4" i="1"/>
  <c r="AK238" i="8"/>
  <c r="G238" i="7"/>
  <c r="AV238" i="8"/>
  <c r="BF238" i="6"/>
  <c r="AU238" i="6"/>
  <c r="BJ238" i="6"/>
  <c r="AV238" i="4"/>
  <c r="AV238" i="6"/>
  <c r="BF238" i="4"/>
  <c r="LO42" i="1" a="1"/>
  <c r="LO42" i="1" s="1"/>
  <c r="LN42" i="1" s="1" a="1"/>
  <c r="LN42" i="1" s="1"/>
  <c r="LE42" i="1" a="1"/>
  <c r="LE42" i="1" s="1"/>
  <c r="SN4" i="1"/>
  <c r="AK238" i="7"/>
  <c r="QN4" i="1"/>
  <c r="UX4" i="1"/>
  <c r="QD4" i="1"/>
  <c r="PA4" i="1"/>
  <c r="PE4" i="1"/>
  <c r="PG4" i="1"/>
  <c r="OB4" i="1"/>
  <c r="OX4" i="1"/>
  <c r="PB4" i="1"/>
  <c r="E237" i="8"/>
  <c r="E238" i="8"/>
  <c r="QL4" i="1"/>
  <c r="OY4" i="1"/>
  <c r="PC4" i="1"/>
  <c r="SX4" i="1"/>
  <c r="BG148" i="8"/>
  <c r="BF149" i="8"/>
  <c r="BF150" i="8" s="1"/>
  <c r="UW4" i="1"/>
  <c r="SM4" i="1"/>
  <c r="QC4" i="1"/>
  <c r="PI4" i="1"/>
  <c r="PH4" i="1"/>
  <c r="QO4" i="1"/>
  <c r="EW4" i="1"/>
  <c r="EU4" i="1"/>
  <c r="EY4" i="1"/>
  <c r="AJ237" i="7"/>
  <c r="ET4" i="1"/>
  <c r="EX4" i="1"/>
  <c r="HH4" i="1"/>
  <c r="F239" i="8"/>
  <c r="F238" i="8"/>
  <c r="F237" i="8"/>
  <c r="AI237" i="8"/>
  <c r="AP238" i="6"/>
  <c r="AQ238" i="4"/>
  <c r="AI239" i="7"/>
  <c r="BB238" i="7"/>
  <c r="E239" i="7"/>
  <c r="EJ4" i="1" s="1"/>
  <c r="BJ238" i="8"/>
  <c r="AI239" i="8"/>
  <c r="AI238" i="8"/>
  <c r="AW238" i="8"/>
  <c r="M238" i="7"/>
  <c r="BD238" i="6"/>
  <c r="IR4" i="1" s="1"/>
  <c r="AP238" i="7"/>
  <c r="BF238" i="7"/>
  <c r="AZ238" i="6"/>
  <c r="E237" i="7"/>
  <c r="AQ238" i="6"/>
  <c r="E238" i="7"/>
  <c r="BD238" i="7"/>
  <c r="GI4" i="1" s="1"/>
  <c r="BD237" i="7"/>
  <c r="N239" i="7"/>
  <c r="N238" i="7"/>
  <c r="N237" i="7"/>
  <c r="H238" i="7"/>
  <c r="H239" i="7"/>
  <c r="H237" i="7"/>
  <c r="H239" i="4"/>
  <c r="H238" i="4"/>
  <c r="H237" i="4"/>
  <c r="N237" i="4"/>
  <c r="N239" i="4"/>
  <c r="N238" i="4"/>
  <c r="H239" i="6"/>
  <c r="H238" i="6"/>
  <c r="H237" i="6"/>
  <c r="GV4" i="1" s="1"/>
  <c r="N239" i="6"/>
  <c r="N238" i="6"/>
  <c r="N237" i="6"/>
  <c r="AY238" i="6"/>
  <c r="IM4" i="1" s="1"/>
  <c r="AY237" i="6"/>
  <c r="AL239" i="8"/>
  <c r="AL238" i="8"/>
  <c r="AL237" i="8"/>
  <c r="AT238" i="4"/>
  <c r="AT237" i="4"/>
  <c r="AY239" i="4"/>
  <c r="AY238" i="4"/>
  <c r="AY237" i="4"/>
  <c r="AT238" i="6"/>
  <c r="IH4" i="1" s="1"/>
  <c r="AT239" i="6"/>
  <c r="II4" i="1" s="1"/>
  <c r="AG236" i="4"/>
  <c r="AG235" i="4"/>
  <c r="AC231" i="4"/>
  <c r="AB235" i="4"/>
  <c r="AB236" i="4"/>
  <c r="AA235" i="6"/>
  <c r="AA236" i="6"/>
  <c r="AL238" i="7"/>
  <c r="AL239" i="7"/>
  <c r="AL237" i="7"/>
  <c r="AO239" i="7"/>
  <c r="AO237" i="7"/>
  <c r="Q235" i="6"/>
  <c r="Q236" i="6"/>
  <c r="AG236" i="6"/>
  <c r="AG235" i="6"/>
  <c r="W231" i="6"/>
  <c r="V235" i="6"/>
  <c r="V236" i="6"/>
  <c r="M235" i="6"/>
  <c r="M236" i="6"/>
  <c r="AM238" i="8"/>
  <c r="AC231" i="6"/>
  <c r="AB235" i="6"/>
  <c r="AB236" i="6"/>
  <c r="AM238" i="6"/>
  <c r="H238" i="8"/>
  <c r="H239" i="8"/>
  <c r="H237" i="8"/>
  <c r="EM4" i="1" s="1"/>
  <c r="W231" i="4"/>
  <c r="V235" i="4"/>
  <c r="V236" i="4"/>
  <c r="V238" i="4" s="1"/>
  <c r="Q236" i="4"/>
  <c r="Q235" i="4"/>
  <c r="BI239" i="6"/>
  <c r="IX4" i="1" s="1"/>
  <c r="BI238" i="6"/>
  <c r="IW4" i="1" s="1"/>
  <c r="BI237" i="6"/>
  <c r="R235" i="6"/>
  <c r="R236" i="6"/>
  <c r="BD239" i="6"/>
  <c r="IS4" i="1" s="1"/>
  <c r="BD237" i="6"/>
  <c r="BI239" i="4"/>
  <c r="BI238" i="4"/>
  <c r="BI237" i="4"/>
  <c r="BD238" i="4"/>
  <c r="BD239" i="4"/>
  <c r="BD237" i="4"/>
  <c r="AT237" i="6"/>
  <c r="N239" i="8"/>
  <c r="N238" i="8"/>
  <c r="N237" i="8"/>
  <c r="AY239" i="6"/>
  <c r="IN4" i="1" s="1"/>
  <c r="AT239" i="4"/>
  <c r="AO238" i="7"/>
  <c r="AA235" i="4"/>
  <c r="AA236" i="4"/>
  <c r="AO239" i="6"/>
  <c r="ID4" i="1" s="1"/>
  <c r="AO238" i="6"/>
  <c r="IC4" i="1" s="1"/>
  <c r="AO237" i="6"/>
  <c r="M236" i="4"/>
  <c r="M235" i="4"/>
  <c r="AO239" i="4"/>
  <c r="AO238" i="4"/>
  <c r="AL239" i="6"/>
  <c r="AL238" i="6"/>
  <c r="AL237" i="6"/>
  <c r="S235" i="4"/>
  <c r="S236" i="4"/>
  <c r="AO238" i="8"/>
  <c r="FT4" i="1" s="1"/>
  <c r="AO239" i="8"/>
  <c r="FU4" i="1" s="1"/>
  <c r="AO237" i="8"/>
  <c r="AL238" i="4"/>
  <c r="AL239" i="4"/>
  <c r="AL237" i="4"/>
  <c r="AO237" i="4"/>
  <c r="BE238" i="7"/>
  <c r="BB238" i="8"/>
  <c r="BB238" i="4"/>
  <c r="BG238" i="4"/>
  <c r="AR238" i="8"/>
  <c r="BG238" i="6"/>
  <c r="AU238" i="4"/>
  <c r="BE238" i="4"/>
  <c r="C238" i="7"/>
  <c r="AP238" i="4"/>
  <c r="C238" i="6"/>
  <c r="C238" i="4"/>
  <c r="AZ238" i="8"/>
  <c r="J238" i="7"/>
  <c r="G238" i="4"/>
  <c r="BJ238" i="7"/>
  <c r="AZ241" i="4"/>
  <c r="BF241" i="4" s="1"/>
  <c r="AX241" i="4"/>
  <c r="BD241" i="4" s="1"/>
  <c r="BE241" i="4"/>
  <c r="BK241" i="4" s="1"/>
  <c r="BC241" i="4"/>
  <c r="BI241" i="4" s="1"/>
  <c r="BC239" i="4"/>
  <c r="BC238" i="4"/>
  <c r="BC237" i="4"/>
  <c r="AP241" i="4"/>
  <c r="AV241" i="4" s="1"/>
  <c r="BB241" i="4" s="1"/>
  <c r="AN241" i="4"/>
  <c r="AT241" i="4" s="1"/>
  <c r="BC239" i="6"/>
  <c r="IQ4" i="1" s="1"/>
  <c r="BC238" i="6"/>
  <c r="IP4" i="1" s="1"/>
  <c r="BC237" i="6"/>
  <c r="E239" i="4"/>
  <c r="E238" i="4"/>
  <c r="E237" i="4"/>
  <c r="AX239" i="8"/>
  <c r="AX238" i="8"/>
  <c r="AX237" i="8"/>
  <c r="AS239" i="7"/>
  <c r="AS238" i="7"/>
  <c r="AS237" i="7"/>
  <c r="E239" i="6"/>
  <c r="GS4" i="1" s="1"/>
  <c r="E238" i="6"/>
  <c r="GR4" i="1" s="1"/>
  <c r="E237" i="6"/>
  <c r="K239" i="8"/>
  <c r="K238" i="8"/>
  <c r="K237" i="8"/>
  <c r="BE243" i="4"/>
  <c r="BK243" i="4" s="1"/>
  <c r="BC243" i="4"/>
  <c r="BI243" i="4" s="1"/>
  <c r="AX239" i="6"/>
  <c r="IL4" i="1" s="1"/>
  <c r="AX238" i="6"/>
  <c r="IK4" i="1" s="1"/>
  <c r="AX237" i="6"/>
  <c r="AX239" i="4"/>
  <c r="AX238" i="4"/>
  <c r="AX237" i="4"/>
  <c r="BH239" i="4"/>
  <c r="BH238" i="4"/>
  <c r="BH237" i="4"/>
  <c r="BH239" i="6"/>
  <c r="IV4" i="1" s="1"/>
  <c r="BH238" i="6"/>
  <c r="IU4" i="1" s="1"/>
  <c r="BH237" i="6"/>
  <c r="AS239" i="4"/>
  <c r="AS238" i="4"/>
  <c r="AS237" i="4"/>
  <c r="AS237" i="6"/>
  <c r="AS239" i="6"/>
  <c r="IG4" i="1" s="1"/>
  <c r="AS238" i="6"/>
  <c r="IF4" i="1" s="1"/>
  <c r="AN239" i="8"/>
  <c r="AN238" i="8"/>
  <c r="AN237" i="8"/>
  <c r="BE242" i="4"/>
  <c r="BK242" i="4" s="1"/>
  <c r="BC242" i="4"/>
  <c r="BI242" i="4" s="1"/>
  <c r="BH239" i="7"/>
  <c r="BH238" i="7"/>
  <c r="BH237" i="7"/>
  <c r="AN239" i="7"/>
  <c r="AN238" i="7"/>
  <c r="AN237" i="7"/>
  <c r="AN237" i="4"/>
  <c r="AN239" i="4"/>
  <c r="AN238" i="4"/>
  <c r="AX239" i="7"/>
  <c r="AX238" i="7"/>
  <c r="AX237" i="7"/>
  <c r="K239" i="4"/>
  <c r="K238" i="4"/>
  <c r="K237" i="4"/>
  <c r="AN239" i="6"/>
  <c r="IB4" i="1" s="1"/>
  <c r="AN238" i="6"/>
  <c r="IA4" i="1" s="1"/>
  <c r="AN237" i="6"/>
  <c r="K239" i="6"/>
  <c r="K238" i="6"/>
  <c r="K237" i="6"/>
  <c r="AI237" i="7"/>
  <c r="K239" i="7"/>
  <c r="K238" i="7"/>
  <c r="K237" i="7"/>
  <c r="AI238" i="7"/>
  <c r="AU238" i="7"/>
  <c r="AW238" i="4"/>
  <c r="AS239" i="8"/>
  <c r="FX4" i="1" s="1"/>
  <c r="AS238" i="8"/>
  <c r="FW4" i="1" s="1"/>
  <c r="AS237" i="8"/>
  <c r="AZ244" i="4"/>
  <c r="BF244" i="4" s="1"/>
  <c r="AX244" i="4"/>
  <c r="BD244" i="4" s="1"/>
  <c r="BH239" i="8"/>
  <c r="GM4" i="1" s="1"/>
  <c r="BH238" i="8"/>
  <c r="GL4" i="1" s="1"/>
  <c r="BH237" i="8"/>
  <c r="AZ242" i="4"/>
  <c r="BF242" i="4" s="1"/>
  <c r="AX242" i="4"/>
  <c r="BD242" i="4" s="1"/>
  <c r="AZ243" i="4"/>
  <c r="BF243" i="4" s="1"/>
  <c r="AX243" i="4"/>
  <c r="BD243" i="4" s="1"/>
  <c r="BE244" i="4"/>
  <c r="BK244" i="4" s="1"/>
  <c r="BC244" i="4"/>
  <c r="BI244" i="4" s="1"/>
  <c r="BG238" i="8"/>
  <c r="BB238" i="6"/>
  <c r="BC239" i="8"/>
  <c r="BC238" i="8"/>
  <c r="BC237" i="8"/>
  <c r="BC239" i="7"/>
  <c r="BC238" i="7"/>
  <c r="BC237" i="7"/>
  <c r="L238" i="7"/>
  <c r="L238" i="8"/>
  <c r="U238" i="6"/>
  <c r="AJ238" i="8"/>
  <c r="AZ238" i="4"/>
  <c r="BJ238" i="4"/>
  <c r="I238" i="4"/>
  <c r="AU238" i="8"/>
  <c r="I238" i="6"/>
  <c r="D238" i="8"/>
  <c r="AH238" i="8"/>
  <c r="BE238" i="8"/>
  <c r="L238" i="6"/>
  <c r="D238" i="7"/>
  <c r="J238" i="4"/>
  <c r="AP238" i="8"/>
  <c r="AW238" i="7"/>
  <c r="F238" i="4"/>
  <c r="U238" i="4"/>
  <c r="I238" i="7"/>
  <c r="BG238" i="7"/>
  <c r="F238" i="7"/>
  <c r="D238" i="4"/>
  <c r="AZ238" i="7"/>
  <c r="AM238" i="7"/>
  <c r="D238" i="6"/>
  <c r="AR238" i="7"/>
  <c r="AH238" i="7"/>
  <c r="AR238" i="4"/>
  <c r="AR238" i="6"/>
  <c r="I238" i="8"/>
  <c r="L238" i="4"/>
  <c r="AW238" i="6"/>
  <c r="P238" i="6"/>
  <c r="AM238" i="4"/>
  <c r="AJ238" i="7"/>
  <c r="OM4" i="1"/>
  <c r="OL4" i="1"/>
  <c r="OK4" i="1"/>
  <c r="OU4" i="1"/>
  <c r="OT4" i="1"/>
  <c r="OS4" i="1"/>
  <c r="OR4" i="1"/>
  <c r="OQ4" i="1"/>
  <c r="OP4" i="1"/>
  <c r="OO4" i="1"/>
  <c r="ON4" i="1"/>
  <c r="PZ4" i="1"/>
  <c r="PY4" i="1"/>
  <c r="PX4" i="1"/>
  <c r="PW4" i="1"/>
  <c r="PV4" i="1"/>
  <c r="PU4" i="1"/>
  <c r="PT4" i="1"/>
  <c r="PS4" i="1"/>
  <c r="PR4" i="1"/>
  <c r="PQ4" i="1"/>
  <c r="PP4" i="1"/>
  <c r="PO4" i="1"/>
  <c r="PN4" i="1"/>
  <c r="PM4" i="1"/>
  <c r="PL4" i="1"/>
  <c r="PK4" i="1"/>
  <c r="PJ4" i="1"/>
  <c r="OV4" i="1"/>
  <c r="RV4" i="1"/>
  <c r="RU4" i="1"/>
  <c r="RT4" i="1"/>
  <c r="RS4" i="1"/>
  <c r="RJ4" i="1"/>
  <c r="RI4" i="1"/>
  <c r="RH4" i="1"/>
  <c r="RG4" i="1"/>
  <c r="RF4" i="1"/>
  <c r="RE4" i="1"/>
  <c r="RD4" i="1"/>
  <c r="RC4" i="1"/>
  <c r="RB4" i="1"/>
  <c r="RA4" i="1"/>
  <c r="QZ4" i="1"/>
  <c r="QY4" i="1"/>
  <c r="SJ4" i="1"/>
  <c r="QX4" i="1"/>
  <c r="RW4" i="1"/>
  <c r="RX4" i="1"/>
  <c r="QG4" i="1"/>
  <c r="RY4" i="1"/>
  <c r="QH4" i="1"/>
  <c r="RZ4" i="1"/>
  <c r="QI4" i="1"/>
  <c r="SA4" i="1"/>
  <c r="QJ4" i="1"/>
  <c r="SB4" i="1"/>
  <c r="QQ4" i="1"/>
  <c r="SC4" i="1"/>
  <c r="QR4" i="1"/>
  <c r="SD4" i="1"/>
  <c r="QS4" i="1"/>
  <c r="SE4" i="1"/>
  <c r="QT4" i="1"/>
  <c r="SF4" i="1"/>
  <c r="QU4" i="1"/>
  <c r="SG4" i="1"/>
  <c r="QV4" i="1"/>
  <c r="SH4" i="1"/>
  <c r="QW4" i="1"/>
  <c r="SI4" i="1"/>
  <c r="UT4" i="1"/>
  <c r="TN4" i="1"/>
  <c r="TM4" i="1"/>
  <c r="TL4" i="1"/>
  <c r="TK4" i="1"/>
  <c r="TH4" i="1"/>
  <c r="UD4" i="1"/>
  <c r="TJ4" i="1"/>
  <c r="UE4" i="1"/>
  <c r="TO4" i="1"/>
  <c r="UF4" i="1"/>
  <c r="TP4" i="1"/>
  <c r="TQ4" i="1"/>
  <c r="TR4" i="1"/>
  <c r="TS4" i="1"/>
  <c r="TT4" i="1"/>
  <c r="UC4" i="1"/>
  <c r="TI4" i="1"/>
  <c r="TG4" i="1"/>
  <c r="UM4" i="1"/>
  <c r="UR4" i="1"/>
  <c r="TA4" i="1"/>
  <c r="TF4" i="1"/>
  <c r="UL4" i="1"/>
  <c r="UQ4" i="1"/>
  <c r="ST4" i="1"/>
  <c r="TE4" i="1"/>
  <c r="UK4" i="1"/>
  <c r="UP4" i="1"/>
  <c r="SS4" i="1"/>
  <c r="TD4" i="1"/>
  <c r="UJ4" i="1"/>
  <c r="UO4" i="1"/>
  <c r="SR4" i="1"/>
  <c r="TC4" i="1"/>
  <c r="UI4" i="1"/>
  <c r="UN4" i="1"/>
  <c r="SQ4" i="1"/>
  <c r="TB4" i="1"/>
  <c r="UH4" i="1"/>
  <c r="UG4" i="1"/>
  <c r="UB4" i="1"/>
  <c r="UA4" i="1"/>
  <c r="US4" i="1"/>
  <c r="OG4" i="1"/>
  <c r="OF4" i="1"/>
  <c r="OE4" i="1"/>
  <c r="AQ239" i="7"/>
  <c r="AQ237" i="7"/>
  <c r="BE239" i="7"/>
  <c r="BE237" i="7"/>
  <c r="BE239" i="4"/>
  <c r="BE237" i="4"/>
  <c r="BJ239" i="7"/>
  <c r="BJ237" i="7"/>
  <c r="BE239" i="6"/>
  <c r="BE237" i="6"/>
  <c r="BJ239" i="4"/>
  <c r="BJ237" i="4"/>
  <c r="AV239" i="4"/>
  <c r="AV237" i="4"/>
  <c r="BJ239" i="6"/>
  <c r="BJ237" i="6"/>
  <c r="AV239" i="6"/>
  <c r="AV237" i="6"/>
  <c r="IJ4" i="1" s="1"/>
  <c r="AP239" i="6"/>
  <c r="AP237" i="6"/>
  <c r="BA239" i="4"/>
  <c r="BA237" i="4"/>
  <c r="BA239" i="6"/>
  <c r="BA237" i="6"/>
  <c r="IO4" i="1" s="1"/>
  <c r="AP239" i="7"/>
  <c r="AP237" i="7"/>
  <c r="AQ239" i="4"/>
  <c r="AQ237" i="4"/>
  <c r="BF239" i="4"/>
  <c r="BF237" i="4"/>
  <c r="AU239" i="7"/>
  <c r="AU237" i="7"/>
  <c r="BF239" i="6"/>
  <c r="BF237" i="6"/>
  <c r="IT4" i="1" s="1"/>
  <c r="BK239" i="4"/>
  <c r="BK237" i="4"/>
  <c r="BK239" i="6"/>
  <c r="BK237" i="6"/>
  <c r="IY4" i="1" s="1"/>
  <c r="AQ239" i="6"/>
  <c r="AQ237" i="6"/>
  <c r="IE4" i="1" s="1"/>
  <c r="AW239" i="7"/>
  <c r="AW237" i="7"/>
  <c r="AU239" i="8"/>
  <c r="AU237" i="8"/>
  <c r="BB239" i="7"/>
  <c r="BB237" i="7"/>
  <c r="AZ239" i="8"/>
  <c r="AZ237" i="8"/>
  <c r="BG239" i="7"/>
  <c r="BG237" i="7"/>
  <c r="BE239" i="8"/>
  <c r="BE237" i="8"/>
  <c r="AM239" i="7"/>
  <c r="AM237" i="7"/>
  <c r="BJ239" i="8"/>
  <c r="BJ237" i="8"/>
  <c r="AR239" i="7"/>
  <c r="AR237" i="7"/>
  <c r="AZ239" i="7"/>
  <c r="AZ237" i="7"/>
  <c r="AV239" i="8"/>
  <c r="AV237" i="8"/>
  <c r="GA4" i="1" s="1"/>
  <c r="AW239" i="8"/>
  <c r="AW237" i="8"/>
  <c r="AR239" i="4"/>
  <c r="AR237" i="4"/>
  <c r="BA239" i="8"/>
  <c r="BA237" i="8"/>
  <c r="AP239" i="8"/>
  <c r="AP237" i="8"/>
  <c r="BB239" i="8"/>
  <c r="BB237" i="8"/>
  <c r="AR239" i="6"/>
  <c r="AR237" i="6"/>
  <c r="BF239" i="8"/>
  <c r="BF237" i="8"/>
  <c r="BG239" i="8"/>
  <c r="BG237" i="8"/>
  <c r="AW239" i="4"/>
  <c r="AW237" i="4"/>
  <c r="BK239" i="8"/>
  <c r="BK237" i="8"/>
  <c r="GP4" i="1" s="1"/>
  <c r="AM239" i="8"/>
  <c r="AM237" i="8"/>
  <c r="AW239" i="6"/>
  <c r="AW237" i="6"/>
  <c r="AQ239" i="8"/>
  <c r="AQ237" i="8"/>
  <c r="FV4" i="1" s="1"/>
  <c r="AR239" i="8"/>
  <c r="AR237" i="8"/>
  <c r="AM239" i="4"/>
  <c r="AM237" i="4"/>
  <c r="BB239" i="4"/>
  <c r="BB237" i="4"/>
  <c r="AU239" i="4"/>
  <c r="AU237" i="4"/>
  <c r="BB239" i="6"/>
  <c r="BB237" i="6"/>
  <c r="AV239" i="7"/>
  <c r="AV237" i="7"/>
  <c r="AU239" i="6"/>
  <c r="AU237" i="6"/>
  <c r="BG239" i="4"/>
  <c r="BG237" i="4"/>
  <c r="BA239" i="7"/>
  <c r="BA237" i="7"/>
  <c r="AZ239" i="4"/>
  <c r="AZ237" i="4"/>
  <c r="BG239" i="6"/>
  <c r="BG237" i="6"/>
  <c r="BF239" i="7"/>
  <c r="BF237" i="7"/>
  <c r="AZ239" i="6"/>
  <c r="AZ237" i="6"/>
  <c r="AM239" i="6"/>
  <c r="AM237" i="6"/>
  <c r="BK239" i="7"/>
  <c r="BK237" i="7"/>
  <c r="AP239" i="4"/>
  <c r="AP237" i="4"/>
  <c r="AJ239" i="8"/>
  <c r="AE371" i="6"/>
  <c r="AE373" i="6"/>
  <c r="AH242" i="4"/>
  <c r="AH244" i="4"/>
  <c r="AG244" i="4"/>
  <c r="AM244" i="4" s="1"/>
  <c r="AG243" i="4"/>
  <c r="AM243" i="4" s="1"/>
  <c r="AG242" i="4"/>
  <c r="AM242" i="4" s="1"/>
  <c r="AQ42" i="1"/>
  <c r="U239" i="4"/>
  <c r="U237" i="4"/>
  <c r="I237" i="6"/>
  <c r="GW4" i="1" s="1"/>
  <c r="I239" i="6"/>
  <c r="G237" i="6"/>
  <c r="G239" i="6"/>
  <c r="D237" i="8"/>
  <c r="D239" i="8"/>
  <c r="F239" i="4"/>
  <c r="F237" i="4"/>
  <c r="AH237" i="8"/>
  <c r="AH239" i="8"/>
  <c r="G239" i="7"/>
  <c r="G237" i="7"/>
  <c r="D239" i="7"/>
  <c r="D237" i="7"/>
  <c r="G239" i="8"/>
  <c r="G237" i="8"/>
  <c r="AH243" i="4"/>
  <c r="C239" i="7"/>
  <c r="C237" i="7"/>
  <c r="I237" i="7"/>
  <c r="I239" i="7"/>
  <c r="D239" i="4"/>
  <c r="D237" i="4"/>
  <c r="D237" i="6"/>
  <c r="D239" i="6"/>
  <c r="J239" i="4"/>
  <c r="J237" i="4"/>
  <c r="P237" i="6"/>
  <c r="P239" i="6"/>
  <c r="AG237" i="7"/>
  <c r="AG239" i="7"/>
  <c r="I239" i="8"/>
  <c r="I237" i="8"/>
  <c r="L239" i="4"/>
  <c r="L237" i="4"/>
  <c r="AH237" i="7"/>
  <c r="AH239" i="7"/>
  <c r="J239" i="7"/>
  <c r="J237" i="7"/>
  <c r="AG237" i="8"/>
  <c r="AG239" i="8"/>
  <c r="AJ237" i="8"/>
  <c r="AJ239" i="7"/>
  <c r="M237" i="7"/>
  <c r="M239" i="7"/>
  <c r="J237" i="6"/>
  <c r="J239" i="6"/>
  <c r="AK237" i="8"/>
  <c r="AK239" i="8"/>
  <c r="J237" i="8"/>
  <c r="J239" i="8"/>
  <c r="F239" i="7"/>
  <c r="F237" i="7"/>
  <c r="M239" i="8"/>
  <c r="M237" i="8"/>
  <c r="U239" i="6"/>
  <c r="U237" i="6"/>
  <c r="L239" i="6"/>
  <c r="GY4" i="1" s="1"/>
  <c r="L237" i="6"/>
  <c r="F239" i="6"/>
  <c r="F237" i="6"/>
  <c r="C239" i="6"/>
  <c r="C237" i="6"/>
  <c r="GQ4" i="1" s="1"/>
  <c r="C237" i="4"/>
  <c r="C239" i="4"/>
  <c r="C237" i="8"/>
  <c r="EH4" i="1" s="1"/>
  <c r="C239" i="8"/>
  <c r="R239" i="4"/>
  <c r="R237" i="4"/>
  <c r="G239" i="4"/>
  <c r="G237" i="4"/>
  <c r="L237" i="7"/>
  <c r="L239" i="7"/>
  <c r="L237" i="8"/>
  <c r="L239" i="8"/>
  <c r="EP4" i="1" s="1"/>
  <c r="I239" i="4"/>
  <c r="I237" i="4"/>
  <c r="AK239" i="7"/>
  <c r="AK237" i="7"/>
  <c r="AH231" i="4"/>
  <c r="AD231" i="4"/>
  <c r="AH231" i="6"/>
  <c r="AD231" i="6"/>
  <c r="AG369" i="7"/>
  <c r="AH369" i="7" s="1"/>
  <c r="AF373" i="7"/>
  <c r="W369" i="8"/>
  <c r="W371" i="8" s="1"/>
  <c r="X369" i="8"/>
  <c r="Y369" i="8" s="1"/>
  <c r="AE371" i="7"/>
  <c r="AE373" i="8"/>
  <c r="AE373" i="7"/>
  <c r="AE371" i="8"/>
  <c r="BF154" i="7"/>
  <c r="AA152" i="8"/>
  <c r="AB154" i="7"/>
  <c r="L152" i="8"/>
  <c r="M154" i="7"/>
  <c r="AP154" i="7"/>
  <c r="BT154" i="8"/>
  <c r="CA151" i="4"/>
  <c r="CO152" i="4"/>
  <c r="CP151" i="4"/>
  <c r="DD152" i="4"/>
  <c r="DE151" i="4"/>
  <c r="AD373" i="6"/>
  <c r="Q369" i="6"/>
  <c r="Q373" i="6" s="1"/>
  <c r="AZ369" i="6"/>
  <c r="BA369" i="6" s="1"/>
  <c r="AZ369" i="4"/>
  <c r="BA369" i="4" s="1"/>
  <c r="X369" i="4"/>
  <c r="Y369" i="4" s="1"/>
  <c r="AD373" i="7"/>
  <c r="AZ369" i="8"/>
  <c r="AZ373" i="8" s="1"/>
  <c r="X369" i="6"/>
  <c r="Y369" i="6" s="1"/>
  <c r="AZ369" i="7"/>
  <c r="AZ371" i="7" s="1"/>
  <c r="AD371" i="8"/>
  <c r="AH152" i="4"/>
  <c r="AH151" i="4"/>
  <c r="AW152" i="4"/>
  <c r="AW151" i="4"/>
  <c r="BL152" i="4"/>
  <c r="BL151" i="4"/>
  <c r="D152" i="4"/>
  <c r="D151" i="4"/>
  <c r="CP152" i="4"/>
  <c r="S151" i="4"/>
  <c r="S152" i="4"/>
  <c r="CO151" i="4"/>
  <c r="AV152" i="4"/>
  <c r="C152" i="4"/>
  <c r="R151" i="4"/>
  <c r="AV151" i="4"/>
  <c r="BZ151" i="4"/>
  <c r="AG152" i="4"/>
  <c r="DD151" i="4"/>
  <c r="BK152" i="4"/>
  <c r="C151" i="4"/>
  <c r="AG151" i="4"/>
  <c r="BK151" i="4"/>
  <c r="R152" i="4"/>
  <c r="DE152" i="4"/>
  <c r="BZ152" i="4"/>
  <c r="CA152" i="4"/>
  <c r="Q383" i="4"/>
  <c r="AA190" i="4"/>
  <c r="CX153" i="7" s="1"/>
  <c r="AB190" i="4"/>
  <c r="CY153" i="8" s="1"/>
  <c r="AC190" i="4"/>
  <c r="AD190" i="4"/>
  <c r="AE190" i="4"/>
  <c r="AF190" i="4"/>
  <c r="AB195" i="4"/>
  <c r="DN153" i="7" s="1"/>
  <c r="AC195" i="4"/>
  <c r="DO153" i="7" s="1"/>
  <c r="AD195" i="4"/>
  <c r="AE195" i="4"/>
  <c r="AF195" i="4"/>
  <c r="AB185" i="4"/>
  <c r="CJ153" i="7" s="1"/>
  <c r="AC185" i="4"/>
  <c r="CK153" i="7" s="1"/>
  <c r="AD185" i="4"/>
  <c r="AF185" i="4"/>
  <c r="AE185" i="4"/>
  <c r="D384" i="4"/>
  <c r="C384" i="4" s="1"/>
  <c r="X369" i="7"/>
  <c r="Y369" i="7" s="1"/>
  <c r="Z369" i="7" s="1"/>
  <c r="AY369" i="7"/>
  <c r="AY371" i="7" s="1"/>
  <c r="D465" i="4"/>
  <c r="Q465" i="4" s="1"/>
  <c r="E465" i="4"/>
  <c r="F465" i="4"/>
  <c r="AY369" i="6"/>
  <c r="AY373" i="6" s="1"/>
  <c r="AY369" i="8"/>
  <c r="AY373" i="8" s="1"/>
  <c r="W369" i="6"/>
  <c r="W371" i="6" s="1"/>
  <c r="P369" i="4"/>
  <c r="P373" i="4" s="1"/>
  <c r="P369" i="6"/>
  <c r="P369" i="8"/>
  <c r="W369" i="4"/>
  <c r="W373" i="4" s="1"/>
  <c r="W369" i="7"/>
  <c r="W371" i="7" s="1"/>
  <c r="AY369" i="4"/>
  <c r="AY371" i="4" s="1"/>
  <c r="P369" i="7"/>
  <c r="P371" i="7" s="1"/>
  <c r="BF153" i="8"/>
  <c r="BF154" i="8"/>
  <c r="BT153" i="7"/>
  <c r="BT154" i="7"/>
  <c r="Q369" i="7"/>
  <c r="R369" i="7" s="1"/>
  <c r="P382" i="4"/>
  <c r="B382" i="4"/>
  <c r="G385" i="4"/>
  <c r="T385" i="4" s="1"/>
  <c r="F385" i="4"/>
  <c r="S385" i="4" s="1"/>
  <c r="E385" i="4"/>
  <c r="R385" i="4" s="1"/>
  <c r="H385" i="4"/>
  <c r="U385" i="4" s="1"/>
  <c r="I385" i="4"/>
  <c r="V385" i="4" s="1"/>
  <c r="I402" i="4"/>
  <c r="V402" i="4" s="1"/>
  <c r="H402" i="4"/>
  <c r="U402" i="4" s="1"/>
  <c r="G402" i="4"/>
  <c r="T402" i="4" s="1"/>
  <c r="D402" i="4"/>
  <c r="Q402" i="4" s="1"/>
  <c r="F466" i="4"/>
  <c r="E466" i="4"/>
  <c r="D466" i="4"/>
  <c r="Q466" i="4" s="1"/>
  <c r="Q369" i="8"/>
  <c r="Q371" i="8" s="1"/>
  <c r="EG4" i="1" s="1"/>
  <c r="A386" i="4"/>
  <c r="AE371" i="4"/>
  <c r="AF369" i="4"/>
  <c r="AF373" i="4" s="1"/>
  <c r="F327" i="8"/>
  <c r="E327" i="8"/>
  <c r="R328" i="8"/>
  <c r="Q328" i="8"/>
  <c r="BM368" i="7"/>
  <c r="BF369" i="7"/>
  <c r="BN368" i="7"/>
  <c r="BN369" i="7" s="1"/>
  <c r="BG369" i="7"/>
  <c r="CM372" i="6"/>
  <c r="CM372" i="7"/>
  <c r="CL372" i="7"/>
  <c r="BF368" i="6"/>
  <c r="BF375" i="6" s="1"/>
  <c r="BE375" i="6" s="1"/>
  <c r="BF376" i="6" s="1"/>
  <c r="BF378" i="6" s="1"/>
  <c r="CK372" i="6"/>
  <c r="CK372" i="7"/>
  <c r="CJ372" i="6"/>
  <c r="CL372" i="6"/>
  <c r="CN372" i="7"/>
  <c r="CN372" i="6"/>
  <c r="CJ372" i="7"/>
  <c r="BN368" i="6"/>
  <c r="BN369" i="6" s="1"/>
  <c r="BG369" i="6"/>
  <c r="AF371" i="6"/>
  <c r="AG369" i="6"/>
  <c r="AF373" i="6"/>
  <c r="AG369" i="8"/>
  <c r="AF371" i="8"/>
  <c r="AF373" i="8"/>
  <c r="CN372" i="8"/>
  <c r="CM372" i="8"/>
  <c r="CL372" i="8"/>
  <c r="CK372" i="8"/>
  <c r="CJ372" i="8"/>
  <c r="BF368" i="8"/>
  <c r="BF375" i="8" s="1"/>
  <c r="BE375" i="8" s="1"/>
  <c r="BF376" i="8" s="1"/>
  <c r="BF378" i="8" s="1"/>
  <c r="BN368" i="8"/>
  <c r="BN369" i="8" s="1"/>
  <c r="BG369" i="8"/>
  <c r="AD371" i="4"/>
  <c r="AD373" i="4"/>
  <c r="CL372" i="4"/>
  <c r="BG368" i="4"/>
  <c r="BF369" i="4" s="1"/>
  <c r="Q369" i="4"/>
  <c r="BM368" i="4"/>
  <c r="X231" i="4"/>
  <c r="S238" i="4"/>
  <c r="A467" i="4"/>
  <c r="A403" i="4"/>
  <c r="BF152" i="8"/>
  <c r="M153" i="7"/>
  <c r="E180" i="4"/>
  <c r="BM152" i="8"/>
  <c r="BM152" i="7"/>
  <c r="E175" i="4"/>
  <c r="AX152" i="8"/>
  <c r="AX152" i="7"/>
  <c r="D175" i="4"/>
  <c r="AW153" i="4" s="1"/>
  <c r="AW152" i="8"/>
  <c r="AW152" i="7"/>
  <c r="BT152" i="7"/>
  <c r="C175" i="4"/>
  <c r="AV153" i="4" s="1"/>
  <c r="AV152" i="8"/>
  <c r="AV152" i="7"/>
  <c r="F180" i="4"/>
  <c r="BN152" i="7"/>
  <c r="BN152" i="8"/>
  <c r="AP153" i="8"/>
  <c r="AP154" i="8"/>
  <c r="D180" i="4"/>
  <c r="BL153" i="4" s="1"/>
  <c r="BL152" i="8"/>
  <c r="BL152" i="7"/>
  <c r="D170" i="4"/>
  <c r="AH153" i="4" s="1"/>
  <c r="AH152" i="7"/>
  <c r="AH152" i="8"/>
  <c r="D160" i="4"/>
  <c r="D153" i="4" s="1"/>
  <c r="D152" i="8"/>
  <c r="D152" i="7"/>
  <c r="F165" i="4"/>
  <c r="U152" i="7"/>
  <c r="U152" i="8"/>
  <c r="G170" i="4"/>
  <c r="AK153" i="6" s="1"/>
  <c r="AK152" i="8"/>
  <c r="AK152" i="7"/>
  <c r="AB152" i="7"/>
  <c r="AP152" i="7"/>
  <c r="J180" i="4"/>
  <c r="BR152" i="7"/>
  <c r="BR152" i="8"/>
  <c r="I175" i="4"/>
  <c r="BB152" i="7"/>
  <c r="BB152" i="8"/>
  <c r="AP152" i="8"/>
  <c r="C170" i="4"/>
  <c r="AG153" i="4" s="1"/>
  <c r="AG152" i="8"/>
  <c r="AG152" i="7"/>
  <c r="D165" i="4"/>
  <c r="S153" i="4" s="1"/>
  <c r="S152" i="8"/>
  <c r="S152" i="7"/>
  <c r="E160" i="4"/>
  <c r="E152" i="7"/>
  <c r="E152" i="8"/>
  <c r="G165" i="4"/>
  <c r="V153" i="6" s="1"/>
  <c r="V152" i="7"/>
  <c r="V152" i="8"/>
  <c r="H160" i="4"/>
  <c r="H152" i="7"/>
  <c r="H152" i="8"/>
  <c r="AB153" i="7"/>
  <c r="E165" i="4"/>
  <c r="T152" i="7"/>
  <c r="T152" i="8"/>
  <c r="J175" i="4"/>
  <c r="BC152" i="8"/>
  <c r="BC152" i="7"/>
  <c r="L160" i="4"/>
  <c r="L152" i="7"/>
  <c r="BT153" i="8"/>
  <c r="H175" i="4"/>
  <c r="BA152" i="7"/>
  <c r="BA152" i="8"/>
  <c r="L165" i="4"/>
  <c r="AA152" i="7"/>
  <c r="J165" i="4"/>
  <c r="Y152" i="7"/>
  <c r="Y152" i="8"/>
  <c r="K165" i="4"/>
  <c r="Z152" i="7"/>
  <c r="Z152" i="8"/>
  <c r="AP153" i="7"/>
  <c r="H180" i="4"/>
  <c r="BP153" i="6" s="1"/>
  <c r="BP152" i="7"/>
  <c r="BP152" i="8"/>
  <c r="G160" i="4"/>
  <c r="G153" i="6" s="1"/>
  <c r="G152" i="7"/>
  <c r="G152" i="8"/>
  <c r="S152" i="6"/>
  <c r="C160" i="4"/>
  <c r="C153" i="4" s="1"/>
  <c r="C152" i="7"/>
  <c r="C152" i="8"/>
  <c r="BT152" i="8"/>
  <c r="F170" i="4"/>
  <c r="AJ152" i="8"/>
  <c r="AJ152" i="7"/>
  <c r="F160" i="4"/>
  <c r="F153" i="6" s="1"/>
  <c r="F152" i="7"/>
  <c r="F152" i="8"/>
  <c r="H165" i="4"/>
  <c r="W153" i="6" s="1"/>
  <c r="W152" i="7"/>
  <c r="W152" i="8"/>
  <c r="CI152" i="8"/>
  <c r="C165" i="4"/>
  <c r="R153" i="4" s="1"/>
  <c r="R152" i="8"/>
  <c r="R152" i="7"/>
  <c r="G175" i="4"/>
  <c r="AZ153" i="6" s="1"/>
  <c r="AZ152" i="8"/>
  <c r="AZ152" i="7"/>
  <c r="K180" i="4"/>
  <c r="BS152" i="8"/>
  <c r="BS152" i="7"/>
  <c r="I170" i="4"/>
  <c r="AM152" i="7"/>
  <c r="AM152" i="8"/>
  <c r="J170" i="4"/>
  <c r="AN152" i="7"/>
  <c r="AN152" i="8"/>
  <c r="I180" i="4"/>
  <c r="BQ152" i="7"/>
  <c r="BQ152" i="8"/>
  <c r="H170" i="4"/>
  <c r="AL153" i="6" s="1"/>
  <c r="AL152" i="8"/>
  <c r="AL152" i="7"/>
  <c r="I165" i="4"/>
  <c r="X152" i="7"/>
  <c r="X152" i="8"/>
  <c r="I160" i="4"/>
  <c r="I152" i="7"/>
  <c r="I152" i="8"/>
  <c r="L175" i="4"/>
  <c r="BE152" i="8"/>
  <c r="BE152" i="7"/>
  <c r="BF153" i="7"/>
  <c r="F175" i="4"/>
  <c r="AY153" i="6" s="1"/>
  <c r="AY152" i="7"/>
  <c r="AY152" i="8"/>
  <c r="K170" i="4"/>
  <c r="AO152" i="7"/>
  <c r="AO152" i="8"/>
  <c r="K160" i="4"/>
  <c r="K152" i="7"/>
  <c r="K152" i="8"/>
  <c r="BF152" i="7"/>
  <c r="M152" i="7"/>
  <c r="G180" i="4"/>
  <c r="BO153" i="6" s="1"/>
  <c r="BO152" i="7"/>
  <c r="BO152" i="8"/>
  <c r="K175" i="4"/>
  <c r="BD152" i="7"/>
  <c r="BD152" i="8"/>
  <c r="C180" i="4"/>
  <c r="BK153" i="4" s="1"/>
  <c r="BK152" i="8"/>
  <c r="BK152" i="7"/>
  <c r="E170" i="4"/>
  <c r="AI152" i="8"/>
  <c r="AI152" i="7"/>
  <c r="J160" i="4"/>
  <c r="J152" i="7"/>
  <c r="J152" i="8"/>
  <c r="DN152" i="7"/>
  <c r="DN152" i="8"/>
  <c r="CO152" i="8"/>
  <c r="CO152" i="7"/>
  <c r="CP152" i="8"/>
  <c r="CP152" i="7"/>
  <c r="CQ152" i="7"/>
  <c r="CQ152" i="8"/>
  <c r="CR152" i="7"/>
  <c r="CR152" i="8"/>
  <c r="V190" i="4"/>
  <c r="CS152" i="7"/>
  <c r="CS152" i="8"/>
  <c r="W190" i="4"/>
  <c r="CT152" i="7"/>
  <c r="CT152" i="8"/>
  <c r="X190" i="4"/>
  <c r="CU152" i="7"/>
  <c r="CU152" i="8"/>
  <c r="Y190" i="4"/>
  <c r="CV152" i="8"/>
  <c r="CV152" i="7"/>
  <c r="CJ152" i="7"/>
  <c r="DD152" i="7"/>
  <c r="DD152" i="8"/>
  <c r="DE152" i="7"/>
  <c r="DE152" i="8"/>
  <c r="DF152" i="8"/>
  <c r="DF152" i="7"/>
  <c r="U195" i="4"/>
  <c r="DG152" i="7"/>
  <c r="DG152" i="8"/>
  <c r="CX152" i="8"/>
  <c r="V195" i="4"/>
  <c r="DH152" i="8"/>
  <c r="DH152" i="7"/>
  <c r="W195" i="4"/>
  <c r="DI152" i="8"/>
  <c r="DI152" i="7"/>
  <c r="CA152" i="7"/>
  <c r="CA152" i="8"/>
  <c r="Y195" i="4"/>
  <c r="DK152" i="8"/>
  <c r="DK152" i="7"/>
  <c r="BZ152" i="7"/>
  <c r="BZ152" i="8"/>
  <c r="X195" i="4"/>
  <c r="DJ152" i="8"/>
  <c r="DJ152" i="7"/>
  <c r="CB152" i="7"/>
  <c r="CB152" i="8"/>
  <c r="Z195" i="4"/>
  <c r="DL152" i="8"/>
  <c r="DL152" i="7"/>
  <c r="U185" i="4"/>
  <c r="CC152" i="7"/>
  <c r="CC152" i="8"/>
  <c r="V185" i="4"/>
  <c r="CD152" i="7"/>
  <c r="CD152" i="8"/>
  <c r="W185" i="4"/>
  <c r="CE152" i="7"/>
  <c r="CE152" i="8"/>
  <c r="CX152" i="7"/>
  <c r="X185" i="4"/>
  <c r="CF152" i="7"/>
  <c r="CF152" i="8"/>
  <c r="Y185" i="4"/>
  <c r="CG152" i="7"/>
  <c r="CG152" i="8"/>
  <c r="Z190" i="4"/>
  <c r="CW152" i="8"/>
  <c r="CW152" i="7"/>
  <c r="AA185" i="4"/>
  <c r="CI152" i="7"/>
  <c r="AA195" i="4"/>
  <c r="DM152" i="8"/>
  <c r="DM152" i="7"/>
  <c r="Z185" i="4"/>
  <c r="CH152" i="7"/>
  <c r="CH152" i="8"/>
  <c r="DO151" i="7"/>
  <c r="DO149" i="7"/>
  <c r="DO150" i="7" s="1"/>
  <c r="DO152" i="7"/>
  <c r="DP148" i="7"/>
  <c r="BG153" i="7"/>
  <c r="BG149" i="7"/>
  <c r="BG150" i="7" s="1"/>
  <c r="BG152" i="7"/>
  <c r="BG151" i="7"/>
  <c r="BG154" i="7"/>
  <c r="BH148" i="7"/>
  <c r="AC153" i="7"/>
  <c r="AC149" i="7"/>
  <c r="AC150" i="7" s="1"/>
  <c r="AC152" i="7"/>
  <c r="AD148" i="7"/>
  <c r="AC151" i="7"/>
  <c r="AC154" i="7"/>
  <c r="AQ152" i="8"/>
  <c r="AQ153" i="8"/>
  <c r="AQ149" i="8"/>
  <c r="AQ150" i="8" s="1"/>
  <c r="AR148" i="8"/>
  <c r="AQ151" i="8"/>
  <c r="AQ154" i="8"/>
  <c r="AQ151" i="7"/>
  <c r="AQ154" i="7"/>
  <c r="AQ153" i="7"/>
  <c r="AQ149" i="7"/>
  <c r="AQ150" i="7" s="1"/>
  <c r="AR148" i="7"/>
  <c r="AQ152" i="7"/>
  <c r="BG154" i="8"/>
  <c r="BG151" i="8"/>
  <c r="BG153" i="8"/>
  <c r="BG152" i="8"/>
  <c r="BG149" i="8"/>
  <c r="BG150" i="8" s="1"/>
  <c r="BH148" i="8"/>
  <c r="BV148" i="8"/>
  <c r="BU152" i="8"/>
  <c r="BU151" i="8"/>
  <c r="BU154" i="8"/>
  <c r="BU149" i="8"/>
  <c r="BU150" i="8" s="1"/>
  <c r="BU153" i="8"/>
  <c r="CJ149" i="8"/>
  <c r="CJ150" i="8" s="1"/>
  <c r="CK148" i="8"/>
  <c r="CJ152" i="8"/>
  <c r="CJ151" i="8"/>
  <c r="DO149" i="8"/>
  <c r="DO150" i="8" s="1"/>
  <c r="DO152" i="8"/>
  <c r="DO151" i="8"/>
  <c r="DP148" i="8"/>
  <c r="CK151" i="7"/>
  <c r="CK149" i="7"/>
  <c r="CK150" i="7" s="1"/>
  <c r="CK152" i="7"/>
  <c r="CL148" i="7"/>
  <c r="M152" i="8"/>
  <c r="M153" i="8"/>
  <c r="M149" i="8"/>
  <c r="M150" i="8" s="1"/>
  <c r="M151" i="8"/>
  <c r="M154" i="8"/>
  <c r="N148" i="8"/>
  <c r="BU153" i="7"/>
  <c r="BU149" i="7"/>
  <c r="BU150" i="7" s="1"/>
  <c r="BU152" i="7"/>
  <c r="BV148" i="7"/>
  <c r="BU151" i="7"/>
  <c r="BU154" i="7"/>
  <c r="CY151" i="8"/>
  <c r="CZ148" i="8"/>
  <c r="CY152" i="8"/>
  <c r="CY149" i="8"/>
  <c r="CY150" i="8" s="1"/>
  <c r="N154" i="7"/>
  <c r="N153" i="7"/>
  <c r="N149" i="7"/>
  <c r="N150" i="7" s="1"/>
  <c r="O148" i="7"/>
  <c r="N152" i="7"/>
  <c r="N151" i="7"/>
  <c r="CY149" i="7"/>
  <c r="CY150" i="7" s="1"/>
  <c r="CY152" i="7"/>
  <c r="CZ148" i="7"/>
  <c r="CY151" i="7"/>
  <c r="AB154" i="8"/>
  <c r="AB151" i="8"/>
  <c r="AC148" i="8"/>
  <c r="AB149" i="8"/>
  <c r="AB150" i="8" s="1"/>
  <c r="AB153" i="8"/>
  <c r="AB152" i="8"/>
  <c r="D149" i="4"/>
  <c r="D150" i="4" s="1"/>
  <c r="CO149" i="4"/>
  <c r="CO150" i="4" s="1"/>
  <c r="C149" i="4"/>
  <c r="C150" i="4" s="1"/>
  <c r="AG149" i="4"/>
  <c r="AG150" i="4" s="1"/>
  <c r="BK149" i="4"/>
  <c r="BK150" i="4" s="1"/>
  <c r="DD149" i="4"/>
  <c r="DD150" i="4" s="1"/>
  <c r="BZ149" i="4"/>
  <c r="BZ150" i="4" s="1"/>
  <c r="R149" i="4"/>
  <c r="R150" i="4" s="1"/>
  <c r="AV149" i="4"/>
  <c r="AV150" i="4" s="1"/>
  <c r="BL149" i="4"/>
  <c r="BL150" i="4" s="1"/>
  <c r="CP149" i="4"/>
  <c r="CP150" i="4" s="1"/>
  <c r="DE149" i="4"/>
  <c r="DE150" i="4" s="1"/>
  <c r="AW149" i="4"/>
  <c r="AW150" i="4" s="1"/>
  <c r="S149" i="4"/>
  <c r="S150" i="4" s="1"/>
  <c r="AH149" i="4"/>
  <c r="AH150" i="4" s="1"/>
  <c r="CA149" i="4"/>
  <c r="CA150" i="4" s="1"/>
  <c r="E148" i="4"/>
  <c r="T148" i="4"/>
  <c r="AX148" i="4"/>
  <c r="BM148" i="4"/>
  <c r="AI148" i="4"/>
  <c r="CQ148" i="4"/>
  <c r="CQ151" i="4" s="1"/>
  <c r="DF148" i="4"/>
  <c r="DF151" i="4" s="1"/>
  <c r="CB148" i="4"/>
  <c r="CB152" i="4" s="1"/>
  <c r="DG152" i="6"/>
  <c r="CC152" i="6"/>
  <c r="R190" i="4"/>
  <c r="CO153" i="4" s="1"/>
  <c r="CO152" i="6"/>
  <c r="T152" i="6"/>
  <c r="S190" i="4"/>
  <c r="CP153" i="4" s="1"/>
  <c r="CP152" i="6"/>
  <c r="U190" i="4"/>
  <c r="CR152" i="6"/>
  <c r="BL152" i="6"/>
  <c r="V152" i="6"/>
  <c r="AY152" i="6"/>
  <c r="BN152" i="6"/>
  <c r="R152" i="6"/>
  <c r="BO152" i="6"/>
  <c r="S195" i="4"/>
  <c r="DE153" i="4" s="1"/>
  <c r="DE152" i="6"/>
  <c r="T195" i="4"/>
  <c r="DF152" i="6"/>
  <c r="CS152" i="6"/>
  <c r="DH152" i="6"/>
  <c r="T190" i="4"/>
  <c r="CQ152" i="6"/>
  <c r="R195" i="4"/>
  <c r="DD153" i="4" s="1"/>
  <c r="DD152" i="6"/>
  <c r="C152" i="6"/>
  <c r="BK152" i="6"/>
  <c r="AI152" i="6"/>
  <c r="AJ152" i="6"/>
  <c r="D152" i="6"/>
  <c r="R185" i="4"/>
  <c r="BZ153" i="4" s="1"/>
  <c r="BZ152" i="6"/>
  <c r="AK152" i="6"/>
  <c r="E152" i="6"/>
  <c r="S185" i="4"/>
  <c r="CA153" i="4" s="1"/>
  <c r="CA152" i="6"/>
  <c r="AG152" i="6"/>
  <c r="AH152" i="6"/>
  <c r="T185" i="4"/>
  <c r="CB152" i="6"/>
  <c r="F152" i="6"/>
  <c r="AX152" i="6"/>
  <c r="U152" i="6"/>
  <c r="BM152" i="6"/>
  <c r="AV152" i="6"/>
  <c r="AW152" i="6"/>
  <c r="DH149" i="6"/>
  <c r="DH150" i="6" s="1"/>
  <c r="DI148" i="6"/>
  <c r="DH151" i="6"/>
  <c r="AZ149" i="6"/>
  <c r="AZ150" i="6" s="1"/>
  <c r="BA148" i="6"/>
  <c r="AZ152" i="6"/>
  <c r="AC142" i="6"/>
  <c r="AW142" i="6"/>
  <c r="S231" i="6"/>
  <c r="W151" i="6"/>
  <c r="X148" i="6"/>
  <c r="W152" i="6"/>
  <c r="W149" i="6"/>
  <c r="W150" i="6" s="1"/>
  <c r="AY141" i="6"/>
  <c r="CU148" i="6"/>
  <c r="CT152" i="6"/>
  <c r="CT151" i="6"/>
  <c r="CT149" i="6"/>
  <c r="CT150" i="6" s="1"/>
  <c r="CD149" i="6"/>
  <c r="CD150" i="6" s="1"/>
  <c r="CD151" i="6"/>
  <c r="CE148" i="6"/>
  <c r="CD152" i="6"/>
  <c r="AW143" i="6"/>
  <c r="X231" i="6"/>
  <c r="AL149" i="6"/>
  <c r="AL150" i="6" s="1"/>
  <c r="AM148" i="6"/>
  <c r="AL152" i="6"/>
  <c r="AL151" i="6"/>
  <c r="G149" i="6"/>
  <c r="G150" i="6" s="1"/>
  <c r="G152" i="6"/>
  <c r="G151" i="6"/>
  <c r="H148" i="6"/>
  <c r="BP152" i="6"/>
  <c r="BP149" i="6"/>
  <c r="BP150" i="6" s="1"/>
  <c r="BP151" i="6"/>
  <c r="BQ148" i="6"/>
  <c r="AD141" i="6"/>
  <c r="AC143" i="6"/>
  <c r="FS4" i="1" l="1"/>
  <c r="GH4" i="1"/>
  <c r="FR4" i="1"/>
  <c r="EK4" i="1"/>
  <c r="EN4" i="1"/>
  <c r="EL4" i="1"/>
  <c r="GG4" i="1"/>
  <c r="FM4" i="1"/>
  <c r="FN4" i="1"/>
  <c r="GK4" i="1"/>
  <c r="EI4" i="1"/>
  <c r="GF4" i="1"/>
  <c r="GB4" i="1"/>
  <c r="GC4" i="1"/>
  <c r="R238" i="6"/>
  <c r="HB4" i="1" s="1"/>
  <c r="AA239" i="6"/>
  <c r="AA237" i="6"/>
  <c r="EQ4" i="1"/>
  <c r="GX4" i="1"/>
  <c r="FG4" i="1"/>
  <c r="FQ4" i="1"/>
  <c r="FD4" i="1"/>
  <c r="FL4" i="1"/>
  <c r="GZ4" i="1"/>
  <c r="FF4" i="1"/>
  <c r="FP4" i="1"/>
  <c r="GT4" i="1"/>
  <c r="GU4" i="1"/>
  <c r="HI4" i="1"/>
  <c r="FE4" i="1"/>
  <c r="FO4" i="1"/>
  <c r="EO4" i="1"/>
  <c r="HZ4" i="1"/>
  <c r="ER4" i="1"/>
  <c r="HA4" i="1"/>
  <c r="ES4" i="1"/>
  <c r="Q238" i="6"/>
  <c r="HD4" i="1" s="1"/>
  <c r="AA239" i="4"/>
  <c r="Q239" i="6"/>
  <c r="HE4" i="1" s="1"/>
  <c r="AA238" i="4"/>
  <c r="AA237" i="4"/>
  <c r="AA238" i="6"/>
  <c r="Q237" i="6"/>
  <c r="W235" i="4"/>
  <c r="W236" i="4"/>
  <c r="X235" i="4"/>
  <c r="X236" i="4"/>
  <c r="AC235" i="6"/>
  <c r="AC236" i="6"/>
  <c r="W235" i="6"/>
  <c r="W236" i="6"/>
  <c r="S235" i="6"/>
  <c r="S236" i="6"/>
  <c r="AD235" i="6"/>
  <c r="AD236" i="6"/>
  <c r="AI231" i="6"/>
  <c r="AH236" i="6"/>
  <c r="AH235" i="6"/>
  <c r="AD235" i="4"/>
  <c r="AD236" i="4"/>
  <c r="AI231" i="4"/>
  <c r="AH236" i="4"/>
  <c r="AH235" i="4"/>
  <c r="AC235" i="4"/>
  <c r="AC236" i="4"/>
  <c r="Q238" i="4"/>
  <c r="Q237" i="4"/>
  <c r="Q239" i="4"/>
  <c r="X235" i="6"/>
  <c r="X236" i="6"/>
  <c r="M238" i="6"/>
  <c r="AP243" i="4"/>
  <c r="AV243" i="4" s="1"/>
  <c r="BB243" i="4" s="1"/>
  <c r="AN243" i="4"/>
  <c r="AT243" i="4" s="1"/>
  <c r="AU242" i="4"/>
  <c r="BA242" i="4" s="1"/>
  <c r="BG242" i="4" s="1"/>
  <c r="AS242" i="4"/>
  <c r="AY242" i="4" s="1"/>
  <c r="BJ241" i="4"/>
  <c r="BH241" i="4"/>
  <c r="AU243" i="4"/>
  <c r="BA243" i="4" s="1"/>
  <c r="BG243" i="4" s="1"/>
  <c r="AS243" i="4"/>
  <c r="AY243" i="4" s="1"/>
  <c r="AU244" i="4"/>
  <c r="BA244" i="4" s="1"/>
  <c r="BG244" i="4" s="1"/>
  <c r="AS244" i="4"/>
  <c r="AY244" i="4" s="1"/>
  <c r="AP244" i="4"/>
  <c r="AV244" i="4" s="1"/>
  <c r="BB244" i="4" s="1"/>
  <c r="AN244" i="4"/>
  <c r="AT244" i="4" s="1"/>
  <c r="AP242" i="4"/>
  <c r="AV242" i="4" s="1"/>
  <c r="BB242" i="4" s="1"/>
  <c r="AN242" i="4"/>
  <c r="AT242" i="4" s="1"/>
  <c r="V238" i="6"/>
  <c r="AB238" i="6"/>
  <c r="M238" i="4"/>
  <c r="AG238" i="6"/>
  <c r="AB238" i="4"/>
  <c r="AG238" i="4"/>
  <c r="CX153" i="8"/>
  <c r="CY153" i="7"/>
  <c r="AG373" i="7"/>
  <c r="AG371" i="7"/>
  <c r="DN153" i="8"/>
  <c r="M237" i="6"/>
  <c r="M239" i="6"/>
  <c r="AG237" i="6"/>
  <c r="AG239" i="6"/>
  <c r="AG239" i="4"/>
  <c r="AG237" i="4"/>
  <c r="AB239" i="4"/>
  <c r="AB237" i="4"/>
  <c r="R239" i="6"/>
  <c r="HC4" i="1" s="1"/>
  <c r="R237" i="6"/>
  <c r="V239" i="6"/>
  <c r="V237" i="6"/>
  <c r="M239" i="4"/>
  <c r="M237" i="4"/>
  <c r="S237" i="4"/>
  <c r="S239" i="4"/>
  <c r="V237" i="4"/>
  <c r="V239" i="4"/>
  <c r="AB239" i="6"/>
  <c r="AB237" i="6"/>
  <c r="X373" i="8"/>
  <c r="X371" i="8"/>
  <c r="AE231" i="4"/>
  <c r="AE231" i="6"/>
  <c r="AJ231" i="6"/>
  <c r="AJ231" i="4"/>
  <c r="R369" i="6"/>
  <c r="R373" i="6" s="1"/>
  <c r="Q371" i="6"/>
  <c r="W373" i="8"/>
  <c r="AZ371" i="6"/>
  <c r="AZ373" i="6"/>
  <c r="DO153" i="8"/>
  <c r="CJ153" i="8"/>
  <c r="CB153" i="4"/>
  <c r="W373" i="6"/>
  <c r="P373" i="7"/>
  <c r="BA369" i="7"/>
  <c r="BB369" i="7" s="1"/>
  <c r="AZ371" i="8"/>
  <c r="X371" i="6"/>
  <c r="X373" i="6"/>
  <c r="AZ373" i="7"/>
  <c r="BA369" i="8"/>
  <c r="BB369" i="8" s="1"/>
  <c r="BB371" i="8" s="1"/>
  <c r="X373" i="7"/>
  <c r="AY371" i="6"/>
  <c r="Y373" i="7"/>
  <c r="Y371" i="7"/>
  <c r="DF153" i="4"/>
  <c r="AY371" i="8"/>
  <c r="AY373" i="7"/>
  <c r="X371" i="7"/>
  <c r="CQ153" i="4"/>
  <c r="DF152" i="4"/>
  <c r="W373" i="7"/>
  <c r="CQ152" i="4"/>
  <c r="AI149" i="4"/>
  <c r="AI150" i="4" s="1"/>
  <c r="AI152" i="4"/>
  <c r="AI153" i="4"/>
  <c r="AI151" i="4"/>
  <c r="AX152" i="4"/>
  <c r="AX153" i="4"/>
  <c r="AX151" i="4"/>
  <c r="T149" i="4"/>
  <c r="T150" i="4" s="1"/>
  <c r="T151" i="4"/>
  <c r="T152" i="4"/>
  <c r="T153" i="4"/>
  <c r="E149" i="4"/>
  <c r="E150" i="4" s="1"/>
  <c r="E152" i="4"/>
  <c r="E153" i="4"/>
  <c r="E151" i="4"/>
  <c r="BM149" i="4"/>
  <c r="BM150" i="4" s="1"/>
  <c r="BM152" i="4"/>
  <c r="BM153" i="4"/>
  <c r="BM151" i="4"/>
  <c r="CB149" i="4"/>
  <c r="CB150" i="4" s="1"/>
  <c r="CB151" i="4"/>
  <c r="Q384" i="4"/>
  <c r="AD186" i="4"/>
  <c r="CL154" i="7" s="1"/>
  <c r="AF186" i="4"/>
  <c r="AC186" i="4"/>
  <c r="CK154" i="8" s="1"/>
  <c r="CD153" i="6"/>
  <c r="AB186" i="4"/>
  <c r="CC153" i="6"/>
  <c r="AF196" i="4"/>
  <c r="AE186" i="4"/>
  <c r="AE196" i="4"/>
  <c r="AD196" i="4"/>
  <c r="DP154" i="8" s="1"/>
  <c r="AC196" i="4"/>
  <c r="AB196" i="4"/>
  <c r="AF191" i="4"/>
  <c r="DH153" i="6"/>
  <c r="AE191" i="4"/>
  <c r="CT153" i="6"/>
  <c r="AD191" i="4"/>
  <c r="CS153" i="6"/>
  <c r="AC191" i="4"/>
  <c r="CZ154" i="8" s="1"/>
  <c r="AB191" i="4"/>
  <c r="AA191" i="4"/>
  <c r="D385" i="4"/>
  <c r="C385" i="4" s="1"/>
  <c r="Q373" i="7"/>
  <c r="Q371" i="7"/>
  <c r="BM375" i="7"/>
  <c r="BL375" i="7" s="1"/>
  <c r="BM376" i="7" s="1"/>
  <c r="BM378" i="7" s="1"/>
  <c r="BM369" i="7"/>
  <c r="P371" i="4"/>
  <c r="R369" i="8"/>
  <c r="S369" i="8" s="1"/>
  <c r="Q373" i="8"/>
  <c r="X371" i="4"/>
  <c r="X373" i="4"/>
  <c r="P383" i="4"/>
  <c r="B383" i="4"/>
  <c r="I403" i="4"/>
  <c r="V403" i="4" s="1"/>
  <c r="H403" i="4"/>
  <c r="U403" i="4" s="1"/>
  <c r="G403" i="4"/>
  <c r="T403" i="4" s="1"/>
  <c r="D403" i="4"/>
  <c r="Q403" i="4" s="1"/>
  <c r="F467" i="4"/>
  <c r="E467" i="4"/>
  <c r="D467" i="4"/>
  <c r="Q467" i="4" s="1"/>
  <c r="I386" i="4"/>
  <c r="V386" i="4" s="1"/>
  <c r="H386" i="4"/>
  <c r="U386" i="4" s="1"/>
  <c r="G386" i="4"/>
  <c r="T386" i="4" s="1"/>
  <c r="F386" i="4"/>
  <c r="S386" i="4" s="1"/>
  <c r="E386" i="4"/>
  <c r="R386" i="4" s="1"/>
  <c r="AZ373" i="4"/>
  <c r="AZ371" i="4"/>
  <c r="AG369" i="4"/>
  <c r="AH369" i="4" s="1"/>
  <c r="A387" i="4"/>
  <c r="AY373" i="4"/>
  <c r="AF371" i="4"/>
  <c r="R329" i="8"/>
  <c r="Q329" i="8"/>
  <c r="F328" i="8"/>
  <c r="E328" i="8"/>
  <c r="AH369" i="6"/>
  <c r="AG371" i="6"/>
  <c r="AG373" i="6"/>
  <c r="BH369" i="6"/>
  <c r="BG371" i="6"/>
  <c r="BG373" i="6"/>
  <c r="AI369" i="7"/>
  <c r="AH371" i="7"/>
  <c r="AH373" i="7"/>
  <c r="BU368" i="6"/>
  <c r="BU369" i="6" s="1"/>
  <c r="P371" i="6"/>
  <c r="P373" i="6"/>
  <c r="BM368" i="6"/>
  <c r="BF369" i="6"/>
  <c r="AA369" i="7"/>
  <c r="Z371" i="7"/>
  <c r="Z373" i="7"/>
  <c r="BH369" i="7"/>
  <c r="BG371" i="7"/>
  <c r="BG373" i="7"/>
  <c r="BU368" i="7"/>
  <c r="BU369" i="7" s="1"/>
  <c r="W371" i="4"/>
  <c r="BB369" i="6"/>
  <c r="BA371" i="6"/>
  <c r="BA373" i="6"/>
  <c r="R371" i="7"/>
  <c r="S369" i="7"/>
  <c r="R373" i="7"/>
  <c r="BF371" i="7"/>
  <c r="BF373" i="7"/>
  <c r="BT368" i="7"/>
  <c r="Z369" i="6"/>
  <c r="Y371" i="6"/>
  <c r="Y373" i="6"/>
  <c r="BH369" i="8"/>
  <c r="BG371" i="8"/>
  <c r="BG373" i="8"/>
  <c r="BU368" i="8"/>
  <c r="BU369" i="8" s="1"/>
  <c r="P373" i="8"/>
  <c r="P371" i="8"/>
  <c r="BM368" i="8"/>
  <c r="BF369" i="8"/>
  <c r="AH369" i="8"/>
  <c r="AG371" i="8"/>
  <c r="AG373" i="8"/>
  <c r="Z369" i="8"/>
  <c r="Y371" i="8"/>
  <c r="Y373" i="8"/>
  <c r="Z369" i="4"/>
  <c r="Y371" i="4"/>
  <c r="Y373" i="4"/>
  <c r="BF373" i="4"/>
  <c r="BF371" i="4"/>
  <c r="BT368" i="4"/>
  <c r="R369" i="4"/>
  <c r="Q373" i="4"/>
  <c r="Q371" i="4"/>
  <c r="BN368" i="4"/>
  <c r="BN369" i="4" s="1"/>
  <c r="BG369" i="4"/>
  <c r="BB369" i="4"/>
  <c r="BA373" i="4"/>
  <c r="BA371" i="4"/>
  <c r="Y231" i="4"/>
  <c r="A468" i="4"/>
  <c r="A404" i="4"/>
  <c r="J176" i="4"/>
  <c r="BC153" i="8"/>
  <c r="BC153" i="7"/>
  <c r="J161" i="4"/>
  <c r="J153" i="7"/>
  <c r="J153" i="8"/>
  <c r="I166" i="4"/>
  <c r="X154" i="6" s="1"/>
  <c r="X153" i="7"/>
  <c r="X153" i="8"/>
  <c r="F171" i="4"/>
  <c r="AJ153" i="8"/>
  <c r="AJ153" i="7"/>
  <c r="F166" i="4"/>
  <c r="U153" i="7"/>
  <c r="U153" i="8"/>
  <c r="E166" i="4"/>
  <c r="T154" i="4" s="1"/>
  <c r="T153" i="7"/>
  <c r="T153" i="8"/>
  <c r="E171" i="4"/>
  <c r="AI154" i="4" s="1"/>
  <c r="AI153" i="8"/>
  <c r="AI153" i="7"/>
  <c r="H171" i="4"/>
  <c r="AL153" i="8"/>
  <c r="AL153" i="7"/>
  <c r="D161" i="4"/>
  <c r="D154" i="4" s="1"/>
  <c r="D153" i="8"/>
  <c r="D153" i="7"/>
  <c r="C181" i="4"/>
  <c r="BK154" i="4" s="1"/>
  <c r="BK153" i="8"/>
  <c r="BK153" i="7"/>
  <c r="C161" i="4"/>
  <c r="C154" i="4" s="1"/>
  <c r="C153" i="7"/>
  <c r="C153" i="8"/>
  <c r="H161" i="4"/>
  <c r="H154" i="6" s="1"/>
  <c r="H153" i="7"/>
  <c r="H153" i="8"/>
  <c r="I181" i="4"/>
  <c r="BQ154" i="6" s="1"/>
  <c r="BQ153" i="7"/>
  <c r="BQ153" i="8"/>
  <c r="D171" i="4"/>
  <c r="AH154" i="4" s="1"/>
  <c r="AH153" i="7"/>
  <c r="AH153" i="8"/>
  <c r="K176" i="4"/>
  <c r="BD153" i="8"/>
  <c r="BD153" i="7"/>
  <c r="G166" i="4"/>
  <c r="V153" i="7"/>
  <c r="V153" i="8"/>
  <c r="J171" i="4"/>
  <c r="AN153" i="8"/>
  <c r="AN153" i="7"/>
  <c r="G161" i="4"/>
  <c r="G153" i="7"/>
  <c r="G153" i="8"/>
  <c r="D181" i="4"/>
  <c r="BL153" i="8"/>
  <c r="BL153" i="7"/>
  <c r="G181" i="4"/>
  <c r="BO153" i="8"/>
  <c r="BO153" i="7"/>
  <c r="E161" i="4"/>
  <c r="E154" i="4" s="1"/>
  <c r="E153" i="7"/>
  <c r="E153" i="8"/>
  <c r="I171" i="4"/>
  <c r="AM153" i="7"/>
  <c r="AM153" i="8"/>
  <c r="H181" i="4"/>
  <c r="BP153" i="8"/>
  <c r="BP153" i="7"/>
  <c r="D166" i="4"/>
  <c r="S154" i="4" s="1"/>
  <c r="S153" i="8"/>
  <c r="S153" i="7"/>
  <c r="F181" i="4"/>
  <c r="BN153" i="7"/>
  <c r="BN153" i="8"/>
  <c r="K181" i="4"/>
  <c r="BS153" i="8"/>
  <c r="BS153" i="7"/>
  <c r="K161" i="4"/>
  <c r="K153" i="7"/>
  <c r="K153" i="8"/>
  <c r="K166" i="4"/>
  <c r="Z153" i="7"/>
  <c r="Z153" i="8"/>
  <c r="C171" i="4"/>
  <c r="AG153" i="7"/>
  <c r="AG153" i="8"/>
  <c r="C176" i="4"/>
  <c r="AV153" i="8"/>
  <c r="AV153" i="7"/>
  <c r="G176" i="4"/>
  <c r="AZ153" i="8"/>
  <c r="AZ153" i="7"/>
  <c r="K171" i="4"/>
  <c r="AO153" i="8"/>
  <c r="AO153" i="7"/>
  <c r="J166" i="4"/>
  <c r="Y153" i="7"/>
  <c r="Y153" i="8"/>
  <c r="L166" i="4"/>
  <c r="AA153" i="7"/>
  <c r="AA153" i="8"/>
  <c r="I176" i="4"/>
  <c r="BB153" i="7"/>
  <c r="BB153" i="8"/>
  <c r="D176" i="4"/>
  <c r="AW154" i="4" s="1"/>
  <c r="AW153" i="8"/>
  <c r="AW153" i="7"/>
  <c r="F176" i="4"/>
  <c r="AY153" i="8"/>
  <c r="AY153" i="7"/>
  <c r="C166" i="4"/>
  <c r="R153" i="8"/>
  <c r="R153" i="7"/>
  <c r="H176" i="4"/>
  <c r="BA153" i="7"/>
  <c r="BA153" i="8"/>
  <c r="J181" i="4"/>
  <c r="BR153" i="7"/>
  <c r="BR153" i="8"/>
  <c r="E176" i="4"/>
  <c r="AX154" i="4" s="1"/>
  <c r="AX153" i="8"/>
  <c r="AX153" i="7"/>
  <c r="L176" i="4"/>
  <c r="BE153" i="7"/>
  <c r="BE153" i="8"/>
  <c r="H166" i="4"/>
  <c r="W153" i="7"/>
  <c r="W153" i="8"/>
  <c r="L161" i="4"/>
  <c r="L153" i="7"/>
  <c r="L153" i="8"/>
  <c r="E181" i="4"/>
  <c r="BM154" i="4" s="1"/>
  <c r="BM153" i="7"/>
  <c r="BM153" i="8"/>
  <c r="I161" i="4"/>
  <c r="I153" i="7"/>
  <c r="I153" i="8"/>
  <c r="F161" i="4"/>
  <c r="F153" i="7"/>
  <c r="F153" i="8"/>
  <c r="G171" i="4"/>
  <c r="AK153" i="8"/>
  <c r="AK153" i="7"/>
  <c r="V186" i="4"/>
  <c r="CD153" i="7"/>
  <c r="CD153" i="8"/>
  <c r="DF153" i="8"/>
  <c r="DF153" i="7"/>
  <c r="CB153" i="7"/>
  <c r="CB153" i="8"/>
  <c r="U186" i="4"/>
  <c r="CC153" i="7"/>
  <c r="CC153" i="8"/>
  <c r="U196" i="4"/>
  <c r="DG153" i="7"/>
  <c r="DG153" i="8"/>
  <c r="Z196" i="4"/>
  <c r="DL153" i="8"/>
  <c r="DL153" i="7"/>
  <c r="CA153" i="7"/>
  <c r="CA153" i="8"/>
  <c r="Z186" i="4"/>
  <c r="CH153" i="7"/>
  <c r="CH153" i="8"/>
  <c r="Y191" i="4"/>
  <c r="CV153" i="8"/>
  <c r="CV153" i="7"/>
  <c r="CR153" i="7"/>
  <c r="CR153" i="8"/>
  <c r="X196" i="4"/>
  <c r="DJ153" i="8"/>
  <c r="DJ153" i="7"/>
  <c r="BZ153" i="8"/>
  <c r="BZ153" i="7"/>
  <c r="CP153" i="8"/>
  <c r="CP153" i="7"/>
  <c r="AA196" i="4"/>
  <c r="DM153" i="7"/>
  <c r="DM153" i="8"/>
  <c r="X191" i="4"/>
  <c r="CU153" i="7"/>
  <c r="CU153" i="8"/>
  <c r="AA186" i="4"/>
  <c r="CI153" i="7"/>
  <c r="CI153" i="8"/>
  <c r="CO153" i="8"/>
  <c r="CO153" i="7"/>
  <c r="Y196" i="4"/>
  <c r="DK153" i="8"/>
  <c r="DK153" i="7"/>
  <c r="W191" i="4"/>
  <c r="CT153" i="7"/>
  <c r="CT153" i="8"/>
  <c r="DG153" i="6"/>
  <c r="Z191" i="4"/>
  <c r="CW153" i="7"/>
  <c r="CW153" i="8"/>
  <c r="V191" i="4"/>
  <c r="CS153" i="7"/>
  <c r="CS153" i="8"/>
  <c r="DE153" i="8"/>
  <c r="DE153" i="7"/>
  <c r="Y186" i="4"/>
  <c r="CG153" i="7"/>
  <c r="CG153" i="8"/>
  <c r="W196" i="4"/>
  <c r="DI153" i="8"/>
  <c r="DI153" i="7"/>
  <c r="DD153" i="7"/>
  <c r="DD153" i="8"/>
  <c r="X186" i="4"/>
  <c r="CF153" i="7"/>
  <c r="CF153" i="8"/>
  <c r="V196" i="4"/>
  <c r="DH153" i="8"/>
  <c r="DH153" i="7"/>
  <c r="CQ153" i="7"/>
  <c r="CQ153" i="8"/>
  <c r="W186" i="4"/>
  <c r="CE153" i="7"/>
  <c r="CE153" i="8"/>
  <c r="AR151" i="7"/>
  <c r="AR154" i="7"/>
  <c r="AR153" i="7"/>
  <c r="AR149" i="7"/>
  <c r="AR150" i="7" s="1"/>
  <c r="AS148" i="7"/>
  <c r="AR152" i="7"/>
  <c r="CL151" i="7"/>
  <c r="CL152" i="7"/>
  <c r="CL153" i="7"/>
  <c r="CM148" i="7"/>
  <c r="CL149" i="7"/>
  <c r="CL150" i="7" s="1"/>
  <c r="CZ149" i="7"/>
  <c r="CZ150" i="7" s="1"/>
  <c r="CZ152" i="7"/>
  <c r="DA148" i="7"/>
  <c r="CZ151" i="7"/>
  <c r="CZ153" i="7"/>
  <c r="DP152" i="8"/>
  <c r="DP151" i="8"/>
  <c r="DP149" i="8"/>
  <c r="DP150" i="8" s="1"/>
  <c r="DP153" i="8"/>
  <c r="DQ148" i="8"/>
  <c r="AR152" i="8"/>
  <c r="AR153" i="8"/>
  <c r="AR149" i="8"/>
  <c r="AR150" i="8" s="1"/>
  <c r="AS148" i="8"/>
  <c r="AR151" i="8"/>
  <c r="AR154" i="8"/>
  <c r="AC154" i="8"/>
  <c r="AC151" i="8"/>
  <c r="AD148" i="8"/>
  <c r="AC149" i="8"/>
  <c r="AC150" i="8" s="1"/>
  <c r="AC153" i="8"/>
  <c r="AC152" i="8"/>
  <c r="O154" i="7"/>
  <c r="O153" i="7"/>
  <c r="O149" i="7"/>
  <c r="O150" i="7" s="1"/>
  <c r="P148" i="7"/>
  <c r="O152" i="7"/>
  <c r="O151" i="7"/>
  <c r="AD152" i="7"/>
  <c r="AD149" i="7"/>
  <c r="AD150" i="7" s="1"/>
  <c r="AE148" i="7"/>
  <c r="AD151" i="7"/>
  <c r="AD154" i="7"/>
  <c r="AD153" i="7"/>
  <c r="CK149" i="8"/>
  <c r="CK150" i="8" s="1"/>
  <c r="CL148" i="8"/>
  <c r="CK153" i="8"/>
  <c r="CK152" i="8"/>
  <c r="CK151" i="8"/>
  <c r="BI148" i="7"/>
  <c r="BH153" i="7"/>
  <c r="BH149" i="7"/>
  <c r="BH150" i="7" s="1"/>
  <c r="BH152" i="7"/>
  <c r="BH151" i="7"/>
  <c r="BH154" i="7"/>
  <c r="DA148" i="8"/>
  <c r="CZ152" i="8"/>
  <c r="CZ153" i="8"/>
  <c r="CZ151" i="8"/>
  <c r="CZ149" i="8"/>
  <c r="CZ150" i="8" s="1"/>
  <c r="BV153" i="7"/>
  <c r="BV149" i="7"/>
  <c r="BV150" i="7" s="1"/>
  <c r="BV154" i="7"/>
  <c r="BV152" i="7"/>
  <c r="BW148" i="7"/>
  <c r="BV151" i="7"/>
  <c r="DP151" i="7"/>
  <c r="DP153" i="7"/>
  <c r="DP149" i="7"/>
  <c r="DP150" i="7" s="1"/>
  <c r="DP152" i="7"/>
  <c r="DQ148" i="7"/>
  <c r="BW148" i="8"/>
  <c r="BV152" i="8"/>
  <c r="BV151" i="8"/>
  <c r="BV154" i="8"/>
  <c r="BV149" i="8"/>
  <c r="BV150" i="8" s="1"/>
  <c r="BV153" i="8"/>
  <c r="BH154" i="8"/>
  <c r="BH151" i="8"/>
  <c r="BH152" i="8"/>
  <c r="BH149" i="8"/>
  <c r="BH150" i="8" s="1"/>
  <c r="BI148" i="8"/>
  <c r="BH153" i="8"/>
  <c r="N152" i="8"/>
  <c r="N153" i="8"/>
  <c r="N149" i="8"/>
  <c r="N150" i="8" s="1"/>
  <c r="N151" i="8"/>
  <c r="N154" i="8"/>
  <c r="O148" i="8"/>
  <c r="DF149" i="4"/>
  <c r="DF150" i="4" s="1"/>
  <c r="CQ149" i="4"/>
  <c r="CQ150" i="4" s="1"/>
  <c r="AX149" i="4"/>
  <c r="AX150" i="4" s="1"/>
  <c r="DJ148" i="6"/>
  <c r="DK148" i="6" s="1"/>
  <c r="DI151" i="6"/>
  <c r="DI149" i="6"/>
  <c r="DI150" i="6" s="1"/>
  <c r="CC148" i="4"/>
  <c r="F148" i="4"/>
  <c r="DG148" i="4"/>
  <c r="CR148" i="4"/>
  <c r="CR153" i="4" s="1"/>
  <c r="AJ148" i="4"/>
  <c r="BN148" i="4"/>
  <c r="AY148" i="4"/>
  <c r="U148" i="4"/>
  <c r="DI153" i="6"/>
  <c r="DI152" i="6"/>
  <c r="AV153" i="6"/>
  <c r="C153" i="6"/>
  <c r="BM153" i="6"/>
  <c r="R196" i="4"/>
  <c r="DD154" i="4" s="1"/>
  <c r="DD153" i="6"/>
  <c r="U153" i="6"/>
  <c r="T191" i="4"/>
  <c r="CQ154" i="4" s="1"/>
  <c r="CQ153" i="6"/>
  <c r="AX153" i="6"/>
  <c r="T196" i="4"/>
  <c r="DF154" i="4" s="1"/>
  <c r="DF153" i="6"/>
  <c r="T186" i="4"/>
  <c r="CB154" i="4" s="1"/>
  <c r="CB153" i="6"/>
  <c r="S196" i="4"/>
  <c r="DE154" i="4" s="1"/>
  <c r="DE153" i="6"/>
  <c r="AH153" i="6"/>
  <c r="S153" i="6"/>
  <c r="AG153" i="6"/>
  <c r="R153" i="6"/>
  <c r="S186" i="4"/>
  <c r="CA154" i="4" s="1"/>
  <c r="CA153" i="6"/>
  <c r="BN153" i="6"/>
  <c r="E153" i="6"/>
  <c r="R186" i="4"/>
  <c r="BZ154" i="4" s="1"/>
  <c r="BZ153" i="6"/>
  <c r="BL153" i="6"/>
  <c r="D153" i="6"/>
  <c r="U191" i="4"/>
  <c r="CR153" i="6"/>
  <c r="AJ153" i="6"/>
  <c r="S191" i="4"/>
  <c r="CP154" i="4" s="1"/>
  <c r="CP153" i="6"/>
  <c r="AI153" i="6"/>
  <c r="T153" i="6"/>
  <c r="AW153" i="6"/>
  <c r="BK153" i="6"/>
  <c r="R191" i="4"/>
  <c r="CO154" i="4" s="1"/>
  <c r="CO153" i="6"/>
  <c r="BA149" i="6"/>
  <c r="BA150" i="6" s="1"/>
  <c r="BA153" i="6"/>
  <c r="BA152" i="6"/>
  <c r="BB148" i="6"/>
  <c r="BB151" i="6" s="1"/>
  <c r="BA151" i="6"/>
  <c r="AD142" i="6"/>
  <c r="AY142" i="6" s="1"/>
  <c r="AX142" i="6"/>
  <c r="H153" i="6"/>
  <c r="H149" i="6"/>
  <c r="H150" i="6" s="1"/>
  <c r="I148" i="6"/>
  <c r="H152" i="6"/>
  <c r="H151" i="6"/>
  <c r="AM153" i="6"/>
  <c r="AM149" i="6"/>
  <c r="AM150" i="6" s="1"/>
  <c r="AM152" i="6"/>
  <c r="AM151" i="6"/>
  <c r="AN148" i="6"/>
  <c r="Y231" i="6"/>
  <c r="AX143" i="6"/>
  <c r="X151" i="6"/>
  <c r="Y148" i="6"/>
  <c r="X152" i="6"/>
  <c r="X153" i="6"/>
  <c r="X149" i="6"/>
  <c r="X150" i="6" s="1"/>
  <c r="AD143" i="6"/>
  <c r="CE153" i="6"/>
  <c r="CE149" i="6"/>
  <c r="CE150" i="6" s="1"/>
  <c r="CE151" i="6"/>
  <c r="CF148" i="6"/>
  <c r="CE152" i="6"/>
  <c r="BQ152" i="6"/>
  <c r="BQ153" i="6"/>
  <c r="BQ149" i="6"/>
  <c r="BQ150" i="6" s="1"/>
  <c r="BR148" i="6"/>
  <c r="BQ151" i="6"/>
  <c r="CV148" i="6"/>
  <c r="CU152" i="6"/>
  <c r="CU151" i="6"/>
  <c r="CU153" i="6"/>
  <c r="CU149" i="6"/>
  <c r="CU150" i="6" s="1"/>
  <c r="S238" i="6" l="1"/>
  <c r="HU4" i="1"/>
  <c r="W239" i="4"/>
  <c r="AD238" i="4"/>
  <c r="X238" i="6"/>
  <c r="AC239" i="4"/>
  <c r="W239" i="6"/>
  <c r="X238" i="4"/>
  <c r="W238" i="4"/>
  <c r="AC239" i="6"/>
  <c r="HQ4" i="1" s="1"/>
  <c r="W237" i="4"/>
  <c r="W237" i="6"/>
  <c r="W238" i="6"/>
  <c r="AC237" i="6"/>
  <c r="AC238" i="6"/>
  <c r="HP4" i="1" s="1"/>
  <c r="AI236" i="4"/>
  <c r="AI235" i="4"/>
  <c r="Y235" i="6"/>
  <c r="Y236" i="6"/>
  <c r="Y235" i="4"/>
  <c r="Y236" i="4"/>
  <c r="AI236" i="6"/>
  <c r="AI235" i="6"/>
  <c r="AJ236" i="4"/>
  <c r="AJ235" i="4"/>
  <c r="AJ236" i="6"/>
  <c r="AJ235" i="6"/>
  <c r="AE236" i="6"/>
  <c r="AE235" i="6"/>
  <c r="AC237" i="4"/>
  <c r="AC238" i="4"/>
  <c r="AE235" i="4"/>
  <c r="AE236" i="4"/>
  <c r="BJ242" i="4"/>
  <c r="BH242" i="4"/>
  <c r="BJ244" i="4"/>
  <c r="BH244" i="4"/>
  <c r="BJ243" i="4"/>
  <c r="BH243" i="4"/>
  <c r="AH238" i="4"/>
  <c r="AH238" i="6"/>
  <c r="AD238" i="6"/>
  <c r="DP154" i="7"/>
  <c r="S369" i="6"/>
  <c r="S373" i="6" s="1"/>
  <c r="R371" i="6"/>
  <c r="X237" i="4"/>
  <c r="X239" i="4"/>
  <c r="AD237" i="6"/>
  <c r="AD239" i="6"/>
  <c r="AD237" i="4"/>
  <c r="AD239" i="4"/>
  <c r="S237" i="6"/>
  <c r="S239" i="6"/>
  <c r="X239" i="6"/>
  <c r="HG4" i="1" s="1"/>
  <c r="X237" i="6"/>
  <c r="AH237" i="4"/>
  <c r="AH239" i="4"/>
  <c r="AH239" i="6"/>
  <c r="AH237" i="6"/>
  <c r="BA371" i="7"/>
  <c r="BA373" i="7"/>
  <c r="AK231" i="4"/>
  <c r="AK231" i="6"/>
  <c r="JB42" i="1"/>
  <c r="BB373" i="8"/>
  <c r="BC369" i="8"/>
  <c r="BD369" i="8" s="1"/>
  <c r="BL154" i="4"/>
  <c r="AG154" i="4"/>
  <c r="AV154" i="4"/>
  <c r="R154" i="4"/>
  <c r="BA371" i="8"/>
  <c r="BA373" i="8"/>
  <c r="JB41" i="1"/>
  <c r="CZ154" i="7"/>
  <c r="CR154" i="4"/>
  <c r="U149" i="4"/>
  <c r="U150" i="4" s="1"/>
  <c r="U151" i="4"/>
  <c r="U152" i="4"/>
  <c r="U153" i="4"/>
  <c r="U154" i="4"/>
  <c r="AY149" i="4"/>
  <c r="AY150" i="4" s="1"/>
  <c r="AY153" i="4"/>
  <c r="AY151" i="4"/>
  <c r="AY154" i="4"/>
  <c r="AY152" i="4"/>
  <c r="BN149" i="4"/>
  <c r="BN150" i="4" s="1"/>
  <c r="BN154" i="4"/>
  <c r="BN152" i="4"/>
  <c r="BN153" i="4"/>
  <c r="BN151" i="4"/>
  <c r="AJ149" i="4"/>
  <c r="AJ150" i="4" s="1"/>
  <c r="AJ154" i="4"/>
  <c r="AJ152" i="4"/>
  <c r="AJ153" i="4"/>
  <c r="AJ151" i="4"/>
  <c r="CR149" i="4"/>
  <c r="CR150" i="4" s="1"/>
  <c r="CR151" i="4"/>
  <c r="CR152" i="4"/>
  <c r="DG149" i="4"/>
  <c r="DG150" i="4" s="1"/>
  <c r="DG151" i="4"/>
  <c r="DG152" i="4"/>
  <c r="F149" i="4"/>
  <c r="F150" i="4" s="1"/>
  <c r="F153" i="4"/>
  <c r="F151" i="4"/>
  <c r="F152" i="4"/>
  <c r="F154" i="4"/>
  <c r="DG154" i="4"/>
  <c r="CC149" i="4"/>
  <c r="CC150" i="4" s="1"/>
  <c r="CC151" i="4"/>
  <c r="CC152" i="4"/>
  <c r="CC154" i="4"/>
  <c r="CC153" i="4"/>
  <c r="DG153" i="4"/>
  <c r="Q385" i="4"/>
  <c r="DN154" i="7"/>
  <c r="DN154" i="8"/>
  <c r="DO154" i="8"/>
  <c r="DO154" i="7"/>
  <c r="DI154" i="6"/>
  <c r="CE154" i="6"/>
  <c r="CX154" i="8"/>
  <c r="CX154" i="7"/>
  <c r="CJ154" i="7"/>
  <c r="CJ154" i="8"/>
  <c r="CY154" i="7"/>
  <c r="CY154" i="8"/>
  <c r="CK154" i="7"/>
  <c r="CU154" i="6"/>
  <c r="D386" i="4"/>
  <c r="C386" i="4" s="1"/>
  <c r="BM375" i="6"/>
  <c r="BL375" i="6" s="1"/>
  <c r="BM376" i="6" s="1"/>
  <c r="BM378" i="6" s="1"/>
  <c r="BM369" i="6"/>
  <c r="BM375" i="8"/>
  <c r="BL375" i="8" s="1"/>
  <c r="BM376" i="8" s="1"/>
  <c r="BM378" i="8" s="1"/>
  <c r="BM369" i="8"/>
  <c r="BT375" i="7"/>
  <c r="BS375" i="7" s="1"/>
  <c r="BT376" i="7" s="1"/>
  <c r="BT378" i="7" s="1"/>
  <c r="BT369" i="7"/>
  <c r="BM369" i="4"/>
  <c r="BM373" i="4" s="1"/>
  <c r="R373" i="8"/>
  <c r="R371" i="8"/>
  <c r="JB38" i="1"/>
  <c r="AG371" i="4"/>
  <c r="P384" i="4"/>
  <c r="B384" i="4"/>
  <c r="I387" i="4"/>
  <c r="V387" i="4" s="1"/>
  <c r="H387" i="4"/>
  <c r="U387" i="4" s="1"/>
  <c r="G387" i="4"/>
  <c r="T387" i="4" s="1"/>
  <c r="F387" i="4"/>
  <c r="S387" i="4" s="1"/>
  <c r="E387" i="4"/>
  <c r="R387" i="4" s="1"/>
  <c r="I404" i="4"/>
  <c r="V404" i="4" s="1"/>
  <c r="H404" i="4"/>
  <c r="U404" i="4" s="1"/>
  <c r="G404" i="4"/>
  <c r="T404" i="4" s="1"/>
  <c r="D404" i="4"/>
  <c r="Q404" i="4" s="1"/>
  <c r="F468" i="4"/>
  <c r="E468" i="4"/>
  <c r="D468" i="4"/>
  <c r="Q468" i="4" s="1"/>
  <c r="EF4" i="1"/>
  <c r="AG373" i="4"/>
  <c r="A388" i="4"/>
  <c r="E329" i="8"/>
  <c r="F329" i="8"/>
  <c r="R330" i="8"/>
  <c r="Q330" i="8"/>
  <c r="BI369" i="7"/>
  <c r="BH371" i="7"/>
  <c r="BH373" i="7"/>
  <c r="AB369" i="7"/>
  <c r="AA371" i="7"/>
  <c r="AA373" i="7"/>
  <c r="BF373" i="6"/>
  <c r="BF371" i="6"/>
  <c r="BT368" i="6"/>
  <c r="AA369" i="6"/>
  <c r="Z371" i="6"/>
  <c r="Z373" i="6"/>
  <c r="BO369" i="6"/>
  <c r="BN373" i="6"/>
  <c r="BN371" i="6"/>
  <c r="BM371" i="7"/>
  <c r="BM373" i="7"/>
  <c r="CB368" i="6"/>
  <c r="CB369" i="6" s="1"/>
  <c r="CA368" i="7"/>
  <c r="AJ369" i="7"/>
  <c r="AI371" i="7"/>
  <c r="AI373" i="7"/>
  <c r="S371" i="7"/>
  <c r="T369" i="7"/>
  <c r="S373" i="7"/>
  <c r="BI369" i="6"/>
  <c r="BH371" i="6"/>
  <c r="BH373" i="6"/>
  <c r="BC369" i="7"/>
  <c r="BB371" i="7"/>
  <c r="BB373" i="7"/>
  <c r="BC369" i="6"/>
  <c r="BB371" i="6"/>
  <c r="BB373" i="6"/>
  <c r="BO369" i="7"/>
  <c r="BN371" i="7"/>
  <c r="BN373" i="7"/>
  <c r="CB368" i="7"/>
  <c r="CB369" i="7" s="1"/>
  <c r="AI369" i="6"/>
  <c r="AH371" i="6"/>
  <c r="AH373" i="6"/>
  <c r="AA369" i="8"/>
  <c r="Z371" i="8"/>
  <c r="Z373" i="8"/>
  <c r="AI369" i="8"/>
  <c r="AH371" i="8"/>
  <c r="AH373" i="8"/>
  <c r="BF371" i="8"/>
  <c r="BF373" i="8"/>
  <c r="BT368" i="8"/>
  <c r="T369" i="8"/>
  <c r="S371" i="8"/>
  <c r="S373" i="8"/>
  <c r="BO369" i="8"/>
  <c r="BN371" i="8"/>
  <c r="BN373" i="8"/>
  <c r="CB368" i="8"/>
  <c r="CB369" i="8" s="1"/>
  <c r="BI369" i="8"/>
  <c r="BH371" i="8"/>
  <c r="BH373" i="8"/>
  <c r="AI369" i="4"/>
  <c r="AH371" i="4"/>
  <c r="AH373" i="4"/>
  <c r="BC369" i="4"/>
  <c r="BB373" i="4"/>
  <c r="BB371" i="4"/>
  <c r="BH369" i="4"/>
  <c r="BG373" i="4"/>
  <c r="BG371" i="4"/>
  <c r="BU368" i="4"/>
  <c r="BU369" i="4" s="1"/>
  <c r="S369" i="4"/>
  <c r="R373" i="4"/>
  <c r="R371" i="4"/>
  <c r="CA368" i="4"/>
  <c r="AA369" i="4"/>
  <c r="Z373" i="4"/>
  <c r="Z371" i="4"/>
  <c r="A405" i="4"/>
  <c r="A469" i="4"/>
  <c r="JB40" i="1"/>
  <c r="JB39" i="1"/>
  <c r="JC38" i="1"/>
  <c r="JC40" i="1"/>
  <c r="JC39" i="1"/>
  <c r="DJ154" i="6"/>
  <c r="DJ149" i="6"/>
  <c r="DJ150" i="6" s="1"/>
  <c r="DJ153" i="6"/>
  <c r="AM154" i="7"/>
  <c r="AM154" i="8"/>
  <c r="W154" i="7"/>
  <c r="W154" i="8"/>
  <c r="W154" i="6"/>
  <c r="C154" i="8"/>
  <c r="C154" i="7"/>
  <c r="AO154" i="7"/>
  <c r="AO154" i="8"/>
  <c r="E154" i="7"/>
  <c r="E154" i="8"/>
  <c r="BE154" i="7"/>
  <c r="BE154" i="8"/>
  <c r="BK154" i="7"/>
  <c r="BK154" i="8"/>
  <c r="AZ154" i="8"/>
  <c r="AZ154" i="7"/>
  <c r="BO154" i="7"/>
  <c r="BO154" i="8"/>
  <c r="BO154" i="6"/>
  <c r="AX154" i="8"/>
  <c r="AX154" i="7"/>
  <c r="D154" i="7"/>
  <c r="D154" i="8"/>
  <c r="AV154" i="8"/>
  <c r="AV154" i="7"/>
  <c r="BL154" i="8"/>
  <c r="BL154" i="7"/>
  <c r="BR154" i="7"/>
  <c r="BR154" i="8"/>
  <c r="AL154" i="8"/>
  <c r="AL154" i="7"/>
  <c r="AL154" i="6"/>
  <c r="AG154" i="7"/>
  <c r="AG154" i="8"/>
  <c r="G154" i="7"/>
  <c r="G154" i="8"/>
  <c r="G154" i="6"/>
  <c r="BA154" i="7"/>
  <c r="BA154" i="8"/>
  <c r="AI154" i="8"/>
  <c r="AI154" i="7"/>
  <c r="Z154" i="7"/>
  <c r="Z154" i="8"/>
  <c r="AN154" i="8"/>
  <c r="AN154" i="7"/>
  <c r="R154" i="8"/>
  <c r="R154" i="7"/>
  <c r="T154" i="7"/>
  <c r="T154" i="8"/>
  <c r="K154" i="7"/>
  <c r="K154" i="8"/>
  <c r="AK154" i="8"/>
  <c r="AK154" i="7"/>
  <c r="AK154" i="6"/>
  <c r="V154" i="7"/>
  <c r="V154" i="8"/>
  <c r="V154" i="6"/>
  <c r="AY154" i="8"/>
  <c r="AY154" i="7"/>
  <c r="U154" i="7"/>
  <c r="U154" i="8"/>
  <c r="BS154" i="8"/>
  <c r="BS154" i="7"/>
  <c r="F154" i="7"/>
  <c r="F154" i="8"/>
  <c r="F154" i="6"/>
  <c r="BD154" i="7"/>
  <c r="BD154" i="8"/>
  <c r="AW154" i="8"/>
  <c r="AW154" i="7"/>
  <c r="AJ154" i="8"/>
  <c r="AJ154" i="7"/>
  <c r="BN154" i="7"/>
  <c r="BN154" i="8"/>
  <c r="I154" i="7"/>
  <c r="I154" i="8"/>
  <c r="AH154" i="7"/>
  <c r="AH154" i="8"/>
  <c r="BB154" i="7"/>
  <c r="BB154" i="8"/>
  <c r="X154" i="7"/>
  <c r="X154" i="8"/>
  <c r="S154" i="7"/>
  <c r="S154" i="8"/>
  <c r="BM154" i="8"/>
  <c r="BM154" i="7"/>
  <c r="BQ154" i="7"/>
  <c r="BQ154" i="8"/>
  <c r="AM154" i="6"/>
  <c r="AA154" i="7"/>
  <c r="AA154" i="8"/>
  <c r="J154" i="7"/>
  <c r="J154" i="8"/>
  <c r="BP154" i="8"/>
  <c r="BP154" i="7"/>
  <c r="BP154" i="6"/>
  <c r="L154" i="7"/>
  <c r="L154" i="8"/>
  <c r="H154" i="7"/>
  <c r="H154" i="8"/>
  <c r="Y154" i="7"/>
  <c r="Y154" i="8"/>
  <c r="BC154" i="8"/>
  <c r="BC154" i="7"/>
  <c r="DJ151" i="6"/>
  <c r="DE154" i="8"/>
  <c r="DE154" i="7"/>
  <c r="CO154" i="7"/>
  <c r="CO154" i="8"/>
  <c r="CS154" i="6"/>
  <c r="CS154" i="7"/>
  <c r="CS154" i="8"/>
  <c r="DJ154" i="7"/>
  <c r="DJ154" i="8"/>
  <c r="CW154" i="7"/>
  <c r="CW154" i="8"/>
  <c r="CV154" i="8"/>
  <c r="CV154" i="7"/>
  <c r="CP154" i="7"/>
  <c r="CP154" i="8"/>
  <c r="CQ154" i="7"/>
  <c r="CQ154" i="8"/>
  <c r="CT154" i="7"/>
  <c r="CT154" i="8"/>
  <c r="CT154" i="6"/>
  <c r="CH154" i="7"/>
  <c r="CH154" i="8"/>
  <c r="CR154" i="8"/>
  <c r="CR154" i="7"/>
  <c r="DD154" i="8"/>
  <c r="DD154" i="7"/>
  <c r="CE154" i="7"/>
  <c r="CE154" i="8"/>
  <c r="DK154" i="8"/>
  <c r="DK154" i="7"/>
  <c r="CB154" i="7"/>
  <c r="CB154" i="8"/>
  <c r="DH154" i="8"/>
  <c r="DH154" i="7"/>
  <c r="DH154" i="6"/>
  <c r="DL154" i="8"/>
  <c r="DL154" i="7"/>
  <c r="BZ154" i="8"/>
  <c r="BZ154" i="7"/>
  <c r="CF154" i="7"/>
  <c r="CF154" i="8"/>
  <c r="CI154" i="7"/>
  <c r="CI154" i="8"/>
  <c r="DG154" i="6"/>
  <c r="DG154" i="7"/>
  <c r="DG154" i="8"/>
  <c r="DF154" i="7"/>
  <c r="DF154" i="8"/>
  <c r="CA154" i="8"/>
  <c r="CA154" i="7"/>
  <c r="CU154" i="7"/>
  <c r="CU154" i="8"/>
  <c r="CC154" i="6"/>
  <c r="CC154" i="7"/>
  <c r="CC154" i="8"/>
  <c r="DI154" i="8"/>
  <c r="DI154" i="7"/>
  <c r="DM154" i="7"/>
  <c r="DM154" i="8"/>
  <c r="CG154" i="7"/>
  <c r="CG154" i="8"/>
  <c r="CD154" i="7"/>
  <c r="CD154" i="8"/>
  <c r="CD154" i="6"/>
  <c r="O152" i="8"/>
  <c r="O153" i="8"/>
  <c r="O149" i="8"/>
  <c r="O150" i="8" s="1"/>
  <c r="O151" i="8"/>
  <c r="O154" i="8"/>
  <c r="P148" i="8"/>
  <c r="DB148" i="8"/>
  <c r="DA152" i="8"/>
  <c r="DA151" i="8"/>
  <c r="DA154" i="8"/>
  <c r="DA149" i="8"/>
  <c r="DA150" i="8" s="1"/>
  <c r="DA153" i="8"/>
  <c r="AS152" i="8"/>
  <c r="AS153" i="8"/>
  <c r="AS149" i="8"/>
  <c r="AS150" i="8" s="1"/>
  <c r="AT148" i="8"/>
  <c r="AS151" i="8"/>
  <c r="AS154" i="8"/>
  <c r="DQ154" i="8"/>
  <c r="DQ152" i="8"/>
  <c r="DQ151" i="8"/>
  <c r="DQ149" i="8"/>
  <c r="DQ150" i="8" s="1"/>
  <c r="DQ153" i="8"/>
  <c r="DR148" i="8"/>
  <c r="BJ148" i="7"/>
  <c r="BI153" i="7"/>
  <c r="BI149" i="7"/>
  <c r="BI150" i="7" s="1"/>
  <c r="BI152" i="7"/>
  <c r="BI151" i="7"/>
  <c r="BI154" i="7"/>
  <c r="CL154" i="8"/>
  <c r="CL149" i="8"/>
  <c r="CL150" i="8" s="1"/>
  <c r="CM148" i="8"/>
  <c r="CL153" i="8"/>
  <c r="CL152" i="8"/>
  <c r="CL151" i="8"/>
  <c r="BX148" i="8"/>
  <c r="BW152" i="8"/>
  <c r="BW153" i="8"/>
  <c r="BW149" i="8"/>
  <c r="BW150" i="8" s="1"/>
  <c r="BW151" i="8"/>
  <c r="BW154" i="8"/>
  <c r="DA153" i="7"/>
  <c r="DA149" i="7"/>
  <c r="DA150" i="7" s="1"/>
  <c r="DA152" i="7"/>
  <c r="DB148" i="7"/>
  <c r="DA151" i="7"/>
  <c r="DA154" i="7"/>
  <c r="AE149" i="7"/>
  <c r="AE150" i="7" s="1"/>
  <c r="AF148" i="7"/>
  <c r="AE152" i="7"/>
  <c r="AE151" i="7"/>
  <c r="AE154" i="7"/>
  <c r="AE153" i="7"/>
  <c r="CN148" i="7"/>
  <c r="CM154" i="7"/>
  <c r="CM153" i="7"/>
  <c r="CM149" i="7"/>
  <c r="CM150" i="7" s="1"/>
  <c r="CM152" i="7"/>
  <c r="CM151" i="7"/>
  <c r="BI154" i="8"/>
  <c r="BI151" i="8"/>
  <c r="BI152" i="8"/>
  <c r="BI149" i="8"/>
  <c r="BI150" i="8" s="1"/>
  <c r="BJ148" i="8"/>
  <c r="BI153" i="8"/>
  <c r="DQ151" i="7"/>
  <c r="DR148" i="7"/>
  <c r="DQ154" i="7"/>
  <c r="DQ153" i="7"/>
  <c r="DQ149" i="7"/>
  <c r="DQ150" i="7" s="1"/>
  <c r="DQ152" i="7"/>
  <c r="P154" i="7"/>
  <c r="P153" i="7"/>
  <c r="P149" i="7"/>
  <c r="P150" i="7" s="1"/>
  <c r="Q148" i="7"/>
  <c r="P152" i="7"/>
  <c r="P151" i="7"/>
  <c r="BW152" i="7"/>
  <c r="BX148" i="7"/>
  <c r="BW151" i="7"/>
  <c r="BW154" i="7"/>
  <c r="BW153" i="7"/>
  <c r="BW149" i="7"/>
  <c r="BW150" i="7" s="1"/>
  <c r="AS151" i="7"/>
  <c r="AS154" i="7"/>
  <c r="AS153" i="7"/>
  <c r="AS149" i="7"/>
  <c r="AS150" i="7" s="1"/>
  <c r="AT148" i="7"/>
  <c r="AS152" i="7"/>
  <c r="AD154" i="8"/>
  <c r="AD151" i="8"/>
  <c r="AE148" i="8"/>
  <c r="AD149" i="8"/>
  <c r="AD150" i="8" s="1"/>
  <c r="AD153" i="8"/>
  <c r="AD152" i="8"/>
  <c r="DJ152" i="6"/>
  <c r="BO148" i="4"/>
  <c r="AZ148" i="4"/>
  <c r="AK148" i="4"/>
  <c r="CS148" i="4"/>
  <c r="DH148" i="4"/>
  <c r="DH154" i="4" s="1"/>
  <c r="BA154" i="6"/>
  <c r="G148" i="4"/>
  <c r="V148" i="4"/>
  <c r="CD148" i="4"/>
  <c r="AY154" i="6"/>
  <c r="AZ154" i="6"/>
  <c r="BB149" i="6"/>
  <c r="BB150" i="6" s="1"/>
  <c r="BB154" i="6"/>
  <c r="BB153" i="6"/>
  <c r="BB152" i="6"/>
  <c r="BC148" i="6"/>
  <c r="BC151" i="6" s="1"/>
  <c r="BN154" i="6"/>
  <c r="CA154" i="6"/>
  <c r="R154" i="6"/>
  <c r="AG154" i="6"/>
  <c r="CO154" i="6"/>
  <c r="S154" i="6"/>
  <c r="BK154" i="6"/>
  <c r="AH154" i="6"/>
  <c r="AW154" i="6"/>
  <c r="DE154" i="6"/>
  <c r="T154" i="6"/>
  <c r="CB154" i="6"/>
  <c r="AI154" i="6"/>
  <c r="DF154" i="6"/>
  <c r="CP154" i="6"/>
  <c r="AX154" i="6"/>
  <c r="AJ154" i="6"/>
  <c r="CQ154" i="6"/>
  <c r="CR154" i="6"/>
  <c r="U154" i="6"/>
  <c r="D154" i="6"/>
  <c r="DD154" i="6"/>
  <c r="BL154" i="6"/>
  <c r="BM154" i="6"/>
  <c r="BZ154" i="6"/>
  <c r="C154" i="6"/>
  <c r="E154" i="6"/>
  <c r="AV154" i="6"/>
  <c r="Y151" i="6"/>
  <c r="Z148" i="6"/>
  <c r="Y154" i="6"/>
  <c r="Y152" i="6"/>
  <c r="Y153" i="6"/>
  <c r="Y149" i="6"/>
  <c r="Y150" i="6" s="1"/>
  <c r="DK154" i="6"/>
  <c r="DL148" i="6"/>
  <c r="DK153" i="6"/>
  <c r="DK149" i="6"/>
  <c r="DK150" i="6" s="1"/>
  <c r="DK151" i="6"/>
  <c r="DK152" i="6"/>
  <c r="AN153" i="6"/>
  <c r="AN149" i="6"/>
  <c r="AN150" i="6" s="1"/>
  <c r="AN152" i="6"/>
  <c r="AN151" i="6"/>
  <c r="AO148" i="6"/>
  <c r="AN154" i="6"/>
  <c r="BR153" i="6"/>
  <c r="BR149" i="6"/>
  <c r="BR150" i="6" s="1"/>
  <c r="BS148" i="6"/>
  <c r="BR154" i="6"/>
  <c r="BR152" i="6"/>
  <c r="BR151" i="6"/>
  <c r="I153" i="6"/>
  <c r="I149" i="6"/>
  <c r="I150" i="6" s="1"/>
  <c r="I152" i="6"/>
  <c r="I154" i="6"/>
  <c r="J148" i="6"/>
  <c r="I151" i="6"/>
  <c r="CF154" i="6"/>
  <c r="CF151" i="6"/>
  <c r="CF152" i="6"/>
  <c r="CF153" i="6"/>
  <c r="CF149" i="6"/>
  <c r="CF150" i="6" s="1"/>
  <c r="CG148" i="6"/>
  <c r="AY143" i="6"/>
  <c r="CV152" i="6"/>
  <c r="CV153" i="6"/>
  <c r="CV149" i="6"/>
  <c r="CV150" i="6" s="1"/>
  <c r="CV154" i="6"/>
  <c r="CV151" i="6"/>
  <c r="CW148" i="6"/>
  <c r="AS142" i="4"/>
  <c r="AT144" i="4"/>
  <c r="AU144" i="4" s="1"/>
  <c r="AT141" i="4"/>
  <c r="AU141" i="4" s="1"/>
  <c r="AV141" i="4" s="1"/>
  <c r="AW141" i="4" s="1"/>
  <c r="AX141" i="4" s="1"/>
  <c r="AY141" i="4" s="1"/>
  <c r="Y144" i="4"/>
  <c r="Z144" i="4" s="1"/>
  <c r="AA144" i="4" s="1"/>
  <c r="AB144" i="4" s="1"/>
  <c r="AC144" i="4" s="1"/>
  <c r="AD144" i="4" s="1"/>
  <c r="X143" i="4"/>
  <c r="Y141" i="4"/>
  <c r="Z141" i="4" s="1"/>
  <c r="AA141" i="4" s="1"/>
  <c r="AB141" i="4" s="1"/>
  <c r="AC141" i="4" s="1"/>
  <c r="AD141" i="4" s="1"/>
  <c r="AD143" i="4" s="1"/>
  <c r="AY143" i="4" s="1"/>
  <c r="Y142" i="4"/>
  <c r="Z142" i="4" s="1"/>
  <c r="AA142" i="4" s="1"/>
  <c r="AB142" i="4" s="1"/>
  <c r="AC142" i="4" s="1"/>
  <c r="AD142" i="4" s="1"/>
  <c r="AY142" i="4" s="1"/>
  <c r="T369" i="6" l="1"/>
  <c r="T371" i="6" s="1"/>
  <c r="S371" i="6"/>
  <c r="HF4" i="1"/>
  <c r="HL4" i="1"/>
  <c r="HJ4" i="1"/>
  <c r="HR4" i="1"/>
  <c r="HK4" i="1"/>
  <c r="HS4" i="1"/>
  <c r="HM4" i="1"/>
  <c r="AI238" i="4"/>
  <c r="AJ238" i="6"/>
  <c r="AJ238" i="4"/>
  <c r="AI239" i="6"/>
  <c r="HW4" i="1" s="1"/>
  <c r="AI239" i="4"/>
  <c r="AI237" i="6"/>
  <c r="AI237" i="4"/>
  <c r="AK236" i="6"/>
  <c r="AK235" i="6"/>
  <c r="AK236" i="4"/>
  <c r="AK235" i="4"/>
  <c r="AI238" i="6"/>
  <c r="HV4" i="1" s="1"/>
  <c r="Y238" i="4"/>
  <c r="AE238" i="4"/>
  <c r="AE238" i="6"/>
  <c r="Y238" i="6"/>
  <c r="BC373" i="8"/>
  <c r="BC371" i="8"/>
  <c r="AE237" i="6"/>
  <c r="AE239" i="6"/>
  <c r="AJ237" i="6"/>
  <c r="AJ239" i="6"/>
  <c r="AJ239" i="4"/>
  <c r="AJ237" i="4"/>
  <c r="Y239" i="4"/>
  <c r="Y237" i="4"/>
  <c r="Y237" i="6"/>
  <c r="Y239" i="6"/>
  <c r="AE239" i="4"/>
  <c r="AE237" i="4"/>
  <c r="Q386" i="4"/>
  <c r="BM371" i="4"/>
  <c r="AK149" i="4"/>
  <c r="AK150" i="4" s="1"/>
  <c r="AK154" i="4"/>
  <c r="AK152" i="4"/>
  <c r="AK153" i="4"/>
  <c r="AK151" i="4"/>
  <c r="CS149" i="4"/>
  <c r="CS150" i="4" s="1"/>
  <c r="CS151" i="4"/>
  <c r="CS152" i="4"/>
  <c r="CS153" i="4"/>
  <c r="CS154" i="4"/>
  <c r="CD149" i="4"/>
  <c r="CD150" i="4" s="1"/>
  <c r="CD151" i="4"/>
  <c r="CD152" i="4"/>
  <c r="CD153" i="4"/>
  <c r="V149" i="4"/>
  <c r="V150" i="4" s="1"/>
  <c r="V151" i="4"/>
  <c r="V152" i="4"/>
  <c r="V153" i="4"/>
  <c r="V154" i="4"/>
  <c r="G149" i="4"/>
  <c r="G150" i="4" s="1"/>
  <c r="G153" i="4"/>
  <c r="G154" i="4"/>
  <c r="G151" i="4"/>
  <c r="G152" i="4"/>
  <c r="CD154" i="4"/>
  <c r="BO149" i="4"/>
  <c r="BO150" i="4" s="1"/>
  <c r="BO154" i="4"/>
  <c r="BO152" i="4"/>
  <c r="BO153" i="4"/>
  <c r="BO151" i="4"/>
  <c r="DH149" i="4"/>
  <c r="DH150" i="4" s="1"/>
  <c r="DH151" i="4"/>
  <c r="DH152" i="4"/>
  <c r="DH153" i="4"/>
  <c r="AZ153" i="4"/>
  <c r="AZ151" i="4"/>
  <c r="AZ154" i="4"/>
  <c r="AZ152" i="4"/>
  <c r="D387" i="4"/>
  <c r="C387" i="4" s="1"/>
  <c r="CA375" i="7"/>
  <c r="BZ375" i="7" s="1"/>
  <c r="CA376" i="7" s="1"/>
  <c r="CA378" i="7" s="1"/>
  <c r="CA369" i="7"/>
  <c r="BT375" i="8"/>
  <c r="BS375" i="8" s="1"/>
  <c r="BT376" i="8" s="1"/>
  <c r="BT378" i="8" s="1"/>
  <c r="BT369" i="8"/>
  <c r="BT369" i="4"/>
  <c r="BT371" i="4" s="1"/>
  <c r="BT375" i="6"/>
  <c r="BS375" i="6" s="1"/>
  <c r="BT376" i="6" s="1"/>
  <c r="BT378" i="6" s="1"/>
  <c r="BT369" i="6"/>
  <c r="P385" i="4"/>
  <c r="B385" i="4"/>
  <c r="F469" i="4"/>
  <c r="E469" i="4"/>
  <c r="D469" i="4"/>
  <c r="Q469" i="4" s="1"/>
  <c r="I405" i="4"/>
  <c r="V405" i="4" s="1"/>
  <c r="H405" i="4"/>
  <c r="U405" i="4" s="1"/>
  <c r="G405" i="4"/>
  <c r="T405" i="4" s="1"/>
  <c r="D405" i="4"/>
  <c r="Q405" i="4" s="1"/>
  <c r="I388" i="4"/>
  <c r="V388" i="4" s="1"/>
  <c r="H388" i="4"/>
  <c r="U388" i="4" s="1"/>
  <c r="G388" i="4"/>
  <c r="T388" i="4" s="1"/>
  <c r="F388" i="4"/>
  <c r="S388" i="4" s="1"/>
  <c r="E388" i="4"/>
  <c r="R388" i="4" s="1"/>
  <c r="A389" i="4"/>
  <c r="R331" i="8"/>
  <c r="Q331" i="8"/>
  <c r="F330" i="8"/>
  <c r="E330" i="8"/>
  <c r="T371" i="7"/>
  <c r="U369" i="7"/>
  <c r="T373" i="7"/>
  <c r="AJ371" i="7"/>
  <c r="AJ373" i="7"/>
  <c r="BT371" i="7"/>
  <c r="BT373" i="7"/>
  <c r="CH368" i="7"/>
  <c r="BV369" i="6"/>
  <c r="BU371" i="6"/>
  <c r="BU373" i="6"/>
  <c r="CI368" i="6"/>
  <c r="CI369" i="6" s="1"/>
  <c r="BP369" i="6"/>
  <c r="BO371" i="6"/>
  <c r="BO373" i="6"/>
  <c r="AJ369" i="6"/>
  <c r="AI371" i="6"/>
  <c r="AI373" i="6"/>
  <c r="AB369" i="6"/>
  <c r="AA371" i="6"/>
  <c r="AA373" i="6"/>
  <c r="BV369" i="7"/>
  <c r="BU371" i="7"/>
  <c r="BU373" i="7"/>
  <c r="CI368" i="7"/>
  <c r="CI369" i="7" s="1"/>
  <c r="BP369" i="7"/>
  <c r="BO371" i="7"/>
  <c r="BO373" i="7"/>
  <c r="BM371" i="6"/>
  <c r="BM373" i="6"/>
  <c r="CA368" i="6"/>
  <c r="BD369" i="6"/>
  <c r="BC371" i="6"/>
  <c r="BC373" i="6"/>
  <c r="BD369" i="7"/>
  <c r="BC371" i="7"/>
  <c r="BC373" i="7"/>
  <c r="AC369" i="7"/>
  <c r="AB371" i="7"/>
  <c r="AB373" i="7"/>
  <c r="BJ369" i="6"/>
  <c r="BI371" i="6"/>
  <c r="BI373" i="6"/>
  <c r="BJ369" i="7"/>
  <c r="BI371" i="7"/>
  <c r="BI373" i="7"/>
  <c r="BJ369" i="8"/>
  <c r="BI371" i="8"/>
  <c r="BI373" i="8"/>
  <c r="BV369" i="8"/>
  <c r="BU371" i="8"/>
  <c r="BU373" i="8"/>
  <c r="CI368" i="8"/>
  <c r="CI369" i="8" s="1"/>
  <c r="BP369" i="8"/>
  <c r="BO371" i="8"/>
  <c r="BO373" i="8"/>
  <c r="U369" i="8"/>
  <c r="T371" i="8"/>
  <c r="T373" i="8"/>
  <c r="BE369" i="8"/>
  <c r="BD371" i="8"/>
  <c r="BD373" i="8"/>
  <c r="BM373" i="8"/>
  <c r="BM371" i="8"/>
  <c r="CA368" i="8"/>
  <c r="AJ369" i="8"/>
  <c r="AI371" i="8"/>
  <c r="AI373" i="8"/>
  <c r="AB369" i="8"/>
  <c r="AA371" i="8"/>
  <c r="AA373" i="8"/>
  <c r="AB369" i="4"/>
  <c r="AA371" i="4"/>
  <c r="AA373" i="4"/>
  <c r="CH368" i="4"/>
  <c r="S371" i="4"/>
  <c r="T369" i="4"/>
  <c r="S373" i="4"/>
  <c r="BO369" i="4"/>
  <c r="BN373" i="4"/>
  <c r="BN371" i="4"/>
  <c r="CB368" i="4"/>
  <c r="CB369" i="4" s="1"/>
  <c r="BI369" i="4"/>
  <c r="BH373" i="4"/>
  <c r="BH371" i="4"/>
  <c r="BD369" i="4"/>
  <c r="BC371" i="4"/>
  <c r="BC373" i="4"/>
  <c r="AJ369" i="4"/>
  <c r="AI371" i="4"/>
  <c r="AI373" i="4"/>
  <c r="A470" i="4"/>
  <c r="A406" i="4"/>
  <c r="AE154" i="8"/>
  <c r="AE151" i="8"/>
  <c r="AF148" i="8"/>
  <c r="AE149" i="8"/>
  <c r="AE150" i="8" s="1"/>
  <c r="AE153" i="8"/>
  <c r="AE152" i="8"/>
  <c r="AT154" i="7"/>
  <c r="AT151" i="7"/>
  <c r="AT153" i="7"/>
  <c r="AT149" i="7"/>
  <c r="AT150" i="7" s="1"/>
  <c r="AU148" i="7"/>
  <c r="AT152" i="7"/>
  <c r="BJ152" i="7"/>
  <c r="BJ153" i="7"/>
  <c r="BJ149" i="7"/>
  <c r="BJ150" i="7" s="1"/>
  <c r="BJ151" i="7"/>
  <c r="BJ154" i="7"/>
  <c r="DR154" i="8"/>
  <c r="DR151" i="8"/>
  <c r="DR149" i="8"/>
  <c r="DR150" i="8" s="1"/>
  <c r="DR153" i="8"/>
  <c r="DR152" i="8"/>
  <c r="CN154" i="7"/>
  <c r="CN153" i="7"/>
  <c r="CN149" i="7"/>
  <c r="CN150" i="7" s="1"/>
  <c r="CN152" i="7"/>
  <c r="CN151" i="7"/>
  <c r="AF149" i="7"/>
  <c r="AF150" i="7" s="1"/>
  <c r="AF152" i="7"/>
  <c r="AF151" i="7"/>
  <c r="AF154" i="7"/>
  <c r="AF153" i="7"/>
  <c r="BX152" i="7"/>
  <c r="BY148" i="7"/>
  <c r="BX151" i="7"/>
  <c r="BX154" i="7"/>
  <c r="BX153" i="7"/>
  <c r="BX149" i="7"/>
  <c r="BX150" i="7" s="1"/>
  <c r="AT152" i="8"/>
  <c r="AT153" i="8"/>
  <c r="AT149" i="8"/>
  <c r="AT150" i="8" s="1"/>
  <c r="AU148" i="8"/>
  <c r="AT151" i="8"/>
  <c r="AT154" i="8"/>
  <c r="DB153" i="7"/>
  <c r="DB149" i="7"/>
  <c r="DB150" i="7" s="1"/>
  <c r="DB154" i="7"/>
  <c r="DB152" i="7"/>
  <c r="DC148" i="7"/>
  <c r="DB151" i="7"/>
  <c r="Q154" i="7"/>
  <c r="Q153" i="7"/>
  <c r="Q149" i="7"/>
  <c r="Q150" i="7" s="1"/>
  <c r="Q152" i="7"/>
  <c r="Q151" i="7"/>
  <c r="DC148" i="8"/>
  <c r="DB152" i="8"/>
  <c r="DB151" i="8"/>
  <c r="DB154" i="8"/>
  <c r="DB149" i="8"/>
  <c r="DB150" i="8" s="1"/>
  <c r="DB153" i="8"/>
  <c r="P153" i="8"/>
  <c r="P149" i="8"/>
  <c r="P150" i="8" s="1"/>
  <c r="P152" i="8"/>
  <c r="P151" i="8"/>
  <c r="P154" i="8"/>
  <c r="Q148" i="8"/>
  <c r="BX152" i="8"/>
  <c r="BX153" i="8"/>
  <c r="BX149" i="8"/>
  <c r="BX150" i="8" s="1"/>
  <c r="BX151" i="8"/>
  <c r="BX154" i="8"/>
  <c r="BY148" i="8"/>
  <c r="DR151" i="7"/>
  <c r="DR152" i="7"/>
  <c r="DR154" i="7"/>
  <c r="DR153" i="7"/>
  <c r="DR149" i="7"/>
  <c r="DR150" i="7" s="1"/>
  <c r="BJ154" i="8"/>
  <c r="BJ151" i="8"/>
  <c r="BJ152" i="8"/>
  <c r="BJ149" i="8"/>
  <c r="BJ150" i="8" s="1"/>
  <c r="BJ153" i="8"/>
  <c r="CM154" i="8"/>
  <c r="CM151" i="8"/>
  <c r="CM149" i="8"/>
  <c r="CM150" i="8" s="1"/>
  <c r="CN148" i="8"/>
  <c r="CM153" i="8"/>
  <c r="CM152" i="8"/>
  <c r="BC152" i="6"/>
  <c r="BD148" i="6"/>
  <c r="BD151" i="6" s="1"/>
  <c r="AZ149" i="4"/>
  <c r="AZ150" i="4" s="1"/>
  <c r="DI148" i="4"/>
  <c r="CT148" i="4"/>
  <c r="CE148" i="4"/>
  <c r="W148" i="4"/>
  <c r="AL148" i="4"/>
  <c r="H148" i="4"/>
  <c r="BA148" i="4"/>
  <c r="BP148" i="4"/>
  <c r="BC149" i="6"/>
  <c r="BC150" i="6" s="1"/>
  <c r="BC153" i="6"/>
  <c r="BC154" i="6"/>
  <c r="BS153" i="6"/>
  <c r="BS149" i="6"/>
  <c r="BS150" i="6" s="1"/>
  <c r="BT148" i="6"/>
  <c r="BS154" i="6"/>
  <c r="BS152" i="6"/>
  <c r="BS151" i="6"/>
  <c r="CW152" i="6"/>
  <c r="CW153" i="6"/>
  <c r="CW149" i="6"/>
  <c r="CW150" i="6" s="1"/>
  <c r="CW154" i="6"/>
  <c r="CX148" i="6"/>
  <c r="CW151" i="6"/>
  <c r="AO153" i="6"/>
  <c r="AO149" i="6"/>
  <c r="AO150" i="6" s="1"/>
  <c r="AO152" i="6"/>
  <c r="AO151" i="6"/>
  <c r="AP148" i="6"/>
  <c r="AO154" i="6"/>
  <c r="CG154" i="6"/>
  <c r="CG151" i="6"/>
  <c r="CH148" i="6"/>
  <c r="CG152" i="6"/>
  <c r="CG153" i="6"/>
  <c r="CG149" i="6"/>
  <c r="CG150" i="6" s="1"/>
  <c r="DL154" i="6"/>
  <c r="DL151" i="6"/>
  <c r="DL152" i="6"/>
  <c r="DL153" i="6"/>
  <c r="DL149" i="6"/>
  <c r="DL150" i="6" s="1"/>
  <c r="DM148" i="6"/>
  <c r="Z151" i="6"/>
  <c r="AA148" i="6"/>
  <c r="Z154" i="6"/>
  <c r="Z152" i="6"/>
  <c r="Z153" i="6"/>
  <c r="Z149" i="6"/>
  <c r="Z150" i="6" s="1"/>
  <c r="J153" i="6"/>
  <c r="J149" i="6"/>
  <c r="J150" i="6" s="1"/>
  <c r="J152" i="6"/>
  <c r="J154" i="6"/>
  <c r="K148" i="6"/>
  <c r="J151" i="6"/>
  <c r="AS143" i="4"/>
  <c r="AT142" i="4"/>
  <c r="AU142" i="4"/>
  <c r="AV142" i="4"/>
  <c r="AW142" i="4"/>
  <c r="Y143" i="4"/>
  <c r="AT143" i="4" s="1"/>
  <c r="AA143" i="4"/>
  <c r="AV143" i="4" s="1"/>
  <c r="AC143" i="4"/>
  <c r="AX143" i="4" s="1"/>
  <c r="Z143" i="4"/>
  <c r="AU143" i="4" s="1"/>
  <c r="AB143" i="4"/>
  <c r="AW143" i="4" s="1"/>
  <c r="AX142" i="4"/>
  <c r="AV144" i="4"/>
  <c r="AW144" i="4" s="1"/>
  <c r="AX144" i="4" s="1"/>
  <c r="MZ33" i="1"/>
  <c r="A33" i="1"/>
  <c r="D58" i="3"/>
  <c r="D57" i="3"/>
  <c r="D56" i="3"/>
  <c r="D38" i="3"/>
  <c r="D37" i="3"/>
  <c r="D33" i="3"/>
  <c r="A27" i="1"/>
  <c r="T373" i="6" l="1"/>
  <c r="U369" i="6"/>
  <c r="HO4" i="1"/>
  <c r="HY4" i="1"/>
  <c r="HN4" i="1"/>
  <c r="HX4" i="1"/>
  <c r="AK237" i="4"/>
  <c r="AK237" i="6"/>
  <c r="AK238" i="4"/>
  <c r="AK238" i="6"/>
  <c r="AK239" i="6"/>
  <c r="AK239" i="4"/>
  <c r="BT373" i="4"/>
  <c r="AL149" i="4"/>
  <c r="AL150" i="4" s="1"/>
  <c r="AL154" i="4"/>
  <c r="AL152" i="4"/>
  <c r="AL153" i="4"/>
  <c r="AL151" i="4"/>
  <c r="BA149" i="4"/>
  <c r="BA150" i="4" s="1"/>
  <c r="BA153" i="4"/>
  <c r="BA151" i="4"/>
  <c r="BA154" i="4"/>
  <c r="BA152" i="4"/>
  <c r="CE149" i="4"/>
  <c r="CE150" i="4" s="1"/>
  <c r="CE151" i="4"/>
  <c r="CE152" i="4"/>
  <c r="CE153" i="4"/>
  <c r="CE154" i="4"/>
  <c r="BP149" i="4"/>
  <c r="BP150" i="4" s="1"/>
  <c r="BP154" i="4"/>
  <c r="BP152" i="4"/>
  <c r="BP153" i="4"/>
  <c r="BP151" i="4"/>
  <c r="W149" i="4"/>
  <c r="W150" i="4" s="1"/>
  <c r="W151" i="4"/>
  <c r="W152" i="4"/>
  <c r="W154" i="4"/>
  <c r="W153" i="4"/>
  <c r="CT149" i="4"/>
  <c r="CT150" i="4" s="1"/>
  <c r="CT151" i="4"/>
  <c r="CT152" i="4"/>
  <c r="CT153" i="4"/>
  <c r="CT154" i="4"/>
  <c r="H149" i="4"/>
  <c r="H150" i="4" s="1"/>
  <c r="H151" i="4"/>
  <c r="H152" i="4"/>
  <c r="H153" i="4"/>
  <c r="H154" i="4"/>
  <c r="DI149" i="4"/>
  <c r="DI150" i="4" s="1"/>
  <c r="DI151" i="4"/>
  <c r="DI152" i="4"/>
  <c r="DI153" i="4"/>
  <c r="DI154" i="4"/>
  <c r="D388" i="4"/>
  <c r="C388" i="4" s="1"/>
  <c r="CH375" i="7"/>
  <c r="CG375" i="7" s="1"/>
  <c r="CH376" i="7" s="1"/>
  <c r="CH378" i="7" s="1"/>
  <c r="CH369" i="7"/>
  <c r="CA375" i="8"/>
  <c r="BZ375" i="8" s="1"/>
  <c r="CA376" i="8" s="1"/>
  <c r="CA378" i="8" s="1"/>
  <c r="CA369" i="8"/>
  <c r="CA375" i="6"/>
  <c r="BZ375" i="6" s="1"/>
  <c r="CA376" i="6" s="1"/>
  <c r="CA378" i="6" s="1"/>
  <c r="CA369" i="6"/>
  <c r="CA369" i="4"/>
  <c r="P386" i="4"/>
  <c r="B386" i="4"/>
  <c r="Q387" i="4"/>
  <c r="I389" i="4"/>
  <c r="V389" i="4" s="1"/>
  <c r="H389" i="4"/>
  <c r="U389" i="4" s="1"/>
  <c r="G389" i="4"/>
  <c r="T389" i="4" s="1"/>
  <c r="F389" i="4"/>
  <c r="S389" i="4" s="1"/>
  <c r="E389" i="4"/>
  <c r="R389" i="4" s="1"/>
  <c r="I406" i="4"/>
  <c r="V406" i="4" s="1"/>
  <c r="H406" i="4"/>
  <c r="U406" i="4" s="1"/>
  <c r="G406" i="4"/>
  <c r="T406" i="4" s="1"/>
  <c r="D406" i="4"/>
  <c r="Q406" i="4" s="1"/>
  <c r="F470" i="4"/>
  <c r="E470" i="4"/>
  <c r="D470" i="4"/>
  <c r="Q470" i="4" s="1"/>
  <c r="A390" i="4"/>
  <c r="E331" i="8"/>
  <c r="F331" i="8"/>
  <c r="Q332" i="8"/>
  <c r="R332" i="8"/>
  <c r="BQ369" i="7"/>
  <c r="BP371" i="7"/>
  <c r="BP373" i="7"/>
  <c r="U371" i="6"/>
  <c r="V369" i="6"/>
  <c r="U373" i="6"/>
  <c r="CC369" i="7"/>
  <c r="CB371" i="7"/>
  <c r="CB373" i="7"/>
  <c r="CJ369" i="7"/>
  <c r="CI371" i="7"/>
  <c r="CI373" i="7"/>
  <c r="BW369" i="7"/>
  <c r="BV371" i="7"/>
  <c r="BV373" i="7"/>
  <c r="AC369" i="6"/>
  <c r="AB371" i="6"/>
  <c r="AB373" i="6"/>
  <c r="BK369" i="7"/>
  <c r="BJ371" i="7"/>
  <c r="BJ373" i="7"/>
  <c r="AJ371" i="6"/>
  <c r="AJ373" i="6"/>
  <c r="BK369" i="6"/>
  <c r="BJ371" i="6"/>
  <c r="BJ373" i="6"/>
  <c r="BQ369" i="6"/>
  <c r="BP371" i="6"/>
  <c r="BP373" i="6"/>
  <c r="CC369" i="6"/>
  <c r="CB371" i="6"/>
  <c r="CB373" i="6"/>
  <c r="AC371" i="7"/>
  <c r="AC373" i="7"/>
  <c r="CJ369" i="6"/>
  <c r="CI373" i="6"/>
  <c r="CI371" i="6"/>
  <c r="BE369" i="7"/>
  <c r="BD371" i="7"/>
  <c r="BD373" i="7"/>
  <c r="BW369" i="6"/>
  <c r="BV371" i="6"/>
  <c r="BV373" i="6"/>
  <c r="CA371" i="7"/>
  <c r="CA373" i="7"/>
  <c r="BE369" i="6"/>
  <c r="BD371" i="6"/>
  <c r="BD373" i="6"/>
  <c r="BT373" i="6"/>
  <c r="BT371" i="6"/>
  <c r="CH368" i="6"/>
  <c r="CH369" i="6" s="1"/>
  <c r="U371" i="7"/>
  <c r="V369" i="7"/>
  <c r="U373" i="7"/>
  <c r="AC369" i="8"/>
  <c r="AB371" i="8"/>
  <c r="AB373" i="8"/>
  <c r="AJ371" i="8"/>
  <c r="AJ373" i="8"/>
  <c r="BT371" i="8"/>
  <c r="BT373" i="8"/>
  <c r="CH368" i="8"/>
  <c r="CH369" i="8" s="1"/>
  <c r="BE371" i="8"/>
  <c r="BE373" i="8"/>
  <c r="V369" i="8"/>
  <c r="U371" i="8"/>
  <c r="U373" i="8"/>
  <c r="BQ369" i="8"/>
  <c r="BP371" i="8"/>
  <c r="BP373" i="8"/>
  <c r="CC369" i="8"/>
  <c r="CB371" i="8"/>
  <c r="CB373" i="8"/>
  <c r="CJ369" i="8"/>
  <c r="CI371" i="8"/>
  <c r="CI373" i="8"/>
  <c r="BW369" i="8"/>
  <c r="BV371" i="8"/>
  <c r="BV373" i="8"/>
  <c r="BK369" i="8"/>
  <c r="BJ371" i="8"/>
  <c r="BJ373" i="8"/>
  <c r="AJ373" i="4"/>
  <c r="AJ371" i="4"/>
  <c r="BE369" i="4"/>
  <c r="BD371" i="4"/>
  <c r="BD373" i="4"/>
  <c r="BJ369" i="4"/>
  <c r="BI373" i="4"/>
  <c r="BI371" i="4"/>
  <c r="BV369" i="4"/>
  <c r="BU373" i="4"/>
  <c r="BU371" i="4"/>
  <c r="CI368" i="4"/>
  <c r="CI369" i="4" s="1"/>
  <c r="BP369" i="4"/>
  <c r="BO373" i="4"/>
  <c r="BO371" i="4"/>
  <c r="T373" i="4"/>
  <c r="T371" i="4"/>
  <c r="U369" i="4"/>
  <c r="AC369" i="4"/>
  <c r="AB371" i="4"/>
  <c r="AB373" i="4"/>
  <c r="A407" i="4"/>
  <c r="A471" i="4"/>
  <c r="DC152" i="8"/>
  <c r="DC153" i="8"/>
  <c r="DC149" i="8"/>
  <c r="DC150" i="8" s="1"/>
  <c r="DC151" i="8"/>
  <c r="DC154" i="8"/>
  <c r="CN154" i="8"/>
  <c r="CN151" i="8"/>
  <c r="CN149" i="8"/>
  <c r="CN150" i="8" s="1"/>
  <c r="CN153" i="8"/>
  <c r="CN152" i="8"/>
  <c r="DC149" i="7"/>
  <c r="DC150" i="7" s="1"/>
  <c r="DC152" i="7"/>
  <c r="DC151" i="7"/>
  <c r="DC154" i="7"/>
  <c r="DC153" i="7"/>
  <c r="AU151" i="7"/>
  <c r="AU154" i="7"/>
  <c r="AU153" i="7"/>
  <c r="AU149" i="7"/>
  <c r="AU150" i="7" s="1"/>
  <c r="AU152" i="7"/>
  <c r="AU152" i="8"/>
  <c r="AU153" i="8"/>
  <c r="AU149" i="8"/>
  <c r="AU150" i="8" s="1"/>
  <c r="AU151" i="8"/>
  <c r="AU154" i="8"/>
  <c r="BY152" i="8"/>
  <c r="BY153" i="8"/>
  <c r="BY149" i="8"/>
  <c r="BY150" i="8" s="1"/>
  <c r="BY151" i="8"/>
  <c r="BY154" i="8"/>
  <c r="Q153" i="8"/>
  <c r="Q149" i="8"/>
  <c r="Q150" i="8" s="1"/>
  <c r="Q152" i="8"/>
  <c r="Q151" i="8"/>
  <c r="Q154" i="8"/>
  <c r="AF151" i="8"/>
  <c r="AF154" i="8"/>
  <c r="AF149" i="8"/>
  <c r="AF150" i="8" s="1"/>
  <c r="AF153" i="8"/>
  <c r="AF152" i="8"/>
  <c r="BY152" i="7"/>
  <c r="BY151" i="7"/>
  <c r="BY154" i="7"/>
  <c r="BY153" i="7"/>
  <c r="BY149" i="7"/>
  <c r="BY150" i="7" s="1"/>
  <c r="BD149" i="6"/>
  <c r="BD150" i="6" s="1"/>
  <c r="BD153" i="6"/>
  <c r="BD154" i="6"/>
  <c r="BE148" i="6"/>
  <c r="BE153" i="6" s="1"/>
  <c r="BD152" i="6"/>
  <c r="X148" i="4"/>
  <c r="CF148" i="4"/>
  <c r="BQ148" i="4"/>
  <c r="CU148" i="4"/>
  <c r="AM148" i="4"/>
  <c r="BB148" i="4"/>
  <c r="I148" i="4"/>
  <c r="DJ148" i="4"/>
  <c r="CH151" i="6"/>
  <c r="CI148" i="6"/>
  <c r="CH152" i="6"/>
  <c r="CH154" i="6"/>
  <c r="CH153" i="6"/>
  <c r="CH149" i="6"/>
  <c r="CH150" i="6" s="1"/>
  <c r="AP153" i="6"/>
  <c r="AP149" i="6"/>
  <c r="AP150" i="6" s="1"/>
  <c r="AP152" i="6"/>
  <c r="AP154" i="6"/>
  <c r="AP151" i="6"/>
  <c r="AQ148" i="6"/>
  <c r="K153" i="6"/>
  <c r="K149" i="6"/>
  <c r="K150" i="6" s="1"/>
  <c r="K152" i="6"/>
  <c r="K154" i="6"/>
  <c r="L148" i="6"/>
  <c r="K151" i="6"/>
  <c r="CX153" i="6"/>
  <c r="CX149" i="6"/>
  <c r="CX150" i="6" s="1"/>
  <c r="CX152" i="6"/>
  <c r="CX151" i="6"/>
  <c r="CX154" i="6"/>
  <c r="CY148" i="6"/>
  <c r="AA151" i="6"/>
  <c r="AB148" i="6"/>
  <c r="AA154" i="6"/>
  <c r="AA152" i="6"/>
  <c r="AA153" i="6"/>
  <c r="AA149" i="6"/>
  <c r="AA150" i="6" s="1"/>
  <c r="DM154" i="6"/>
  <c r="DM151" i="6"/>
  <c r="DN148" i="6"/>
  <c r="DM152" i="6"/>
  <c r="DM153" i="6"/>
  <c r="DM149" i="6"/>
  <c r="DM150" i="6" s="1"/>
  <c r="BT153" i="6"/>
  <c r="BT149" i="6"/>
  <c r="BT150" i="6" s="1"/>
  <c r="BU148" i="6"/>
  <c r="BT154" i="6"/>
  <c r="BT152" i="6"/>
  <c r="BT151" i="6"/>
  <c r="AY144" i="4"/>
  <c r="IZ5" i="1"/>
  <c r="IZ89" i="1" s="1"/>
  <c r="BB149" i="4" l="1"/>
  <c r="BB150" i="4" s="1"/>
  <c r="BB153" i="4"/>
  <c r="BB151" i="4"/>
  <c r="BB154" i="4"/>
  <c r="BB152" i="4"/>
  <c r="I149" i="4"/>
  <c r="I150" i="4" s="1"/>
  <c r="I151" i="4"/>
  <c r="I152" i="4"/>
  <c r="I153" i="4"/>
  <c r="I154" i="4"/>
  <c r="AM149" i="4"/>
  <c r="AM150" i="4" s="1"/>
  <c r="AM154" i="4"/>
  <c r="AM152" i="4"/>
  <c r="AM153" i="4"/>
  <c r="AM151" i="4"/>
  <c r="CU149" i="4"/>
  <c r="CU150" i="4" s="1"/>
  <c r="CU151" i="4"/>
  <c r="CU152" i="4"/>
  <c r="CU153" i="4"/>
  <c r="CU154" i="4"/>
  <c r="DJ149" i="4"/>
  <c r="DJ150" i="4" s="1"/>
  <c r="DJ151" i="4"/>
  <c r="DJ152" i="4"/>
  <c r="DJ153" i="4"/>
  <c r="DJ154" i="4"/>
  <c r="BQ149" i="4"/>
  <c r="BQ150" i="4" s="1"/>
  <c r="BQ154" i="4"/>
  <c r="BQ152" i="4"/>
  <c r="BQ153" i="4"/>
  <c r="BQ151" i="4"/>
  <c r="CF149" i="4"/>
  <c r="CF150" i="4" s="1"/>
  <c r="CF151" i="4"/>
  <c r="CF152" i="4"/>
  <c r="CF153" i="4"/>
  <c r="CF154" i="4"/>
  <c r="X149" i="4"/>
  <c r="X150" i="4" s="1"/>
  <c r="X151" i="4"/>
  <c r="X154" i="4"/>
  <c r="X152" i="4"/>
  <c r="X153" i="4"/>
  <c r="Q388" i="4"/>
  <c r="D389" i="4"/>
  <c r="Q389" i="4" s="1"/>
  <c r="CH369" i="4"/>
  <c r="CH373" i="4" s="1"/>
  <c r="CH375" i="6"/>
  <c r="CG375" i="6" s="1"/>
  <c r="CH376" i="6" s="1"/>
  <c r="CH378" i="6" s="1"/>
  <c r="CH375" i="8"/>
  <c r="CG375" i="8" s="1"/>
  <c r="CH376" i="8" s="1"/>
  <c r="CH378" i="8" s="1"/>
  <c r="C391" i="4"/>
  <c r="P387" i="4"/>
  <c r="B387" i="4"/>
  <c r="I390" i="4"/>
  <c r="V390" i="4" s="1"/>
  <c r="H390" i="4"/>
  <c r="U390" i="4" s="1"/>
  <c r="G390" i="4"/>
  <c r="T390" i="4" s="1"/>
  <c r="F390" i="4"/>
  <c r="S390" i="4" s="1"/>
  <c r="E390" i="4"/>
  <c r="R390" i="4" s="1"/>
  <c r="F391" i="4"/>
  <c r="F392" i="4" s="1"/>
  <c r="F393" i="4" s="1"/>
  <c r="F394" i="4" s="1"/>
  <c r="F395" i="4" s="1"/>
  <c r="F396" i="4" s="1"/>
  <c r="F397" i="4" s="1"/>
  <c r="F398" i="4" s="1"/>
  <c r="F399" i="4" s="1"/>
  <c r="F400" i="4" s="1"/>
  <c r="F401" i="4" s="1"/>
  <c r="F402" i="4" s="1"/>
  <c r="F403" i="4" s="1"/>
  <c r="F404" i="4" s="1"/>
  <c r="F405" i="4" s="1"/>
  <c r="F406" i="4" s="1"/>
  <c r="E391" i="4"/>
  <c r="D471" i="4"/>
  <c r="Q471" i="4" s="1"/>
  <c r="F471" i="4"/>
  <c r="E471" i="4"/>
  <c r="D407" i="4"/>
  <c r="Q407" i="4" s="1"/>
  <c r="I407" i="4"/>
  <c r="V407" i="4" s="1"/>
  <c r="H407" i="4"/>
  <c r="U407" i="4" s="1"/>
  <c r="G407" i="4"/>
  <c r="T407" i="4" s="1"/>
  <c r="R333" i="8"/>
  <c r="Q333" i="8"/>
  <c r="E332" i="8"/>
  <c r="F332" i="8"/>
  <c r="CD369" i="6"/>
  <c r="CC371" i="6"/>
  <c r="CC373" i="6"/>
  <c r="BR369" i="6"/>
  <c r="BQ371" i="6"/>
  <c r="BQ373" i="6"/>
  <c r="BL369" i="6"/>
  <c r="BK371" i="6"/>
  <c r="BK373" i="6"/>
  <c r="V371" i="7"/>
  <c r="V373" i="7"/>
  <c r="CA371" i="6"/>
  <c r="CA373" i="6"/>
  <c r="CH373" i="6"/>
  <c r="CH371" i="6"/>
  <c r="BL369" i="7"/>
  <c r="BK371" i="7"/>
  <c r="BK373" i="7"/>
  <c r="AC371" i="6"/>
  <c r="AC373" i="6"/>
  <c r="BE371" i="6"/>
  <c r="BE373" i="6"/>
  <c r="CH371" i="7"/>
  <c r="CH373" i="7"/>
  <c r="BX369" i="7"/>
  <c r="BW371" i="7"/>
  <c r="BW373" i="7"/>
  <c r="CK369" i="7"/>
  <c r="CJ371" i="7"/>
  <c r="CJ373" i="7"/>
  <c r="BX369" i="6"/>
  <c r="BW371" i="6"/>
  <c r="BW373" i="6"/>
  <c r="CD369" i="7"/>
  <c r="CC371" i="7"/>
  <c r="CC373" i="7"/>
  <c r="BE371" i="7"/>
  <c r="BE373" i="7"/>
  <c r="V371" i="6"/>
  <c r="V373" i="6"/>
  <c r="CK369" i="6"/>
  <c r="CJ371" i="6"/>
  <c r="CJ373" i="6"/>
  <c r="BR369" i="7"/>
  <c r="BQ371" i="7"/>
  <c r="BQ373" i="7"/>
  <c r="BL369" i="8"/>
  <c r="BK371" i="8"/>
  <c r="BK373" i="8"/>
  <c r="BX369" i="8"/>
  <c r="BW371" i="8"/>
  <c r="BW373" i="8"/>
  <c r="CK369" i="8"/>
  <c r="CJ371" i="8"/>
  <c r="CJ373" i="8"/>
  <c r="CD369" i="8"/>
  <c r="CC371" i="8"/>
  <c r="CC373" i="8"/>
  <c r="BR369" i="8"/>
  <c r="BQ371" i="8"/>
  <c r="BQ373" i="8"/>
  <c r="V371" i="8"/>
  <c r="V373" i="8"/>
  <c r="CA373" i="8"/>
  <c r="CA371" i="8"/>
  <c r="CH371" i="8"/>
  <c r="CH373" i="8"/>
  <c r="AC371" i="8"/>
  <c r="AC373" i="8"/>
  <c r="AC371" i="4"/>
  <c r="AC373" i="4"/>
  <c r="CA373" i="4"/>
  <c r="CA371" i="4"/>
  <c r="V369" i="4"/>
  <c r="U373" i="4"/>
  <c r="U371" i="4"/>
  <c r="BQ369" i="4"/>
  <c r="BP373" i="4"/>
  <c r="BP371" i="4"/>
  <c r="CC369" i="4"/>
  <c r="CB373" i="4"/>
  <c r="CB371" i="4"/>
  <c r="CJ369" i="4"/>
  <c r="CI373" i="4"/>
  <c r="CI371" i="4"/>
  <c r="BW369" i="4"/>
  <c r="BV373" i="4"/>
  <c r="BV371" i="4"/>
  <c r="BK369" i="4"/>
  <c r="BJ371" i="4"/>
  <c r="BJ373" i="4"/>
  <c r="BE373" i="4"/>
  <c r="BE371" i="4"/>
  <c r="BE154" i="6"/>
  <c r="BE151" i="6"/>
  <c r="BF148" i="6"/>
  <c r="BF154" i="6" s="1"/>
  <c r="BE149" i="6"/>
  <c r="BE150" i="6" s="1"/>
  <c r="BE152" i="6"/>
  <c r="A472" i="4"/>
  <c r="A408" i="4"/>
  <c r="DK148" i="4"/>
  <c r="AN148" i="4"/>
  <c r="CG148" i="4"/>
  <c r="J148" i="4"/>
  <c r="CV148" i="4"/>
  <c r="BC148" i="4"/>
  <c r="BR148" i="4"/>
  <c r="Y148" i="4"/>
  <c r="AB151" i="6"/>
  <c r="AC148" i="6"/>
  <c r="AB152" i="6"/>
  <c r="AB153" i="6"/>
  <c r="AB149" i="6"/>
  <c r="AB150" i="6" s="1"/>
  <c r="AB154" i="6"/>
  <c r="CY153" i="6"/>
  <c r="CY149" i="6"/>
  <c r="CY150" i="6" s="1"/>
  <c r="CZ148" i="6"/>
  <c r="CY152" i="6"/>
  <c r="CY151" i="6"/>
  <c r="CY154" i="6"/>
  <c r="AQ153" i="6"/>
  <c r="AQ149" i="6"/>
  <c r="AQ150" i="6" s="1"/>
  <c r="AQ152" i="6"/>
  <c r="AQ154" i="6"/>
  <c r="AQ151" i="6"/>
  <c r="AR148" i="6"/>
  <c r="L153" i="6"/>
  <c r="L149" i="6"/>
  <c r="L150" i="6" s="1"/>
  <c r="L154" i="6"/>
  <c r="L151" i="6"/>
  <c r="M148" i="6"/>
  <c r="L152" i="6"/>
  <c r="DN151" i="6"/>
  <c r="DO148" i="6"/>
  <c r="DN152" i="6"/>
  <c r="DN154" i="6"/>
  <c r="DN153" i="6"/>
  <c r="DN149" i="6"/>
  <c r="DN150" i="6" s="1"/>
  <c r="BU153" i="6"/>
  <c r="BU149" i="6"/>
  <c r="BU150" i="6" s="1"/>
  <c r="BU152" i="6"/>
  <c r="BU154" i="6"/>
  <c r="BU151" i="6"/>
  <c r="BV148" i="6"/>
  <c r="CI151" i="6"/>
  <c r="CJ148" i="6"/>
  <c r="CI152" i="6"/>
  <c r="CI154" i="6"/>
  <c r="CI153" i="6"/>
  <c r="CI149" i="6"/>
  <c r="CI150" i="6" s="1"/>
  <c r="IZ22" i="1"/>
  <c r="IZ25" i="1" s="1"/>
  <c r="CG149" i="4" l="1"/>
  <c r="CG150" i="4" s="1"/>
  <c r="CG151" i="4"/>
  <c r="CG152" i="4"/>
  <c r="CG153" i="4"/>
  <c r="CG154" i="4"/>
  <c r="AN149" i="4"/>
  <c r="AN150" i="4" s="1"/>
  <c r="AN154" i="4"/>
  <c r="AN152" i="4"/>
  <c r="AN153" i="4"/>
  <c r="AN151" i="4"/>
  <c r="DK149" i="4"/>
  <c r="DK150" i="4" s="1"/>
  <c r="DK151" i="4"/>
  <c r="DK152" i="4"/>
  <c r="DK153" i="4"/>
  <c r="DK154" i="4"/>
  <c r="Y149" i="4"/>
  <c r="Y150" i="4" s="1"/>
  <c r="Y151" i="4"/>
  <c r="Y154" i="4"/>
  <c r="Y152" i="4"/>
  <c r="Y153" i="4"/>
  <c r="BR149" i="4"/>
  <c r="BR150" i="4" s="1"/>
  <c r="BR154" i="4"/>
  <c r="BR152" i="4"/>
  <c r="BR153" i="4"/>
  <c r="BR151" i="4"/>
  <c r="BC149" i="4"/>
  <c r="BC150" i="4" s="1"/>
  <c r="BC153" i="4"/>
  <c r="BC151" i="4"/>
  <c r="BC154" i="4"/>
  <c r="BC152" i="4"/>
  <c r="CV149" i="4"/>
  <c r="CV150" i="4" s="1"/>
  <c r="CV151" i="4"/>
  <c r="CV152" i="4"/>
  <c r="CV153" i="4"/>
  <c r="CV154" i="4"/>
  <c r="J149" i="4"/>
  <c r="J150" i="4" s="1"/>
  <c r="J151" i="4"/>
  <c r="J152" i="4"/>
  <c r="J154" i="4"/>
  <c r="J153" i="4"/>
  <c r="D390" i="4"/>
  <c r="Q390" i="4" s="1"/>
  <c r="C389" i="4"/>
  <c r="CH371" i="4"/>
  <c r="F407" i="4"/>
  <c r="P388" i="4"/>
  <c r="B388" i="4"/>
  <c r="P391" i="4"/>
  <c r="F472" i="4"/>
  <c r="E472" i="4"/>
  <c r="D472" i="4"/>
  <c r="Q472" i="4" s="1"/>
  <c r="I408" i="4"/>
  <c r="V408" i="4" s="1"/>
  <c r="H408" i="4"/>
  <c r="U408" i="4" s="1"/>
  <c r="G408" i="4"/>
  <c r="D408" i="4"/>
  <c r="Q408" i="4" s="1"/>
  <c r="E392" i="4"/>
  <c r="E393" i="4" s="1"/>
  <c r="E394" i="4" s="1"/>
  <c r="E395" i="4" s="1"/>
  <c r="E396" i="4" s="1"/>
  <c r="E397" i="4" s="1"/>
  <c r="E398" i="4" s="1"/>
  <c r="E399" i="4" s="1"/>
  <c r="E400" i="4" s="1"/>
  <c r="E401" i="4" s="1"/>
  <c r="E402" i="4" s="1"/>
  <c r="E403" i="4" s="1"/>
  <c r="E404" i="4" s="1"/>
  <c r="E405" i="4" s="1"/>
  <c r="E406" i="4" s="1"/>
  <c r="R391" i="4"/>
  <c r="B391" i="4"/>
  <c r="S391" i="4"/>
  <c r="Q391" i="4"/>
  <c r="F333" i="8"/>
  <c r="E333" i="8"/>
  <c r="R334" i="8"/>
  <c r="Q334" i="8"/>
  <c r="CL369" i="7"/>
  <c r="CK371" i="7"/>
  <c r="CK373" i="7"/>
  <c r="BY369" i="7"/>
  <c r="BX371" i="7"/>
  <c r="BX373" i="7"/>
  <c r="BL371" i="7"/>
  <c r="BL373" i="7"/>
  <c r="BS369" i="7"/>
  <c r="BR371" i="7"/>
  <c r="BR373" i="7"/>
  <c r="BY369" i="6"/>
  <c r="BX371" i="6"/>
  <c r="BX373" i="6"/>
  <c r="CL369" i="6"/>
  <c r="CK371" i="6"/>
  <c r="CK373" i="6"/>
  <c r="BL371" i="6"/>
  <c r="BL373" i="6"/>
  <c r="BS369" i="6"/>
  <c r="BR371" i="6"/>
  <c r="BR373" i="6"/>
  <c r="CE369" i="7"/>
  <c r="CD371" i="7"/>
  <c r="CD373" i="7"/>
  <c r="CE369" i="6"/>
  <c r="CD371" i="6"/>
  <c r="CD373" i="6"/>
  <c r="BS369" i="8"/>
  <c r="BR371" i="8"/>
  <c r="BR373" i="8"/>
  <c r="CE369" i="8"/>
  <c r="CD371" i="8"/>
  <c r="CD373" i="8"/>
  <c r="CL369" i="8"/>
  <c r="CK371" i="8"/>
  <c r="CK373" i="8"/>
  <c r="BY369" i="8"/>
  <c r="BX371" i="8"/>
  <c r="BX373" i="8"/>
  <c r="BL371" i="8"/>
  <c r="BL373" i="8"/>
  <c r="BL369" i="4"/>
  <c r="BK371" i="4"/>
  <c r="BK373" i="4"/>
  <c r="BX369" i="4"/>
  <c r="BW371" i="4"/>
  <c r="BW373" i="4"/>
  <c r="CK369" i="4"/>
  <c r="CJ373" i="4"/>
  <c r="CJ371" i="4"/>
  <c r="CD369" i="4"/>
  <c r="CC373" i="4"/>
  <c r="CC371" i="4"/>
  <c r="BR369" i="4"/>
  <c r="BQ371" i="4"/>
  <c r="BQ373" i="4"/>
  <c r="V373" i="4"/>
  <c r="V371" i="4"/>
  <c r="BF149" i="6"/>
  <c r="BF150" i="6" s="1"/>
  <c r="BF153" i="6"/>
  <c r="BG148" i="6"/>
  <c r="BH148" i="6" s="1"/>
  <c r="BF151" i="6"/>
  <c r="BF152" i="6"/>
  <c r="A409" i="4"/>
  <c r="A473" i="4"/>
  <c r="CW148" i="4"/>
  <c r="AO148" i="4"/>
  <c r="BS148" i="4"/>
  <c r="BD148" i="4"/>
  <c r="K148" i="4"/>
  <c r="DL148" i="4"/>
  <c r="Z148" i="4"/>
  <c r="CH148" i="4"/>
  <c r="AR153" i="6"/>
  <c r="AR149" i="6"/>
  <c r="AR150" i="6" s="1"/>
  <c r="AR154" i="6"/>
  <c r="AR151" i="6"/>
  <c r="AR152" i="6"/>
  <c r="AS148" i="6"/>
  <c r="CJ151" i="6"/>
  <c r="CK148" i="6"/>
  <c r="CJ152" i="6"/>
  <c r="CJ154" i="6"/>
  <c r="CJ153" i="6"/>
  <c r="CJ149" i="6"/>
  <c r="CJ150" i="6" s="1"/>
  <c r="DO151" i="6"/>
  <c r="DP148" i="6"/>
  <c r="DO152" i="6"/>
  <c r="DO154" i="6"/>
  <c r="DO153" i="6"/>
  <c r="DO149" i="6"/>
  <c r="DO150" i="6" s="1"/>
  <c r="CZ153" i="6"/>
  <c r="CZ149" i="6"/>
  <c r="CZ150" i="6" s="1"/>
  <c r="DA148" i="6"/>
  <c r="CZ154" i="6"/>
  <c r="CZ151" i="6"/>
  <c r="CZ152" i="6"/>
  <c r="M153" i="6"/>
  <c r="M149" i="6"/>
  <c r="M150" i="6" s="1"/>
  <c r="M154" i="6"/>
  <c r="N148" i="6"/>
  <c r="M151" i="6"/>
  <c r="M152" i="6"/>
  <c r="AC151" i="6"/>
  <c r="AD148" i="6"/>
  <c r="AC152" i="6"/>
  <c r="AC153" i="6"/>
  <c r="AC149" i="6"/>
  <c r="AC150" i="6" s="1"/>
  <c r="AC154" i="6"/>
  <c r="BV153" i="6"/>
  <c r="BV149" i="6"/>
  <c r="BV150" i="6" s="1"/>
  <c r="BV152" i="6"/>
  <c r="BV154" i="6"/>
  <c r="BV151" i="6"/>
  <c r="BW148" i="6"/>
  <c r="CW149" i="4" l="1"/>
  <c r="CW150" i="4" s="1"/>
  <c r="CW151" i="4"/>
  <c r="CW152" i="4"/>
  <c r="CW153" i="4"/>
  <c r="CW154" i="4"/>
  <c r="Z149" i="4"/>
  <c r="Z150" i="4" s="1"/>
  <c r="Z151" i="4"/>
  <c r="Z152" i="4"/>
  <c r="Z153" i="4"/>
  <c r="Z154" i="4"/>
  <c r="DL149" i="4"/>
  <c r="DL150" i="4" s="1"/>
  <c r="DL151" i="4"/>
  <c r="DL152" i="4"/>
  <c r="DL153" i="4"/>
  <c r="DL154" i="4"/>
  <c r="K149" i="4"/>
  <c r="K150" i="4" s="1"/>
  <c r="K151" i="4"/>
  <c r="K153" i="4"/>
  <c r="K154" i="4"/>
  <c r="K152" i="4"/>
  <c r="BD149" i="4"/>
  <c r="BD150" i="4" s="1"/>
  <c r="BD153" i="4"/>
  <c r="BD151" i="4"/>
  <c r="BD154" i="4"/>
  <c r="BD152" i="4"/>
  <c r="CH149" i="4"/>
  <c r="CH150" i="4" s="1"/>
  <c r="CH151" i="4"/>
  <c r="CH152" i="4"/>
  <c r="CH153" i="4"/>
  <c r="CH154" i="4"/>
  <c r="BS149" i="4"/>
  <c r="BS150" i="4" s="1"/>
  <c r="BS154" i="4"/>
  <c r="BS152" i="4"/>
  <c r="BS153" i="4"/>
  <c r="BS151" i="4"/>
  <c r="AO149" i="4"/>
  <c r="AO150" i="4" s="1"/>
  <c r="AO154" i="4"/>
  <c r="AO152" i="4"/>
  <c r="AO153" i="4"/>
  <c r="AO151" i="4"/>
  <c r="E407" i="4"/>
  <c r="BG151" i="6"/>
  <c r="BG149" i="6"/>
  <c r="BG150" i="6" s="1"/>
  <c r="BG153" i="6"/>
  <c r="BG152" i="6"/>
  <c r="BG154" i="6"/>
  <c r="C392" i="4"/>
  <c r="P392" i="4" s="1"/>
  <c r="P389" i="4"/>
  <c r="C390" i="4"/>
  <c r="B389" i="4"/>
  <c r="F408" i="4"/>
  <c r="F473" i="4"/>
  <c r="E473" i="4"/>
  <c r="D473" i="4"/>
  <c r="Q473" i="4" s="1"/>
  <c r="I409" i="4"/>
  <c r="V409" i="4" s="1"/>
  <c r="H409" i="4"/>
  <c r="G409" i="4"/>
  <c r="T409" i="4" s="1"/>
  <c r="D409" i="4"/>
  <c r="Q409" i="4" s="1"/>
  <c r="T408" i="4"/>
  <c r="R392" i="4"/>
  <c r="S392" i="4"/>
  <c r="R335" i="8"/>
  <c r="Q335" i="8"/>
  <c r="E334" i="8"/>
  <c r="F334" i="8"/>
  <c r="CF369" i="6"/>
  <c r="CE371" i="6"/>
  <c r="CE373" i="6"/>
  <c r="CF369" i="7"/>
  <c r="CE371" i="7"/>
  <c r="CE373" i="7"/>
  <c r="BS371" i="6"/>
  <c r="BS373" i="6"/>
  <c r="CM369" i="6"/>
  <c r="CL371" i="6"/>
  <c r="CL373" i="6"/>
  <c r="BZ369" i="6"/>
  <c r="BY371" i="6"/>
  <c r="BY373" i="6"/>
  <c r="BS371" i="7"/>
  <c r="BS373" i="7"/>
  <c r="BZ369" i="7"/>
  <c r="BY371" i="7"/>
  <c r="BY373" i="7"/>
  <c r="CM369" i="7"/>
  <c r="CL371" i="7"/>
  <c r="CL373" i="7"/>
  <c r="BZ369" i="8"/>
  <c r="BY371" i="8"/>
  <c r="BY373" i="8"/>
  <c r="CM369" i="8"/>
  <c r="CL371" i="8"/>
  <c r="CL373" i="8"/>
  <c r="CF369" i="8"/>
  <c r="CE371" i="8"/>
  <c r="CE373" i="8"/>
  <c r="BS371" i="8"/>
  <c r="BS373" i="8"/>
  <c r="BS369" i="4"/>
  <c r="BR371" i="4"/>
  <c r="BR373" i="4"/>
  <c r="CE369" i="4"/>
  <c r="CD371" i="4"/>
  <c r="CD373" i="4"/>
  <c r="CL369" i="4"/>
  <c r="CK371" i="4"/>
  <c r="CK373" i="4"/>
  <c r="BY369" i="4"/>
  <c r="BX371" i="4"/>
  <c r="BX373" i="4"/>
  <c r="BL371" i="4"/>
  <c r="BL373" i="4"/>
  <c r="A474" i="4"/>
  <c r="A410" i="4"/>
  <c r="BT148" i="4"/>
  <c r="DM148" i="4"/>
  <c r="CX148" i="4"/>
  <c r="CI148" i="4"/>
  <c r="L148" i="4"/>
  <c r="AP148" i="4"/>
  <c r="BE148" i="4"/>
  <c r="AA148" i="4"/>
  <c r="DP151" i="6"/>
  <c r="DQ148" i="6"/>
  <c r="DP152" i="6"/>
  <c r="DP154" i="6"/>
  <c r="DP153" i="6"/>
  <c r="DP149" i="6"/>
  <c r="DP150" i="6" s="1"/>
  <c r="DA153" i="6"/>
  <c r="DA149" i="6"/>
  <c r="DA150" i="6" s="1"/>
  <c r="DB148" i="6"/>
  <c r="DA152" i="6"/>
  <c r="DA154" i="6"/>
  <c r="DA151" i="6"/>
  <c r="BW153" i="6"/>
  <c r="BW149" i="6"/>
  <c r="BW150" i="6" s="1"/>
  <c r="BW152" i="6"/>
  <c r="BW154" i="6"/>
  <c r="BW151" i="6"/>
  <c r="BX148" i="6"/>
  <c r="CK151" i="6"/>
  <c r="CL148" i="6"/>
  <c r="CK154" i="6"/>
  <c r="CK152" i="6"/>
  <c r="CK153" i="6"/>
  <c r="CK149" i="6"/>
  <c r="CK150" i="6" s="1"/>
  <c r="BH151" i="6"/>
  <c r="BI148" i="6"/>
  <c r="BH152" i="6"/>
  <c r="BH153" i="6"/>
  <c r="BH149" i="6"/>
  <c r="BH150" i="6" s="1"/>
  <c r="BH154" i="6"/>
  <c r="AE148" i="6"/>
  <c r="AD152" i="6"/>
  <c r="AD153" i="6"/>
  <c r="AD149" i="6"/>
  <c r="AD150" i="6" s="1"/>
  <c r="AD154" i="6"/>
  <c r="AD151" i="6"/>
  <c r="AS153" i="6"/>
  <c r="AS149" i="6"/>
  <c r="AS150" i="6" s="1"/>
  <c r="AS154" i="6"/>
  <c r="AS152" i="6"/>
  <c r="AT148" i="6"/>
  <c r="AS151" i="6"/>
  <c r="N154" i="6"/>
  <c r="O148" i="6"/>
  <c r="N151" i="6"/>
  <c r="N153" i="6"/>
  <c r="N152" i="6"/>
  <c r="N149" i="6"/>
  <c r="N150" i="6" s="1"/>
  <c r="NA5" i="1"/>
  <c r="MZ5" i="1"/>
  <c r="MY5" i="1"/>
  <c r="KV5" i="1"/>
  <c r="KV89" i="1" s="1"/>
  <c r="L149" i="4" l="1"/>
  <c r="L150" i="4" s="1"/>
  <c r="L153" i="4"/>
  <c r="L154" i="4"/>
  <c r="L151" i="4"/>
  <c r="L152" i="4"/>
  <c r="AP149" i="4"/>
  <c r="AP150" i="4" s="1"/>
  <c r="AP154" i="4"/>
  <c r="AP152" i="4"/>
  <c r="AP153" i="4"/>
  <c r="AP151" i="4"/>
  <c r="CI149" i="4"/>
  <c r="CI150" i="4" s="1"/>
  <c r="CI151" i="4"/>
  <c r="CI152" i="4"/>
  <c r="CI153" i="4"/>
  <c r="CI154" i="4"/>
  <c r="BE149" i="4"/>
  <c r="BE150" i="4" s="1"/>
  <c r="BE153" i="4"/>
  <c r="BE151" i="4"/>
  <c r="BE154" i="4"/>
  <c r="BE152" i="4"/>
  <c r="CX149" i="4"/>
  <c r="CX150" i="4" s="1"/>
  <c r="CX151" i="4"/>
  <c r="CX152" i="4"/>
  <c r="CX153" i="4"/>
  <c r="CX154" i="4"/>
  <c r="DM149" i="4"/>
  <c r="DM150" i="4" s="1"/>
  <c r="DM151" i="4"/>
  <c r="DM152" i="4"/>
  <c r="DM153" i="4"/>
  <c r="DM154" i="4"/>
  <c r="BT149" i="4"/>
  <c r="BT150" i="4" s="1"/>
  <c r="BT154" i="4"/>
  <c r="BT152" i="4"/>
  <c r="BT153" i="4"/>
  <c r="BT151" i="4"/>
  <c r="AA149" i="4"/>
  <c r="AA150" i="4" s="1"/>
  <c r="AA151" i="4"/>
  <c r="AA153" i="4"/>
  <c r="AA154" i="4"/>
  <c r="AA152" i="4"/>
  <c r="MZ22" i="1"/>
  <c r="MZ25" i="1" s="1"/>
  <c r="MZ89" i="1"/>
  <c r="MY22" i="1"/>
  <c r="MY25" i="1" s="1"/>
  <c r="MY89" i="1"/>
  <c r="NA22" i="1"/>
  <c r="NA25" i="1" s="1"/>
  <c r="NA89" i="1"/>
  <c r="E408" i="4"/>
  <c r="B392" i="4"/>
  <c r="C393" i="4"/>
  <c r="C394" i="4" s="1"/>
  <c r="P390" i="4"/>
  <c r="B390" i="4"/>
  <c r="F409" i="4"/>
  <c r="I410" i="4"/>
  <c r="V410" i="4" s="1"/>
  <c r="H410" i="4"/>
  <c r="U410" i="4" s="1"/>
  <c r="G410" i="4"/>
  <c r="D410" i="4"/>
  <c r="Q410" i="4" s="1"/>
  <c r="F474" i="4"/>
  <c r="E474" i="4"/>
  <c r="D474" i="4"/>
  <c r="Q474" i="4" s="1"/>
  <c r="U409" i="4"/>
  <c r="R396" i="4"/>
  <c r="R393" i="4"/>
  <c r="S393" i="4"/>
  <c r="F335" i="8"/>
  <c r="E335" i="8"/>
  <c r="Q336" i="8"/>
  <c r="R336" i="8"/>
  <c r="CN369" i="7"/>
  <c r="CM371" i="7"/>
  <c r="CM373" i="7"/>
  <c r="BZ371" i="7"/>
  <c r="BZ373" i="7"/>
  <c r="BZ371" i="6"/>
  <c r="BZ373" i="6"/>
  <c r="CN369" i="6"/>
  <c r="CM371" i="6"/>
  <c r="CM373" i="6"/>
  <c r="CG369" i="7"/>
  <c r="CF371" i="7"/>
  <c r="CF373" i="7"/>
  <c r="CG369" i="6"/>
  <c r="CF371" i="6"/>
  <c r="CF373" i="6"/>
  <c r="CG369" i="8"/>
  <c r="CF371" i="8"/>
  <c r="CF373" i="8"/>
  <c r="CN369" i="8"/>
  <c r="CM371" i="8"/>
  <c r="CM373" i="8"/>
  <c r="BZ371" i="8"/>
  <c r="BZ373" i="8"/>
  <c r="BZ369" i="4"/>
  <c r="BY373" i="4"/>
  <c r="BY371" i="4"/>
  <c r="CM369" i="4"/>
  <c r="CL371" i="4"/>
  <c r="CL373" i="4"/>
  <c r="CF369" i="4"/>
  <c r="CE371" i="4"/>
  <c r="CE373" i="4"/>
  <c r="BS371" i="4"/>
  <c r="BS373" i="4"/>
  <c r="A411" i="4"/>
  <c r="A475" i="4"/>
  <c r="AQ148" i="4"/>
  <c r="DN148" i="4"/>
  <c r="CY148" i="4"/>
  <c r="AB148" i="4"/>
  <c r="CJ148" i="4"/>
  <c r="BF148" i="4"/>
  <c r="M148" i="4"/>
  <c r="BU148" i="4"/>
  <c r="AE152" i="6"/>
  <c r="AE153" i="6"/>
  <c r="AE149" i="6"/>
  <c r="AE150" i="6" s="1"/>
  <c r="AF148" i="6"/>
  <c r="AE154" i="6"/>
  <c r="AE151" i="6"/>
  <c r="O154" i="6"/>
  <c r="P148" i="6"/>
  <c r="O151" i="6"/>
  <c r="O153" i="6"/>
  <c r="O152" i="6"/>
  <c r="O149" i="6"/>
  <c r="O150" i="6" s="1"/>
  <c r="BI151" i="6"/>
  <c r="BJ148" i="6"/>
  <c r="BI152" i="6"/>
  <c r="BI153" i="6"/>
  <c r="BI149" i="6"/>
  <c r="BI150" i="6" s="1"/>
  <c r="BI154" i="6"/>
  <c r="AT154" i="6"/>
  <c r="AU148" i="6"/>
  <c r="AT151" i="6"/>
  <c r="AT149" i="6"/>
  <c r="AT150" i="6" s="1"/>
  <c r="AT153" i="6"/>
  <c r="AT152" i="6"/>
  <c r="DB153" i="6"/>
  <c r="DB149" i="6"/>
  <c r="DB150" i="6" s="1"/>
  <c r="DC148" i="6"/>
  <c r="DB152" i="6"/>
  <c r="DB154" i="6"/>
  <c r="DB151" i="6"/>
  <c r="CL151" i="6"/>
  <c r="CM148" i="6"/>
  <c r="CL154" i="6"/>
  <c r="CL152" i="6"/>
  <c r="CL153" i="6"/>
  <c r="CL149" i="6"/>
  <c r="CL150" i="6" s="1"/>
  <c r="DQ151" i="6"/>
  <c r="DQ154" i="6"/>
  <c r="DR148" i="6"/>
  <c r="DQ152" i="6"/>
  <c r="DQ153" i="6"/>
  <c r="DQ149" i="6"/>
  <c r="DQ150" i="6" s="1"/>
  <c r="BX153" i="6"/>
  <c r="BX149" i="6"/>
  <c r="BX150" i="6" s="1"/>
  <c r="BX154" i="6"/>
  <c r="BX151" i="6"/>
  <c r="BX152" i="6"/>
  <c r="BY148" i="6"/>
  <c r="BF149" i="4" l="1"/>
  <c r="BF150" i="4" s="1"/>
  <c r="BF153" i="4"/>
  <c r="BF151" i="4"/>
  <c r="BF154" i="4"/>
  <c r="BF152" i="4"/>
  <c r="CJ149" i="4"/>
  <c r="CJ150" i="4" s="1"/>
  <c r="CJ151" i="4"/>
  <c r="CJ152" i="4"/>
  <c r="CJ153" i="4"/>
  <c r="CJ154" i="4"/>
  <c r="M149" i="4"/>
  <c r="M150" i="4" s="1"/>
  <c r="M151" i="4"/>
  <c r="M153" i="4"/>
  <c r="M154" i="4"/>
  <c r="M152" i="4"/>
  <c r="AB149" i="4"/>
  <c r="AB150" i="4" s="1"/>
  <c r="AB151" i="4"/>
  <c r="AB152" i="4"/>
  <c r="AB154" i="4"/>
  <c r="AB153" i="4"/>
  <c r="CY149" i="4"/>
  <c r="CY150" i="4" s="1"/>
  <c r="CY151" i="4"/>
  <c r="CY152" i="4"/>
  <c r="CY153" i="4"/>
  <c r="CY154" i="4"/>
  <c r="DN149" i="4"/>
  <c r="DN150" i="4" s="1"/>
  <c r="DN151" i="4"/>
  <c r="DN152" i="4"/>
  <c r="DN153" i="4"/>
  <c r="DN154" i="4"/>
  <c r="BU149" i="4"/>
  <c r="BU150" i="4" s="1"/>
  <c r="BU154" i="4"/>
  <c r="BU152" i="4"/>
  <c r="BU153" i="4"/>
  <c r="BU151" i="4"/>
  <c r="AQ149" i="4"/>
  <c r="AQ150" i="4" s="1"/>
  <c r="AQ154" i="4"/>
  <c r="AQ152" i="4"/>
  <c r="AQ153" i="4"/>
  <c r="AQ151" i="4"/>
  <c r="E409" i="4"/>
  <c r="B393" i="4"/>
  <c r="P393" i="4"/>
  <c r="P394" i="4"/>
  <c r="C395" i="4"/>
  <c r="F410" i="4"/>
  <c r="F475" i="4"/>
  <c r="E475" i="4"/>
  <c r="D475" i="4"/>
  <c r="Q475" i="4" s="1"/>
  <c r="I411" i="4"/>
  <c r="V411" i="4" s="1"/>
  <c r="H411" i="4"/>
  <c r="G411" i="4"/>
  <c r="T411" i="4" s="1"/>
  <c r="D411" i="4"/>
  <c r="Q411" i="4" s="1"/>
  <c r="T410" i="4"/>
  <c r="R397" i="4"/>
  <c r="R394" i="4"/>
  <c r="R400" i="4"/>
  <c r="S394" i="4"/>
  <c r="B394" i="4"/>
  <c r="Q340" i="8"/>
  <c r="R340" i="8"/>
  <c r="F336" i="8"/>
  <c r="E336" i="8"/>
  <c r="CG371" i="6"/>
  <c r="CG373" i="6"/>
  <c r="CG371" i="7"/>
  <c r="CG373" i="7"/>
  <c r="CN371" i="6"/>
  <c r="CN373" i="6"/>
  <c r="CN371" i="7"/>
  <c r="CN373" i="7"/>
  <c r="CN371" i="8"/>
  <c r="CN373" i="8"/>
  <c r="CG371" i="8"/>
  <c r="CG373" i="8"/>
  <c r="CG369" i="4"/>
  <c r="CF373" i="4"/>
  <c r="CF371" i="4"/>
  <c r="CN369" i="4"/>
  <c r="CM373" i="4"/>
  <c r="CM371" i="4"/>
  <c r="BZ373" i="4"/>
  <c r="BZ371" i="4"/>
  <c r="A476" i="4"/>
  <c r="A412" i="4"/>
  <c r="CZ148" i="4"/>
  <c r="DO148" i="4"/>
  <c r="BV148" i="4"/>
  <c r="CK148" i="4"/>
  <c r="AC148" i="4"/>
  <c r="N148" i="4"/>
  <c r="AR148" i="4"/>
  <c r="BG148" i="4"/>
  <c r="DC153" i="6"/>
  <c r="DC149" i="6"/>
  <c r="DC150" i="6" s="1"/>
  <c r="DC152" i="6"/>
  <c r="DC154" i="6"/>
  <c r="DC151" i="6"/>
  <c r="BY153" i="6"/>
  <c r="BY149" i="6"/>
  <c r="BY150" i="6" s="1"/>
  <c r="BY154" i="6"/>
  <c r="BY151" i="6"/>
  <c r="BY152" i="6"/>
  <c r="BJ152" i="6"/>
  <c r="BJ153" i="6"/>
  <c r="BJ149" i="6"/>
  <c r="BJ150" i="6" s="1"/>
  <c r="BJ151" i="6"/>
  <c r="BJ154" i="6"/>
  <c r="CM151" i="6"/>
  <c r="CN148" i="6"/>
  <c r="CM154" i="6"/>
  <c r="CM152" i="6"/>
  <c r="CM153" i="6"/>
  <c r="CM149" i="6"/>
  <c r="CM150" i="6" s="1"/>
  <c r="P154" i="6"/>
  <c r="Q148" i="6"/>
  <c r="P151" i="6"/>
  <c r="P153" i="6"/>
  <c r="P152" i="6"/>
  <c r="P149" i="6"/>
  <c r="P150" i="6" s="1"/>
  <c r="DR151" i="6"/>
  <c r="DR154" i="6"/>
  <c r="DR152" i="6"/>
  <c r="DR153" i="6"/>
  <c r="DR149" i="6"/>
  <c r="DR150" i="6" s="1"/>
  <c r="AU154" i="6"/>
  <c r="AU151" i="6"/>
  <c r="AU149" i="6"/>
  <c r="AU150" i="6" s="1"/>
  <c r="AU153" i="6"/>
  <c r="AU152" i="6"/>
  <c r="AF152" i="6"/>
  <c r="AF153" i="6"/>
  <c r="AF149" i="6"/>
  <c r="AF150" i="6" s="1"/>
  <c r="AF154" i="6"/>
  <c r="AF151" i="6"/>
  <c r="A32" i="1"/>
  <c r="A30" i="1"/>
  <c r="B33" i="1" l="1"/>
  <c r="B34" i="1"/>
  <c r="CZ149" i="4"/>
  <c r="CZ150" i="4" s="1"/>
  <c r="CZ151" i="4"/>
  <c r="CZ152" i="4"/>
  <c r="CZ153" i="4"/>
  <c r="CZ154" i="4"/>
  <c r="BG149" i="4"/>
  <c r="BG150" i="4" s="1"/>
  <c r="BG153" i="4"/>
  <c r="BG151" i="4"/>
  <c r="BG154" i="4"/>
  <c r="BG152" i="4"/>
  <c r="BV149" i="4"/>
  <c r="BV150" i="4" s="1"/>
  <c r="BV154" i="4"/>
  <c r="BV152" i="4"/>
  <c r="BV153" i="4"/>
  <c r="BV151" i="4"/>
  <c r="CK149" i="4"/>
  <c r="CK150" i="4" s="1"/>
  <c r="CK151" i="4"/>
  <c r="CK152" i="4"/>
  <c r="CK153" i="4"/>
  <c r="CK154" i="4"/>
  <c r="AR149" i="4"/>
  <c r="AR150" i="4" s="1"/>
  <c r="AR154" i="4"/>
  <c r="AR152" i="4"/>
  <c r="AR153" i="4"/>
  <c r="AR151" i="4"/>
  <c r="N149" i="4"/>
  <c r="N150" i="4" s="1"/>
  <c r="N151" i="4"/>
  <c r="N153" i="4"/>
  <c r="N152" i="4"/>
  <c r="N154" i="4"/>
  <c r="DO149" i="4"/>
  <c r="DO150" i="4" s="1"/>
  <c r="DO151" i="4"/>
  <c r="DO152" i="4"/>
  <c r="DO153" i="4"/>
  <c r="DO154" i="4"/>
  <c r="AC149" i="4"/>
  <c r="AC150" i="4" s="1"/>
  <c r="AC151" i="4"/>
  <c r="AC152" i="4"/>
  <c r="AC153" i="4"/>
  <c r="AC154" i="4"/>
  <c r="E410" i="4"/>
  <c r="F411" i="4"/>
  <c r="P395" i="4"/>
  <c r="C396" i="4"/>
  <c r="U411" i="4"/>
  <c r="D412" i="4"/>
  <c r="Q412" i="4" s="1"/>
  <c r="I412" i="4"/>
  <c r="V412" i="4" s="1"/>
  <c r="H412" i="4"/>
  <c r="U412" i="4" s="1"/>
  <c r="G412" i="4"/>
  <c r="T412" i="4" s="1"/>
  <c r="E476" i="4"/>
  <c r="D476" i="4"/>
  <c r="Q476" i="4" s="1"/>
  <c r="F476" i="4"/>
  <c r="R404" i="4"/>
  <c r="R408" i="4"/>
  <c r="R398" i="4"/>
  <c r="R395" i="4"/>
  <c r="R401" i="4"/>
  <c r="S395" i="4"/>
  <c r="B395" i="4"/>
  <c r="E340" i="8"/>
  <c r="F340" i="8"/>
  <c r="R341" i="8"/>
  <c r="Q341" i="8"/>
  <c r="CN373" i="4"/>
  <c r="CN371" i="4"/>
  <c r="CG371" i="4"/>
  <c r="CG373" i="4"/>
  <c r="A477" i="4"/>
  <c r="A413" i="4"/>
  <c r="BW148" i="4"/>
  <c r="AS148" i="4"/>
  <c r="DA148" i="4"/>
  <c r="O148" i="4"/>
  <c r="BH148" i="4"/>
  <c r="DP148" i="4"/>
  <c r="AD148" i="4"/>
  <c r="CL148" i="4"/>
  <c r="CN151" i="6"/>
  <c r="CN152" i="6"/>
  <c r="CN153" i="6"/>
  <c r="CN149" i="6"/>
  <c r="CN150" i="6" s="1"/>
  <c r="CN154" i="6"/>
  <c r="Q154" i="6"/>
  <c r="Q153" i="6"/>
  <c r="Q149" i="6"/>
  <c r="Q150" i="6" s="1"/>
  <c r="Q151" i="6"/>
  <c r="Q152" i="6"/>
  <c r="LZ25" i="1"/>
  <c r="MB5" i="1"/>
  <c r="LZ5" i="1"/>
  <c r="LZ89" i="1" s="1"/>
  <c r="LX5" i="1"/>
  <c r="LW5" i="1"/>
  <c r="LF5" i="1"/>
  <c r="LF89" i="1" s="1"/>
  <c r="LP5" i="1"/>
  <c r="LP89" i="1" s="1"/>
  <c r="N34" i="1" l="1"/>
  <c r="O34" i="1"/>
  <c r="P34" i="1"/>
  <c r="P33" i="1"/>
  <c r="N33" i="1"/>
  <c r="O33" i="1"/>
  <c r="Q34" i="1"/>
  <c r="T34" i="1"/>
  <c r="S34" i="1"/>
  <c r="R34" i="1"/>
  <c r="T33" i="1"/>
  <c r="S33" i="1"/>
  <c r="R33" i="1"/>
  <c r="Q33" i="1"/>
  <c r="AC33" i="1"/>
  <c r="U33" i="1"/>
  <c r="L33" i="1"/>
  <c r="M33" i="1"/>
  <c r="K33" i="1"/>
  <c r="BY33" i="1" s="1"/>
  <c r="J33" i="1"/>
  <c r="I33" i="1"/>
  <c r="U34" i="1"/>
  <c r="L34" i="1"/>
  <c r="M34" i="1"/>
  <c r="K34" i="1"/>
  <c r="BY34" i="1" s="1"/>
  <c r="J34" i="1"/>
  <c r="I34" i="1"/>
  <c r="AC34" i="1"/>
  <c r="BW149" i="4"/>
  <c r="BW150" i="4" s="1"/>
  <c r="BW154" i="4"/>
  <c r="BW152" i="4"/>
  <c r="BW153" i="4"/>
  <c r="BW151" i="4"/>
  <c r="CL149" i="4"/>
  <c r="CL150" i="4" s="1"/>
  <c r="CL151" i="4"/>
  <c r="CL152" i="4"/>
  <c r="CL153" i="4"/>
  <c r="CL154" i="4"/>
  <c r="AD149" i="4"/>
  <c r="AD150" i="4" s="1"/>
  <c r="AD152" i="4"/>
  <c r="AD151" i="4"/>
  <c r="AD153" i="4"/>
  <c r="AD154" i="4"/>
  <c r="DA149" i="4"/>
  <c r="DA150" i="4" s="1"/>
  <c r="DA151" i="4"/>
  <c r="DA152" i="4"/>
  <c r="DA153" i="4"/>
  <c r="DA154" i="4"/>
  <c r="DP149" i="4"/>
  <c r="DP150" i="4" s="1"/>
  <c r="DP151" i="4"/>
  <c r="DP152" i="4"/>
  <c r="DP153" i="4"/>
  <c r="DP154" i="4"/>
  <c r="BH149" i="4"/>
  <c r="BH150" i="4" s="1"/>
  <c r="BH153" i="4"/>
  <c r="BH151" i="4"/>
  <c r="BH154" i="4"/>
  <c r="BH152" i="4"/>
  <c r="O149" i="4"/>
  <c r="O150" i="4" s="1"/>
  <c r="O151" i="4"/>
  <c r="O153" i="4"/>
  <c r="O152" i="4"/>
  <c r="O154" i="4"/>
  <c r="AS149" i="4"/>
  <c r="AS150" i="4" s="1"/>
  <c r="AS152" i="4"/>
  <c r="AS153" i="4"/>
  <c r="AS151" i="4"/>
  <c r="AS154" i="4"/>
  <c r="MB89" i="1"/>
  <c r="MB22" i="1"/>
  <c r="E411" i="4"/>
  <c r="LW22" i="1"/>
  <c r="LW25" i="1" s="1"/>
  <c r="LW89" i="1"/>
  <c r="LX22" i="1"/>
  <c r="LX25" i="1" s="1"/>
  <c r="LX89" i="1"/>
  <c r="P396" i="4"/>
  <c r="C397" i="4"/>
  <c r="F412" i="4"/>
  <c r="I413" i="4"/>
  <c r="V413" i="4" s="1"/>
  <c r="H413" i="4"/>
  <c r="G413" i="4"/>
  <c r="D413" i="4"/>
  <c r="Q413" i="4" s="1"/>
  <c r="F477" i="4"/>
  <c r="E477" i="4"/>
  <c r="D477" i="4"/>
  <c r="Q477" i="4" s="1"/>
  <c r="R405" i="4"/>
  <c r="R409" i="4"/>
  <c r="R399" i="4"/>
  <c r="R402" i="4"/>
  <c r="S396" i="4"/>
  <c r="B396" i="4"/>
  <c r="R342" i="8"/>
  <c r="Q342" i="8"/>
  <c r="F341" i="8"/>
  <c r="E341" i="8"/>
  <c r="A414" i="4"/>
  <c r="A478" i="4"/>
  <c r="AT148" i="4"/>
  <c r="DB148" i="4"/>
  <c r="BX148" i="4"/>
  <c r="DQ148" i="4"/>
  <c r="BI148" i="4"/>
  <c r="P148" i="4"/>
  <c r="AE148" i="4"/>
  <c r="CM148" i="4"/>
  <c r="LF22" i="1"/>
  <c r="LP22" i="1"/>
  <c r="CM34" i="1" l="1"/>
  <c r="CM33" i="1"/>
  <c r="KV33" i="1"/>
  <c r="KW33" i="1"/>
  <c r="BF33" i="1"/>
  <c r="BG33" i="1"/>
  <c r="BE33" i="1"/>
  <c r="BJ33" i="1"/>
  <c r="BH33" i="1"/>
  <c r="BI33" i="1"/>
  <c r="BH34" i="1"/>
  <c r="BG34" i="1"/>
  <c r="BI34" i="1"/>
  <c r="BF34" i="1"/>
  <c r="BE34" i="1"/>
  <c r="BJ34" i="1"/>
  <c r="GO33" i="1"/>
  <c r="GN33" i="1"/>
  <c r="GM33" i="1"/>
  <c r="IX33" i="1"/>
  <c r="GL33" i="1"/>
  <c r="IW33" i="1"/>
  <c r="GK33" i="1"/>
  <c r="IV33" i="1"/>
  <c r="GJ33" i="1"/>
  <c r="IU33" i="1"/>
  <c r="GI33" i="1"/>
  <c r="IT33" i="1"/>
  <c r="GH33" i="1"/>
  <c r="IS33" i="1"/>
  <c r="GG33" i="1"/>
  <c r="IR33" i="1"/>
  <c r="GF33" i="1"/>
  <c r="IQ33" i="1"/>
  <c r="GE33" i="1"/>
  <c r="IP33" i="1"/>
  <c r="GD33" i="1"/>
  <c r="IO33" i="1"/>
  <c r="GC33" i="1"/>
  <c r="IN33" i="1"/>
  <c r="GB33" i="1"/>
  <c r="IM33" i="1"/>
  <c r="GA33" i="1"/>
  <c r="IL33" i="1"/>
  <c r="FZ33" i="1"/>
  <c r="IK33" i="1"/>
  <c r="FY33" i="1"/>
  <c r="IJ33" i="1"/>
  <c r="FX33" i="1"/>
  <c r="II33" i="1"/>
  <c r="FW33" i="1"/>
  <c r="IH33" i="1"/>
  <c r="FV33" i="1"/>
  <c r="IG33" i="1"/>
  <c r="FU33" i="1"/>
  <c r="IF33" i="1"/>
  <c r="FT33" i="1"/>
  <c r="IE33" i="1"/>
  <c r="FS33" i="1"/>
  <c r="ID33" i="1"/>
  <c r="FR33" i="1"/>
  <c r="IC33" i="1"/>
  <c r="IB33" i="1"/>
  <c r="IA33" i="1"/>
  <c r="IC34" i="1"/>
  <c r="IB34" i="1"/>
  <c r="IA34" i="1"/>
  <c r="GO34" i="1"/>
  <c r="GN34" i="1"/>
  <c r="GM34" i="1"/>
  <c r="IX34" i="1"/>
  <c r="GL34" i="1"/>
  <c r="IW34" i="1"/>
  <c r="GK34" i="1"/>
  <c r="IV34" i="1"/>
  <c r="GJ34" i="1"/>
  <c r="IU34" i="1"/>
  <c r="GI34" i="1"/>
  <c r="IT34" i="1"/>
  <c r="GH34" i="1"/>
  <c r="IS34" i="1"/>
  <c r="GG34" i="1"/>
  <c r="IR34" i="1"/>
  <c r="GF34" i="1"/>
  <c r="IQ34" i="1"/>
  <c r="GE34" i="1"/>
  <c r="IP34" i="1"/>
  <c r="GD34" i="1"/>
  <c r="IO34" i="1"/>
  <c r="GC34" i="1"/>
  <c r="IN34" i="1"/>
  <c r="GB34" i="1"/>
  <c r="IM34" i="1"/>
  <c r="GA34" i="1"/>
  <c r="IL34" i="1"/>
  <c r="FZ34" i="1"/>
  <c r="IK34" i="1"/>
  <c r="FY34" i="1"/>
  <c r="IJ34" i="1"/>
  <c r="FX34" i="1"/>
  <c r="IE34" i="1"/>
  <c r="FS34" i="1"/>
  <c r="II34" i="1"/>
  <c r="FW34" i="1"/>
  <c r="IH34" i="1"/>
  <c r="FV34" i="1"/>
  <c r="IG34" i="1"/>
  <c r="FU34" i="1"/>
  <c r="IF34" i="1"/>
  <c r="FT34" i="1"/>
  <c r="ID34" i="1"/>
  <c r="FR34" i="1"/>
  <c r="KW34" i="1"/>
  <c r="KV34" i="1"/>
  <c r="UZ33" i="1"/>
  <c r="UY33" i="1"/>
  <c r="SP33" i="1"/>
  <c r="SO33" i="1"/>
  <c r="QF33" i="1"/>
  <c r="QE33" i="1"/>
  <c r="UZ34" i="1"/>
  <c r="UY34" i="1"/>
  <c r="SP34" i="1"/>
  <c r="SO34" i="1"/>
  <c r="QF34" i="1"/>
  <c r="QE34" i="1"/>
  <c r="UX33" i="1"/>
  <c r="UW33" i="1"/>
  <c r="UV33" i="1"/>
  <c r="UU33" i="1"/>
  <c r="SN33" i="1"/>
  <c r="SM33" i="1"/>
  <c r="SL33" i="1"/>
  <c r="SK33" i="1"/>
  <c r="QD33" i="1"/>
  <c r="QC33" i="1"/>
  <c r="QB33" i="1"/>
  <c r="QA33" i="1"/>
  <c r="UU34" i="1"/>
  <c r="UX34" i="1"/>
  <c r="UW34" i="1"/>
  <c r="UV34" i="1"/>
  <c r="SN34" i="1"/>
  <c r="SM34" i="1"/>
  <c r="SL34" i="1"/>
  <c r="SK34" i="1"/>
  <c r="QD34" i="1"/>
  <c r="QC34" i="1"/>
  <c r="QB34" i="1"/>
  <c r="QA34" i="1"/>
  <c r="MS33" i="1"/>
  <c r="SH34" i="1"/>
  <c r="SB34" i="1"/>
  <c r="UK34" i="1"/>
  <c r="UR34" i="1"/>
  <c r="RT34" i="1"/>
  <c r="SA34" i="1"/>
  <c r="UJ34" i="1"/>
  <c r="UQ34" i="1"/>
  <c r="RS34" i="1"/>
  <c r="RZ34" i="1"/>
  <c r="UM34" i="1"/>
  <c r="UP34" i="1"/>
  <c r="UI34" i="1"/>
  <c r="RY34" i="1"/>
  <c r="RR34" i="1"/>
  <c r="UL34" i="1"/>
  <c r="UH34" i="1"/>
  <c r="PZ34" i="1"/>
  <c r="RQ34" i="1"/>
  <c r="PY34" i="1"/>
  <c r="UG34" i="1"/>
  <c r="PX34" i="1"/>
  <c r="UF34" i="1"/>
  <c r="PW34" i="1"/>
  <c r="RU34" i="1"/>
  <c r="PV34" i="1"/>
  <c r="UE34" i="1"/>
  <c r="PU34" i="1"/>
  <c r="RW34" i="1"/>
  <c r="PT34" i="1"/>
  <c r="KS34" i="1"/>
  <c r="US34" i="1"/>
  <c r="UD34" i="1"/>
  <c r="PS34" i="1"/>
  <c r="KT34" i="1"/>
  <c r="UC34" i="1"/>
  <c r="PR34" i="1"/>
  <c r="KU34" i="1"/>
  <c r="UN34" i="1"/>
  <c r="PQ34" i="1"/>
  <c r="IZ34" i="1"/>
  <c r="UB34" i="1"/>
  <c r="PP34" i="1"/>
  <c r="UA34" i="1"/>
  <c r="PO34" i="1"/>
  <c r="RV34" i="1"/>
  <c r="PN34" i="1"/>
  <c r="RX34" i="1"/>
  <c r="PM34" i="1"/>
  <c r="SJ34" i="1"/>
  <c r="PL34" i="1"/>
  <c r="SI34" i="1"/>
  <c r="PK34" i="1"/>
  <c r="SG34" i="1"/>
  <c r="PJ34" i="1"/>
  <c r="UO34" i="1"/>
  <c r="PI34" i="1"/>
  <c r="SF34" i="1"/>
  <c r="PH34" i="1"/>
  <c r="SE34" i="1"/>
  <c r="PG34" i="1"/>
  <c r="SD34" i="1"/>
  <c r="UT34" i="1"/>
  <c r="SC34" i="1"/>
  <c r="UQ33" i="1"/>
  <c r="RQ33" i="1"/>
  <c r="SC33" i="1"/>
  <c r="UG33" i="1"/>
  <c r="UJ33" i="1"/>
  <c r="UF33" i="1"/>
  <c r="RV33" i="1"/>
  <c r="UA33" i="1"/>
  <c r="SJ33" i="1"/>
  <c r="UE33" i="1"/>
  <c r="SI33" i="1"/>
  <c r="UD33" i="1"/>
  <c r="SH33" i="1"/>
  <c r="UC33" i="1"/>
  <c r="SG33" i="1"/>
  <c r="UB33" i="1"/>
  <c r="SF33" i="1"/>
  <c r="PN33" i="1"/>
  <c r="SE33" i="1"/>
  <c r="PM33" i="1"/>
  <c r="UH33" i="1"/>
  <c r="SD33" i="1"/>
  <c r="PL33" i="1"/>
  <c r="UT33" i="1"/>
  <c r="PK33" i="1"/>
  <c r="SB33" i="1"/>
  <c r="PJ33" i="1"/>
  <c r="US33" i="1"/>
  <c r="PI33" i="1"/>
  <c r="SA33" i="1"/>
  <c r="PH33" i="1"/>
  <c r="UR33" i="1"/>
  <c r="PG33" i="1"/>
  <c r="RZ33" i="1"/>
  <c r="PZ33" i="1"/>
  <c r="UP33" i="1"/>
  <c r="PW33" i="1"/>
  <c r="RY33" i="1"/>
  <c r="PU33" i="1"/>
  <c r="UO33" i="1"/>
  <c r="PT33" i="1"/>
  <c r="RX33" i="1"/>
  <c r="PS33" i="1"/>
  <c r="UN33" i="1"/>
  <c r="PR33" i="1"/>
  <c r="KS33" i="1"/>
  <c r="RW33" i="1"/>
  <c r="PQ33" i="1"/>
  <c r="IZ33" i="1"/>
  <c r="UM33" i="1"/>
  <c r="PY33" i="1"/>
  <c r="RU33" i="1"/>
  <c r="PX33" i="1"/>
  <c r="KT33" i="1"/>
  <c r="UL33" i="1"/>
  <c r="PV33" i="1"/>
  <c r="KU33" i="1"/>
  <c r="RT33" i="1"/>
  <c r="PP33" i="1"/>
  <c r="UK33" i="1"/>
  <c r="PO33" i="1"/>
  <c r="RS33" i="1"/>
  <c r="UI33" i="1"/>
  <c r="RR33" i="1"/>
  <c r="MS34" i="1"/>
  <c r="BI149" i="4"/>
  <c r="BI150" i="4" s="1"/>
  <c r="BI153" i="4"/>
  <c r="BI151" i="4"/>
  <c r="BI154" i="4"/>
  <c r="BI152" i="4"/>
  <c r="BX149" i="4"/>
  <c r="BX150" i="4" s="1"/>
  <c r="BX154" i="4"/>
  <c r="BX152" i="4"/>
  <c r="BX153" i="4"/>
  <c r="BX151" i="4"/>
  <c r="AT149" i="4"/>
  <c r="AT150" i="4" s="1"/>
  <c r="AT152" i="4"/>
  <c r="AT153" i="4"/>
  <c r="AT151" i="4"/>
  <c r="AT154" i="4"/>
  <c r="DQ149" i="4"/>
  <c r="DQ150" i="4" s="1"/>
  <c r="DQ151" i="4"/>
  <c r="DQ152" i="4"/>
  <c r="DQ153" i="4"/>
  <c r="DQ154" i="4"/>
  <c r="CM149" i="4"/>
  <c r="CM150" i="4" s="1"/>
  <c r="CM151" i="4"/>
  <c r="CM152" i="4"/>
  <c r="CM153" i="4"/>
  <c r="CM154" i="4"/>
  <c r="AE149" i="4"/>
  <c r="AE150" i="4" s="1"/>
  <c r="AE152" i="4"/>
  <c r="AE153" i="4"/>
  <c r="AE151" i="4"/>
  <c r="AE154" i="4"/>
  <c r="P149" i="4"/>
  <c r="P150" i="4" s="1"/>
  <c r="P151" i="4"/>
  <c r="P153" i="4"/>
  <c r="P152" i="4"/>
  <c r="P154" i="4"/>
  <c r="DB149" i="4"/>
  <c r="DB150" i="4" s="1"/>
  <c r="DB151" i="4"/>
  <c r="DB152" i="4"/>
  <c r="DB153" i="4"/>
  <c r="DB154" i="4"/>
  <c r="E412" i="4"/>
  <c r="R412" i="4" s="1"/>
  <c r="F413" i="4"/>
  <c r="P397" i="4"/>
  <c r="C398" i="4"/>
  <c r="U413" i="4"/>
  <c r="F478" i="4"/>
  <c r="E478" i="4"/>
  <c r="D478" i="4"/>
  <c r="Q478" i="4" s="1"/>
  <c r="I414" i="4"/>
  <c r="V414" i="4" s="1"/>
  <c r="H414" i="4"/>
  <c r="U414" i="4" s="1"/>
  <c r="G414" i="4"/>
  <c r="D414" i="4"/>
  <c r="Q414" i="4" s="1"/>
  <c r="T413" i="4"/>
  <c r="R406" i="4"/>
  <c r="R410" i="4"/>
  <c r="R403" i="4"/>
  <c r="S397" i="4"/>
  <c r="B397" i="4"/>
  <c r="E342" i="8"/>
  <c r="F342" i="8"/>
  <c r="R343" i="8"/>
  <c r="Q343" i="8"/>
  <c r="A479" i="4"/>
  <c r="A415" i="4"/>
  <c r="DC148" i="4"/>
  <c r="BY148" i="4"/>
  <c r="AU148" i="4"/>
  <c r="CN148" i="4"/>
  <c r="AF148" i="4"/>
  <c r="BJ148" i="4"/>
  <c r="Q148" i="4"/>
  <c r="DR148" i="4"/>
  <c r="MB25" i="1"/>
  <c r="LF25" i="1"/>
  <c r="AU149" i="4" l="1"/>
  <c r="AU150" i="4" s="1"/>
  <c r="AU152" i="4"/>
  <c r="AU153" i="4"/>
  <c r="AU151" i="4"/>
  <c r="AU154" i="4"/>
  <c r="CN149" i="4"/>
  <c r="CN150" i="4" s="1"/>
  <c r="CN151" i="4"/>
  <c r="CN152" i="4"/>
  <c r="CN153" i="4"/>
  <c r="CN154" i="4"/>
  <c r="DC149" i="4"/>
  <c r="DC150" i="4" s="1"/>
  <c r="DC151" i="4"/>
  <c r="DC152" i="4"/>
  <c r="DC153" i="4"/>
  <c r="DC154" i="4"/>
  <c r="AF149" i="4"/>
  <c r="AF150" i="4" s="1"/>
  <c r="AF152" i="4"/>
  <c r="AF153" i="4"/>
  <c r="AF151" i="4"/>
  <c r="AF154" i="4"/>
  <c r="BJ149" i="4"/>
  <c r="BJ150" i="4" s="1"/>
  <c r="BJ154" i="4"/>
  <c r="BJ152" i="4"/>
  <c r="BJ153" i="4"/>
  <c r="BJ151" i="4"/>
  <c r="DR149" i="4"/>
  <c r="DR150" i="4" s="1"/>
  <c r="DR151" i="4"/>
  <c r="DR152" i="4"/>
  <c r="DR153" i="4"/>
  <c r="DR154" i="4"/>
  <c r="BY149" i="4"/>
  <c r="BY150" i="4" s="1"/>
  <c r="BY152" i="4"/>
  <c r="BY153" i="4"/>
  <c r="BY151" i="4"/>
  <c r="BY154" i="4"/>
  <c r="Q149" i="4"/>
  <c r="Q150" i="4" s="1"/>
  <c r="Q151" i="4"/>
  <c r="Q153" i="4"/>
  <c r="Q152" i="4"/>
  <c r="Q154" i="4"/>
  <c r="E413" i="4"/>
  <c r="R413" i="4" s="1"/>
  <c r="F414" i="4"/>
  <c r="P398" i="4"/>
  <c r="C399" i="4"/>
  <c r="T414" i="4"/>
  <c r="I415" i="4"/>
  <c r="V415" i="4" s="1"/>
  <c r="H415" i="4"/>
  <c r="U415" i="4" s="1"/>
  <c r="G415" i="4"/>
  <c r="D415" i="4"/>
  <c r="Q415" i="4" s="1"/>
  <c r="F479" i="4"/>
  <c r="E479" i="4"/>
  <c r="D479" i="4"/>
  <c r="Q479" i="4" s="1"/>
  <c r="R411" i="4"/>
  <c r="R407" i="4"/>
  <c r="S398" i="4"/>
  <c r="B398" i="4"/>
  <c r="R344" i="8"/>
  <c r="Q344" i="8"/>
  <c r="F343" i="8"/>
  <c r="E343" i="8"/>
  <c r="A416" i="4"/>
  <c r="A480" i="4"/>
  <c r="E414" i="4" l="1"/>
  <c r="R414" i="4" s="1"/>
  <c r="F415" i="4"/>
  <c r="P399" i="4"/>
  <c r="C400" i="4"/>
  <c r="F480" i="4"/>
  <c r="E480" i="4"/>
  <c r="D480" i="4"/>
  <c r="Q480" i="4" s="1"/>
  <c r="I416" i="4"/>
  <c r="V416" i="4" s="1"/>
  <c r="H416" i="4"/>
  <c r="U416" i="4" s="1"/>
  <c r="G416" i="4"/>
  <c r="D416" i="4"/>
  <c r="Q416" i="4" s="1"/>
  <c r="T415" i="4"/>
  <c r="S399" i="4"/>
  <c r="B399" i="4"/>
  <c r="E344" i="8"/>
  <c r="F344" i="8"/>
  <c r="Q345" i="8"/>
  <c r="R345" i="8"/>
  <c r="A481" i="4"/>
  <c r="A417" i="4"/>
  <c r="CM5" i="1"/>
  <c r="CM89" i="1" s="1"/>
  <c r="CL5" i="1"/>
  <c r="CL89" i="1" s="1"/>
  <c r="CP5" i="1"/>
  <c r="E415" i="4" l="1"/>
  <c r="R415" i="4" s="1"/>
  <c r="CP22" i="1"/>
  <c r="CP89" i="1"/>
  <c r="F416" i="4"/>
  <c r="P400" i="4"/>
  <c r="C401" i="4"/>
  <c r="T416" i="4"/>
  <c r="F481" i="4"/>
  <c r="E481" i="4"/>
  <c r="D481" i="4"/>
  <c r="Q481" i="4" s="1"/>
  <c r="G417" i="4"/>
  <c r="D417" i="4"/>
  <c r="Q417" i="4" s="1"/>
  <c r="H417" i="4"/>
  <c r="I417" i="4"/>
  <c r="V417" i="4" s="1"/>
  <c r="S400" i="4"/>
  <c r="B400" i="4"/>
  <c r="R346" i="8"/>
  <c r="Q346" i="8"/>
  <c r="E345" i="8"/>
  <c r="F345" i="8"/>
  <c r="A418" i="4"/>
  <c r="A482" i="4"/>
  <c r="CL22" i="1"/>
  <c r="CM22" i="1"/>
  <c r="J61" i="4"/>
  <c r="J60" i="4"/>
  <c r="J59" i="4"/>
  <c r="J58" i="4"/>
  <c r="J57" i="4"/>
  <c r="J56" i="4"/>
  <c r="I60" i="4"/>
  <c r="H60" i="4"/>
  <c r="G60" i="4"/>
  <c r="F60" i="4"/>
  <c r="E60" i="4"/>
  <c r="D60" i="4"/>
  <c r="C60" i="4"/>
  <c r="I59" i="4"/>
  <c r="H59" i="4"/>
  <c r="G59" i="4"/>
  <c r="F59" i="4"/>
  <c r="E59" i="4"/>
  <c r="D59" i="4"/>
  <c r="C59" i="4"/>
  <c r="I58" i="4"/>
  <c r="H58" i="4"/>
  <c r="G58" i="4"/>
  <c r="F58" i="4"/>
  <c r="E58" i="4"/>
  <c r="D58" i="4"/>
  <c r="C58" i="4"/>
  <c r="I57" i="4"/>
  <c r="H57" i="4"/>
  <c r="G57" i="4"/>
  <c r="F57" i="4"/>
  <c r="E57" i="4"/>
  <c r="D57" i="4"/>
  <c r="C57" i="4"/>
  <c r="G61" i="4"/>
  <c r="G56" i="4"/>
  <c r="JK5" i="1"/>
  <c r="JK89" i="1" s="1"/>
  <c r="NU5" i="1"/>
  <c r="NU89" i="1" l="1"/>
  <c r="NU22" i="1"/>
  <c r="E416" i="4"/>
  <c r="R416" i="4" s="1"/>
  <c r="F417" i="4"/>
  <c r="P401" i="4"/>
  <c r="C402" i="4"/>
  <c r="F482" i="4"/>
  <c r="E482" i="4"/>
  <c r="D482" i="4"/>
  <c r="Q482" i="4" s="1"/>
  <c r="I418" i="4"/>
  <c r="V418" i="4" s="1"/>
  <c r="H418" i="4"/>
  <c r="U418" i="4" s="1"/>
  <c r="G418" i="4"/>
  <c r="T418" i="4" s="1"/>
  <c r="D418" i="4"/>
  <c r="Q418" i="4" s="1"/>
  <c r="U417" i="4"/>
  <c r="T417" i="4"/>
  <c r="S401" i="4"/>
  <c r="B401" i="4"/>
  <c r="F346" i="8"/>
  <c r="E346" i="8"/>
  <c r="R347" i="8"/>
  <c r="Q347" i="8"/>
  <c r="A483" i="4"/>
  <c r="A419" i="4"/>
  <c r="JK22" i="1"/>
  <c r="F61" i="4"/>
  <c r="F56" i="4"/>
  <c r="NM5" i="1"/>
  <c r="NU25" i="1" l="1"/>
  <c r="NU23" i="1"/>
  <c r="E417" i="4"/>
  <c r="R417" i="4" s="1"/>
  <c r="NM89" i="1"/>
  <c r="NM22" i="1"/>
  <c r="NM23" i="1" s="1"/>
  <c r="F418" i="4"/>
  <c r="P402" i="4"/>
  <c r="C403" i="4"/>
  <c r="I419" i="4"/>
  <c r="V419" i="4" s="1"/>
  <c r="H419" i="4"/>
  <c r="U419" i="4" s="1"/>
  <c r="G419" i="4"/>
  <c r="D419" i="4"/>
  <c r="Q419" i="4" s="1"/>
  <c r="F483" i="4"/>
  <c r="E483" i="4"/>
  <c r="D483" i="4"/>
  <c r="Q483" i="4" s="1"/>
  <c r="S402" i="4"/>
  <c r="B402" i="4"/>
  <c r="R348" i="8"/>
  <c r="Q348" i="8"/>
  <c r="E347" i="8"/>
  <c r="F347" i="8"/>
  <c r="A484" i="4"/>
  <c r="A420" i="4"/>
  <c r="JK25" i="1"/>
  <c r="NM84" i="1" l="1"/>
  <c r="NM55" i="1"/>
  <c r="NU84" i="1"/>
  <c r="NU55" i="1"/>
  <c r="NU80" i="1"/>
  <c r="NM80" i="1"/>
  <c r="NU74" i="1"/>
  <c r="NU73" i="1"/>
  <c r="NU75" i="1"/>
  <c r="NU70" i="1"/>
  <c r="NU78" i="1"/>
  <c r="NU71" i="1"/>
  <c r="NU79" i="1"/>
  <c r="NU77" i="1"/>
  <c r="NU72" i="1"/>
  <c r="NU76" i="1"/>
  <c r="NM72" i="1"/>
  <c r="NM74" i="1"/>
  <c r="NM79" i="1"/>
  <c r="NM75" i="1"/>
  <c r="NM70" i="1"/>
  <c r="NM77" i="1"/>
  <c r="NM78" i="1"/>
  <c r="NM71" i="1"/>
  <c r="NM76" i="1"/>
  <c r="NM73" i="1"/>
  <c r="NM67" i="1"/>
  <c r="NM65" i="1"/>
  <c r="NM69" i="1"/>
  <c r="NM66" i="1"/>
  <c r="NM68" i="1"/>
  <c r="NU65" i="1"/>
  <c r="NU67" i="1"/>
  <c r="NU69" i="1"/>
  <c r="NU66" i="1"/>
  <c r="NU68" i="1"/>
  <c r="NU63" i="1"/>
  <c r="NU61" i="1"/>
  <c r="NU64" i="1"/>
  <c r="NU62" i="1"/>
  <c r="NU60" i="1"/>
  <c r="NM63" i="1"/>
  <c r="NM61" i="1"/>
  <c r="NM62" i="1"/>
  <c r="NM64" i="1"/>
  <c r="NM60" i="1"/>
  <c r="NM56" i="1"/>
  <c r="NM57" i="1"/>
  <c r="NU57" i="1"/>
  <c r="NU56" i="1"/>
  <c r="NM54" i="1"/>
  <c r="NM59" i="1"/>
  <c r="NM58" i="1"/>
  <c r="NU54" i="1"/>
  <c r="NU59" i="1"/>
  <c r="NU58" i="1"/>
  <c r="NM46" i="1"/>
  <c r="NM50" i="1"/>
  <c r="NU46" i="1"/>
  <c r="NU50" i="1"/>
  <c r="E418" i="4"/>
  <c r="R418" i="4" s="1"/>
  <c r="P403" i="4"/>
  <c r="C404" i="4"/>
  <c r="F419" i="4"/>
  <c r="I420" i="4"/>
  <c r="V420" i="4" s="1"/>
  <c r="H420" i="4"/>
  <c r="U420" i="4" s="1"/>
  <c r="G420" i="4"/>
  <c r="T420" i="4" s="1"/>
  <c r="D420" i="4"/>
  <c r="Q420" i="4" s="1"/>
  <c r="F484" i="4"/>
  <c r="E484" i="4"/>
  <c r="D484" i="4"/>
  <c r="Q484" i="4" s="1"/>
  <c r="T419" i="4"/>
  <c r="S403" i="4"/>
  <c r="B403" i="4"/>
  <c r="F348" i="8"/>
  <c r="E348" i="8"/>
  <c r="R349" i="8"/>
  <c r="Q349" i="8"/>
  <c r="A485" i="4"/>
  <c r="A421" i="4"/>
  <c r="NM25" i="1"/>
  <c r="E419" i="4" l="1"/>
  <c r="R419" i="4" s="1"/>
  <c r="P404" i="4"/>
  <c r="C405" i="4"/>
  <c r="F420" i="4"/>
  <c r="I421" i="4"/>
  <c r="H421" i="4"/>
  <c r="G421" i="4"/>
  <c r="T421" i="4" s="1"/>
  <c r="D421" i="4"/>
  <c r="Q421" i="4" s="1"/>
  <c r="F485" i="4"/>
  <c r="E485" i="4"/>
  <c r="D485" i="4"/>
  <c r="Q485" i="4" s="1"/>
  <c r="S404" i="4"/>
  <c r="B404" i="4"/>
  <c r="R350" i="8"/>
  <c r="Q350" i="8"/>
  <c r="F349" i="8"/>
  <c r="E349" i="8"/>
  <c r="A422" i="4"/>
  <c r="A486" i="4"/>
  <c r="E420" i="4" l="1"/>
  <c r="R420" i="4" s="1"/>
  <c r="P405" i="4"/>
  <c r="C406" i="4"/>
  <c r="F421" i="4"/>
  <c r="F486" i="4"/>
  <c r="E486" i="4"/>
  <c r="D486" i="4"/>
  <c r="Q486" i="4" s="1"/>
  <c r="I422" i="4"/>
  <c r="V422" i="4" s="1"/>
  <c r="H422" i="4"/>
  <c r="U422" i="4" s="1"/>
  <c r="G422" i="4"/>
  <c r="T422" i="4" s="1"/>
  <c r="D422" i="4"/>
  <c r="Q422" i="4" s="1"/>
  <c r="U421" i="4"/>
  <c r="V421" i="4"/>
  <c r="S405" i="4"/>
  <c r="B405" i="4"/>
  <c r="E350" i="8"/>
  <c r="F350" i="8"/>
  <c r="R351" i="8"/>
  <c r="Q351" i="8"/>
  <c r="A487" i="4"/>
  <c r="A423" i="4"/>
  <c r="BW5" i="1"/>
  <c r="BW89" i="1" s="1"/>
  <c r="BS5" i="1"/>
  <c r="BS89" i="1" s="1"/>
  <c r="BQ5" i="1"/>
  <c r="BQ89" i="1" s="1"/>
  <c r="BM5" i="1"/>
  <c r="BM89" i="1" s="1"/>
  <c r="E421" i="4" l="1"/>
  <c r="R421" i="4" s="1"/>
  <c r="P406" i="4"/>
  <c r="C407" i="4"/>
  <c r="F422" i="4"/>
  <c r="D487" i="4"/>
  <c r="Q487" i="4" s="1"/>
  <c r="F487" i="4"/>
  <c r="E487" i="4"/>
  <c r="D423" i="4"/>
  <c r="Q423" i="4" s="1"/>
  <c r="I423" i="4"/>
  <c r="V423" i="4" s="1"/>
  <c r="H423" i="4"/>
  <c r="U423" i="4" s="1"/>
  <c r="G423" i="4"/>
  <c r="S406" i="4"/>
  <c r="B406" i="4"/>
  <c r="R352" i="8"/>
  <c r="Q352" i="8"/>
  <c r="F351" i="8"/>
  <c r="E351" i="8"/>
  <c r="A424" i="4"/>
  <c r="A488" i="4"/>
  <c r="BW22" i="1"/>
  <c r="BS22" i="1"/>
  <c r="BQ22" i="1"/>
  <c r="BM22" i="1"/>
  <c r="E422" i="4" l="1"/>
  <c r="C408" i="4"/>
  <c r="P407" i="4"/>
  <c r="F423" i="4"/>
  <c r="F488" i="4"/>
  <c r="E488" i="4"/>
  <c r="D488" i="4"/>
  <c r="Q488" i="4" s="1"/>
  <c r="I424" i="4"/>
  <c r="V424" i="4" s="1"/>
  <c r="H424" i="4"/>
  <c r="U424" i="4" s="1"/>
  <c r="G424" i="4"/>
  <c r="T424" i="4" s="1"/>
  <c r="D424" i="4"/>
  <c r="Q424" i="4" s="1"/>
  <c r="T423" i="4"/>
  <c r="S407" i="4"/>
  <c r="B407" i="4"/>
  <c r="E352" i="8"/>
  <c r="F352" i="8"/>
  <c r="R353" i="8"/>
  <c r="Q353" i="8"/>
  <c r="A425" i="4"/>
  <c r="A489" i="4"/>
  <c r="BW25" i="1"/>
  <c r="BS25" i="1"/>
  <c r="BM25" i="1"/>
  <c r="BQ25" i="1"/>
  <c r="E423" i="4" l="1"/>
  <c r="C409" i="4"/>
  <c r="P408" i="4"/>
  <c r="F424" i="4"/>
  <c r="F489" i="4"/>
  <c r="E489" i="4"/>
  <c r="D489" i="4"/>
  <c r="Q489" i="4" s="1"/>
  <c r="I425" i="4"/>
  <c r="V425" i="4" s="1"/>
  <c r="H425" i="4"/>
  <c r="U425" i="4" s="1"/>
  <c r="G425" i="4"/>
  <c r="D425" i="4"/>
  <c r="Q425" i="4" s="1"/>
  <c r="R422" i="4"/>
  <c r="S408" i="4"/>
  <c r="B408" i="4"/>
  <c r="Q354" i="8"/>
  <c r="R354" i="8"/>
  <c r="F353" i="8"/>
  <c r="E353" i="8"/>
  <c r="A490" i="4"/>
  <c r="A426" i="4"/>
  <c r="E424" i="4" l="1"/>
  <c r="C410" i="4"/>
  <c r="P409" i="4"/>
  <c r="F425" i="4"/>
  <c r="F490" i="4"/>
  <c r="E490" i="4"/>
  <c r="D490" i="4"/>
  <c r="Q490" i="4" s="1"/>
  <c r="I426" i="4"/>
  <c r="V426" i="4" s="1"/>
  <c r="H426" i="4"/>
  <c r="U426" i="4" s="1"/>
  <c r="G426" i="4"/>
  <c r="D426" i="4"/>
  <c r="Q426" i="4" s="1"/>
  <c r="T425" i="4"/>
  <c r="R423" i="4"/>
  <c r="S409" i="4"/>
  <c r="B409" i="4"/>
  <c r="F354" i="8"/>
  <c r="E354" i="8"/>
  <c r="R358" i="8"/>
  <c r="Q358" i="8"/>
  <c r="A491" i="4"/>
  <c r="A427" i="4"/>
  <c r="E425" i="4" l="1"/>
  <c r="P410" i="4"/>
  <c r="C411" i="4"/>
  <c r="F426" i="4"/>
  <c r="I427" i="4"/>
  <c r="V427" i="4" s="1"/>
  <c r="H427" i="4"/>
  <c r="U427" i="4" s="1"/>
  <c r="G427" i="4"/>
  <c r="D427" i="4"/>
  <c r="Q427" i="4" s="1"/>
  <c r="F491" i="4"/>
  <c r="E491" i="4"/>
  <c r="D491" i="4"/>
  <c r="Q491" i="4" s="1"/>
  <c r="T426" i="4"/>
  <c r="R424" i="4"/>
  <c r="S410" i="4"/>
  <c r="B410" i="4"/>
  <c r="R359" i="8"/>
  <c r="Q359" i="8"/>
  <c r="E358" i="8"/>
  <c r="F358" i="8"/>
  <c r="A428" i="4"/>
  <c r="A492" i="4"/>
  <c r="BI5" i="1"/>
  <c r="BI89" i="1" s="1"/>
  <c r="E426" i="4" l="1"/>
  <c r="P411" i="4"/>
  <c r="C412" i="4"/>
  <c r="F427" i="4"/>
  <c r="T427" i="4"/>
  <c r="D428" i="4"/>
  <c r="Q428" i="4" s="1"/>
  <c r="I428" i="4"/>
  <c r="V428" i="4" s="1"/>
  <c r="H428" i="4"/>
  <c r="U428" i="4" s="1"/>
  <c r="G428" i="4"/>
  <c r="T428" i="4" s="1"/>
  <c r="E492" i="4"/>
  <c r="D492" i="4"/>
  <c r="Q492" i="4" s="1"/>
  <c r="F492" i="4"/>
  <c r="R425" i="4"/>
  <c r="S411" i="4"/>
  <c r="B411" i="4"/>
  <c r="F359" i="8"/>
  <c r="E359" i="8"/>
  <c r="R360" i="8"/>
  <c r="Q360" i="8"/>
  <c r="A493" i="4"/>
  <c r="A429" i="4"/>
  <c r="BI22" i="1"/>
  <c r="E427" i="4" l="1"/>
  <c r="P412" i="4"/>
  <c r="C413" i="4"/>
  <c r="F428" i="4"/>
  <c r="I429" i="4"/>
  <c r="V429" i="4" s="1"/>
  <c r="H429" i="4"/>
  <c r="U429" i="4" s="1"/>
  <c r="G429" i="4"/>
  <c r="T429" i="4" s="1"/>
  <c r="D429" i="4"/>
  <c r="Q429" i="4" s="1"/>
  <c r="F493" i="4"/>
  <c r="E493" i="4"/>
  <c r="D493" i="4"/>
  <c r="Q493" i="4" s="1"/>
  <c r="R426" i="4"/>
  <c r="S412" i="4"/>
  <c r="B412" i="4"/>
  <c r="E360" i="8"/>
  <c r="F360" i="8"/>
  <c r="A430" i="4"/>
  <c r="A494" i="4"/>
  <c r="AS25" i="1"/>
  <c r="E428" i="4" l="1"/>
  <c r="P413" i="4"/>
  <c r="C414" i="4"/>
  <c r="F429" i="4"/>
  <c r="I430" i="4"/>
  <c r="V430" i="4" s="1"/>
  <c r="H430" i="4"/>
  <c r="U430" i="4" s="1"/>
  <c r="G430" i="4"/>
  <c r="T430" i="4" s="1"/>
  <c r="D430" i="4"/>
  <c r="Q430" i="4" s="1"/>
  <c r="F494" i="4"/>
  <c r="E494" i="4"/>
  <c r="D494" i="4"/>
  <c r="Q494" i="4" s="1"/>
  <c r="R427" i="4"/>
  <c r="S413" i="4"/>
  <c r="B413" i="4"/>
  <c r="A431" i="4"/>
  <c r="A495" i="4"/>
  <c r="AT27" i="1"/>
  <c r="AT26" i="1"/>
  <c r="AT25" i="1"/>
  <c r="I61" i="4"/>
  <c r="H61" i="4"/>
  <c r="E61" i="4"/>
  <c r="D61" i="4"/>
  <c r="C61" i="4"/>
  <c r="I56" i="4"/>
  <c r="H56" i="4"/>
  <c r="E56" i="4"/>
  <c r="D56" i="4"/>
  <c r="C56" i="4"/>
  <c r="P414" i="4" l="1"/>
  <c r="C415" i="4"/>
  <c r="F430" i="4"/>
  <c r="E429" i="4"/>
  <c r="F495" i="4"/>
  <c r="E495" i="4"/>
  <c r="D495" i="4"/>
  <c r="Q495" i="4" s="1"/>
  <c r="I431" i="4"/>
  <c r="H431" i="4"/>
  <c r="G431" i="4"/>
  <c r="T431" i="4" s="1"/>
  <c r="D431" i="4"/>
  <c r="Q431" i="4" s="1"/>
  <c r="R428" i="4"/>
  <c r="S414" i="4"/>
  <c r="B414" i="4"/>
  <c r="A432" i="4"/>
  <c r="A496" i="4"/>
  <c r="E430" i="4" l="1"/>
  <c r="P415" i="4"/>
  <c r="C416" i="4"/>
  <c r="F431" i="4"/>
  <c r="U431" i="4"/>
  <c r="F496" i="4"/>
  <c r="E496" i="4"/>
  <c r="D496" i="4"/>
  <c r="Q496" i="4" s="1"/>
  <c r="I432" i="4"/>
  <c r="H432" i="4"/>
  <c r="U432" i="4" s="1"/>
  <c r="G432" i="4"/>
  <c r="D432" i="4"/>
  <c r="Q432" i="4" s="1"/>
  <c r="V431" i="4"/>
  <c r="R429" i="4"/>
  <c r="S415" i="4"/>
  <c r="B415" i="4"/>
  <c r="A497" i="4"/>
  <c r="A433" i="4"/>
  <c r="E431" i="4" l="1"/>
  <c r="P416" i="4"/>
  <c r="C417" i="4"/>
  <c r="F432" i="4"/>
  <c r="T432" i="4"/>
  <c r="G433" i="4"/>
  <c r="D433" i="4"/>
  <c r="Q433" i="4" s="1"/>
  <c r="I433" i="4"/>
  <c r="V433" i="4" s="1"/>
  <c r="H433" i="4"/>
  <c r="U433" i="4" s="1"/>
  <c r="F497" i="4"/>
  <c r="E497" i="4"/>
  <c r="D497" i="4"/>
  <c r="Q497" i="4" s="1"/>
  <c r="V432" i="4"/>
  <c r="R430" i="4"/>
  <c r="S416" i="4"/>
  <c r="B416" i="4"/>
  <c r="A498" i="4"/>
  <c r="A434" i="4"/>
  <c r="L76" i="4"/>
  <c r="J76" i="4"/>
  <c r="J84" i="4" s="1"/>
  <c r="L80" i="4" l="1"/>
  <c r="M80" i="4" s="1"/>
  <c r="N80" i="4" s="1"/>
  <c r="L84" i="4"/>
  <c r="E432" i="4"/>
  <c r="P417" i="4"/>
  <c r="C418" i="4"/>
  <c r="F433" i="4"/>
  <c r="I434" i="4"/>
  <c r="H434" i="4"/>
  <c r="U434" i="4" s="1"/>
  <c r="G434" i="4"/>
  <c r="T434" i="4" s="1"/>
  <c r="D434" i="4"/>
  <c r="Q434" i="4" s="1"/>
  <c r="F498" i="4"/>
  <c r="E498" i="4"/>
  <c r="D498" i="4"/>
  <c r="Q498" i="4" s="1"/>
  <c r="T433" i="4"/>
  <c r="R431" i="4"/>
  <c r="S417" i="4"/>
  <c r="B417" i="4"/>
  <c r="A435" i="4"/>
  <c r="A499" i="4"/>
  <c r="E433" i="4" l="1"/>
  <c r="P418" i="4"/>
  <c r="C419" i="4"/>
  <c r="F434" i="4"/>
  <c r="F499" i="4"/>
  <c r="E499" i="4"/>
  <c r="D499" i="4"/>
  <c r="Q499" i="4" s="1"/>
  <c r="I435" i="4"/>
  <c r="V435" i="4" s="1"/>
  <c r="H435" i="4"/>
  <c r="U435" i="4" s="1"/>
  <c r="G435" i="4"/>
  <c r="T435" i="4" s="1"/>
  <c r="D435" i="4"/>
  <c r="Q435" i="4" s="1"/>
  <c r="V434" i="4"/>
  <c r="R432" i="4"/>
  <c r="S418" i="4"/>
  <c r="B418" i="4"/>
  <c r="A500" i="4"/>
  <c r="A436" i="4"/>
  <c r="N77" i="4"/>
  <c r="M76" i="4"/>
  <c r="M84" i="4" s="1"/>
  <c r="E434" i="4" l="1"/>
  <c r="F435" i="4"/>
  <c r="P419" i="4"/>
  <c r="C420" i="4"/>
  <c r="I436" i="4"/>
  <c r="V436" i="4" s="1"/>
  <c r="H436" i="4"/>
  <c r="U436" i="4" s="1"/>
  <c r="G436" i="4"/>
  <c r="D436" i="4"/>
  <c r="Q436" i="4" s="1"/>
  <c r="F500" i="4"/>
  <c r="E500" i="4"/>
  <c r="D500" i="4"/>
  <c r="Q500" i="4" s="1"/>
  <c r="R433" i="4"/>
  <c r="S419" i="4"/>
  <c r="B419" i="4"/>
  <c r="A437" i="4"/>
  <c r="A501" i="4"/>
  <c r="N76" i="4"/>
  <c r="N84" i="4" s="1"/>
  <c r="E435" i="4" l="1"/>
  <c r="F436" i="4"/>
  <c r="P420" i="4"/>
  <c r="C421" i="4"/>
  <c r="T436" i="4"/>
  <c r="I437" i="4"/>
  <c r="V437" i="4" s="1"/>
  <c r="H437" i="4"/>
  <c r="U437" i="4" s="1"/>
  <c r="G437" i="4"/>
  <c r="D437" i="4"/>
  <c r="Q437" i="4" s="1"/>
  <c r="F501" i="4"/>
  <c r="E501" i="4"/>
  <c r="D501" i="4"/>
  <c r="Q501" i="4" s="1"/>
  <c r="R434" i="4"/>
  <c r="S420" i="4"/>
  <c r="B420" i="4"/>
  <c r="A502" i="4"/>
  <c r="A438" i="4"/>
  <c r="E436" i="4" l="1"/>
  <c r="F437" i="4"/>
  <c r="T437" i="4"/>
  <c r="P421" i="4"/>
  <c r="C422" i="4"/>
  <c r="I438" i="4"/>
  <c r="V438" i="4" s="1"/>
  <c r="H438" i="4"/>
  <c r="U438" i="4" s="1"/>
  <c r="G438" i="4"/>
  <c r="D438" i="4"/>
  <c r="Q438" i="4" s="1"/>
  <c r="F502" i="4"/>
  <c r="E502" i="4"/>
  <c r="D502" i="4"/>
  <c r="Q502" i="4" s="1"/>
  <c r="R435" i="4"/>
  <c r="S421" i="4"/>
  <c r="B421" i="4"/>
  <c r="A503" i="4"/>
  <c r="A439" i="4"/>
  <c r="E437" i="4" l="1"/>
  <c r="F438" i="4"/>
  <c r="P422" i="4"/>
  <c r="C423" i="4"/>
  <c r="D439" i="4"/>
  <c r="Q439" i="4" s="1"/>
  <c r="I439" i="4"/>
  <c r="H439" i="4"/>
  <c r="U439" i="4" s="1"/>
  <c r="G439" i="4"/>
  <c r="D503" i="4"/>
  <c r="Q503" i="4" s="1"/>
  <c r="F503" i="4"/>
  <c r="E503" i="4"/>
  <c r="T438" i="4"/>
  <c r="R436" i="4"/>
  <c r="S422" i="4"/>
  <c r="B422" i="4"/>
  <c r="A440" i="4"/>
  <c r="A504" i="4"/>
  <c r="E438" i="4" l="1"/>
  <c r="F439" i="4"/>
  <c r="P423" i="4"/>
  <c r="C424" i="4"/>
  <c r="T439" i="4"/>
  <c r="I440" i="4"/>
  <c r="V440" i="4" s="1"/>
  <c r="H440" i="4"/>
  <c r="G440" i="4"/>
  <c r="T440" i="4" s="1"/>
  <c r="D440" i="4"/>
  <c r="Q440" i="4" s="1"/>
  <c r="F504" i="4"/>
  <c r="E504" i="4"/>
  <c r="D504" i="4"/>
  <c r="Q504" i="4" s="1"/>
  <c r="V439" i="4"/>
  <c r="R437" i="4"/>
  <c r="S423" i="4"/>
  <c r="B423" i="4"/>
  <c r="A441" i="4"/>
  <c r="A505" i="4"/>
  <c r="E439" i="4" l="1"/>
  <c r="P424" i="4"/>
  <c r="C425" i="4"/>
  <c r="F440" i="4"/>
  <c r="U440" i="4"/>
  <c r="F505" i="4"/>
  <c r="E505" i="4"/>
  <c r="D505" i="4"/>
  <c r="Q505" i="4" s="1"/>
  <c r="I441" i="4"/>
  <c r="V441" i="4" s="1"/>
  <c r="H441" i="4"/>
  <c r="U441" i="4" s="1"/>
  <c r="G441" i="4"/>
  <c r="D441" i="4"/>
  <c r="Q441" i="4" s="1"/>
  <c r="R438" i="4"/>
  <c r="S424" i="4"/>
  <c r="B424" i="4"/>
  <c r="A442" i="4"/>
  <c r="A506" i="4"/>
  <c r="E440" i="4" l="1"/>
  <c r="P425" i="4"/>
  <c r="C426" i="4"/>
  <c r="F441" i="4"/>
  <c r="I442" i="4"/>
  <c r="V442" i="4" s="1"/>
  <c r="H442" i="4"/>
  <c r="G442" i="4"/>
  <c r="T442" i="4" s="1"/>
  <c r="D442" i="4"/>
  <c r="Q442" i="4" s="1"/>
  <c r="F506" i="4"/>
  <c r="E506" i="4"/>
  <c r="D506" i="4"/>
  <c r="Q506" i="4" s="1"/>
  <c r="T441" i="4"/>
  <c r="R439" i="4"/>
  <c r="S425" i="4"/>
  <c r="B425" i="4"/>
  <c r="A507" i="4"/>
  <c r="A443" i="4"/>
  <c r="E441" i="4" l="1"/>
  <c r="P426" i="4"/>
  <c r="C427" i="4"/>
  <c r="F442" i="4"/>
  <c r="U442" i="4"/>
  <c r="I443" i="4"/>
  <c r="V443" i="4" s="1"/>
  <c r="H443" i="4"/>
  <c r="G443" i="4"/>
  <c r="T443" i="4" s="1"/>
  <c r="D443" i="4"/>
  <c r="Q443" i="4" s="1"/>
  <c r="F507" i="4"/>
  <c r="E507" i="4"/>
  <c r="D507" i="4"/>
  <c r="Q507" i="4" s="1"/>
  <c r="R440" i="4"/>
  <c r="S426" i="4"/>
  <c r="B426" i="4"/>
  <c r="A508" i="4"/>
  <c r="A444" i="4"/>
  <c r="E442" i="4" l="1"/>
  <c r="P427" i="4"/>
  <c r="C428" i="4"/>
  <c r="F443" i="4"/>
  <c r="U443" i="4"/>
  <c r="E508" i="4"/>
  <c r="D508" i="4"/>
  <c r="Q508" i="4" s="1"/>
  <c r="F508" i="4"/>
  <c r="D444" i="4"/>
  <c r="Q444" i="4" s="1"/>
  <c r="I444" i="4"/>
  <c r="H444" i="4"/>
  <c r="U444" i="4" s="1"/>
  <c r="G444" i="4"/>
  <c r="T444" i="4" s="1"/>
  <c r="R441" i="4"/>
  <c r="S427" i="4"/>
  <c r="B427" i="4"/>
  <c r="A509" i="4"/>
  <c r="A445" i="4"/>
  <c r="E443" i="4" l="1"/>
  <c r="F444" i="4"/>
  <c r="P428" i="4"/>
  <c r="C429" i="4"/>
  <c r="F509" i="4"/>
  <c r="E509" i="4"/>
  <c r="D509" i="4"/>
  <c r="Q509" i="4" s="1"/>
  <c r="I445" i="4"/>
  <c r="V445" i="4" s="1"/>
  <c r="H445" i="4"/>
  <c r="G445" i="4"/>
  <c r="T445" i="4" s="1"/>
  <c r="D445" i="4"/>
  <c r="Q445" i="4" s="1"/>
  <c r="V444" i="4"/>
  <c r="R442" i="4"/>
  <c r="S428" i="4"/>
  <c r="B428" i="4"/>
  <c r="A446" i="4"/>
  <c r="A510" i="4"/>
  <c r="ML5" i="1"/>
  <c r="ML89" i="1" s="1"/>
  <c r="E444" i="4" l="1"/>
  <c r="F445" i="4"/>
  <c r="P429" i="4"/>
  <c r="C430" i="4"/>
  <c r="U445" i="4"/>
  <c r="I446" i="4"/>
  <c r="V446" i="4" s="1"/>
  <c r="H446" i="4"/>
  <c r="U446" i="4" s="1"/>
  <c r="G446" i="4"/>
  <c r="T446" i="4" s="1"/>
  <c r="D446" i="4"/>
  <c r="Q446" i="4" s="1"/>
  <c r="F510" i="4"/>
  <c r="E510" i="4"/>
  <c r="D510" i="4"/>
  <c r="Q510" i="4" s="1"/>
  <c r="R443" i="4"/>
  <c r="S429" i="4"/>
  <c r="B429" i="4"/>
  <c r="A511" i="4"/>
  <c r="A447" i="4"/>
  <c r="ML22" i="1"/>
  <c r="E445" i="4" l="1"/>
  <c r="F446" i="4"/>
  <c r="P430" i="4"/>
  <c r="C431" i="4"/>
  <c r="F511" i="4"/>
  <c r="E511" i="4"/>
  <c r="D511" i="4"/>
  <c r="Q511" i="4" s="1"/>
  <c r="I447" i="4"/>
  <c r="V447" i="4" s="1"/>
  <c r="H447" i="4"/>
  <c r="U447" i="4" s="1"/>
  <c r="G447" i="4"/>
  <c r="T447" i="4" s="1"/>
  <c r="D447" i="4"/>
  <c r="Q447" i="4" s="1"/>
  <c r="R444" i="4"/>
  <c r="S430" i="4"/>
  <c r="B430" i="4"/>
  <c r="A512" i="4"/>
  <c r="A448" i="4"/>
  <c r="ML25" i="1"/>
  <c r="LE5" i="1"/>
  <c r="LE89" i="1" s="1"/>
  <c r="CZ5" i="1"/>
  <c r="CZ89" i="1" s="1"/>
  <c r="E446" i="4" l="1"/>
  <c r="F447" i="4"/>
  <c r="P431" i="4"/>
  <c r="C432" i="4"/>
  <c r="I448" i="4"/>
  <c r="V448" i="4" s="1"/>
  <c r="H448" i="4"/>
  <c r="U448" i="4" s="1"/>
  <c r="G448" i="4"/>
  <c r="D448" i="4"/>
  <c r="Q448" i="4" s="1"/>
  <c r="F512" i="4"/>
  <c r="E512" i="4"/>
  <c r="D512" i="4"/>
  <c r="Q512" i="4" s="1"/>
  <c r="R445" i="4"/>
  <c r="S431" i="4"/>
  <c r="B431" i="4"/>
  <c r="A449" i="4"/>
  <c r="A513" i="4"/>
  <c r="LE22" i="1"/>
  <c r="CZ22" i="1"/>
  <c r="E447" i="4" l="1"/>
  <c r="F448" i="4"/>
  <c r="P432" i="4"/>
  <c r="C433" i="4"/>
  <c r="T448" i="4"/>
  <c r="G449" i="4"/>
  <c r="D449" i="4"/>
  <c r="Q449" i="4" s="1"/>
  <c r="H449" i="4"/>
  <c r="U449" i="4" s="1"/>
  <c r="I449" i="4"/>
  <c r="V449" i="4" s="1"/>
  <c r="F513" i="4"/>
  <c r="E513" i="4"/>
  <c r="D513" i="4"/>
  <c r="Q513" i="4" s="1"/>
  <c r="R446" i="4"/>
  <c r="S432" i="4"/>
  <c r="B432" i="4"/>
  <c r="A514" i="4"/>
  <c r="A450" i="4"/>
  <c r="LE25" i="1"/>
  <c r="CZ25" i="1"/>
  <c r="E448" i="4" l="1"/>
  <c r="F449" i="4"/>
  <c r="P433" i="4"/>
  <c r="C434" i="4"/>
  <c r="I450" i="4"/>
  <c r="V450" i="4" s="1"/>
  <c r="H450" i="4"/>
  <c r="U450" i="4" s="1"/>
  <c r="G450" i="4"/>
  <c r="T450" i="4" s="1"/>
  <c r="D450" i="4"/>
  <c r="Q450" i="4" s="1"/>
  <c r="F514" i="4"/>
  <c r="E514" i="4"/>
  <c r="D514" i="4"/>
  <c r="Q514" i="4" s="1"/>
  <c r="T449" i="4"/>
  <c r="R447" i="4"/>
  <c r="S433" i="4"/>
  <c r="B433" i="4"/>
  <c r="A515" i="4"/>
  <c r="A451" i="4"/>
  <c r="VA5" i="1"/>
  <c r="VA89" i="1" s="1"/>
  <c r="E449" i="4" l="1"/>
  <c r="F450" i="4"/>
  <c r="P434" i="4"/>
  <c r="C435" i="4"/>
  <c r="I451" i="4"/>
  <c r="H451" i="4"/>
  <c r="U451" i="4" s="1"/>
  <c r="G451" i="4"/>
  <c r="T451" i="4" s="1"/>
  <c r="D451" i="4"/>
  <c r="Q451" i="4" s="1"/>
  <c r="F515" i="4"/>
  <c r="E515" i="4"/>
  <c r="D515" i="4"/>
  <c r="Q515" i="4" s="1"/>
  <c r="R448" i="4"/>
  <c r="S434" i="4"/>
  <c r="B434" i="4"/>
  <c r="A452" i="4"/>
  <c r="A516" i="4"/>
  <c r="H81" i="4"/>
  <c r="C81" i="4"/>
  <c r="H80" i="4"/>
  <c r="C80" i="4"/>
  <c r="H79" i="4"/>
  <c r="C79" i="4"/>
  <c r="H78" i="4"/>
  <c r="C78" i="4"/>
  <c r="E450" i="4" l="1"/>
  <c r="F451" i="4"/>
  <c r="P435" i="4"/>
  <c r="C436" i="4"/>
  <c r="F516" i="4"/>
  <c r="E516" i="4"/>
  <c r="D516" i="4"/>
  <c r="Q516" i="4" s="1"/>
  <c r="I452" i="4"/>
  <c r="V452" i="4" s="1"/>
  <c r="H452" i="4"/>
  <c r="U452" i="4" s="1"/>
  <c r="G452" i="4"/>
  <c r="D452" i="4"/>
  <c r="Q452" i="4" s="1"/>
  <c r="V451" i="4"/>
  <c r="R449" i="4"/>
  <c r="S435" i="4"/>
  <c r="B435" i="4"/>
  <c r="A517" i="4"/>
  <c r="A453" i="4"/>
  <c r="H84" i="4"/>
  <c r="H85" i="4"/>
  <c r="C84" i="4"/>
  <c r="C85" i="4"/>
  <c r="C83" i="4"/>
  <c r="D83" i="4"/>
  <c r="H82" i="4"/>
  <c r="H83" i="4"/>
  <c r="C82" i="4"/>
  <c r="D82" i="4"/>
  <c r="VA25" i="1"/>
  <c r="KX42" i="1" l="1"/>
  <c r="KZ42" i="1"/>
  <c r="E451" i="4"/>
  <c r="F452" i="4"/>
  <c r="P436" i="4"/>
  <c r="C437" i="4"/>
  <c r="F517" i="4"/>
  <c r="E517" i="4"/>
  <c r="D517" i="4"/>
  <c r="Q517" i="4" s="1"/>
  <c r="I453" i="4"/>
  <c r="V453" i="4" s="1"/>
  <c r="H453" i="4"/>
  <c r="U453" i="4" s="1"/>
  <c r="G453" i="4"/>
  <c r="D453" i="4"/>
  <c r="Q453" i="4" s="1"/>
  <c r="T452" i="4"/>
  <c r="R450" i="4"/>
  <c r="S436" i="4"/>
  <c r="B436" i="4"/>
  <c r="A454" i="4"/>
  <c r="R459" i="4"/>
  <c r="A518" i="4"/>
  <c r="H88" i="4"/>
  <c r="C88" i="4"/>
  <c r="D89" i="4"/>
  <c r="H87" i="4"/>
  <c r="H86" i="4"/>
  <c r="H89" i="4"/>
  <c r="D87" i="4"/>
  <c r="C87" i="4"/>
  <c r="C89" i="4"/>
  <c r="D88" i="4"/>
  <c r="D86" i="4"/>
  <c r="C86" i="4"/>
  <c r="A26" i="1"/>
  <c r="E452" i="4" l="1"/>
  <c r="F453" i="4"/>
  <c r="C455" i="4"/>
  <c r="P455" i="4" s="1"/>
  <c r="P437" i="4"/>
  <c r="C438" i="4"/>
  <c r="I454" i="4"/>
  <c r="V454" i="4" s="1"/>
  <c r="H454" i="4"/>
  <c r="U454" i="4" s="1"/>
  <c r="G454" i="4"/>
  <c r="T454" i="4" s="1"/>
  <c r="D454" i="4"/>
  <c r="Q454" i="4" s="1"/>
  <c r="I455" i="4"/>
  <c r="H455" i="4"/>
  <c r="U455" i="4" s="1"/>
  <c r="G455" i="4"/>
  <c r="F518" i="4"/>
  <c r="E518" i="4"/>
  <c r="D518" i="4"/>
  <c r="Q518" i="4" s="1"/>
  <c r="T453" i="4"/>
  <c r="R451" i="4"/>
  <c r="S437" i="4"/>
  <c r="B437" i="4"/>
  <c r="R463" i="4"/>
  <c r="R460" i="4"/>
  <c r="A519" i="4"/>
  <c r="E453" i="4" l="1"/>
  <c r="I456" i="4"/>
  <c r="H456" i="4" s="1"/>
  <c r="V455" i="4"/>
  <c r="F454" i="4"/>
  <c r="P438" i="4"/>
  <c r="C439" i="4"/>
  <c r="D519" i="4"/>
  <c r="Q519" i="4" s="1"/>
  <c r="F519" i="4"/>
  <c r="E519" i="4"/>
  <c r="B455" i="4"/>
  <c r="R452" i="4"/>
  <c r="S438" i="4"/>
  <c r="B438" i="4"/>
  <c r="R467" i="4"/>
  <c r="R461" i="4"/>
  <c r="A520" i="4"/>
  <c r="R464" i="4"/>
  <c r="E454" i="4" l="1"/>
  <c r="R454" i="4" s="1"/>
  <c r="U456" i="4"/>
  <c r="I457" i="4"/>
  <c r="V456" i="4"/>
  <c r="G456" i="4"/>
  <c r="P439" i="4"/>
  <c r="C440" i="4"/>
  <c r="F520" i="4"/>
  <c r="E520" i="4"/>
  <c r="D520" i="4"/>
  <c r="Q520" i="4" s="1"/>
  <c r="R453" i="4"/>
  <c r="S439" i="4"/>
  <c r="B439" i="4"/>
  <c r="R462" i="4"/>
  <c r="R471" i="4"/>
  <c r="R468" i="4"/>
  <c r="R465" i="4"/>
  <c r="A521" i="4"/>
  <c r="MM5" i="1"/>
  <c r="MM89" i="1" s="1"/>
  <c r="EE5" i="1"/>
  <c r="EE89" i="1" s="1"/>
  <c r="I458" i="4" l="1"/>
  <c r="V457" i="4"/>
  <c r="H457" i="4"/>
  <c r="G457" i="4" s="1"/>
  <c r="C456" i="4"/>
  <c r="P456" i="4" s="1"/>
  <c r="P440" i="4"/>
  <c r="C441" i="4"/>
  <c r="F521" i="4"/>
  <c r="E521" i="4"/>
  <c r="D521" i="4"/>
  <c r="Q521" i="4" s="1"/>
  <c r="S440" i="4"/>
  <c r="B440" i="4"/>
  <c r="A522" i="4"/>
  <c r="R469" i="4"/>
  <c r="R472" i="4"/>
  <c r="R466" i="4"/>
  <c r="R475" i="4"/>
  <c r="MM22" i="1"/>
  <c r="EE22" i="1"/>
  <c r="H458" i="4" l="1"/>
  <c r="G458" i="4" s="1"/>
  <c r="U457" i="4"/>
  <c r="I459" i="4"/>
  <c r="I460" i="4" s="1"/>
  <c r="I461" i="4" s="1"/>
  <c r="I462" i="4" s="1"/>
  <c r="I463" i="4" s="1"/>
  <c r="I464" i="4" s="1"/>
  <c r="I465" i="4" s="1"/>
  <c r="I466" i="4" s="1"/>
  <c r="I467" i="4" s="1"/>
  <c r="I468" i="4" s="1"/>
  <c r="I469" i="4" s="1"/>
  <c r="I470" i="4" s="1"/>
  <c r="I471" i="4" s="1"/>
  <c r="I472" i="4" s="1"/>
  <c r="I473" i="4" s="1"/>
  <c r="I474" i="4" s="1"/>
  <c r="I475" i="4" s="1"/>
  <c r="I476" i="4" s="1"/>
  <c r="I477" i="4" s="1"/>
  <c r="I478" i="4" s="1"/>
  <c r="I479" i="4" s="1"/>
  <c r="I480" i="4" s="1"/>
  <c r="I481" i="4" s="1"/>
  <c r="I482" i="4" s="1"/>
  <c r="I483" i="4" s="1"/>
  <c r="I484" i="4" s="1"/>
  <c r="I485" i="4" s="1"/>
  <c r="I486" i="4" s="1"/>
  <c r="I487" i="4" s="1"/>
  <c r="I488" i="4" s="1"/>
  <c r="I489" i="4" s="1"/>
  <c r="I490" i="4" s="1"/>
  <c r="I491" i="4" s="1"/>
  <c r="I492" i="4" s="1"/>
  <c r="I493" i="4" s="1"/>
  <c r="I494" i="4" s="1"/>
  <c r="I495" i="4" s="1"/>
  <c r="I496" i="4" s="1"/>
  <c r="I497" i="4" s="1"/>
  <c r="I498" i="4" s="1"/>
  <c r="I499" i="4" s="1"/>
  <c r="I500" i="4" s="1"/>
  <c r="I501" i="4" s="1"/>
  <c r="I502" i="4" s="1"/>
  <c r="I503" i="4" s="1"/>
  <c r="I504" i="4" s="1"/>
  <c r="I505" i="4" s="1"/>
  <c r="I506" i="4" s="1"/>
  <c r="I507" i="4" s="1"/>
  <c r="I508" i="4" s="1"/>
  <c r="I509" i="4" s="1"/>
  <c r="I510" i="4" s="1"/>
  <c r="I511" i="4" s="1"/>
  <c r="I512" i="4" s="1"/>
  <c r="I513" i="4" s="1"/>
  <c r="I514" i="4" s="1"/>
  <c r="I515" i="4" s="1"/>
  <c r="I516" i="4" s="1"/>
  <c r="I517" i="4" s="1"/>
  <c r="I518" i="4" s="1"/>
  <c r="I519" i="4" s="1"/>
  <c r="I520" i="4" s="1"/>
  <c r="V458" i="4"/>
  <c r="C457" i="4"/>
  <c r="P457" i="4" s="1"/>
  <c r="P441" i="4"/>
  <c r="C442" i="4"/>
  <c r="F522" i="4"/>
  <c r="E522" i="4"/>
  <c r="D522" i="4"/>
  <c r="Q522" i="4" s="1"/>
  <c r="B456" i="4"/>
  <c r="S441" i="4"/>
  <c r="B441" i="4"/>
  <c r="R479" i="4"/>
  <c r="R476" i="4"/>
  <c r="R473" i="4"/>
  <c r="R470" i="4"/>
  <c r="A523" i="4"/>
  <c r="MM25" i="1"/>
  <c r="EE25" i="1"/>
  <c r="I521" i="4" l="1"/>
  <c r="H459" i="4"/>
  <c r="H460" i="4" s="1"/>
  <c r="H461" i="4" s="1"/>
  <c r="H462" i="4" s="1"/>
  <c r="H463" i="4" s="1"/>
  <c r="H464" i="4" s="1"/>
  <c r="H465" i="4" s="1"/>
  <c r="H466" i="4" s="1"/>
  <c r="H467" i="4" s="1"/>
  <c r="H468" i="4" s="1"/>
  <c r="H469" i="4" s="1"/>
  <c r="H470" i="4" s="1"/>
  <c r="H471" i="4" s="1"/>
  <c r="H472" i="4" s="1"/>
  <c r="H473" i="4" s="1"/>
  <c r="H474" i="4" s="1"/>
  <c r="H475" i="4" s="1"/>
  <c r="H476" i="4" s="1"/>
  <c r="H477" i="4" s="1"/>
  <c r="H478" i="4" s="1"/>
  <c r="H479" i="4" s="1"/>
  <c r="H480" i="4" s="1"/>
  <c r="H481" i="4" s="1"/>
  <c r="H482" i="4" s="1"/>
  <c r="H483" i="4" s="1"/>
  <c r="H484" i="4" s="1"/>
  <c r="H485" i="4" s="1"/>
  <c r="H486" i="4" s="1"/>
  <c r="H487" i="4" s="1"/>
  <c r="H488" i="4" s="1"/>
  <c r="H489" i="4" s="1"/>
  <c r="H490" i="4" s="1"/>
  <c r="H491" i="4" s="1"/>
  <c r="H492" i="4" s="1"/>
  <c r="H493" i="4" s="1"/>
  <c r="H494" i="4" s="1"/>
  <c r="H495" i="4" s="1"/>
  <c r="H496" i="4" s="1"/>
  <c r="H497" i="4" s="1"/>
  <c r="H498" i="4" s="1"/>
  <c r="H499" i="4" s="1"/>
  <c r="H500" i="4" s="1"/>
  <c r="H501" i="4" s="1"/>
  <c r="H502" i="4" s="1"/>
  <c r="H503" i="4" s="1"/>
  <c r="H504" i="4" s="1"/>
  <c r="H505" i="4" s="1"/>
  <c r="H506" i="4" s="1"/>
  <c r="H507" i="4" s="1"/>
  <c r="H508" i="4" s="1"/>
  <c r="H509" i="4" s="1"/>
  <c r="H510" i="4" s="1"/>
  <c r="H511" i="4" s="1"/>
  <c r="H512" i="4" s="1"/>
  <c r="H513" i="4" s="1"/>
  <c r="H514" i="4" s="1"/>
  <c r="H515" i="4" s="1"/>
  <c r="H516" i="4" s="1"/>
  <c r="H517" i="4" s="1"/>
  <c r="H518" i="4" s="1"/>
  <c r="H519" i="4" s="1"/>
  <c r="H520" i="4" s="1"/>
  <c r="U458" i="4"/>
  <c r="C458" i="4"/>
  <c r="P458" i="4" s="1"/>
  <c r="P442" i="4"/>
  <c r="C443" i="4"/>
  <c r="F523" i="4"/>
  <c r="E523" i="4"/>
  <c r="D523" i="4"/>
  <c r="Q523" i="4" s="1"/>
  <c r="B457" i="4"/>
  <c r="V459" i="4"/>
  <c r="S442" i="4"/>
  <c r="B442" i="4"/>
  <c r="R474" i="4"/>
  <c r="A524" i="4"/>
  <c r="R480" i="4"/>
  <c r="R477" i="4"/>
  <c r="R483" i="4"/>
  <c r="G459" i="4" l="1"/>
  <c r="G460" i="4" s="1"/>
  <c r="G461" i="4" s="1"/>
  <c r="G462" i="4" s="1"/>
  <c r="G463" i="4" s="1"/>
  <c r="G464" i="4" s="1"/>
  <c r="G465" i="4" s="1"/>
  <c r="G466" i="4" s="1"/>
  <c r="G467" i="4" s="1"/>
  <c r="G468" i="4" s="1"/>
  <c r="G469" i="4" s="1"/>
  <c r="G470" i="4" s="1"/>
  <c r="G471" i="4" s="1"/>
  <c r="G472" i="4" s="1"/>
  <c r="H521" i="4"/>
  <c r="I522" i="4"/>
  <c r="P443" i="4"/>
  <c r="C444" i="4"/>
  <c r="E524" i="4"/>
  <c r="D524" i="4"/>
  <c r="Q524" i="4" s="1"/>
  <c r="F524" i="4"/>
  <c r="V460" i="4"/>
  <c r="B458" i="4"/>
  <c r="U459" i="4"/>
  <c r="S443" i="4"/>
  <c r="B443" i="4"/>
  <c r="R481" i="4"/>
  <c r="R484" i="4"/>
  <c r="R478" i="4"/>
  <c r="R487" i="4"/>
  <c r="A525" i="4"/>
  <c r="C459" i="4" l="1"/>
  <c r="P459" i="4" s="1"/>
  <c r="H522" i="4"/>
  <c r="I523" i="4"/>
  <c r="G473" i="4"/>
  <c r="P444" i="4"/>
  <c r="C445" i="4"/>
  <c r="F525" i="4"/>
  <c r="E525" i="4"/>
  <c r="D525" i="4"/>
  <c r="Q525" i="4" s="1"/>
  <c r="U460" i="4"/>
  <c r="V461" i="4"/>
  <c r="S444" i="4"/>
  <c r="B444" i="4"/>
  <c r="R485" i="4"/>
  <c r="R491" i="4"/>
  <c r="R482" i="4"/>
  <c r="A526" i="4"/>
  <c r="R488" i="4"/>
  <c r="B459" i="4" l="1"/>
  <c r="C460" i="4"/>
  <c r="P460" i="4" s="1"/>
  <c r="G474" i="4"/>
  <c r="H523" i="4"/>
  <c r="I524" i="4"/>
  <c r="P445" i="4"/>
  <c r="C446" i="4"/>
  <c r="F526" i="4"/>
  <c r="E526" i="4"/>
  <c r="D526" i="4"/>
  <c r="Q526" i="4" s="1"/>
  <c r="V462" i="4"/>
  <c r="U461" i="4"/>
  <c r="S445" i="4"/>
  <c r="B445" i="4"/>
  <c r="R486" i="4"/>
  <c r="R492" i="4"/>
  <c r="R495" i="4"/>
  <c r="R489" i="4"/>
  <c r="A527" i="4"/>
  <c r="BT5" i="1"/>
  <c r="BT89" i="1" s="1"/>
  <c r="BR5" i="1"/>
  <c r="BR89" i="1" s="1"/>
  <c r="BV5" i="1"/>
  <c r="BV89" i="1" s="1"/>
  <c r="BN5" i="1"/>
  <c r="BN89" i="1" s="1"/>
  <c r="MO25" i="1"/>
  <c r="MN25" i="1"/>
  <c r="A25" i="1"/>
  <c r="B29" i="1" l="1"/>
  <c r="LN29" i="1" s="1"/>
  <c r="B28" i="1"/>
  <c r="LN28" i="1" s="1"/>
  <c r="B460" i="4"/>
  <c r="C461" i="4"/>
  <c r="P461" i="4" s="1"/>
  <c r="H524" i="4"/>
  <c r="I525" i="4"/>
  <c r="G475" i="4"/>
  <c r="P446" i="4"/>
  <c r="C447" i="4"/>
  <c r="F527" i="4"/>
  <c r="E527" i="4"/>
  <c r="D527" i="4"/>
  <c r="Q527" i="4" s="1"/>
  <c r="U462" i="4"/>
  <c r="V463" i="4"/>
  <c r="S446" i="4"/>
  <c r="B446" i="4"/>
  <c r="B38" i="1"/>
  <c r="R496" i="4"/>
  <c r="R499" i="4"/>
  <c r="R493" i="4"/>
  <c r="A528" i="4"/>
  <c r="R490" i="4"/>
  <c r="B32" i="1"/>
  <c r="LN32" i="1" s="1"/>
  <c r="B27" i="1"/>
  <c r="LN27" i="1" s="1"/>
  <c r="B26" i="1"/>
  <c r="LN26" i="1" s="1"/>
  <c r="BT22" i="1"/>
  <c r="BR22" i="1"/>
  <c r="BV22" i="1"/>
  <c r="BN22" i="1"/>
  <c r="BN23" i="1" s="1"/>
  <c r="BN84" i="1" l="1"/>
  <c r="BN55" i="1"/>
  <c r="BN80" i="1"/>
  <c r="BN70" i="1"/>
  <c r="BN76" i="1"/>
  <c r="BN75" i="1"/>
  <c r="BN72" i="1"/>
  <c r="BN78" i="1"/>
  <c r="BN73" i="1"/>
  <c r="BN79" i="1"/>
  <c r="BN74" i="1"/>
  <c r="BN77" i="1"/>
  <c r="BN71" i="1"/>
  <c r="BN67" i="1"/>
  <c r="BN66" i="1"/>
  <c r="BN68" i="1"/>
  <c r="BN65" i="1"/>
  <c r="BN69" i="1"/>
  <c r="BN64" i="1"/>
  <c r="BN60" i="1"/>
  <c r="BN61" i="1"/>
  <c r="BN62" i="1"/>
  <c r="BN63" i="1"/>
  <c r="BN56" i="1"/>
  <c r="BN57" i="1"/>
  <c r="LN33" i="1"/>
  <c r="LN34" i="1"/>
  <c r="BN54" i="1"/>
  <c r="BN58" i="1"/>
  <c r="BN59" i="1"/>
  <c r="NK32" i="1"/>
  <c r="NK34" i="1" s="1"/>
  <c r="NJ32" i="1"/>
  <c r="NK27" i="1"/>
  <c r="NJ27" i="1"/>
  <c r="NK28" i="1"/>
  <c r="NJ28" i="1"/>
  <c r="BN46" i="1"/>
  <c r="BN50" i="1"/>
  <c r="NK26" i="1"/>
  <c r="NJ26" i="1"/>
  <c r="NK38" i="1"/>
  <c r="NK39" i="1" s="1"/>
  <c r="NJ38" i="1"/>
  <c r="NK29" i="1"/>
  <c r="NJ29" i="1"/>
  <c r="KL27" i="1"/>
  <c r="NE27" i="1"/>
  <c r="NL27" i="1"/>
  <c r="NF27" i="1"/>
  <c r="NI27" i="1"/>
  <c r="NH27" i="1"/>
  <c r="NG27" i="1"/>
  <c r="NL32" i="1"/>
  <c r="NI32" i="1"/>
  <c r="NH32" i="1"/>
  <c r="NG32" i="1"/>
  <c r="NE32" i="1"/>
  <c r="NF32" i="1"/>
  <c r="NI28" i="1"/>
  <c r="NL28" i="1"/>
  <c r="NH28" i="1"/>
  <c r="NG28" i="1"/>
  <c r="NE28" i="1"/>
  <c r="NF28" i="1"/>
  <c r="NH26" i="1"/>
  <c r="NG26" i="1"/>
  <c r="NE26" i="1"/>
  <c r="NF26" i="1"/>
  <c r="NL26" i="1"/>
  <c r="NI26" i="1"/>
  <c r="JH38" i="1"/>
  <c r="JH41" i="1" s="1"/>
  <c r="NE38" i="1"/>
  <c r="NH38" i="1"/>
  <c r="NG38" i="1"/>
  <c r="NL38" i="1"/>
  <c r="NF38" i="1"/>
  <c r="NI38" i="1"/>
  <c r="NG29" i="1"/>
  <c r="NL29" i="1"/>
  <c r="NF29" i="1"/>
  <c r="NI29" i="1"/>
  <c r="NE29" i="1"/>
  <c r="NH29" i="1"/>
  <c r="D32" i="1"/>
  <c r="D33" i="1" s="1"/>
  <c r="NS32" i="1"/>
  <c r="NO32" i="1"/>
  <c r="NR32" i="1"/>
  <c r="NT32" i="1"/>
  <c r="NQ32" i="1"/>
  <c r="NN32" i="1"/>
  <c r="NP32" i="1"/>
  <c r="NU32" i="1"/>
  <c r="D38" i="1"/>
  <c r="D40" i="1" s="1"/>
  <c r="MJ38" i="1"/>
  <c r="MK38" i="1"/>
  <c r="KL26" i="1"/>
  <c r="AV26" i="1"/>
  <c r="KJ38" i="1"/>
  <c r="KL38" i="1"/>
  <c r="KJ29" i="1"/>
  <c r="KL29" i="1"/>
  <c r="KJ28" i="1"/>
  <c r="KL28" i="1"/>
  <c r="KJ32" i="1"/>
  <c r="KL32" i="1"/>
  <c r="JH26" i="1"/>
  <c r="KJ26" i="1"/>
  <c r="JH27" i="1"/>
  <c r="KJ27" i="1"/>
  <c r="IY32" i="1"/>
  <c r="GP32" i="1"/>
  <c r="DC32" i="1"/>
  <c r="JH32" i="1"/>
  <c r="JH28" i="1"/>
  <c r="ND28" i="1"/>
  <c r="NC28" i="1"/>
  <c r="JH29" i="1"/>
  <c r="ND29" i="1"/>
  <c r="NC29" i="1"/>
  <c r="DC38" i="1"/>
  <c r="DC26" i="1"/>
  <c r="JF26" i="1"/>
  <c r="DC28" i="1"/>
  <c r="JF28" i="1"/>
  <c r="DC29" i="1"/>
  <c r="JF29" i="1"/>
  <c r="DC27" i="1"/>
  <c r="JF27" i="1"/>
  <c r="AZ26" i="1"/>
  <c r="AY26" i="1"/>
  <c r="AZ29" i="1"/>
  <c r="AY29" i="1"/>
  <c r="AZ28" i="1"/>
  <c r="AY28" i="1"/>
  <c r="AZ32" i="1"/>
  <c r="AY32" i="1"/>
  <c r="AZ27" i="1"/>
  <c r="AY27" i="1"/>
  <c r="KH27" i="1"/>
  <c r="KG27" i="1"/>
  <c r="KI27" i="1"/>
  <c r="KF27" i="1"/>
  <c r="KH28" i="1"/>
  <c r="KG28" i="1"/>
  <c r="KI28" i="1"/>
  <c r="KF28" i="1"/>
  <c r="KH26" i="1"/>
  <c r="KG26" i="1"/>
  <c r="KI26" i="1"/>
  <c r="KF26" i="1"/>
  <c r="KH29" i="1"/>
  <c r="KG29" i="1"/>
  <c r="KI29" i="1"/>
  <c r="KF29" i="1"/>
  <c r="TZ28" i="1"/>
  <c r="TY28" i="1"/>
  <c r="TX28" i="1"/>
  <c r="TU28" i="1"/>
  <c r="TW28" i="1"/>
  <c r="TV28" i="1"/>
  <c r="RP28" i="1"/>
  <c r="RO28" i="1"/>
  <c r="RN28" i="1"/>
  <c r="RM28" i="1"/>
  <c r="RL28" i="1"/>
  <c r="RK28" i="1"/>
  <c r="PB28" i="1"/>
  <c r="PF28" i="1"/>
  <c r="PE28" i="1"/>
  <c r="PD28" i="1"/>
  <c r="PC28" i="1"/>
  <c r="OB28" i="1"/>
  <c r="TZ26" i="1"/>
  <c r="TY26" i="1"/>
  <c r="TX26" i="1"/>
  <c r="TW26" i="1"/>
  <c r="TV26" i="1"/>
  <c r="TU26" i="1"/>
  <c r="RL26" i="1"/>
  <c r="RK26" i="1"/>
  <c r="RO26" i="1"/>
  <c r="RP26" i="1"/>
  <c r="RN26" i="1"/>
  <c r="RM26" i="1"/>
  <c r="PF26" i="1"/>
  <c r="PE26" i="1"/>
  <c r="PD26" i="1"/>
  <c r="PC26" i="1"/>
  <c r="PB26" i="1"/>
  <c r="OB26" i="1"/>
  <c r="TZ29" i="1"/>
  <c r="TY29" i="1"/>
  <c r="TX29" i="1"/>
  <c r="TW29" i="1"/>
  <c r="TV29" i="1"/>
  <c r="TU29" i="1"/>
  <c r="RP29" i="1"/>
  <c r="RO29" i="1"/>
  <c r="RN29" i="1"/>
  <c r="RM29" i="1"/>
  <c r="RK29" i="1"/>
  <c r="RL29" i="1"/>
  <c r="PF29" i="1"/>
  <c r="PE29" i="1"/>
  <c r="PD29" i="1"/>
  <c r="PC29" i="1"/>
  <c r="PB29" i="1"/>
  <c r="OB29" i="1"/>
  <c r="TZ38" i="1"/>
  <c r="TY38" i="1"/>
  <c r="TX38" i="1"/>
  <c r="TW38" i="1"/>
  <c r="TV38" i="1"/>
  <c r="TU38" i="1"/>
  <c r="RL38" i="1"/>
  <c r="RK38" i="1"/>
  <c r="RO38" i="1"/>
  <c r="RP38" i="1"/>
  <c r="RN38" i="1"/>
  <c r="RM38" i="1"/>
  <c r="PF38" i="1"/>
  <c r="PE38" i="1"/>
  <c r="PD38" i="1"/>
  <c r="PC38" i="1"/>
  <c r="PB38" i="1"/>
  <c r="OB38" i="1"/>
  <c r="TY27" i="1"/>
  <c r="TX27" i="1"/>
  <c r="TW27" i="1"/>
  <c r="TZ27" i="1"/>
  <c r="TV27" i="1"/>
  <c r="TU27" i="1"/>
  <c r="RP27" i="1"/>
  <c r="RO27" i="1"/>
  <c r="RN27" i="1"/>
  <c r="RM27" i="1"/>
  <c r="RL27" i="1"/>
  <c r="RK27" i="1"/>
  <c r="PF27" i="1"/>
  <c r="PE27" i="1"/>
  <c r="PD27" i="1"/>
  <c r="PB27" i="1"/>
  <c r="PC27" i="1"/>
  <c r="OB27" i="1"/>
  <c r="SZ27" i="1"/>
  <c r="SY27" i="1"/>
  <c r="SX27" i="1"/>
  <c r="SW27" i="1"/>
  <c r="SV27" i="1"/>
  <c r="SU27" i="1"/>
  <c r="QP27" i="1"/>
  <c r="QO27" i="1"/>
  <c r="QN27" i="1"/>
  <c r="QM27" i="1"/>
  <c r="QL27" i="1"/>
  <c r="QK27" i="1"/>
  <c r="PA27" i="1"/>
  <c r="OY27" i="1"/>
  <c r="OZ27" i="1"/>
  <c r="OX27" i="1"/>
  <c r="OW27" i="1"/>
  <c r="NZ27" i="1"/>
  <c r="SZ26" i="1"/>
  <c r="SY26" i="1"/>
  <c r="SX26" i="1"/>
  <c r="SW26" i="1"/>
  <c r="SV26" i="1"/>
  <c r="SU26" i="1"/>
  <c r="QO26" i="1"/>
  <c r="QN26" i="1"/>
  <c r="QM26" i="1"/>
  <c r="QL26" i="1"/>
  <c r="QK26" i="1"/>
  <c r="QP26" i="1"/>
  <c r="OY26" i="1"/>
  <c r="OX26" i="1"/>
  <c r="OW26" i="1"/>
  <c r="PA26" i="1"/>
  <c r="OZ26" i="1"/>
  <c r="NZ26" i="1"/>
  <c r="SZ38" i="1"/>
  <c r="SY38" i="1"/>
  <c r="SX38" i="1"/>
  <c r="SW38" i="1"/>
  <c r="SV38" i="1"/>
  <c r="SU38" i="1"/>
  <c r="QO38" i="1"/>
  <c r="QN38" i="1"/>
  <c r="QM38" i="1"/>
  <c r="QL38" i="1"/>
  <c r="QK38" i="1"/>
  <c r="QP38" i="1"/>
  <c r="OZ38" i="1"/>
  <c r="OY38" i="1"/>
  <c r="OX38" i="1"/>
  <c r="OW38" i="1"/>
  <c r="PA38" i="1"/>
  <c r="NZ38" i="1"/>
  <c r="SZ28" i="1"/>
  <c r="SY28" i="1"/>
  <c r="SX28" i="1"/>
  <c r="SW28" i="1"/>
  <c r="SV28" i="1"/>
  <c r="SU28" i="1"/>
  <c r="QO28" i="1"/>
  <c r="QN28" i="1"/>
  <c r="QM28" i="1"/>
  <c r="QL28" i="1"/>
  <c r="QK28" i="1"/>
  <c r="QP28" i="1"/>
  <c r="PA28" i="1"/>
  <c r="OZ28" i="1"/>
  <c r="OY28" i="1"/>
  <c r="OX28" i="1"/>
  <c r="OW28" i="1"/>
  <c r="NZ28" i="1"/>
  <c r="SZ29" i="1"/>
  <c r="SY29" i="1"/>
  <c r="SX29" i="1"/>
  <c r="SW29" i="1"/>
  <c r="SV29" i="1"/>
  <c r="SU29" i="1"/>
  <c r="QP29" i="1"/>
  <c r="QO29" i="1"/>
  <c r="QN29" i="1"/>
  <c r="QM29" i="1"/>
  <c r="QL29" i="1"/>
  <c r="QK29" i="1"/>
  <c r="PA29" i="1"/>
  <c r="OZ29" i="1"/>
  <c r="OY29" i="1"/>
  <c r="OX29" i="1"/>
  <c r="OW29" i="1"/>
  <c r="NZ29" i="1"/>
  <c r="GU26" i="1"/>
  <c r="GS26" i="1"/>
  <c r="GU38" i="1"/>
  <c r="GS38" i="1"/>
  <c r="GU28" i="1"/>
  <c r="GS28" i="1"/>
  <c r="GU29" i="1"/>
  <c r="GS29" i="1"/>
  <c r="GU27" i="1"/>
  <c r="GS27" i="1"/>
  <c r="HV38" i="1"/>
  <c r="HU38" i="1"/>
  <c r="HT38" i="1"/>
  <c r="HS38" i="1"/>
  <c r="HR38" i="1"/>
  <c r="HQ38" i="1"/>
  <c r="HX38" i="1"/>
  <c r="HW38" i="1"/>
  <c r="HZ38" i="1"/>
  <c r="HY38" i="1"/>
  <c r="FQ38" i="1"/>
  <c r="FP38" i="1"/>
  <c r="FO38" i="1"/>
  <c r="FN38" i="1"/>
  <c r="FM38" i="1"/>
  <c r="FL38" i="1"/>
  <c r="FK38" i="1"/>
  <c r="FJ38" i="1"/>
  <c r="FI38" i="1"/>
  <c r="FH38" i="1"/>
  <c r="HZ28" i="1"/>
  <c r="HY28" i="1"/>
  <c r="HX28" i="1"/>
  <c r="HW28" i="1"/>
  <c r="HV28" i="1"/>
  <c r="HU28" i="1"/>
  <c r="HT28" i="1"/>
  <c r="HS28" i="1"/>
  <c r="HR28" i="1"/>
  <c r="HQ28" i="1"/>
  <c r="FQ28" i="1"/>
  <c r="FP28" i="1"/>
  <c r="FO28" i="1"/>
  <c r="FN28" i="1"/>
  <c r="FM28" i="1"/>
  <c r="FL28" i="1"/>
  <c r="FK28" i="1"/>
  <c r="FJ28" i="1"/>
  <c r="FI28" i="1"/>
  <c r="FH28" i="1"/>
  <c r="HX29" i="1"/>
  <c r="HW29" i="1"/>
  <c r="HV29" i="1"/>
  <c r="HU29" i="1"/>
  <c r="HT29" i="1"/>
  <c r="HS29" i="1"/>
  <c r="HR29" i="1"/>
  <c r="HQ29" i="1"/>
  <c r="HZ29" i="1"/>
  <c r="HY29" i="1"/>
  <c r="FQ29" i="1"/>
  <c r="FP29" i="1"/>
  <c r="FN29" i="1"/>
  <c r="FM29" i="1"/>
  <c r="FL29" i="1"/>
  <c r="FK29" i="1"/>
  <c r="FJ29" i="1"/>
  <c r="FI29" i="1"/>
  <c r="FH29" i="1"/>
  <c r="FO29" i="1"/>
  <c r="HV26" i="1"/>
  <c r="HU26" i="1"/>
  <c r="HT26" i="1"/>
  <c r="HS26" i="1"/>
  <c r="HR26" i="1"/>
  <c r="HQ26" i="1"/>
  <c r="HZ26" i="1"/>
  <c r="HY26" i="1"/>
  <c r="HX26" i="1"/>
  <c r="HW26" i="1"/>
  <c r="FQ26" i="1"/>
  <c r="FP26" i="1"/>
  <c r="FO26" i="1"/>
  <c r="FN26" i="1"/>
  <c r="FM26" i="1"/>
  <c r="FL26" i="1"/>
  <c r="FK26" i="1"/>
  <c r="FJ26" i="1"/>
  <c r="FI26" i="1"/>
  <c r="FH26" i="1"/>
  <c r="HZ27" i="1"/>
  <c r="HY27" i="1"/>
  <c r="HX27" i="1"/>
  <c r="HW27" i="1"/>
  <c r="HV27" i="1"/>
  <c r="HU27" i="1"/>
  <c r="HT27" i="1"/>
  <c r="HS27" i="1"/>
  <c r="HR27" i="1"/>
  <c r="HQ27" i="1"/>
  <c r="FQ27" i="1"/>
  <c r="FP27" i="1"/>
  <c r="FO27" i="1"/>
  <c r="FN27" i="1"/>
  <c r="FM27" i="1"/>
  <c r="FL27" i="1"/>
  <c r="FK27" i="1"/>
  <c r="FJ27" i="1"/>
  <c r="FI27" i="1"/>
  <c r="FH27" i="1"/>
  <c r="EL28" i="1"/>
  <c r="EJ28" i="1"/>
  <c r="EL26" i="1"/>
  <c r="EJ26" i="1"/>
  <c r="EL29" i="1"/>
  <c r="EJ29" i="1"/>
  <c r="EL27" i="1"/>
  <c r="EJ27" i="1"/>
  <c r="BC42" i="1"/>
  <c r="EL38" i="1"/>
  <c r="EJ38" i="1"/>
  <c r="DL38" i="1"/>
  <c r="BC26" i="1"/>
  <c r="BB26" i="1"/>
  <c r="BA26" i="1"/>
  <c r="AX26" i="1"/>
  <c r="AW26" i="1"/>
  <c r="BC27" i="1"/>
  <c r="BB27" i="1"/>
  <c r="BA27" i="1"/>
  <c r="AX27" i="1"/>
  <c r="AW27" i="1"/>
  <c r="AV27" i="1"/>
  <c r="OH38" i="1"/>
  <c r="OJ38" i="1"/>
  <c r="SA38" i="1"/>
  <c r="OU38" i="1"/>
  <c r="NY38" i="1"/>
  <c r="QD38" i="1"/>
  <c r="PQ38" i="1"/>
  <c r="PN38" i="1"/>
  <c r="QW38" i="1"/>
  <c r="OS38" i="1"/>
  <c r="SH38" i="1"/>
  <c r="QB38" i="1"/>
  <c r="SL38" i="1"/>
  <c r="PZ38" i="1"/>
  <c r="OV38" i="1"/>
  <c r="SJ38" i="1"/>
  <c r="RA38" i="1"/>
  <c r="SC38" i="1"/>
  <c r="SF38" i="1"/>
  <c r="PR38" i="1"/>
  <c r="PX38" i="1"/>
  <c r="RG38" i="1"/>
  <c r="SP38" i="1"/>
  <c r="PH38" i="1"/>
  <c r="SD38" i="1"/>
  <c r="SE38" i="1"/>
  <c r="QY38" i="1"/>
  <c r="PG38" i="1"/>
  <c r="QR38" i="1"/>
  <c r="RQ38" i="1"/>
  <c r="PV38" i="1"/>
  <c r="QH38" i="1"/>
  <c r="RC38" i="1"/>
  <c r="PK38" i="1"/>
  <c r="RU38" i="1"/>
  <c r="OM38" i="1"/>
  <c r="RZ38" i="1"/>
  <c r="RR38" i="1"/>
  <c r="RT38" i="1"/>
  <c r="RB38" i="1"/>
  <c r="QS38" i="1"/>
  <c r="RX38" i="1"/>
  <c r="PP38" i="1"/>
  <c r="OO38" i="1"/>
  <c r="QV38" i="1"/>
  <c r="OL38" i="1"/>
  <c r="RF38" i="1"/>
  <c r="SO38" i="1"/>
  <c r="RJ38" i="1"/>
  <c r="OI38" i="1"/>
  <c r="QU38" i="1"/>
  <c r="QC38" i="1"/>
  <c r="OP38" i="1"/>
  <c r="PT38" i="1"/>
  <c r="PU38" i="1"/>
  <c r="QA38" i="1"/>
  <c r="OC38" i="1"/>
  <c r="QF38" i="1"/>
  <c r="SG38" i="1"/>
  <c r="RD38" i="1"/>
  <c r="SI38" i="1"/>
  <c r="PY38" i="1"/>
  <c r="OT38" i="1"/>
  <c r="OE38" i="1"/>
  <c r="RY38" i="1"/>
  <c r="QQ38" i="1"/>
  <c r="OK38" i="1"/>
  <c r="OA38" i="1"/>
  <c r="PO38" i="1"/>
  <c r="OF38" i="1"/>
  <c r="PJ38" i="1"/>
  <c r="PL38" i="1"/>
  <c r="PS38" i="1"/>
  <c r="QI38" i="1"/>
  <c r="SN38" i="1"/>
  <c r="ON38" i="1"/>
  <c r="RH38" i="1"/>
  <c r="QZ38" i="1"/>
  <c r="RW38" i="1"/>
  <c r="QX38" i="1"/>
  <c r="PI38" i="1"/>
  <c r="PM38" i="1"/>
  <c r="RV38" i="1"/>
  <c r="SB38" i="1"/>
  <c r="OQ38" i="1"/>
  <c r="OG38" i="1"/>
  <c r="RE38" i="1"/>
  <c r="PW38" i="1"/>
  <c r="NX38" i="1"/>
  <c r="SK38" i="1"/>
  <c r="QJ38" i="1"/>
  <c r="SM38" i="1"/>
  <c r="QE38" i="1"/>
  <c r="OR38" i="1"/>
  <c r="RI38" i="1"/>
  <c r="QT38" i="1"/>
  <c r="RS38" i="1"/>
  <c r="OD38" i="1"/>
  <c r="UZ27" i="1"/>
  <c r="UY27" i="1"/>
  <c r="SP27" i="1"/>
  <c r="SO27" i="1"/>
  <c r="QF27" i="1"/>
  <c r="QE27" i="1"/>
  <c r="UZ38" i="1"/>
  <c r="UY38" i="1"/>
  <c r="UZ26" i="1"/>
  <c r="UY26" i="1"/>
  <c r="SP26" i="1"/>
  <c r="SO26" i="1"/>
  <c r="QF26" i="1"/>
  <c r="QE26" i="1"/>
  <c r="UZ28" i="1"/>
  <c r="UY28" i="1"/>
  <c r="SP28" i="1"/>
  <c r="SO28" i="1"/>
  <c r="QF28" i="1"/>
  <c r="QE28" i="1"/>
  <c r="UZ29" i="1"/>
  <c r="UY29" i="1"/>
  <c r="SP29" i="1"/>
  <c r="SO29" i="1"/>
  <c r="QF29" i="1"/>
  <c r="QE29" i="1"/>
  <c r="UX28" i="1"/>
  <c r="UW28" i="1"/>
  <c r="UV28" i="1"/>
  <c r="UU28" i="1"/>
  <c r="SN28" i="1"/>
  <c r="SM28" i="1"/>
  <c r="SL28" i="1"/>
  <c r="SK28" i="1"/>
  <c r="QD28" i="1"/>
  <c r="QC28" i="1"/>
  <c r="QB28" i="1"/>
  <c r="QA28" i="1"/>
  <c r="UV29" i="1"/>
  <c r="UU29" i="1"/>
  <c r="UX29" i="1"/>
  <c r="UW29" i="1"/>
  <c r="SN29" i="1"/>
  <c r="SM29" i="1"/>
  <c r="SL29" i="1"/>
  <c r="SK29" i="1"/>
  <c r="QD29" i="1"/>
  <c r="QC29" i="1"/>
  <c r="QB29" i="1"/>
  <c r="QA29" i="1"/>
  <c r="UX26" i="1"/>
  <c r="UW26" i="1"/>
  <c r="UV26" i="1"/>
  <c r="UU26" i="1"/>
  <c r="SN26" i="1"/>
  <c r="SM26" i="1"/>
  <c r="SL26" i="1"/>
  <c r="SK26" i="1"/>
  <c r="QD26" i="1"/>
  <c r="QC26" i="1"/>
  <c r="QB26" i="1"/>
  <c r="QA26" i="1"/>
  <c r="UX38" i="1"/>
  <c r="UW38" i="1"/>
  <c r="UV38" i="1"/>
  <c r="UU38" i="1"/>
  <c r="UX27" i="1"/>
  <c r="UW27" i="1"/>
  <c r="UV27" i="1"/>
  <c r="UU27" i="1"/>
  <c r="SN27" i="1"/>
  <c r="SM27" i="1"/>
  <c r="SL27" i="1"/>
  <c r="SK27" i="1"/>
  <c r="QD27" i="1"/>
  <c r="QC27" i="1"/>
  <c r="QB27" i="1"/>
  <c r="QA27" i="1"/>
  <c r="IN26" i="1"/>
  <c r="GX26" i="1"/>
  <c r="IM26" i="1"/>
  <c r="GW26" i="1"/>
  <c r="IL26" i="1"/>
  <c r="GV26" i="1"/>
  <c r="IK26" i="1"/>
  <c r="GT26" i="1"/>
  <c r="IJ26" i="1"/>
  <c r="GR26" i="1"/>
  <c r="II26" i="1"/>
  <c r="GQ26" i="1"/>
  <c r="IH26" i="1"/>
  <c r="IG26" i="1"/>
  <c r="IF26" i="1"/>
  <c r="IE26" i="1"/>
  <c r="ID26" i="1"/>
  <c r="IC26" i="1"/>
  <c r="IB26" i="1"/>
  <c r="IA26" i="1"/>
  <c r="HP26" i="1"/>
  <c r="HO26" i="1"/>
  <c r="HN26" i="1"/>
  <c r="HM26" i="1"/>
  <c r="HL26" i="1"/>
  <c r="HK26" i="1"/>
  <c r="HJ26" i="1"/>
  <c r="IY26" i="1"/>
  <c r="HI26" i="1"/>
  <c r="IX26" i="1"/>
  <c r="HH26" i="1"/>
  <c r="IW26" i="1"/>
  <c r="HG26" i="1"/>
  <c r="IV26" i="1"/>
  <c r="HF26" i="1"/>
  <c r="IU26" i="1"/>
  <c r="HE26" i="1"/>
  <c r="IT26" i="1"/>
  <c r="HD26" i="1"/>
  <c r="IS26" i="1"/>
  <c r="HC26" i="1"/>
  <c r="IR26" i="1"/>
  <c r="HB26" i="1"/>
  <c r="IQ26" i="1"/>
  <c r="HA26" i="1"/>
  <c r="IP26" i="1"/>
  <c r="GZ26" i="1"/>
  <c r="IO26" i="1"/>
  <c r="GY26" i="1"/>
  <c r="GA26" i="1"/>
  <c r="EI26" i="1"/>
  <c r="FZ26" i="1"/>
  <c r="FY26" i="1"/>
  <c r="FX26" i="1"/>
  <c r="FW26" i="1"/>
  <c r="FV26" i="1"/>
  <c r="FU26" i="1"/>
  <c r="FT26" i="1"/>
  <c r="FS26" i="1"/>
  <c r="FR26" i="1"/>
  <c r="FG26" i="1"/>
  <c r="FF26" i="1"/>
  <c r="FE26" i="1"/>
  <c r="FD26" i="1"/>
  <c r="FC26" i="1"/>
  <c r="EN26" i="1"/>
  <c r="EM26" i="1"/>
  <c r="EK26" i="1"/>
  <c r="GP26" i="1"/>
  <c r="GO26" i="1"/>
  <c r="GN26" i="1"/>
  <c r="GM26" i="1"/>
  <c r="GL26" i="1"/>
  <c r="GK26" i="1"/>
  <c r="GJ26" i="1"/>
  <c r="GI26" i="1"/>
  <c r="GH26" i="1"/>
  <c r="GG26" i="1"/>
  <c r="GF26" i="1"/>
  <c r="GE26" i="1"/>
  <c r="GD26" i="1"/>
  <c r="GC26" i="1"/>
  <c r="GB26" i="1"/>
  <c r="FB26" i="1"/>
  <c r="FA26" i="1"/>
  <c r="EZ26" i="1"/>
  <c r="EY26" i="1"/>
  <c r="EX26" i="1"/>
  <c r="EW26" i="1"/>
  <c r="EV26" i="1"/>
  <c r="EU26" i="1"/>
  <c r="ET26" i="1"/>
  <c r="ES26" i="1"/>
  <c r="ER26" i="1"/>
  <c r="EQ26" i="1"/>
  <c r="EP26" i="1"/>
  <c r="EO26" i="1"/>
  <c r="IW38" i="1"/>
  <c r="HG38" i="1"/>
  <c r="IV38" i="1"/>
  <c r="HF38" i="1"/>
  <c r="IU38" i="1"/>
  <c r="HE38" i="1"/>
  <c r="IT38" i="1"/>
  <c r="HD38" i="1"/>
  <c r="IS38" i="1"/>
  <c r="HC38" i="1"/>
  <c r="IR38" i="1"/>
  <c r="HB38" i="1"/>
  <c r="IQ38" i="1"/>
  <c r="HA38" i="1"/>
  <c r="IP38" i="1"/>
  <c r="GZ38" i="1"/>
  <c r="IO38" i="1"/>
  <c r="GY38" i="1"/>
  <c r="IN38" i="1"/>
  <c r="GX38" i="1"/>
  <c r="IM38" i="1"/>
  <c r="GW38" i="1"/>
  <c r="IL38" i="1"/>
  <c r="GV38" i="1"/>
  <c r="IK38" i="1"/>
  <c r="GT38" i="1"/>
  <c r="IJ38" i="1"/>
  <c r="GR38" i="1"/>
  <c r="II38" i="1"/>
  <c r="GQ38" i="1"/>
  <c r="IH38" i="1"/>
  <c r="IG38" i="1"/>
  <c r="IF38" i="1"/>
  <c r="IE38" i="1"/>
  <c r="ID38" i="1"/>
  <c r="IC38" i="1"/>
  <c r="IB38" i="1"/>
  <c r="IA38" i="1"/>
  <c r="HP38" i="1"/>
  <c r="HO38" i="1"/>
  <c r="HN38" i="1"/>
  <c r="HM38" i="1"/>
  <c r="HL38" i="1"/>
  <c r="HK38" i="1"/>
  <c r="HJ38" i="1"/>
  <c r="IY38" i="1"/>
  <c r="HI38" i="1"/>
  <c r="IX38" i="1"/>
  <c r="HH38" i="1"/>
  <c r="GA38" i="1"/>
  <c r="EI38" i="1"/>
  <c r="FZ38" i="1"/>
  <c r="FY38" i="1"/>
  <c r="FX38" i="1"/>
  <c r="FW38" i="1"/>
  <c r="FV38" i="1"/>
  <c r="FU38" i="1"/>
  <c r="FT38" i="1"/>
  <c r="FS38" i="1"/>
  <c r="FR38" i="1"/>
  <c r="FG38" i="1"/>
  <c r="FF38" i="1"/>
  <c r="FE38" i="1"/>
  <c r="FD38" i="1"/>
  <c r="FC38" i="1"/>
  <c r="GM38" i="1"/>
  <c r="GL38" i="1"/>
  <c r="GK38" i="1"/>
  <c r="GJ38" i="1"/>
  <c r="GI38" i="1"/>
  <c r="GH38" i="1"/>
  <c r="GG38" i="1"/>
  <c r="GF38" i="1"/>
  <c r="GE38" i="1"/>
  <c r="GD38" i="1"/>
  <c r="GC38" i="1"/>
  <c r="GB38" i="1"/>
  <c r="FB38" i="1"/>
  <c r="FA38" i="1"/>
  <c r="EZ38" i="1"/>
  <c r="EY38" i="1"/>
  <c r="EX38" i="1"/>
  <c r="EW38" i="1"/>
  <c r="EV38" i="1"/>
  <c r="EU38" i="1"/>
  <c r="ET38" i="1"/>
  <c r="ES38" i="1"/>
  <c r="ER38" i="1"/>
  <c r="EQ38" i="1"/>
  <c r="EP38" i="1"/>
  <c r="EO38" i="1"/>
  <c r="EN38" i="1"/>
  <c r="EM38" i="1"/>
  <c r="EK38" i="1"/>
  <c r="GP38" i="1"/>
  <c r="GO38" i="1"/>
  <c r="GN38" i="1"/>
  <c r="IL28" i="1"/>
  <c r="GV28" i="1"/>
  <c r="IK28" i="1"/>
  <c r="GT28" i="1"/>
  <c r="IJ28" i="1"/>
  <c r="GR28" i="1"/>
  <c r="II28" i="1"/>
  <c r="GQ28" i="1"/>
  <c r="IH28" i="1"/>
  <c r="IG28" i="1"/>
  <c r="IF28" i="1"/>
  <c r="IE28" i="1"/>
  <c r="ID28" i="1"/>
  <c r="IC28" i="1"/>
  <c r="IB28" i="1"/>
  <c r="IA28" i="1"/>
  <c r="HP28" i="1"/>
  <c r="HO28" i="1"/>
  <c r="HN28" i="1"/>
  <c r="HM28" i="1"/>
  <c r="HL28" i="1"/>
  <c r="HK28" i="1"/>
  <c r="HJ28" i="1"/>
  <c r="IY28" i="1"/>
  <c r="HI28" i="1"/>
  <c r="IX28" i="1"/>
  <c r="HH28" i="1"/>
  <c r="IW28" i="1"/>
  <c r="HG28" i="1"/>
  <c r="IV28" i="1"/>
  <c r="HF28" i="1"/>
  <c r="IU28" i="1"/>
  <c r="HE28" i="1"/>
  <c r="IT28" i="1"/>
  <c r="HD28" i="1"/>
  <c r="IS28" i="1"/>
  <c r="HC28" i="1"/>
  <c r="IR28" i="1"/>
  <c r="HB28" i="1"/>
  <c r="IQ28" i="1"/>
  <c r="HA28" i="1"/>
  <c r="IP28" i="1"/>
  <c r="GZ28" i="1"/>
  <c r="IO28" i="1"/>
  <c r="GY28" i="1"/>
  <c r="IN28" i="1"/>
  <c r="GX28" i="1"/>
  <c r="IM28" i="1"/>
  <c r="GW28" i="1"/>
  <c r="GA28" i="1"/>
  <c r="EI28" i="1"/>
  <c r="FZ28" i="1"/>
  <c r="FY28" i="1"/>
  <c r="FX28" i="1"/>
  <c r="FW28" i="1"/>
  <c r="FV28" i="1"/>
  <c r="FU28" i="1"/>
  <c r="FT28" i="1"/>
  <c r="FS28" i="1"/>
  <c r="FR28" i="1"/>
  <c r="FG28" i="1"/>
  <c r="FF28" i="1"/>
  <c r="FE28" i="1"/>
  <c r="FD28" i="1"/>
  <c r="FC28" i="1"/>
  <c r="FA28" i="1"/>
  <c r="EZ28" i="1"/>
  <c r="EY28" i="1"/>
  <c r="EX28" i="1"/>
  <c r="EW28" i="1"/>
  <c r="EV28" i="1"/>
  <c r="EU28" i="1"/>
  <c r="ET28" i="1"/>
  <c r="ES28" i="1"/>
  <c r="ER28" i="1"/>
  <c r="EQ28" i="1"/>
  <c r="EP28" i="1"/>
  <c r="EO28" i="1"/>
  <c r="EN28" i="1"/>
  <c r="EM28" i="1"/>
  <c r="EK28" i="1"/>
  <c r="GP28" i="1"/>
  <c r="GO28" i="1"/>
  <c r="GN28" i="1"/>
  <c r="GM28" i="1"/>
  <c r="GL28" i="1"/>
  <c r="GK28" i="1"/>
  <c r="GJ28" i="1"/>
  <c r="GI28" i="1"/>
  <c r="GH28" i="1"/>
  <c r="GG28" i="1"/>
  <c r="GF28" i="1"/>
  <c r="GE28" i="1"/>
  <c r="GD28" i="1"/>
  <c r="GC28" i="1"/>
  <c r="GB28" i="1"/>
  <c r="FB28" i="1"/>
  <c r="HK29" i="1"/>
  <c r="HJ29" i="1"/>
  <c r="IY29" i="1"/>
  <c r="HI29" i="1"/>
  <c r="IX29" i="1"/>
  <c r="HH29" i="1"/>
  <c r="IW29" i="1"/>
  <c r="HG29" i="1"/>
  <c r="IV29" i="1"/>
  <c r="HF29" i="1"/>
  <c r="IU29" i="1"/>
  <c r="HE29" i="1"/>
  <c r="IT29" i="1"/>
  <c r="HD29" i="1"/>
  <c r="IS29" i="1"/>
  <c r="HC29" i="1"/>
  <c r="IR29" i="1"/>
  <c r="HB29" i="1"/>
  <c r="IQ29" i="1"/>
  <c r="HA29" i="1"/>
  <c r="IP29" i="1"/>
  <c r="GZ29" i="1"/>
  <c r="IO29" i="1"/>
  <c r="GY29" i="1"/>
  <c r="IN29" i="1"/>
  <c r="GX29" i="1"/>
  <c r="IM29" i="1"/>
  <c r="GW29" i="1"/>
  <c r="IL29" i="1"/>
  <c r="GV29" i="1"/>
  <c r="IK29" i="1"/>
  <c r="GT29" i="1"/>
  <c r="IJ29" i="1"/>
  <c r="GR29" i="1"/>
  <c r="II29" i="1"/>
  <c r="GQ29" i="1"/>
  <c r="IH29" i="1"/>
  <c r="IG29" i="1"/>
  <c r="IF29" i="1"/>
  <c r="IE29" i="1"/>
  <c r="ID29" i="1"/>
  <c r="IC29" i="1"/>
  <c r="IB29" i="1"/>
  <c r="IA29" i="1"/>
  <c r="HP29" i="1"/>
  <c r="HO29" i="1"/>
  <c r="HN29" i="1"/>
  <c r="HM29" i="1"/>
  <c r="HL29" i="1"/>
  <c r="FA29" i="1"/>
  <c r="GP29" i="1"/>
  <c r="EZ29" i="1"/>
  <c r="GO29" i="1"/>
  <c r="EY29" i="1"/>
  <c r="GN29" i="1"/>
  <c r="EX29" i="1"/>
  <c r="GM29" i="1"/>
  <c r="EW29" i="1"/>
  <c r="GL29" i="1"/>
  <c r="EV29" i="1"/>
  <c r="GK29" i="1"/>
  <c r="EU29" i="1"/>
  <c r="GJ29" i="1"/>
  <c r="ET29" i="1"/>
  <c r="GI29" i="1"/>
  <c r="ES29" i="1"/>
  <c r="GH29" i="1"/>
  <c r="ER29" i="1"/>
  <c r="GG29" i="1"/>
  <c r="EQ29" i="1"/>
  <c r="GF29" i="1"/>
  <c r="EP29" i="1"/>
  <c r="GE29" i="1"/>
  <c r="EO29" i="1"/>
  <c r="GD29" i="1"/>
  <c r="EN29" i="1"/>
  <c r="GC29" i="1"/>
  <c r="EM29" i="1"/>
  <c r="FY29" i="1"/>
  <c r="FX29" i="1"/>
  <c r="FW29" i="1"/>
  <c r="FV29" i="1"/>
  <c r="FU29" i="1"/>
  <c r="FT29" i="1"/>
  <c r="FS29" i="1"/>
  <c r="FR29" i="1"/>
  <c r="FG29" i="1"/>
  <c r="FF29" i="1"/>
  <c r="FE29" i="1"/>
  <c r="FD29" i="1"/>
  <c r="FC29" i="1"/>
  <c r="FB29" i="1"/>
  <c r="EK29" i="1"/>
  <c r="EI29" i="1"/>
  <c r="GB29" i="1"/>
  <c r="GA29" i="1"/>
  <c r="FZ29" i="1"/>
  <c r="HM27" i="1"/>
  <c r="HL27" i="1"/>
  <c r="HK27" i="1"/>
  <c r="HJ27" i="1"/>
  <c r="IY27" i="1"/>
  <c r="HI27" i="1"/>
  <c r="IX27" i="1"/>
  <c r="HH27" i="1"/>
  <c r="IW27" i="1"/>
  <c r="HG27" i="1"/>
  <c r="IV27" i="1"/>
  <c r="HF27" i="1"/>
  <c r="IU27" i="1"/>
  <c r="HE27" i="1"/>
  <c r="IT27" i="1"/>
  <c r="HD27" i="1"/>
  <c r="IS27" i="1"/>
  <c r="HC27" i="1"/>
  <c r="IR27" i="1"/>
  <c r="HB27" i="1"/>
  <c r="IQ27" i="1"/>
  <c r="HA27" i="1"/>
  <c r="IP27" i="1"/>
  <c r="GZ27" i="1"/>
  <c r="IO27" i="1"/>
  <c r="GY27" i="1"/>
  <c r="IN27" i="1"/>
  <c r="GX27" i="1"/>
  <c r="IM27" i="1"/>
  <c r="GW27" i="1"/>
  <c r="IL27" i="1"/>
  <c r="GV27" i="1"/>
  <c r="IK27" i="1"/>
  <c r="GT27" i="1"/>
  <c r="IJ27" i="1"/>
  <c r="GR27" i="1"/>
  <c r="II27" i="1"/>
  <c r="GQ27" i="1"/>
  <c r="IH27" i="1"/>
  <c r="IG27" i="1"/>
  <c r="IF27" i="1"/>
  <c r="IE27" i="1"/>
  <c r="ID27" i="1"/>
  <c r="IC27" i="1"/>
  <c r="IB27" i="1"/>
  <c r="IA27" i="1"/>
  <c r="HP27" i="1"/>
  <c r="HO27" i="1"/>
  <c r="HN27" i="1"/>
  <c r="FA27" i="1"/>
  <c r="GP27" i="1"/>
  <c r="EZ27" i="1"/>
  <c r="GO27" i="1"/>
  <c r="EY27" i="1"/>
  <c r="GN27" i="1"/>
  <c r="EX27" i="1"/>
  <c r="GM27" i="1"/>
  <c r="EW27" i="1"/>
  <c r="GL27" i="1"/>
  <c r="EV27" i="1"/>
  <c r="GK27" i="1"/>
  <c r="EU27" i="1"/>
  <c r="GJ27" i="1"/>
  <c r="ET27" i="1"/>
  <c r="GI27" i="1"/>
  <c r="ES27" i="1"/>
  <c r="GH27" i="1"/>
  <c r="ER27" i="1"/>
  <c r="GG27" i="1"/>
  <c r="EQ27" i="1"/>
  <c r="GF27" i="1"/>
  <c r="EP27" i="1"/>
  <c r="GE27" i="1"/>
  <c r="EO27" i="1"/>
  <c r="GD27" i="1"/>
  <c r="EN27" i="1"/>
  <c r="GC27" i="1"/>
  <c r="EM27" i="1"/>
  <c r="FB27" i="1"/>
  <c r="EK27" i="1"/>
  <c r="EI27" i="1"/>
  <c r="GB27" i="1"/>
  <c r="GA27" i="1"/>
  <c r="FZ27" i="1"/>
  <c r="FY27" i="1"/>
  <c r="FX27" i="1"/>
  <c r="FW27" i="1"/>
  <c r="FV27" i="1"/>
  <c r="FU27" i="1"/>
  <c r="FT27" i="1"/>
  <c r="FS27" i="1"/>
  <c r="FR27" i="1"/>
  <c r="FG27" i="1"/>
  <c r="FF27" i="1"/>
  <c r="FE27" i="1"/>
  <c r="FD27" i="1"/>
  <c r="FC27" i="1"/>
  <c r="JG28" i="1"/>
  <c r="UQ28" i="1"/>
  <c r="UN28" i="1"/>
  <c r="UC28" i="1"/>
  <c r="TE28" i="1"/>
  <c r="TB28" i="1"/>
  <c r="RG28" i="1"/>
  <c r="RD28" i="1"/>
  <c r="PO28" i="1"/>
  <c r="PL28" i="1"/>
  <c r="ON28" i="1"/>
  <c r="QI28" i="1"/>
  <c r="SA28" i="1"/>
  <c r="TS28" i="1"/>
  <c r="SB28" i="1"/>
  <c r="QJ28" i="1"/>
  <c r="OO28" i="1"/>
  <c r="SC28" i="1"/>
  <c r="TT28" i="1"/>
  <c r="QQ28" i="1"/>
  <c r="UA28" i="1"/>
  <c r="OM28" i="1"/>
  <c r="UD28" i="1"/>
  <c r="OT28" i="1"/>
  <c r="OA28" i="1"/>
  <c r="TJ28" i="1"/>
  <c r="PR28" i="1"/>
  <c r="PM28" i="1"/>
  <c r="QY28" i="1"/>
  <c r="UK28" i="1"/>
  <c r="UM28" i="1"/>
  <c r="RJ28" i="1"/>
  <c r="OU28" i="1"/>
  <c r="TH28" i="1"/>
  <c r="QV28" i="1"/>
  <c r="UT28" i="1"/>
  <c r="OP28" i="1"/>
  <c r="OG28" i="1"/>
  <c r="PJ28" i="1"/>
  <c r="TD28" i="1"/>
  <c r="PW28" i="1"/>
  <c r="QW28" i="1"/>
  <c r="RU28" i="1"/>
  <c r="SH28" i="1"/>
  <c r="TM28" i="1"/>
  <c r="QR28" i="1"/>
  <c r="RB28" i="1"/>
  <c r="OE28" i="1"/>
  <c r="UI28" i="1"/>
  <c r="PU28" i="1"/>
  <c r="OV28" i="1"/>
  <c r="OQ28" i="1"/>
  <c r="RS28" i="1"/>
  <c r="UF28" i="1"/>
  <c r="ST28" i="1"/>
  <c r="OR28" i="1"/>
  <c r="TK28" i="1"/>
  <c r="SD28" i="1"/>
  <c r="OC28" i="1"/>
  <c r="OK28" i="1"/>
  <c r="UG28" i="1"/>
  <c r="PQ28" i="1"/>
  <c r="TQ28" i="1"/>
  <c r="UL28" i="1"/>
  <c r="RI28" i="1"/>
  <c r="OF28" i="1"/>
  <c r="OL28" i="1"/>
  <c r="TG28" i="1"/>
  <c r="PV28" i="1"/>
  <c r="QH28" i="1"/>
  <c r="QX28" i="1"/>
  <c r="US28" i="1"/>
  <c r="RT28" i="1"/>
  <c r="RZ28" i="1"/>
  <c r="TC28" i="1"/>
  <c r="TL28" i="1"/>
  <c r="TR28" i="1"/>
  <c r="SJ28" i="1"/>
  <c r="PH28" i="1"/>
  <c r="SS28" i="1"/>
  <c r="PK28" i="1"/>
  <c r="PS28" i="1"/>
  <c r="UH28" i="1"/>
  <c r="RQ28" i="1"/>
  <c r="RE28" i="1"/>
  <c r="TI28" i="1"/>
  <c r="OS28" i="1"/>
  <c r="PG28" i="1"/>
  <c r="RC28" i="1"/>
  <c r="RF28" i="1"/>
  <c r="QZ28" i="1"/>
  <c r="OH28" i="1"/>
  <c r="QU28" i="1"/>
  <c r="TA28" i="1"/>
  <c r="PX28" i="1"/>
  <c r="RV28" i="1"/>
  <c r="UO28" i="1"/>
  <c r="SR28" i="1"/>
  <c r="QS28" i="1"/>
  <c r="TN28" i="1"/>
  <c r="PN28" i="1"/>
  <c r="SG28" i="1"/>
  <c r="QT28" i="1"/>
  <c r="SE28" i="1"/>
  <c r="RY28" i="1"/>
  <c r="UP28" i="1"/>
  <c r="UJ28" i="1"/>
  <c r="SF28" i="1"/>
  <c r="NX28" i="1"/>
  <c r="PP28" i="1"/>
  <c r="OD28" i="1"/>
  <c r="UE28" i="1"/>
  <c r="RH28" i="1"/>
  <c r="PT28" i="1"/>
  <c r="PI28" i="1"/>
  <c r="TF28" i="1"/>
  <c r="RR28" i="1"/>
  <c r="UR28" i="1"/>
  <c r="UB28" i="1"/>
  <c r="RA28" i="1"/>
  <c r="SI28" i="1"/>
  <c r="NY28" i="1"/>
  <c r="OJ28" i="1"/>
  <c r="OI28" i="1"/>
  <c r="TO28" i="1"/>
  <c r="PY28" i="1"/>
  <c r="RW28" i="1"/>
  <c r="TP28" i="1"/>
  <c r="RX28" i="1"/>
  <c r="PZ28" i="1"/>
  <c r="JG29" i="1"/>
  <c r="UN29" i="1"/>
  <c r="TT29" i="1"/>
  <c r="TS29" i="1"/>
  <c r="TE29" i="1"/>
  <c r="TB29" i="1"/>
  <c r="SB29" i="1"/>
  <c r="SA29" i="1"/>
  <c r="RG29" i="1"/>
  <c r="RD29" i="1"/>
  <c r="QJ29" i="1"/>
  <c r="QI29" i="1"/>
  <c r="PO29" i="1"/>
  <c r="PL29" i="1"/>
  <c r="ON29" i="1"/>
  <c r="OM29" i="1"/>
  <c r="UQ29" i="1"/>
  <c r="OE29" i="1"/>
  <c r="US29" i="1"/>
  <c r="PX29" i="1"/>
  <c r="QH29" i="1"/>
  <c r="TL29" i="1"/>
  <c r="OF29" i="1"/>
  <c r="RJ29" i="1"/>
  <c r="OG29" i="1"/>
  <c r="RQ29" i="1"/>
  <c r="OK29" i="1"/>
  <c r="UT29" i="1"/>
  <c r="RY29" i="1"/>
  <c r="TQ29" i="1"/>
  <c r="RT29" i="1"/>
  <c r="OA29" i="1"/>
  <c r="RU29" i="1"/>
  <c r="OL29" i="1"/>
  <c r="RV29" i="1"/>
  <c r="OC29" i="1"/>
  <c r="OH29" i="1"/>
  <c r="TR29" i="1"/>
  <c r="OD29" i="1"/>
  <c r="RZ29" i="1"/>
  <c r="TN29" i="1"/>
  <c r="PT29" i="1"/>
  <c r="RR29" i="1"/>
  <c r="RI29" i="1"/>
  <c r="TJ29" i="1"/>
  <c r="TM29" i="1"/>
  <c r="PU29" i="1"/>
  <c r="PP29" i="1"/>
  <c r="RS29" i="1"/>
  <c r="PQ29" i="1"/>
  <c r="TK29" i="1"/>
  <c r="PR29" i="1"/>
  <c r="PS29" i="1"/>
  <c r="TF29" i="1"/>
  <c r="NX29" i="1"/>
  <c r="TG29" i="1"/>
  <c r="RH29" i="1"/>
  <c r="PV29" i="1"/>
  <c r="UR29" i="1"/>
  <c r="TH29" i="1"/>
  <c r="PW29" i="1"/>
  <c r="TI29" i="1"/>
  <c r="NY29" i="1"/>
  <c r="UC29" i="1"/>
  <c r="PM29" i="1"/>
  <c r="QY29" i="1"/>
  <c r="UK29" i="1"/>
  <c r="UM29" i="1"/>
  <c r="OU29" i="1"/>
  <c r="OR29" i="1"/>
  <c r="QV29" i="1"/>
  <c r="PJ29" i="1"/>
  <c r="TD29" i="1"/>
  <c r="QW29" i="1"/>
  <c r="QT29" i="1"/>
  <c r="SH29" i="1"/>
  <c r="OP29" i="1"/>
  <c r="RB29" i="1"/>
  <c r="SF29" i="1"/>
  <c r="UI29" i="1"/>
  <c r="OV29" i="1"/>
  <c r="UF29" i="1"/>
  <c r="ST29" i="1"/>
  <c r="QR29" i="1"/>
  <c r="UD29" i="1"/>
  <c r="PN29" i="1"/>
  <c r="QZ29" i="1"/>
  <c r="UL29" i="1"/>
  <c r="OQ29" i="1"/>
  <c r="QX29" i="1"/>
  <c r="TC29" i="1"/>
  <c r="QS29" i="1"/>
  <c r="UG29" i="1"/>
  <c r="SJ29" i="1"/>
  <c r="PH29" i="1"/>
  <c r="SE29" i="1"/>
  <c r="PK29" i="1"/>
  <c r="UH29" i="1"/>
  <c r="RE29" i="1"/>
  <c r="OS29" i="1"/>
  <c r="PG29" i="1"/>
  <c r="RC29" i="1"/>
  <c r="RF29" i="1"/>
  <c r="QU29" i="1"/>
  <c r="TA29" i="1"/>
  <c r="UO29" i="1"/>
  <c r="SR29" i="1"/>
  <c r="SG29" i="1"/>
  <c r="UP29" i="1"/>
  <c r="UJ29" i="1"/>
  <c r="UE29" i="1"/>
  <c r="PI29" i="1"/>
  <c r="OO29" i="1"/>
  <c r="QQ29" i="1"/>
  <c r="SD29" i="1"/>
  <c r="SC29" i="1"/>
  <c r="OT29" i="1"/>
  <c r="RA29" i="1"/>
  <c r="UA29" i="1"/>
  <c r="SI29" i="1"/>
  <c r="UB29" i="1"/>
  <c r="SS29" i="1"/>
  <c r="OJ29" i="1"/>
  <c r="OI29" i="1"/>
  <c r="TO29" i="1"/>
  <c r="PY29" i="1"/>
  <c r="RW29" i="1"/>
  <c r="TP29" i="1"/>
  <c r="RX29" i="1"/>
  <c r="PZ29" i="1"/>
  <c r="JG26" i="1"/>
  <c r="UQ26" i="1"/>
  <c r="UN26" i="1"/>
  <c r="UL26" i="1"/>
  <c r="TJ26" i="1"/>
  <c r="TI26" i="1"/>
  <c r="TE26" i="1"/>
  <c r="TB26" i="1"/>
  <c r="RR26" i="1"/>
  <c r="RQ26" i="1"/>
  <c r="RG26" i="1"/>
  <c r="RD26" i="1"/>
  <c r="PT26" i="1"/>
  <c r="PS26" i="1"/>
  <c r="PO26" i="1"/>
  <c r="PL26" i="1"/>
  <c r="PJ26" i="1"/>
  <c r="PI26" i="1"/>
  <c r="OD26" i="1"/>
  <c r="OC26" i="1"/>
  <c r="UP26" i="1"/>
  <c r="QY26" i="1"/>
  <c r="TA26" i="1"/>
  <c r="TG26" i="1"/>
  <c r="RU26" i="1"/>
  <c r="UA26" i="1"/>
  <c r="OU26" i="1"/>
  <c r="US26" i="1"/>
  <c r="TM26" i="1"/>
  <c r="OR26" i="1"/>
  <c r="QV26" i="1"/>
  <c r="OA26" i="1"/>
  <c r="PR26" i="1"/>
  <c r="PM26" i="1"/>
  <c r="UM26" i="1"/>
  <c r="RJ26" i="1"/>
  <c r="QW26" i="1"/>
  <c r="QT26" i="1"/>
  <c r="TH26" i="1"/>
  <c r="OK26" i="1"/>
  <c r="OM26" i="1"/>
  <c r="SH26" i="1"/>
  <c r="UT26" i="1"/>
  <c r="OH26" i="1"/>
  <c r="QI26" i="1"/>
  <c r="OP26" i="1"/>
  <c r="PX26" i="1"/>
  <c r="RY26" i="1"/>
  <c r="SA26" i="1"/>
  <c r="SF26" i="1"/>
  <c r="UI26" i="1"/>
  <c r="TD26" i="1"/>
  <c r="RV26" i="1"/>
  <c r="TQ26" i="1"/>
  <c r="TS26" i="1"/>
  <c r="OV26" i="1"/>
  <c r="RA26" i="1"/>
  <c r="TN26" i="1"/>
  <c r="UF26" i="1"/>
  <c r="RB26" i="1"/>
  <c r="QR26" i="1"/>
  <c r="UD26" i="1"/>
  <c r="QZ26" i="1"/>
  <c r="OE26" i="1"/>
  <c r="PH26" i="1"/>
  <c r="SI26" i="1"/>
  <c r="SS26" i="1"/>
  <c r="PU26" i="1"/>
  <c r="OQ26" i="1"/>
  <c r="UR26" i="1"/>
  <c r="TT26" i="1"/>
  <c r="QX26" i="1"/>
  <c r="NY26" i="1"/>
  <c r="PQ26" i="1"/>
  <c r="QS26" i="1"/>
  <c r="RI26" i="1"/>
  <c r="SJ26" i="1"/>
  <c r="RS26" i="1"/>
  <c r="TK26" i="1"/>
  <c r="SE26" i="1"/>
  <c r="TC26" i="1"/>
  <c r="UH26" i="1"/>
  <c r="UC26" i="1"/>
  <c r="OO26" i="1"/>
  <c r="TF26" i="1"/>
  <c r="OS26" i="1"/>
  <c r="PG26" i="1"/>
  <c r="PK26" i="1"/>
  <c r="QQ26" i="1"/>
  <c r="OF26" i="1"/>
  <c r="SC26" i="1"/>
  <c r="RE26" i="1"/>
  <c r="PV26" i="1"/>
  <c r="RT26" i="1"/>
  <c r="QU26" i="1"/>
  <c r="RC26" i="1"/>
  <c r="TL26" i="1"/>
  <c r="OL26" i="1"/>
  <c r="RF26" i="1"/>
  <c r="SR26" i="1"/>
  <c r="QH26" i="1"/>
  <c r="RZ26" i="1"/>
  <c r="SG26" i="1"/>
  <c r="TR26" i="1"/>
  <c r="ST26" i="1"/>
  <c r="UO26" i="1"/>
  <c r="UJ26" i="1"/>
  <c r="OG26" i="1"/>
  <c r="PW26" i="1"/>
  <c r="PN26" i="1"/>
  <c r="UE26" i="1"/>
  <c r="SB26" i="1"/>
  <c r="UK26" i="1"/>
  <c r="SD26" i="1"/>
  <c r="OT26" i="1"/>
  <c r="NX26" i="1"/>
  <c r="UB26" i="1"/>
  <c r="PP26" i="1"/>
  <c r="ON26" i="1"/>
  <c r="UG26" i="1"/>
  <c r="RH26" i="1"/>
  <c r="QJ26" i="1"/>
  <c r="RX26" i="1"/>
  <c r="OJ26" i="1"/>
  <c r="OI26" i="1"/>
  <c r="PY26" i="1"/>
  <c r="RW26" i="1"/>
  <c r="TP26" i="1"/>
  <c r="TO26" i="1"/>
  <c r="PZ26" i="1"/>
  <c r="JG27" i="1"/>
  <c r="UQ27" i="1"/>
  <c r="UN27" i="1"/>
  <c r="UG27" i="1"/>
  <c r="TE27" i="1"/>
  <c r="TB27" i="1"/>
  <c r="SI27" i="1"/>
  <c r="RG27" i="1"/>
  <c r="RD27" i="1"/>
  <c r="PO27" i="1"/>
  <c r="PL27" i="1"/>
  <c r="SJ27" i="1"/>
  <c r="QX27" i="1"/>
  <c r="SS27" i="1"/>
  <c r="OR27" i="1"/>
  <c r="QV27" i="1"/>
  <c r="OK27" i="1"/>
  <c r="ON27" i="1"/>
  <c r="OC27" i="1"/>
  <c r="QJ27" i="1"/>
  <c r="PM27" i="1"/>
  <c r="QY27" i="1"/>
  <c r="UK27" i="1"/>
  <c r="UM27" i="1"/>
  <c r="PS27" i="1"/>
  <c r="RY27" i="1"/>
  <c r="SB27" i="1"/>
  <c r="OU27" i="1"/>
  <c r="QT27" i="1"/>
  <c r="UH27" i="1"/>
  <c r="RQ27" i="1"/>
  <c r="TQ27" i="1"/>
  <c r="TT27" i="1"/>
  <c r="SH27" i="1"/>
  <c r="TI27" i="1"/>
  <c r="OP27" i="1"/>
  <c r="SF27" i="1"/>
  <c r="PJ27" i="1"/>
  <c r="TD27" i="1"/>
  <c r="NX27" i="1"/>
  <c r="QW27" i="1"/>
  <c r="PP27" i="1"/>
  <c r="UF27" i="1"/>
  <c r="RH27" i="1"/>
  <c r="OG27" i="1"/>
  <c r="OO27" i="1"/>
  <c r="QR27" i="1"/>
  <c r="UD27" i="1"/>
  <c r="RB27" i="1"/>
  <c r="TF27" i="1"/>
  <c r="OD27" i="1"/>
  <c r="PW27" i="1"/>
  <c r="QQ27" i="1"/>
  <c r="UI27" i="1"/>
  <c r="UR27" i="1"/>
  <c r="PT27" i="1"/>
  <c r="RU27" i="1"/>
  <c r="SC27" i="1"/>
  <c r="OV27" i="1"/>
  <c r="RR27" i="1"/>
  <c r="TM27" i="1"/>
  <c r="UA27" i="1"/>
  <c r="OS27" i="1"/>
  <c r="ST27" i="1"/>
  <c r="TJ27" i="1"/>
  <c r="OL27" i="1"/>
  <c r="QS27" i="1"/>
  <c r="UL27" i="1"/>
  <c r="OF27" i="1"/>
  <c r="SE27" i="1"/>
  <c r="TC27" i="1"/>
  <c r="PV27" i="1"/>
  <c r="NY27" i="1"/>
  <c r="RT27" i="1"/>
  <c r="PQ27" i="1"/>
  <c r="TL27" i="1"/>
  <c r="PH27" i="1"/>
  <c r="UC27" i="1"/>
  <c r="RI27" i="1"/>
  <c r="PK27" i="1"/>
  <c r="TG27" i="1"/>
  <c r="US27" i="1"/>
  <c r="RE27" i="1"/>
  <c r="QH27" i="1"/>
  <c r="QU27" i="1"/>
  <c r="PG27" i="1"/>
  <c r="RC27" i="1"/>
  <c r="RZ27" i="1"/>
  <c r="TR27" i="1"/>
  <c r="RF27" i="1"/>
  <c r="QZ27" i="1"/>
  <c r="OA27" i="1"/>
  <c r="PR27" i="1"/>
  <c r="SG27" i="1"/>
  <c r="TA27" i="1"/>
  <c r="RJ27" i="1"/>
  <c r="TH27" i="1"/>
  <c r="UO27" i="1"/>
  <c r="SR27" i="1"/>
  <c r="UT27" i="1"/>
  <c r="OH27" i="1"/>
  <c r="PX27" i="1"/>
  <c r="PN27" i="1"/>
  <c r="UE27" i="1"/>
  <c r="RV27" i="1"/>
  <c r="TN27" i="1"/>
  <c r="UP27" i="1"/>
  <c r="UJ27" i="1"/>
  <c r="OM27" i="1"/>
  <c r="SD27" i="1"/>
  <c r="QI27" i="1"/>
  <c r="OT27" i="1"/>
  <c r="SA27" i="1"/>
  <c r="OQ27" i="1"/>
  <c r="PI27" i="1"/>
  <c r="TS27" i="1"/>
  <c r="OE27" i="1"/>
  <c r="UB27" i="1"/>
  <c r="PU27" i="1"/>
  <c r="RA27" i="1"/>
  <c r="RS27" i="1"/>
  <c r="TK27" i="1"/>
  <c r="RX27" i="1"/>
  <c r="OJ27" i="1"/>
  <c r="OI27" i="1"/>
  <c r="TO27" i="1"/>
  <c r="RW27" i="1"/>
  <c r="TP27" i="1"/>
  <c r="PZ27" i="1"/>
  <c r="PY27" i="1"/>
  <c r="JG38" i="1"/>
  <c r="TT38" i="1"/>
  <c r="TM38" i="1"/>
  <c r="TN38" i="1"/>
  <c r="TS38" i="1"/>
  <c r="US38" i="1"/>
  <c r="UB38" i="1"/>
  <c r="TK38" i="1"/>
  <c r="UA38" i="1"/>
  <c r="TL38" i="1"/>
  <c r="TB38" i="1"/>
  <c r="UE38" i="1"/>
  <c r="UO38" i="1"/>
  <c r="UD38" i="1"/>
  <c r="TC38" i="1"/>
  <c r="TQ38" i="1"/>
  <c r="UC38" i="1"/>
  <c r="TE38" i="1"/>
  <c r="UP38" i="1"/>
  <c r="UQ38" i="1"/>
  <c r="UT38" i="1"/>
  <c r="TG38" i="1"/>
  <c r="TF38" i="1"/>
  <c r="TR38" i="1"/>
  <c r="TI38" i="1"/>
  <c r="UR38" i="1"/>
  <c r="TJ38" i="1"/>
  <c r="TD38" i="1"/>
  <c r="TH38" i="1"/>
  <c r="UJ38" i="1"/>
  <c r="UG38" i="1"/>
  <c r="UH38" i="1"/>
  <c r="UI38" i="1"/>
  <c r="UL38" i="1"/>
  <c r="SS38" i="1"/>
  <c r="UM38" i="1"/>
  <c r="TA38" i="1"/>
  <c r="SR38" i="1"/>
  <c r="ST38" i="1"/>
  <c r="TP38" i="1"/>
  <c r="UF38" i="1"/>
  <c r="UK38" i="1"/>
  <c r="TO38" i="1"/>
  <c r="UN38" i="1"/>
  <c r="KE28" i="1"/>
  <c r="KD28" i="1"/>
  <c r="KC28" i="1"/>
  <c r="KE29" i="1"/>
  <c r="KD29" i="1"/>
  <c r="KC29" i="1"/>
  <c r="KE38" i="1"/>
  <c r="KD38" i="1"/>
  <c r="KC38" i="1"/>
  <c r="KE26" i="1"/>
  <c r="KD26" i="1"/>
  <c r="KC26" i="1"/>
  <c r="KE27" i="1"/>
  <c r="KD27" i="1"/>
  <c r="KC27" i="1"/>
  <c r="KE32" i="1"/>
  <c r="KD32" i="1"/>
  <c r="KC32" i="1"/>
  <c r="JW26" i="1"/>
  <c r="KA26" i="1"/>
  <c r="KB26" i="1"/>
  <c r="JZ26" i="1"/>
  <c r="JX26" i="1"/>
  <c r="JY26" i="1"/>
  <c r="JV26" i="1"/>
  <c r="JT26" i="1"/>
  <c r="JU26" i="1"/>
  <c r="JW28" i="1"/>
  <c r="KA28" i="1"/>
  <c r="JX28" i="1"/>
  <c r="JY28" i="1"/>
  <c r="KB28" i="1"/>
  <c r="JZ28" i="1"/>
  <c r="JT28" i="1"/>
  <c r="JU28" i="1"/>
  <c r="JV28" i="1"/>
  <c r="KA38" i="1"/>
  <c r="JW38" i="1"/>
  <c r="KB38" i="1"/>
  <c r="JZ38" i="1"/>
  <c r="JY38" i="1"/>
  <c r="JX38" i="1"/>
  <c r="JU38" i="1"/>
  <c r="JT38" i="1"/>
  <c r="JV38" i="1"/>
  <c r="JW29" i="1"/>
  <c r="KA29" i="1"/>
  <c r="JY29" i="1"/>
  <c r="KB29" i="1"/>
  <c r="JZ29" i="1"/>
  <c r="JX29" i="1"/>
  <c r="JV29" i="1"/>
  <c r="JT29" i="1"/>
  <c r="JU29" i="1"/>
  <c r="JW27" i="1"/>
  <c r="KA27" i="1"/>
  <c r="JY27" i="1"/>
  <c r="KB27" i="1"/>
  <c r="JZ27" i="1"/>
  <c r="JX27" i="1"/>
  <c r="JU27" i="1"/>
  <c r="JT27" i="1"/>
  <c r="JV27" i="1"/>
  <c r="KA32" i="1"/>
  <c r="JW32" i="1"/>
  <c r="JX32" i="1"/>
  <c r="JZ32" i="1"/>
  <c r="JV32" i="1"/>
  <c r="JY32" i="1"/>
  <c r="KB32" i="1"/>
  <c r="JU32" i="1"/>
  <c r="JT32" i="1"/>
  <c r="JJ26" i="1"/>
  <c r="JE26" i="1"/>
  <c r="JJ38" i="1"/>
  <c r="JJ29" i="1"/>
  <c r="JE29" i="1"/>
  <c r="JJ27" i="1"/>
  <c r="JE27" i="1"/>
  <c r="JJ28" i="1"/>
  <c r="JE28" i="1"/>
  <c r="KN29" i="1"/>
  <c r="KO29" i="1"/>
  <c r="KP29" i="1"/>
  <c r="KN27" i="1"/>
  <c r="KO27" i="1"/>
  <c r="KP27" i="1"/>
  <c r="KN28" i="1"/>
  <c r="KO28" i="1"/>
  <c r="KP28" i="1"/>
  <c r="KN32" i="1"/>
  <c r="KO32" i="1"/>
  <c r="KP32" i="1"/>
  <c r="KN26" i="1"/>
  <c r="KO26" i="1"/>
  <c r="KP26" i="1"/>
  <c r="KN38" i="1"/>
  <c r="KO38" i="1"/>
  <c r="KP38" i="1"/>
  <c r="EH28" i="1"/>
  <c r="EH27" i="1"/>
  <c r="EH26" i="1"/>
  <c r="EH38" i="1"/>
  <c r="EH40" i="1" s="1"/>
  <c r="EH29" i="1"/>
  <c r="JD26" i="1"/>
  <c r="ED26" i="1"/>
  <c r="EC26" i="1"/>
  <c r="EB26" i="1"/>
  <c r="EA26" i="1"/>
  <c r="DZ26" i="1"/>
  <c r="DY26" i="1"/>
  <c r="DX26" i="1"/>
  <c r="DW26" i="1"/>
  <c r="DV26" i="1"/>
  <c r="DU26" i="1"/>
  <c r="DT26" i="1"/>
  <c r="DS26" i="1"/>
  <c r="JD32" i="1"/>
  <c r="DS32" i="1"/>
  <c r="DY32" i="1"/>
  <c r="DT32" i="1"/>
  <c r="DU32" i="1"/>
  <c r="DZ32" i="1"/>
  <c r="EA32" i="1"/>
  <c r="EB32" i="1"/>
  <c r="EC32" i="1"/>
  <c r="DV32" i="1"/>
  <c r="ED32" i="1"/>
  <c r="DW32" i="1"/>
  <c r="DX32" i="1"/>
  <c r="JD38" i="1"/>
  <c r="DY38" i="1"/>
  <c r="DZ38" i="1"/>
  <c r="EA38" i="1"/>
  <c r="EB38" i="1"/>
  <c r="EC38" i="1"/>
  <c r="DV38" i="1"/>
  <c r="ED38" i="1"/>
  <c r="DW38" i="1"/>
  <c r="DS38" i="1"/>
  <c r="DX38" i="1"/>
  <c r="DT38" i="1"/>
  <c r="DU38" i="1"/>
  <c r="JD27" i="1"/>
  <c r="EB27" i="1"/>
  <c r="EA27" i="1"/>
  <c r="DZ27" i="1"/>
  <c r="DY27" i="1"/>
  <c r="DX27" i="1"/>
  <c r="DW27" i="1"/>
  <c r="DV27" i="1"/>
  <c r="DU27" i="1"/>
  <c r="DT27" i="1"/>
  <c r="DS27" i="1"/>
  <c r="ED27" i="1"/>
  <c r="EC27" i="1"/>
  <c r="JD28" i="1"/>
  <c r="ED28" i="1"/>
  <c r="EC28" i="1"/>
  <c r="EB28" i="1"/>
  <c r="EA28" i="1"/>
  <c r="DZ28" i="1"/>
  <c r="DY28" i="1"/>
  <c r="DX28" i="1"/>
  <c r="DW28" i="1"/>
  <c r="DV28" i="1"/>
  <c r="DU28" i="1"/>
  <c r="DT28" i="1"/>
  <c r="DS28" i="1"/>
  <c r="JD29" i="1"/>
  <c r="ED29" i="1"/>
  <c r="EC29" i="1"/>
  <c r="EB29" i="1"/>
  <c r="EA29" i="1"/>
  <c r="DZ29" i="1"/>
  <c r="DY29" i="1"/>
  <c r="DX29" i="1"/>
  <c r="DW29" i="1"/>
  <c r="DV29" i="1"/>
  <c r="DU29" i="1"/>
  <c r="DT29" i="1"/>
  <c r="DS29" i="1"/>
  <c r="MA26" i="1"/>
  <c r="MK26" i="1"/>
  <c r="LM26" i="1"/>
  <c r="LL26" i="1"/>
  <c r="LK26" i="1"/>
  <c r="LJ26" i="1"/>
  <c r="LI26" i="1"/>
  <c r="MJ26" i="1"/>
  <c r="LH26" i="1"/>
  <c r="LG26" i="1"/>
  <c r="MA28" i="1"/>
  <c r="MK28" i="1"/>
  <c r="LI28" i="1"/>
  <c r="LH28" i="1"/>
  <c r="LG28" i="1"/>
  <c r="MJ28" i="1"/>
  <c r="LM28" i="1"/>
  <c r="LL28" i="1"/>
  <c r="LK28" i="1"/>
  <c r="LJ28" i="1"/>
  <c r="MA29" i="1"/>
  <c r="MK29" i="1"/>
  <c r="LM29" i="1"/>
  <c r="MJ29" i="1"/>
  <c r="LL29" i="1"/>
  <c r="LK29" i="1"/>
  <c r="LJ29" i="1"/>
  <c r="LI29" i="1"/>
  <c r="LH29" i="1"/>
  <c r="LG29" i="1"/>
  <c r="MK32" i="1"/>
  <c r="LM32" i="1"/>
  <c r="LL32" i="1"/>
  <c r="LK32" i="1"/>
  <c r="LJ32" i="1"/>
  <c r="LI32" i="1"/>
  <c r="LH32" i="1"/>
  <c r="LG32" i="1"/>
  <c r="MJ32" i="1"/>
  <c r="MA32" i="1"/>
  <c r="MA27" i="1"/>
  <c r="MK27" i="1"/>
  <c r="LM27" i="1"/>
  <c r="LL27" i="1"/>
  <c r="LK27" i="1"/>
  <c r="LJ27" i="1"/>
  <c r="LI27" i="1"/>
  <c r="LH27" i="1"/>
  <c r="LG27" i="1"/>
  <c r="MJ27" i="1"/>
  <c r="LU32" i="1"/>
  <c r="LV32" i="1"/>
  <c r="LT32" i="1"/>
  <c r="LS32" i="1"/>
  <c r="LR32" i="1"/>
  <c r="LQ32" i="1"/>
  <c r="LV26" i="1"/>
  <c r="LU26" i="1"/>
  <c r="LT26" i="1"/>
  <c r="LS26" i="1"/>
  <c r="LR26" i="1"/>
  <c r="LQ26" i="1"/>
  <c r="LV27" i="1"/>
  <c r="LU27" i="1"/>
  <c r="LT27" i="1"/>
  <c r="LS27" i="1"/>
  <c r="LR27" i="1"/>
  <c r="LQ27" i="1"/>
  <c r="LV28" i="1"/>
  <c r="LU28" i="1"/>
  <c r="LT28" i="1"/>
  <c r="LS28" i="1"/>
  <c r="LR28" i="1"/>
  <c r="LQ28" i="1"/>
  <c r="LV29" i="1"/>
  <c r="LU29" i="1"/>
  <c r="LT29" i="1"/>
  <c r="LS29" i="1"/>
  <c r="LR29" i="1"/>
  <c r="LQ29" i="1"/>
  <c r="BF28" i="1"/>
  <c r="BH28" i="1"/>
  <c r="BG28" i="1"/>
  <c r="KR32" i="1"/>
  <c r="BH27" i="1"/>
  <c r="BG27" i="1"/>
  <c r="BF27" i="1"/>
  <c r="KR38" i="1"/>
  <c r="BH29" i="1"/>
  <c r="BG29" i="1"/>
  <c r="BF29" i="1"/>
  <c r="BH26" i="1"/>
  <c r="BG26" i="1"/>
  <c r="BF26" i="1"/>
  <c r="EG28" i="1"/>
  <c r="KM28" i="1"/>
  <c r="EG29" i="1"/>
  <c r="KM29" i="1"/>
  <c r="EG26" i="1"/>
  <c r="KM26" i="1"/>
  <c r="EG27" i="1"/>
  <c r="KM27" i="1"/>
  <c r="CA29" i="1"/>
  <c r="BZ29" i="1"/>
  <c r="BY29" i="1"/>
  <c r="CC29" i="1"/>
  <c r="CB29" i="1"/>
  <c r="CH29" i="1"/>
  <c r="CG29" i="1"/>
  <c r="CF29" i="1"/>
  <c r="CE29" i="1"/>
  <c r="CD29" i="1"/>
  <c r="CH28" i="1"/>
  <c r="CG28" i="1"/>
  <c r="CF28" i="1"/>
  <c r="CE28" i="1"/>
  <c r="CD28" i="1"/>
  <c r="CC28" i="1"/>
  <c r="CB28" i="1"/>
  <c r="CA28" i="1"/>
  <c r="BZ28" i="1"/>
  <c r="BY28" i="1"/>
  <c r="BY26" i="1"/>
  <c r="CH26" i="1"/>
  <c r="CG26" i="1"/>
  <c r="CF26" i="1"/>
  <c r="CE26" i="1"/>
  <c r="CD26" i="1"/>
  <c r="CC26" i="1"/>
  <c r="CB26" i="1"/>
  <c r="CA26" i="1"/>
  <c r="BZ26" i="1"/>
  <c r="CH27" i="1"/>
  <c r="CG27" i="1"/>
  <c r="CF27" i="1"/>
  <c r="CE27" i="1"/>
  <c r="CD27" i="1"/>
  <c r="CC27" i="1"/>
  <c r="CB27" i="1"/>
  <c r="CA27" i="1"/>
  <c r="BZ27" i="1"/>
  <c r="BY27" i="1"/>
  <c r="LY28" i="1"/>
  <c r="KK28" i="1"/>
  <c r="LY29" i="1"/>
  <c r="KK29" i="1"/>
  <c r="LY27" i="1"/>
  <c r="KK27" i="1"/>
  <c r="LY26" i="1"/>
  <c r="KK26" i="1"/>
  <c r="BS29" i="1"/>
  <c r="BQ29" i="1"/>
  <c r="BO29" i="1"/>
  <c r="BM29" i="1"/>
  <c r="BW29" i="1"/>
  <c r="BW28" i="1"/>
  <c r="BS28" i="1"/>
  <c r="BQ28" i="1"/>
  <c r="BO28" i="1"/>
  <c r="BM28" i="1"/>
  <c r="BW27" i="1"/>
  <c r="BS27" i="1"/>
  <c r="BQ27" i="1"/>
  <c r="BO27" i="1"/>
  <c r="BM27" i="1"/>
  <c r="BQ26" i="1"/>
  <c r="BO26" i="1"/>
  <c r="BM26" i="1"/>
  <c r="BS26" i="1"/>
  <c r="BW26" i="1"/>
  <c r="MI26" i="1"/>
  <c r="MI27" i="1"/>
  <c r="MI28" i="1"/>
  <c r="MI29" i="1"/>
  <c r="BN32" i="1"/>
  <c r="KR27" i="1"/>
  <c r="KR26" i="1"/>
  <c r="AW28" i="1"/>
  <c r="AV28" i="1"/>
  <c r="KR28" i="1"/>
  <c r="CK28" i="1"/>
  <c r="KR29" i="1"/>
  <c r="CK29" i="1"/>
  <c r="CK26" i="1"/>
  <c r="C462" i="4"/>
  <c r="P462" i="4" s="1"/>
  <c r="B461" i="4"/>
  <c r="DB26" i="1"/>
  <c r="DA26" i="1"/>
  <c r="DA27" i="1"/>
  <c r="DB27" i="1"/>
  <c r="LC27" i="1"/>
  <c r="LC26" i="1"/>
  <c r="G476" i="4"/>
  <c r="H525" i="4"/>
  <c r="I526" i="4"/>
  <c r="MF32" i="1"/>
  <c r="MH26" i="1"/>
  <c r="MF26" i="1"/>
  <c r="MH27" i="1"/>
  <c r="MF27" i="1"/>
  <c r="MG26" i="1"/>
  <c r="MG28" i="1"/>
  <c r="MG27" i="1"/>
  <c r="ND26" i="1"/>
  <c r="NC26" i="1"/>
  <c r="ND27" i="1"/>
  <c r="NC27" i="1"/>
  <c r="ND38" i="1"/>
  <c r="NC38" i="1"/>
  <c r="ND32" i="1"/>
  <c r="NC32" i="1"/>
  <c r="CJ29" i="1"/>
  <c r="CJ26" i="1"/>
  <c r="CJ27" i="1"/>
  <c r="LZ26" i="1"/>
  <c r="LX26" i="1"/>
  <c r="EF26" i="1"/>
  <c r="LW26" i="1"/>
  <c r="EE26" i="1"/>
  <c r="NA26" i="1"/>
  <c r="JC26" i="1"/>
  <c r="MB26" i="1"/>
  <c r="MZ26" i="1"/>
  <c r="MY26" i="1"/>
  <c r="LF26" i="1"/>
  <c r="LE26" i="1"/>
  <c r="MR26" i="1"/>
  <c r="LP26" i="1"/>
  <c r="DE26" i="1"/>
  <c r="LB26" i="1"/>
  <c r="DD26" i="1"/>
  <c r="NM26" i="1"/>
  <c r="LA26" i="1"/>
  <c r="JK26" i="1"/>
  <c r="MO26" i="1"/>
  <c r="KY26" i="1"/>
  <c r="MN26" i="1"/>
  <c r="MM26" i="1"/>
  <c r="DO26" i="1"/>
  <c r="MS26" i="1"/>
  <c r="ML26" i="1"/>
  <c r="CP26" i="1"/>
  <c r="CO26" i="1"/>
  <c r="CZ26" i="1"/>
  <c r="CN26" i="1"/>
  <c r="ME26" i="1"/>
  <c r="IZ26" i="1"/>
  <c r="CM26" i="1"/>
  <c r="MD26" i="1"/>
  <c r="CL26" i="1"/>
  <c r="MC26" i="1"/>
  <c r="LF27" i="1"/>
  <c r="NM27" i="1"/>
  <c r="LE27" i="1"/>
  <c r="DE27" i="1"/>
  <c r="DD27" i="1"/>
  <c r="MR27" i="1"/>
  <c r="LP27" i="1"/>
  <c r="DO27" i="1"/>
  <c r="LB27" i="1"/>
  <c r="LA27" i="1"/>
  <c r="CP27" i="1"/>
  <c r="JC27" i="1"/>
  <c r="MO27" i="1"/>
  <c r="KY27" i="1"/>
  <c r="JK27" i="1"/>
  <c r="CO27" i="1"/>
  <c r="MN27" i="1"/>
  <c r="CN27" i="1"/>
  <c r="MM27" i="1"/>
  <c r="CM27" i="1"/>
  <c r="MS27" i="1"/>
  <c r="CL27" i="1"/>
  <c r="ML27" i="1"/>
  <c r="CZ27" i="1"/>
  <c r="IZ27" i="1"/>
  <c r="ME27" i="1"/>
  <c r="MD27" i="1"/>
  <c r="MC27" i="1"/>
  <c r="NA27" i="1"/>
  <c r="MB27" i="1"/>
  <c r="MZ27" i="1"/>
  <c r="EF27" i="1"/>
  <c r="MY27" i="1"/>
  <c r="LZ27" i="1"/>
  <c r="EE27" i="1"/>
  <c r="LX27" i="1"/>
  <c r="LW27" i="1"/>
  <c r="NM38" i="1"/>
  <c r="BJ26" i="1"/>
  <c r="BJ27" i="1"/>
  <c r="P447" i="4"/>
  <c r="C448" i="4"/>
  <c r="F528" i="4"/>
  <c r="E528" i="4"/>
  <c r="D528" i="4"/>
  <c r="Q528" i="4" s="1"/>
  <c r="U463" i="4"/>
  <c r="V464" i="4"/>
  <c r="S447" i="4"/>
  <c r="B447" i="4"/>
  <c r="MX38" i="1"/>
  <c r="DP38" i="1"/>
  <c r="DQ38" i="1"/>
  <c r="MU38" i="1"/>
  <c r="MV38" i="1"/>
  <c r="MW38" i="1"/>
  <c r="R500" i="4"/>
  <c r="A529" i="4"/>
  <c r="R503" i="4"/>
  <c r="R497" i="4"/>
  <c r="R494" i="4"/>
  <c r="LP32" i="1"/>
  <c r="DL32" i="1"/>
  <c r="DE32" i="1"/>
  <c r="DD32" i="1"/>
  <c r="BE26" i="1"/>
  <c r="VA26" i="1"/>
  <c r="BI26" i="1"/>
  <c r="BI27" i="1"/>
  <c r="BE27" i="1"/>
  <c r="VA27" i="1"/>
  <c r="BR25" i="1"/>
  <c r="BR28" i="1" s="1"/>
  <c r="BT25" i="1"/>
  <c r="BT28" i="1" s="1"/>
  <c r="BV25" i="1"/>
  <c r="BV28" i="1" s="1"/>
  <c r="BN25" i="1"/>
  <c r="BN26" i="1" s="1"/>
  <c r="JO5" i="1"/>
  <c r="JO89" i="1" s="1"/>
  <c r="JN5" i="1"/>
  <c r="JN89" i="1" s="1"/>
  <c r="DQ5" i="1"/>
  <c r="DQ89" i="1" s="1"/>
  <c r="DP5" i="1"/>
  <c r="DP89" i="1" s="1"/>
  <c r="DK5" i="1"/>
  <c r="DK89" i="1" s="1"/>
  <c r="NK33" i="1" l="1"/>
  <c r="NK41" i="1"/>
  <c r="NK42" i="1"/>
  <c r="NJ39" i="1"/>
  <c r="NJ40" i="1"/>
  <c r="NJ41" i="1"/>
  <c r="NJ42" i="1"/>
  <c r="NK40" i="1"/>
  <c r="NJ34" i="1"/>
  <c r="NJ33" i="1"/>
  <c r="JH40" i="1"/>
  <c r="JH39" i="1"/>
  <c r="JH42" i="1"/>
  <c r="NI39" i="1"/>
  <c r="NI40" i="1"/>
  <c r="NI41" i="1"/>
  <c r="NI42" i="1"/>
  <c r="NL34" i="1"/>
  <c r="NL33" i="1"/>
  <c r="NF39" i="1"/>
  <c r="NF40" i="1"/>
  <c r="NF41" i="1"/>
  <c r="NF42" i="1"/>
  <c r="NL39" i="1"/>
  <c r="NL40" i="1"/>
  <c r="NL41" i="1"/>
  <c r="NL42" i="1"/>
  <c r="NG39" i="1"/>
  <c r="NG40" i="1"/>
  <c r="NG41" i="1"/>
  <c r="NG42" i="1"/>
  <c r="NF34" i="1"/>
  <c r="NF33" i="1"/>
  <c r="NH39" i="1"/>
  <c r="NH40" i="1"/>
  <c r="NH41" i="1"/>
  <c r="NH42" i="1"/>
  <c r="NE34" i="1"/>
  <c r="NE33" i="1"/>
  <c r="NE39" i="1"/>
  <c r="NE40" i="1"/>
  <c r="NE41" i="1"/>
  <c r="NE42" i="1"/>
  <c r="NG33" i="1"/>
  <c r="NG34" i="1"/>
  <c r="NH33" i="1"/>
  <c r="NH34" i="1"/>
  <c r="NI33" i="1"/>
  <c r="NI34" i="1"/>
  <c r="D34" i="1"/>
  <c r="JG39" i="1"/>
  <c r="JG40" i="1"/>
  <c r="JG41" i="1"/>
  <c r="JG42" i="1"/>
  <c r="D41" i="1"/>
  <c r="D42" i="1"/>
  <c r="D39" i="1"/>
  <c r="MK39" i="1"/>
  <c r="MK40" i="1"/>
  <c r="MK41" i="1"/>
  <c r="MK42" i="1"/>
  <c r="NN34" i="1"/>
  <c r="NN33" i="1"/>
  <c r="NP34" i="1"/>
  <c r="NP33" i="1"/>
  <c r="MJ39" i="1"/>
  <c r="MJ40" i="1"/>
  <c r="MJ41" i="1"/>
  <c r="MJ42" i="1"/>
  <c r="NQ33" i="1"/>
  <c r="NQ34" i="1"/>
  <c r="NT34" i="1"/>
  <c r="NT33" i="1"/>
  <c r="NR34" i="1"/>
  <c r="NR33" i="1"/>
  <c r="NO34" i="1"/>
  <c r="NO33" i="1"/>
  <c r="NS34" i="1"/>
  <c r="NS33" i="1"/>
  <c r="NU33" i="1"/>
  <c r="NU34" i="1"/>
  <c r="KJ42" i="1"/>
  <c r="KJ41" i="1"/>
  <c r="KJ40" i="1"/>
  <c r="KJ39" i="1"/>
  <c r="KL34" i="1"/>
  <c r="KL33" i="1"/>
  <c r="KJ33" i="1"/>
  <c r="KJ34" i="1"/>
  <c r="KL39" i="1"/>
  <c r="KL40" i="1"/>
  <c r="KL41" i="1"/>
  <c r="KL42" i="1"/>
  <c r="GP34" i="1"/>
  <c r="GP33" i="1"/>
  <c r="IY34" i="1"/>
  <c r="IY33" i="1"/>
  <c r="DC33" i="1"/>
  <c r="DC34" i="1"/>
  <c r="DC39" i="1"/>
  <c r="DC40" i="1"/>
  <c r="JH33" i="1"/>
  <c r="JH34" i="1"/>
  <c r="AY34" i="1"/>
  <c r="AY33" i="1"/>
  <c r="AZ34" i="1"/>
  <c r="AZ33" i="1"/>
  <c r="OB39" i="1"/>
  <c r="OB40" i="1"/>
  <c r="OB41" i="1"/>
  <c r="OB42" i="1"/>
  <c r="PB39" i="1"/>
  <c r="PB40" i="1"/>
  <c r="PB41" i="1"/>
  <c r="PB42" i="1"/>
  <c r="PC39" i="1"/>
  <c r="PC40" i="1"/>
  <c r="PC41" i="1"/>
  <c r="PC42" i="1"/>
  <c r="PD39" i="1"/>
  <c r="PD40" i="1"/>
  <c r="PD41" i="1"/>
  <c r="PD42" i="1"/>
  <c r="PE39" i="1"/>
  <c r="PE40" i="1"/>
  <c r="PE41" i="1"/>
  <c r="PE42" i="1"/>
  <c r="PF39" i="1"/>
  <c r="PF40" i="1"/>
  <c r="PF41" i="1"/>
  <c r="PF42" i="1"/>
  <c r="RM39" i="1"/>
  <c r="RM40" i="1"/>
  <c r="RM41" i="1"/>
  <c r="RM42" i="1"/>
  <c r="RN39" i="1"/>
  <c r="RN40" i="1"/>
  <c r="RN41" i="1"/>
  <c r="RN42" i="1"/>
  <c r="RP39" i="1"/>
  <c r="RP40" i="1"/>
  <c r="RP41" i="1"/>
  <c r="RP42" i="1"/>
  <c r="RO39" i="1"/>
  <c r="RO40" i="1"/>
  <c r="RO41" i="1"/>
  <c r="RO42" i="1"/>
  <c r="RK39" i="1"/>
  <c r="RK40" i="1"/>
  <c r="RK41" i="1"/>
  <c r="RK42" i="1"/>
  <c r="RL39" i="1"/>
  <c r="RL40" i="1"/>
  <c r="RL41" i="1"/>
  <c r="RL42" i="1"/>
  <c r="TU39" i="1"/>
  <c r="TU40" i="1"/>
  <c r="TU41" i="1"/>
  <c r="TU42" i="1"/>
  <c r="TV39" i="1"/>
  <c r="TV40" i="1"/>
  <c r="TV41" i="1"/>
  <c r="TV42" i="1"/>
  <c r="TW39" i="1"/>
  <c r="TW40" i="1"/>
  <c r="TW41" i="1"/>
  <c r="TW42" i="1"/>
  <c r="TX39" i="1"/>
  <c r="TX40" i="1"/>
  <c r="TX41" i="1"/>
  <c r="TX42" i="1"/>
  <c r="TY39" i="1"/>
  <c r="TY40" i="1"/>
  <c r="TY41" i="1"/>
  <c r="TY42" i="1"/>
  <c r="TZ39" i="1"/>
  <c r="TZ40" i="1"/>
  <c r="TZ41" i="1"/>
  <c r="TZ42" i="1"/>
  <c r="OX39" i="1"/>
  <c r="OX40" i="1"/>
  <c r="OX41" i="1"/>
  <c r="OX42" i="1"/>
  <c r="OY39" i="1"/>
  <c r="OY40" i="1"/>
  <c r="OY41" i="1"/>
  <c r="OY42" i="1"/>
  <c r="OZ39" i="1"/>
  <c r="OZ40" i="1"/>
  <c r="OZ41" i="1"/>
  <c r="OZ42" i="1"/>
  <c r="QP39" i="1"/>
  <c r="QP40" i="1"/>
  <c r="QP41" i="1"/>
  <c r="QP42" i="1"/>
  <c r="QK39" i="1"/>
  <c r="QK40" i="1"/>
  <c r="QK41" i="1"/>
  <c r="QK42" i="1"/>
  <c r="QL39" i="1"/>
  <c r="QL40" i="1"/>
  <c r="QL41" i="1"/>
  <c r="QL42" i="1"/>
  <c r="QM39" i="1"/>
  <c r="QM40" i="1"/>
  <c r="QM41" i="1"/>
  <c r="QM42" i="1"/>
  <c r="QN39" i="1"/>
  <c r="QN40" i="1"/>
  <c r="QN41" i="1"/>
  <c r="QN42" i="1"/>
  <c r="QO39" i="1"/>
  <c r="QO40" i="1"/>
  <c r="QO41" i="1"/>
  <c r="QO42" i="1"/>
  <c r="SU39" i="1"/>
  <c r="SU40" i="1"/>
  <c r="SU41" i="1"/>
  <c r="SU42" i="1"/>
  <c r="SV39" i="1"/>
  <c r="SV40" i="1"/>
  <c r="SV41" i="1"/>
  <c r="SV42" i="1"/>
  <c r="SW39" i="1"/>
  <c r="SW40" i="1"/>
  <c r="SW41" i="1"/>
  <c r="SW42" i="1"/>
  <c r="SX39" i="1"/>
  <c r="SX40" i="1"/>
  <c r="SX41" i="1"/>
  <c r="SX42" i="1"/>
  <c r="SY39" i="1"/>
  <c r="SY40" i="1"/>
  <c r="SY41" i="1"/>
  <c r="SY42" i="1"/>
  <c r="SZ39" i="1"/>
  <c r="SZ40" i="1"/>
  <c r="SZ41" i="1"/>
  <c r="SZ42" i="1"/>
  <c r="NZ39" i="1"/>
  <c r="NZ40" i="1"/>
  <c r="NZ41" i="1"/>
  <c r="NZ42" i="1"/>
  <c r="PA39" i="1"/>
  <c r="PA40" i="1"/>
  <c r="PA41" i="1"/>
  <c r="PA42" i="1"/>
  <c r="OW39" i="1"/>
  <c r="OW40" i="1"/>
  <c r="OW41" i="1"/>
  <c r="OW42" i="1"/>
  <c r="BC41" i="1"/>
  <c r="BC40" i="1"/>
  <c r="BC39" i="1"/>
  <c r="GS39" i="1"/>
  <c r="GS40" i="1"/>
  <c r="GS41" i="1"/>
  <c r="GS42" i="1"/>
  <c r="GU39" i="1"/>
  <c r="GU40" i="1"/>
  <c r="GU41" i="1"/>
  <c r="GU42" i="1"/>
  <c r="HX39" i="1"/>
  <c r="HX40" i="1"/>
  <c r="HX41" i="1"/>
  <c r="HX42" i="1"/>
  <c r="HQ39" i="1"/>
  <c r="HQ40" i="1"/>
  <c r="HQ41" i="1"/>
  <c r="HQ42" i="1"/>
  <c r="HR39" i="1"/>
  <c r="HR40" i="1"/>
  <c r="HR41" i="1"/>
  <c r="HR42" i="1"/>
  <c r="HS39" i="1"/>
  <c r="HS40" i="1"/>
  <c r="HS41" i="1"/>
  <c r="HS42" i="1"/>
  <c r="HT39" i="1"/>
  <c r="HT40" i="1"/>
  <c r="HT41" i="1"/>
  <c r="HT42" i="1"/>
  <c r="HU39" i="1"/>
  <c r="HU40" i="1"/>
  <c r="HU41" i="1"/>
  <c r="HU42" i="1"/>
  <c r="HV39" i="1"/>
  <c r="HV40" i="1"/>
  <c r="HV41" i="1"/>
  <c r="HV42" i="1"/>
  <c r="FH39" i="1"/>
  <c r="FH40" i="1"/>
  <c r="FH41" i="1"/>
  <c r="FH42" i="1"/>
  <c r="FI39" i="1"/>
  <c r="FI40" i="1"/>
  <c r="FI41" i="1"/>
  <c r="FI42" i="1"/>
  <c r="FJ39" i="1"/>
  <c r="FJ40" i="1"/>
  <c r="FJ41" i="1"/>
  <c r="FJ42" i="1"/>
  <c r="FK39" i="1"/>
  <c r="FK40" i="1"/>
  <c r="FK41" i="1"/>
  <c r="FK42" i="1"/>
  <c r="FL39" i="1"/>
  <c r="FL40" i="1"/>
  <c r="FL41" i="1"/>
  <c r="FL42" i="1"/>
  <c r="FM39" i="1"/>
  <c r="FM40" i="1"/>
  <c r="FM41" i="1"/>
  <c r="FM42" i="1"/>
  <c r="FN39" i="1"/>
  <c r="FN40" i="1"/>
  <c r="FN41" i="1"/>
  <c r="FN42" i="1"/>
  <c r="FO39" i="1"/>
  <c r="FO40" i="1"/>
  <c r="FO41" i="1"/>
  <c r="FO42" i="1"/>
  <c r="FP39" i="1"/>
  <c r="FP40" i="1"/>
  <c r="FP41" i="1"/>
  <c r="FP42" i="1"/>
  <c r="FQ39" i="1"/>
  <c r="FQ40" i="1"/>
  <c r="FQ41" i="1"/>
  <c r="FQ42" i="1"/>
  <c r="HY39" i="1"/>
  <c r="HY40" i="1"/>
  <c r="HY41" i="1"/>
  <c r="HY42" i="1"/>
  <c r="HZ39" i="1"/>
  <c r="HZ40" i="1"/>
  <c r="HZ41" i="1"/>
  <c r="HZ42" i="1"/>
  <c r="HW39" i="1"/>
  <c r="HW40" i="1"/>
  <c r="HW41" i="1"/>
  <c r="HW42" i="1"/>
  <c r="EJ39" i="1"/>
  <c r="EJ40" i="1"/>
  <c r="EJ41" i="1"/>
  <c r="EJ42" i="1"/>
  <c r="EL39" i="1"/>
  <c r="EL40" i="1"/>
  <c r="EL41" i="1"/>
  <c r="EL42" i="1"/>
  <c r="NX39" i="1"/>
  <c r="NX40" i="1"/>
  <c r="NX41" i="1"/>
  <c r="NX42" i="1"/>
  <c r="OC39" i="1"/>
  <c r="OC40" i="1"/>
  <c r="OC41" i="1"/>
  <c r="OC42" i="1"/>
  <c r="SD39" i="1"/>
  <c r="SD40" i="1"/>
  <c r="SD41" i="1"/>
  <c r="SD42" i="1"/>
  <c r="PW39" i="1"/>
  <c r="PW40" i="1"/>
  <c r="PW41" i="1"/>
  <c r="PW42" i="1"/>
  <c r="QA39" i="1"/>
  <c r="QA40" i="1"/>
  <c r="QA41" i="1"/>
  <c r="QA42" i="1"/>
  <c r="PH39" i="1"/>
  <c r="PH40" i="1"/>
  <c r="PH41" i="1"/>
  <c r="PH42" i="1"/>
  <c r="RE39" i="1"/>
  <c r="RE40" i="1"/>
  <c r="RE41" i="1"/>
  <c r="RE42" i="1"/>
  <c r="PU39" i="1"/>
  <c r="PU40" i="1"/>
  <c r="PU41" i="1"/>
  <c r="PU42" i="1"/>
  <c r="SP39" i="1"/>
  <c r="SP40" i="1"/>
  <c r="SP41" i="1"/>
  <c r="SP42" i="1"/>
  <c r="OG39" i="1"/>
  <c r="OG40" i="1"/>
  <c r="OG41" i="1"/>
  <c r="OG42" i="1"/>
  <c r="PT39" i="1"/>
  <c r="PT40" i="1"/>
  <c r="PT41" i="1"/>
  <c r="PT42" i="1"/>
  <c r="RG39" i="1"/>
  <c r="RG40" i="1"/>
  <c r="RG41" i="1"/>
  <c r="RG42" i="1"/>
  <c r="OQ39" i="1"/>
  <c r="OQ40" i="1"/>
  <c r="OQ41" i="1"/>
  <c r="OQ42" i="1"/>
  <c r="OP39" i="1"/>
  <c r="OP40" i="1"/>
  <c r="OP41" i="1"/>
  <c r="OP42" i="1"/>
  <c r="PX39" i="1"/>
  <c r="PX40" i="1"/>
  <c r="PX41" i="1"/>
  <c r="PX42" i="1"/>
  <c r="SB39" i="1"/>
  <c r="SB40" i="1"/>
  <c r="SB41" i="1"/>
  <c r="SB42" i="1"/>
  <c r="QC39" i="1"/>
  <c r="QC40" i="1"/>
  <c r="QC41" i="1"/>
  <c r="QC42" i="1"/>
  <c r="PR39" i="1"/>
  <c r="PR40" i="1"/>
  <c r="PR41" i="1"/>
  <c r="PR42" i="1"/>
  <c r="RV39" i="1"/>
  <c r="RV40" i="1"/>
  <c r="RV41" i="1"/>
  <c r="RV42" i="1"/>
  <c r="QU39" i="1"/>
  <c r="QU40" i="1"/>
  <c r="QU41" i="1"/>
  <c r="QU42" i="1"/>
  <c r="SF39" i="1"/>
  <c r="SF40" i="1"/>
  <c r="SF41" i="1"/>
  <c r="SF42" i="1"/>
  <c r="PM39" i="1"/>
  <c r="PM40" i="1"/>
  <c r="PM41" i="1"/>
  <c r="PM42" i="1"/>
  <c r="OI39" i="1"/>
  <c r="OI40" i="1"/>
  <c r="OI41" i="1"/>
  <c r="OI42" i="1"/>
  <c r="SC39" i="1"/>
  <c r="SC40" i="1"/>
  <c r="SC41" i="1"/>
  <c r="SC42" i="1"/>
  <c r="PI39" i="1"/>
  <c r="PI40" i="1"/>
  <c r="PI41" i="1"/>
  <c r="PI42" i="1"/>
  <c r="RJ39" i="1"/>
  <c r="RJ40" i="1"/>
  <c r="RJ41" i="1"/>
  <c r="RJ42" i="1"/>
  <c r="RA39" i="1"/>
  <c r="RA40" i="1"/>
  <c r="RA41" i="1"/>
  <c r="RA42" i="1"/>
  <c r="QX39" i="1"/>
  <c r="QX40" i="1"/>
  <c r="QX41" i="1"/>
  <c r="QX42" i="1"/>
  <c r="SO39" i="1"/>
  <c r="SO40" i="1"/>
  <c r="SO41" i="1"/>
  <c r="SO42" i="1"/>
  <c r="SJ39" i="1"/>
  <c r="SJ40" i="1"/>
  <c r="SJ41" i="1"/>
  <c r="SJ42" i="1"/>
  <c r="RW39" i="1"/>
  <c r="RW40" i="1"/>
  <c r="RW41" i="1"/>
  <c r="RW42" i="1"/>
  <c r="RF39" i="1"/>
  <c r="RF40" i="1"/>
  <c r="RF41" i="1"/>
  <c r="RF42" i="1"/>
  <c r="OV39" i="1"/>
  <c r="OV40" i="1"/>
  <c r="OV41" i="1"/>
  <c r="OV42" i="1"/>
  <c r="QZ39" i="1"/>
  <c r="QZ40" i="1"/>
  <c r="QZ41" i="1"/>
  <c r="QZ42" i="1"/>
  <c r="OL39" i="1"/>
  <c r="OL40" i="1"/>
  <c r="OL41" i="1"/>
  <c r="OL42" i="1"/>
  <c r="PZ39" i="1"/>
  <c r="PZ40" i="1"/>
  <c r="PZ41" i="1"/>
  <c r="PZ42" i="1"/>
  <c r="RH39" i="1"/>
  <c r="RH40" i="1"/>
  <c r="RH41" i="1"/>
  <c r="RH42" i="1"/>
  <c r="QV39" i="1"/>
  <c r="QV40" i="1"/>
  <c r="QV41" i="1"/>
  <c r="QV42" i="1"/>
  <c r="SL39" i="1"/>
  <c r="SL40" i="1"/>
  <c r="SL41" i="1"/>
  <c r="SL42" i="1"/>
  <c r="ON39" i="1"/>
  <c r="ON40" i="1"/>
  <c r="ON41" i="1"/>
  <c r="ON42" i="1"/>
  <c r="OO39" i="1"/>
  <c r="OO40" i="1"/>
  <c r="OO41" i="1"/>
  <c r="OO42" i="1"/>
  <c r="QB39" i="1"/>
  <c r="QB40" i="1"/>
  <c r="QB41" i="1"/>
  <c r="QB42" i="1"/>
  <c r="SN39" i="1"/>
  <c r="SN40" i="1"/>
  <c r="SN41" i="1"/>
  <c r="SN42" i="1"/>
  <c r="PP39" i="1"/>
  <c r="PP40" i="1"/>
  <c r="PP41" i="1"/>
  <c r="PP42" i="1"/>
  <c r="SH39" i="1"/>
  <c r="SH40" i="1"/>
  <c r="SH41" i="1"/>
  <c r="SH42" i="1"/>
  <c r="QI39" i="1"/>
  <c r="QI40" i="1"/>
  <c r="QI41" i="1"/>
  <c r="QI42" i="1"/>
  <c r="RX39" i="1"/>
  <c r="RX40" i="1"/>
  <c r="RX41" i="1"/>
  <c r="RX42" i="1"/>
  <c r="OS39" i="1"/>
  <c r="OS40" i="1"/>
  <c r="OS41" i="1"/>
  <c r="OS42" i="1"/>
  <c r="PS39" i="1"/>
  <c r="PS40" i="1"/>
  <c r="PS41" i="1"/>
  <c r="PS42" i="1"/>
  <c r="QS39" i="1"/>
  <c r="QS40" i="1"/>
  <c r="QS41" i="1"/>
  <c r="QS42" i="1"/>
  <c r="QW39" i="1"/>
  <c r="QW40" i="1"/>
  <c r="QW41" i="1"/>
  <c r="QW42" i="1"/>
  <c r="PL39" i="1"/>
  <c r="PL40" i="1"/>
  <c r="PL41" i="1"/>
  <c r="PL42" i="1"/>
  <c r="RB39" i="1"/>
  <c r="RB40" i="1"/>
  <c r="RB41" i="1"/>
  <c r="RB42" i="1"/>
  <c r="PN39" i="1"/>
  <c r="PN40" i="1"/>
  <c r="PN41" i="1"/>
  <c r="PN42" i="1"/>
  <c r="PJ39" i="1"/>
  <c r="PJ40" i="1"/>
  <c r="PJ41" i="1"/>
  <c r="PJ42" i="1"/>
  <c r="RT39" i="1"/>
  <c r="RT40" i="1"/>
  <c r="RT41" i="1"/>
  <c r="RT42" i="1"/>
  <c r="PQ39" i="1"/>
  <c r="PQ40" i="1"/>
  <c r="PQ41" i="1"/>
  <c r="PQ42" i="1"/>
  <c r="OF39" i="1"/>
  <c r="OF40" i="1"/>
  <c r="OF41" i="1"/>
  <c r="OF42" i="1"/>
  <c r="RR39" i="1"/>
  <c r="RR40" i="1"/>
  <c r="RR41" i="1"/>
  <c r="RR42" i="1"/>
  <c r="QD39" i="1"/>
  <c r="QD40" i="1"/>
  <c r="QD41" i="1"/>
  <c r="QD42" i="1"/>
  <c r="PO39" i="1"/>
  <c r="PO40" i="1"/>
  <c r="PO41" i="1"/>
  <c r="PO42" i="1"/>
  <c r="RZ39" i="1"/>
  <c r="RZ40" i="1"/>
  <c r="RZ41" i="1"/>
  <c r="RZ42" i="1"/>
  <c r="NY39" i="1"/>
  <c r="NY40" i="1"/>
  <c r="NY41" i="1"/>
  <c r="NY42" i="1"/>
  <c r="OA39" i="1"/>
  <c r="OA40" i="1"/>
  <c r="OA41" i="1"/>
  <c r="OA42" i="1"/>
  <c r="OM39" i="1"/>
  <c r="OM40" i="1"/>
  <c r="OM41" i="1"/>
  <c r="OM42" i="1"/>
  <c r="OU39" i="1"/>
  <c r="OU40" i="1"/>
  <c r="OU41" i="1"/>
  <c r="OU42" i="1"/>
  <c r="OK39" i="1"/>
  <c r="OK40" i="1"/>
  <c r="OK41" i="1"/>
  <c r="OK42" i="1"/>
  <c r="RU39" i="1"/>
  <c r="RU40" i="1"/>
  <c r="RU41" i="1"/>
  <c r="RU42" i="1"/>
  <c r="SA39" i="1"/>
  <c r="SA40" i="1"/>
  <c r="SA41" i="1"/>
  <c r="SA42" i="1"/>
  <c r="OD39" i="1"/>
  <c r="OD40" i="1"/>
  <c r="OD41" i="1"/>
  <c r="OD42" i="1"/>
  <c r="QQ39" i="1"/>
  <c r="QQ40" i="1"/>
  <c r="QQ41" i="1"/>
  <c r="QQ42" i="1"/>
  <c r="PK39" i="1"/>
  <c r="PK40" i="1"/>
  <c r="PK41" i="1"/>
  <c r="PK42" i="1"/>
  <c r="OJ39" i="1"/>
  <c r="OJ40" i="1"/>
  <c r="OJ41" i="1"/>
  <c r="OJ42" i="1"/>
  <c r="RS39" i="1"/>
  <c r="RS40" i="1"/>
  <c r="RS41" i="1"/>
  <c r="RS42" i="1"/>
  <c r="RY39" i="1"/>
  <c r="RY40" i="1"/>
  <c r="RY41" i="1"/>
  <c r="RY42" i="1"/>
  <c r="RC39" i="1"/>
  <c r="RC40" i="1"/>
  <c r="RC41" i="1"/>
  <c r="RC42" i="1"/>
  <c r="OH39" i="1"/>
  <c r="OH40" i="1"/>
  <c r="OH41" i="1"/>
  <c r="OH42" i="1"/>
  <c r="QT39" i="1"/>
  <c r="QT40" i="1"/>
  <c r="QT41" i="1"/>
  <c r="QT42" i="1"/>
  <c r="OE39" i="1"/>
  <c r="OE40" i="1"/>
  <c r="OE41" i="1"/>
  <c r="OE42" i="1"/>
  <c r="QH39" i="1"/>
  <c r="QH40" i="1"/>
  <c r="QH41" i="1"/>
  <c r="QH42" i="1"/>
  <c r="RI39" i="1"/>
  <c r="RI40" i="1"/>
  <c r="RI41" i="1"/>
  <c r="RI42" i="1"/>
  <c r="OT39" i="1"/>
  <c r="OT40" i="1"/>
  <c r="OT41" i="1"/>
  <c r="OT42" i="1"/>
  <c r="PV39" i="1"/>
  <c r="PV40" i="1"/>
  <c r="PV41" i="1"/>
  <c r="PV42" i="1"/>
  <c r="OR39" i="1"/>
  <c r="OR40" i="1"/>
  <c r="OR41" i="1"/>
  <c r="OR42" i="1"/>
  <c r="PY39" i="1"/>
  <c r="PY40" i="1"/>
  <c r="PY41" i="1"/>
  <c r="PY42" i="1"/>
  <c r="RQ39" i="1"/>
  <c r="RQ40" i="1"/>
  <c r="RQ41" i="1"/>
  <c r="RQ42" i="1"/>
  <c r="QE39" i="1"/>
  <c r="QE40" i="1"/>
  <c r="QE41" i="1"/>
  <c r="QE42" i="1"/>
  <c r="SI39" i="1"/>
  <c r="SI40" i="1"/>
  <c r="SI41" i="1"/>
  <c r="SI42" i="1"/>
  <c r="QR39" i="1"/>
  <c r="QR40" i="1"/>
  <c r="QR41" i="1"/>
  <c r="QR42" i="1"/>
  <c r="SM39" i="1"/>
  <c r="SM40" i="1"/>
  <c r="SM41" i="1"/>
  <c r="SM42" i="1"/>
  <c r="RD39" i="1"/>
  <c r="RD40" i="1"/>
  <c r="RD41" i="1"/>
  <c r="RD42" i="1"/>
  <c r="PG39" i="1"/>
  <c r="PG40" i="1"/>
  <c r="PG41" i="1"/>
  <c r="PG42" i="1"/>
  <c r="QJ39" i="1"/>
  <c r="QJ40" i="1"/>
  <c r="QJ41" i="1"/>
  <c r="QJ42" i="1"/>
  <c r="SG39" i="1"/>
  <c r="SG40" i="1"/>
  <c r="SG41" i="1"/>
  <c r="SG42" i="1"/>
  <c r="QY39" i="1"/>
  <c r="QY40" i="1"/>
  <c r="QY41" i="1"/>
  <c r="QY42" i="1"/>
  <c r="SK39" i="1"/>
  <c r="SK40" i="1"/>
  <c r="SK41" i="1"/>
  <c r="SK42" i="1"/>
  <c r="QF39" i="1"/>
  <c r="QF40" i="1"/>
  <c r="QF41" i="1"/>
  <c r="QF42" i="1"/>
  <c r="SE39" i="1"/>
  <c r="SE40" i="1"/>
  <c r="SE41" i="1"/>
  <c r="SE42" i="1"/>
  <c r="UY39" i="1"/>
  <c r="UY40" i="1"/>
  <c r="UY41" i="1"/>
  <c r="UY42" i="1"/>
  <c r="UZ39" i="1"/>
  <c r="UZ40" i="1"/>
  <c r="UZ41" i="1"/>
  <c r="UZ42" i="1"/>
  <c r="UX39" i="1"/>
  <c r="UX40" i="1"/>
  <c r="UX41" i="1"/>
  <c r="UX42" i="1"/>
  <c r="UU39" i="1"/>
  <c r="UU40" i="1"/>
  <c r="UU41" i="1"/>
  <c r="UU42" i="1"/>
  <c r="UV39" i="1"/>
  <c r="UV40" i="1"/>
  <c r="UV41" i="1"/>
  <c r="UV42" i="1"/>
  <c r="UW39" i="1"/>
  <c r="UW40" i="1"/>
  <c r="UW41" i="1"/>
  <c r="UW42" i="1"/>
  <c r="KE41" i="1"/>
  <c r="KE34" i="1"/>
  <c r="EN39" i="1"/>
  <c r="EN40" i="1"/>
  <c r="EN41" i="1"/>
  <c r="EN42" i="1"/>
  <c r="FR39" i="1"/>
  <c r="FR40" i="1"/>
  <c r="FR41" i="1"/>
  <c r="FR42" i="1"/>
  <c r="GR39" i="1"/>
  <c r="GR40" i="1"/>
  <c r="GR41" i="1"/>
  <c r="GR42" i="1"/>
  <c r="EO39" i="1"/>
  <c r="EO40" i="1"/>
  <c r="EO41" i="1"/>
  <c r="EO42" i="1"/>
  <c r="FS39" i="1"/>
  <c r="FS40" i="1"/>
  <c r="FS41" i="1"/>
  <c r="FS42" i="1"/>
  <c r="IJ39" i="1"/>
  <c r="IJ40" i="1"/>
  <c r="IJ41" i="1"/>
  <c r="IJ42" i="1"/>
  <c r="EP39" i="1"/>
  <c r="EP40" i="1"/>
  <c r="EP41" i="1"/>
  <c r="EP42" i="1"/>
  <c r="FT39" i="1"/>
  <c r="FT40" i="1"/>
  <c r="FT41" i="1"/>
  <c r="FT42" i="1"/>
  <c r="GT39" i="1"/>
  <c r="GT40" i="1"/>
  <c r="GT41" i="1"/>
  <c r="GT42" i="1"/>
  <c r="EQ39" i="1"/>
  <c r="EQ40" i="1"/>
  <c r="EQ41" i="1"/>
  <c r="EQ42" i="1"/>
  <c r="FU39" i="1"/>
  <c r="FU40" i="1"/>
  <c r="FU41" i="1"/>
  <c r="FU42" i="1"/>
  <c r="IK39" i="1"/>
  <c r="IK40" i="1"/>
  <c r="IK41" i="1"/>
  <c r="IK42" i="1"/>
  <c r="ER39" i="1"/>
  <c r="ER40" i="1"/>
  <c r="ER41" i="1"/>
  <c r="ER42" i="1"/>
  <c r="FV39" i="1"/>
  <c r="FV40" i="1"/>
  <c r="FV41" i="1"/>
  <c r="FV42" i="1"/>
  <c r="GV39" i="1"/>
  <c r="GV40" i="1"/>
  <c r="GV41" i="1"/>
  <c r="GV42" i="1"/>
  <c r="ES39" i="1"/>
  <c r="ES40" i="1"/>
  <c r="ES41" i="1"/>
  <c r="ES42" i="1"/>
  <c r="FW39" i="1"/>
  <c r="FW40" i="1"/>
  <c r="FW41" i="1"/>
  <c r="FW42" i="1"/>
  <c r="IL39" i="1"/>
  <c r="IL40" i="1"/>
  <c r="IL41" i="1"/>
  <c r="IL42" i="1"/>
  <c r="ET39" i="1"/>
  <c r="ET40" i="1"/>
  <c r="ET41" i="1"/>
  <c r="ET42" i="1"/>
  <c r="FX39" i="1"/>
  <c r="FX40" i="1"/>
  <c r="FX41" i="1"/>
  <c r="FX42" i="1"/>
  <c r="GW39" i="1"/>
  <c r="GW40" i="1"/>
  <c r="GW41" i="1"/>
  <c r="GW42" i="1"/>
  <c r="EU39" i="1"/>
  <c r="EU40" i="1"/>
  <c r="EU41" i="1"/>
  <c r="EU42" i="1"/>
  <c r="FY39" i="1"/>
  <c r="FY40" i="1"/>
  <c r="FY41" i="1"/>
  <c r="FY42" i="1"/>
  <c r="IM39" i="1"/>
  <c r="IM40" i="1"/>
  <c r="IM41" i="1"/>
  <c r="IM42" i="1"/>
  <c r="EV39" i="1"/>
  <c r="EV40" i="1"/>
  <c r="EV41" i="1"/>
  <c r="EV42" i="1"/>
  <c r="FZ39" i="1"/>
  <c r="FZ40" i="1"/>
  <c r="FZ41" i="1"/>
  <c r="FZ42" i="1"/>
  <c r="GX39" i="1"/>
  <c r="GX40" i="1"/>
  <c r="GX41" i="1"/>
  <c r="GX42" i="1"/>
  <c r="EW39" i="1"/>
  <c r="EW40" i="1"/>
  <c r="EW41" i="1"/>
  <c r="EW42" i="1"/>
  <c r="EI39" i="1"/>
  <c r="EI40" i="1"/>
  <c r="EI41" i="1"/>
  <c r="EI42" i="1"/>
  <c r="IN39" i="1"/>
  <c r="IN40" i="1"/>
  <c r="IN41" i="1"/>
  <c r="IN42" i="1"/>
  <c r="EX39" i="1"/>
  <c r="EX40" i="1"/>
  <c r="EX41" i="1"/>
  <c r="EX42" i="1"/>
  <c r="GA39" i="1"/>
  <c r="GA40" i="1"/>
  <c r="GA41" i="1"/>
  <c r="GA42" i="1"/>
  <c r="GY39" i="1"/>
  <c r="GY40" i="1"/>
  <c r="GY41" i="1"/>
  <c r="GY42" i="1"/>
  <c r="EY39" i="1"/>
  <c r="EY40" i="1"/>
  <c r="EY41" i="1"/>
  <c r="EY42" i="1"/>
  <c r="HH39" i="1"/>
  <c r="HH40" i="1"/>
  <c r="HH41" i="1"/>
  <c r="HH42" i="1"/>
  <c r="IO39" i="1"/>
  <c r="IO40" i="1"/>
  <c r="IO41" i="1"/>
  <c r="IO42" i="1"/>
  <c r="EZ39" i="1"/>
  <c r="EZ40" i="1"/>
  <c r="EZ41" i="1"/>
  <c r="EZ42" i="1"/>
  <c r="IX39" i="1"/>
  <c r="IX40" i="1"/>
  <c r="IX41" i="1"/>
  <c r="IX42" i="1"/>
  <c r="GZ39" i="1"/>
  <c r="GZ40" i="1"/>
  <c r="GZ41" i="1"/>
  <c r="GZ42" i="1"/>
  <c r="FA39" i="1"/>
  <c r="FA40" i="1"/>
  <c r="FA41" i="1"/>
  <c r="FA42" i="1"/>
  <c r="HI39" i="1"/>
  <c r="HI40" i="1"/>
  <c r="HI41" i="1"/>
  <c r="HI42" i="1"/>
  <c r="IP39" i="1"/>
  <c r="IP40" i="1"/>
  <c r="IP41" i="1"/>
  <c r="IP42" i="1"/>
  <c r="FB39" i="1"/>
  <c r="FB40" i="1"/>
  <c r="FB41" i="1"/>
  <c r="FB42" i="1"/>
  <c r="IY39" i="1"/>
  <c r="IY40" i="1"/>
  <c r="IY41" i="1"/>
  <c r="IY42" i="1"/>
  <c r="HA39" i="1"/>
  <c r="HA40" i="1"/>
  <c r="HA41" i="1"/>
  <c r="HA42" i="1"/>
  <c r="GB39" i="1"/>
  <c r="GB40" i="1"/>
  <c r="GB41" i="1"/>
  <c r="GB42" i="1"/>
  <c r="HJ39" i="1"/>
  <c r="HJ40" i="1"/>
  <c r="HJ41" i="1"/>
  <c r="HJ42" i="1"/>
  <c r="IQ39" i="1"/>
  <c r="IQ40" i="1"/>
  <c r="IQ41" i="1"/>
  <c r="IQ42" i="1"/>
  <c r="GC39" i="1"/>
  <c r="GC40" i="1"/>
  <c r="GC41" i="1"/>
  <c r="GC42" i="1"/>
  <c r="HK39" i="1"/>
  <c r="HK40" i="1"/>
  <c r="HK41" i="1"/>
  <c r="HK42" i="1"/>
  <c r="HB39" i="1"/>
  <c r="HB40" i="1"/>
  <c r="HB41" i="1"/>
  <c r="HB42" i="1"/>
  <c r="GD39" i="1"/>
  <c r="GD40" i="1"/>
  <c r="GD41" i="1"/>
  <c r="GD42" i="1"/>
  <c r="HL39" i="1"/>
  <c r="HL40" i="1"/>
  <c r="HL41" i="1"/>
  <c r="HL42" i="1"/>
  <c r="IR39" i="1"/>
  <c r="IR40" i="1"/>
  <c r="IR41" i="1"/>
  <c r="IR42" i="1"/>
  <c r="GE39" i="1"/>
  <c r="GE40" i="1"/>
  <c r="GE41" i="1"/>
  <c r="GE42" i="1"/>
  <c r="HM39" i="1"/>
  <c r="HM40" i="1"/>
  <c r="HM41" i="1"/>
  <c r="HM42" i="1"/>
  <c r="HC39" i="1"/>
  <c r="HC40" i="1"/>
  <c r="HC41" i="1"/>
  <c r="HC42" i="1"/>
  <c r="GF39" i="1"/>
  <c r="GF40" i="1"/>
  <c r="GF41" i="1"/>
  <c r="GF42" i="1"/>
  <c r="HN39" i="1"/>
  <c r="HN40" i="1"/>
  <c r="HN41" i="1"/>
  <c r="HN42" i="1"/>
  <c r="IS39" i="1"/>
  <c r="IS40" i="1"/>
  <c r="IS41" i="1"/>
  <c r="IS42" i="1"/>
  <c r="GG39" i="1"/>
  <c r="GG40" i="1"/>
  <c r="GG41" i="1"/>
  <c r="GG42" i="1"/>
  <c r="HO39" i="1"/>
  <c r="HO40" i="1"/>
  <c r="HO41" i="1"/>
  <c r="HO42" i="1"/>
  <c r="HD39" i="1"/>
  <c r="HD40" i="1"/>
  <c r="HD41" i="1"/>
  <c r="HD42" i="1"/>
  <c r="GH39" i="1"/>
  <c r="GH40" i="1"/>
  <c r="GH41" i="1"/>
  <c r="GH42" i="1"/>
  <c r="HP39" i="1"/>
  <c r="HP40" i="1"/>
  <c r="HP41" i="1"/>
  <c r="HP42" i="1"/>
  <c r="IT39" i="1"/>
  <c r="IT40" i="1"/>
  <c r="IT41" i="1"/>
  <c r="IT42" i="1"/>
  <c r="GI39" i="1"/>
  <c r="GI40" i="1"/>
  <c r="GI41" i="1"/>
  <c r="GI42" i="1"/>
  <c r="IA39" i="1"/>
  <c r="IA40" i="1"/>
  <c r="IA41" i="1"/>
  <c r="IA42" i="1"/>
  <c r="HE39" i="1"/>
  <c r="HE40" i="1"/>
  <c r="HE41" i="1"/>
  <c r="HE42" i="1"/>
  <c r="GJ39" i="1"/>
  <c r="GJ40" i="1"/>
  <c r="GJ41" i="1"/>
  <c r="GJ42" i="1"/>
  <c r="IB39" i="1"/>
  <c r="IB40" i="1"/>
  <c r="IB41" i="1"/>
  <c r="IB42" i="1"/>
  <c r="IU39" i="1"/>
  <c r="IU40" i="1"/>
  <c r="IU41" i="1"/>
  <c r="IU42" i="1"/>
  <c r="GK39" i="1"/>
  <c r="GK40" i="1"/>
  <c r="GK41" i="1"/>
  <c r="GK42" i="1"/>
  <c r="IC39" i="1"/>
  <c r="IC40" i="1"/>
  <c r="IC41" i="1"/>
  <c r="IC42" i="1"/>
  <c r="HF39" i="1"/>
  <c r="HF40" i="1"/>
  <c r="HF41" i="1"/>
  <c r="HF42" i="1"/>
  <c r="GL39" i="1"/>
  <c r="GL40" i="1"/>
  <c r="GL41" i="1"/>
  <c r="GL42" i="1"/>
  <c r="ID39" i="1"/>
  <c r="ID40" i="1"/>
  <c r="ID41" i="1"/>
  <c r="ID42" i="1"/>
  <c r="IV39" i="1"/>
  <c r="IV40" i="1"/>
  <c r="IV41" i="1"/>
  <c r="IV42" i="1"/>
  <c r="GM39" i="1"/>
  <c r="GM40" i="1"/>
  <c r="GM41" i="1"/>
  <c r="GM42" i="1"/>
  <c r="IE39" i="1"/>
  <c r="IE40" i="1"/>
  <c r="IE41" i="1"/>
  <c r="IE42" i="1"/>
  <c r="HG39" i="1"/>
  <c r="HG40" i="1"/>
  <c r="HG41" i="1"/>
  <c r="HG42" i="1"/>
  <c r="GN39" i="1"/>
  <c r="GN40" i="1"/>
  <c r="GN41" i="1"/>
  <c r="GN42" i="1"/>
  <c r="FC39" i="1"/>
  <c r="FC40" i="1"/>
  <c r="FC41" i="1"/>
  <c r="FC42" i="1"/>
  <c r="IF39" i="1"/>
  <c r="IF40" i="1"/>
  <c r="IF41" i="1"/>
  <c r="IF42" i="1"/>
  <c r="IW39" i="1"/>
  <c r="IW40" i="1"/>
  <c r="IW41" i="1"/>
  <c r="IW42" i="1"/>
  <c r="GO39" i="1"/>
  <c r="GO40" i="1"/>
  <c r="GO41" i="1"/>
  <c r="GO42" i="1"/>
  <c r="FD39" i="1"/>
  <c r="FD40" i="1"/>
  <c r="FD41" i="1"/>
  <c r="FD42" i="1"/>
  <c r="IG39" i="1"/>
  <c r="IG40" i="1"/>
  <c r="IG41" i="1"/>
  <c r="IG42" i="1"/>
  <c r="GP39" i="1"/>
  <c r="GP40" i="1"/>
  <c r="GP41" i="1"/>
  <c r="GP42" i="1"/>
  <c r="FE39" i="1"/>
  <c r="FE40" i="1"/>
  <c r="FE41" i="1"/>
  <c r="FE42" i="1"/>
  <c r="IH39" i="1"/>
  <c r="IH40" i="1"/>
  <c r="IH41" i="1"/>
  <c r="IH42" i="1"/>
  <c r="EK39" i="1"/>
  <c r="EK40" i="1"/>
  <c r="EK41" i="1"/>
  <c r="EK42" i="1"/>
  <c r="FF39" i="1"/>
  <c r="FF40" i="1"/>
  <c r="FF41" i="1"/>
  <c r="FF42" i="1"/>
  <c r="GQ39" i="1"/>
  <c r="GQ40" i="1"/>
  <c r="GQ41" i="1"/>
  <c r="GQ42" i="1"/>
  <c r="EM39" i="1"/>
  <c r="EM40" i="1"/>
  <c r="EM41" i="1"/>
  <c r="EM42" i="1"/>
  <c r="FG39" i="1"/>
  <c r="FG40" i="1"/>
  <c r="FG41" i="1"/>
  <c r="FG42" i="1"/>
  <c r="II39" i="1"/>
  <c r="II40" i="1"/>
  <c r="II41" i="1"/>
  <c r="II42" i="1"/>
  <c r="KE40" i="1"/>
  <c r="UJ39" i="1"/>
  <c r="UJ40" i="1"/>
  <c r="UJ41" i="1"/>
  <c r="UJ42" i="1"/>
  <c r="TB39" i="1"/>
  <c r="TB40" i="1"/>
  <c r="TB41" i="1"/>
  <c r="TB42" i="1"/>
  <c r="TH39" i="1"/>
  <c r="TH40" i="1"/>
  <c r="TH41" i="1"/>
  <c r="TH42" i="1"/>
  <c r="UT39" i="1"/>
  <c r="UT40" i="1"/>
  <c r="UT41" i="1"/>
  <c r="UT42" i="1"/>
  <c r="TL39" i="1"/>
  <c r="TL40" i="1"/>
  <c r="TL41" i="1"/>
  <c r="TL42" i="1"/>
  <c r="TP39" i="1"/>
  <c r="TP40" i="1"/>
  <c r="TP41" i="1"/>
  <c r="TP42" i="1"/>
  <c r="UA39" i="1"/>
  <c r="UA40" i="1"/>
  <c r="UA41" i="1"/>
  <c r="UA42" i="1"/>
  <c r="UQ39" i="1"/>
  <c r="UQ40" i="1"/>
  <c r="UQ41" i="1"/>
  <c r="UQ42" i="1"/>
  <c r="TK39" i="1"/>
  <c r="TK40" i="1"/>
  <c r="TK41" i="1"/>
  <c r="TK42" i="1"/>
  <c r="ST39" i="1"/>
  <c r="ST40" i="1"/>
  <c r="ST41" i="1"/>
  <c r="ST42" i="1"/>
  <c r="TD39" i="1"/>
  <c r="TD40" i="1"/>
  <c r="TD41" i="1"/>
  <c r="TD42" i="1"/>
  <c r="UB39" i="1"/>
  <c r="UB40" i="1"/>
  <c r="UB41" i="1"/>
  <c r="UB42" i="1"/>
  <c r="SR39" i="1"/>
  <c r="SR40" i="1"/>
  <c r="SR41" i="1"/>
  <c r="SR42" i="1"/>
  <c r="US39" i="1"/>
  <c r="US40" i="1"/>
  <c r="US41" i="1"/>
  <c r="US42" i="1"/>
  <c r="TJ39" i="1"/>
  <c r="TJ40" i="1"/>
  <c r="TJ41" i="1"/>
  <c r="TJ42" i="1"/>
  <c r="UP39" i="1"/>
  <c r="UP40" i="1"/>
  <c r="UP41" i="1"/>
  <c r="UP42" i="1"/>
  <c r="TA39" i="1"/>
  <c r="TA40" i="1"/>
  <c r="TA41" i="1"/>
  <c r="TA42" i="1"/>
  <c r="UR39" i="1"/>
  <c r="UR40" i="1"/>
  <c r="UR41" i="1"/>
  <c r="UR42" i="1"/>
  <c r="TE39" i="1"/>
  <c r="TE40" i="1"/>
  <c r="TE41" i="1"/>
  <c r="TE42" i="1"/>
  <c r="TS39" i="1"/>
  <c r="TS40" i="1"/>
  <c r="TS41" i="1"/>
  <c r="TS42" i="1"/>
  <c r="KE33" i="1"/>
  <c r="UC39" i="1"/>
  <c r="UC40" i="1"/>
  <c r="UC41" i="1"/>
  <c r="UC42" i="1"/>
  <c r="TQ39" i="1"/>
  <c r="TQ40" i="1"/>
  <c r="TQ41" i="1"/>
  <c r="TQ42" i="1"/>
  <c r="UM39" i="1"/>
  <c r="UM40" i="1"/>
  <c r="UM41" i="1"/>
  <c r="UM42" i="1"/>
  <c r="TN39" i="1"/>
  <c r="TN40" i="1"/>
  <c r="TN41" i="1"/>
  <c r="TN42" i="1"/>
  <c r="UN39" i="1"/>
  <c r="UN40" i="1"/>
  <c r="UN41" i="1"/>
  <c r="UN42" i="1"/>
  <c r="SS39" i="1"/>
  <c r="SS40" i="1"/>
  <c r="SS41" i="1"/>
  <c r="SS42" i="1"/>
  <c r="TC39" i="1"/>
  <c r="TC40" i="1"/>
  <c r="TC41" i="1"/>
  <c r="TC42" i="1"/>
  <c r="TM39" i="1"/>
  <c r="TM40" i="1"/>
  <c r="TM41" i="1"/>
  <c r="TM42" i="1"/>
  <c r="UL39" i="1"/>
  <c r="UL40" i="1"/>
  <c r="UL41" i="1"/>
  <c r="UL42" i="1"/>
  <c r="UI39" i="1"/>
  <c r="UI40" i="1"/>
  <c r="UI41" i="1"/>
  <c r="UI42" i="1"/>
  <c r="TI39" i="1"/>
  <c r="TI40" i="1"/>
  <c r="TI41" i="1"/>
  <c r="TI42" i="1"/>
  <c r="UD39" i="1"/>
  <c r="UD40" i="1"/>
  <c r="UD41" i="1"/>
  <c r="UD42" i="1"/>
  <c r="TT39" i="1"/>
  <c r="TT40" i="1"/>
  <c r="TT41" i="1"/>
  <c r="TT42" i="1"/>
  <c r="TO39" i="1"/>
  <c r="TO40" i="1"/>
  <c r="TO41" i="1"/>
  <c r="TO42" i="1"/>
  <c r="TR39" i="1"/>
  <c r="TR40" i="1"/>
  <c r="TR41" i="1"/>
  <c r="TR42" i="1"/>
  <c r="UO39" i="1"/>
  <c r="UO40" i="1"/>
  <c r="UO41" i="1"/>
  <c r="UO42" i="1"/>
  <c r="UH39" i="1"/>
  <c r="UH40" i="1"/>
  <c r="UH41" i="1"/>
  <c r="UH42" i="1"/>
  <c r="UK39" i="1"/>
  <c r="UK40" i="1"/>
  <c r="UK41" i="1"/>
  <c r="UK42" i="1"/>
  <c r="UG39" i="1"/>
  <c r="UG40" i="1"/>
  <c r="UG41" i="1"/>
  <c r="UG42" i="1"/>
  <c r="UE39" i="1"/>
  <c r="UE40" i="1"/>
  <c r="UE41" i="1"/>
  <c r="UE42" i="1"/>
  <c r="TF39" i="1"/>
  <c r="TF40" i="1"/>
  <c r="TF41" i="1"/>
  <c r="TF42" i="1"/>
  <c r="UF39" i="1"/>
  <c r="UF40" i="1"/>
  <c r="UF41" i="1"/>
  <c r="UF42" i="1"/>
  <c r="TG39" i="1"/>
  <c r="TG40" i="1"/>
  <c r="TG41" i="1"/>
  <c r="TG42" i="1"/>
  <c r="KE39" i="1"/>
  <c r="KE42" i="1"/>
  <c r="KC34" i="1"/>
  <c r="KC33" i="1"/>
  <c r="KD34" i="1"/>
  <c r="KD33" i="1"/>
  <c r="KC39" i="1"/>
  <c r="KC40" i="1"/>
  <c r="KC41" i="1"/>
  <c r="KC42" i="1"/>
  <c r="KD39" i="1"/>
  <c r="KD40" i="1"/>
  <c r="KD41" i="1"/>
  <c r="KD42" i="1"/>
  <c r="JT33" i="1"/>
  <c r="JT34" i="1"/>
  <c r="KA34" i="1"/>
  <c r="KA33" i="1"/>
  <c r="JW39" i="1"/>
  <c r="JW40" i="1"/>
  <c r="JW41" i="1"/>
  <c r="JW42" i="1"/>
  <c r="JU34" i="1"/>
  <c r="JU33" i="1"/>
  <c r="JV39" i="1"/>
  <c r="JV40" i="1"/>
  <c r="JV41" i="1"/>
  <c r="JV42" i="1"/>
  <c r="KA39" i="1"/>
  <c r="KA40" i="1"/>
  <c r="KA41" i="1"/>
  <c r="KA42" i="1"/>
  <c r="KB34" i="1"/>
  <c r="KB33" i="1"/>
  <c r="JT39" i="1"/>
  <c r="JT40" i="1"/>
  <c r="JT41" i="1"/>
  <c r="JT42" i="1"/>
  <c r="JY34" i="1"/>
  <c r="JY33" i="1"/>
  <c r="JU39" i="1"/>
  <c r="JU40" i="1"/>
  <c r="JU41" i="1"/>
  <c r="JU42" i="1"/>
  <c r="JV34" i="1"/>
  <c r="JV33" i="1"/>
  <c r="JX39" i="1"/>
  <c r="JX40" i="1"/>
  <c r="JX41" i="1"/>
  <c r="JX42" i="1"/>
  <c r="JZ33" i="1"/>
  <c r="JZ34" i="1"/>
  <c r="JY39" i="1"/>
  <c r="JY40" i="1"/>
  <c r="JY41" i="1"/>
  <c r="JY42" i="1"/>
  <c r="JX34" i="1"/>
  <c r="JX33" i="1"/>
  <c r="JZ39" i="1"/>
  <c r="JZ40" i="1"/>
  <c r="JZ41" i="1"/>
  <c r="JZ42" i="1"/>
  <c r="JW34" i="1"/>
  <c r="JW33" i="1"/>
  <c r="KB39" i="1"/>
  <c r="KB40" i="1"/>
  <c r="KB41" i="1"/>
  <c r="KB42" i="1"/>
  <c r="JJ42" i="1"/>
  <c r="JJ40" i="1"/>
  <c r="JJ39" i="1"/>
  <c r="JJ41" i="1"/>
  <c r="KP34" i="1"/>
  <c r="KP33" i="1"/>
  <c r="KO33" i="1"/>
  <c r="KO34" i="1"/>
  <c r="KP39" i="1"/>
  <c r="KP40" i="1"/>
  <c r="KP41" i="1"/>
  <c r="KP42" i="1"/>
  <c r="KN34" i="1"/>
  <c r="KN33" i="1"/>
  <c r="KO39" i="1"/>
  <c r="KO40" i="1"/>
  <c r="KO41" i="1"/>
  <c r="KO42" i="1"/>
  <c r="KN39" i="1"/>
  <c r="KN40" i="1"/>
  <c r="KN41" i="1"/>
  <c r="KN42" i="1"/>
  <c r="EH39" i="1"/>
  <c r="JD39" i="1"/>
  <c r="EH42" i="1"/>
  <c r="EH41" i="1"/>
  <c r="JD33" i="1"/>
  <c r="JD34" i="1"/>
  <c r="JD42" i="1"/>
  <c r="JD41" i="1"/>
  <c r="JD40" i="1"/>
  <c r="EC39" i="1"/>
  <c r="EC40" i="1"/>
  <c r="EC41" i="1"/>
  <c r="EC42" i="1"/>
  <c r="EB39" i="1"/>
  <c r="EB40" i="1"/>
  <c r="EB41" i="1"/>
  <c r="EB42" i="1"/>
  <c r="EA39" i="1"/>
  <c r="EA40" i="1"/>
  <c r="EA41" i="1"/>
  <c r="EA42" i="1"/>
  <c r="DZ39" i="1"/>
  <c r="DZ40" i="1"/>
  <c r="DZ41" i="1"/>
  <c r="DZ42" i="1"/>
  <c r="DY39" i="1"/>
  <c r="DY40" i="1"/>
  <c r="DY41" i="1"/>
  <c r="DY42" i="1"/>
  <c r="DX34" i="1"/>
  <c r="DX33" i="1"/>
  <c r="DW34" i="1"/>
  <c r="DW33" i="1"/>
  <c r="ED33" i="1"/>
  <c r="ED34" i="1"/>
  <c r="DV34" i="1"/>
  <c r="DV33" i="1"/>
  <c r="EC34" i="1"/>
  <c r="EC33" i="1"/>
  <c r="EB33" i="1"/>
  <c r="EB34" i="1"/>
  <c r="EA33" i="1"/>
  <c r="EA34" i="1"/>
  <c r="DZ33" i="1"/>
  <c r="DZ34" i="1"/>
  <c r="DU33" i="1"/>
  <c r="DU34" i="1"/>
  <c r="DT33" i="1"/>
  <c r="DT34" i="1"/>
  <c r="DY33" i="1"/>
  <c r="DY34" i="1"/>
  <c r="DS33" i="1"/>
  <c r="DS34" i="1"/>
  <c r="DU39" i="1"/>
  <c r="DU40" i="1"/>
  <c r="DU41" i="1"/>
  <c r="DU42" i="1"/>
  <c r="DT39" i="1"/>
  <c r="DT40" i="1"/>
  <c r="DT41" i="1"/>
  <c r="DT42" i="1"/>
  <c r="DX39" i="1"/>
  <c r="DX40" i="1"/>
  <c r="DX41" i="1"/>
  <c r="DX42" i="1"/>
  <c r="DS39" i="1"/>
  <c r="DS40" i="1"/>
  <c r="DS41" i="1"/>
  <c r="DS42" i="1"/>
  <c r="DW39" i="1"/>
  <c r="DW40" i="1"/>
  <c r="DW41" i="1"/>
  <c r="DW42" i="1"/>
  <c r="ED39" i="1"/>
  <c r="ED40" i="1"/>
  <c r="ED41" i="1"/>
  <c r="ED42" i="1"/>
  <c r="DV39" i="1"/>
  <c r="DV40" i="1"/>
  <c r="DV41" i="1"/>
  <c r="DV42" i="1"/>
  <c r="LK33" i="1"/>
  <c r="LK34" i="1"/>
  <c r="LL33" i="1"/>
  <c r="LL34" i="1"/>
  <c r="LM33" i="1"/>
  <c r="LM34" i="1"/>
  <c r="MK33" i="1"/>
  <c r="MK34" i="1"/>
  <c r="MA33" i="1"/>
  <c r="MA34" i="1"/>
  <c r="MJ33" i="1"/>
  <c r="MJ34" i="1"/>
  <c r="LG33" i="1"/>
  <c r="LG34" i="1"/>
  <c r="LH33" i="1"/>
  <c r="LH34" i="1"/>
  <c r="LI33" i="1"/>
  <c r="LI34" i="1"/>
  <c r="LJ33" i="1"/>
  <c r="LJ34" i="1"/>
  <c r="KR34" i="1"/>
  <c r="LO32" i="1" a="1"/>
  <c r="LO32" i="1" s="1"/>
  <c r="KR33" i="1"/>
  <c r="LV34" i="1"/>
  <c r="LV33" i="1"/>
  <c r="LU34" i="1"/>
  <c r="LU33" i="1"/>
  <c r="KR42" i="1"/>
  <c r="KR40" i="1"/>
  <c r="KR39" i="1"/>
  <c r="LQ34" i="1"/>
  <c r="LQ33" i="1"/>
  <c r="LR34" i="1"/>
  <c r="LR33" i="1"/>
  <c r="LS34" i="1"/>
  <c r="LS33" i="1"/>
  <c r="LT34" i="1"/>
  <c r="LT33" i="1"/>
  <c r="KR41" i="1"/>
  <c r="BR27" i="1"/>
  <c r="BT27" i="1"/>
  <c r="BT29" i="1"/>
  <c r="BV29" i="1"/>
  <c r="BV27" i="1"/>
  <c r="BR29" i="1"/>
  <c r="BR26" i="1"/>
  <c r="BT26" i="1"/>
  <c r="BV26" i="1"/>
  <c r="BN34" i="1"/>
  <c r="BN33" i="1"/>
  <c r="C463" i="4"/>
  <c r="P463" i="4" s="1"/>
  <c r="CK34" i="1"/>
  <c r="MW42" i="1"/>
  <c r="MU42" i="1"/>
  <c r="B462" i="4"/>
  <c r="NC42" i="1"/>
  <c r="ND42" i="1"/>
  <c r="MV42" i="1"/>
  <c r="MX42" i="1"/>
  <c r="NM42" i="1"/>
  <c r="DQ42" i="1"/>
  <c r="DP42" i="1"/>
  <c r="CJ33" i="1"/>
  <c r="CJ34" i="1"/>
  <c r="CK33" i="1"/>
  <c r="MF34" i="1"/>
  <c r="ND41" i="1"/>
  <c r="MW41" i="1"/>
  <c r="DQ41" i="1"/>
  <c r="NM41" i="1"/>
  <c r="MU41" i="1"/>
  <c r="NC41" i="1"/>
  <c r="MV41" i="1"/>
  <c r="DP41" i="1"/>
  <c r="MX41" i="1"/>
  <c r="MH28" i="1"/>
  <c r="MH29" i="1"/>
  <c r="DB29" i="1"/>
  <c r="DB28" i="1"/>
  <c r="DA29" i="1"/>
  <c r="DA28" i="1"/>
  <c r="LC29" i="1"/>
  <c r="LC28" i="1"/>
  <c r="H526" i="4"/>
  <c r="I527" i="4"/>
  <c r="G477" i="4"/>
  <c r="MG29" i="1"/>
  <c r="MF33" i="1"/>
  <c r="MF29" i="1"/>
  <c r="MF28" i="1"/>
  <c r="NC39" i="1"/>
  <c r="NC40" i="1"/>
  <c r="ND39" i="1"/>
  <c r="ND40" i="1"/>
  <c r="NC34" i="1"/>
  <c r="NC33" i="1"/>
  <c r="ND34" i="1"/>
  <c r="ND33" i="1"/>
  <c r="CJ28" i="1"/>
  <c r="MS29" i="1"/>
  <c r="MS28" i="1"/>
  <c r="BN27" i="1"/>
  <c r="CZ29" i="1"/>
  <c r="CZ28" i="1"/>
  <c r="DO29" i="1"/>
  <c r="DO28" i="1"/>
  <c r="BC28" i="1"/>
  <c r="BC29" i="1"/>
  <c r="MM28" i="1"/>
  <c r="MM29" i="1"/>
  <c r="AV29" i="1"/>
  <c r="MB28" i="1"/>
  <c r="MB29" i="1"/>
  <c r="JC28" i="1"/>
  <c r="JC29" i="1"/>
  <c r="LZ28" i="1"/>
  <c r="LZ29" i="1"/>
  <c r="DE28" i="1"/>
  <c r="DE29" i="1"/>
  <c r="CP29" i="1"/>
  <c r="CP28" i="1"/>
  <c r="AW29" i="1"/>
  <c r="LX28" i="1"/>
  <c r="LX29" i="1"/>
  <c r="DD28" i="1"/>
  <c r="DD29" i="1"/>
  <c r="CM29" i="1"/>
  <c r="CM28" i="1"/>
  <c r="MN28" i="1"/>
  <c r="MN29" i="1"/>
  <c r="LW28" i="1"/>
  <c r="LW29" i="1"/>
  <c r="LA28" i="1"/>
  <c r="LA29" i="1"/>
  <c r="CN29" i="1"/>
  <c r="CN28" i="1"/>
  <c r="NM29" i="1"/>
  <c r="NM28" i="1"/>
  <c r="ML28" i="1"/>
  <c r="ML29" i="1"/>
  <c r="LB28" i="1"/>
  <c r="LB29" i="1"/>
  <c r="KY28" i="1"/>
  <c r="KY29" i="1"/>
  <c r="MO28" i="1"/>
  <c r="MO29" i="1"/>
  <c r="MC28" i="1"/>
  <c r="MC29" i="1"/>
  <c r="JK28" i="1"/>
  <c r="JK29" i="1"/>
  <c r="CO29" i="1"/>
  <c r="CO28" i="1"/>
  <c r="AX28" i="1"/>
  <c r="AX29" i="1"/>
  <c r="MD28" i="1"/>
  <c r="MD29" i="1"/>
  <c r="LE28" i="1"/>
  <c r="LE29" i="1"/>
  <c r="NA29" i="1"/>
  <c r="NA28" i="1"/>
  <c r="ME28" i="1"/>
  <c r="ME29" i="1"/>
  <c r="BI28" i="1"/>
  <c r="BI29" i="1"/>
  <c r="BA28" i="1"/>
  <c r="BA29" i="1"/>
  <c r="MY29" i="1"/>
  <c r="MY28" i="1"/>
  <c r="EF28" i="1"/>
  <c r="EF29" i="1"/>
  <c r="MZ29" i="1"/>
  <c r="MZ28" i="1"/>
  <c r="BB28" i="1"/>
  <c r="BB29" i="1"/>
  <c r="CL29" i="1"/>
  <c r="CL28" i="1"/>
  <c r="LP28" i="1"/>
  <c r="LP29" i="1"/>
  <c r="IZ29" i="1"/>
  <c r="IZ28" i="1"/>
  <c r="BJ28" i="1"/>
  <c r="BJ29" i="1"/>
  <c r="EE28" i="1"/>
  <c r="EE29" i="1"/>
  <c r="VA29" i="1"/>
  <c r="VA28" i="1"/>
  <c r="LF29" i="1"/>
  <c r="LF28" i="1"/>
  <c r="MR28" i="1"/>
  <c r="MR29" i="1"/>
  <c r="P448" i="4"/>
  <c r="C449" i="4"/>
  <c r="F529" i="4"/>
  <c r="E529" i="4"/>
  <c r="D529" i="4"/>
  <c r="Q529" i="4" s="1"/>
  <c r="V465" i="4"/>
  <c r="U464" i="4"/>
  <c r="S448" i="4"/>
  <c r="B448" i="4"/>
  <c r="MX39" i="1"/>
  <c r="MX40" i="1"/>
  <c r="MW40" i="1"/>
  <c r="LP34" i="1"/>
  <c r="LP39" i="1"/>
  <c r="LO39" i="1" s="1" a="1"/>
  <c r="LO39" i="1" s="1"/>
  <c r="LN39" i="1" s="1" a="1"/>
  <c r="LN39" i="1" s="1"/>
  <c r="LP40" i="1"/>
  <c r="LO40" i="1" s="1" a="1"/>
  <c r="LO40" i="1" s="1"/>
  <c r="LN40" i="1" s="1" a="1"/>
  <c r="LN40" i="1" s="1"/>
  <c r="MV39" i="1"/>
  <c r="MV40" i="1"/>
  <c r="MW39" i="1"/>
  <c r="MU39" i="1"/>
  <c r="MU40" i="1"/>
  <c r="LP33" i="1"/>
  <c r="R501" i="4"/>
  <c r="R498" i="4"/>
  <c r="R507" i="4"/>
  <c r="A530" i="4"/>
  <c r="R504" i="4"/>
  <c r="DD33" i="1"/>
  <c r="DD34" i="1"/>
  <c r="DE33" i="1"/>
  <c r="DE34" i="1"/>
  <c r="DL33" i="1"/>
  <c r="DL34" i="1"/>
  <c r="JO22" i="1"/>
  <c r="JN22" i="1"/>
  <c r="DP22" i="1"/>
  <c r="DQ22" i="1"/>
  <c r="DK22" i="1"/>
  <c r="DK25" i="1" s="1"/>
  <c r="LO33" i="1" l="1" a="1"/>
  <c r="LO33" i="1" s="1"/>
  <c r="LO34" i="1" a="1"/>
  <c r="LO34" i="1" s="1"/>
  <c r="C464" i="4"/>
  <c r="P464" i="4" s="1"/>
  <c r="B463" i="4"/>
  <c r="G478" i="4"/>
  <c r="H527" i="4"/>
  <c r="I528" i="4"/>
  <c r="DK27" i="1"/>
  <c r="DK26" i="1"/>
  <c r="BN28" i="1"/>
  <c r="BN29" i="1"/>
  <c r="P449" i="4"/>
  <c r="C450" i="4"/>
  <c r="F530" i="4"/>
  <c r="E530" i="4"/>
  <c r="D530" i="4"/>
  <c r="Q530" i="4" s="1"/>
  <c r="U465" i="4"/>
  <c r="V466" i="4"/>
  <c r="S449" i="4"/>
  <c r="B449" i="4"/>
  <c r="R511" i="4"/>
  <c r="R508" i="4"/>
  <c r="A531" i="4"/>
  <c r="R502" i="4"/>
  <c r="R505" i="4"/>
  <c r="JO25" i="1"/>
  <c r="JN25" i="1"/>
  <c r="DP25" i="1"/>
  <c r="DQ25" i="1"/>
  <c r="B464" i="4" l="1"/>
  <c r="C465" i="4"/>
  <c r="P465" i="4" s="1"/>
  <c r="H528" i="4"/>
  <c r="I529" i="4"/>
  <c r="G479" i="4"/>
  <c r="DQ27" i="1"/>
  <c r="DQ26" i="1"/>
  <c r="JN26" i="1"/>
  <c r="JN27" i="1"/>
  <c r="DP27" i="1"/>
  <c r="DP26" i="1"/>
  <c r="JO27" i="1"/>
  <c r="JO26" i="1"/>
  <c r="DK28" i="1"/>
  <c r="DK29" i="1"/>
  <c r="P450" i="4"/>
  <c r="C451" i="4"/>
  <c r="F531" i="4"/>
  <c r="E531" i="4"/>
  <c r="D531" i="4"/>
  <c r="Q531" i="4" s="1"/>
  <c r="V467" i="4"/>
  <c r="U466" i="4"/>
  <c r="S450" i="4"/>
  <c r="B450" i="4"/>
  <c r="R512" i="4"/>
  <c r="R506" i="4"/>
  <c r="A532" i="4"/>
  <c r="R515" i="4"/>
  <c r="R509" i="4"/>
  <c r="B465" i="4" l="1"/>
  <c r="C466" i="4"/>
  <c r="C467" i="4" s="1"/>
  <c r="P467" i="4" s="1"/>
  <c r="G480" i="4"/>
  <c r="H529" i="4"/>
  <c r="I530" i="4"/>
  <c r="JO29" i="1"/>
  <c r="JO28" i="1"/>
  <c r="DP29" i="1"/>
  <c r="DP28" i="1"/>
  <c r="DQ28" i="1"/>
  <c r="DQ29" i="1"/>
  <c r="JN29" i="1"/>
  <c r="JN28" i="1"/>
  <c r="P451" i="4"/>
  <c r="C452" i="4"/>
  <c r="F532" i="4"/>
  <c r="E532" i="4"/>
  <c r="D532" i="4"/>
  <c r="Q532" i="4" s="1"/>
  <c r="U467" i="4"/>
  <c r="V468" i="4"/>
  <c r="S451" i="4"/>
  <c r="B451" i="4"/>
  <c r="R519" i="4"/>
  <c r="R510" i="4"/>
  <c r="A533" i="4"/>
  <c r="R516" i="4"/>
  <c r="R513" i="4"/>
  <c r="MX5" i="1"/>
  <c r="MX89" i="1" s="1"/>
  <c r="B466" i="4" l="1"/>
  <c r="P466" i="4"/>
  <c r="C468" i="4"/>
  <c r="P468" i="4" s="1"/>
  <c r="H530" i="4"/>
  <c r="I531" i="4"/>
  <c r="G481" i="4"/>
  <c r="P452" i="4"/>
  <c r="C453" i="4"/>
  <c r="F533" i="4"/>
  <c r="E533" i="4"/>
  <c r="D533" i="4"/>
  <c r="Q533" i="4" s="1"/>
  <c r="B467" i="4"/>
  <c r="V469" i="4"/>
  <c r="U468" i="4"/>
  <c r="S452" i="4"/>
  <c r="B452" i="4"/>
  <c r="A534" i="4"/>
  <c r="R514" i="4"/>
  <c r="R523" i="4"/>
  <c r="R517" i="4"/>
  <c r="R520" i="4"/>
  <c r="MX22" i="1"/>
  <c r="LO5" i="1"/>
  <c r="LO89" i="1" s="1"/>
  <c r="C469" i="4" l="1"/>
  <c r="P469" i="4" s="1"/>
  <c r="G482" i="4"/>
  <c r="H531" i="4"/>
  <c r="I532" i="4"/>
  <c r="P453" i="4"/>
  <c r="C454" i="4"/>
  <c r="P454" i="4" s="1"/>
  <c r="F534" i="4"/>
  <c r="E534" i="4"/>
  <c r="D534" i="4"/>
  <c r="Q534" i="4" s="1"/>
  <c r="U472" i="4"/>
  <c r="U469" i="4"/>
  <c r="V470" i="4"/>
  <c r="B468" i="4"/>
  <c r="S453" i="4"/>
  <c r="B453" i="4"/>
  <c r="R521" i="4"/>
  <c r="R527" i="4"/>
  <c r="R518" i="4"/>
  <c r="R524" i="4"/>
  <c r="A535" i="4"/>
  <c r="MX25" i="1"/>
  <c r="LD5" i="1"/>
  <c r="LD89" i="1" s="1"/>
  <c r="C470" i="4" l="1"/>
  <c r="P470" i="4" s="1"/>
  <c r="H532" i="4"/>
  <c r="I533" i="4"/>
  <c r="G483" i="4"/>
  <c r="MX26" i="1"/>
  <c r="MX27" i="1"/>
  <c r="D535" i="4"/>
  <c r="Q535" i="4" s="1"/>
  <c r="F535" i="4"/>
  <c r="E535" i="4"/>
  <c r="B469" i="4"/>
  <c r="V471" i="4"/>
  <c r="U473" i="4"/>
  <c r="U470" i="4"/>
  <c r="U476" i="4"/>
  <c r="S454" i="4"/>
  <c r="B454" i="4"/>
  <c r="R531" i="4"/>
  <c r="A536" i="4"/>
  <c r="R528" i="4"/>
  <c r="R525" i="4"/>
  <c r="R522" i="4"/>
  <c r="LO25" i="1"/>
  <c r="LD22" i="1"/>
  <c r="C471" i="4" l="1"/>
  <c r="C472" i="4" s="1"/>
  <c r="B472" i="4" s="1"/>
  <c r="G484" i="4"/>
  <c r="H533" i="4"/>
  <c r="I534" i="4"/>
  <c r="LO26" i="1"/>
  <c r="LO27" i="1"/>
  <c r="MX28" i="1"/>
  <c r="MX29" i="1"/>
  <c r="F536" i="4"/>
  <c r="E536" i="4"/>
  <c r="D536" i="4"/>
  <c r="Q536" i="4" s="1"/>
  <c r="U480" i="4"/>
  <c r="U474" i="4"/>
  <c r="U471" i="4"/>
  <c r="U477" i="4"/>
  <c r="V472" i="4"/>
  <c r="B470" i="4"/>
  <c r="R535" i="4"/>
  <c r="R526" i="4"/>
  <c r="R532" i="4"/>
  <c r="A537" i="4"/>
  <c r="R529" i="4"/>
  <c r="LD25" i="1"/>
  <c r="P471" i="4" l="1"/>
  <c r="H534" i="4"/>
  <c r="I535" i="4"/>
  <c r="G485" i="4"/>
  <c r="LD26" i="1"/>
  <c r="LD27" i="1"/>
  <c r="LO28" i="1"/>
  <c r="LO29" i="1"/>
  <c r="P472" i="4"/>
  <c r="C473" i="4"/>
  <c r="B473" i="4" s="1"/>
  <c r="F537" i="4"/>
  <c r="E537" i="4"/>
  <c r="D537" i="4"/>
  <c r="Q537" i="4" s="1"/>
  <c r="B471" i="4"/>
  <c r="V473" i="4"/>
  <c r="U481" i="4"/>
  <c r="U475" i="4"/>
  <c r="U478" i="4"/>
  <c r="U484" i="4"/>
  <c r="R530" i="4"/>
  <c r="A538" i="4"/>
  <c r="R533" i="4"/>
  <c r="R536" i="4"/>
  <c r="G486" i="4" l="1"/>
  <c r="H535" i="4"/>
  <c r="I536" i="4"/>
  <c r="LD28" i="1"/>
  <c r="LD29" i="1"/>
  <c r="P473" i="4"/>
  <c r="C474" i="4"/>
  <c r="B474" i="4" s="1"/>
  <c r="F538" i="4"/>
  <c r="E538" i="4"/>
  <c r="D538" i="4"/>
  <c r="Q538" i="4" s="1"/>
  <c r="U488" i="4"/>
  <c r="U482" i="4"/>
  <c r="U479" i="4"/>
  <c r="U485" i="4"/>
  <c r="V474" i="4"/>
  <c r="R537" i="4"/>
  <c r="A539" i="4"/>
  <c r="R534" i="4"/>
  <c r="JS5" i="1"/>
  <c r="JS89" i="1" s="1"/>
  <c r="JR5" i="1"/>
  <c r="JR89" i="1" s="1"/>
  <c r="H536" i="4" l="1"/>
  <c r="I537" i="4"/>
  <c r="G487" i="4"/>
  <c r="P474" i="4"/>
  <c r="C475" i="4"/>
  <c r="B475" i="4" s="1"/>
  <c r="F539" i="4"/>
  <c r="E539" i="4"/>
  <c r="R539" i="4" s="1"/>
  <c r="D539" i="4"/>
  <c r="Q539" i="4" s="1"/>
  <c r="V475" i="4"/>
  <c r="U489" i="4"/>
  <c r="U483" i="4"/>
  <c r="U486" i="4"/>
  <c r="U492" i="4"/>
  <c r="A540" i="4"/>
  <c r="R538" i="4"/>
  <c r="JS22" i="1"/>
  <c r="JS25" i="1" s="1"/>
  <c r="JR22" i="1"/>
  <c r="G488" i="4" l="1"/>
  <c r="H537" i="4"/>
  <c r="I538" i="4"/>
  <c r="JS27" i="1"/>
  <c r="JS26" i="1"/>
  <c r="P475" i="4"/>
  <c r="C476" i="4"/>
  <c r="B476" i="4" s="1"/>
  <c r="E540" i="4"/>
  <c r="R540" i="4" s="1"/>
  <c r="D540" i="4"/>
  <c r="Q540" i="4" s="1"/>
  <c r="F540" i="4"/>
  <c r="U496" i="4"/>
  <c r="U490" i="4"/>
  <c r="U487" i="4"/>
  <c r="U493" i="4"/>
  <c r="V476" i="4"/>
  <c r="S459" i="4"/>
  <c r="A541" i="4"/>
  <c r="JR25" i="1"/>
  <c r="MN5" i="1"/>
  <c r="MN89" i="1" s="1"/>
  <c r="H538" i="4" l="1"/>
  <c r="I539" i="4"/>
  <c r="G489" i="4"/>
  <c r="JR27" i="1"/>
  <c r="JR26" i="1"/>
  <c r="P476" i="4"/>
  <c r="C477" i="4"/>
  <c r="B477" i="4" s="1"/>
  <c r="F541" i="4"/>
  <c r="E541" i="4"/>
  <c r="R541" i="4" s="1"/>
  <c r="D541" i="4"/>
  <c r="Q541" i="4" s="1"/>
  <c r="V477" i="4"/>
  <c r="U497" i="4"/>
  <c r="U491" i="4"/>
  <c r="U494" i="4"/>
  <c r="U500" i="4"/>
  <c r="S460" i="4"/>
  <c r="A542" i="4"/>
  <c r="DE5" i="1"/>
  <c r="DE89" i="1" s="1"/>
  <c r="DD5" i="1"/>
  <c r="DD89" i="1" s="1"/>
  <c r="G490" i="4" l="1"/>
  <c r="H539" i="4"/>
  <c r="I540" i="4"/>
  <c r="JR29" i="1"/>
  <c r="JR28" i="1"/>
  <c r="JS29" i="1"/>
  <c r="JS28" i="1"/>
  <c r="P477" i="4"/>
  <c r="C478" i="4"/>
  <c r="B478" i="4" s="1"/>
  <c r="F542" i="4"/>
  <c r="E542" i="4"/>
  <c r="R542" i="4" s="1"/>
  <c r="D542" i="4"/>
  <c r="Q542" i="4" s="1"/>
  <c r="U504" i="4"/>
  <c r="U498" i="4"/>
  <c r="U495" i="4"/>
  <c r="U501" i="4"/>
  <c r="V478" i="4"/>
  <c r="S461" i="4"/>
  <c r="A543" i="4"/>
  <c r="H540" i="4" l="1"/>
  <c r="I541" i="4"/>
  <c r="G491" i="4"/>
  <c r="P478" i="4"/>
  <c r="C479" i="4"/>
  <c r="B479" i="4" s="1"/>
  <c r="F543" i="4"/>
  <c r="E543" i="4"/>
  <c r="R543" i="4" s="1"/>
  <c r="D543" i="4"/>
  <c r="Q543" i="4" s="1"/>
  <c r="V479" i="4"/>
  <c r="U505" i="4"/>
  <c r="U499" i="4"/>
  <c r="U502" i="4"/>
  <c r="U508" i="4"/>
  <c r="S462" i="4"/>
  <c r="A544" i="4"/>
  <c r="KT5" i="1"/>
  <c r="KT89" i="1" s="1"/>
  <c r="G492" i="4" l="1"/>
  <c r="H541" i="4"/>
  <c r="I542" i="4"/>
  <c r="P479" i="4"/>
  <c r="C480" i="4"/>
  <c r="B480" i="4" s="1"/>
  <c r="F544" i="4"/>
  <c r="E544" i="4"/>
  <c r="R544" i="4" s="1"/>
  <c r="D544" i="4"/>
  <c r="Q544" i="4" s="1"/>
  <c r="U512" i="4"/>
  <c r="U506" i="4"/>
  <c r="U503" i="4"/>
  <c r="U509" i="4"/>
  <c r="V480" i="4"/>
  <c r="S463" i="4"/>
  <c r="A545" i="4"/>
  <c r="H542" i="4" l="1"/>
  <c r="I543" i="4"/>
  <c r="G493" i="4"/>
  <c r="P480" i="4"/>
  <c r="C481" i="4"/>
  <c r="B481" i="4" s="1"/>
  <c r="F545" i="4"/>
  <c r="E545" i="4"/>
  <c r="R545" i="4" s="1"/>
  <c r="D545" i="4"/>
  <c r="Q545" i="4" s="1"/>
  <c r="V481" i="4"/>
  <c r="U513" i="4"/>
  <c r="U507" i="4"/>
  <c r="U510" i="4"/>
  <c r="U516" i="4"/>
  <c r="S464" i="4"/>
  <c r="A546" i="4"/>
  <c r="F37" i="3"/>
  <c r="E37" i="3"/>
  <c r="C37" i="3"/>
  <c r="B37" i="3"/>
  <c r="G494" i="4" l="1"/>
  <c r="H543" i="4"/>
  <c r="I544" i="4"/>
  <c r="P481" i="4"/>
  <c r="C482" i="4"/>
  <c r="B482" i="4" s="1"/>
  <c r="F546" i="4"/>
  <c r="E546" i="4"/>
  <c r="R546" i="4" s="1"/>
  <c r="D546" i="4"/>
  <c r="Q546" i="4" s="1"/>
  <c r="U520" i="4"/>
  <c r="U514" i="4"/>
  <c r="U511" i="4"/>
  <c r="U517" i="4"/>
  <c r="V482" i="4"/>
  <c r="S465" i="4"/>
  <c r="A547" i="4"/>
  <c r="MO5" i="1"/>
  <c r="MO89" i="1" s="1"/>
  <c r="H544" i="4" l="1"/>
  <c r="I545" i="4"/>
  <c r="G495" i="4"/>
  <c r="P482" i="4"/>
  <c r="C483" i="4"/>
  <c r="B483" i="4" s="1"/>
  <c r="F547" i="4"/>
  <c r="E547" i="4"/>
  <c r="R547" i="4" s="1"/>
  <c r="D547" i="4"/>
  <c r="Q547" i="4" s="1"/>
  <c r="V483" i="4"/>
  <c r="U521" i="4"/>
  <c r="U515" i="4"/>
  <c r="U518" i="4"/>
  <c r="U524" i="4"/>
  <c r="S466" i="4"/>
  <c r="A548" i="4"/>
  <c r="MP5" i="1"/>
  <c r="MP89" i="1" s="1"/>
  <c r="MQ5" i="1"/>
  <c r="MQ89" i="1" s="1"/>
  <c r="G496" i="4" l="1"/>
  <c r="H545" i="4"/>
  <c r="I546" i="4"/>
  <c r="P483" i="4"/>
  <c r="C484" i="4"/>
  <c r="B484" i="4" s="1"/>
  <c r="F548" i="4"/>
  <c r="E548" i="4"/>
  <c r="R548" i="4" s="1"/>
  <c r="D548" i="4"/>
  <c r="Q548" i="4" s="1"/>
  <c r="U528" i="4"/>
  <c r="U522" i="4"/>
  <c r="U519" i="4"/>
  <c r="U525" i="4"/>
  <c r="V484" i="4"/>
  <c r="S467" i="4"/>
  <c r="A549" i="4"/>
  <c r="MP22" i="1"/>
  <c r="MQ22" i="1"/>
  <c r="H546" i="4" l="1"/>
  <c r="I547" i="4"/>
  <c r="G497" i="4"/>
  <c r="P484" i="4"/>
  <c r="C485" i="4"/>
  <c r="B485" i="4" s="1"/>
  <c r="F549" i="4"/>
  <c r="E549" i="4"/>
  <c r="R549" i="4" s="1"/>
  <c r="D549" i="4"/>
  <c r="Q549" i="4" s="1"/>
  <c r="V485" i="4"/>
  <c r="U529" i="4"/>
  <c r="U523" i="4"/>
  <c r="U526" i="4"/>
  <c r="U532" i="4"/>
  <c r="S468" i="4"/>
  <c r="A550" i="4"/>
  <c r="MQ25" i="1"/>
  <c r="MP25" i="1"/>
  <c r="F58" i="3"/>
  <c r="F57" i="3"/>
  <c r="F56" i="3"/>
  <c r="F41" i="3"/>
  <c r="F38" i="3"/>
  <c r="F36" i="3"/>
  <c r="F33" i="3"/>
  <c r="E58" i="3"/>
  <c r="E57" i="3"/>
  <c r="E56" i="3"/>
  <c r="E41" i="3"/>
  <c r="E38" i="3"/>
  <c r="E36" i="3"/>
  <c r="E33" i="3"/>
  <c r="G498" i="4" l="1"/>
  <c r="H547" i="4"/>
  <c r="I548" i="4"/>
  <c r="MP26" i="1"/>
  <c r="MP27" i="1"/>
  <c r="MQ26" i="1"/>
  <c r="MQ27" i="1"/>
  <c r="P485" i="4"/>
  <c r="C486" i="4"/>
  <c r="B486" i="4" s="1"/>
  <c r="F550" i="4"/>
  <c r="E550" i="4"/>
  <c r="R550" i="4" s="1"/>
  <c r="D550" i="4"/>
  <c r="Q550" i="4" s="1"/>
  <c r="U536" i="4"/>
  <c r="U530" i="4"/>
  <c r="U527" i="4"/>
  <c r="U533" i="4"/>
  <c r="V486" i="4"/>
  <c r="S469" i="4"/>
  <c r="A551" i="4"/>
  <c r="KM23" i="1"/>
  <c r="A5" i="1"/>
  <c r="B25" i="1" s="1"/>
  <c r="D25" i="1" s="1"/>
  <c r="KM84" i="1" l="1"/>
  <c r="KM55" i="1"/>
  <c r="KM80" i="1"/>
  <c r="KM79" i="1"/>
  <c r="KM72" i="1"/>
  <c r="KM78" i="1"/>
  <c r="KM76" i="1"/>
  <c r="KM73" i="1"/>
  <c r="KM75" i="1"/>
  <c r="KM74" i="1"/>
  <c r="KM71" i="1"/>
  <c r="KM70" i="1"/>
  <c r="KM77" i="1"/>
  <c r="KM68" i="1"/>
  <c r="KM67" i="1"/>
  <c r="KM65" i="1"/>
  <c r="KM66" i="1"/>
  <c r="KM69" i="1"/>
  <c r="KM63" i="1"/>
  <c r="KM61" i="1"/>
  <c r="KM64" i="1"/>
  <c r="KM62" i="1"/>
  <c r="KM60" i="1"/>
  <c r="KM56" i="1"/>
  <c r="KM57" i="1"/>
  <c r="KM54" i="1"/>
  <c r="KM59" i="1"/>
  <c r="KM58" i="1"/>
  <c r="KM46" i="1"/>
  <c r="KM50" i="1"/>
  <c r="D28" i="1"/>
  <c r="D27" i="1"/>
  <c r="D29" i="1"/>
  <c r="D26" i="1"/>
  <c r="CT25" i="1"/>
  <c r="CS25" i="1"/>
  <c r="CR25" i="1"/>
  <c r="BK25" i="1"/>
  <c r="CV25" i="1"/>
  <c r="CW25" i="1"/>
  <c r="CU25" i="1"/>
  <c r="CX25" i="1"/>
  <c r="KM38" i="1"/>
  <c r="KM32" i="1"/>
  <c r="EG23" i="1"/>
  <c r="CH23" i="1"/>
  <c r="CG23" i="1"/>
  <c r="CF23" i="1"/>
  <c r="CE23" i="1"/>
  <c r="CD23" i="1"/>
  <c r="CC23" i="1"/>
  <c r="CB23" i="1"/>
  <c r="CA23" i="1"/>
  <c r="BZ23" i="1"/>
  <c r="BY23" i="1"/>
  <c r="LY23" i="1"/>
  <c r="KK23" i="1"/>
  <c r="BO23" i="1"/>
  <c r="MI23" i="1"/>
  <c r="CT23" i="1"/>
  <c r="CS23" i="1"/>
  <c r="CR23" i="1"/>
  <c r="DB23" i="1"/>
  <c r="DA23" i="1"/>
  <c r="CW23" i="1"/>
  <c r="CV23" i="1"/>
  <c r="CU23" i="1"/>
  <c r="CX23" i="1"/>
  <c r="LC23" i="1"/>
  <c r="H548" i="4"/>
  <c r="I549" i="4"/>
  <c r="G499" i="4"/>
  <c r="MH32" i="1"/>
  <c r="MS23" i="1"/>
  <c r="MQ28" i="1"/>
  <c r="MQ29" i="1"/>
  <c r="MP28" i="1"/>
  <c r="MP29" i="1"/>
  <c r="DO23" i="1"/>
  <c r="P486" i="4"/>
  <c r="C487" i="4"/>
  <c r="B487" i="4" s="1"/>
  <c r="D551" i="4"/>
  <c r="Q551" i="4" s="1"/>
  <c r="F551" i="4"/>
  <c r="E551" i="4"/>
  <c r="R551" i="4" s="1"/>
  <c r="V487" i="4"/>
  <c r="U537" i="4"/>
  <c r="U531" i="4"/>
  <c r="U534" i="4"/>
  <c r="U540" i="4"/>
  <c r="S470" i="4"/>
  <c r="EF23" i="1"/>
  <c r="A552" i="4"/>
  <c r="MR23" i="1"/>
  <c r="CQ23" i="1"/>
  <c r="ME23" i="1"/>
  <c r="MD23" i="1"/>
  <c r="MC23" i="1"/>
  <c r="IZ23" i="1"/>
  <c r="KY23" i="1"/>
  <c r="LA23" i="1"/>
  <c r="LB23" i="1"/>
  <c r="NA23" i="1"/>
  <c r="MZ23" i="1"/>
  <c r="MY23" i="1"/>
  <c r="MB23" i="1"/>
  <c r="LX23" i="1"/>
  <c r="LZ23" i="1"/>
  <c r="LW23" i="1"/>
  <c r="LF23" i="1"/>
  <c r="CP23" i="1"/>
  <c r="JK23" i="1"/>
  <c r="BS23" i="1"/>
  <c r="BW23" i="1"/>
  <c r="BM23" i="1"/>
  <c r="BQ23" i="1"/>
  <c r="ML23" i="1"/>
  <c r="LE23" i="1"/>
  <c r="VA23" i="1"/>
  <c r="CZ23" i="1"/>
  <c r="DK23" i="1"/>
  <c r="EE23" i="1"/>
  <c r="BT23" i="1"/>
  <c r="BR23" i="1"/>
  <c r="BV23" i="1"/>
  <c r="LD23" i="1"/>
  <c r="JR23" i="1"/>
  <c r="JO23" i="1"/>
  <c r="JB23" i="1"/>
  <c r="MO23" i="1"/>
  <c r="KU23" i="1"/>
  <c r="MN23" i="1"/>
  <c r="JN23" i="1"/>
  <c r="MX32" i="1"/>
  <c r="LO23" i="1"/>
  <c r="MP23" i="1"/>
  <c r="KS23" i="1"/>
  <c r="KT23" i="1"/>
  <c r="JS23" i="1"/>
  <c r="MQ23" i="1"/>
  <c r="DK84" i="1" l="1"/>
  <c r="DK55" i="1"/>
  <c r="BS84" i="1"/>
  <c r="BS55" i="1"/>
  <c r="DA84" i="1"/>
  <c r="DA55" i="1"/>
  <c r="CF84" i="1"/>
  <c r="CF55" i="1"/>
  <c r="CP84" i="1"/>
  <c r="CP55" i="1"/>
  <c r="BZ84" i="1"/>
  <c r="BZ55" i="1"/>
  <c r="CH84" i="1"/>
  <c r="CH55" i="1"/>
  <c r="BV84" i="1"/>
  <c r="BV55" i="1"/>
  <c r="CC84" i="1"/>
  <c r="CC55" i="1"/>
  <c r="JK84" i="1"/>
  <c r="JK55" i="1"/>
  <c r="DO84" i="1"/>
  <c r="DO55" i="1"/>
  <c r="DB84" i="1"/>
  <c r="DB55" i="1"/>
  <c r="CG84" i="1"/>
  <c r="CG55" i="1"/>
  <c r="JR84" i="1"/>
  <c r="JR55" i="1"/>
  <c r="CQ84" i="1"/>
  <c r="CQ55" i="1"/>
  <c r="CA84" i="1"/>
  <c r="CA55" i="1"/>
  <c r="JN84" i="1"/>
  <c r="JN55" i="1"/>
  <c r="ML84" i="1"/>
  <c r="ML55" i="1"/>
  <c r="LW84" i="1"/>
  <c r="LW55" i="1"/>
  <c r="CX84" i="1"/>
  <c r="CX55" i="1"/>
  <c r="CB84" i="1"/>
  <c r="CB55" i="1"/>
  <c r="BR84" i="1"/>
  <c r="BR55" i="1"/>
  <c r="BQ84" i="1"/>
  <c r="BQ55" i="1"/>
  <c r="LZ84" i="1"/>
  <c r="LZ55" i="1"/>
  <c r="MI84" i="1"/>
  <c r="MI55" i="1"/>
  <c r="JS84" i="1"/>
  <c r="JS55" i="1"/>
  <c r="BT84" i="1"/>
  <c r="BT55" i="1"/>
  <c r="BM84" i="1"/>
  <c r="BM55" i="1"/>
  <c r="LX84" i="1"/>
  <c r="LX55" i="1"/>
  <c r="BO84" i="1"/>
  <c r="BO55" i="1"/>
  <c r="CD84" i="1"/>
  <c r="CD55" i="1"/>
  <c r="LY84" i="1"/>
  <c r="LY55" i="1"/>
  <c r="JO84" i="1"/>
  <c r="JO55" i="1"/>
  <c r="CZ84" i="1"/>
  <c r="CZ55" i="1"/>
  <c r="VA84" i="1"/>
  <c r="VA55" i="1"/>
  <c r="LF84" i="1"/>
  <c r="LE84" i="1" s="1" a="1"/>
  <c r="LE84" i="1" s="1"/>
  <c r="LF55" i="1"/>
  <c r="LE55" i="1" s="1" a="1"/>
  <c r="LE55" i="1" s="1"/>
  <c r="EE84" i="1"/>
  <c r="EE55" i="1"/>
  <c r="BW84" i="1"/>
  <c r="BW55" i="1"/>
  <c r="KK84" i="1"/>
  <c r="KK55" i="1"/>
  <c r="CE84" i="1"/>
  <c r="CE55" i="1"/>
  <c r="BS80" i="1"/>
  <c r="DA80" i="1"/>
  <c r="LY80" i="1"/>
  <c r="CF80" i="1"/>
  <c r="DK80" i="1"/>
  <c r="JK80" i="1"/>
  <c r="DO80" i="1"/>
  <c r="DB80" i="1"/>
  <c r="CG80" i="1"/>
  <c r="BW80" i="1"/>
  <c r="KK80" i="1"/>
  <c r="JO80" i="1"/>
  <c r="VA80" i="1"/>
  <c r="CP80" i="1"/>
  <c r="BZ80" i="1"/>
  <c r="LF80" i="1"/>
  <c r="LE80" i="1" s="1" a="1"/>
  <c r="LE80" i="1" s="1"/>
  <c r="CA80" i="1"/>
  <c r="CZ80" i="1"/>
  <c r="CH80" i="1"/>
  <c r="ML80" i="1"/>
  <c r="LW80" i="1"/>
  <c r="CX80" i="1"/>
  <c r="CB80" i="1"/>
  <c r="EE80" i="1"/>
  <c r="JR80" i="1"/>
  <c r="CQ80" i="1"/>
  <c r="JN80" i="1"/>
  <c r="BQ80" i="1"/>
  <c r="LZ80" i="1"/>
  <c r="MI80" i="1"/>
  <c r="CC80" i="1"/>
  <c r="CE80" i="1"/>
  <c r="BV80" i="1"/>
  <c r="BR80" i="1"/>
  <c r="JS80" i="1"/>
  <c r="BT80" i="1"/>
  <c r="BM80" i="1"/>
  <c r="LX80" i="1"/>
  <c r="BO80" i="1"/>
  <c r="CD80" i="1"/>
  <c r="JS71" i="1"/>
  <c r="JS74" i="1"/>
  <c r="JS78" i="1"/>
  <c r="JS79" i="1"/>
  <c r="JS75" i="1"/>
  <c r="JS70" i="1"/>
  <c r="JS77" i="1"/>
  <c r="JS72" i="1"/>
  <c r="JS73" i="1"/>
  <c r="JS76" i="1"/>
  <c r="BT76" i="1"/>
  <c r="BT70" i="1"/>
  <c r="BT71" i="1"/>
  <c r="BT73" i="1"/>
  <c r="BT78" i="1"/>
  <c r="BT77" i="1"/>
  <c r="BT74" i="1"/>
  <c r="BT75" i="1"/>
  <c r="BT79" i="1"/>
  <c r="BT72" i="1"/>
  <c r="BM71" i="1"/>
  <c r="BM74" i="1"/>
  <c r="BM77" i="1"/>
  <c r="BM78" i="1"/>
  <c r="BM76" i="1"/>
  <c r="BM79" i="1"/>
  <c r="BM73" i="1"/>
  <c r="BM70" i="1"/>
  <c r="BM72" i="1"/>
  <c r="BM75" i="1"/>
  <c r="LX74" i="1"/>
  <c r="LX77" i="1"/>
  <c r="LX71" i="1"/>
  <c r="LX79" i="1"/>
  <c r="LX73" i="1"/>
  <c r="LX76" i="1"/>
  <c r="LX72" i="1"/>
  <c r="LX75" i="1"/>
  <c r="LX70" i="1"/>
  <c r="LX78" i="1"/>
  <c r="BO79" i="1"/>
  <c r="BO75" i="1"/>
  <c r="BO76" i="1"/>
  <c r="BO72" i="1"/>
  <c r="BO73" i="1"/>
  <c r="BO77" i="1"/>
  <c r="BO71" i="1"/>
  <c r="BO74" i="1"/>
  <c r="BO78" i="1"/>
  <c r="BO70" i="1"/>
  <c r="CD78" i="1"/>
  <c r="CD76" i="1"/>
  <c r="CD77" i="1"/>
  <c r="CD70" i="1"/>
  <c r="CD75" i="1"/>
  <c r="CD73" i="1"/>
  <c r="CD72" i="1"/>
  <c r="CD71" i="1"/>
  <c r="CD74" i="1"/>
  <c r="CD79" i="1"/>
  <c r="BQ78" i="1"/>
  <c r="BQ73" i="1"/>
  <c r="BQ72" i="1"/>
  <c r="BQ77" i="1"/>
  <c r="BQ76" i="1"/>
  <c r="BQ79" i="1"/>
  <c r="BQ71" i="1"/>
  <c r="BQ74" i="1"/>
  <c r="BQ70" i="1"/>
  <c r="BQ75" i="1"/>
  <c r="MI74" i="1"/>
  <c r="MI77" i="1"/>
  <c r="MI71" i="1"/>
  <c r="MI73" i="1"/>
  <c r="MI70" i="1"/>
  <c r="MI72" i="1"/>
  <c r="MI78" i="1"/>
  <c r="MI76" i="1"/>
  <c r="MI79" i="1"/>
  <c r="MI75" i="1"/>
  <c r="BW72" i="1"/>
  <c r="BW78" i="1"/>
  <c r="BW74" i="1"/>
  <c r="BW77" i="1"/>
  <c r="BW73" i="1"/>
  <c r="BW79" i="1"/>
  <c r="BW70" i="1"/>
  <c r="BW71" i="1"/>
  <c r="BW75" i="1"/>
  <c r="BW76" i="1"/>
  <c r="KK75" i="1"/>
  <c r="KK71" i="1"/>
  <c r="KK70" i="1"/>
  <c r="KK74" i="1"/>
  <c r="KK77" i="1"/>
  <c r="KK79" i="1"/>
  <c r="KK78" i="1"/>
  <c r="KK73" i="1"/>
  <c r="KK72" i="1"/>
  <c r="KK76" i="1"/>
  <c r="CE79" i="1"/>
  <c r="CE76" i="1"/>
  <c r="CE70" i="1"/>
  <c r="CE72" i="1"/>
  <c r="CE73" i="1"/>
  <c r="CE75" i="1"/>
  <c r="CE78" i="1"/>
  <c r="CE74" i="1"/>
  <c r="CE71" i="1"/>
  <c r="CE77" i="1"/>
  <c r="DK76" i="1"/>
  <c r="DK78" i="1"/>
  <c r="DK75" i="1"/>
  <c r="DK79" i="1"/>
  <c r="DK70" i="1"/>
  <c r="DK77" i="1"/>
  <c r="DK74" i="1"/>
  <c r="DK73" i="1"/>
  <c r="DK72" i="1"/>
  <c r="DK71" i="1"/>
  <c r="CF79" i="1"/>
  <c r="CF78" i="1"/>
  <c r="CF75" i="1"/>
  <c r="CF72" i="1"/>
  <c r="CF70" i="1"/>
  <c r="CF71" i="1"/>
  <c r="CF73" i="1"/>
  <c r="CF76" i="1"/>
  <c r="CF74" i="1"/>
  <c r="CF77" i="1"/>
  <c r="JO77" i="1"/>
  <c r="JO71" i="1"/>
  <c r="JO70" i="1"/>
  <c r="JO72" i="1"/>
  <c r="JO78" i="1"/>
  <c r="JO74" i="1"/>
  <c r="JO75" i="1"/>
  <c r="JO76" i="1"/>
  <c r="JO73" i="1"/>
  <c r="JO79" i="1"/>
  <c r="DO77" i="1"/>
  <c r="DO75" i="1"/>
  <c r="DO78" i="1"/>
  <c r="DO76" i="1"/>
  <c r="DO79" i="1"/>
  <c r="DO73" i="1"/>
  <c r="DO71" i="1"/>
  <c r="DO72" i="1"/>
  <c r="DO74" i="1"/>
  <c r="DO70" i="1"/>
  <c r="DB79" i="1"/>
  <c r="DB78" i="1"/>
  <c r="DB71" i="1"/>
  <c r="DB73" i="1"/>
  <c r="DB77" i="1"/>
  <c r="DB74" i="1"/>
  <c r="DB75" i="1"/>
  <c r="DB70" i="1"/>
  <c r="DB76" i="1"/>
  <c r="DB72" i="1"/>
  <c r="CG73" i="1"/>
  <c r="CG70" i="1"/>
  <c r="CG71" i="1"/>
  <c r="CG72" i="1"/>
  <c r="CG74" i="1"/>
  <c r="CG76" i="1"/>
  <c r="CG75" i="1"/>
  <c r="CG78" i="1"/>
  <c r="CG77" i="1"/>
  <c r="CG79" i="1"/>
  <c r="LZ73" i="1"/>
  <c r="LZ75" i="1"/>
  <c r="LZ76" i="1"/>
  <c r="LZ71" i="1"/>
  <c r="LZ70" i="1"/>
  <c r="LZ74" i="1"/>
  <c r="LZ77" i="1"/>
  <c r="LZ78" i="1"/>
  <c r="LZ72" i="1"/>
  <c r="LZ79" i="1"/>
  <c r="CC78" i="1"/>
  <c r="CC75" i="1"/>
  <c r="CC70" i="1"/>
  <c r="CC71" i="1"/>
  <c r="CC73" i="1"/>
  <c r="CC74" i="1"/>
  <c r="CC72" i="1"/>
  <c r="CC76" i="1"/>
  <c r="CC79" i="1"/>
  <c r="CC77" i="1"/>
  <c r="DA72" i="1"/>
  <c r="DA77" i="1"/>
  <c r="DA78" i="1"/>
  <c r="DA73" i="1"/>
  <c r="DA74" i="1"/>
  <c r="DA76" i="1"/>
  <c r="DA71" i="1"/>
  <c r="DA70" i="1"/>
  <c r="DA79" i="1"/>
  <c r="DA75" i="1"/>
  <c r="CZ73" i="1"/>
  <c r="CZ79" i="1"/>
  <c r="CZ76" i="1"/>
  <c r="CZ72" i="1"/>
  <c r="CZ78" i="1"/>
  <c r="CZ71" i="1"/>
  <c r="CZ74" i="1"/>
  <c r="CZ70" i="1"/>
  <c r="CZ75" i="1"/>
  <c r="CZ77" i="1"/>
  <c r="CP79" i="1"/>
  <c r="CP70" i="1"/>
  <c r="CP77" i="1"/>
  <c r="CP73" i="1"/>
  <c r="CP72" i="1"/>
  <c r="CP74" i="1"/>
  <c r="CP76" i="1"/>
  <c r="CP75" i="1"/>
  <c r="CP78" i="1"/>
  <c r="CP71" i="1"/>
  <c r="CQ78" i="1"/>
  <c r="CQ75" i="1"/>
  <c r="CQ70" i="1"/>
  <c r="CQ74" i="1"/>
  <c r="CQ77" i="1"/>
  <c r="CQ79" i="1"/>
  <c r="CQ73" i="1"/>
  <c r="CQ72" i="1"/>
  <c r="CQ71" i="1"/>
  <c r="CQ76" i="1"/>
  <c r="BZ79" i="1"/>
  <c r="BZ75" i="1"/>
  <c r="BZ73" i="1"/>
  <c r="BZ70" i="1"/>
  <c r="BZ74" i="1"/>
  <c r="BZ72" i="1"/>
  <c r="BZ77" i="1"/>
  <c r="BZ76" i="1"/>
  <c r="BZ78" i="1"/>
  <c r="BZ71" i="1"/>
  <c r="CH79" i="1"/>
  <c r="CH77" i="1"/>
  <c r="CH75" i="1"/>
  <c r="CH73" i="1"/>
  <c r="CH70" i="1"/>
  <c r="CH71" i="1"/>
  <c r="CH74" i="1"/>
  <c r="CH76" i="1"/>
  <c r="CH72" i="1"/>
  <c r="CH78" i="1"/>
  <c r="BR70" i="1"/>
  <c r="BR79" i="1"/>
  <c r="BR75" i="1"/>
  <c r="BR71" i="1"/>
  <c r="BR77" i="1"/>
  <c r="BR78" i="1"/>
  <c r="BR74" i="1"/>
  <c r="BR73" i="1"/>
  <c r="BR72" i="1"/>
  <c r="BR76" i="1"/>
  <c r="LY79" i="1"/>
  <c r="LY76" i="1"/>
  <c r="LY72" i="1"/>
  <c r="LY75" i="1"/>
  <c r="LY73" i="1"/>
  <c r="LY74" i="1"/>
  <c r="LY77" i="1"/>
  <c r="LY71" i="1"/>
  <c r="LY70" i="1"/>
  <c r="LY78" i="1"/>
  <c r="JR79" i="1"/>
  <c r="JR73" i="1"/>
  <c r="JR75" i="1"/>
  <c r="JR77" i="1"/>
  <c r="JR70" i="1"/>
  <c r="JR72" i="1"/>
  <c r="JR71" i="1"/>
  <c r="JR76" i="1"/>
  <c r="JR78" i="1"/>
  <c r="JR74" i="1"/>
  <c r="VA77" i="1"/>
  <c r="VA72" i="1"/>
  <c r="VA71" i="1"/>
  <c r="VA75" i="1"/>
  <c r="VA79" i="1"/>
  <c r="VA76" i="1"/>
  <c r="VA78" i="1"/>
  <c r="VA73" i="1"/>
  <c r="VA70" i="1"/>
  <c r="VA74" i="1"/>
  <c r="LF70" i="1"/>
  <c r="LE70" i="1" s="1" a="1"/>
  <c r="LE70" i="1" s="1"/>
  <c r="LF73" i="1"/>
  <c r="LE73" i="1" s="1" a="1"/>
  <c r="LE73" i="1" s="1"/>
  <c r="LF72" i="1"/>
  <c r="LE72" i="1" s="1" a="1"/>
  <c r="LE72" i="1" s="1"/>
  <c r="LF74" i="1"/>
  <c r="LE74" i="1" s="1" a="1"/>
  <c r="LE74" i="1" s="1"/>
  <c r="LF71" i="1"/>
  <c r="LE71" i="1" s="1" a="1"/>
  <c r="LE71" i="1" s="1"/>
  <c r="LF76" i="1"/>
  <c r="LE76" i="1" s="1" a="1"/>
  <c r="LE76" i="1" s="1"/>
  <c r="LF79" i="1"/>
  <c r="LE79" i="1" s="1" a="1"/>
  <c r="LE79" i="1" s="1"/>
  <c r="LF78" i="1"/>
  <c r="LE78" i="1" s="1" a="1"/>
  <c r="LE78" i="1" s="1"/>
  <c r="LF75" i="1"/>
  <c r="LE75" i="1" s="1" a="1"/>
  <c r="LE75" i="1" s="1"/>
  <c r="LF77" i="1"/>
  <c r="LE77" i="1" s="1" a="1"/>
  <c r="LE77" i="1" s="1"/>
  <c r="CA75" i="1"/>
  <c r="CA73" i="1"/>
  <c r="CA72" i="1"/>
  <c r="CA74" i="1"/>
  <c r="CA79" i="1"/>
  <c r="CA70" i="1"/>
  <c r="CA77" i="1"/>
  <c r="CA78" i="1"/>
  <c r="CA76" i="1"/>
  <c r="CA71" i="1"/>
  <c r="EE72" i="1"/>
  <c r="EE74" i="1"/>
  <c r="EE77" i="1"/>
  <c r="EE71" i="1"/>
  <c r="EE73" i="1"/>
  <c r="EE79" i="1"/>
  <c r="EE70" i="1"/>
  <c r="EE75" i="1"/>
  <c r="EE78" i="1"/>
  <c r="EE76" i="1"/>
  <c r="BS71" i="1"/>
  <c r="BS79" i="1"/>
  <c r="BS73" i="1"/>
  <c r="BS72" i="1"/>
  <c r="BS74" i="1"/>
  <c r="BS75" i="1"/>
  <c r="BS70" i="1"/>
  <c r="BS77" i="1"/>
  <c r="BS78" i="1"/>
  <c r="BS76" i="1"/>
  <c r="JK76" i="1"/>
  <c r="JK72" i="1"/>
  <c r="JK70" i="1"/>
  <c r="JK71" i="1"/>
  <c r="JK75" i="1"/>
  <c r="JK78" i="1"/>
  <c r="JK79" i="1"/>
  <c r="JK74" i="1"/>
  <c r="JK77" i="1"/>
  <c r="JK73" i="1"/>
  <c r="JN78" i="1"/>
  <c r="JN77" i="1"/>
  <c r="JN71" i="1"/>
  <c r="JN70" i="1"/>
  <c r="JN74" i="1"/>
  <c r="JN75" i="1"/>
  <c r="JN73" i="1"/>
  <c r="JN79" i="1"/>
  <c r="JN72" i="1"/>
  <c r="JN76" i="1"/>
  <c r="BV75" i="1"/>
  <c r="BV77" i="1"/>
  <c r="BV72" i="1"/>
  <c r="BV78" i="1"/>
  <c r="BV73" i="1"/>
  <c r="BV74" i="1"/>
  <c r="BV76" i="1"/>
  <c r="BV71" i="1"/>
  <c r="BV79" i="1"/>
  <c r="BV70" i="1"/>
  <c r="ML71" i="1"/>
  <c r="ML73" i="1"/>
  <c r="ML76" i="1"/>
  <c r="ML74" i="1"/>
  <c r="ML72" i="1"/>
  <c r="ML75" i="1"/>
  <c r="ML70" i="1"/>
  <c r="ML78" i="1"/>
  <c r="ML79" i="1"/>
  <c r="ML77" i="1"/>
  <c r="LW75" i="1"/>
  <c r="LW73" i="1"/>
  <c r="LW74" i="1"/>
  <c r="LW79" i="1"/>
  <c r="LW76" i="1"/>
  <c r="LW71" i="1"/>
  <c r="LW72" i="1"/>
  <c r="LW77" i="1"/>
  <c r="LW78" i="1"/>
  <c r="LW70" i="1"/>
  <c r="CX73" i="1"/>
  <c r="CX72" i="1"/>
  <c r="CX74" i="1"/>
  <c r="CX77" i="1"/>
  <c r="CX75" i="1"/>
  <c r="CX78" i="1"/>
  <c r="CX71" i="1"/>
  <c r="CX79" i="1"/>
  <c r="CX70" i="1"/>
  <c r="CX76" i="1"/>
  <c r="CB75" i="1"/>
  <c r="CB73" i="1"/>
  <c r="CB71" i="1"/>
  <c r="CB77" i="1"/>
  <c r="CB78" i="1"/>
  <c r="CB70" i="1"/>
  <c r="CB72" i="1"/>
  <c r="CB76" i="1"/>
  <c r="CB79" i="1"/>
  <c r="CB74" i="1"/>
  <c r="LF67" i="1"/>
  <c r="LE67" i="1" s="1" a="1"/>
  <c r="LE67" i="1" s="1"/>
  <c r="LF66" i="1"/>
  <c r="LE66" i="1" s="1" a="1"/>
  <c r="LE66" i="1" s="1"/>
  <c r="LF69" i="1"/>
  <c r="LE69" i="1" s="1" a="1"/>
  <c r="LE69" i="1" s="1"/>
  <c r="LF65" i="1"/>
  <c r="LE65" i="1" s="1" a="1"/>
  <c r="LE65" i="1" s="1"/>
  <c r="LF68" i="1"/>
  <c r="LE68" i="1" s="1" a="1"/>
  <c r="LE68" i="1" s="1"/>
  <c r="LW67" i="1"/>
  <c r="LW68" i="1"/>
  <c r="LW69" i="1"/>
  <c r="LW65" i="1"/>
  <c r="LW66" i="1"/>
  <c r="LZ66" i="1"/>
  <c r="LZ69" i="1"/>
  <c r="LZ67" i="1"/>
  <c r="LZ65" i="1"/>
  <c r="LZ68" i="1"/>
  <c r="MI67" i="1"/>
  <c r="MI68" i="1"/>
  <c r="MI69" i="1"/>
  <c r="MI66" i="1"/>
  <c r="MI65" i="1"/>
  <c r="JS67" i="1"/>
  <c r="JS68" i="1"/>
  <c r="JS69" i="1"/>
  <c r="JS66" i="1"/>
  <c r="JS65" i="1"/>
  <c r="LX69" i="1"/>
  <c r="LX65" i="1"/>
  <c r="LX66" i="1"/>
  <c r="LX68" i="1"/>
  <c r="LX67" i="1"/>
  <c r="BO69" i="1"/>
  <c r="BO67" i="1"/>
  <c r="BO66" i="1"/>
  <c r="BO68" i="1"/>
  <c r="BO65" i="1"/>
  <c r="CD67" i="1"/>
  <c r="CD66" i="1"/>
  <c r="CD68" i="1"/>
  <c r="CD69" i="1"/>
  <c r="CD65" i="1"/>
  <c r="BV68" i="1"/>
  <c r="BV67" i="1"/>
  <c r="BV69" i="1"/>
  <c r="BV66" i="1"/>
  <c r="BV65" i="1"/>
  <c r="BR67" i="1"/>
  <c r="BR65" i="1"/>
  <c r="BR68" i="1"/>
  <c r="BR69" i="1"/>
  <c r="BR66" i="1"/>
  <c r="BT65" i="1"/>
  <c r="BT66" i="1"/>
  <c r="BT68" i="1"/>
  <c r="BT67" i="1"/>
  <c r="BT69" i="1"/>
  <c r="EE67" i="1"/>
  <c r="EE65" i="1"/>
  <c r="EE68" i="1"/>
  <c r="EE69" i="1"/>
  <c r="EE66" i="1"/>
  <c r="BW69" i="1"/>
  <c r="BW65" i="1"/>
  <c r="BW68" i="1"/>
  <c r="BW67" i="1"/>
  <c r="BW66" i="1"/>
  <c r="KK67" i="1"/>
  <c r="KK65" i="1"/>
  <c r="KK66" i="1"/>
  <c r="KK68" i="1"/>
  <c r="KK69" i="1"/>
  <c r="CE67" i="1"/>
  <c r="CE68" i="1"/>
  <c r="CE66" i="1"/>
  <c r="CE69" i="1"/>
  <c r="CE65" i="1"/>
  <c r="CA65" i="1"/>
  <c r="CA66" i="1"/>
  <c r="CA68" i="1"/>
  <c r="CA67" i="1"/>
  <c r="CA69" i="1"/>
  <c r="JN68" i="1"/>
  <c r="JN65" i="1"/>
  <c r="JN69" i="1"/>
  <c r="JN67" i="1"/>
  <c r="JN66" i="1"/>
  <c r="CX66" i="1"/>
  <c r="CX68" i="1"/>
  <c r="CX67" i="1"/>
  <c r="CX65" i="1"/>
  <c r="CX69" i="1"/>
  <c r="BQ69" i="1"/>
  <c r="BQ67" i="1"/>
  <c r="BQ68" i="1"/>
  <c r="BQ65" i="1"/>
  <c r="BQ66" i="1"/>
  <c r="CC67" i="1"/>
  <c r="CC65" i="1"/>
  <c r="CC69" i="1"/>
  <c r="CC68" i="1"/>
  <c r="CC66" i="1"/>
  <c r="BM66" i="1"/>
  <c r="BM69" i="1"/>
  <c r="BM65" i="1"/>
  <c r="BM68" i="1"/>
  <c r="BM67" i="1"/>
  <c r="DK68" i="1"/>
  <c r="DK69" i="1"/>
  <c r="DK65" i="1"/>
  <c r="DK66" i="1"/>
  <c r="DK67" i="1"/>
  <c r="BS65" i="1"/>
  <c r="BS68" i="1"/>
  <c r="BS69" i="1"/>
  <c r="BS66" i="1"/>
  <c r="BS67" i="1"/>
  <c r="DA65" i="1"/>
  <c r="DA69" i="1"/>
  <c r="DA67" i="1"/>
  <c r="DA66" i="1"/>
  <c r="DA68" i="1"/>
  <c r="LY69" i="1"/>
  <c r="LY67" i="1"/>
  <c r="LY66" i="1"/>
  <c r="LY68" i="1"/>
  <c r="LY65" i="1"/>
  <c r="CF67" i="1"/>
  <c r="CF68" i="1"/>
  <c r="CF65" i="1"/>
  <c r="CF69" i="1"/>
  <c r="CF66" i="1"/>
  <c r="ML65" i="1"/>
  <c r="ML68" i="1"/>
  <c r="ML69" i="1"/>
  <c r="ML66" i="1"/>
  <c r="ML67" i="1"/>
  <c r="CB65" i="1"/>
  <c r="CB69" i="1"/>
  <c r="CB66" i="1"/>
  <c r="CB67" i="1"/>
  <c r="CB68" i="1"/>
  <c r="JO68" i="1"/>
  <c r="JO67" i="1"/>
  <c r="JO69" i="1"/>
  <c r="JO66" i="1"/>
  <c r="JO65" i="1"/>
  <c r="CZ66" i="1"/>
  <c r="CZ69" i="1"/>
  <c r="CZ68" i="1"/>
  <c r="CZ67" i="1"/>
  <c r="CZ65" i="1"/>
  <c r="JK66" i="1"/>
  <c r="JK67" i="1"/>
  <c r="JK68" i="1"/>
  <c r="JK65" i="1"/>
  <c r="JK69" i="1"/>
  <c r="DO69" i="1"/>
  <c r="DO68" i="1"/>
  <c r="DO67" i="1"/>
  <c r="DO65" i="1"/>
  <c r="DO66" i="1"/>
  <c r="DB68" i="1"/>
  <c r="DB67" i="1"/>
  <c r="DB66" i="1"/>
  <c r="DB69" i="1"/>
  <c r="DB65" i="1"/>
  <c r="CG65" i="1"/>
  <c r="CG66" i="1"/>
  <c r="CG67" i="1"/>
  <c r="CG68" i="1"/>
  <c r="CG69" i="1"/>
  <c r="JR65" i="1"/>
  <c r="JR68" i="1"/>
  <c r="JR66" i="1"/>
  <c r="JR69" i="1"/>
  <c r="JR67" i="1"/>
  <c r="VA68" i="1"/>
  <c r="VA66" i="1"/>
  <c r="VA67" i="1"/>
  <c r="VA69" i="1"/>
  <c r="VA65" i="1"/>
  <c r="CP69" i="1"/>
  <c r="CP66" i="1"/>
  <c r="CP68" i="1"/>
  <c r="CP67" i="1"/>
  <c r="CP65" i="1"/>
  <c r="CQ67" i="1"/>
  <c r="CQ65" i="1"/>
  <c r="CQ66" i="1"/>
  <c r="CQ69" i="1"/>
  <c r="CQ68" i="1"/>
  <c r="BZ69" i="1"/>
  <c r="BZ66" i="1"/>
  <c r="BZ65" i="1"/>
  <c r="BZ67" i="1"/>
  <c r="BZ68" i="1"/>
  <c r="CH68" i="1"/>
  <c r="CH65" i="1"/>
  <c r="CH66" i="1"/>
  <c r="CH69" i="1"/>
  <c r="CH67" i="1"/>
  <c r="LX64" i="1"/>
  <c r="LX60" i="1"/>
  <c r="LX61" i="1"/>
  <c r="LX62" i="1"/>
  <c r="LX63" i="1"/>
  <c r="BO64" i="1"/>
  <c r="BO60" i="1"/>
  <c r="BO63" i="1"/>
  <c r="BO61" i="1"/>
  <c r="BO62" i="1"/>
  <c r="EE62" i="1"/>
  <c r="EE63" i="1"/>
  <c r="EE61" i="1"/>
  <c r="EE64" i="1"/>
  <c r="EE60" i="1"/>
  <c r="BW60" i="1"/>
  <c r="BW64" i="1"/>
  <c r="BW63" i="1"/>
  <c r="BW61" i="1"/>
  <c r="BW62" i="1"/>
  <c r="KK60" i="1"/>
  <c r="KK61" i="1"/>
  <c r="KK64" i="1"/>
  <c r="KK62" i="1"/>
  <c r="KK63" i="1"/>
  <c r="CE62" i="1"/>
  <c r="CE64" i="1"/>
  <c r="CE61" i="1"/>
  <c r="CE60" i="1"/>
  <c r="CE63" i="1"/>
  <c r="CD61" i="1"/>
  <c r="CD60" i="1"/>
  <c r="CD64" i="1"/>
  <c r="CD62" i="1"/>
  <c r="CD63" i="1"/>
  <c r="DK64" i="1"/>
  <c r="DK61" i="1"/>
  <c r="DK63" i="1"/>
  <c r="DK60" i="1"/>
  <c r="DK62" i="1"/>
  <c r="BS64" i="1"/>
  <c r="BS60" i="1"/>
  <c r="BS62" i="1"/>
  <c r="BS63" i="1"/>
  <c r="BS61" i="1"/>
  <c r="DA64" i="1"/>
  <c r="DA60" i="1"/>
  <c r="DA62" i="1"/>
  <c r="DA61" i="1"/>
  <c r="DA63" i="1"/>
  <c r="LY61" i="1"/>
  <c r="LY63" i="1"/>
  <c r="LY62" i="1"/>
  <c r="LY64" i="1"/>
  <c r="LY60" i="1"/>
  <c r="CF64" i="1"/>
  <c r="CF61" i="1"/>
  <c r="CF62" i="1"/>
  <c r="CF60" i="1"/>
  <c r="CF63" i="1"/>
  <c r="CG64" i="1"/>
  <c r="CG62" i="1"/>
  <c r="CG63" i="1"/>
  <c r="CG60" i="1"/>
  <c r="CG61" i="1"/>
  <c r="CQ63" i="1"/>
  <c r="CQ64" i="1"/>
  <c r="CQ62" i="1"/>
  <c r="CQ60" i="1"/>
  <c r="CQ61" i="1"/>
  <c r="BZ64" i="1"/>
  <c r="BZ63" i="1"/>
  <c r="BZ62" i="1"/>
  <c r="BZ60" i="1"/>
  <c r="BZ61" i="1"/>
  <c r="CH64" i="1"/>
  <c r="CH62" i="1"/>
  <c r="CH63" i="1"/>
  <c r="CH61" i="1"/>
  <c r="CH60" i="1"/>
  <c r="JS60" i="1"/>
  <c r="JS64" i="1"/>
  <c r="JS62" i="1"/>
  <c r="JS63" i="1"/>
  <c r="JS61" i="1"/>
  <c r="CP63" i="1"/>
  <c r="CP60" i="1"/>
  <c r="CP62" i="1"/>
  <c r="CP61" i="1"/>
  <c r="CP64" i="1"/>
  <c r="LF64" i="1"/>
  <c r="LE64" i="1" s="1" a="1"/>
  <c r="LE64" i="1" s="1"/>
  <c r="LF60" i="1"/>
  <c r="LE60" i="1" s="1" a="1"/>
  <c r="LE60" i="1" s="1"/>
  <c r="LF62" i="1"/>
  <c r="LE62" i="1" s="1" a="1"/>
  <c r="LE62" i="1" s="1"/>
  <c r="LF63" i="1"/>
  <c r="LE63" i="1" s="1" a="1"/>
  <c r="LE63" i="1" s="1"/>
  <c r="LF61" i="1"/>
  <c r="LE61" i="1" s="1" a="1"/>
  <c r="LE61" i="1" s="1"/>
  <c r="CA64" i="1"/>
  <c r="CA61" i="1"/>
  <c r="CA62" i="1"/>
  <c r="CA63" i="1"/>
  <c r="CA60" i="1"/>
  <c r="BT61" i="1"/>
  <c r="BT60" i="1"/>
  <c r="BT62" i="1"/>
  <c r="BT63" i="1"/>
  <c r="BT64" i="1"/>
  <c r="JO62" i="1"/>
  <c r="JO63" i="1"/>
  <c r="JO61" i="1"/>
  <c r="JO60" i="1"/>
  <c r="JO64" i="1"/>
  <c r="JK62" i="1"/>
  <c r="JK63" i="1"/>
  <c r="JK60" i="1"/>
  <c r="JK64" i="1"/>
  <c r="JK61" i="1"/>
  <c r="DB63" i="1"/>
  <c r="DB62" i="1"/>
  <c r="DB61" i="1"/>
  <c r="DB64" i="1"/>
  <c r="DB60" i="1"/>
  <c r="JR64" i="1"/>
  <c r="JR62" i="1"/>
  <c r="JR61" i="1"/>
  <c r="JR63" i="1"/>
  <c r="JR60" i="1"/>
  <c r="JN60" i="1"/>
  <c r="JN62" i="1"/>
  <c r="JN61" i="1"/>
  <c r="JN63" i="1"/>
  <c r="JN64" i="1"/>
  <c r="BV61" i="1"/>
  <c r="BV62" i="1"/>
  <c r="BV60" i="1"/>
  <c r="BV63" i="1"/>
  <c r="BV64" i="1"/>
  <c r="ML64" i="1"/>
  <c r="ML60" i="1"/>
  <c r="ML63" i="1"/>
  <c r="ML61" i="1"/>
  <c r="ML62" i="1"/>
  <c r="LW61" i="1"/>
  <c r="LW64" i="1"/>
  <c r="LW60" i="1"/>
  <c r="LW62" i="1"/>
  <c r="LW63" i="1"/>
  <c r="CX63" i="1"/>
  <c r="CX62" i="1"/>
  <c r="CX60" i="1"/>
  <c r="CX61" i="1"/>
  <c r="CX64" i="1"/>
  <c r="CB62" i="1"/>
  <c r="CB63" i="1"/>
  <c r="CB61" i="1"/>
  <c r="CB60" i="1"/>
  <c r="CB64" i="1"/>
  <c r="BM62" i="1"/>
  <c r="BM63" i="1"/>
  <c r="BM61" i="1"/>
  <c r="BM64" i="1"/>
  <c r="BM60" i="1"/>
  <c r="CZ61" i="1"/>
  <c r="CZ63" i="1"/>
  <c r="CZ64" i="1"/>
  <c r="CZ60" i="1"/>
  <c r="CZ62" i="1"/>
  <c r="DO61" i="1"/>
  <c r="DO64" i="1"/>
  <c r="DO60" i="1"/>
  <c r="DO63" i="1"/>
  <c r="DO62" i="1"/>
  <c r="VA62" i="1"/>
  <c r="VA64" i="1"/>
  <c r="VA60" i="1"/>
  <c r="VA63" i="1"/>
  <c r="VA61" i="1"/>
  <c r="BR62" i="1"/>
  <c r="BR61" i="1"/>
  <c r="BR64" i="1"/>
  <c r="BR63" i="1"/>
  <c r="BR60" i="1"/>
  <c r="BQ63" i="1"/>
  <c r="BQ64" i="1"/>
  <c r="BQ61" i="1"/>
  <c r="BQ62" i="1"/>
  <c r="BQ60" i="1"/>
  <c r="LZ62" i="1"/>
  <c r="LZ63" i="1"/>
  <c r="LZ61" i="1"/>
  <c r="LZ64" i="1"/>
  <c r="LZ60" i="1"/>
  <c r="MI64" i="1"/>
  <c r="MI61" i="1"/>
  <c r="MI60" i="1"/>
  <c r="MI62" i="1"/>
  <c r="MI63" i="1"/>
  <c r="CC63" i="1"/>
  <c r="CC61" i="1"/>
  <c r="CC60" i="1"/>
  <c r="CC62" i="1"/>
  <c r="CC64" i="1"/>
  <c r="LZ57" i="1"/>
  <c r="LZ56" i="1"/>
  <c r="LX56" i="1"/>
  <c r="LX57" i="1"/>
  <c r="EE57" i="1"/>
  <c r="EE56" i="1"/>
  <c r="KK56" i="1"/>
  <c r="KK57" i="1"/>
  <c r="CE57" i="1"/>
  <c r="CE56" i="1"/>
  <c r="BQ57" i="1"/>
  <c r="BQ56" i="1"/>
  <c r="BM56" i="1"/>
  <c r="BM57" i="1"/>
  <c r="CC57" i="1"/>
  <c r="CC56" i="1"/>
  <c r="JS56" i="1"/>
  <c r="JS57" i="1"/>
  <c r="BW56" i="1"/>
  <c r="BW57" i="1"/>
  <c r="BS57" i="1"/>
  <c r="BS56" i="1"/>
  <c r="LY57" i="1"/>
  <c r="LY56" i="1"/>
  <c r="JO56" i="1"/>
  <c r="JO57" i="1"/>
  <c r="DO57" i="1"/>
  <c r="DO56" i="1"/>
  <c r="DB56" i="1"/>
  <c r="DB57" i="1"/>
  <c r="CG57" i="1"/>
  <c r="CG56" i="1"/>
  <c r="JR56" i="1"/>
  <c r="JR57" i="1"/>
  <c r="VA56" i="1"/>
  <c r="VA57" i="1"/>
  <c r="CP56" i="1"/>
  <c r="CP57" i="1"/>
  <c r="CQ57" i="1"/>
  <c r="CQ56" i="1"/>
  <c r="BZ57" i="1"/>
  <c r="BZ56" i="1"/>
  <c r="CH57" i="1"/>
  <c r="CH56" i="1"/>
  <c r="BR57" i="1"/>
  <c r="BR56" i="1"/>
  <c r="CD56" i="1"/>
  <c r="CD57" i="1"/>
  <c r="MI56" i="1"/>
  <c r="MI57" i="1"/>
  <c r="BT56" i="1"/>
  <c r="BT57" i="1"/>
  <c r="BO56" i="1"/>
  <c r="BO57" i="1"/>
  <c r="DK56" i="1"/>
  <c r="DK57" i="1"/>
  <c r="DA57" i="1"/>
  <c r="DA56" i="1"/>
  <c r="CF57" i="1"/>
  <c r="CF56" i="1"/>
  <c r="CZ57" i="1"/>
  <c r="CZ56" i="1"/>
  <c r="JK57" i="1"/>
  <c r="JK56" i="1"/>
  <c r="LF57" i="1"/>
  <c r="LE57" i="1" s="1" a="1"/>
  <c r="LE57" i="1" s="1"/>
  <c r="LF56" i="1"/>
  <c r="LE56" i="1" s="1" a="1"/>
  <c r="LE56" i="1" s="1"/>
  <c r="CA57" i="1"/>
  <c r="CA56" i="1"/>
  <c r="JN57" i="1"/>
  <c r="JN56" i="1"/>
  <c r="BV57" i="1"/>
  <c r="BV56" i="1"/>
  <c r="ML56" i="1"/>
  <c r="ML57" i="1"/>
  <c r="LW56" i="1"/>
  <c r="LW57" i="1"/>
  <c r="CX56" i="1"/>
  <c r="CX57" i="1"/>
  <c r="CB57" i="1"/>
  <c r="CB56" i="1"/>
  <c r="KK54" i="1"/>
  <c r="KK58" i="1"/>
  <c r="KK59" i="1"/>
  <c r="CE54" i="1"/>
  <c r="CE59" i="1"/>
  <c r="CE58" i="1"/>
  <c r="DA54" i="1"/>
  <c r="DA59" i="1"/>
  <c r="DA58" i="1"/>
  <c r="LY54" i="1"/>
  <c r="LY58" i="1"/>
  <c r="LY59" i="1"/>
  <c r="CF54" i="1"/>
  <c r="CF58" i="1"/>
  <c r="CF59" i="1"/>
  <c r="BW54" i="1"/>
  <c r="BW58" i="1"/>
  <c r="BW59" i="1"/>
  <c r="DO54" i="1"/>
  <c r="DO58" i="1"/>
  <c r="DO59" i="1"/>
  <c r="DB54" i="1"/>
  <c r="DB59" i="1"/>
  <c r="DB58" i="1"/>
  <c r="CG54" i="1"/>
  <c r="CG58" i="1"/>
  <c r="CG59" i="1"/>
  <c r="EE54" i="1"/>
  <c r="EE59" i="1"/>
  <c r="EE58" i="1"/>
  <c r="CZ54" i="1"/>
  <c r="CZ59" i="1"/>
  <c r="CZ58" i="1"/>
  <c r="BZ54" i="1"/>
  <c r="BZ59" i="1"/>
  <c r="BZ58" i="1"/>
  <c r="CH54" i="1"/>
  <c r="CH59" i="1"/>
  <c r="CH58" i="1"/>
  <c r="BS54" i="1"/>
  <c r="BS58" i="1"/>
  <c r="BS59" i="1"/>
  <c r="JK54" i="1"/>
  <c r="JK58" i="1"/>
  <c r="JK59" i="1"/>
  <c r="CP54" i="1"/>
  <c r="CP58" i="1"/>
  <c r="CP59" i="1"/>
  <c r="LF54" i="1"/>
  <c r="LE54" i="1" s="1" a="1"/>
  <c r="LE54" i="1" s="1"/>
  <c r="LF59" i="1"/>
  <c r="LE59" i="1" s="1" a="1"/>
  <c r="LE59" i="1" s="1"/>
  <c r="LF58" i="1"/>
  <c r="LE58" i="1" s="1" a="1"/>
  <c r="LE58" i="1" s="1"/>
  <c r="CA54" i="1"/>
  <c r="CA58" i="1"/>
  <c r="CA59" i="1"/>
  <c r="CQ54" i="1"/>
  <c r="CQ58" i="1"/>
  <c r="CQ59" i="1"/>
  <c r="JN54" i="1"/>
  <c r="JN59" i="1"/>
  <c r="JN58" i="1"/>
  <c r="BV54" i="1"/>
  <c r="BV58" i="1"/>
  <c r="BV59" i="1"/>
  <c r="ML54" i="1"/>
  <c r="ML59" i="1"/>
  <c r="ML58" i="1"/>
  <c r="LW54" i="1"/>
  <c r="LW58" i="1"/>
  <c r="LW59" i="1"/>
  <c r="CX54" i="1"/>
  <c r="CX58" i="1"/>
  <c r="CX59" i="1"/>
  <c r="CB54" i="1"/>
  <c r="CB58" i="1"/>
  <c r="CB59" i="1"/>
  <c r="DK54" i="1"/>
  <c r="DK59" i="1"/>
  <c r="DK58" i="1"/>
  <c r="JO54" i="1"/>
  <c r="JO58" i="1"/>
  <c r="JO59" i="1"/>
  <c r="VA54" i="1"/>
  <c r="VA58" i="1"/>
  <c r="VA59" i="1"/>
  <c r="BR54" i="1"/>
  <c r="BR59" i="1"/>
  <c r="BR58" i="1"/>
  <c r="BQ54" i="1"/>
  <c r="BQ58" i="1"/>
  <c r="BQ59" i="1"/>
  <c r="LZ54" i="1"/>
  <c r="LZ58" i="1"/>
  <c r="LZ59" i="1"/>
  <c r="MI54" i="1"/>
  <c r="MI58" i="1"/>
  <c r="MI59" i="1"/>
  <c r="CC54" i="1"/>
  <c r="CC58" i="1"/>
  <c r="CC59" i="1"/>
  <c r="JR54" i="1"/>
  <c r="JR58" i="1"/>
  <c r="JR59" i="1"/>
  <c r="JS54" i="1"/>
  <c r="JS58" i="1"/>
  <c r="JS59" i="1"/>
  <c r="BT54" i="1"/>
  <c r="BT58" i="1"/>
  <c r="BT59" i="1"/>
  <c r="BM54" i="1"/>
  <c r="BM59" i="1"/>
  <c r="BM58" i="1"/>
  <c r="LX54" i="1"/>
  <c r="LX58" i="1"/>
  <c r="LX59" i="1"/>
  <c r="BO54" i="1"/>
  <c r="BO58" i="1"/>
  <c r="BO59" i="1"/>
  <c r="CD54" i="1"/>
  <c r="CD58" i="1"/>
  <c r="CD59" i="1"/>
  <c r="JN46" i="1"/>
  <c r="JN50" i="1"/>
  <c r="BV46" i="1"/>
  <c r="BV50" i="1"/>
  <c r="ML46" i="1"/>
  <c r="ML50" i="1"/>
  <c r="LW46" i="1"/>
  <c r="LW50" i="1"/>
  <c r="CX46" i="1"/>
  <c r="CX50" i="1"/>
  <c r="CB46" i="1"/>
  <c r="CB50" i="1"/>
  <c r="BR46" i="1"/>
  <c r="BR50" i="1"/>
  <c r="BQ46" i="1"/>
  <c r="BQ50" i="1"/>
  <c r="LZ46" i="1"/>
  <c r="LZ50" i="1"/>
  <c r="MI46" i="1"/>
  <c r="MI50" i="1"/>
  <c r="CC46" i="1"/>
  <c r="CC50" i="1"/>
  <c r="JS46" i="1"/>
  <c r="JS50" i="1"/>
  <c r="BT46" i="1"/>
  <c r="BT50" i="1"/>
  <c r="BM46" i="1"/>
  <c r="BM50" i="1"/>
  <c r="LX46" i="1"/>
  <c r="LX50" i="1"/>
  <c r="BO46" i="1"/>
  <c r="BO50" i="1"/>
  <c r="CD46" i="1"/>
  <c r="CD50" i="1"/>
  <c r="KK46" i="1"/>
  <c r="KK50" i="1"/>
  <c r="CE46" i="1"/>
  <c r="CE50" i="1"/>
  <c r="DA46" i="1"/>
  <c r="DA50" i="1"/>
  <c r="LY46" i="1"/>
  <c r="LY50" i="1"/>
  <c r="CF46" i="1"/>
  <c r="CF50" i="1"/>
  <c r="EE46" i="1"/>
  <c r="EE50" i="1"/>
  <c r="DK46" i="1"/>
  <c r="DK50" i="1"/>
  <c r="CZ46" i="1"/>
  <c r="CZ50" i="1"/>
  <c r="JK46" i="1"/>
  <c r="JK50" i="1"/>
  <c r="DO46" i="1"/>
  <c r="DO50" i="1"/>
  <c r="DB46" i="1"/>
  <c r="DB50" i="1"/>
  <c r="CG46" i="1"/>
  <c r="CG50" i="1"/>
  <c r="BW46" i="1"/>
  <c r="BW50" i="1"/>
  <c r="VA46" i="1"/>
  <c r="VA50" i="1"/>
  <c r="CQ46" i="1"/>
  <c r="CQ50" i="1"/>
  <c r="BZ46" i="1"/>
  <c r="BZ50" i="1"/>
  <c r="CH46" i="1"/>
  <c r="CH50" i="1"/>
  <c r="BS46" i="1"/>
  <c r="BS50" i="1"/>
  <c r="JO46" i="1"/>
  <c r="JO50" i="1"/>
  <c r="JR46" i="1"/>
  <c r="JR50" i="1"/>
  <c r="CP46" i="1"/>
  <c r="CP50" i="1"/>
  <c r="LF46" i="1"/>
  <c r="LE46" i="1" s="1" a="1"/>
  <c r="LE46" i="1" s="1"/>
  <c r="LF50" i="1"/>
  <c r="LE50" i="1" s="1" a="1"/>
  <c r="LE50" i="1" s="1"/>
  <c r="CA46" i="1"/>
  <c r="CA50" i="1"/>
  <c r="DK38" i="1"/>
  <c r="BZ33" i="1"/>
  <c r="BZ34" i="1"/>
  <c r="CH33" i="1"/>
  <c r="CH34" i="1"/>
  <c r="CA33" i="1"/>
  <c r="CA34" i="1"/>
  <c r="CB33" i="1"/>
  <c r="CB34" i="1"/>
  <c r="CC33" i="1"/>
  <c r="CC34" i="1"/>
  <c r="CD33" i="1"/>
  <c r="CD34" i="1"/>
  <c r="CE33" i="1"/>
  <c r="CE34" i="1"/>
  <c r="CF33" i="1"/>
  <c r="CF34" i="1"/>
  <c r="CG33" i="1"/>
  <c r="CG34" i="1"/>
  <c r="NA38" i="1"/>
  <c r="MY38" i="1"/>
  <c r="CX26" i="1"/>
  <c r="CX27" i="1"/>
  <c r="CX28" i="1"/>
  <c r="CX29" i="1"/>
  <c r="CU26" i="1"/>
  <c r="CU27" i="1"/>
  <c r="CU29" i="1"/>
  <c r="CU28" i="1"/>
  <c r="CW26" i="1"/>
  <c r="CW27" i="1"/>
  <c r="CW28" i="1"/>
  <c r="CW29" i="1"/>
  <c r="CV27" i="1"/>
  <c r="CV26" i="1"/>
  <c r="CV28" i="1"/>
  <c r="CV29" i="1"/>
  <c r="BK26" i="1"/>
  <c r="BK27" i="1"/>
  <c r="BK28" i="1"/>
  <c r="BK29" i="1"/>
  <c r="CR26" i="1"/>
  <c r="CR27" i="1"/>
  <c r="CR29" i="1"/>
  <c r="CR28" i="1"/>
  <c r="CS27" i="1"/>
  <c r="CS26" i="1"/>
  <c r="CS29" i="1"/>
  <c r="CS28" i="1"/>
  <c r="CT26" i="1"/>
  <c r="CT27" i="1"/>
  <c r="CT29" i="1"/>
  <c r="CT28" i="1"/>
  <c r="KK38" i="1"/>
  <c r="KK32" i="1"/>
  <c r="KM34" i="1"/>
  <c r="KM33" i="1"/>
  <c r="KM39" i="1"/>
  <c r="KM40" i="1"/>
  <c r="KM41" i="1"/>
  <c r="KM42" i="1"/>
  <c r="EG38" i="1"/>
  <c r="BM38" i="1"/>
  <c r="BQ38" i="1"/>
  <c r="BW38" i="1"/>
  <c r="BS38" i="1"/>
  <c r="CE32" i="1"/>
  <c r="CE38" i="1"/>
  <c r="BZ32" i="1"/>
  <c r="BZ38" i="1"/>
  <c r="CF32" i="1"/>
  <c r="CF38" i="1"/>
  <c r="CG32" i="1"/>
  <c r="CG38" i="1"/>
  <c r="CC32" i="1"/>
  <c r="CC38" i="1"/>
  <c r="CH32" i="1"/>
  <c r="CH38" i="1"/>
  <c r="CA32" i="1"/>
  <c r="CA38" i="1"/>
  <c r="BY38" i="1"/>
  <c r="CD32" i="1"/>
  <c r="CD38" i="1"/>
  <c r="CB32" i="1"/>
  <c r="CB38" i="1"/>
  <c r="LY32" i="1"/>
  <c r="BO32" i="1"/>
  <c r="MI32" i="1"/>
  <c r="BO38" i="1"/>
  <c r="JN38" i="1"/>
  <c r="JN32" i="1"/>
  <c r="JO38" i="1"/>
  <c r="JO32" i="1"/>
  <c r="DA38" i="1"/>
  <c r="DA32" i="1"/>
  <c r="DB38" i="1"/>
  <c r="DB32" i="1"/>
  <c r="CX32" i="1"/>
  <c r="CX38" i="1"/>
  <c r="DO38" i="1"/>
  <c r="G500" i="4"/>
  <c r="H549" i="4"/>
  <c r="I550" i="4"/>
  <c r="MH33" i="1"/>
  <c r="MH34" i="1"/>
  <c r="MG32" i="1"/>
  <c r="BK32" i="1"/>
  <c r="DO32" i="1"/>
  <c r="BC32" i="1"/>
  <c r="P487" i="4"/>
  <c r="C488" i="4"/>
  <c r="B488" i="4" s="1"/>
  <c r="F552" i="4"/>
  <c r="E552" i="4"/>
  <c r="R552" i="4" s="1"/>
  <c r="D552" i="4"/>
  <c r="Q552" i="4" s="1"/>
  <c r="U544" i="4"/>
  <c r="U538" i="4"/>
  <c r="U535" i="4"/>
  <c r="U541" i="4"/>
  <c r="V488" i="4"/>
  <c r="S471" i="4"/>
  <c r="EF38" i="1"/>
  <c r="LF32" i="1"/>
  <c r="CO32" i="1"/>
  <c r="A553" i="4"/>
  <c r="CQ32" i="1"/>
  <c r="EE38" i="1"/>
  <c r="JS38" i="1"/>
  <c r="NU38" i="1"/>
  <c r="CZ38" i="1"/>
  <c r="VA38" i="1"/>
  <c r="JK38" i="1"/>
  <c r="JR38" i="1"/>
  <c r="BN38" i="1"/>
  <c r="BR38" i="1"/>
  <c r="BT38" i="1"/>
  <c r="BV38" i="1"/>
  <c r="VA32" i="1"/>
  <c r="CZ32" i="1"/>
  <c r="CP32" i="1"/>
  <c r="JR32" i="1"/>
  <c r="LX32" i="1"/>
  <c r="DK32" i="1"/>
  <c r="BV32" i="1"/>
  <c r="BR32" i="1"/>
  <c r="BT32" i="1"/>
  <c r="DQ32" i="1"/>
  <c r="DP32" i="1"/>
  <c r="ML32" i="1"/>
  <c r="LW32" i="1"/>
  <c r="LZ32" i="1"/>
  <c r="EE32" i="1"/>
  <c r="JS32" i="1"/>
  <c r="JK32" i="1"/>
  <c r="NM32" i="1"/>
  <c r="MX34" i="1"/>
  <c r="MX33" i="1"/>
  <c r="B33" i="3"/>
  <c r="DB39" i="1" l="1"/>
  <c r="DB40" i="1"/>
  <c r="CZ39" i="1"/>
  <c r="CZ40" i="1"/>
  <c r="DA39" i="1"/>
  <c r="DA40" i="1"/>
  <c r="LE32" i="1" a="1"/>
  <c r="LE32" i="1" s="1"/>
  <c r="NA40" i="1"/>
  <c r="MY42" i="1"/>
  <c r="MY40" i="1"/>
  <c r="MY41" i="1"/>
  <c r="MY39" i="1"/>
  <c r="NA42" i="1"/>
  <c r="NA41" i="1"/>
  <c r="NA39" i="1"/>
  <c r="NN38" i="1"/>
  <c r="NO38" i="1"/>
  <c r="NP38" i="1"/>
  <c r="NQ38" i="1"/>
  <c r="NR38" i="1"/>
  <c r="NS38" i="1"/>
  <c r="NT38" i="1"/>
  <c r="KK34" i="1"/>
  <c r="KK33" i="1"/>
  <c r="KK39" i="1"/>
  <c r="KK40" i="1"/>
  <c r="KK41" i="1"/>
  <c r="KK42" i="1"/>
  <c r="EG39" i="1"/>
  <c r="EG40" i="1"/>
  <c r="EG41" i="1"/>
  <c r="EG42" i="1"/>
  <c r="LY33" i="1"/>
  <c r="LY34" i="1"/>
  <c r="BS39" i="1"/>
  <c r="BS40" i="1"/>
  <c r="BS41" i="1"/>
  <c r="BS42" i="1"/>
  <c r="BW39" i="1"/>
  <c r="BW40" i="1"/>
  <c r="BW41" i="1"/>
  <c r="BW42" i="1"/>
  <c r="BQ39" i="1"/>
  <c r="BQ40" i="1"/>
  <c r="BQ41" i="1"/>
  <c r="BQ42" i="1"/>
  <c r="BM39" i="1"/>
  <c r="BM40" i="1"/>
  <c r="BM41" i="1"/>
  <c r="BM42" i="1"/>
  <c r="CC39" i="1"/>
  <c r="CC40" i="1"/>
  <c r="CC41" i="1"/>
  <c r="CC42" i="1"/>
  <c r="CG39" i="1"/>
  <c r="CG40" i="1"/>
  <c r="CG41" i="1"/>
  <c r="CG42" i="1"/>
  <c r="CF39" i="1"/>
  <c r="CF40" i="1"/>
  <c r="CF41" i="1"/>
  <c r="CF42" i="1"/>
  <c r="BZ39" i="1"/>
  <c r="BZ40" i="1"/>
  <c r="BZ41" i="1"/>
  <c r="BZ42" i="1"/>
  <c r="CB39" i="1"/>
  <c r="CB40" i="1"/>
  <c r="CB41" i="1"/>
  <c r="CB42" i="1"/>
  <c r="CD39" i="1"/>
  <c r="CD40" i="1"/>
  <c r="CD41" i="1"/>
  <c r="CD42" i="1"/>
  <c r="BY39" i="1"/>
  <c r="BY40" i="1"/>
  <c r="BY41" i="1"/>
  <c r="BY42" i="1"/>
  <c r="CA39" i="1"/>
  <c r="CA40" i="1"/>
  <c r="CA41" i="1"/>
  <c r="CA42" i="1"/>
  <c r="CH39" i="1"/>
  <c r="CH40" i="1"/>
  <c r="CH41" i="1"/>
  <c r="CH42" i="1"/>
  <c r="CE39" i="1"/>
  <c r="CE40" i="1"/>
  <c r="CE41" i="1"/>
  <c r="CE42" i="1"/>
  <c r="BO40" i="1"/>
  <c r="BO33" i="1"/>
  <c r="BO34" i="1"/>
  <c r="BO39" i="1"/>
  <c r="BO42" i="1"/>
  <c r="BO41" i="1"/>
  <c r="MI33" i="1"/>
  <c r="MI34" i="1"/>
  <c r="JK42" i="1"/>
  <c r="VA42" i="1"/>
  <c r="BT42" i="1"/>
  <c r="BR42" i="1"/>
  <c r="EF42" i="1"/>
  <c r="BK42" i="1"/>
  <c r="BV42" i="1"/>
  <c r="JS42" i="1"/>
  <c r="EE42" i="1"/>
  <c r="DO42" i="1"/>
  <c r="NU42" i="1"/>
  <c r="BN42" i="1"/>
  <c r="CX42" i="1"/>
  <c r="JR42" i="1"/>
  <c r="DK42" i="1"/>
  <c r="JN39" i="1"/>
  <c r="JN40" i="1"/>
  <c r="JN41" i="1"/>
  <c r="JN42" i="1"/>
  <c r="JO39" i="1"/>
  <c r="JO40" i="1"/>
  <c r="JO41" i="1"/>
  <c r="JO42" i="1"/>
  <c r="JN34" i="1"/>
  <c r="JN33" i="1"/>
  <c r="JO34" i="1"/>
  <c r="JO33" i="1"/>
  <c r="EF41" i="1"/>
  <c r="BT41" i="1"/>
  <c r="BR41" i="1"/>
  <c r="DO41" i="1"/>
  <c r="CX41" i="1"/>
  <c r="BN41" i="1"/>
  <c r="JS41" i="1"/>
  <c r="JK41" i="1"/>
  <c r="VA41" i="1"/>
  <c r="JR41" i="1"/>
  <c r="DK41" i="1"/>
  <c r="BK41" i="1"/>
  <c r="EE41" i="1"/>
  <c r="MG41" i="1"/>
  <c r="NU41" i="1"/>
  <c r="BV41" i="1"/>
  <c r="AQ38" i="1"/>
  <c r="DB34" i="1"/>
  <c r="DB33" i="1"/>
  <c r="DA34" i="1"/>
  <c r="DA33" i="1"/>
  <c r="CX39" i="1"/>
  <c r="CX40" i="1"/>
  <c r="CX33" i="1"/>
  <c r="CX34" i="1"/>
  <c r="DO39" i="1"/>
  <c r="DO40" i="1"/>
  <c r="H550" i="4"/>
  <c r="I551" i="4"/>
  <c r="G501" i="4"/>
  <c r="MG33" i="1"/>
  <c r="MG34" i="1"/>
  <c r="MG39" i="1"/>
  <c r="MG40" i="1"/>
  <c r="DO33" i="1"/>
  <c r="LF34" i="1"/>
  <c r="LE34" i="1" s="1" a="1"/>
  <c r="LE34" i="1" s="1"/>
  <c r="DO34" i="1"/>
  <c r="BK39" i="1"/>
  <c r="BK40" i="1"/>
  <c r="BK34" i="1"/>
  <c r="BK33" i="1"/>
  <c r="BC34" i="1"/>
  <c r="BC33" i="1"/>
  <c r="P488" i="4"/>
  <c r="C489" i="4"/>
  <c r="B489" i="4" s="1"/>
  <c r="F553" i="4"/>
  <c r="E553" i="4"/>
  <c r="R553" i="4" s="1"/>
  <c r="D553" i="4"/>
  <c r="Q553" i="4" s="1"/>
  <c r="V489" i="4"/>
  <c r="U545" i="4"/>
  <c r="U539" i="4"/>
  <c r="U542" i="4"/>
  <c r="U548" i="4"/>
  <c r="S472" i="4"/>
  <c r="EF39" i="1"/>
  <c r="EF40" i="1"/>
  <c r="LF33" i="1"/>
  <c r="LE33" i="1" s="1" a="1"/>
  <c r="LE33" i="1" s="1"/>
  <c r="CN33" i="1"/>
  <c r="CN34" i="1"/>
  <c r="CO33" i="1"/>
  <c r="CO34" i="1"/>
  <c r="A554" i="4"/>
  <c r="CQ34" i="1"/>
  <c r="CQ33" i="1"/>
  <c r="BT39" i="1"/>
  <c r="BT40" i="1"/>
  <c r="DP40" i="1"/>
  <c r="DP39" i="1"/>
  <c r="BR39" i="1"/>
  <c r="BR40" i="1"/>
  <c r="LZ39" i="1"/>
  <c r="LZ40" i="1"/>
  <c r="JR40" i="1"/>
  <c r="JR39" i="1"/>
  <c r="JS40" i="1"/>
  <c r="JS39" i="1"/>
  <c r="DK40" i="1"/>
  <c r="DK39" i="1"/>
  <c r="BN40" i="1"/>
  <c r="BN39" i="1"/>
  <c r="NU40" i="1"/>
  <c r="NU39" i="1"/>
  <c r="EE40" i="1"/>
  <c r="EE39" i="1"/>
  <c r="JK39" i="1"/>
  <c r="JK40" i="1"/>
  <c r="BV40" i="1"/>
  <c r="BV39" i="1"/>
  <c r="VA39" i="1"/>
  <c r="VA40" i="1"/>
  <c r="NM39" i="1"/>
  <c r="NM40" i="1"/>
  <c r="LW39" i="1"/>
  <c r="LW40" i="1"/>
  <c r="DQ40" i="1"/>
  <c r="DQ39" i="1"/>
  <c r="JR33" i="1"/>
  <c r="DQ33" i="1"/>
  <c r="DP34" i="1"/>
  <c r="DQ34" i="1"/>
  <c r="CP34" i="1"/>
  <c r="VA33" i="1"/>
  <c r="LX34" i="1"/>
  <c r="ML34" i="1"/>
  <c r="JR34" i="1"/>
  <c r="JK33" i="1"/>
  <c r="LX33" i="1"/>
  <c r="VA34" i="1"/>
  <c r="DP33" i="1"/>
  <c r="CP33" i="1"/>
  <c r="BR33" i="1"/>
  <c r="DK33" i="1"/>
  <c r="CL34" i="1"/>
  <c r="BV33" i="1"/>
  <c r="EE34" i="1"/>
  <c r="BR34" i="1"/>
  <c r="BV34" i="1"/>
  <c r="DK34" i="1"/>
  <c r="LZ34" i="1"/>
  <c r="LZ33" i="1"/>
  <c r="ML33" i="1"/>
  <c r="EE33" i="1"/>
  <c r="LW33" i="1"/>
  <c r="BT34" i="1"/>
  <c r="JS33" i="1"/>
  <c r="CZ34" i="1"/>
  <c r="LW34" i="1"/>
  <c r="CL33" i="1"/>
  <c r="CZ33" i="1"/>
  <c r="NM34" i="1"/>
  <c r="BT33" i="1"/>
  <c r="JS34" i="1"/>
  <c r="JK34" i="1"/>
  <c r="NM33" i="1"/>
  <c r="NT39" i="1" l="1"/>
  <c r="NT40" i="1"/>
  <c r="NT41" i="1"/>
  <c r="NT42" i="1"/>
  <c r="NS39" i="1"/>
  <c r="NS40" i="1"/>
  <c r="NS41" i="1"/>
  <c r="NS42" i="1"/>
  <c r="NR39" i="1"/>
  <c r="NR40" i="1"/>
  <c r="NR41" i="1"/>
  <c r="NR42" i="1"/>
  <c r="NQ39" i="1"/>
  <c r="NQ40" i="1"/>
  <c r="NQ41" i="1"/>
  <c r="NQ42" i="1"/>
  <c r="NP39" i="1"/>
  <c r="NP40" i="1"/>
  <c r="NP41" i="1"/>
  <c r="NP42" i="1"/>
  <c r="NO39" i="1"/>
  <c r="NO40" i="1"/>
  <c r="NO41" i="1"/>
  <c r="NO42" i="1"/>
  <c r="NN39" i="1"/>
  <c r="NN40" i="1"/>
  <c r="NN41" i="1"/>
  <c r="NN42" i="1"/>
  <c r="G502" i="4"/>
  <c r="H551" i="4"/>
  <c r="I552" i="4"/>
  <c r="P489" i="4"/>
  <c r="C490" i="4"/>
  <c r="B490" i="4" s="1"/>
  <c r="F554" i="4"/>
  <c r="E554" i="4"/>
  <c r="R554" i="4" s="1"/>
  <c r="D554" i="4"/>
  <c r="Q554" i="4" s="1"/>
  <c r="U546" i="4"/>
  <c r="U543" i="4"/>
  <c r="U549" i="4"/>
  <c r="V490" i="4"/>
  <c r="S473" i="4"/>
  <c r="A555" i="4"/>
  <c r="H552" i="4" l="1"/>
  <c r="U552" i="4" s="1"/>
  <c r="I553" i="4"/>
  <c r="G503" i="4"/>
  <c r="P490" i="4"/>
  <c r="C491" i="4"/>
  <c r="B491" i="4" s="1"/>
  <c r="F555" i="4"/>
  <c r="E555" i="4"/>
  <c r="R555" i="4" s="1"/>
  <c r="D555" i="4"/>
  <c r="Q555" i="4" s="1"/>
  <c r="V491" i="4"/>
  <c r="U547" i="4"/>
  <c r="U550" i="4"/>
  <c r="S474" i="4"/>
  <c r="A556" i="4"/>
  <c r="G504" i="4" l="1"/>
  <c r="H553" i="4"/>
  <c r="U553" i="4" s="1"/>
  <c r="I554" i="4"/>
  <c r="P491" i="4"/>
  <c r="C492" i="4"/>
  <c r="B492" i="4" s="1"/>
  <c r="E556" i="4"/>
  <c r="R556" i="4" s="1"/>
  <c r="D556" i="4"/>
  <c r="Q556" i="4" s="1"/>
  <c r="F556" i="4"/>
  <c r="U551" i="4"/>
  <c r="V492" i="4"/>
  <c r="S475" i="4"/>
  <c r="A557" i="4"/>
  <c r="H554" i="4" l="1"/>
  <c r="U554" i="4" s="1"/>
  <c r="I555" i="4"/>
  <c r="G505" i="4"/>
  <c r="P492" i="4"/>
  <c r="C493" i="4"/>
  <c r="B493" i="4" s="1"/>
  <c r="F557" i="4"/>
  <c r="E557" i="4"/>
  <c r="R557" i="4" s="1"/>
  <c r="D557" i="4"/>
  <c r="Q557" i="4" s="1"/>
  <c r="V493" i="4"/>
  <c r="S476" i="4"/>
  <c r="A558" i="4"/>
  <c r="MW5" i="1"/>
  <c r="MW89" i="1" s="1"/>
  <c r="MV5" i="1"/>
  <c r="MV89" i="1" s="1"/>
  <c r="MU5" i="1"/>
  <c r="MU89" i="1" s="1"/>
  <c r="JQ5" i="1"/>
  <c r="JQ89" i="1" s="1"/>
  <c r="JP5" i="1"/>
  <c r="JP89" i="1" s="1"/>
  <c r="JM5" i="1"/>
  <c r="JM89" i="1" s="1"/>
  <c r="JL5" i="1"/>
  <c r="JL89" i="1" s="1"/>
  <c r="JI5" i="1"/>
  <c r="JI89" i="1" s="1"/>
  <c r="KZ5" i="1"/>
  <c r="KZ89" i="1" s="1"/>
  <c r="KX5" i="1"/>
  <c r="KX89" i="1" s="1"/>
  <c r="DN5" i="1"/>
  <c r="DN89" i="1" s="1"/>
  <c r="DM5" i="1"/>
  <c r="DM89" i="1" s="1"/>
  <c r="DL5" i="1"/>
  <c r="DL89" i="1" s="1"/>
  <c r="DJ5" i="1"/>
  <c r="DJ89" i="1" s="1"/>
  <c r="DI5" i="1"/>
  <c r="DI89" i="1" s="1"/>
  <c r="DH5" i="1"/>
  <c r="DH89" i="1" s="1"/>
  <c r="DG5" i="1"/>
  <c r="DG89" i="1" s="1"/>
  <c r="DF5" i="1"/>
  <c r="DF89" i="1" s="1"/>
  <c r="BB5" i="1"/>
  <c r="BB89" i="1" s="1"/>
  <c r="BA5" i="1"/>
  <c r="BA89" i="1" s="1"/>
  <c r="AX5" i="1"/>
  <c r="AX89" i="1" s="1"/>
  <c r="AW5" i="1"/>
  <c r="AW89" i="1" s="1"/>
  <c r="AV5" i="1"/>
  <c r="BU5" i="1"/>
  <c r="BU89" i="1" s="1"/>
  <c r="BP5" i="1"/>
  <c r="BP89" i="1" s="1"/>
  <c r="KW5" i="1"/>
  <c r="KW89" i="1" s="1"/>
  <c r="JC5" i="1"/>
  <c r="JC89" i="1" s="1"/>
  <c r="JB5" i="1"/>
  <c r="JB89" i="1" s="1"/>
  <c r="CY5" i="1"/>
  <c r="CY89" i="1" s="1"/>
  <c r="DE22" i="1"/>
  <c r="DD22" i="1"/>
  <c r="KU5" i="1"/>
  <c r="KU89" i="1" s="1"/>
  <c r="KS5" i="1"/>
  <c r="KS89" i="1" s="1"/>
  <c r="BE5" i="1"/>
  <c r="BE89" i="1" s="1"/>
  <c r="G506" i="4" l="1"/>
  <c r="H555" i="4"/>
  <c r="U555" i="4" s="1"/>
  <c r="I556" i="4"/>
  <c r="P493" i="4"/>
  <c r="C494" i="4"/>
  <c r="B494" i="4" s="1"/>
  <c r="F558" i="4"/>
  <c r="E558" i="4"/>
  <c r="R558" i="4" s="1"/>
  <c r="D558" i="4"/>
  <c r="Q558" i="4" s="1"/>
  <c r="V494" i="4"/>
  <c r="S477" i="4"/>
  <c r="A559" i="4"/>
  <c r="CY22" i="1"/>
  <c r="H556" i="4" l="1"/>
  <c r="U556" i="4" s="1"/>
  <c r="I557" i="4"/>
  <c r="G507" i="4"/>
  <c r="P494" i="4"/>
  <c r="C495" i="4"/>
  <c r="B495" i="4" s="1"/>
  <c r="F559" i="4"/>
  <c r="E559" i="4"/>
  <c r="R559" i="4" s="1"/>
  <c r="D559" i="4"/>
  <c r="Q559" i="4" s="1"/>
  <c r="V495" i="4"/>
  <c r="S478" i="4"/>
  <c r="A560" i="4"/>
  <c r="CY25" i="1"/>
  <c r="CY23" i="1"/>
  <c r="CY84" i="1" l="1"/>
  <c r="AS84" i="1" s="1"/>
  <c r="CY55" i="1"/>
  <c r="CY80" i="1"/>
  <c r="CY73" i="1"/>
  <c r="CY71" i="1"/>
  <c r="CY70" i="1"/>
  <c r="CY77" i="1"/>
  <c r="CY79" i="1"/>
  <c r="CY75" i="1"/>
  <c r="CY72" i="1"/>
  <c r="CY78" i="1"/>
  <c r="CY74" i="1"/>
  <c r="CY76" i="1"/>
  <c r="CY67" i="1"/>
  <c r="CY65" i="1"/>
  <c r="CY66" i="1"/>
  <c r="CY69" i="1"/>
  <c r="CY68" i="1"/>
  <c r="CY62" i="1"/>
  <c r="CY61" i="1"/>
  <c r="CY64" i="1"/>
  <c r="CY63" i="1"/>
  <c r="CY60" i="1"/>
  <c r="CY57" i="1"/>
  <c r="CY56" i="1"/>
  <c r="CY54" i="1"/>
  <c r="CY58" i="1"/>
  <c r="CY59" i="1"/>
  <c r="CY46" i="1"/>
  <c r="AS46" i="1" s="1"/>
  <c r="CY50" i="1"/>
  <c r="AS50" i="1" s="1"/>
  <c r="G508" i="4"/>
  <c r="H557" i="4"/>
  <c r="U557" i="4" s="1"/>
  <c r="I558" i="4"/>
  <c r="CY27" i="1"/>
  <c r="CY26" i="1"/>
  <c r="P495" i="4"/>
  <c r="C496" i="4"/>
  <c r="B496" i="4" s="1"/>
  <c r="F560" i="4"/>
  <c r="E560" i="4"/>
  <c r="R560" i="4" s="1"/>
  <c r="D560" i="4"/>
  <c r="Q560" i="4" s="1"/>
  <c r="V496" i="4"/>
  <c r="S479" i="4"/>
  <c r="CY38" i="1"/>
  <c r="A561" i="4"/>
  <c r="CY32" i="1"/>
  <c r="AS54" i="1" l="1"/>
  <c r="AS55" i="1" s="1"/>
  <c r="AS38" i="1"/>
  <c r="CY39" i="1"/>
  <c r="CY40" i="1"/>
  <c r="H558" i="4"/>
  <c r="U558" i="4" s="1"/>
  <c r="I559" i="4"/>
  <c r="G509" i="4"/>
  <c r="CY29" i="1"/>
  <c r="CY28" i="1"/>
  <c r="P496" i="4"/>
  <c r="C497" i="4"/>
  <c r="B497" i="4" s="1"/>
  <c r="F561" i="4"/>
  <c r="E561" i="4"/>
  <c r="R561" i="4" s="1"/>
  <c r="D561" i="4"/>
  <c r="Q561" i="4" s="1"/>
  <c r="V497" i="4"/>
  <c r="S480" i="4"/>
  <c r="A562" i="4"/>
  <c r="CY34" i="1"/>
  <c r="CY33" i="1"/>
  <c r="C58" i="3"/>
  <c r="C57" i="3"/>
  <c r="C56" i="3"/>
  <c r="C41" i="3"/>
  <c r="C38" i="3"/>
  <c r="C36" i="3"/>
  <c r="C33" i="3"/>
  <c r="AS56" i="1" l="1"/>
  <c r="AS39" i="1"/>
  <c r="AS40" i="1" s="1"/>
  <c r="AS41" i="1" s="1"/>
  <c r="AS42" i="1" s="1"/>
  <c r="AT16" i="1"/>
  <c r="AT19" i="1"/>
  <c r="AT21" i="1"/>
  <c r="AT17" i="1"/>
  <c r="AT18" i="1"/>
  <c r="G510" i="4"/>
  <c r="H559" i="4"/>
  <c r="U559" i="4" s="1"/>
  <c r="I560" i="4"/>
  <c r="P497" i="4"/>
  <c r="C498" i="4"/>
  <c r="B498" i="4" s="1"/>
  <c r="F562" i="4"/>
  <c r="E562" i="4"/>
  <c r="R562" i="4" s="1"/>
  <c r="D562" i="4"/>
  <c r="Q562" i="4" s="1"/>
  <c r="V498" i="4"/>
  <c r="S481" i="4"/>
  <c r="A563" i="4"/>
  <c r="JQ22" i="1"/>
  <c r="B36" i="3"/>
  <c r="B58" i="3"/>
  <c r="B57" i="3"/>
  <c r="B56" i="3"/>
  <c r="B41" i="3"/>
  <c r="B38" i="3"/>
  <c r="AS57" i="1" l="1"/>
  <c r="H560" i="4"/>
  <c r="U560" i="4" s="1"/>
  <c r="I561" i="4"/>
  <c r="G511" i="4"/>
  <c r="P498" i="4"/>
  <c r="C499" i="4"/>
  <c r="B499" i="4" s="1"/>
  <c r="F563" i="4"/>
  <c r="E563" i="4"/>
  <c r="R563" i="4" s="1"/>
  <c r="D563" i="4"/>
  <c r="Q563" i="4" s="1"/>
  <c r="V499" i="4"/>
  <c r="S482" i="4"/>
  <c r="A564" i="4"/>
  <c r="JQ25" i="1"/>
  <c r="JQ23" i="1"/>
  <c r="BB22" i="1"/>
  <c r="JQ84" i="1" l="1"/>
  <c r="JQ55" i="1"/>
  <c r="JQ80" i="1"/>
  <c r="JQ75" i="1"/>
  <c r="JQ72" i="1"/>
  <c r="JQ71" i="1"/>
  <c r="JQ77" i="1"/>
  <c r="JQ74" i="1"/>
  <c r="JQ76" i="1"/>
  <c r="JQ78" i="1"/>
  <c r="JQ79" i="1"/>
  <c r="JQ73" i="1"/>
  <c r="JQ70" i="1"/>
  <c r="JQ66" i="1"/>
  <c r="JQ68" i="1"/>
  <c r="JQ69" i="1"/>
  <c r="JQ67" i="1"/>
  <c r="JQ65" i="1"/>
  <c r="JQ62" i="1"/>
  <c r="JQ63" i="1"/>
  <c r="JQ61" i="1"/>
  <c r="JQ64" i="1"/>
  <c r="JQ60" i="1"/>
  <c r="JQ57" i="1"/>
  <c r="JQ56" i="1"/>
  <c r="AS58" i="1"/>
  <c r="AS59" i="1" s="1"/>
  <c r="AS60" i="1" s="1"/>
  <c r="JQ54" i="1"/>
  <c r="JQ58" i="1"/>
  <c r="JQ59" i="1"/>
  <c r="JQ46" i="1"/>
  <c r="JQ50" i="1"/>
  <c r="G512" i="4"/>
  <c r="H561" i="4"/>
  <c r="U561" i="4" s="1"/>
  <c r="I562" i="4"/>
  <c r="JQ27" i="1"/>
  <c r="JQ26" i="1"/>
  <c r="P499" i="4"/>
  <c r="C500" i="4"/>
  <c r="B500" i="4" s="1"/>
  <c r="F564" i="4"/>
  <c r="E564" i="4"/>
  <c r="R564" i="4" s="1"/>
  <c r="D564" i="4"/>
  <c r="Q564" i="4" s="1"/>
  <c r="V500" i="4"/>
  <c r="S483" i="4"/>
  <c r="JQ38" i="1"/>
  <c r="A565" i="4"/>
  <c r="JQ32" i="1"/>
  <c r="BB23" i="1"/>
  <c r="BB55" i="1" s="1"/>
  <c r="BB80" i="1" l="1"/>
  <c r="BB79" i="1"/>
  <c r="BB74" i="1"/>
  <c r="BB72" i="1"/>
  <c r="BB76" i="1"/>
  <c r="BB78" i="1"/>
  <c r="BB73" i="1"/>
  <c r="BB70" i="1"/>
  <c r="BB75" i="1"/>
  <c r="BB71" i="1"/>
  <c r="BB77" i="1"/>
  <c r="BB69" i="1"/>
  <c r="BB68" i="1"/>
  <c r="BB65" i="1"/>
  <c r="BB67" i="1"/>
  <c r="BB66" i="1"/>
  <c r="AS61" i="1"/>
  <c r="BB63" i="1"/>
  <c r="BB62" i="1"/>
  <c r="BB61" i="1"/>
  <c r="BB60" i="1"/>
  <c r="BB64" i="1"/>
  <c r="BB56" i="1"/>
  <c r="BB57" i="1"/>
  <c r="BB54" i="1"/>
  <c r="BB58" i="1"/>
  <c r="BB59" i="1"/>
  <c r="BB46" i="1"/>
  <c r="BB50" i="1"/>
  <c r="BB39" i="1"/>
  <c r="BB40" i="1"/>
  <c r="BB41" i="1"/>
  <c r="BB42" i="1"/>
  <c r="JQ42" i="1"/>
  <c r="JQ41" i="1"/>
  <c r="H562" i="4"/>
  <c r="U562" i="4" s="1"/>
  <c r="I563" i="4"/>
  <c r="G513" i="4"/>
  <c r="JQ29" i="1"/>
  <c r="JQ28" i="1"/>
  <c r="JQ40" i="1"/>
  <c r="JQ39" i="1"/>
  <c r="P500" i="4"/>
  <c r="C501" i="4"/>
  <c r="B501" i="4" s="1"/>
  <c r="F565" i="4"/>
  <c r="E565" i="4"/>
  <c r="R565" i="4" s="1"/>
  <c r="D565" i="4"/>
  <c r="Q565" i="4" s="1"/>
  <c r="V501" i="4"/>
  <c r="S484" i="4"/>
  <c r="A566" i="4"/>
  <c r="BB32" i="1"/>
  <c r="JQ34" i="1"/>
  <c r="JQ33" i="1"/>
  <c r="AS62" i="1" l="1"/>
  <c r="G514" i="4"/>
  <c r="H563" i="4"/>
  <c r="U563" i="4" s="1"/>
  <c r="I564" i="4"/>
  <c r="P501" i="4"/>
  <c r="C502" i="4"/>
  <c r="B502" i="4" s="1"/>
  <c r="F566" i="4"/>
  <c r="E566" i="4"/>
  <c r="R566" i="4" s="1"/>
  <c r="D566" i="4"/>
  <c r="Q566" i="4" s="1"/>
  <c r="V502" i="4"/>
  <c r="S485" i="4"/>
  <c r="A567" i="4"/>
  <c r="BB33" i="1"/>
  <c r="BB34" i="1"/>
  <c r="DI22" i="1"/>
  <c r="DI25" i="1" s="1"/>
  <c r="DJ22" i="1"/>
  <c r="DJ25" i="1" s="1"/>
  <c r="KX22" i="1"/>
  <c r="KZ22" i="1"/>
  <c r="AS63" i="1" l="1"/>
  <c r="H564" i="4"/>
  <c r="U564" i="4" s="1"/>
  <c r="I565" i="4"/>
  <c r="G515" i="4"/>
  <c r="DJ26" i="1"/>
  <c r="DJ27" i="1"/>
  <c r="DI26" i="1"/>
  <c r="DI27" i="1"/>
  <c r="P502" i="4"/>
  <c r="C503" i="4"/>
  <c r="D567" i="4"/>
  <c r="Q567" i="4" s="1"/>
  <c r="F567" i="4"/>
  <c r="E567" i="4"/>
  <c r="R567" i="4" s="1"/>
  <c r="V503" i="4"/>
  <c r="S486" i="4"/>
  <c r="A568" i="4"/>
  <c r="KZ25" i="1"/>
  <c r="DJ23" i="1"/>
  <c r="DI23" i="1"/>
  <c r="KX25" i="1"/>
  <c r="KX23" i="1"/>
  <c r="KZ23" i="1"/>
  <c r="DJ84" i="1" l="1"/>
  <c r="DJ55" i="1"/>
  <c r="DI84" i="1"/>
  <c r="DI55" i="1"/>
  <c r="DJ80" i="1"/>
  <c r="DI80" i="1"/>
  <c r="DJ70" i="1"/>
  <c r="DJ73" i="1"/>
  <c r="DJ78" i="1"/>
  <c r="DJ79" i="1"/>
  <c r="DJ74" i="1"/>
  <c r="DJ75" i="1"/>
  <c r="DJ76" i="1"/>
  <c r="DJ71" i="1"/>
  <c r="DJ72" i="1"/>
  <c r="DJ77" i="1"/>
  <c r="DI79" i="1"/>
  <c r="DI73" i="1"/>
  <c r="DI74" i="1"/>
  <c r="DI76" i="1"/>
  <c r="DI71" i="1"/>
  <c r="DI70" i="1"/>
  <c r="DI75" i="1"/>
  <c r="DI77" i="1"/>
  <c r="DI72" i="1"/>
  <c r="DI78" i="1"/>
  <c r="DJ66" i="1"/>
  <c r="DJ68" i="1"/>
  <c r="DJ67" i="1"/>
  <c r="DJ69" i="1"/>
  <c r="DJ65" i="1"/>
  <c r="DI65" i="1"/>
  <c r="DI67" i="1"/>
  <c r="DI66" i="1"/>
  <c r="DI69" i="1"/>
  <c r="DI68" i="1"/>
  <c r="DJ63" i="1"/>
  <c r="DJ60" i="1"/>
  <c r="DJ64" i="1"/>
  <c r="DJ62" i="1"/>
  <c r="DJ61" i="1"/>
  <c r="DI63" i="1"/>
  <c r="DI61" i="1"/>
  <c r="DI64" i="1"/>
  <c r="DI62" i="1"/>
  <c r="DI60" i="1"/>
  <c r="AS64" i="1"/>
  <c r="AS65" i="1" s="1"/>
  <c r="DI57" i="1"/>
  <c r="DI56" i="1"/>
  <c r="DJ56" i="1"/>
  <c r="DJ57" i="1"/>
  <c r="DJ54" i="1"/>
  <c r="DJ59" i="1"/>
  <c r="DJ58" i="1"/>
  <c r="DI54" i="1"/>
  <c r="DI59" i="1"/>
  <c r="DI58" i="1"/>
  <c r="DJ46" i="1"/>
  <c r="DJ50" i="1"/>
  <c r="DI46" i="1"/>
  <c r="DI50" i="1"/>
  <c r="DI38" i="1"/>
  <c r="DJ38" i="1"/>
  <c r="G516" i="4"/>
  <c r="H565" i="4"/>
  <c r="U565" i="4" s="1"/>
  <c r="I566" i="4"/>
  <c r="KX27" i="1"/>
  <c r="KX26" i="1"/>
  <c r="KZ26" i="1"/>
  <c r="KZ27" i="1"/>
  <c r="DJ28" i="1"/>
  <c r="DJ29" i="1"/>
  <c r="DI28" i="1"/>
  <c r="DI29" i="1"/>
  <c r="P503" i="4"/>
  <c r="C504" i="4"/>
  <c r="B504" i="4" s="1"/>
  <c r="B503" i="4"/>
  <c r="F568" i="4"/>
  <c r="E568" i="4"/>
  <c r="R568" i="4" s="1"/>
  <c r="D568" i="4"/>
  <c r="Q568" i="4" s="1"/>
  <c r="V504" i="4"/>
  <c r="S487" i="4"/>
  <c r="A569" i="4"/>
  <c r="DJ32" i="1"/>
  <c r="DI32" i="1"/>
  <c r="AS66" i="1" l="1"/>
  <c r="DJ39" i="1"/>
  <c r="DJ40" i="1"/>
  <c r="DJ41" i="1"/>
  <c r="DJ42" i="1"/>
  <c r="DI39" i="1"/>
  <c r="DI40" i="1"/>
  <c r="DI41" i="1"/>
  <c r="DI42" i="1"/>
  <c r="H566" i="4"/>
  <c r="U566" i="4" s="1"/>
  <c r="I567" i="4"/>
  <c r="G517" i="4"/>
  <c r="KZ28" i="1"/>
  <c r="KZ29" i="1"/>
  <c r="KX28" i="1"/>
  <c r="KX29" i="1"/>
  <c r="P504" i="4"/>
  <c r="C505" i="4"/>
  <c r="B505" i="4" s="1"/>
  <c r="F569" i="4"/>
  <c r="E569" i="4"/>
  <c r="R569" i="4" s="1"/>
  <c r="D569" i="4"/>
  <c r="Q569" i="4" s="1"/>
  <c r="V505" i="4"/>
  <c r="S488" i="4"/>
  <c r="A570" i="4"/>
  <c r="DJ34" i="1"/>
  <c r="DI34" i="1"/>
  <c r="DI33" i="1"/>
  <c r="DJ33" i="1"/>
  <c r="AS67" i="1" l="1"/>
  <c r="G518" i="4"/>
  <c r="H567" i="4"/>
  <c r="U567" i="4" s="1"/>
  <c r="I568" i="4"/>
  <c r="P505" i="4"/>
  <c r="C506" i="4"/>
  <c r="B506" i="4" s="1"/>
  <c r="F570" i="4"/>
  <c r="E570" i="4"/>
  <c r="R570" i="4" s="1"/>
  <c r="D570" i="4"/>
  <c r="Q570" i="4" s="1"/>
  <c r="V506" i="4"/>
  <c r="S489" i="4"/>
  <c r="A571" i="4"/>
  <c r="BA22" i="1"/>
  <c r="AS68" i="1" l="1"/>
  <c r="H568" i="4"/>
  <c r="U568" i="4" s="1"/>
  <c r="I569" i="4"/>
  <c r="G519" i="4"/>
  <c r="P506" i="4"/>
  <c r="C507" i="4"/>
  <c r="B507" i="4" s="1"/>
  <c r="F571" i="4"/>
  <c r="E571" i="4"/>
  <c r="R571" i="4" s="1"/>
  <c r="D571" i="4"/>
  <c r="Q571" i="4" s="1"/>
  <c r="V507" i="4"/>
  <c r="S490" i="4"/>
  <c r="A572" i="4"/>
  <c r="BA23" i="1"/>
  <c r="BA55" i="1" s="1"/>
  <c r="MV22" i="1"/>
  <c r="BP22" i="1"/>
  <c r="BA80" i="1" l="1"/>
  <c r="BA71" i="1"/>
  <c r="BA79" i="1"/>
  <c r="BA77" i="1"/>
  <c r="BA70" i="1"/>
  <c r="BA78" i="1"/>
  <c r="BA73" i="1"/>
  <c r="BA72" i="1"/>
  <c r="BA74" i="1"/>
  <c r="BA76" i="1"/>
  <c r="BA75" i="1"/>
  <c r="BA65" i="1"/>
  <c r="BA69" i="1"/>
  <c r="BA67" i="1"/>
  <c r="BA66" i="1"/>
  <c r="BA68" i="1"/>
  <c r="AS69" i="1"/>
  <c r="AS70" i="1" s="1"/>
  <c r="BA62" i="1"/>
  <c r="BA61" i="1"/>
  <c r="BA64" i="1"/>
  <c r="BA63" i="1"/>
  <c r="BA60" i="1"/>
  <c r="BA57" i="1"/>
  <c r="BA56" i="1"/>
  <c r="BA54" i="1"/>
  <c r="BA58" i="1"/>
  <c r="BA59" i="1"/>
  <c r="BA46" i="1"/>
  <c r="BA50" i="1"/>
  <c r="BA39" i="1"/>
  <c r="BA40" i="1"/>
  <c r="BA41" i="1"/>
  <c r="BA42" i="1"/>
  <c r="G520" i="4"/>
  <c r="H569" i="4"/>
  <c r="U569" i="4" s="1"/>
  <c r="I570" i="4"/>
  <c r="P507" i="4"/>
  <c r="C508" i="4"/>
  <c r="B508" i="4" s="1"/>
  <c r="E572" i="4"/>
  <c r="R572" i="4" s="1"/>
  <c r="D572" i="4"/>
  <c r="Q572" i="4" s="1"/>
  <c r="F572" i="4"/>
  <c r="V508" i="4"/>
  <c r="S491" i="4"/>
  <c r="A573" i="4"/>
  <c r="BA32" i="1"/>
  <c r="MV25" i="1"/>
  <c r="BP25" i="1"/>
  <c r="BP23" i="1"/>
  <c r="MW22" i="1"/>
  <c r="MU22" i="1"/>
  <c r="AV89" i="1"/>
  <c r="BU22" i="1"/>
  <c r="BU23" i="1" s="1"/>
  <c r="BP84" i="1" l="1"/>
  <c r="BP55" i="1"/>
  <c r="BU84" i="1"/>
  <c r="BU55" i="1"/>
  <c r="BU80" i="1"/>
  <c r="BP80" i="1"/>
  <c r="AS71" i="1"/>
  <c r="BP71" i="1"/>
  <c r="BP77" i="1"/>
  <c r="BP78" i="1"/>
  <c r="BP73" i="1"/>
  <c r="BP75" i="1"/>
  <c r="BP76" i="1"/>
  <c r="BP79" i="1"/>
  <c r="BP74" i="1"/>
  <c r="BP70" i="1"/>
  <c r="BP72" i="1"/>
  <c r="BU76" i="1"/>
  <c r="BU72" i="1"/>
  <c r="BU73" i="1"/>
  <c r="BU78" i="1"/>
  <c r="BU79" i="1"/>
  <c r="BU70" i="1"/>
  <c r="BU75" i="1"/>
  <c r="BU77" i="1"/>
  <c r="BU71" i="1"/>
  <c r="BU74" i="1"/>
  <c r="BP67" i="1"/>
  <c r="BP68" i="1"/>
  <c r="BP66" i="1"/>
  <c r="BP69" i="1"/>
  <c r="BP65" i="1"/>
  <c r="BU69" i="1"/>
  <c r="BU66" i="1"/>
  <c r="BU65" i="1"/>
  <c r="BU68" i="1"/>
  <c r="BU67" i="1"/>
  <c r="BU62" i="1"/>
  <c r="BU61" i="1"/>
  <c r="BU64" i="1"/>
  <c r="BU63" i="1"/>
  <c r="BU60" i="1"/>
  <c r="BP63" i="1"/>
  <c r="BP60" i="1"/>
  <c r="BP61" i="1"/>
  <c r="BP62" i="1"/>
  <c r="BP64" i="1"/>
  <c r="BP57" i="1"/>
  <c r="BP56" i="1"/>
  <c r="BU56" i="1"/>
  <c r="BU57" i="1"/>
  <c r="BP54" i="1"/>
  <c r="BP58" i="1"/>
  <c r="BP59" i="1"/>
  <c r="BU54" i="1"/>
  <c r="BU59" i="1"/>
  <c r="BU58" i="1"/>
  <c r="BP46" i="1"/>
  <c r="BP50" i="1"/>
  <c r="BU46" i="1"/>
  <c r="BU50" i="1"/>
  <c r="BP28" i="1"/>
  <c r="BP26" i="1"/>
  <c r="BP29" i="1"/>
  <c r="BP27" i="1"/>
  <c r="H570" i="4"/>
  <c r="U570" i="4" s="1"/>
  <c r="I571" i="4"/>
  <c r="G521" i="4"/>
  <c r="MV27" i="1"/>
  <c r="MV26" i="1"/>
  <c r="P508" i="4"/>
  <c r="C509" i="4"/>
  <c r="B509" i="4" s="1"/>
  <c r="F573" i="4"/>
  <c r="E573" i="4"/>
  <c r="R573" i="4" s="1"/>
  <c r="D573" i="4"/>
  <c r="Q573" i="4" s="1"/>
  <c r="V509" i="4"/>
  <c r="S492" i="4"/>
  <c r="BP38" i="1"/>
  <c r="A574" i="4"/>
  <c r="BA33" i="1"/>
  <c r="BA34" i="1"/>
  <c r="BP32" i="1"/>
  <c r="MV32" i="1"/>
  <c r="MU25" i="1"/>
  <c r="MW25" i="1"/>
  <c r="BU25" i="1"/>
  <c r="JB25" i="1"/>
  <c r="AS72" i="1" l="1"/>
  <c r="BU28" i="1"/>
  <c r="BU26" i="1"/>
  <c r="BU29" i="1"/>
  <c r="BU27" i="1"/>
  <c r="BP42" i="1"/>
  <c r="JB28" i="1"/>
  <c r="JB29" i="1"/>
  <c r="BP41" i="1"/>
  <c r="G522" i="4"/>
  <c r="H571" i="4"/>
  <c r="U571" i="4" s="1"/>
  <c r="I572" i="4"/>
  <c r="JB26" i="1"/>
  <c r="JB27" i="1"/>
  <c r="MW26" i="1"/>
  <c r="MW27" i="1"/>
  <c r="MU27" i="1"/>
  <c r="MU26" i="1"/>
  <c r="MV28" i="1"/>
  <c r="MV29" i="1"/>
  <c r="P509" i="4"/>
  <c r="C510" i="4"/>
  <c r="B510" i="4" s="1"/>
  <c r="F574" i="4"/>
  <c r="E574" i="4"/>
  <c r="R574" i="4" s="1"/>
  <c r="D574" i="4"/>
  <c r="Q574" i="4" s="1"/>
  <c r="V510" i="4"/>
  <c r="S493" i="4"/>
  <c r="BP39" i="1"/>
  <c r="BP40" i="1"/>
  <c r="BU38" i="1"/>
  <c r="A575" i="4"/>
  <c r="MV34" i="1"/>
  <c r="BP34" i="1"/>
  <c r="MV33" i="1"/>
  <c r="BP33" i="1"/>
  <c r="BU32" i="1"/>
  <c r="MU32" i="1"/>
  <c r="MW32" i="1"/>
  <c r="AS73" i="1" l="1"/>
  <c r="BU42" i="1"/>
  <c r="BU41" i="1"/>
  <c r="H572" i="4"/>
  <c r="U572" i="4" s="1"/>
  <c r="I573" i="4"/>
  <c r="G523" i="4"/>
  <c r="MW28" i="1"/>
  <c r="MW29" i="1"/>
  <c r="MU28" i="1"/>
  <c r="MU29" i="1"/>
  <c r="P510" i="4"/>
  <c r="C511" i="4"/>
  <c r="B511" i="4" s="1"/>
  <c r="F575" i="4"/>
  <c r="E575" i="4"/>
  <c r="R575" i="4" s="1"/>
  <c r="D575" i="4"/>
  <c r="Q575" i="4" s="1"/>
  <c r="V511" i="4"/>
  <c r="S494" i="4"/>
  <c r="BU40" i="1"/>
  <c r="BU39" i="1"/>
  <c r="A576" i="4"/>
  <c r="BU34" i="1"/>
  <c r="MW34" i="1"/>
  <c r="MU34" i="1"/>
  <c r="BU33" i="1"/>
  <c r="MU33" i="1"/>
  <c r="MW33" i="1"/>
  <c r="DN22" i="1"/>
  <c r="DM22" i="1"/>
  <c r="DL22" i="1"/>
  <c r="DL25" i="1" s="1"/>
  <c r="AS74" i="1" l="1"/>
  <c r="G524" i="4"/>
  <c r="H573" i="4"/>
  <c r="U573" i="4" s="1"/>
  <c r="I574" i="4"/>
  <c r="DL26" i="1"/>
  <c r="DL27" i="1"/>
  <c r="P511" i="4"/>
  <c r="C512" i="4"/>
  <c r="B512" i="4" s="1"/>
  <c r="F576" i="4"/>
  <c r="E576" i="4"/>
  <c r="R576" i="4" s="1"/>
  <c r="D576" i="4"/>
  <c r="Q576" i="4" s="1"/>
  <c r="V512" i="4"/>
  <c r="S495" i="4"/>
  <c r="A577" i="4"/>
  <c r="DN25" i="1"/>
  <c r="DN23" i="1"/>
  <c r="DM25" i="1"/>
  <c r="DM23" i="1"/>
  <c r="DN84" i="1" l="1"/>
  <c r="DN55" i="1"/>
  <c r="DM84" i="1"/>
  <c r="DM55" i="1"/>
  <c r="DN80" i="1"/>
  <c r="DM80" i="1"/>
  <c r="DN76" i="1"/>
  <c r="DN77" i="1"/>
  <c r="DN71" i="1"/>
  <c r="DN79" i="1"/>
  <c r="DN70" i="1"/>
  <c r="DN73" i="1"/>
  <c r="DN72" i="1"/>
  <c r="DN74" i="1"/>
  <c r="DN75" i="1"/>
  <c r="DN78" i="1"/>
  <c r="DM75" i="1"/>
  <c r="DM70" i="1"/>
  <c r="DM72" i="1"/>
  <c r="DM79" i="1"/>
  <c r="DM74" i="1"/>
  <c r="DM76" i="1"/>
  <c r="DM73" i="1"/>
  <c r="DM78" i="1"/>
  <c r="DM71" i="1"/>
  <c r="DM77" i="1"/>
  <c r="AS75" i="1"/>
  <c r="DN68" i="1"/>
  <c r="DN66" i="1"/>
  <c r="DN67" i="1"/>
  <c r="DN65" i="1"/>
  <c r="DN69" i="1"/>
  <c r="DM68" i="1"/>
  <c r="DM66" i="1"/>
  <c r="DM69" i="1"/>
  <c r="DM67" i="1"/>
  <c r="DM65" i="1"/>
  <c r="DN60" i="1"/>
  <c r="DN64" i="1"/>
  <c r="DN63" i="1"/>
  <c r="DN62" i="1"/>
  <c r="DN61" i="1"/>
  <c r="DM63" i="1"/>
  <c r="DM60" i="1"/>
  <c r="DM62" i="1"/>
  <c r="DM61" i="1"/>
  <c r="DM64" i="1"/>
  <c r="DN57" i="1"/>
  <c r="DN56" i="1"/>
  <c r="DM56" i="1"/>
  <c r="DM57" i="1"/>
  <c r="DN54" i="1"/>
  <c r="DN59" i="1"/>
  <c r="DN58" i="1"/>
  <c r="DM54" i="1"/>
  <c r="DM58" i="1"/>
  <c r="DM59" i="1"/>
  <c r="DN46" i="1"/>
  <c r="DN50" i="1"/>
  <c r="DM46" i="1"/>
  <c r="DM50" i="1"/>
  <c r="H574" i="4"/>
  <c r="U574" i="4" s="1"/>
  <c r="I575" i="4"/>
  <c r="G525" i="4"/>
  <c r="DM26" i="1"/>
  <c r="DM27" i="1"/>
  <c r="DN26" i="1"/>
  <c r="DN27" i="1"/>
  <c r="DL28" i="1"/>
  <c r="DL29" i="1"/>
  <c r="AT6" i="1"/>
  <c r="AT15" i="1"/>
  <c r="AT28" i="1"/>
  <c r="AT29" i="1"/>
  <c r="P512" i="4"/>
  <c r="C513" i="4"/>
  <c r="B513" i="4" s="1"/>
  <c r="F577" i="4"/>
  <c r="E577" i="4"/>
  <c r="R577" i="4" s="1"/>
  <c r="D577" i="4"/>
  <c r="Q577" i="4" s="1"/>
  <c r="V513" i="4"/>
  <c r="S496" i="4"/>
  <c r="A578" i="4"/>
  <c r="DN32" i="1"/>
  <c r="DM32" i="1"/>
  <c r="DF22" i="1"/>
  <c r="DF25" i="1" s="1"/>
  <c r="DH22" i="1"/>
  <c r="DH25" i="1" s="1"/>
  <c r="DG22" i="1"/>
  <c r="AS76" i="1" l="1"/>
  <c r="G526" i="4"/>
  <c r="H575" i="4"/>
  <c r="U575" i="4" s="1"/>
  <c r="I576" i="4"/>
  <c r="DF26" i="1"/>
  <c r="DF27" i="1"/>
  <c r="DH27" i="1"/>
  <c r="DH26" i="1"/>
  <c r="DM28" i="1"/>
  <c r="DM29" i="1"/>
  <c r="DN28" i="1"/>
  <c r="DN29" i="1"/>
  <c r="P513" i="4"/>
  <c r="C514" i="4"/>
  <c r="B514" i="4" s="1"/>
  <c r="F578" i="4"/>
  <c r="E578" i="4"/>
  <c r="R578" i="4" s="1"/>
  <c r="D578" i="4"/>
  <c r="Q578" i="4" s="1"/>
  <c r="V514" i="4"/>
  <c r="S497" i="4"/>
  <c r="A579" i="4"/>
  <c r="DM34" i="1"/>
  <c r="DN34" i="1"/>
  <c r="DM33" i="1"/>
  <c r="DN33" i="1"/>
  <c r="DG25" i="1"/>
  <c r="DG23" i="1"/>
  <c r="DH23" i="1"/>
  <c r="DG84" i="1" l="1"/>
  <c r="DG55" i="1"/>
  <c r="DH84" i="1"/>
  <c r="DH55" i="1"/>
  <c r="DH80" i="1"/>
  <c r="DG80" i="1"/>
  <c r="DG70" i="1"/>
  <c r="DG78" i="1"/>
  <c r="DG71" i="1"/>
  <c r="DG77" i="1"/>
  <c r="DG74" i="1"/>
  <c r="DG75" i="1"/>
  <c r="DG79" i="1"/>
  <c r="DG73" i="1"/>
  <c r="DG72" i="1"/>
  <c r="DG76" i="1"/>
  <c r="AS77" i="1"/>
  <c r="DH73" i="1"/>
  <c r="DH79" i="1"/>
  <c r="DH72" i="1"/>
  <c r="DH71" i="1"/>
  <c r="DH70" i="1"/>
  <c r="DH74" i="1"/>
  <c r="DH75" i="1"/>
  <c r="DH77" i="1"/>
  <c r="DH76" i="1"/>
  <c r="DH78" i="1"/>
  <c r="DH67" i="1"/>
  <c r="DH68" i="1"/>
  <c r="DH65" i="1"/>
  <c r="DH69" i="1"/>
  <c r="DH66" i="1"/>
  <c r="DG68" i="1"/>
  <c r="DG66" i="1"/>
  <c r="DG69" i="1"/>
  <c r="DG67" i="1"/>
  <c r="DG65" i="1"/>
  <c r="DH63" i="1"/>
  <c r="DH64" i="1"/>
  <c r="DH60" i="1"/>
  <c r="DH62" i="1"/>
  <c r="DH61" i="1"/>
  <c r="DG62" i="1"/>
  <c r="DG63" i="1"/>
  <c r="DG61" i="1"/>
  <c r="DG64" i="1"/>
  <c r="DG60" i="1"/>
  <c r="DH57" i="1"/>
  <c r="DH56" i="1"/>
  <c r="DG57" i="1"/>
  <c r="DG56" i="1"/>
  <c r="DH59" i="1"/>
  <c r="DH58" i="1"/>
  <c r="DG58" i="1"/>
  <c r="DG59" i="1"/>
  <c r="DH50" i="1"/>
  <c r="DH54" i="1"/>
  <c r="DG50" i="1"/>
  <c r="DG54" i="1"/>
  <c r="DH38" i="1"/>
  <c r="DN38" i="1" s="1"/>
  <c r="DH46" i="1"/>
  <c r="DG38" i="1"/>
  <c r="DM38" i="1" s="1"/>
  <c r="DG46" i="1"/>
  <c r="H576" i="4"/>
  <c r="U576" i="4" s="1"/>
  <c r="I577" i="4"/>
  <c r="G527" i="4"/>
  <c r="DG27" i="1"/>
  <c r="DG26" i="1"/>
  <c r="DH28" i="1"/>
  <c r="DH29" i="1"/>
  <c r="DF28" i="1"/>
  <c r="DF29" i="1"/>
  <c r="P514" i="4"/>
  <c r="C515" i="4"/>
  <c r="B515" i="4" s="1"/>
  <c r="F579" i="4"/>
  <c r="E579" i="4"/>
  <c r="R579" i="4" s="1"/>
  <c r="D579" i="4"/>
  <c r="Q579" i="4" s="1"/>
  <c r="V515" i="4"/>
  <c r="S498" i="4"/>
  <c r="DF32" i="1"/>
  <c r="A580" i="4"/>
  <c r="DH32" i="1"/>
  <c r="DG32" i="1"/>
  <c r="JP22" i="1"/>
  <c r="JM22" i="1"/>
  <c r="JI22" i="1"/>
  <c r="JL22" i="1"/>
  <c r="AS78" i="1" l="1"/>
  <c r="DF42" i="1"/>
  <c r="DF41" i="1"/>
  <c r="G528" i="4"/>
  <c r="H577" i="4"/>
  <c r="U577" i="4" s="1"/>
  <c r="I578" i="4"/>
  <c r="DG28" i="1"/>
  <c r="DG29" i="1"/>
  <c r="DF40" i="1"/>
  <c r="P515" i="4"/>
  <c r="C516" i="4"/>
  <c r="B516" i="4" s="1"/>
  <c r="F580" i="4"/>
  <c r="E580" i="4"/>
  <c r="R580" i="4" s="1"/>
  <c r="D580" i="4"/>
  <c r="Q580" i="4" s="1"/>
  <c r="V516" i="4"/>
  <c r="S499" i="4"/>
  <c r="DF33" i="1"/>
  <c r="DF34" i="1"/>
  <c r="A581" i="4"/>
  <c r="DG34" i="1"/>
  <c r="DH34" i="1"/>
  <c r="DG33" i="1"/>
  <c r="DH33" i="1"/>
  <c r="JM25" i="1"/>
  <c r="JM23" i="1"/>
  <c r="JP25" i="1"/>
  <c r="JP23" i="1"/>
  <c r="JI25" i="1"/>
  <c r="JI23" i="1"/>
  <c r="JL25" i="1"/>
  <c r="JL23" i="1"/>
  <c r="JM84" i="1" l="1"/>
  <c r="JM55" i="1"/>
  <c r="JL84" i="1"/>
  <c r="JL55" i="1"/>
  <c r="JP84" i="1"/>
  <c r="JP55" i="1"/>
  <c r="JL80" i="1"/>
  <c r="JM80" i="1"/>
  <c r="JP80" i="1"/>
  <c r="JM79" i="1"/>
  <c r="JM72" i="1"/>
  <c r="JM76" i="1"/>
  <c r="JM78" i="1"/>
  <c r="JM71" i="1"/>
  <c r="JM70" i="1"/>
  <c r="JM74" i="1"/>
  <c r="JM77" i="1"/>
  <c r="JM73" i="1"/>
  <c r="JM75" i="1"/>
  <c r="JL71" i="1"/>
  <c r="JL79" i="1"/>
  <c r="JL70" i="1"/>
  <c r="JL73" i="1"/>
  <c r="JL72" i="1"/>
  <c r="JL76" i="1"/>
  <c r="JL75" i="1"/>
  <c r="JL78" i="1"/>
  <c r="JL74" i="1"/>
  <c r="JL77" i="1"/>
  <c r="JP71" i="1"/>
  <c r="JP79" i="1"/>
  <c r="JP72" i="1"/>
  <c r="JP76" i="1"/>
  <c r="JP74" i="1"/>
  <c r="JP73" i="1"/>
  <c r="JP75" i="1"/>
  <c r="JP78" i="1"/>
  <c r="JP70" i="1"/>
  <c r="JP77" i="1"/>
  <c r="AS79" i="1"/>
  <c r="JL65" i="1"/>
  <c r="JL66" i="1"/>
  <c r="JL69" i="1"/>
  <c r="JL68" i="1"/>
  <c r="JL67" i="1"/>
  <c r="JM69" i="1"/>
  <c r="JM66" i="1"/>
  <c r="JM68" i="1"/>
  <c r="JM67" i="1"/>
  <c r="JM65" i="1"/>
  <c r="JP66" i="1"/>
  <c r="JP68" i="1"/>
  <c r="JP69" i="1"/>
  <c r="JP67" i="1"/>
  <c r="JP65" i="1"/>
  <c r="JL64" i="1"/>
  <c r="JL63" i="1"/>
  <c r="JL61" i="1"/>
  <c r="JL60" i="1"/>
  <c r="JL62" i="1"/>
  <c r="JM61" i="1"/>
  <c r="JM62" i="1"/>
  <c r="JM60" i="1"/>
  <c r="JM63" i="1"/>
  <c r="JM64" i="1"/>
  <c r="JP64" i="1"/>
  <c r="JP62" i="1"/>
  <c r="JP63" i="1"/>
  <c r="JP61" i="1"/>
  <c r="JP60" i="1"/>
  <c r="JL57" i="1"/>
  <c r="JL56" i="1"/>
  <c r="JM57" i="1"/>
  <c r="JM56" i="1"/>
  <c r="JP57" i="1"/>
  <c r="JP56" i="1"/>
  <c r="JM54" i="1"/>
  <c r="JM59" i="1"/>
  <c r="JM58" i="1"/>
  <c r="JL54" i="1"/>
  <c r="JL59" i="1"/>
  <c r="JL58" i="1"/>
  <c r="JP54" i="1"/>
  <c r="JP58" i="1"/>
  <c r="JP59" i="1"/>
  <c r="JM46" i="1"/>
  <c r="JM50" i="1"/>
  <c r="JL46" i="1"/>
  <c r="JL50" i="1"/>
  <c r="JP46" i="1"/>
  <c r="JP50" i="1"/>
  <c r="DL42" i="1"/>
  <c r="DL41" i="1"/>
  <c r="H578" i="4"/>
  <c r="U578" i="4" s="1"/>
  <c r="I579" i="4"/>
  <c r="G529" i="4"/>
  <c r="JI27" i="1"/>
  <c r="JI26" i="1"/>
  <c r="JL26" i="1"/>
  <c r="JL27" i="1"/>
  <c r="JP27" i="1"/>
  <c r="JP26" i="1"/>
  <c r="JM26" i="1"/>
  <c r="JM27" i="1"/>
  <c r="DL40" i="1"/>
  <c r="P516" i="4"/>
  <c r="C517" i="4"/>
  <c r="B517" i="4" s="1"/>
  <c r="F581" i="4"/>
  <c r="E581" i="4"/>
  <c r="R581" i="4" s="1"/>
  <c r="D581" i="4"/>
  <c r="Q581" i="4" s="1"/>
  <c r="V517" i="4"/>
  <c r="S500" i="4"/>
  <c r="JM38" i="1"/>
  <c r="JL38" i="1"/>
  <c r="JP38" i="1"/>
  <c r="A582" i="4"/>
  <c r="JP32" i="1"/>
  <c r="JL32" i="1"/>
  <c r="JM32" i="1"/>
  <c r="AX22" i="1"/>
  <c r="AW22" i="1"/>
  <c r="JL42" i="1" l="1"/>
  <c r="JP42" i="1"/>
  <c r="JM42" i="1"/>
  <c r="JL41" i="1"/>
  <c r="JM41" i="1"/>
  <c r="JP41" i="1"/>
  <c r="DN40" i="1"/>
  <c r="DM40" i="1"/>
  <c r="G530" i="4"/>
  <c r="H579" i="4"/>
  <c r="U579" i="4" s="1"/>
  <c r="I580" i="4"/>
  <c r="JM29" i="1"/>
  <c r="JM28" i="1"/>
  <c r="JP29" i="1"/>
  <c r="JP28" i="1"/>
  <c r="JI28" i="1"/>
  <c r="JI29" i="1"/>
  <c r="JL29" i="1"/>
  <c r="JL28" i="1"/>
  <c r="P517" i="4"/>
  <c r="C518" i="4"/>
  <c r="B518" i="4" s="1"/>
  <c r="F582" i="4"/>
  <c r="E582" i="4"/>
  <c r="R582" i="4" s="1"/>
  <c r="D582" i="4"/>
  <c r="Q582" i="4" s="1"/>
  <c r="V518" i="4"/>
  <c r="S501" i="4"/>
  <c r="JM40" i="1"/>
  <c r="JM39" i="1"/>
  <c r="JL39" i="1"/>
  <c r="JL40" i="1"/>
  <c r="JP40" i="1"/>
  <c r="JP39" i="1"/>
  <c r="A583" i="4"/>
  <c r="JM34" i="1"/>
  <c r="JL34" i="1"/>
  <c r="JP34" i="1"/>
  <c r="JL33" i="1"/>
  <c r="JM33" i="1"/>
  <c r="JP33" i="1"/>
  <c r="AW23" i="1"/>
  <c r="AW55" i="1" s="1"/>
  <c r="AX23" i="1"/>
  <c r="AX55" i="1" s="1"/>
  <c r="AW80" i="1" l="1"/>
  <c r="AX80" i="1"/>
  <c r="AS80" i="1"/>
  <c r="AX72" i="1"/>
  <c r="AX76" i="1"/>
  <c r="AX71" i="1"/>
  <c r="AX77" i="1"/>
  <c r="AX79" i="1"/>
  <c r="AX78" i="1"/>
  <c r="AX73" i="1"/>
  <c r="AX75" i="1"/>
  <c r="AX74" i="1"/>
  <c r="AX70" i="1"/>
  <c r="AW70" i="1"/>
  <c r="AW75" i="1"/>
  <c r="AW76" i="1"/>
  <c r="AW72" i="1"/>
  <c r="AW77" i="1"/>
  <c r="AW71" i="1"/>
  <c r="AW78" i="1"/>
  <c r="AW79" i="1"/>
  <c r="AW73" i="1"/>
  <c r="AW74" i="1"/>
  <c r="AX69" i="1"/>
  <c r="AX67" i="1"/>
  <c r="AX68" i="1"/>
  <c r="AX65" i="1"/>
  <c r="AX66" i="1"/>
  <c r="AW66" i="1"/>
  <c r="AW68" i="1"/>
  <c r="AW69" i="1"/>
  <c r="AW67" i="1"/>
  <c r="AW65" i="1"/>
  <c r="AX62" i="1"/>
  <c r="AX64" i="1"/>
  <c r="AX63" i="1"/>
  <c r="AX61" i="1"/>
  <c r="AX60" i="1"/>
  <c r="AW62" i="1"/>
  <c r="AW61" i="1"/>
  <c r="AW63" i="1"/>
  <c r="AW60" i="1"/>
  <c r="AW64" i="1"/>
  <c r="AW56" i="1"/>
  <c r="AW57" i="1"/>
  <c r="AX57" i="1"/>
  <c r="AX56" i="1"/>
  <c r="AW54" i="1"/>
  <c r="AW58" i="1"/>
  <c r="AW59" i="1"/>
  <c r="AX54" i="1"/>
  <c r="AX58" i="1"/>
  <c r="AX59" i="1"/>
  <c r="AW46" i="1"/>
  <c r="AW50" i="1"/>
  <c r="AX46" i="1"/>
  <c r="AX50" i="1"/>
  <c r="AW39" i="1"/>
  <c r="AW40" i="1"/>
  <c r="AW41" i="1"/>
  <c r="AW42" i="1"/>
  <c r="H580" i="4"/>
  <c r="U580" i="4" s="1"/>
  <c r="I581" i="4"/>
  <c r="G531" i="4"/>
  <c r="P518" i="4"/>
  <c r="C519" i="4"/>
  <c r="B519" i="4" s="1"/>
  <c r="D583" i="4"/>
  <c r="Q583" i="4" s="1"/>
  <c r="F583" i="4"/>
  <c r="E583" i="4"/>
  <c r="R583" i="4" s="1"/>
  <c r="V519" i="4"/>
  <c r="S502" i="4"/>
  <c r="A584" i="4"/>
  <c r="AX32" i="1"/>
  <c r="AW32" i="1"/>
  <c r="AV22" i="1"/>
  <c r="AX39" i="1" l="1"/>
  <c r="AX40" i="1"/>
  <c r="AX41" i="1"/>
  <c r="AX42" i="1"/>
  <c r="G532" i="4"/>
  <c r="H581" i="4"/>
  <c r="U581" i="4" s="1"/>
  <c r="I582" i="4"/>
  <c r="P519" i="4"/>
  <c r="C520" i="4"/>
  <c r="B520" i="4" s="1"/>
  <c r="F584" i="4"/>
  <c r="E584" i="4"/>
  <c r="R584" i="4" s="1"/>
  <c r="D584" i="4"/>
  <c r="Q584" i="4" s="1"/>
  <c r="V520" i="4"/>
  <c r="S503" i="4"/>
  <c r="A585" i="4"/>
  <c r="AW34" i="1"/>
  <c r="AX33" i="1"/>
  <c r="AW33" i="1"/>
  <c r="AX34" i="1"/>
  <c r="AV23" i="1"/>
  <c r="AV55" i="1" s="1"/>
  <c r="AV80" i="1" l="1"/>
  <c r="AV71" i="1"/>
  <c r="AV70" i="1"/>
  <c r="AV79" i="1"/>
  <c r="AV75" i="1"/>
  <c r="AV72" i="1"/>
  <c r="AV78" i="1"/>
  <c r="AV73" i="1"/>
  <c r="AV74" i="1"/>
  <c r="AV76" i="1"/>
  <c r="AV77" i="1"/>
  <c r="AV65" i="1"/>
  <c r="AV69" i="1"/>
  <c r="AV67" i="1"/>
  <c r="AV68" i="1"/>
  <c r="AV66" i="1"/>
  <c r="AV64" i="1"/>
  <c r="AV62" i="1"/>
  <c r="AV63" i="1"/>
  <c r="AV60" i="1"/>
  <c r="AV61" i="1"/>
  <c r="AV56" i="1"/>
  <c r="AV57" i="1"/>
  <c r="AV54" i="1"/>
  <c r="AV58" i="1"/>
  <c r="AV59" i="1"/>
  <c r="AV46" i="1"/>
  <c r="AV50" i="1"/>
  <c r="AV39" i="1"/>
  <c r="AV40" i="1"/>
  <c r="AV41" i="1"/>
  <c r="AV42" i="1"/>
  <c r="H582" i="4"/>
  <c r="U582" i="4" s="1"/>
  <c r="I583" i="4"/>
  <c r="G533" i="4"/>
  <c r="P520" i="4"/>
  <c r="C521" i="4"/>
  <c r="B521" i="4" s="1"/>
  <c r="F585" i="4"/>
  <c r="E585" i="4"/>
  <c r="R585" i="4" s="1"/>
  <c r="D585" i="4"/>
  <c r="Q585" i="4" s="1"/>
  <c r="V521" i="4"/>
  <c r="S504" i="4"/>
  <c r="A586" i="4"/>
  <c r="AV32" i="1"/>
  <c r="G534" i="4" l="1"/>
  <c r="H583" i="4"/>
  <c r="U583" i="4" s="1"/>
  <c r="I584" i="4"/>
  <c r="P521" i="4"/>
  <c r="C522" i="4"/>
  <c r="B522" i="4" s="1"/>
  <c r="F586" i="4"/>
  <c r="E586" i="4"/>
  <c r="R586" i="4" s="1"/>
  <c r="D586" i="4"/>
  <c r="Q586" i="4" s="1"/>
  <c r="V522" i="4"/>
  <c r="S505" i="4"/>
  <c r="A587" i="4"/>
  <c r="AV33" i="1"/>
  <c r="AV34" i="1"/>
  <c r="H584" i="4" l="1"/>
  <c r="U584" i="4" s="1"/>
  <c r="I585" i="4"/>
  <c r="G535" i="4"/>
  <c r="P522" i="4"/>
  <c r="C523" i="4"/>
  <c r="B523" i="4" s="1"/>
  <c r="F587" i="4"/>
  <c r="E587" i="4"/>
  <c r="R587" i="4" s="1"/>
  <c r="D587" i="4"/>
  <c r="Q587" i="4" s="1"/>
  <c r="V523" i="4"/>
  <c r="S506" i="4"/>
  <c r="A588" i="4"/>
  <c r="G536" i="4" l="1"/>
  <c r="H585" i="4"/>
  <c r="U585" i="4" s="1"/>
  <c r="I586" i="4"/>
  <c r="P523" i="4"/>
  <c r="C524" i="4"/>
  <c r="B524" i="4" s="1"/>
  <c r="E588" i="4"/>
  <c r="R588" i="4" s="1"/>
  <c r="D588" i="4"/>
  <c r="Q588" i="4" s="1"/>
  <c r="F588" i="4"/>
  <c r="V524" i="4"/>
  <c r="S507" i="4"/>
  <c r="A589" i="4"/>
  <c r="H586" i="4" l="1"/>
  <c r="U586" i="4" s="1"/>
  <c r="I587" i="4"/>
  <c r="G537" i="4"/>
  <c r="P524" i="4"/>
  <c r="C525" i="4"/>
  <c r="B525" i="4" s="1"/>
  <c r="F589" i="4"/>
  <c r="E589" i="4"/>
  <c r="R589" i="4" s="1"/>
  <c r="D589" i="4"/>
  <c r="Q589" i="4" s="1"/>
  <c r="V525" i="4"/>
  <c r="S508" i="4"/>
  <c r="A590" i="4"/>
  <c r="BE22" i="1"/>
  <c r="G538" i="4" l="1"/>
  <c r="H587" i="4"/>
  <c r="U587" i="4" s="1"/>
  <c r="I588" i="4"/>
  <c r="P525" i="4"/>
  <c r="C526" i="4"/>
  <c r="B526" i="4" s="1"/>
  <c r="F590" i="4"/>
  <c r="E590" i="4"/>
  <c r="R590" i="4" s="1"/>
  <c r="D590" i="4"/>
  <c r="Q590" i="4" s="1"/>
  <c r="V526" i="4"/>
  <c r="S509" i="4"/>
  <c r="A591" i="4"/>
  <c r="H588" i="4" l="1"/>
  <c r="U588" i="4" s="1"/>
  <c r="I589" i="4"/>
  <c r="G539" i="4"/>
  <c r="P526" i="4"/>
  <c r="C527" i="4"/>
  <c r="B527" i="4" s="1"/>
  <c r="F591" i="4"/>
  <c r="E591" i="4"/>
  <c r="R591" i="4" s="1"/>
  <c r="D591" i="4"/>
  <c r="Q591" i="4" s="1"/>
  <c r="V527" i="4"/>
  <c r="S510" i="4"/>
  <c r="A592" i="4"/>
  <c r="G540" i="4" l="1"/>
  <c r="H589" i="4"/>
  <c r="U589" i="4" s="1"/>
  <c r="I590" i="4"/>
  <c r="BE28" i="1"/>
  <c r="BE29" i="1"/>
  <c r="P527" i="4"/>
  <c r="C528" i="4"/>
  <c r="B528" i="4" s="1"/>
  <c r="F592" i="4"/>
  <c r="E592" i="4"/>
  <c r="R592" i="4" s="1"/>
  <c r="D592" i="4"/>
  <c r="Q592" i="4" s="1"/>
  <c r="V528" i="4"/>
  <c r="S511" i="4"/>
  <c r="A593" i="4"/>
  <c r="A4" i="1"/>
  <c r="H590" i="4" l="1"/>
  <c r="U590" i="4" s="1"/>
  <c r="I591" i="4"/>
  <c r="G541" i="4"/>
  <c r="P528" i="4"/>
  <c r="C529" i="4"/>
  <c r="B529" i="4" s="1"/>
  <c r="F593" i="4"/>
  <c r="E593" i="4"/>
  <c r="R593" i="4" s="1"/>
  <c r="D593" i="4"/>
  <c r="Q593" i="4" s="1"/>
  <c r="V529" i="4"/>
  <c r="S512" i="4"/>
  <c r="A594" i="4"/>
  <c r="G542" i="4" l="1"/>
  <c r="H591" i="4"/>
  <c r="U591" i="4" s="1"/>
  <c r="I592" i="4"/>
  <c r="P529" i="4"/>
  <c r="C530" i="4"/>
  <c r="B530" i="4" s="1"/>
  <c r="F594" i="4"/>
  <c r="E594" i="4"/>
  <c r="R594" i="4" s="1"/>
  <c r="D594" i="4"/>
  <c r="Q594" i="4" s="1"/>
  <c r="V530" i="4"/>
  <c r="S513" i="4"/>
  <c r="A595" i="4"/>
  <c r="H592" i="4" l="1"/>
  <c r="U592" i="4" s="1"/>
  <c r="I593" i="4"/>
  <c r="G543" i="4"/>
  <c r="P530" i="4"/>
  <c r="C531" i="4"/>
  <c r="B531" i="4" s="1"/>
  <c r="F595" i="4"/>
  <c r="E595" i="4"/>
  <c r="R595" i="4" s="1"/>
  <c r="D595" i="4"/>
  <c r="Q595" i="4" s="1"/>
  <c r="V531" i="4"/>
  <c r="S514" i="4"/>
  <c r="A596" i="4"/>
  <c r="G544" i="4" l="1"/>
  <c r="H593" i="4"/>
  <c r="U593" i="4" s="1"/>
  <c r="I594" i="4"/>
  <c r="P531" i="4"/>
  <c r="C532" i="4"/>
  <c r="B532" i="4" s="1"/>
  <c r="F596" i="4"/>
  <c r="E596" i="4"/>
  <c r="R596" i="4" s="1"/>
  <c r="D596" i="4"/>
  <c r="Q596" i="4" s="1"/>
  <c r="V532" i="4"/>
  <c r="S515" i="4"/>
  <c r="A597" i="4"/>
  <c r="H594" i="4" l="1"/>
  <c r="U594" i="4" s="1"/>
  <c r="I595" i="4"/>
  <c r="G545" i="4"/>
  <c r="P532" i="4"/>
  <c r="C533" i="4"/>
  <c r="B533" i="4" s="1"/>
  <c r="F597" i="4"/>
  <c r="E597" i="4"/>
  <c r="R597" i="4" s="1"/>
  <c r="D597" i="4"/>
  <c r="Q597" i="4" s="1"/>
  <c r="V533" i="4"/>
  <c r="S516" i="4"/>
  <c r="A598" i="4"/>
  <c r="G546" i="4" l="1"/>
  <c r="H595" i="4"/>
  <c r="U595" i="4" s="1"/>
  <c r="I596" i="4"/>
  <c r="P533" i="4"/>
  <c r="C534" i="4"/>
  <c r="B534" i="4" s="1"/>
  <c r="F598" i="4"/>
  <c r="E598" i="4"/>
  <c r="R598" i="4" s="1"/>
  <c r="D598" i="4"/>
  <c r="Q598" i="4" s="1"/>
  <c r="V534" i="4"/>
  <c r="S517" i="4"/>
  <c r="A599" i="4"/>
  <c r="H596" i="4" l="1"/>
  <c r="U596" i="4" s="1"/>
  <c r="I597" i="4"/>
  <c r="G547" i="4"/>
  <c r="P534" i="4"/>
  <c r="C535" i="4"/>
  <c r="B535" i="4" s="1"/>
  <c r="D599" i="4"/>
  <c r="Q599" i="4" s="1"/>
  <c r="F599" i="4"/>
  <c r="E599" i="4"/>
  <c r="R599" i="4" s="1"/>
  <c r="V535" i="4"/>
  <c r="S518" i="4"/>
  <c r="A600" i="4"/>
  <c r="G548" i="4" l="1"/>
  <c r="H597" i="4"/>
  <c r="U597" i="4" s="1"/>
  <c r="I598" i="4"/>
  <c r="P535" i="4"/>
  <c r="C536" i="4"/>
  <c r="B536" i="4" s="1"/>
  <c r="F600" i="4"/>
  <c r="E600" i="4"/>
  <c r="R600" i="4" s="1"/>
  <c r="D600" i="4"/>
  <c r="Q600" i="4" s="1"/>
  <c r="V536" i="4"/>
  <c r="S519" i="4"/>
  <c r="A601" i="4"/>
  <c r="H598" i="4" l="1"/>
  <c r="U598" i="4" s="1"/>
  <c r="I599" i="4"/>
  <c r="G549" i="4"/>
  <c r="P536" i="4"/>
  <c r="C537" i="4"/>
  <c r="B537" i="4" s="1"/>
  <c r="F601" i="4"/>
  <c r="E601" i="4"/>
  <c r="R601" i="4" s="1"/>
  <c r="D601" i="4"/>
  <c r="Q601" i="4" s="1"/>
  <c r="V537" i="4"/>
  <c r="S520" i="4"/>
  <c r="A602" i="4"/>
  <c r="G550" i="4" l="1"/>
  <c r="H599" i="4"/>
  <c r="U599" i="4" s="1"/>
  <c r="I600" i="4"/>
  <c r="P537" i="4"/>
  <c r="C538" i="4"/>
  <c r="B538" i="4" s="1"/>
  <c r="F602" i="4"/>
  <c r="E602" i="4"/>
  <c r="R602" i="4" s="1"/>
  <c r="D602" i="4"/>
  <c r="Q602" i="4" s="1"/>
  <c r="V538" i="4"/>
  <c r="S521" i="4"/>
  <c r="A603" i="4"/>
  <c r="H600" i="4" l="1"/>
  <c r="U600" i="4" s="1"/>
  <c r="I601" i="4"/>
  <c r="G551" i="4"/>
  <c r="P538" i="4"/>
  <c r="C539" i="4"/>
  <c r="B539" i="4" s="1"/>
  <c r="F603" i="4"/>
  <c r="E603" i="4"/>
  <c r="R603" i="4" s="1"/>
  <c r="D603" i="4"/>
  <c r="Q603" i="4" s="1"/>
  <c r="V539" i="4"/>
  <c r="S522" i="4"/>
  <c r="A604" i="4"/>
  <c r="G552" i="4" l="1"/>
  <c r="H601" i="4"/>
  <c r="U601" i="4" s="1"/>
  <c r="I602" i="4"/>
  <c r="P539" i="4"/>
  <c r="C540" i="4"/>
  <c r="B540" i="4" s="1"/>
  <c r="E604" i="4"/>
  <c r="R604" i="4" s="1"/>
  <c r="D604" i="4"/>
  <c r="Q604" i="4" s="1"/>
  <c r="F604" i="4"/>
  <c r="V540" i="4"/>
  <c r="S523" i="4"/>
  <c r="A605" i="4"/>
  <c r="H602" i="4" l="1"/>
  <c r="U602" i="4" s="1"/>
  <c r="I603" i="4"/>
  <c r="G553" i="4"/>
  <c r="P540" i="4"/>
  <c r="C541" i="4"/>
  <c r="B541" i="4" s="1"/>
  <c r="F605" i="4"/>
  <c r="E605" i="4"/>
  <c r="R605" i="4" s="1"/>
  <c r="D605" i="4"/>
  <c r="Q605" i="4" s="1"/>
  <c r="V541" i="4"/>
  <c r="S524" i="4"/>
  <c r="A606" i="4"/>
  <c r="G554" i="4" l="1"/>
  <c r="H603" i="4"/>
  <c r="U603" i="4" s="1"/>
  <c r="I604" i="4"/>
  <c r="P541" i="4"/>
  <c r="C542" i="4"/>
  <c r="B542" i="4" s="1"/>
  <c r="F606" i="4"/>
  <c r="E606" i="4"/>
  <c r="R606" i="4" s="1"/>
  <c r="D606" i="4"/>
  <c r="Q606" i="4" s="1"/>
  <c r="V542" i="4"/>
  <c r="S525" i="4"/>
  <c r="A607" i="4"/>
  <c r="H604" i="4" l="1"/>
  <c r="U604" i="4" s="1"/>
  <c r="I605" i="4"/>
  <c r="G555" i="4"/>
  <c r="P542" i="4"/>
  <c r="C543" i="4"/>
  <c r="B543" i="4" s="1"/>
  <c r="F607" i="4"/>
  <c r="E607" i="4"/>
  <c r="R607" i="4" s="1"/>
  <c r="D607" i="4"/>
  <c r="Q607" i="4" s="1"/>
  <c r="V543" i="4"/>
  <c r="S526" i="4"/>
  <c r="A608" i="4"/>
  <c r="G556" i="4" l="1"/>
  <c r="H605" i="4"/>
  <c r="U605" i="4" s="1"/>
  <c r="I606" i="4"/>
  <c r="P543" i="4"/>
  <c r="C544" i="4"/>
  <c r="B544" i="4" s="1"/>
  <c r="F608" i="4"/>
  <c r="E608" i="4"/>
  <c r="R608" i="4" s="1"/>
  <c r="D608" i="4"/>
  <c r="Q608" i="4" s="1"/>
  <c r="V544" i="4"/>
  <c r="S527" i="4"/>
  <c r="A609" i="4"/>
  <c r="H606" i="4" l="1"/>
  <c r="U606" i="4" s="1"/>
  <c r="I607" i="4"/>
  <c r="G557" i="4"/>
  <c r="P544" i="4"/>
  <c r="C545" i="4"/>
  <c r="B545" i="4" s="1"/>
  <c r="F609" i="4"/>
  <c r="E609" i="4"/>
  <c r="R609" i="4" s="1"/>
  <c r="D609" i="4"/>
  <c r="Q609" i="4" s="1"/>
  <c r="V545" i="4"/>
  <c r="S528" i="4"/>
  <c r="A610" i="4"/>
  <c r="G558" i="4" l="1"/>
  <c r="H607" i="4"/>
  <c r="U607" i="4" s="1"/>
  <c r="I608" i="4"/>
  <c r="P545" i="4"/>
  <c r="C546" i="4"/>
  <c r="B546" i="4" s="1"/>
  <c r="F610" i="4"/>
  <c r="E610" i="4"/>
  <c r="R610" i="4" s="1"/>
  <c r="D610" i="4"/>
  <c r="Q610" i="4" s="1"/>
  <c r="V546" i="4"/>
  <c r="S529" i="4"/>
  <c r="A611" i="4"/>
  <c r="H608" i="4" l="1"/>
  <c r="U608" i="4" s="1"/>
  <c r="I609" i="4"/>
  <c r="G559" i="4"/>
  <c r="P546" i="4"/>
  <c r="C547" i="4"/>
  <c r="B547" i="4" s="1"/>
  <c r="F611" i="4"/>
  <c r="E611" i="4"/>
  <c r="R611" i="4" s="1"/>
  <c r="D611" i="4"/>
  <c r="Q611" i="4" s="1"/>
  <c r="V547" i="4"/>
  <c r="S530" i="4"/>
  <c r="A612" i="4"/>
  <c r="G560" i="4" l="1"/>
  <c r="H609" i="4"/>
  <c r="U609" i="4" s="1"/>
  <c r="I610" i="4"/>
  <c r="P547" i="4"/>
  <c r="C548" i="4"/>
  <c r="B548" i="4" s="1"/>
  <c r="F612" i="4"/>
  <c r="E612" i="4"/>
  <c r="R612" i="4" s="1"/>
  <c r="D612" i="4"/>
  <c r="Q612" i="4" s="1"/>
  <c r="V548" i="4"/>
  <c r="S531" i="4"/>
  <c r="A613" i="4"/>
  <c r="H610" i="4" l="1"/>
  <c r="U610" i="4" s="1"/>
  <c r="I611" i="4"/>
  <c r="G561" i="4"/>
  <c r="P548" i="4"/>
  <c r="C549" i="4"/>
  <c r="B549" i="4" s="1"/>
  <c r="F613" i="4"/>
  <c r="E613" i="4"/>
  <c r="R613" i="4" s="1"/>
  <c r="D613" i="4"/>
  <c r="Q613" i="4" s="1"/>
  <c r="V549" i="4"/>
  <c r="S532" i="4"/>
  <c r="A614" i="4"/>
  <c r="G562" i="4" l="1"/>
  <c r="H611" i="4"/>
  <c r="U611" i="4" s="1"/>
  <c r="I612" i="4"/>
  <c r="P549" i="4"/>
  <c r="C550" i="4"/>
  <c r="B550" i="4" s="1"/>
  <c r="F614" i="4"/>
  <c r="E614" i="4"/>
  <c r="R614" i="4" s="1"/>
  <c r="D614" i="4"/>
  <c r="Q614" i="4" s="1"/>
  <c r="V550" i="4"/>
  <c r="S533" i="4"/>
  <c r="A615" i="4"/>
  <c r="H612" i="4" l="1"/>
  <c r="U612" i="4" s="1"/>
  <c r="I613" i="4"/>
  <c r="G563" i="4"/>
  <c r="P550" i="4"/>
  <c r="C551" i="4"/>
  <c r="B551" i="4" s="1"/>
  <c r="D615" i="4"/>
  <c r="Q615" i="4" s="1"/>
  <c r="F615" i="4"/>
  <c r="E615" i="4"/>
  <c r="R615" i="4" s="1"/>
  <c r="V551" i="4"/>
  <c r="S534" i="4"/>
  <c r="A616" i="4"/>
  <c r="G564" i="4" l="1"/>
  <c r="H613" i="4"/>
  <c r="U613" i="4" s="1"/>
  <c r="I614" i="4"/>
  <c r="P551" i="4"/>
  <c r="C552" i="4"/>
  <c r="B552" i="4" s="1"/>
  <c r="F616" i="4"/>
  <c r="E616" i="4"/>
  <c r="R616" i="4" s="1"/>
  <c r="D616" i="4"/>
  <c r="Q616" i="4" s="1"/>
  <c r="V552" i="4"/>
  <c r="S535" i="4"/>
  <c r="A617" i="4"/>
  <c r="H614" i="4" l="1"/>
  <c r="U614" i="4" s="1"/>
  <c r="I615" i="4"/>
  <c r="G565" i="4"/>
  <c r="P552" i="4"/>
  <c r="C553" i="4"/>
  <c r="B553" i="4" s="1"/>
  <c r="F617" i="4"/>
  <c r="E617" i="4"/>
  <c r="R617" i="4" s="1"/>
  <c r="D617" i="4"/>
  <c r="Q617" i="4" s="1"/>
  <c r="V553" i="4"/>
  <c r="S536" i="4"/>
  <c r="A618" i="4"/>
  <c r="G566" i="4" l="1"/>
  <c r="H615" i="4"/>
  <c r="U615" i="4" s="1"/>
  <c r="I616" i="4"/>
  <c r="P553" i="4"/>
  <c r="C554" i="4"/>
  <c r="B554" i="4" s="1"/>
  <c r="F618" i="4"/>
  <c r="E618" i="4"/>
  <c r="R618" i="4" s="1"/>
  <c r="D618" i="4"/>
  <c r="Q618" i="4" s="1"/>
  <c r="V554" i="4"/>
  <c r="S537" i="4"/>
  <c r="A619" i="4"/>
  <c r="H616" i="4" l="1"/>
  <c r="U616" i="4" s="1"/>
  <c r="I617" i="4"/>
  <c r="G567" i="4"/>
  <c r="P554" i="4"/>
  <c r="C555" i="4"/>
  <c r="B555" i="4" s="1"/>
  <c r="F619" i="4"/>
  <c r="E619" i="4"/>
  <c r="R619" i="4" s="1"/>
  <c r="D619" i="4"/>
  <c r="Q619" i="4" s="1"/>
  <c r="V555" i="4"/>
  <c r="S538" i="4"/>
  <c r="A620" i="4"/>
  <c r="G568" i="4" l="1"/>
  <c r="H617" i="4"/>
  <c r="U617" i="4" s="1"/>
  <c r="I618" i="4"/>
  <c r="P555" i="4"/>
  <c r="C556" i="4"/>
  <c r="B556" i="4" s="1"/>
  <c r="E620" i="4"/>
  <c r="R620" i="4" s="1"/>
  <c r="D620" i="4"/>
  <c r="Q620" i="4" s="1"/>
  <c r="F620" i="4"/>
  <c r="V556" i="4"/>
  <c r="S539" i="4"/>
  <c r="A621" i="4"/>
  <c r="H618" i="4" l="1"/>
  <c r="U618" i="4" s="1"/>
  <c r="I619" i="4"/>
  <c r="G569" i="4"/>
  <c r="P556" i="4"/>
  <c r="C557" i="4"/>
  <c r="B557" i="4" s="1"/>
  <c r="F621" i="4"/>
  <c r="E621" i="4"/>
  <c r="R621" i="4" s="1"/>
  <c r="D621" i="4"/>
  <c r="Q621" i="4" s="1"/>
  <c r="V557" i="4"/>
  <c r="S540" i="4"/>
  <c r="A622" i="4"/>
  <c r="G570" i="4" l="1"/>
  <c r="H619" i="4"/>
  <c r="U619" i="4" s="1"/>
  <c r="I620" i="4"/>
  <c r="P557" i="4"/>
  <c r="C558" i="4"/>
  <c r="B558" i="4" s="1"/>
  <c r="F622" i="4"/>
  <c r="E622" i="4"/>
  <c r="R622" i="4" s="1"/>
  <c r="D622" i="4"/>
  <c r="Q622" i="4" s="1"/>
  <c r="V558" i="4"/>
  <c r="S541" i="4"/>
  <c r="A623" i="4"/>
  <c r="H620" i="4" l="1"/>
  <c r="U620" i="4" s="1"/>
  <c r="I621" i="4"/>
  <c r="G571" i="4"/>
  <c r="P558" i="4"/>
  <c r="C559" i="4"/>
  <c r="B559" i="4" s="1"/>
  <c r="F623" i="4"/>
  <c r="E623" i="4"/>
  <c r="R623" i="4" s="1"/>
  <c r="D623" i="4"/>
  <c r="Q623" i="4" s="1"/>
  <c r="V559" i="4"/>
  <c r="S542" i="4"/>
  <c r="A624" i="4"/>
  <c r="G572" i="4" l="1"/>
  <c r="H621" i="4"/>
  <c r="U621" i="4" s="1"/>
  <c r="I622" i="4"/>
  <c r="P559" i="4"/>
  <c r="C560" i="4"/>
  <c r="B560" i="4" s="1"/>
  <c r="F624" i="4"/>
  <c r="E624" i="4"/>
  <c r="R624" i="4" s="1"/>
  <c r="D624" i="4"/>
  <c r="Q624" i="4" s="1"/>
  <c r="V560" i="4"/>
  <c r="S543" i="4"/>
  <c r="A625" i="4"/>
  <c r="H622" i="4" l="1"/>
  <c r="U622" i="4" s="1"/>
  <c r="I623" i="4"/>
  <c r="G573" i="4"/>
  <c r="P560" i="4"/>
  <c r="C561" i="4"/>
  <c r="B561" i="4" s="1"/>
  <c r="F625" i="4"/>
  <c r="E625" i="4"/>
  <c r="R625" i="4" s="1"/>
  <c r="D625" i="4"/>
  <c r="Q625" i="4" s="1"/>
  <c r="V561" i="4"/>
  <c r="S544" i="4"/>
  <c r="A626" i="4"/>
  <c r="G574" i="4" l="1"/>
  <c r="H623" i="4"/>
  <c r="U623" i="4" s="1"/>
  <c r="I624" i="4"/>
  <c r="P561" i="4"/>
  <c r="C562" i="4"/>
  <c r="B562" i="4" s="1"/>
  <c r="F626" i="4"/>
  <c r="E626" i="4"/>
  <c r="R626" i="4" s="1"/>
  <c r="D626" i="4"/>
  <c r="Q626" i="4" s="1"/>
  <c r="V562" i="4"/>
  <c r="S545" i="4"/>
  <c r="A627" i="4"/>
  <c r="H624" i="4" l="1"/>
  <c r="U624" i="4" s="1"/>
  <c r="I625" i="4"/>
  <c r="G575" i="4"/>
  <c r="P562" i="4"/>
  <c r="C563" i="4"/>
  <c r="B563" i="4" s="1"/>
  <c r="F627" i="4"/>
  <c r="E627" i="4"/>
  <c r="R627" i="4" s="1"/>
  <c r="D627" i="4"/>
  <c r="Q627" i="4" s="1"/>
  <c r="V563" i="4"/>
  <c r="S546" i="4"/>
  <c r="A628" i="4"/>
  <c r="G576" i="4" l="1"/>
  <c r="H625" i="4"/>
  <c r="U625" i="4" s="1"/>
  <c r="I626" i="4"/>
  <c r="P563" i="4"/>
  <c r="C564" i="4"/>
  <c r="B564" i="4" s="1"/>
  <c r="F628" i="4"/>
  <c r="E628" i="4"/>
  <c r="R628" i="4" s="1"/>
  <c r="D628" i="4"/>
  <c r="Q628" i="4" s="1"/>
  <c r="V564" i="4"/>
  <c r="S547" i="4"/>
  <c r="A629" i="4"/>
  <c r="H626" i="4" l="1"/>
  <c r="U626" i="4" s="1"/>
  <c r="I627" i="4"/>
  <c r="G577" i="4"/>
  <c r="P564" i="4"/>
  <c r="C565" i="4"/>
  <c r="B565" i="4" s="1"/>
  <c r="F629" i="4"/>
  <c r="E629" i="4"/>
  <c r="R629" i="4" s="1"/>
  <c r="D629" i="4"/>
  <c r="Q629" i="4" s="1"/>
  <c r="V565" i="4"/>
  <c r="S548" i="4"/>
  <c r="A630" i="4"/>
  <c r="G578" i="4" l="1"/>
  <c r="H627" i="4"/>
  <c r="U627" i="4" s="1"/>
  <c r="I628" i="4"/>
  <c r="P565" i="4"/>
  <c r="C566" i="4"/>
  <c r="B566" i="4" s="1"/>
  <c r="F630" i="4"/>
  <c r="E630" i="4"/>
  <c r="R630" i="4" s="1"/>
  <c r="D630" i="4"/>
  <c r="Q630" i="4" s="1"/>
  <c r="V566" i="4"/>
  <c r="S549" i="4"/>
  <c r="A631" i="4"/>
  <c r="H628" i="4" l="1"/>
  <c r="U628" i="4" s="1"/>
  <c r="I629" i="4"/>
  <c r="G579" i="4"/>
  <c r="P566" i="4"/>
  <c r="C567" i="4"/>
  <c r="B567" i="4" s="1"/>
  <c r="D631" i="4"/>
  <c r="Q631" i="4" s="1"/>
  <c r="F631" i="4"/>
  <c r="E631" i="4"/>
  <c r="R631" i="4" s="1"/>
  <c r="V567" i="4"/>
  <c r="S550" i="4"/>
  <c r="A632" i="4"/>
  <c r="G580" i="4" l="1"/>
  <c r="H629" i="4"/>
  <c r="U629" i="4" s="1"/>
  <c r="I630" i="4"/>
  <c r="P567" i="4"/>
  <c r="C568" i="4"/>
  <c r="B568" i="4" s="1"/>
  <c r="F632" i="4"/>
  <c r="E632" i="4"/>
  <c r="R632" i="4" s="1"/>
  <c r="D632" i="4"/>
  <c r="Q632" i="4" s="1"/>
  <c r="V568" i="4"/>
  <c r="S551" i="4"/>
  <c r="A633" i="4"/>
  <c r="H630" i="4" l="1"/>
  <c r="U630" i="4" s="1"/>
  <c r="I631" i="4"/>
  <c r="G581" i="4"/>
  <c r="P568" i="4"/>
  <c r="C569" i="4"/>
  <c r="B569" i="4" s="1"/>
  <c r="F633" i="4"/>
  <c r="E633" i="4"/>
  <c r="R633" i="4" s="1"/>
  <c r="D633" i="4"/>
  <c r="Q633" i="4" s="1"/>
  <c r="V569" i="4"/>
  <c r="S552" i="4"/>
  <c r="A634" i="4"/>
  <c r="G582" i="4" l="1"/>
  <c r="H631" i="4"/>
  <c r="U631" i="4" s="1"/>
  <c r="I632" i="4"/>
  <c r="P569" i="4"/>
  <c r="C570" i="4"/>
  <c r="B570" i="4" s="1"/>
  <c r="F634" i="4"/>
  <c r="E634" i="4"/>
  <c r="R634" i="4" s="1"/>
  <c r="D634" i="4"/>
  <c r="Q634" i="4" s="1"/>
  <c r="V570" i="4"/>
  <c r="S553" i="4"/>
  <c r="A635" i="4"/>
  <c r="H632" i="4" l="1"/>
  <c r="U632" i="4" s="1"/>
  <c r="I633" i="4"/>
  <c r="G583" i="4"/>
  <c r="P570" i="4"/>
  <c r="C571" i="4"/>
  <c r="B571" i="4" s="1"/>
  <c r="F635" i="4"/>
  <c r="E635" i="4"/>
  <c r="R635" i="4" s="1"/>
  <c r="D635" i="4"/>
  <c r="Q635" i="4" s="1"/>
  <c r="V571" i="4"/>
  <c r="S554" i="4"/>
  <c r="A636" i="4"/>
  <c r="G584" i="4" l="1"/>
  <c r="H633" i="4"/>
  <c r="U633" i="4" s="1"/>
  <c r="I634" i="4"/>
  <c r="P571" i="4"/>
  <c r="C572" i="4"/>
  <c r="B572" i="4" s="1"/>
  <c r="E636" i="4"/>
  <c r="R636" i="4" s="1"/>
  <c r="D636" i="4"/>
  <c r="Q636" i="4" s="1"/>
  <c r="F636" i="4"/>
  <c r="V572" i="4"/>
  <c r="S555" i="4"/>
  <c r="A637" i="4"/>
  <c r="H634" i="4" l="1"/>
  <c r="U634" i="4" s="1"/>
  <c r="I635" i="4"/>
  <c r="G585" i="4"/>
  <c r="P572" i="4"/>
  <c r="C573" i="4"/>
  <c r="B573" i="4" s="1"/>
  <c r="F637" i="4"/>
  <c r="E637" i="4"/>
  <c r="R637" i="4" s="1"/>
  <c r="D637" i="4"/>
  <c r="Q637" i="4" s="1"/>
  <c r="V573" i="4"/>
  <c r="S556" i="4"/>
  <c r="A638" i="4"/>
  <c r="G586" i="4" l="1"/>
  <c r="H635" i="4"/>
  <c r="U635" i="4" s="1"/>
  <c r="I636" i="4"/>
  <c r="P573" i="4"/>
  <c r="C574" i="4"/>
  <c r="B574" i="4" s="1"/>
  <c r="F638" i="4"/>
  <c r="E638" i="4"/>
  <c r="R638" i="4" s="1"/>
  <c r="D638" i="4"/>
  <c r="Q638" i="4" s="1"/>
  <c r="V574" i="4"/>
  <c r="S557" i="4"/>
  <c r="A639" i="4"/>
  <c r="H636" i="4" l="1"/>
  <c r="U636" i="4" s="1"/>
  <c r="I637" i="4"/>
  <c r="G587" i="4"/>
  <c r="P574" i="4"/>
  <c r="C575" i="4"/>
  <c r="B575" i="4" s="1"/>
  <c r="F639" i="4"/>
  <c r="E639" i="4"/>
  <c r="R639" i="4" s="1"/>
  <c r="D639" i="4"/>
  <c r="Q639" i="4" s="1"/>
  <c r="V575" i="4"/>
  <c r="S558" i="4"/>
  <c r="A640" i="4"/>
  <c r="G588" i="4" l="1"/>
  <c r="H637" i="4"/>
  <c r="U637" i="4" s="1"/>
  <c r="I638" i="4"/>
  <c r="P575" i="4"/>
  <c r="C576" i="4"/>
  <c r="B576" i="4" s="1"/>
  <c r="F640" i="4"/>
  <c r="E640" i="4"/>
  <c r="R640" i="4" s="1"/>
  <c r="D640" i="4"/>
  <c r="Q640" i="4" s="1"/>
  <c r="V576" i="4"/>
  <c r="S559" i="4"/>
  <c r="A641" i="4"/>
  <c r="H638" i="4" l="1"/>
  <c r="U638" i="4" s="1"/>
  <c r="I639" i="4"/>
  <c r="G589" i="4"/>
  <c r="P576" i="4"/>
  <c r="C577" i="4"/>
  <c r="B577" i="4" s="1"/>
  <c r="F641" i="4"/>
  <c r="E641" i="4"/>
  <c r="R641" i="4" s="1"/>
  <c r="D641" i="4"/>
  <c r="Q641" i="4" s="1"/>
  <c r="V577" i="4"/>
  <c r="S560" i="4"/>
  <c r="A642" i="4"/>
  <c r="G590" i="4" l="1"/>
  <c r="H639" i="4"/>
  <c r="U639" i="4" s="1"/>
  <c r="I640" i="4"/>
  <c r="P577" i="4"/>
  <c r="C578" i="4"/>
  <c r="B578" i="4" s="1"/>
  <c r="F642" i="4"/>
  <c r="E642" i="4"/>
  <c r="R642" i="4" s="1"/>
  <c r="D642" i="4"/>
  <c r="Q642" i="4" s="1"/>
  <c r="V578" i="4"/>
  <c r="S561" i="4"/>
  <c r="A643" i="4"/>
  <c r="H640" i="4" l="1"/>
  <c r="U640" i="4" s="1"/>
  <c r="I641" i="4"/>
  <c r="G591" i="4"/>
  <c r="P578" i="4"/>
  <c r="C579" i="4"/>
  <c r="B579" i="4" s="1"/>
  <c r="F643" i="4"/>
  <c r="E643" i="4"/>
  <c r="R643" i="4" s="1"/>
  <c r="D643" i="4"/>
  <c r="Q643" i="4" s="1"/>
  <c r="V579" i="4"/>
  <c r="S562" i="4"/>
  <c r="A644" i="4"/>
  <c r="G592" i="4" l="1"/>
  <c r="H641" i="4"/>
  <c r="U641" i="4" s="1"/>
  <c r="I642" i="4"/>
  <c r="P579" i="4"/>
  <c r="C580" i="4"/>
  <c r="B580" i="4" s="1"/>
  <c r="F644" i="4"/>
  <c r="E644" i="4"/>
  <c r="R644" i="4" s="1"/>
  <c r="D644" i="4"/>
  <c r="Q644" i="4" s="1"/>
  <c r="V580" i="4"/>
  <c r="S563" i="4"/>
  <c r="A645" i="4"/>
  <c r="H642" i="4" l="1"/>
  <c r="U642" i="4" s="1"/>
  <c r="I643" i="4"/>
  <c r="G593" i="4"/>
  <c r="P580" i="4"/>
  <c r="C581" i="4"/>
  <c r="B581" i="4" s="1"/>
  <c r="F645" i="4"/>
  <c r="E645" i="4"/>
  <c r="R645" i="4" s="1"/>
  <c r="D645" i="4"/>
  <c r="Q645" i="4" s="1"/>
  <c r="V581" i="4"/>
  <c r="S564" i="4"/>
  <c r="A646" i="4"/>
  <c r="G594" i="4" l="1"/>
  <c r="H643" i="4"/>
  <c r="U643" i="4" s="1"/>
  <c r="I644" i="4"/>
  <c r="P581" i="4"/>
  <c r="C582" i="4"/>
  <c r="B582" i="4" s="1"/>
  <c r="F646" i="4"/>
  <c r="E646" i="4"/>
  <c r="R646" i="4" s="1"/>
  <c r="D646" i="4"/>
  <c r="Q646" i="4" s="1"/>
  <c r="V582" i="4"/>
  <c r="S565" i="4"/>
  <c r="A647" i="4"/>
  <c r="H644" i="4" l="1"/>
  <c r="U644" i="4" s="1"/>
  <c r="I645" i="4"/>
  <c r="G595" i="4"/>
  <c r="P582" i="4"/>
  <c r="C583" i="4"/>
  <c r="B583" i="4" s="1"/>
  <c r="D647" i="4"/>
  <c r="Q647" i="4" s="1"/>
  <c r="F647" i="4"/>
  <c r="E647" i="4"/>
  <c r="R647" i="4" s="1"/>
  <c r="V583" i="4"/>
  <c r="S566" i="4"/>
  <c r="A648" i="4"/>
  <c r="G596" i="4" l="1"/>
  <c r="H645" i="4"/>
  <c r="U645" i="4" s="1"/>
  <c r="I646" i="4"/>
  <c r="P583" i="4"/>
  <c r="C584" i="4"/>
  <c r="B584" i="4" s="1"/>
  <c r="F648" i="4"/>
  <c r="E648" i="4"/>
  <c r="R648" i="4" s="1"/>
  <c r="D648" i="4"/>
  <c r="Q648" i="4" s="1"/>
  <c r="V584" i="4"/>
  <c r="S567" i="4"/>
  <c r="A649" i="4"/>
  <c r="H646" i="4" l="1"/>
  <c r="U646" i="4" s="1"/>
  <c r="I647" i="4"/>
  <c r="G597" i="4"/>
  <c r="P584" i="4"/>
  <c r="C585" i="4"/>
  <c r="B585" i="4" s="1"/>
  <c r="F649" i="4"/>
  <c r="E649" i="4"/>
  <c r="R649" i="4" s="1"/>
  <c r="D649" i="4"/>
  <c r="Q649" i="4" s="1"/>
  <c r="V585" i="4"/>
  <c r="S568" i="4"/>
  <c r="A650" i="4"/>
  <c r="G598" i="4" l="1"/>
  <c r="H647" i="4"/>
  <c r="U647" i="4" s="1"/>
  <c r="I648" i="4"/>
  <c r="P585" i="4"/>
  <c r="C586" i="4"/>
  <c r="B586" i="4" s="1"/>
  <c r="F650" i="4"/>
  <c r="E650" i="4"/>
  <c r="R650" i="4" s="1"/>
  <c r="D650" i="4"/>
  <c r="Q650" i="4" s="1"/>
  <c r="V586" i="4"/>
  <c r="S569" i="4"/>
  <c r="A651" i="4"/>
  <c r="H648" i="4" l="1"/>
  <c r="U648" i="4" s="1"/>
  <c r="I649" i="4"/>
  <c r="G599" i="4"/>
  <c r="P586" i="4"/>
  <c r="C587" i="4"/>
  <c r="B587" i="4" s="1"/>
  <c r="F651" i="4"/>
  <c r="E651" i="4"/>
  <c r="R651" i="4" s="1"/>
  <c r="D651" i="4"/>
  <c r="Q651" i="4" s="1"/>
  <c r="V587" i="4"/>
  <c r="S570" i="4"/>
  <c r="A652" i="4"/>
  <c r="G600" i="4" l="1"/>
  <c r="H649" i="4"/>
  <c r="U649" i="4" s="1"/>
  <c r="I650" i="4"/>
  <c r="P587" i="4"/>
  <c r="C588" i="4"/>
  <c r="B588" i="4" s="1"/>
  <c r="E652" i="4"/>
  <c r="R652" i="4" s="1"/>
  <c r="D652" i="4"/>
  <c r="Q652" i="4" s="1"/>
  <c r="F652" i="4"/>
  <c r="V588" i="4"/>
  <c r="S571" i="4"/>
  <c r="A653" i="4"/>
  <c r="H650" i="4" l="1"/>
  <c r="U650" i="4" s="1"/>
  <c r="I651" i="4"/>
  <c r="G601" i="4"/>
  <c r="P588" i="4"/>
  <c r="C589" i="4"/>
  <c r="B589" i="4" s="1"/>
  <c r="F653" i="4"/>
  <c r="E653" i="4"/>
  <c r="R653" i="4" s="1"/>
  <c r="D653" i="4"/>
  <c r="Q653" i="4" s="1"/>
  <c r="V589" i="4"/>
  <c r="S572" i="4"/>
  <c r="A654" i="4"/>
  <c r="G602" i="4" l="1"/>
  <c r="H651" i="4"/>
  <c r="U651" i="4" s="1"/>
  <c r="I652" i="4"/>
  <c r="P589" i="4"/>
  <c r="C590" i="4"/>
  <c r="B590" i="4" s="1"/>
  <c r="F654" i="4"/>
  <c r="E654" i="4"/>
  <c r="R654" i="4" s="1"/>
  <c r="D654" i="4"/>
  <c r="Q654" i="4" s="1"/>
  <c r="V590" i="4"/>
  <c r="S573" i="4"/>
  <c r="A655" i="4"/>
  <c r="H652" i="4" l="1"/>
  <c r="U652" i="4" s="1"/>
  <c r="I653" i="4"/>
  <c r="G603" i="4"/>
  <c r="P590" i="4"/>
  <c r="C591" i="4"/>
  <c r="B591" i="4" s="1"/>
  <c r="F655" i="4"/>
  <c r="E655" i="4"/>
  <c r="R655" i="4" s="1"/>
  <c r="D655" i="4"/>
  <c r="Q655" i="4" s="1"/>
  <c r="V591" i="4"/>
  <c r="S574" i="4"/>
  <c r="A656" i="4"/>
  <c r="G604" i="4" l="1"/>
  <c r="H653" i="4"/>
  <c r="U653" i="4" s="1"/>
  <c r="I654" i="4"/>
  <c r="P591" i="4"/>
  <c r="C592" i="4"/>
  <c r="B592" i="4" s="1"/>
  <c r="F656" i="4"/>
  <c r="E656" i="4"/>
  <c r="R656" i="4" s="1"/>
  <c r="D656" i="4"/>
  <c r="Q656" i="4" s="1"/>
  <c r="V592" i="4"/>
  <c r="S575" i="4"/>
  <c r="A657" i="4"/>
  <c r="H654" i="4" l="1"/>
  <c r="U654" i="4" s="1"/>
  <c r="I655" i="4"/>
  <c r="G605" i="4"/>
  <c r="P592" i="4"/>
  <c r="C593" i="4"/>
  <c r="B593" i="4" s="1"/>
  <c r="F657" i="4"/>
  <c r="E657" i="4"/>
  <c r="R657" i="4" s="1"/>
  <c r="D657" i="4"/>
  <c r="Q657" i="4" s="1"/>
  <c r="V593" i="4"/>
  <c r="S576" i="4"/>
  <c r="A658" i="4"/>
  <c r="G606" i="4" l="1"/>
  <c r="H655" i="4"/>
  <c r="U655" i="4" s="1"/>
  <c r="I656" i="4"/>
  <c r="P593" i="4"/>
  <c r="C594" i="4"/>
  <c r="B594" i="4" s="1"/>
  <c r="F658" i="4"/>
  <c r="E658" i="4"/>
  <c r="R658" i="4" s="1"/>
  <c r="D658" i="4"/>
  <c r="Q658" i="4" s="1"/>
  <c r="V594" i="4"/>
  <c r="S577" i="4"/>
  <c r="A659" i="4"/>
  <c r="H656" i="4" l="1"/>
  <c r="U656" i="4" s="1"/>
  <c r="I657" i="4"/>
  <c r="G607" i="4"/>
  <c r="P594" i="4"/>
  <c r="C595" i="4"/>
  <c r="B595" i="4" s="1"/>
  <c r="F659" i="4"/>
  <c r="E659" i="4"/>
  <c r="R659" i="4" s="1"/>
  <c r="D659" i="4"/>
  <c r="Q659" i="4" s="1"/>
  <c r="V595" i="4"/>
  <c r="S578" i="4"/>
  <c r="A660" i="4"/>
  <c r="G608" i="4" l="1"/>
  <c r="H657" i="4"/>
  <c r="U657" i="4" s="1"/>
  <c r="I658" i="4"/>
  <c r="P595" i="4"/>
  <c r="C596" i="4"/>
  <c r="B596" i="4" s="1"/>
  <c r="F660" i="4"/>
  <c r="E660" i="4"/>
  <c r="R660" i="4" s="1"/>
  <c r="D660" i="4"/>
  <c r="Q660" i="4" s="1"/>
  <c r="V596" i="4"/>
  <c r="S579" i="4"/>
  <c r="A661" i="4"/>
  <c r="H658" i="4" l="1"/>
  <c r="U658" i="4" s="1"/>
  <c r="I659" i="4"/>
  <c r="G609" i="4"/>
  <c r="P596" i="4"/>
  <c r="C597" i="4"/>
  <c r="B597" i="4" s="1"/>
  <c r="F661" i="4"/>
  <c r="E661" i="4"/>
  <c r="R661" i="4" s="1"/>
  <c r="D661" i="4"/>
  <c r="Q661" i="4" s="1"/>
  <c r="V597" i="4"/>
  <c r="S580" i="4"/>
  <c r="A662" i="4"/>
  <c r="G610" i="4" l="1"/>
  <c r="H659" i="4"/>
  <c r="U659" i="4" s="1"/>
  <c r="I660" i="4"/>
  <c r="P597" i="4"/>
  <c r="C598" i="4"/>
  <c r="B598" i="4" s="1"/>
  <c r="F662" i="4"/>
  <c r="E662" i="4"/>
  <c r="R662" i="4" s="1"/>
  <c r="D662" i="4"/>
  <c r="Q662" i="4" s="1"/>
  <c r="V598" i="4"/>
  <c r="S581" i="4"/>
  <c r="A663" i="4"/>
  <c r="H660" i="4" l="1"/>
  <c r="U660" i="4" s="1"/>
  <c r="I661" i="4"/>
  <c r="G611" i="4"/>
  <c r="P598" i="4"/>
  <c r="C599" i="4"/>
  <c r="B599" i="4" s="1"/>
  <c r="D663" i="4"/>
  <c r="Q663" i="4" s="1"/>
  <c r="F663" i="4"/>
  <c r="E663" i="4"/>
  <c r="R663" i="4" s="1"/>
  <c r="V599" i="4"/>
  <c r="S582" i="4"/>
  <c r="A664" i="4"/>
  <c r="G612" i="4" l="1"/>
  <c r="H661" i="4"/>
  <c r="U661" i="4" s="1"/>
  <c r="I662" i="4"/>
  <c r="P599" i="4"/>
  <c r="C600" i="4"/>
  <c r="B600" i="4" s="1"/>
  <c r="F664" i="4"/>
  <c r="E664" i="4"/>
  <c r="R664" i="4" s="1"/>
  <c r="D664" i="4"/>
  <c r="Q664" i="4" s="1"/>
  <c r="V600" i="4"/>
  <c r="S583" i="4"/>
  <c r="A665" i="4"/>
  <c r="H662" i="4" l="1"/>
  <c r="U662" i="4" s="1"/>
  <c r="I663" i="4"/>
  <c r="G613" i="4"/>
  <c r="P600" i="4"/>
  <c r="C601" i="4"/>
  <c r="B601" i="4" s="1"/>
  <c r="F665" i="4"/>
  <c r="E665" i="4"/>
  <c r="R665" i="4" s="1"/>
  <c r="D665" i="4"/>
  <c r="Q665" i="4" s="1"/>
  <c r="V601" i="4"/>
  <c r="S584" i="4"/>
  <c r="A666" i="4"/>
  <c r="G614" i="4" l="1"/>
  <c r="H663" i="4"/>
  <c r="U663" i="4" s="1"/>
  <c r="I664" i="4"/>
  <c r="P601" i="4"/>
  <c r="C602" i="4"/>
  <c r="B602" i="4" s="1"/>
  <c r="F666" i="4"/>
  <c r="E666" i="4"/>
  <c r="R666" i="4" s="1"/>
  <c r="D666" i="4"/>
  <c r="Q666" i="4" s="1"/>
  <c r="V602" i="4"/>
  <c r="S585" i="4"/>
  <c r="A667" i="4"/>
  <c r="H664" i="4" l="1"/>
  <c r="U664" i="4" s="1"/>
  <c r="I665" i="4"/>
  <c r="G615" i="4"/>
  <c r="P602" i="4"/>
  <c r="C603" i="4"/>
  <c r="B603" i="4" s="1"/>
  <c r="F667" i="4"/>
  <c r="E667" i="4"/>
  <c r="R667" i="4" s="1"/>
  <c r="D667" i="4"/>
  <c r="Q667" i="4" s="1"/>
  <c r="V603" i="4"/>
  <c r="S586" i="4"/>
  <c r="A668" i="4"/>
  <c r="G616" i="4" l="1"/>
  <c r="H665" i="4"/>
  <c r="U665" i="4" s="1"/>
  <c r="I666" i="4"/>
  <c r="P603" i="4"/>
  <c r="C604" i="4"/>
  <c r="B604" i="4" s="1"/>
  <c r="E668" i="4"/>
  <c r="R668" i="4" s="1"/>
  <c r="D668" i="4"/>
  <c r="Q668" i="4" s="1"/>
  <c r="F668" i="4"/>
  <c r="V604" i="4"/>
  <c r="S587" i="4"/>
  <c r="A669" i="4"/>
  <c r="H666" i="4" l="1"/>
  <c r="U666" i="4" s="1"/>
  <c r="I667" i="4"/>
  <c r="G617" i="4"/>
  <c r="P604" i="4"/>
  <c r="C605" i="4"/>
  <c r="B605" i="4" s="1"/>
  <c r="F669" i="4"/>
  <c r="E669" i="4"/>
  <c r="R669" i="4" s="1"/>
  <c r="D669" i="4"/>
  <c r="Q669" i="4" s="1"/>
  <c r="V605" i="4"/>
  <c r="S588" i="4"/>
  <c r="A670" i="4"/>
  <c r="G618" i="4" l="1"/>
  <c r="H667" i="4"/>
  <c r="U667" i="4" s="1"/>
  <c r="I668" i="4"/>
  <c r="P605" i="4"/>
  <c r="C606" i="4"/>
  <c r="B606" i="4" s="1"/>
  <c r="F670" i="4"/>
  <c r="E670" i="4"/>
  <c r="R670" i="4" s="1"/>
  <c r="D670" i="4"/>
  <c r="Q670" i="4" s="1"/>
  <c r="V606" i="4"/>
  <c r="S589" i="4"/>
  <c r="A671" i="4"/>
  <c r="H668" i="4" l="1"/>
  <c r="U668" i="4" s="1"/>
  <c r="I669" i="4"/>
  <c r="G619" i="4"/>
  <c r="P606" i="4"/>
  <c r="C607" i="4"/>
  <c r="B607" i="4" s="1"/>
  <c r="F671" i="4"/>
  <c r="E671" i="4"/>
  <c r="R671" i="4" s="1"/>
  <c r="D671" i="4"/>
  <c r="Q671" i="4" s="1"/>
  <c r="V607" i="4"/>
  <c r="S590" i="4"/>
  <c r="A672" i="4"/>
  <c r="G620" i="4" l="1"/>
  <c r="H669" i="4"/>
  <c r="U669" i="4" s="1"/>
  <c r="I670" i="4"/>
  <c r="P607" i="4"/>
  <c r="C608" i="4"/>
  <c r="B608" i="4" s="1"/>
  <c r="F672" i="4"/>
  <c r="E672" i="4"/>
  <c r="R672" i="4" s="1"/>
  <c r="D672" i="4"/>
  <c r="Q672" i="4" s="1"/>
  <c r="V608" i="4"/>
  <c r="S591" i="4"/>
  <c r="A673" i="4"/>
  <c r="H670" i="4" l="1"/>
  <c r="U670" i="4" s="1"/>
  <c r="I671" i="4"/>
  <c r="G621" i="4"/>
  <c r="P608" i="4"/>
  <c r="C609" i="4"/>
  <c r="B609" i="4" s="1"/>
  <c r="F673" i="4"/>
  <c r="E673" i="4"/>
  <c r="R673" i="4" s="1"/>
  <c r="D673" i="4"/>
  <c r="Q673" i="4" s="1"/>
  <c r="V609" i="4"/>
  <c r="S592" i="4"/>
  <c r="A674" i="4"/>
  <c r="G622" i="4" l="1"/>
  <c r="H671" i="4"/>
  <c r="U671" i="4" s="1"/>
  <c r="I672" i="4"/>
  <c r="P609" i="4"/>
  <c r="C610" i="4"/>
  <c r="B610" i="4" s="1"/>
  <c r="F674" i="4"/>
  <c r="E674" i="4"/>
  <c r="R674" i="4" s="1"/>
  <c r="D674" i="4"/>
  <c r="Q674" i="4" s="1"/>
  <c r="V610" i="4"/>
  <c r="S593" i="4"/>
  <c r="A675" i="4"/>
  <c r="H672" i="4" l="1"/>
  <c r="U672" i="4" s="1"/>
  <c r="I673" i="4"/>
  <c r="G623" i="4"/>
  <c r="P610" i="4"/>
  <c r="C611" i="4"/>
  <c r="B611" i="4" s="1"/>
  <c r="F675" i="4"/>
  <c r="E675" i="4"/>
  <c r="R675" i="4" s="1"/>
  <c r="D675" i="4"/>
  <c r="Q675" i="4" s="1"/>
  <c r="V611" i="4"/>
  <c r="S594" i="4"/>
  <c r="A676" i="4"/>
  <c r="G624" i="4" l="1"/>
  <c r="H673" i="4"/>
  <c r="U673" i="4" s="1"/>
  <c r="I674" i="4"/>
  <c r="P611" i="4"/>
  <c r="C612" i="4"/>
  <c r="B612" i="4" s="1"/>
  <c r="F676" i="4"/>
  <c r="E676" i="4"/>
  <c r="R676" i="4" s="1"/>
  <c r="D676" i="4"/>
  <c r="Q676" i="4" s="1"/>
  <c r="V612" i="4"/>
  <c r="S595" i="4"/>
  <c r="A677" i="4"/>
  <c r="H674" i="4" l="1"/>
  <c r="U674" i="4" s="1"/>
  <c r="I675" i="4"/>
  <c r="G625" i="4"/>
  <c r="P612" i="4"/>
  <c r="C613" i="4"/>
  <c r="B613" i="4" s="1"/>
  <c r="F677" i="4"/>
  <c r="E677" i="4"/>
  <c r="R677" i="4" s="1"/>
  <c r="D677" i="4"/>
  <c r="Q677" i="4" s="1"/>
  <c r="V613" i="4"/>
  <c r="S596" i="4"/>
  <c r="A678" i="4"/>
  <c r="G626" i="4" l="1"/>
  <c r="H675" i="4"/>
  <c r="U675" i="4" s="1"/>
  <c r="I676" i="4"/>
  <c r="P613" i="4"/>
  <c r="C614" i="4"/>
  <c r="B614" i="4" s="1"/>
  <c r="F678" i="4"/>
  <c r="E678" i="4"/>
  <c r="R678" i="4" s="1"/>
  <c r="D678" i="4"/>
  <c r="Q678" i="4" s="1"/>
  <c r="V614" i="4"/>
  <c r="S597" i="4"/>
  <c r="A679" i="4"/>
  <c r="H676" i="4" l="1"/>
  <c r="U676" i="4" s="1"/>
  <c r="I677" i="4"/>
  <c r="G627" i="4"/>
  <c r="P614" i="4"/>
  <c r="C615" i="4"/>
  <c r="B615" i="4" s="1"/>
  <c r="D679" i="4"/>
  <c r="Q679" i="4" s="1"/>
  <c r="F679" i="4"/>
  <c r="E679" i="4"/>
  <c r="R679" i="4" s="1"/>
  <c r="V615" i="4"/>
  <c r="S598" i="4"/>
  <c r="A680" i="4"/>
  <c r="G628" i="4" l="1"/>
  <c r="H677" i="4"/>
  <c r="U677" i="4" s="1"/>
  <c r="I678" i="4"/>
  <c r="P615" i="4"/>
  <c r="C616" i="4"/>
  <c r="B616" i="4" s="1"/>
  <c r="F680" i="4"/>
  <c r="E680" i="4"/>
  <c r="R680" i="4" s="1"/>
  <c r="D680" i="4"/>
  <c r="Q680" i="4" s="1"/>
  <c r="V616" i="4"/>
  <c r="S599" i="4"/>
  <c r="A681" i="4"/>
  <c r="H678" i="4" l="1"/>
  <c r="U678" i="4" s="1"/>
  <c r="I679" i="4"/>
  <c r="G629" i="4"/>
  <c r="P616" i="4"/>
  <c r="C617" i="4"/>
  <c r="B617" i="4" s="1"/>
  <c r="F681" i="4"/>
  <c r="E681" i="4"/>
  <c r="R681" i="4" s="1"/>
  <c r="D681" i="4"/>
  <c r="Q681" i="4" s="1"/>
  <c r="V617" i="4"/>
  <c r="S600" i="4"/>
  <c r="A682" i="4"/>
  <c r="G630" i="4" l="1"/>
  <c r="H679" i="4"/>
  <c r="U679" i="4" s="1"/>
  <c r="I680" i="4"/>
  <c r="P617" i="4"/>
  <c r="C618" i="4"/>
  <c r="B618" i="4" s="1"/>
  <c r="F682" i="4"/>
  <c r="E682" i="4"/>
  <c r="R682" i="4" s="1"/>
  <c r="D682" i="4"/>
  <c r="Q682" i="4" s="1"/>
  <c r="V618" i="4"/>
  <c r="S601" i="4"/>
  <c r="A683" i="4"/>
  <c r="H680" i="4" l="1"/>
  <c r="U680" i="4" s="1"/>
  <c r="I681" i="4"/>
  <c r="G631" i="4"/>
  <c r="P618" i="4"/>
  <c r="C619" i="4"/>
  <c r="B619" i="4" s="1"/>
  <c r="F683" i="4"/>
  <c r="E683" i="4"/>
  <c r="R683" i="4" s="1"/>
  <c r="D683" i="4"/>
  <c r="Q683" i="4" s="1"/>
  <c r="V619" i="4"/>
  <c r="S602" i="4"/>
  <c r="A684" i="4"/>
  <c r="G632" i="4" l="1"/>
  <c r="H681" i="4"/>
  <c r="U681" i="4" s="1"/>
  <c r="I682" i="4"/>
  <c r="P619" i="4"/>
  <c r="C620" i="4"/>
  <c r="B620" i="4" s="1"/>
  <c r="E684" i="4"/>
  <c r="R684" i="4" s="1"/>
  <c r="D684" i="4"/>
  <c r="Q684" i="4" s="1"/>
  <c r="F684" i="4"/>
  <c r="V620" i="4"/>
  <c r="S603" i="4"/>
  <c r="A685" i="4"/>
  <c r="H682" i="4" l="1"/>
  <c r="U682" i="4" s="1"/>
  <c r="I683" i="4"/>
  <c r="G633" i="4"/>
  <c r="P620" i="4"/>
  <c r="C621" i="4"/>
  <c r="B621" i="4" s="1"/>
  <c r="F685" i="4"/>
  <c r="E685" i="4"/>
  <c r="R685" i="4" s="1"/>
  <c r="D685" i="4"/>
  <c r="Q685" i="4" s="1"/>
  <c r="V621" i="4"/>
  <c r="S604" i="4"/>
  <c r="A686" i="4"/>
  <c r="G634" i="4" l="1"/>
  <c r="H683" i="4"/>
  <c r="U683" i="4" s="1"/>
  <c r="I684" i="4"/>
  <c r="P621" i="4"/>
  <c r="C622" i="4"/>
  <c r="B622" i="4" s="1"/>
  <c r="F686" i="4"/>
  <c r="E686" i="4"/>
  <c r="R686" i="4" s="1"/>
  <c r="D686" i="4"/>
  <c r="Q686" i="4" s="1"/>
  <c r="V622" i="4"/>
  <c r="S605" i="4"/>
  <c r="A687" i="4"/>
  <c r="H684" i="4" l="1"/>
  <c r="U684" i="4" s="1"/>
  <c r="I685" i="4"/>
  <c r="G635" i="4"/>
  <c r="P622" i="4"/>
  <c r="C623" i="4"/>
  <c r="B623" i="4" s="1"/>
  <c r="F687" i="4"/>
  <c r="E687" i="4"/>
  <c r="R687" i="4" s="1"/>
  <c r="D687" i="4"/>
  <c r="Q687" i="4" s="1"/>
  <c r="V623" i="4"/>
  <c r="S606" i="4"/>
  <c r="A688" i="4"/>
  <c r="G636" i="4" l="1"/>
  <c r="H685" i="4"/>
  <c r="U685" i="4" s="1"/>
  <c r="I686" i="4"/>
  <c r="P623" i="4"/>
  <c r="C624" i="4"/>
  <c r="B624" i="4" s="1"/>
  <c r="F688" i="4"/>
  <c r="E688" i="4"/>
  <c r="R688" i="4" s="1"/>
  <c r="D688" i="4"/>
  <c r="Q688" i="4" s="1"/>
  <c r="V624" i="4"/>
  <c r="S607" i="4"/>
  <c r="A689" i="4"/>
  <c r="H686" i="4" l="1"/>
  <c r="U686" i="4" s="1"/>
  <c r="I687" i="4"/>
  <c r="G637" i="4"/>
  <c r="P624" i="4"/>
  <c r="C625" i="4"/>
  <c r="B625" i="4" s="1"/>
  <c r="F689" i="4"/>
  <c r="E689" i="4"/>
  <c r="R689" i="4" s="1"/>
  <c r="D689" i="4"/>
  <c r="Q689" i="4" s="1"/>
  <c r="V625" i="4"/>
  <c r="S608" i="4"/>
  <c r="A690" i="4"/>
  <c r="G638" i="4" l="1"/>
  <c r="H687" i="4"/>
  <c r="U687" i="4" s="1"/>
  <c r="I688" i="4"/>
  <c r="P625" i="4"/>
  <c r="C626" i="4"/>
  <c r="B626" i="4" s="1"/>
  <c r="F690" i="4"/>
  <c r="E690" i="4"/>
  <c r="R690" i="4" s="1"/>
  <c r="D690" i="4"/>
  <c r="Q690" i="4" s="1"/>
  <c r="V626" i="4"/>
  <c r="S609" i="4"/>
  <c r="A691" i="4"/>
  <c r="H688" i="4" l="1"/>
  <c r="U688" i="4" s="1"/>
  <c r="I689" i="4"/>
  <c r="G639" i="4"/>
  <c r="P626" i="4"/>
  <c r="C627" i="4"/>
  <c r="B627" i="4" s="1"/>
  <c r="F691" i="4"/>
  <c r="E691" i="4"/>
  <c r="R691" i="4" s="1"/>
  <c r="D691" i="4"/>
  <c r="Q691" i="4" s="1"/>
  <c r="V627" i="4"/>
  <c r="S610" i="4"/>
  <c r="A692" i="4"/>
  <c r="G640" i="4" l="1"/>
  <c r="H689" i="4"/>
  <c r="U689" i="4" s="1"/>
  <c r="I690" i="4"/>
  <c r="P627" i="4"/>
  <c r="C628" i="4"/>
  <c r="B628" i="4" s="1"/>
  <c r="F692" i="4"/>
  <c r="E692" i="4"/>
  <c r="R692" i="4" s="1"/>
  <c r="D692" i="4"/>
  <c r="Q692" i="4" s="1"/>
  <c r="V628" i="4"/>
  <c r="S611" i="4"/>
  <c r="A693" i="4"/>
  <c r="H690" i="4" l="1"/>
  <c r="U690" i="4" s="1"/>
  <c r="I691" i="4"/>
  <c r="G641" i="4"/>
  <c r="P628" i="4"/>
  <c r="C629" i="4"/>
  <c r="B629" i="4" s="1"/>
  <c r="F693" i="4"/>
  <c r="E693" i="4"/>
  <c r="R693" i="4" s="1"/>
  <c r="D693" i="4"/>
  <c r="Q693" i="4" s="1"/>
  <c r="V629" i="4"/>
  <c r="S612" i="4"/>
  <c r="A694" i="4"/>
  <c r="G642" i="4" l="1"/>
  <c r="H691" i="4"/>
  <c r="U691" i="4" s="1"/>
  <c r="I692" i="4"/>
  <c r="P629" i="4"/>
  <c r="C630" i="4"/>
  <c r="B630" i="4" s="1"/>
  <c r="F694" i="4"/>
  <c r="E694" i="4"/>
  <c r="R694" i="4" s="1"/>
  <c r="D694" i="4"/>
  <c r="Q694" i="4" s="1"/>
  <c r="V630" i="4"/>
  <c r="S613" i="4"/>
  <c r="A695" i="4"/>
  <c r="H692" i="4" l="1"/>
  <c r="U692" i="4" s="1"/>
  <c r="I693" i="4"/>
  <c r="G643" i="4"/>
  <c r="P630" i="4"/>
  <c r="C631" i="4"/>
  <c r="B631" i="4" s="1"/>
  <c r="D695" i="4"/>
  <c r="Q695" i="4" s="1"/>
  <c r="F695" i="4"/>
  <c r="E695" i="4"/>
  <c r="R695" i="4" s="1"/>
  <c r="V631" i="4"/>
  <c r="S614" i="4"/>
  <c r="A696" i="4"/>
  <c r="G644" i="4" l="1"/>
  <c r="H693" i="4"/>
  <c r="U693" i="4" s="1"/>
  <c r="I694" i="4"/>
  <c r="P631" i="4"/>
  <c r="C632" i="4"/>
  <c r="B632" i="4" s="1"/>
  <c r="F696" i="4"/>
  <c r="E696" i="4"/>
  <c r="R696" i="4" s="1"/>
  <c r="D696" i="4"/>
  <c r="Q696" i="4" s="1"/>
  <c r="V632" i="4"/>
  <c r="S615" i="4"/>
  <c r="A697" i="4"/>
  <c r="H694" i="4" l="1"/>
  <c r="U694" i="4" s="1"/>
  <c r="I695" i="4"/>
  <c r="G645" i="4"/>
  <c r="P632" i="4"/>
  <c r="C633" i="4"/>
  <c r="B633" i="4" s="1"/>
  <c r="F697" i="4"/>
  <c r="E697" i="4"/>
  <c r="R697" i="4" s="1"/>
  <c r="D697" i="4"/>
  <c r="Q697" i="4" s="1"/>
  <c r="V633" i="4"/>
  <c r="S616" i="4"/>
  <c r="A698" i="4"/>
  <c r="G646" i="4" l="1"/>
  <c r="H695" i="4"/>
  <c r="U695" i="4" s="1"/>
  <c r="I696" i="4"/>
  <c r="P633" i="4"/>
  <c r="C634" i="4"/>
  <c r="B634" i="4" s="1"/>
  <c r="F698" i="4"/>
  <c r="E698" i="4"/>
  <c r="R698" i="4" s="1"/>
  <c r="D698" i="4"/>
  <c r="Q698" i="4" s="1"/>
  <c r="V634" i="4"/>
  <c r="S617" i="4"/>
  <c r="A699" i="4"/>
  <c r="H696" i="4" l="1"/>
  <c r="U696" i="4" s="1"/>
  <c r="I697" i="4"/>
  <c r="G647" i="4"/>
  <c r="P634" i="4"/>
  <c r="C635" i="4"/>
  <c r="B635" i="4" s="1"/>
  <c r="F699" i="4"/>
  <c r="E699" i="4"/>
  <c r="R699" i="4" s="1"/>
  <c r="D699" i="4"/>
  <c r="Q699" i="4" s="1"/>
  <c r="V635" i="4"/>
  <c r="S618" i="4"/>
  <c r="A700" i="4"/>
  <c r="G648" i="4" l="1"/>
  <c r="H697" i="4"/>
  <c r="U697" i="4" s="1"/>
  <c r="I698" i="4"/>
  <c r="P635" i="4"/>
  <c r="C636" i="4"/>
  <c r="B636" i="4" s="1"/>
  <c r="E700" i="4"/>
  <c r="R700" i="4" s="1"/>
  <c r="D700" i="4"/>
  <c r="Q700" i="4" s="1"/>
  <c r="F700" i="4"/>
  <c r="V636" i="4"/>
  <c r="S619" i="4"/>
  <c r="A701" i="4"/>
  <c r="H698" i="4" l="1"/>
  <c r="U698" i="4" s="1"/>
  <c r="I699" i="4"/>
  <c r="G649" i="4"/>
  <c r="P636" i="4"/>
  <c r="C637" i="4"/>
  <c r="B637" i="4" s="1"/>
  <c r="F701" i="4"/>
  <c r="E701" i="4"/>
  <c r="R701" i="4" s="1"/>
  <c r="D701" i="4"/>
  <c r="Q701" i="4" s="1"/>
  <c r="V637" i="4"/>
  <c r="S620" i="4"/>
  <c r="A702" i="4"/>
  <c r="G650" i="4" l="1"/>
  <c r="H699" i="4"/>
  <c r="U699" i="4" s="1"/>
  <c r="I700" i="4"/>
  <c r="P637" i="4"/>
  <c r="C638" i="4"/>
  <c r="B638" i="4" s="1"/>
  <c r="F702" i="4"/>
  <c r="E702" i="4"/>
  <c r="R702" i="4" s="1"/>
  <c r="D702" i="4"/>
  <c r="Q702" i="4" s="1"/>
  <c r="V638" i="4"/>
  <c r="S621" i="4"/>
  <c r="A703" i="4"/>
  <c r="H700" i="4" l="1"/>
  <c r="U700" i="4" s="1"/>
  <c r="I701" i="4"/>
  <c r="G651" i="4"/>
  <c r="P638" i="4"/>
  <c r="C639" i="4"/>
  <c r="B639" i="4" s="1"/>
  <c r="F703" i="4"/>
  <c r="E703" i="4"/>
  <c r="R703" i="4" s="1"/>
  <c r="D703" i="4"/>
  <c r="Q703" i="4" s="1"/>
  <c r="V639" i="4"/>
  <c r="S622" i="4"/>
  <c r="A704" i="4"/>
  <c r="G652" i="4" l="1"/>
  <c r="H701" i="4"/>
  <c r="U701" i="4" s="1"/>
  <c r="I702" i="4"/>
  <c r="P639" i="4"/>
  <c r="C640" i="4"/>
  <c r="B640" i="4" s="1"/>
  <c r="F704" i="4"/>
  <c r="E704" i="4"/>
  <c r="R704" i="4" s="1"/>
  <c r="D704" i="4"/>
  <c r="Q704" i="4" s="1"/>
  <c r="V640" i="4"/>
  <c r="S623" i="4"/>
  <c r="A705" i="4"/>
  <c r="H702" i="4" l="1"/>
  <c r="U702" i="4" s="1"/>
  <c r="I703" i="4"/>
  <c r="G653" i="4"/>
  <c r="P640" i="4"/>
  <c r="C641" i="4"/>
  <c r="B641" i="4" s="1"/>
  <c r="F705" i="4"/>
  <c r="E705" i="4"/>
  <c r="R705" i="4" s="1"/>
  <c r="D705" i="4"/>
  <c r="Q705" i="4" s="1"/>
  <c r="V641" i="4"/>
  <c r="S624" i="4"/>
  <c r="A706" i="4"/>
  <c r="G654" i="4" l="1"/>
  <c r="H703" i="4"/>
  <c r="U703" i="4" s="1"/>
  <c r="I704" i="4"/>
  <c r="P641" i="4"/>
  <c r="C642" i="4"/>
  <c r="B642" i="4" s="1"/>
  <c r="F706" i="4"/>
  <c r="E706" i="4"/>
  <c r="R706" i="4" s="1"/>
  <c r="D706" i="4"/>
  <c r="Q706" i="4" s="1"/>
  <c r="V642" i="4"/>
  <c r="S625" i="4"/>
  <c r="A707" i="4"/>
  <c r="H704" i="4" l="1"/>
  <c r="U704" i="4" s="1"/>
  <c r="I705" i="4"/>
  <c r="G655" i="4"/>
  <c r="P642" i="4"/>
  <c r="C643" i="4"/>
  <c r="B643" i="4" s="1"/>
  <c r="F707" i="4"/>
  <c r="E707" i="4"/>
  <c r="R707" i="4" s="1"/>
  <c r="D707" i="4"/>
  <c r="Q707" i="4" s="1"/>
  <c r="V643" i="4"/>
  <c r="S626" i="4"/>
  <c r="A708" i="4"/>
  <c r="G656" i="4" l="1"/>
  <c r="H705" i="4"/>
  <c r="U705" i="4" s="1"/>
  <c r="I706" i="4"/>
  <c r="P643" i="4"/>
  <c r="C644" i="4"/>
  <c r="B644" i="4" s="1"/>
  <c r="F708" i="4"/>
  <c r="E708" i="4"/>
  <c r="R708" i="4" s="1"/>
  <c r="D708" i="4"/>
  <c r="Q708" i="4" s="1"/>
  <c r="V644" i="4"/>
  <c r="S627" i="4"/>
  <c r="A709" i="4"/>
  <c r="H706" i="4" l="1"/>
  <c r="U706" i="4" s="1"/>
  <c r="I707" i="4"/>
  <c r="G657" i="4"/>
  <c r="P644" i="4"/>
  <c r="C645" i="4"/>
  <c r="B645" i="4" s="1"/>
  <c r="F709" i="4"/>
  <c r="E709" i="4"/>
  <c r="R709" i="4" s="1"/>
  <c r="D709" i="4"/>
  <c r="Q709" i="4" s="1"/>
  <c r="V645" i="4"/>
  <c r="S628" i="4"/>
  <c r="A710" i="4"/>
  <c r="G658" i="4" l="1"/>
  <c r="H707" i="4"/>
  <c r="U707" i="4" s="1"/>
  <c r="I708" i="4"/>
  <c r="P645" i="4"/>
  <c r="C646" i="4"/>
  <c r="B646" i="4" s="1"/>
  <c r="F710" i="4"/>
  <c r="E710" i="4"/>
  <c r="R710" i="4" s="1"/>
  <c r="D710" i="4"/>
  <c r="Q710" i="4" s="1"/>
  <c r="V646" i="4"/>
  <c r="S629" i="4"/>
  <c r="H708" i="4" l="1"/>
  <c r="U708" i="4" s="1"/>
  <c r="I709" i="4"/>
  <c r="G659" i="4"/>
  <c r="P646" i="4"/>
  <c r="C647" i="4"/>
  <c r="B647" i="4" s="1"/>
  <c r="V647" i="4"/>
  <c r="S630" i="4"/>
  <c r="G660" i="4" l="1"/>
  <c r="H709" i="4"/>
  <c r="U709" i="4" s="1"/>
  <c r="I710" i="4"/>
  <c r="P647" i="4"/>
  <c r="C648" i="4"/>
  <c r="B648" i="4" s="1"/>
  <c r="V648" i="4"/>
  <c r="S631" i="4"/>
  <c r="H710" i="4" l="1"/>
  <c r="U710" i="4" s="1"/>
  <c r="G661" i="4"/>
  <c r="P648" i="4"/>
  <c r="C649" i="4"/>
  <c r="B649" i="4" s="1"/>
  <c r="V649" i="4"/>
  <c r="S632" i="4"/>
  <c r="G662" i="4" l="1"/>
  <c r="P649" i="4"/>
  <c r="C650" i="4"/>
  <c r="B650" i="4" s="1"/>
  <c r="V650" i="4"/>
  <c r="S633" i="4"/>
  <c r="G663" i="4" l="1"/>
  <c r="P650" i="4"/>
  <c r="C651" i="4"/>
  <c r="B651" i="4" s="1"/>
  <c r="V651" i="4"/>
  <c r="S634" i="4"/>
  <c r="G664" i="4" l="1"/>
  <c r="P651" i="4"/>
  <c r="C652" i="4"/>
  <c r="B652" i="4" s="1"/>
  <c r="V652" i="4"/>
  <c r="S635" i="4"/>
  <c r="G665" i="4" l="1"/>
  <c r="P652" i="4"/>
  <c r="C653" i="4"/>
  <c r="B653" i="4" s="1"/>
  <c r="V653" i="4"/>
  <c r="S636" i="4"/>
  <c r="G666" i="4" l="1"/>
  <c r="P653" i="4"/>
  <c r="C654" i="4"/>
  <c r="B654" i="4" s="1"/>
  <c r="V654" i="4"/>
  <c r="S637" i="4"/>
  <c r="G667" i="4" l="1"/>
  <c r="P654" i="4"/>
  <c r="C655" i="4"/>
  <c r="B655" i="4" s="1"/>
  <c r="V655" i="4"/>
  <c r="S638" i="4"/>
  <c r="G668" i="4" l="1"/>
  <c r="P655" i="4"/>
  <c r="C656" i="4"/>
  <c r="B656" i="4" s="1"/>
  <c r="V656" i="4"/>
  <c r="S639" i="4"/>
  <c r="G669" i="4" l="1"/>
  <c r="P656" i="4"/>
  <c r="C657" i="4"/>
  <c r="B657" i="4" s="1"/>
  <c r="V657" i="4"/>
  <c r="S640" i="4"/>
  <c r="G670" i="4" l="1"/>
  <c r="P657" i="4"/>
  <c r="C658" i="4"/>
  <c r="B658" i="4" s="1"/>
  <c r="V658" i="4"/>
  <c r="S641" i="4"/>
  <c r="G671" i="4" l="1"/>
  <c r="P658" i="4"/>
  <c r="C659" i="4"/>
  <c r="B659" i="4" s="1"/>
  <c r="V659" i="4"/>
  <c r="S642" i="4"/>
  <c r="G672" i="4" l="1"/>
  <c r="P659" i="4"/>
  <c r="C660" i="4"/>
  <c r="B660" i="4" s="1"/>
  <c r="V660" i="4"/>
  <c r="S643" i="4"/>
  <c r="G673" i="4" l="1"/>
  <c r="P660" i="4"/>
  <c r="C661" i="4"/>
  <c r="B661" i="4" s="1"/>
  <c r="V661" i="4"/>
  <c r="S644" i="4"/>
  <c r="G674" i="4" l="1"/>
  <c r="P661" i="4"/>
  <c r="C662" i="4"/>
  <c r="B662" i="4" s="1"/>
  <c r="V662" i="4"/>
  <c r="S645" i="4"/>
  <c r="G675" i="4" l="1"/>
  <c r="P662" i="4"/>
  <c r="C663" i="4"/>
  <c r="B663" i="4" s="1"/>
  <c r="V663" i="4"/>
  <c r="S646" i="4"/>
  <c r="G676" i="4" l="1"/>
  <c r="P663" i="4"/>
  <c r="C664" i="4"/>
  <c r="B664" i="4" s="1"/>
  <c r="V664" i="4"/>
  <c r="S647" i="4"/>
  <c r="G677" i="4" l="1"/>
  <c r="P664" i="4"/>
  <c r="C665" i="4"/>
  <c r="B665" i="4" s="1"/>
  <c r="V665" i="4"/>
  <c r="S648" i="4"/>
  <c r="G678" i="4" l="1"/>
  <c r="P665" i="4"/>
  <c r="C666" i="4"/>
  <c r="B666" i="4" s="1"/>
  <c r="V666" i="4"/>
  <c r="S649" i="4"/>
  <c r="G679" i="4" l="1"/>
  <c r="P666" i="4"/>
  <c r="C667" i="4"/>
  <c r="B667" i="4" s="1"/>
  <c r="V667" i="4"/>
  <c r="S650" i="4"/>
  <c r="G680" i="4" l="1"/>
  <c r="P667" i="4"/>
  <c r="C668" i="4"/>
  <c r="B668" i="4" s="1"/>
  <c r="V668" i="4"/>
  <c r="S651" i="4"/>
  <c r="G681" i="4" l="1"/>
  <c r="P668" i="4"/>
  <c r="C669" i="4"/>
  <c r="B669" i="4" s="1"/>
  <c r="V669" i="4"/>
  <c r="S652" i="4"/>
  <c r="G682" i="4" l="1"/>
  <c r="P669" i="4"/>
  <c r="C670" i="4"/>
  <c r="B670" i="4" s="1"/>
  <c r="V670" i="4"/>
  <c r="S653" i="4"/>
  <c r="G683" i="4" l="1"/>
  <c r="P670" i="4"/>
  <c r="C671" i="4"/>
  <c r="B671" i="4" s="1"/>
  <c r="V671" i="4"/>
  <c r="S654" i="4"/>
  <c r="G684" i="4" l="1"/>
  <c r="P671" i="4"/>
  <c r="C672" i="4"/>
  <c r="B672" i="4" s="1"/>
  <c r="V672" i="4"/>
  <c r="S655" i="4"/>
  <c r="G685" i="4" l="1"/>
  <c r="P672" i="4"/>
  <c r="C673" i="4"/>
  <c r="B673" i="4" s="1"/>
  <c r="V673" i="4"/>
  <c r="S656" i="4"/>
  <c r="G686" i="4" l="1"/>
  <c r="P673" i="4"/>
  <c r="C674" i="4"/>
  <c r="B674" i="4" s="1"/>
  <c r="V674" i="4"/>
  <c r="S657" i="4"/>
  <c r="G687" i="4" l="1"/>
  <c r="P674" i="4"/>
  <c r="C675" i="4"/>
  <c r="B675" i="4" s="1"/>
  <c r="V675" i="4"/>
  <c r="S658" i="4"/>
  <c r="G688" i="4" l="1"/>
  <c r="P675" i="4"/>
  <c r="C676" i="4"/>
  <c r="B676" i="4" s="1"/>
  <c r="V676" i="4"/>
  <c r="S659" i="4"/>
  <c r="G689" i="4" l="1"/>
  <c r="P676" i="4"/>
  <c r="C677" i="4"/>
  <c r="B677" i="4" s="1"/>
  <c r="V677" i="4"/>
  <c r="S660" i="4"/>
  <c r="G690" i="4" l="1"/>
  <c r="P677" i="4"/>
  <c r="C678" i="4"/>
  <c r="B678" i="4" s="1"/>
  <c r="V678" i="4"/>
  <c r="S661" i="4"/>
  <c r="G691" i="4" l="1"/>
  <c r="P678" i="4"/>
  <c r="C679" i="4"/>
  <c r="B679" i="4" s="1"/>
  <c r="V679" i="4"/>
  <c r="S662" i="4"/>
  <c r="G692" i="4" l="1"/>
  <c r="P679" i="4"/>
  <c r="C680" i="4"/>
  <c r="B680" i="4" s="1"/>
  <c r="V680" i="4"/>
  <c r="S663" i="4"/>
  <c r="G693" i="4" l="1"/>
  <c r="P680" i="4"/>
  <c r="C681" i="4"/>
  <c r="B681" i="4" s="1"/>
  <c r="V681" i="4"/>
  <c r="S664" i="4"/>
  <c r="G694" i="4" l="1"/>
  <c r="P681" i="4"/>
  <c r="C682" i="4"/>
  <c r="B682" i="4" s="1"/>
  <c r="V682" i="4"/>
  <c r="S665" i="4"/>
  <c r="G695" i="4" l="1"/>
  <c r="P682" i="4"/>
  <c r="C683" i="4"/>
  <c r="B683" i="4" s="1"/>
  <c r="V683" i="4"/>
  <c r="S666" i="4"/>
  <c r="G696" i="4" l="1"/>
  <c r="P683" i="4"/>
  <c r="C684" i="4"/>
  <c r="B684" i="4" s="1"/>
  <c r="V684" i="4"/>
  <c r="S667" i="4"/>
  <c r="G697" i="4" l="1"/>
  <c r="P684" i="4"/>
  <c r="C685" i="4"/>
  <c r="B685" i="4" s="1"/>
  <c r="V685" i="4"/>
  <c r="S668" i="4"/>
  <c r="G698" i="4" l="1"/>
  <c r="P685" i="4"/>
  <c r="C686" i="4"/>
  <c r="B686" i="4" s="1"/>
  <c r="V686" i="4"/>
  <c r="S669" i="4"/>
  <c r="G699" i="4" l="1"/>
  <c r="P686" i="4"/>
  <c r="C687" i="4"/>
  <c r="B687" i="4" s="1"/>
  <c r="V687" i="4"/>
  <c r="S670" i="4"/>
  <c r="G700" i="4" l="1"/>
  <c r="P687" i="4"/>
  <c r="C688" i="4"/>
  <c r="B688" i="4" s="1"/>
  <c r="V688" i="4"/>
  <c r="S671" i="4"/>
  <c r="G701" i="4" l="1"/>
  <c r="P688" i="4"/>
  <c r="C689" i="4"/>
  <c r="B689" i="4" s="1"/>
  <c r="V689" i="4"/>
  <c r="S672" i="4"/>
  <c r="G702" i="4" l="1"/>
  <c r="P689" i="4"/>
  <c r="C690" i="4"/>
  <c r="B690" i="4" s="1"/>
  <c r="V690" i="4"/>
  <c r="S673" i="4"/>
  <c r="G703" i="4" l="1"/>
  <c r="P690" i="4"/>
  <c r="C691" i="4"/>
  <c r="B691" i="4" s="1"/>
  <c r="V691" i="4"/>
  <c r="S674" i="4"/>
  <c r="G704" i="4" l="1"/>
  <c r="P691" i="4"/>
  <c r="C692" i="4"/>
  <c r="B692" i="4" s="1"/>
  <c r="V692" i="4"/>
  <c r="S675" i="4"/>
  <c r="G705" i="4" l="1"/>
  <c r="P692" i="4"/>
  <c r="C693" i="4"/>
  <c r="B693" i="4" s="1"/>
  <c r="V693" i="4"/>
  <c r="S676" i="4"/>
  <c r="G706" i="4" l="1"/>
  <c r="P693" i="4"/>
  <c r="C694" i="4"/>
  <c r="B694" i="4" s="1"/>
  <c r="V694" i="4"/>
  <c r="S677" i="4"/>
  <c r="G707" i="4" l="1"/>
  <c r="P694" i="4"/>
  <c r="C695" i="4"/>
  <c r="B695" i="4" s="1"/>
  <c r="V695" i="4"/>
  <c r="S678" i="4"/>
  <c r="G708" i="4" l="1"/>
  <c r="P695" i="4"/>
  <c r="C696" i="4"/>
  <c r="B696" i="4" s="1"/>
  <c r="V696" i="4"/>
  <c r="S679" i="4"/>
  <c r="G709" i="4" l="1"/>
  <c r="P696" i="4"/>
  <c r="C697" i="4"/>
  <c r="B697" i="4" s="1"/>
  <c r="V697" i="4"/>
  <c r="S680" i="4"/>
  <c r="G710" i="4" l="1"/>
  <c r="P697" i="4"/>
  <c r="C698" i="4"/>
  <c r="B698" i="4" s="1"/>
  <c r="V698" i="4"/>
  <c r="S681" i="4"/>
  <c r="P698" i="4" l="1"/>
  <c r="C699" i="4"/>
  <c r="B699" i="4" s="1"/>
  <c r="V699" i="4"/>
  <c r="S682" i="4"/>
  <c r="P699" i="4" l="1"/>
  <c r="C700" i="4"/>
  <c r="B700" i="4" s="1"/>
  <c r="V700" i="4"/>
  <c r="S683" i="4"/>
  <c r="P700" i="4" l="1"/>
  <c r="C701" i="4"/>
  <c r="B701" i="4" s="1"/>
  <c r="V701" i="4"/>
  <c r="S684" i="4"/>
  <c r="P701" i="4" l="1"/>
  <c r="C702" i="4"/>
  <c r="B702" i="4" s="1"/>
  <c r="V702" i="4"/>
  <c r="S685" i="4"/>
  <c r="P702" i="4" l="1"/>
  <c r="C703" i="4"/>
  <c r="B703" i="4" s="1"/>
  <c r="V703" i="4"/>
  <c r="S686" i="4"/>
  <c r="P703" i="4" l="1"/>
  <c r="C704" i="4"/>
  <c r="B704" i="4" s="1"/>
  <c r="V704" i="4"/>
  <c r="S687" i="4"/>
  <c r="P704" i="4" l="1"/>
  <c r="C705" i="4"/>
  <c r="B705" i="4" s="1"/>
  <c r="V705" i="4"/>
  <c r="S688" i="4"/>
  <c r="P705" i="4" l="1"/>
  <c r="C706" i="4"/>
  <c r="B706" i="4" s="1"/>
  <c r="V706" i="4"/>
  <c r="S689" i="4"/>
  <c r="P706" i="4" l="1"/>
  <c r="C707" i="4"/>
  <c r="B707" i="4" s="1"/>
  <c r="V707" i="4"/>
  <c r="S690" i="4"/>
  <c r="P707" i="4" l="1"/>
  <c r="C708" i="4"/>
  <c r="B708" i="4" s="1"/>
  <c r="V708" i="4"/>
  <c r="S691" i="4"/>
  <c r="P708" i="4" l="1"/>
  <c r="C709" i="4"/>
  <c r="B709" i="4" s="1"/>
  <c r="V709" i="4"/>
  <c r="S692" i="4"/>
  <c r="P709" i="4" l="1"/>
  <c r="C710" i="4"/>
  <c r="P710" i="4" s="1"/>
  <c r="V710" i="4"/>
  <c r="S693" i="4"/>
  <c r="B710" i="4" l="1"/>
  <c r="S694" i="4"/>
  <c r="S695" i="4" l="1"/>
  <c r="S696" i="4" l="1"/>
  <c r="S697" i="4" l="1"/>
  <c r="S698" i="4" l="1"/>
  <c r="S699" i="4" l="1"/>
  <c r="S700" i="4" l="1"/>
  <c r="S701" i="4" l="1"/>
  <c r="S702" i="4" l="1"/>
  <c r="S703" i="4" l="1"/>
  <c r="S704" i="4" l="1"/>
  <c r="S705" i="4" l="1"/>
  <c r="S706" i="4" l="1"/>
  <c r="S707" i="4" l="1"/>
  <c r="S708" i="4" l="1"/>
  <c r="S709" i="4" l="1"/>
  <c r="S710" i="4"/>
  <c r="MZ34" i="1" l="1"/>
  <c r="NA34" i="1" l="1"/>
  <c r="NA33" i="1"/>
  <c r="JE32" i="1" l="1"/>
  <c r="AL32" i="1"/>
  <c r="MN32" i="1"/>
  <c r="MM32" i="1"/>
  <c r="MO32" i="1"/>
  <c r="MD32" i="1"/>
  <c r="AN32" i="1"/>
  <c r="AO32" i="1"/>
  <c r="JE33" i="1"/>
  <c r="MB32" i="1"/>
  <c r="MC32" i="1"/>
  <c r="BM32" i="1"/>
  <c r="MP32" i="1"/>
  <c r="MQ32" i="1"/>
  <c r="JB32" i="1"/>
  <c r="MR32" i="1"/>
  <c r="JI32" i="1"/>
  <c r="JC32" i="1"/>
  <c r="BW32" i="1"/>
  <c r="AP32" i="1"/>
  <c r="BQ32" i="1"/>
  <c r="AM32" i="1"/>
  <c r="C32" i="1"/>
  <c r="BS32" i="1"/>
  <c r="ME32" i="1"/>
  <c r="JF32" i="1" l="1"/>
  <c r="EH32" i="1"/>
  <c r="EI32" i="1"/>
  <c r="EK32" i="1"/>
  <c r="EJ32" i="1"/>
  <c r="EL32" i="1"/>
  <c r="EM32" i="1"/>
  <c r="EN32" i="1"/>
  <c r="EO32" i="1"/>
  <c r="EP32" i="1"/>
  <c r="EQ32" i="1"/>
  <c r="ER32" i="1"/>
  <c r="ES32" i="1"/>
  <c r="ET32" i="1"/>
  <c r="EU32" i="1"/>
  <c r="EV32" i="1"/>
  <c r="EW32" i="1"/>
  <c r="EX32" i="1"/>
  <c r="EY32" i="1"/>
  <c r="EZ32" i="1"/>
  <c r="FA32" i="1"/>
  <c r="FB32" i="1"/>
  <c r="FC32" i="1"/>
  <c r="FD32" i="1"/>
  <c r="FE32" i="1"/>
  <c r="FF32" i="1"/>
  <c r="FG32" i="1"/>
  <c r="FH32" i="1"/>
  <c r="FI32" i="1"/>
  <c r="FJ32" i="1"/>
  <c r="FK32" i="1"/>
  <c r="FL32" i="1"/>
  <c r="FM32" i="1"/>
  <c r="FN32" i="1"/>
  <c r="FO32" i="1"/>
  <c r="FP32" i="1"/>
  <c r="FQ32" i="1"/>
  <c r="GQ32" i="1"/>
  <c r="GR32" i="1"/>
  <c r="GS32" i="1"/>
  <c r="GT32" i="1"/>
  <c r="GU32" i="1"/>
  <c r="GV32" i="1"/>
  <c r="GW32" i="1"/>
  <c r="GX32" i="1"/>
  <c r="GY32" i="1"/>
  <c r="GZ32" i="1"/>
  <c r="HA32" i="1"/>
  <c r="HB32" i="1"/>
  <c r="HC32" i="1"/>
  <c r="HD32" i="1"/>
  <c r="HE32" i="1"/>
  <c r="HF32" i="1"/>
  <c r="HG32" i="1"/>
  <c r="HH32" i="1"/>
  <c r="HI32" i="1"/>
  <c r="HJ32" i="1"/>
  <c r="HK32" i="1"/>
  <c r="HL32" i="1"/>
  <c r="HM32" i="1"/>
  <c r="HN32" i="1"/>
  <c r="HO32" i="1"/>
  <c r="HP32" i="1"/>
  <c r="HQ32" i="1"/>
  <c r="HR32" i="1"/>
  <c r="HS32" i="1"/>
  <c r="HT32" i="1"/>
  <c r="HU32" i="1"/>
  <c r="HV32" i="1"/>
  <c r="HW32" i="1"/>
  <c r="HX32" i="1"/>
  <c r="HY32" i="1"/>
  <c r="HZ32" i="1"/>
  <c r="MB34" i="1"/>
  <c r="JI33" i="1"/>
  <c r="JB33" i="1"/>
  <c r="AO33" i="1"/>
  <c r="MN33" i="1"/>
  <c r="ME33" i="1"/>
  <c r="JE34" i="1"/>
  <c r="MB33" i="1"/>
  <c r="KI32" i="1"/>
  <c r="KH32" i="1"/>
  <c r="KG32" i="1"/>
  <c r="KF32" i="1"/>
  <c r="AL33" i="1"/>
  <c r="LD32" i="1"/>
  <c r="LC32" i="1"/>
  <c r="LB32" i="1"/>
  <c r="LA32" i="1"/>
  <c r="KZ32" i="1"/>
  <c r="KY32" i="1"/>
  <c r="KX32" i="1"/>
  <c r="MO33" i="1"/>
  <c r="BQ33" i="1"/>
  <c r="BW33" i="1"/>
  <c r="TZ32" i="1"/>
  <c r="TY32" i="1"/>
  <c r="TX32" i="1"/>
  <c r="TW32" i="1"/>
  <c r="TV32" i="1"/>
  <c r="TU32" i="1"/>
  <c r="RP32" i="1"/>
  <c r="RO32" i="1"/>
  <c r="RN32" i="1"/>
  <c r="RM32" i="1"/>
  <c r="RL32" i="1"/>
  <c r="RK32" i="1"/>
  <c r="PF32" i="1"/>
  <c r="PE32" i="1"/>
  <c r="PD32" i="1"/>
  <c r="PC32" i="1"/>
  <c r="PB32" i="1"/>
  <c r="OB32" i="1"/>
  <c r="SZ32" i="1"/>
  <c r="QP32" i="1"/>
  <c r="QO32" i="1"/>
  <c r="QN32" i="1"/>
  <c r="QM32" i="1"/>
  <c r="QL32" i="1"/>
  <c r="QK32" i="1"/>
  <c r="OZ32" i="1"/>
  <c r="OY32" i="1"/>
  <c r="OX32" i="1"/>
  <c r="PA32" i="1"/>
  <c r="OW32" i="1"/>
  <c r="NZ32" i="1"/>
  <c r="SX32" i="1"/>
  <c r="SY32" i="1"/>
  <c r="SW32" i="1"/>
  <c r="SU32" i="1"/>
  <c r="SV32" i="1"/>
  <c r="MQ33" i="1"/>
  <c r="AM33" i="1"/>
  <c r="MD33" i="1"/>
  <c r="C33" i="1"/>
  <c r="MC33" i="1"/>
  <c r="AN33" i="1"/>
  <c r="MR33" i="1"/>
  <c r="MM33" i="1"/>
  <c r="AP33" i="1"/>
  <c r="BM33" i="1"/>
  <c r="JC33" i="1"/>
  <c r="G33" i="1" s="1"/>
  <c r="MP33" i="1"/>
  <c r="RI32" i="1"/>
  <c r="TT32" i="1"/>
  <c r="RC32" i="1"/>
  <c r="OG32" i="1"/>
  <c r="RE32" i="1"/>
  <c r="QZ32" i="1"/>
  <c r="TK32" i="1"/>
  <c r="NW32" i="1"/>
  <c r="TL32" i="1"/>
  <c r="TA32" i="1"/>
  <c r="RB32" i="1"/>
  <c r="OF32" i="1"/>
  <c r="RF32" i="1"/>
  <c r="ON32" i="1"/>
  <c r="OR32" i="1"/>
  <c r="SR32" i="1"/>
  <c r="QI32" i="1"/>
  <c r="OO32" i="1"/>
  <c r="OP32" i="1"/>
  <c r="OQ32" i="1"/>
  <c r="TQ32" i="1"/>
  <c r="QY32" i="1"/>
  <c r="QH32" i="1"/>
  <c r="OV32" i="1"/>
  <c r="TC32" i="1"/>
  <c r="TP32" i="1"/>
  <c r="QS32" i="1"/>
  <c r="NX32" i="1"/>
  <c r="OI32" i="1"/>
  <c r="RJ32" i="1"/>
  <c r="OU32" i="1"/>
  <c r="QV32" i="1"/>
  <c r="QT32" i="1"/>
  <c r="OL32" i="1"/>
  <c r="RA32" i="1"/>
  <c r="TN32" i="1"/>
  <c r="TE32" i="1"/>
  <c r="QR32" i="1"/>
  <c r="CU32" i="1"/>
  <c r="QU32" i="1"/>
  <c r="ST32" i="1"/>
  <c r="EF32" i="1"/>
  <c r="QG32" i="1"/>
  <c r="EG32" i="1"/>
  <c r="TF32" i="1"/>
  <c r="OH32" i="1"/>
  <c r="CR32" i="1"/>
  <c r="OS32" i="1"/>
  <c r="OM32" i="1"/>
  <c r="CS32" i="1"/>
  <c r="CV32" i="1"/>
  <c r="QX32" i="1"/>
  <c r="TH32" i="1"/>
  <c r="OA32" i="1"/>
  <c r="RG32" i="1"/>
  <c r="OD32" i="1"/>
  <c r="QQ32" i="1"/>
  <c r="NY32" i="1"/>
  <c r="OJ32" i="1"/>
  <c r="QJ32" i="1"/>
  <c r="OK32" i="1"/>
  <c r="OE32" i="1"/>
  <c r="TG32" i="1"/>
  <c r="TI32" i="1"/>
  <c r="TR32" i="1"/>
  <c r="CW32" i="1"/>
  <c r="RD32" i="1"/>
  <c r="TB32" i="1"/>
  <c r="CT32" i="1"/>
  <c r="TD32" i="1"/>
  <c r="SS32" i="1"/>
  <c r="TJ32" i="1"/>
  <c r="SQ32" i="1"/>
  <c r="OC32" i="1"/>
  <c r="RH32" i="1"/>
  <c r="OT32" i="1"/>
  <c r="QW32" i="1"/>
  <c r="TM32" i="1"/>
  <c r="TO32" i="1"/>
  <c r="TS32" i="1"/>
  <c r="BS33" i="1"/>
  <c r="MP34" i="1"/>
  <c r="MR34" i="1"/>
  <c r="BM34" i="1"/>
  <c r="JI34" i="1"/>
  <c r="HZ33" i="1" l="1"/>
  <c r="FF33" i="1"/>
  <c r="EX33" i="1"/>
  <c r="EP33" i="1"/>
  <c r="GT33" i="1"/>
  <c r="FN33" i="1"/>
  <c r="HQ33" i="1"/>
  <c r="HI33" i="1"/>
  <c r="HA33" i="1"/>
  <c r="EH33" i="1"/>
  <c r="GS33" i="1"/>
  <c r="FE33" i="1"/>
  <c r="EW33" i="1"/>
  <c r="EO33" i="1"/>
  <c r="HX33" i="1"/>
  <c r="GR33" i="1"/>
  <c r="HP33" i="1"/>
  <c r="HH33" i="1"/>
  <c r="GZ33" i="1"/>
  <c r="FL33" i="1"/>
  <c r="FD33" i="1"/>
  <c r="EV33" i="1"/>
  <c r="EN33" i="1"/>
  <c r="HO33" i="1"/>
  <c r="HG33" i="1"/>
  <c r="GY33" i="1"/>
  <c r="FC33" i="1"/>
  <c r="EU33" i="1"/>
  <c r="EM33" i="1"/>
  <c r="FM33" i="1"/>
  <c r="HN33" i="1"/>
  <c r="HF33" i="1"/>
  <c r="HW33" i="1"/>
  <c r="GX33" i="1"/>
  <c r="GQ33" i="1"/>
  <c r="FB33" i="1"/>
  <c r="ET33" i="1"/>
  <c r="FK33" i="1"/>
  <c r="EL33" i="1"/>
  <c r="HV33" i="1"/>
  <c r="HM33" i="1"/>
  <c r="HE33" i="1"/>
  <c r="HY33" i="1"/>
  <c r="FJ33" i="1"/>
  <c r="HU33" i="1"/>
  <c r="FA33" i="1"/>
  <c r="ES33" i="1"/>
  <c r="GW33" i="1"/>
  <c r="FQ33" i="1"/>
  <c r="FI33" i="1"/>
  <c r="HL33" i="1"/>
  <c r="HD33" i="1"/>
  <c r="EK33" i="1"/>
  <c r="HT33" i="1"/>
  <c r="EZ33" i="1"/>
  <c r="ER33" i="1"/>
  <c r="GV33" i="1"/>
  <c r="FH33" i="1"/>
  <c r="FP33" i="1"/>
  <c r="HS33" i="1"/>
  <c r="HK33" i="1"/>
  <c r="HC33" i="1"/>
  <c r="EJ33" i="1"/>
  <c r="FG33" i="1"/>
  <c r="EY33" i="1"/>
  <c r="EQ33" i="1"/>
  <c r="GU33" i="1"/>
  <c r="FO33" i="1"/>
  <c r="HR33" i="1"/>
  <c r="HJ33" i="1"/>
  <c r="HB33" i="1"/>
  <c r="EI33" i="1"/>
  <c r="MO34" i="1"/>
  <c r="AO34" i="1"/>
  <c r="AM34" i="1"/>
  <c r="BQ34" i="1"/>
  <c r="JB34" i="1"/>
  <c r="BW34" i="1"/>
  <c r="JC34" i="1"/>
  <c r="AN34" i="1"/>
  <c r="MM34" i="1"/>
  <c r="AP34" i="1"/>
  <c r="OF34" i="1" s="1"/>
  <c r="AL34" i="1"/>
  <c r="MC34" i="1"/>
  <c r="MQ34" i="1"/>
  <c r="ME34" i="1"/>
  <c r="MD34" i="1"/>
  <c r="C34" i="1"/>
  <c r="BS34" i="1"/>
  <c r="MN34" i="1"/>
  <c r="JF33" i="1"/>
  <c r="KG33" i="1"/>
  <c r="KI33" i="1"/>
  <c r="KH33" i="1"/>
  <c r="KF33" i="1"/>
  <c r="LD33" i="1"/>
  <c r="LC33" i="1"/>
  <c r="LB33" i="1"/>
  <c r="LA33" i="1"/>
  <c r="KZ33" i="1"/>
  <c r="KY33" i="1"/>
  <c r="KX33" i="1"/>
  <c r="RP33" i="1"/>
  <c r="RO33" i="1"/>
  <c r="PF33" i="1"/>
  <c r="PE33" i="1"/>
  <c r="PD33" i="1"/>
  <c r="PC33" i="1"/>
  <c r="PB33" i="1"/>
  <c r="OB33" i="1"/>
  <c r="TZ33" i="1"/>
  <c r="TY33" i="1"/>
  <c r="TX33" i="1"/>
  <c r="TW33" i="1"/>
  <c r="TV33" i="1"/>
  <c r="TU33" i="1"/>
  <c r="RN33" i="1"/>
  <c r="RM33" i="1"/>
  <c r="RL33" i="1"/>
  <c r="RK33" i="1"/>
  <c r="SZ33" i="1"/>
  <c r="SY33" i="1"/>
  <c r="SX33" i="1"/>
  <c r="SW33" i="1"/>
  <c r="SV33" i="1"/>
  <c r="SU33" i="1"/>
  <c r="QP33" i="1"/>
  <c r="QO33" i="1"/>
  <c r="QN33" i="1"/>
  <c r="QM33" i="1"/>
  <c r="QL33" i="1"/>
  <c r="QK33" i="1"/>
  <c r="PA33" i="1"/>
  <c r="OZ33" i="1"/>
  <c r="OY33" i="1"/>
  <c r="OX33" i="1"/>
  <c r="OW33" i="1"/>
  <c r="NZ33" i="1"/>
  <c r="QX33" i="1"/>
  <c r="OH33" i="1"/>
  <c r="ON33" i="1"/>
  <c r="TT33" i="1"/>
  <c r="OE33" i="1"/>
  <c r="CW33" i="1"/>
  <c r="OA33" i="1"/>
  <c r="TR33" i="1"/>
  <c r="OU33" i="1"/>
  <c r="OG33" i="1"/>
  <c r="EG33" i="1"/>
  <c r="RF33" i="1"/>
  <c r="OR33" i="1"/>
  <c r="RB33" i="1"/>
  <c r="RJ33" i="1"/>
  <c r="QI33" i="1"/>
  <c r="QW33" i="1"/>
  <c r="QV33" i="1"/>
  <c r="TN33" i="1"/>
  <c r="OL33" i="1"/>
  <c r="OD33" i="1"/>
  <c r="EF33" i="1"/>
  <c r="RA33" i="1"/>
  <c r="OQ33" i="1"/>
  <c r="TB33" i="1"/>
  <c r="OJ33" i="1"/>
  <c r="TC33" i="1"/>
  <c r="CU33" i="1"/>
  <c r="ST33" i="1"/>
  <c r="OI33" i="1"/>
  <c r="OT33" i="1"/>
  <c r="RC33" i="1"/>
  <c r="OF33" i="1"/>
  <c r="TP33" i="1"/>
  <c r="SS33" i="1"/>
  <c r="QU33" i="1"/>
  <c r="QG33" i="1"/>
  <c r="TE33" i="1"/>
  <c r="OC33" i="1"/>
  <c r="TO33" i="1"/>
  <c r="SQ33" i="1"/>
  <c r="NW33" i="1"/>
  <c r="TL33" i="1"/>
  <c r="TH33" i="1"/>
  <c r="TG33" i="1"/>
  <c r="CV33" i="1"/>
  <c r="CR33" i="1"/>
  <c r="QQ33" i="1"/>
  <c r="TJ33" i="1"/>
  <c r="NX33" i="1"/>
  <c r="QH33" i="1"/>
  <c r="QR33" i="1"/>
  <c r="QS33" i="1"/>
  <c r="CS33" i="1"/>
  <c r="OV33" i="1"/>
  <c r="TA33" i="1"/>
  <c r="OO33" i="1"/>
  <c r="RH33" i="1"/>
  <c r="TD33" i="1"/>
  <c r="OK33" i="1"/>
  <c r="TQ33" i="1"/>
  <c r="RD33" i="1"/>
  <c r="NY33" i="1"/>
  <c r="SR33" i="1"/>
  <c r="TK33" i="1"/>
  <c r="TS33" i="1"/>
  <c r="RI33" i="1"/>
  <c r="OS33" i="1"/>
  <c r="QY33" i="1"/>
  <c r="QZ33" i="1"/>
  <c r="RE33" i="1"/>
  <c r="OP33" i="1"/>
  <c r="TF33" i="1"/>
  <c r="CT33" i="1"/>
  <c r="TM33" i="1"/>
  <c r="TI33" i="1"/>
  <c r="QJ33" i="1"/>
  <c r="RG33" i="1"/>
  <c r="OM33" i="1"/>
  <c r="QT33" i="1"/>
  <c r="G32" i="1"/>
  <c r="KH34" i="1" l="1"/>
  <c r="RD34" i="1"/>
  <c r="JF34" i="1"/>
  <c r="CW34" i="1"/>
  <c r="OA34" i="1"/>
  <c r="OK34" i="1"/>
  <c r="RE34" i="1"/>
  <c r="ST34" i="1"/>
  <c r="TK34" i="1"/>
  <c r="OD34" i="1"/>
  <c r="TE34" i="1"/>
  <c r="SQ34" i="1"/>
  <c r="QX34" i="1"/>
  <c r="QU34" i="1"/>
  <c r="TS34" i="1"/>
  <c r="OC34" i="1"/>
  <c r="RB34" i="1"/>
  <c r="OM34" i="1"/>
  <c r="KF34" i="1"/>
  <c r="QZ34" i="1"/>
  <c r="RA34" i="1"/>
  <c r="OI34" i="1"/>
  <c r="NX34" i="1"/>
  <c r="CT34" i="1"/>
  <c r="TF34" i="1"/>
  <c r="TL34" i="1"/>
  <c r="ON34" i="1"/>
  <c r="CU34" i="1"/>
  <c r="TI34" i="1"/>
  <c r="OT34" i="1"/>
  <c r="QR34" i="1"/>
  <c r="TA34" i="1"/>
  <c r="CR34" i="1"/>
  <c r="OQ34" i="1"/>
  <c r="EG34" i="1"/>
  <c r="TB34" i="1"/>
  <c r="TQ34" i="1"/>
  <c r="QG34" i="1"/>
  <c r="OS34" i="1"/>
  <c r="OP34" i="1"/>
  <c r="CV34" i="1"/>
  <c r="TV34" i="1"/>
  <c r="FH34" i="1"/>
  <c r="GW34" i="1"/>
  <c r="HS34" i="1"/>
  <c r="HK34" i="1"/>
  <c r="ER34" i="1"/>
  <c r="FQ34" i="1"/>
  <c r="EK34" i="1"/>
  <c r="FG34" i="1"/>
  <c r="EY34" i="1"/>
  <c r="GV34" i="1"/>
  <c r="HR34" i="1"/>
  <c r="HJ34" i="1"/>
  <c r="HC34" i="1"/>
  <c r="FP34" i="1"/>
  <c r="EJ34" i="1"/>
  <c r="FF34" i="1"/>
  <c r="EX34" i="1"/>
  <c r="EQ34" i="1"/>
  <c r="GU34" i="1"/>
  <c r="HQ34" i="1"/>
  <c r="HI34" i="1"/>
  <c r="HB34" i="1"/>
  <c r="FO34" i="1"/>
  <c r="EI34" i="1"/>
  <c r="FE34" i="1"/>
  <c r="EW34" i="1"/>
  <c r="EP34" i="1"/>
  <c r="HZ34" i="1"/>
  <c r="GT34" i="1"/>
  <c r="HP34" i="1"/>
  <c r="HH34" i="1"/>
  <c r="HA34" i="1"/>
  <c r="FN34" i="1"/>
  <c r="EH34" i="1"/>
  <c r="FD34" i="1"/>
  <c r="EV34" i="1"/>
  <c r="EO34" i="1"/>
  <c r="HY34" i="1"/>
  <c r="GS34" i="1"/>
  <c r="HO34" i="1"/>
  <c r="HG34" i="1"/>
  <c r="GZ34" i="1"/>
  <c r="FM34" i="1"/>
  <c r="HX34" i="1"/>
  <c r="FC34" i="1"/>
  <c r="EU34" i="1"/>
  <c r="EN34" i="1"/>
  <c r="GR34" i="1"/>
  <c r="FL34" i="1"/>
  <c r="HN34" i="1"/>
  <c r="HF34" i="1"/>
  <c r="GX34" i="1"/>
  <c r="HW34" i="1"/>
  <c r="GQ34" i="1"/>
  <c r="FB34" i="1"/>
  <c r="ET34" i="1"/>
  <c r="EL34" i="1"/>
  <c r="FK34" i="1"/>
  <c r="HV34" i="1"/>
  <c r="HM34" i="1"/>
  <c r="HE34" i="1"/>
  <c r="FJ34" i="1"/>
  <c r="HU34" i="1"/>
  <c r="FA34" i="1"/>
  <c r="ES34" i="1"/>
  <c r="GY34" i="1"/>
  <c r="FI34" i="1"/>
  <c r="HL34" i="1"/>
  <c r="EM34" i="1"/>
  <c r="HT34" i="1"/>
  <c r="EZ34" i="1"/>
  <c r="HD34" i="1"/>
  <c r="RF34" i="1"/>
  <c r="OH34" i="1"/>
  <c r="QV34" i="1"/>
  <c r="TN34" i="1"/>
  <c r="OU34" i="1"/>
  <c r="TM34" i="1"/>
  <c r="RI34" i="1"/>
  <c r="OJ34" i="1"/>
  <c r="QT34" i="1"/>
  <c r="TJ34" i="1"/>
  <c r="QH34" i="1"/>
  <c r="RJ34" i="1"/>
  <c r="TR34" i="1"/>
  <c r="TC34" i="1"/>
  <c r="QJ34" i="1"/>
  <c r="TG34" i="1"/>
  <c r="EF34" i="1"/>
  <c r="QW34" i="1"/>
  <c r="LD34" i="1"/>
  <c r="TD34" i="1"/>
  <c r="QQ34" i="1"/>
  <c r="NW34" i="1"/>
  <c r="NY34" i="1"/>
  <c r="TT34" i="1"/>
  <c r="QI34" i="1"/>
  <c r="OV34" i="1"/>
  <c r="QS34" i="1"/>
  <c r="KG34" i="1"/>
  <c r="TP34" i="1"/>
  <c r="RC34" i="1"/>
  <c r="OR34" i="1"/>
  <c r="OE34" i="1"/>
  <c r="QY34" i="1"/>
  <c r="KI34" i="1"/>
  <c r="SR34" i="1"/>
  <c r="OO34" i="1"/>
  <c r="OL34" i="1"/>
  <c r="CS34" i="1"/>
  <c r="TH34" i="1"/>
  <c r="SS34" i="1"/>
  <c r="OG34" i="1"/>
  <c r="RH34" i="1"/>
  <c r="TO34" i="1"/>
  <c r="RG34" i="1"/>
  <c r="KZ34" i="1"/>
  <c r="OB34" i="1"/>
  <c r="PB34" i="1"/>
  <c r="PC34" i="1"/>
  <c r="PE34" i="1"/>
  <c r="PF34" i="1"/>
  <c r="PD34" i="1"/>
  <c r="RL34" i="1"/>
  <c r="SV34" i="1"/>
  <c r="SZ34" i="1"/>
  <c r="SY34" i="1"/>
  <c r="NZ34" i="1"/>
  <c r="OW34" i="1"/>
  <c r="OX34" i="1"/>
  <c r="SX34" i="1"/>
  <c r="RM34" i="1"/>
  <c r="SW34" i="1"/>
  <c r="OY34" i="1"/>
  <c r="RK34" i="1"/>
  <c r="OZ34" i="1"/>
  <c r="PA34" i="1"/>
  <c r="QL34" i="1"/>
  <c r="RN34" i="1"/>
  <c r="QM34" i="1"/>
  <c r="QN34" i="1"/>
  <c r="QO34" i="1"/>
  <c r="RO34" i="1"/>
  <c r="QK34" i="1"/>
  <c r="SU34" i="1"/>
  <c r="QP34" i="1"/>
  <c r="RP34" i="1"/>
  <c r="TW34" i="1"/>
  <c r="TX34" i="1"/>
  <c r="TY34" i="1"/>
  <c r="TZ34" i="1"/>
  <c r="TU34" i="1"/>
  <c r="LC34" i="1"/>
  <c r="LB34" i="1"/>
  <c r="KY34" i="1"/>
  <c r="LA34" i="1"/>
  <c r="KX34" i="1"/>
  <c r="F4" i="1" l="1"/>
  <c r="E4" i="1"/>
  <c r="G4" i="1" l="1"/>
  <c r="KU26" i="1" l="1"/>
  <c r="CQ26" i="1"/>
  <c r="KT26" i="1"/>
  <c r="SQ26" i="1"/>
  <c r="QG26" i="1"/>
  <c r="KS26" i="1"/>
  <c r="NW26" i="1"/>
  <c r="QG27" i="1"/>
  <c r="KU27" i="1"/>
  <c r="NW27" i="1"/>
  <c r="CQ27" i="1"/>
  <c r="KT27" i="1"/>
  <c r="KS27" i="1"/>
  <c r="SQ27" i="1"/>
  <c r="NW29" i="1"/>
  <c r="QG29" i="1"/>
  <c r="SQ29" i="1"/>
  <c r="KT29" i="1"/>
  <c r="KS29" i="1"/>
  <c r="KU29" i="1"/>
  <c r="NW28" i="1"/>
  <c r="QG28" i="1"/>
  <c r="SQ28" i="1"/>
  <c r="KT28" i="1"/>
  <c r="KS28" i="1"/>
  <c r="KU28" i="1"/>
  <c r="CQ25" i="1"/>
  <c r="CQ28" i="1" s="1"/>
  <c r="NW25" i="1"/>
  <c r="QG25" i="1"/>
  <c r="SQ25" i="1"/>
  <c r="KT25" i="1"/>
  <c r="KS25" i="1"/>
  <c r="KU25" i="1"/>
  <c r="CQ29" i="1" l="1"/>
  <c r="AT30" i="1" l="1"/>
  <c r="AT31" i="1" l="1"/>
  <c r="AS32" i="1"/>
  <c r="AT32" i="1" l="1"/>
  <c r="AS33" i="1"/>
  <c r="AS34" i="1" l="1"/>
  <c r="AT55" i="1" s="1"/>
  <c r="AT33" i="1"/>
  <c r="AT44" i="1" l="1"/>
  <c r="AT81" i="1"/>
  <c r="AT83" i="1"/>
  <c r="AT84" i="1"/>
  <c r="AT82" i="1"/>
  <c r="AT80" i="1"/>
  <c r="AT72" i="1"/>
  <c r="AT73" i="1"/>
  <c r="AT79" i="1"/>
  <c r="AT77" i="1"/>
  <c r="AT75" i="1"/>
  <c r="AT74" i="1"/>
  <c r="AT78" i="1"/>
  <c r="AT76" i="1"/>
  <c r="AT71" i="1"/>
  <c r="AT70" i="1"/>
  <c r="AT67" i="1"/>
  <c r="AT68" i="1"/>
  <c r="AT69" i="1"/>
  <c r="AT66" i="1"/>
  <c r="AT65" i="1"/>
  <c r="AT62" i="1"/>
  <c r="AT61" i="1"/>
  <c r="AT63" i="1"/>
  <c r="AT64" i="1"/>
  <c r="AT60" i="1"/>
  <c r="AT57" i="1"/>
  <c r="AT56" i="1"/>
  <c r="AT59" i="1"/>
  <c r="AT58" i="1"/>
  <c r="AT53" i="1"/>
  <c r="AT54" i="1"/>
  <c r="AT52" i="1"/>
  <c r="AT49" i="1"/>
  <c r="AT51" i="1"/>
  <c r="AT50" i="1"/>
  <c r="AT48" i="1"/>
  <c r="AT47" i="1"/>
  <c r="AT45" i="1"/>
  <c r="AT46" i="1"/>
  <c r="AT34" i="1"/>
  <c r="AT36" i="1" l="1"/>
  <c r="AT39" i="1"/>
  <c r="AT41" i="1"/>
  <c r="AT40" i="1"/>
  <c r="AT37" i="1"/>
  <c r="AT42" i="1"/>
  <c r="AT43" i="1"/>
  <c r="AT38" i="1"/>
  <c r="AT35" i="1"/>
  <c r="B3" i="1" l="1"/>
  <c r="AT87" i="1" l="1"/>
  <c r="AT88" i="1"/>
  <c r="AT85" i="1"/>
  <c r="AT86" i="1"/>
  <c r="AT89" i="1"/>
  <c r="AT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S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K2" authorId="2" shapeId="0" xr:uid="{C53F027C-6D33-40C1-A15B-F0B88F167C36}">
      <text>
        <r>
          <rPr>
            <b/>
            <sz val="9"/>
            <color indexed="81"/>
            <rFont val="Tahoma"/>
            <family val="2"/>
          </rPr>
          <t>John:</t>
        </r>
        <r>
          <rPr>
            <sz val="9"/>
            <color indexed="81"/>
            <rFont val="Tahoma"/>
            <family val="2"/>
          </rPr>
          <t xml:space="preserve">
blank is don't use REV
any -ve is create REV for all traits
non-negative is hold all constant except the target trait.</t>
        </r>
      </text>
    </comment>
    <comment ref="O2" authorId="2" shapeId="0" xr:uid="{D3CDF64A-9D77-4BF3-A62E-00602A49ED13}">
      <text>
        <r>
          <rPr>
            <b/>
            <sz val="9"/>
            <color indexed="81"/>
            <rFont val="Tahoma"/>
            <family val="2"/>
          </rPr>
          <t>John:</t>
        </r>
        <r>
          <rPr>
            <sz val="9"/>
            <color indexed="81"/>
            <rFont val="Tahoma"/>
            <family val="2"/>
          </rPr>
          <t xml:space="preserve">
These are the farm scenarios
</t>
        </r>
      </text>
    </comment>
    <comment ref="P2" authorId="2" shapeId="0" xr:uid="{EA3F06FE-F529-4D72-B326-E918D38E61B6}">
      <text>
        <r>
          <rPr>
            <b/>
            <sz val="9"/>
            <color indexed="81"/>
            <rFont val="Tahoma"/>
            <family val="2"/>
          </rPr>
          <t>John:</t>
        </r>
        <r>
          <rPr>
            <sz val="9"/>
            <color indexed="81"/>
            <rFont val="Tahoma"/>
            <family val="2"/>
          </rPr>
          <t xml:space="preserve">
Scanning input that control cost of scanning and paddock allocation</t>
        </r>
      </text>
    </comment>
    <comment ref="Q2" authorId="2" shapeId="0" xr:uid="{C6CB3914-A1C2-4801-A957-ADF140C53981}">
      <text>
        <r>
          <rPr>
            <b/>
            <sz val="9"/>
            <color indexed="81"/>
            <rFont val="Tahoma"/>
            <family val="2"/>
          </rPr>
          <t>John:</t>
        </r>
        <r>
          <rPr>
            <sz val="9"/>
            <color indexed="81"/>
            <rFont val="Tahoma"/>
            <family val="2"/>
          </rPr>
          <t xml:space="preserve">
Code for the empt feed supply. The input is the code for the fs 
Scan 0: 1 all animals
Scan 1: 2 - Empty, 3 - Preg
Scan 2: 4 - Empty, 5, Single, 6 multiples
Scan 3: 7 - Empty, 8 - Sinlges, 9 - Twins, A- Triplets</t>
        </r>
      </text>
    </comment>
    <comment ref="R2" authorId="2" shapeId="0" xr:uid="{628455D7-D9FF-45D7-906F-6F72E8BDF57E}">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S2" authorId="2" shapeId="0" xr:uid="{CE681EF1-1437-4710-94FD-3BECA7E80B56}">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T2" authorId="2" shapeId="0" xr:uid="{E42A382F-9047-4AF5-8593-6312BEC68D08}">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AC2" authorId="2" shapeId="0" xr:uid="{ACF8FAF4-1DC0-4CD0-BFAA-186410F7C97A}">
      <text>
        <r>
          <rPr>
            <b/>
            <sz val="9"/>
            <color indexed="81"/>
            <rFont val="Tahoma"/>
            <family val="2"/>
          </rPr>
          <t>John:</t>
        </r>
        <r>
          <rPr>
            <sz val="9"/>
            <color indexed="81"/>
            <rFont val="Tahoma"/>
            <family val="2"/>
          </rPr>
          <t xml:space="preserve">
Vary the conservtion limit </t>
        </r>
      </text>
    </comment>
    <comment ref="AQ2" authorId="2" shapeId="0" xr:uid="{29F76506-18E5-4478-99A2-8EA42D2227FD}">
      <text>
        <r>
          <rPr>
            <b/>
            <sz val="9"/>
            <color indexed="81"/>
            <rFont val="Tahoma"/>
            <family val="2"/>
          </rPr>
          <t>John:</t>
        </r>
        <r>
          <rPr>
            <sz val="9"/>
            <color indexed="81"/>
            <rFont val="Tahoma"/>
            <family val="2"/>
          </rPr>
          <t xml:space="preserve">
A check that the FS being used is correct</t>
        </r>
      </text>
    </comment>
    <comment ref="AR2" authorId="2" shapeId="0" xr:uid="{D330DD2B-C9F7-4BB6-9B3C-C786936FD1F0}">
      <text>
        <r>
          <rPr>
            <b/>
            <sz val="9"/>
            <color indexed="81"/>
            <rFont val="Tahoma"/>
            <family val="2"/>
          </rPr>
          <t>John:</t>
        </r>
        <r>
          <rPr>
            <sz val="9"/>
            <color indexed="81"/>
            <rFont val="Tahoma"/>
            <family val="2"/>
          </rPr>
          <t xml:space="preserve">
The offset to the trial that created the pkl to use for the manual opt trial</t>
        </r>
      </text>
    </comment>
    <comment ref="AS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BB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BC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BE2" authorId="2" shapeId="0" xr:uid="{D2C83A71-A43D-4A61-BC5E-091A39F490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BF2" authorId="2" shapeId="0" xr:uid="{B3752027-B15E-4F63-81B9-4F3B6CF1223B}">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BG2" authorId="0" shapeId="0" xr:uid="{4F939482-1AD3-498D-83DC-0541146765B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BI2" authorId="2" shapeId="0" xr:uid="{A921C694-8265-4355-B72E-3A66B9007880}">
      <text>
        <r>
          <rPr>
            <b/>
            <sz val="9"/>
            <color indexed="81"/>
            <rFont val="Tahoma"/>
            <family val="2"/>
          </rPr>
          <t>John:</t>
        </r>
        <r>
          <rPr>
            <sz val="9"/>
            <color indexed="81"/>
            <rFont val="Tahoma"/>
            <family val="2"/>
          </rPr>
          <t xml:space="preserve">
comment: are season nodes included in steady state model, note: they always are for dsp model)</t>
        </r>
      </text>
    </comment>
    <comment ref="BJ2" authorId="2" shapeId="0" xr:uid="{86D2AB41-D5C5-457E-8F5A-BEB9D9374C27}">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K2" authorId="2" shapeId="0" xr:uid="{9B2AD214-0909-4C4C-9D20-6D7881E85B0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BM2" authorId="2" shapeId="0" xr:uid="{2189A71B-9A05-4643-8C04-2DD041A3D414}">
      <text>
        <r>
          <rPr>
            <b/>
            <sz val="9"/>
            <color indexed="81"/>
            <rFont val="Tahoma"/>
            <family val="2"/>
          </rPr>
          <t>John:</t>
        </r>
        <r>
          <rPr>
            <sz val="9"/>
            <color indexed="81"/>
            <rFont val="Tahoma"/>
            <family val="2"/>
          </rPr>
          <t xml:space="preserve">
Equations used for the sires</t>
        </r>
      </text>
    </comment>
    <comment ref="BN2" authorId="2" shapeId="0" xr:uid="{1EE367D6-5B2C-432B-9E24-7B047F438E41}">
      <text>
        <r>
          <rPr>
            <b/>
            <sz val="9"/>
            <color indexed="81"/>
            <rFont val="Tahoma"/>
            <family val="2"/>
          </rPr>
          <t>John:</t>
        </r>
        <r>
          <rPr>
            <sz val="9"/>
            <color indexed="81"/>
            <rFont val="Tahoma"/>
            <family val="2"/>
          </rPr>
          <t xml:space="preserve">
Equations used for the dams</t>
        </r>
      </text>
    </comment>
    <comment ref="BR2" authorId="2" shapeId="0" xr:uid="{B81F53F6-7294-4E30-A92A-BF71AA8396E1}">
      <text>
        <r>
          <rPr>
            <b/>
            <sz val="9"/>
            <color indexed="81"/>
            <rFont val="Tahoma"/>
            <family val="2"/>
          </rPr>
          <t>John:</t>
        </r>
        <r>
          <rPr>
            <sz val="9"/>
            <color indexed="81"/>
            <rFont val="Tahoma"/>
            <family val="2"/>
          </rPr>
          <t xml:space="preserve">
Equations used for the prog</t>
        </r>
      </text>
    </comment>
    <comment ref="BV2" authorId="2" shapeId="0" xr:uid="{B951E732-FFC2-4EC0-A2AA-21F415BC93AF}">
      <text>
        <r>
          <rPr>
            <b/>
            <sz val="9"/>
            <color indexed="81"/>
            <rFont val="Tahoma"/>
            <family val="2"/>
          </rPr>
          <t>John:</t>
        </r>
        <r>
          <rPr>
            <sz val="9"/>
            <color indexed="81"/>
            <rFont val="Tahoma"/>
            <family val="2"/>
          </rPr>
          <t xml:space="preserve">
Equations used for the offspring</t>
        </r>
      </text>
    </comment>
    <comment ref="BY2" authorId="0" shapeId="0" xr:uid="{BAE7719B-0991-4E0A-AC3C-75100EA48A10}">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BZ2" authorId="0" shapeId="0" xr:uid="{6305077E-A2B8-4976-A3B0-540AD29C20A9}">
      <text>
        <r>
          <rPr>
            <b/>
            <sz val="9"/>
            <color indexed="81"/>
            <rFont val="Tahoma"/>
            <family val="2"/>
          </rPr>
          <t>Michael:</t>
        </r>
        <r>
          <rPr>
            <sz val="9"/>
            <color indexed="81"/>
            <rFont val="Tahoma"/>
            <family val="2"/>
          </rPr>
          <t xml:space="preserve">
rev number is appended to std rev pkl file. So you can specify which trial to use as std.</t>
        </r>
      </text>
    </comment>
    <comment ref="CA2" authorId="2" shapeId="0" xr:uid="{E935E2FF-5137-4162-AF11-998DA68AACE5}">
      <text>
        <r>
          <rPr>
            <b/>
            <sz val="9"/>
            <color indexed="81"/>
            <rFont val="Tahoma"/>
            <family val="2"/>
          </rPr>
          <t>John:</t>
        </r>
        <r>
          <rPr>
            <sz val="9"/>
            <color indexed="81"/>
            <rFont val="Tahoma"/>
            <family val="2"/>
          </rPr>
          <t xml:space="preserve">
Control which traits are included in the REV_pkl file</t>
        </r>
      </text>
    </comment>
    <comment ref="CB2" authorId="2" shapeId="0" xr:uid="{D4613405-8326-4137-9E9B-456105F08357}">
      <text>
        <r>
          <rPr>
            <b/>
            <sz val="9"/>
            <color indexed="81"/>
            <rFont val="Tahoma"/>
            <family val="2"/>
          </rPr>
          <t>John:</t>
        </r>
        <r>
          <rPr>
            <sz val="9"/>
            <color indexed="81"/>
            <rFont val="Tahoma"/>
            <family val="2"/>
          </rPr>
          <t xml:space="preserve">
Control which traits are included in the REV_pkl file</t>
        </r>
      </text>
    </comment>
    <comment ref="CC2" authorId="2" shapeId="0" xr:uid="{5AB1AA03-FB61-4EAD-8CB3-7FE6B50FF55F}">
      <text>
        <r>
          <rPr>
            <b/>
            <sz val="9"/>
            <color indexed="81"/>
            <rFont val="Tahoma"/>
            <family val="2"/>
          </rPr>
          <t>John:</t>
        </r>
        <r>
          <rPr>
            <sz val="9"/>
            <color indexed="81"/>
            <rFont val="Tahoma"/>
            <family val="2"/>
          </rPr>
          <t xml:space="preserve">
Control which traits are included in the REV_pkl file</t>
        </r>
      </text>
    </comment>
    <comment ref="CD2" authorId="2" shapeId="0" xr:uid="{72ABC2FB-DABF-426C-A3FA-A8D46DCB897A}">
      <text>
        <r>
          <rPr>
            <b/>
            <sz val="9"/>
            <color indexed="81"/>
            <rFont val="Tahoma"/>
            <family val="2"/>
          </rPr>
          <t>John:</t>
        </r>
        <r>
          <rPr>
            <sz val="9"/>
            <color indexed="81"/>
            <rFont val="Tahoma"/>
            <family val="2"/>
          </rPr>
          <t xml:space="preserve">
Control which traits are included in the REV_pkl file</t>
        </r>
      </text>
    </comment>
    <comment ref="CE2" authorId="2" shapeId="0" xr:uid="{3E1A457D-9D1E-4904-9C4E-6AE375540D28}">
      <text>
        <r>
          <rPr>
            <b/>
            <sz val="9"/>
            <color indexed="81"/>
            <rFont val="Tahoma"/>
            <family val="2"/>
          </rPr>
          <t>John:</t>
        </r>
        <r>
          <rPr>
            <sz val="9"/>
            <color indexed="81"/>
            <rFont val="Tahoma"/>
            <family val="2"/>
          </rPr>
          <t xml:space="preserve">
Control which traits are included in the REV_pkl file</t>
        </r>
      </text>
    </comment>
    <comment ref="CF2" authorId="2" shapeId="0" xr:uid="{E4D06360-A173-4FC4-9502-C904A93ABED3}">
      <text>
        <r>
          <rPr>
            <b/>
            <sz val="9"/>
            <color indexed="81"/>
            <rFont val="Tahoma"/>
            <family val="2"/>
          </rPr>
          <t>John:</t>
        </r>
        <r>
          <rPr>
            <sz val="9"/>
            <color indexed="81"/>
            <rFont val="Tahoma"/>
            <family val="2"/>
          </rPr>
          <t xml:space="preserve">
Control which traits are included in the REV_pkl file</t>
        </r>
      </text>
    </comment>
    <comment ref="CG2" authorId="2" shapeId="0" xr:uid="{90F1775C-679E-49CC-9DAE-F7ECA2FBBC45}">
      <text>
        <r>
          <rPr>
            <b/>
            <sz val="9"/>
            <color indexed="81"/>
            <rFont val="Tahoma"/>
            <family val="2"/>
          </rPr>
          <t>John:</t>
        </r>
        <r>
          <rPr>
            <sz val="9"/>
            <color indexed="81"/>
            <rFont val="Tahoma"/>
            <family val="2"/>
          </rPr>
          <t xml:space="preserve">
Control which traits are included in the REV_pkl file</t>
        </r>
      </text>
    </comment>
    <comment ref="CH2" authorId="2" shapeId="0" xr:uid="{C9C78BF3-BA5C-42C4-8B9E-D95EDD12DE43}">
      <text>
        <r>
          <rPr>
            <b/>
            <sz val="9"/>
            <color indexed="81"/>
            <rFont val="Tahoma"/>
            <family val="2"/>
          </rPr>
          <t>John:</t>
        </r>
        <r>
          <rPr>
            <sz val="9"/>
            <color indexed="81"/>
            <rFont val="Tahoma"/>
            <family val="2"/>
          </rPr>
          <t xml:space="preserve">
Control which traits are included in the REV_pkl file</t>
        </r>
      </text>
    </comment>
    <comment ref="CJ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CK2" authorId="2" shapeId="0" xr:uid="{A9F2A2E9-6E02-42A7-A9DE-B0D822E1C79C}">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L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CN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O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CP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CR2" authorId="2" shapeId="0" xr:uid="{3FDAAE70-2EB8-4631-BBB7-D23C162063C5}">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CU2" authorId="2" shapeId="0" xr:uid="{0B6E93A2-75CE-479C-84CD-FDBF79E672FA}">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CX2" authorId="2" shapeId="0" xr:uid="{A2D6CA70-B706-40DF-824C-D49FB9CDFDA2}">
      <text>
        <r>
          <rPr>
            <b/>
            <sz val="9"/>
            <color indexed="81"/>
            <rFont val="Tahoma"/>
            <family val="2"/>
          </rPr>
          <t>John:</t>
        </r>
        <r>
          <rPr>
            <sz val="9"/>
            <color indexed="81"/>
            <rFont val="Tahoma"/>
            <family val="2"/>
          </rPr>
          <t xml:space="preserve">
Alter the user defined FVP dates (specified as a day of the year).</t>
        </r>
      </text>
    </comment>
    <comment ref="CY2" authorId="0" shapeId="0" xr:uid="{69B0895F-ABB4-4439-B83D-5CA8CA02A07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CZ2" authorId="0" shapeId="0" xr:uid="{3C15DE3A-3651-474F-A941-22E9853F3632}">
      <text>
        <r>
          <rPr>
            <b/>
            <sz val="9"/>
            <color indexed="81"/>
            <rFont val="Tahoma"/>
            <family val="2"/>
          </rPr>
          <t>Michael:</t>
        </r>
        <r>
          <rPr>
            <sz val="9"/>
            <color indexed="81"/>
            <rFont val="Tahoma"/>
            <family val="2"/>
          </rPr>
          <t xml:space="preserve">
Mask changeable fvps.
</t>
        </r>
      </text>
    </comment>
    <comment ref="DA2" authorId="0" shapeId="0" xr:uid="{6528534C-25F6-46C2-8F56-59A497C99EAB}">
      <text>
        <r>
          <rPr>
            <b/>
            <sz val="9"/>
            <color indexed="81"/>
            <rFont val="Tahoma"/>
            <family val="2"/>
          </rPr>
          <t>Michael:</t>
        </r>
        <r>
          <rPr>
            <sz val="9"/>
            <color indexed="81"/>
            <rFont val="Tahoma"/>
            <family val="2"/>
          </rPr>
          <t xml:space="preserve">
Mask changeable fvps.
</t>
        </r>
      </text>
    </comment>
    <comment ref="DB2" authorId="0" shapeId="0" xr:uid="{FBA9E428-55D7-4DB3-8992-2DFD4BB16263}">
      <text>
        <r>
          <rPr>
            <b/>
            <sz val="9"/>
            <color indexed="81"/>
            <rFont val="Tahoma"/>
            <family val="2"/>
          </rPr>
          <t>Michael:</t>
        </r>
        <r>
          <rPr>
            <sz val="9"/>
            <color indexed="81"/>
            <rFont val="Tahoma"/>
            <family val="2"/>
          </rPr>
          <t xml:space="preserve">
Mask changeable fvps.
</t>
        </r>
      </text>
    </comment>
    <comment ref="DC2" authorId="0" shapeId="0" xr:uid="{8D2E16E7-98D2-426D-90D1-EAD6DE724935}">
      <text>
        <r>
          <rPr>
            <b/>
            <sz val="9"/>
            <color indexed="81"/>
            <rFont val="Tahoma"/>
            <family val="2"/>
          </rPr>
          <t>Michael:</t>
        </r>
        <r>
          <rPr>
            <sz val="9"/>
            <color indexed="81"/>
            <rFont val="Tahoma"/>
            <family val="2"/>
          </rPr>
          <t xml:space="preserve">
Mask changeable fvps.
</t>
        </r>
      </text>
    </comment>
    <comment ref="DD2" authorId="0" shapeId="0" xr:uid="{AE7FD3AC-C9CB-4026-85FF-6E03D9846296}">
      <text>
        <r>
          <rPr>
            <b/>
            <sz val="9"/>
            <color indexed="81"/>
            <rFont val="Tahoma"/>
            <family val="2"/>
          </rPr>
          <t>Michael:</t>
        </r>
        <r>
          <rPr>
            <sz val="9"/>
            <color indexed="81"/>
            <rFont val="Tahoma"/>
            <family val="2"/>
          </rPr>
          <t xml:space="preserve">
number of nutrition options in each FVP for dams</t>
        </r>
      </text>
    </comment>
    <comment ref="DE2" authorId="0" shapeId="0" xr:uid="{3FE51FD1-1444-49E0-8085-D8BA0336878C}">
      <text>
        <r>
          <rPr>
            <b/>
            <sz val="9"/>
            <color indexed="81"/>
            <rFont val="Tahoma"/>
            <family val="2"/>
          </rPr>
          <t>Michael:</t>
        </r>
        <r>
          <rPr>
            <sz val="9"/>
            <color indexed="81"/>
            <rFont val="Tahoma"/>
            <family val="2"/>
          </rPr>
          <t xml:space="preserve">
number of nutrition options in each FVP for offs</t>
        </r>
      </text>
    </comment>
    <comment ref="DF2" authorId="0" shapeId="0" xr:uid="{70087CB0-6E49-44D1-A56A-F9C4200A3EC4}">
      <text>
        <r>
          <rPr>
            <b/>
            <sz val="9"/>
            <color indexed="81"/>
            <rFont val="Tahoma"/>
            <family val="2"/>
          </rPr>
          <t>Michael Young:</t>
        </r>
        <r>
          <rPr>
            <sz val="9"/>
            <color indexed="81"/>
            <rFont val="Tahoma"/>
            <family val="2"/>
          </rPr>
          <t xml:space="preserve">
The variation in the feedsupply from the standard for this slice of N.</t>
        </r>
      </text>
    </comment>
    <comment ref="DO2" authorId="2" shapeId="0" xr:uid="{75EBFB8E-2343-4D23-9CB2-84C16326D1A4}">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DP2" authorId="2" shapeId="0" xr:uid="{475B899E-4098-4704-8F4A-9342720E1D57}">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DQ2" authorId="2" shapeId="0" xr:uid="{3F198605-991D-4CFD-A7DA-B2B35304D508}">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E2" authorId="2" shapeId="0" xr:uid="{2BFA7B03-7181-4A8A-91C1-7DB6FB98BE13}">
      <text>
        <r>
          <rPr>
            <b/>
            <sz val="9"/>
            <color indexed="81"/>
            <rFont val="Tahoma"/>
            <family val="2"/>
          </rPr>
          <t>John:</t>
        </r>
        <r>
          <rPr>
            <sz val="9"/>
            <color indexed="81"/>
            <rFont val="Tahoma"/>
            <family val="2"/>
          </rPr>
          <t xml:space="preserve">
Alter the standard feed supply options (r1)</t>
        </r>
      </text>
    </comment>
    <comment ref="EF2" authorId="2" shapeId="0" xr:uid="{122BDBC4-69F8-4FA6-9C3B-7D1C29DB08D2}">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IZ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JB2" authorId="2" shapeId="0" xr:uid="{C8159EC4-D3D1-4E57-80B5-24A11B47607B}">
      <text>
        <r>
          <rPr>
            <b/>
            <sz val="9"/>
            <color indexed="81"/>
            <rFont val="Tahoma"/>
            <family val="2"/>
          </rPr>
          <t>John:</t>
        </r>
        <r>
          <rPr>
            <sz val="9"/>
            <color indexed="81"/>
            <rFont val="Tahoma"/>
            <family val="2"/>
          </rPr>
          <t xml:space="preserve">
Select the genotype for the 3 breeds
This the g0 axis for the 3 sire breeds.</t>
        </r>
      </text>
    </comment>
    <comment ref="JE2" authorId="2" shapeId="0" xr:uid="{327A2265-B9FB-4C7B-BE53-C34146D9751D}">
      <text>
        <r>
          <rPr>
            <b/>
            <sz val="9"/>
            <color indexed="81"/>
            <rFont val="Tahoma"/>
            <family val="2"/>
          </rPr>
          <t>John:</t>
        </r>
        <r>
          <rPr>
            <sz val="9"/>
            <color indexed="81"/>
            <rFont val="Tahoma"/>
            <family val="2"/>
          </rPr>
          <t xml:space="preserve">
Adjust the RR of the flock as a scenario sensitivity</t>
        </r>
      </text>
    </comment>
    <comment ref="JF2" authorId="2" shapeId="0" xr:uid="{020392A1-D445-4D25-9572-49897F0FED16}">
      <text>
        <r>
          <rPr>
            <b/>
            <sz val="9"/>
            <color indexed="81"/>
            <rFont val="Tahoma"/>
            <family val="2"/>
          </rPr>
          <t>John:</t>
        </r>
        <r>
          <rPr>
            <sz val="9"/>
            <color indexed="81"/>
            <rFont val="Tahoma"/>
            <family val="2"/>
          </rPr>
          <t xml:space="preserve">
Adjust the RR of the flock as a scenario sensitivity</t>
        </r>
      </text>
    </comment>
    <comment ref="JG2" authorId="0" shapeId="0" xr:uid="{FADF0F19-29F7-4366-9B34-194AF07DBF3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JH2" authorId="0" shapeId="0" xr:uid="{36219BE8-F997-455F-B0B5-CA2094E228DE}">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JK2" authorId="2" shapeId="0" xr:uid="{CFB4D159-059A-4627-B94D-DD53ED665E8A}">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JT2" authorId="2" shapeId="0" xr:uid="{75F21A61-425C-4A2D-83A2-50608C381C49}">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KC2" authorId="2" shapeId="0" xr:uid="{6B797E23-6C29-4F22-B8CC-D5AF99D3A1AD}">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J2" authorId="2" shapeId="0" xr:uid="{6C134758-E9A2-4105-8C45-88CB6B2EC7A9}">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K2" authorId="2" shapeId="0" xr:uid="{BBE6D4A3-06A7-4F42-A611-3B269155EB02}">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M2" authorId="2" shapeId="0" xr:uid="{C37091B4-53BE-4495-95EE-AE87564B5885}">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N2" authorId="2" shapeId="0" xr:uid="{85B6FA7A-7666-4907-8A66-C33C175B5E65}">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O2" authorId="2" shapeId="0" xr:uid="{92D12C75-52BD-418A-B3B1-C1D22C7745A1}">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P2" authorId="2" shapeId="0" xr:uid="{D4C0F22E-C00E-4ABE-AD6E-0EDD930C625E}">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R2" authorId="0" shapeId="0" xr:uid="{C984AB09-9680-43A7-A3CF-31528209122A}">
      <text>
        <r>
          <rPr>
            <b/>
            <sz val="9"/>
            <color indexed="81"/>
            <rFont val="Tahoma"/>
            <family val="2"/>
          </rPr>
          <t>Michael Young (21512438):</t>
        </r>
        <r>
          <rPr>
            <sz val="9"/>
            <color indexed="81"/>
            <rFont val="Tahoma"/>
            <family val="2"/>
          </rPr>
          <t xml:space="preserve">
control if cropgrazing is included. Default is True</t>
        </r>
      </text>
    </comment>
    <comment ref="KV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X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Z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LB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LD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LE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LF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LN2" authorId="0" shapeId="0" xr:uid="{481B8B8B-754A-4CC4-9741-6D410910900C}">
      <text>
        <r>
          <rPr>
            <b/>
            <sz val="9"/>
            <color indexed="81"/>
            <rFont val="Tahoma"/>
            <charset val="1"/>
          </rPr>
          <t>Michael Young (21512438):</t>
        </r>
        <r>
          <rPr>
            <sz val="9"/>
            <color indexed="81"/>
            <rFont val="Tahoma"/>
            <charset val="1"/>
          </rPr>
          <t xml:space="preserve">
control the total number of dams at prejoining</t>
        </r>
      </text>
    </comment>
    <comment ref="LO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LP2" authorId="0" shapeId="0" xr:uid="{FB2123B6-90C7-4A9E-85E9-B18F0AE4DF31}">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LW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LX2" authorId="0" shapeId="0" xr:uid="{CBD300F2-C140-49FF-A3D1-19531521668F}">
      <text>
        <r>
          <rPr>
            <b/>
            <sz val="9"/>
            <color indexed="81"/>
            <rFont val="Tahoma"/>
            <family val="2"/>
          </rPr>
          <t>Michael Young:</t>
        </r>
        <r>
          <rPr>
            <sz val="9"/>
            <color indexed="81"/>
            <rFont val="Tahoma"/>
            <family val="2"/>
          </rPr>
          <t xml:space="preserve">
min dams</t>
        </r>
      </text>
    </comment>
    <comment ref="LZ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MF2" authorId="0" shapeId="0" xr:uid="{20F28C74-D082-42E9-94E7-5BAA399ED926}">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MG2" authorId="0" shapeId="0" xr:uid="{8545BCAB-19ED-4430-9483-8C80953465FF}">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MI2" authorId="0" shapeId="0" xr:uid="{30952663-7CAE-4DD2-B497-32DAAC969621}">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MM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MN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MO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MP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MQ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MR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MS2" authorId="0" shapeId="0" xr:uid="{C8048BFB-7419-4759-ABB2-4C1BFC80ABFB}">
      <text>
        <r>
          <rPr>
            <b/>
            <sz val="9"/>
            <color indexed="81"/>
            <rFont val="Tahoma"/>
            <family val="2"/>
          </rPr>
          <t xml:space="preserve">John:
</t>
        </r>
        <r>
          <rPr>
            <sz val="9"/>
            <color indexed="81"/>
            <rFont val="Tahoma"/>
            <family val="2"/>
          </rPr>
          <t>Scale the feed that must be left ungrazed as a conservation buffer.</t>
        </r>
      </text>
    </comment>
    <comment ref="MY2" authorId="2" shapeId="0" xr:uid="{A17ED6A7-B11B-4EE0-BAFE-C76DE5D3D4B7}">
      <text>
        <r>
          <rPr>
            <b/>
            <sz val="9"/>
            <color indexed="81"/>
            <rFont val="Tahoma"/>
            <family val="2"/>
          </rPr>
          <t>John:</t>
        </r>
        <r>
          <rPr>
            <sz val="9"/>
            <color indexed="81"/>
            <rFont val="Tahoma"/>
            <family val="2"/>
          </rPr>
          <t xml:space="preserve">
Scale wool prices. Operates on the micron price guides</t>
        </r>
      </text>
    </comment>
    <comment ref="MZ2" authorId="2" shapeId="0" xr:uid="{B8CA1343-AEDD-463A-A4B4-7BF2F4B50750}">
      <text>
        <r>
          <rPr>
            <b/>
            <sz val="9"/>
            <color indexed="81"/>
            <rFont val="Tahoma"/>
            <family val="2"/>
          </rPr>
          <t>John:</t>
        </r>
        <r>
          <rPr>
            <sz val="9"/>
            <color indexed="81"/>
            <rFont val="Tahoma"/>
            <family val="2"/>
          </rPr>
          <t xml:space="preserve">
Needs s7 added when taken to Master branch
Scale sale sheep prices. Operates on the maximum prices in the grids</t>
        </r>
      </text>
    </comment>
    <comment ref="NA2" authorId="2" shapeId="0" xr:uid="{1096BD26-6232-4DAB-A642-CFD570CE472E}">
      <text>
        <r>
          <rPr>
            <b/>
            <sz val="9"/>
            <color indexed="81"/>
            <rFont val="Tahoma"/>
            <family val="2"/>
          </rPr>
          <t>John:</t>
        </r>
        <r>
          <rPr>
            <sz val="9"/>
            <color indexed="81"/>
            <rFont val="Tahoma"/>
            <family val="2"/>
          </rPr>
          <t xml:space="preserve">
Scale grain prices. Operates on both firsts and seconds</t>
        </r>
      </text>
    </comment>
    <comment ref="NC2" authorId="2" shapeId="0" xr:uid="{F1302F12-E598-4879-9F1B-3E0A35F98861}">
      <text>
        <r>
          <rPr>
            <b/>
            <sz val="9"/>
            <color indexed="81"/>
            <rFont val="Tahoma"/>
            <family val="2"/>
          </rPr>
          <t>John:</t>
        </r>
        <r>
          <rPr>
            <sz val="9"/>
            <color indexed="81"/>
            <rFont val="Tahoma"/>
            <family val="2"/>
          </rPr>
          <t xml:space="preserve">
Include pasture. Default is True</t>
        </r>
      </text>
    </comment>
    <comment ref="ND2" authorId="2" shapeId="0" xr:uid="{F59C3DA6-DA99-4992-859E-070A767D8620}">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NM2" authorId="2" shapeId="0" xr:uid="{A86234FB-ABFC-48AB-A8B0-19468B9B6F24}">
      <text>
        <r>
          <rPr>
            <b/>
            <sz val="9"/>
            <color indexed="81"/>
            <rFont val="Tahoma"/>
            <family val="2"/>
          </rPr>
          <t>John:</t>
        </r>
        <r>
          <rPr>
            <sz val="9"/>
            <color indexed="81"/>
            <rFont val="Tahoma"/>
            <family val="2"/>
          </rPr>
          <t xml:space="preserve">
Pasture growth rate by weather-year &amp; feed period (all LMUs)`</t>
        </r>
      </text>
    </comment>
    <comment ref="NN2" authorId="2" shapeId="0" xr:uid="{8C9C4B47-53E5-477C-BEAF-97BE8C67762B}">
      <text>
        <r>
          <rPr>
            <b/>
            <sz val="9"/>
            <color indexed="81"/>
            <rFont val="Tahoma"/>
            <family val="2"/>
          </rPr>
          <t>John:</t>
        </r>
        <r>
          <rPr>
            <sz val="9"/>
            <color indexed="81"/>
            <rFont val="Tahoma"/>
            <family val="2"/>
          </rPr>
          <t xml:space="preserve">
Pasture growth rate by weather-year &amp; feed period (all LMUs)`</t>
        </r>
      </text>
    </comment>
    <comment ref="NO2" authorId="2" shapeId="0" xr:uid="{83199BA4-74D8-456B-9052-521440639227}">
      <text>
        <r>
          <rPr>
            <b/>
            <sz val="9"/>
            <color indexed="81"/>
            <rFont val="Tahoma"/>
            <family val="2"/>
          </rPr>
          <t>John:</t>
        </r>
        <r>
          <rPr>
            <sz val="9"/>
            <color indexed="81"/>
            <rFont val="Tahoma"/>
            <family val="2"/>
          </rPr>
          <t xml:space="preserve">
Pasture growth rate by weather-year &amp; feed period (all LMUs)`</t>
        </r>
      </text>
    </comment>
    <comment ref="NP2" authorId="2" shapeId="0" xr:uid="{C1FCE566-F417-4452-9ABF-887229D0E0BD}">
      <text>
        <r>
          <rPr>
            <b/>
            <sz val="9"/>
            <color indexed="81"/>
            <rFont val="Tahoma"/>
            <family val="2"/>
          </rPr>
          <t>John:</t>
        </r>
        <r>
          <rPr>
            <sz val="9"/>
            <color indexed="81"/>
            <rFont val="Tahoma"/>
            <family val="2"/>
          </rPr>
          <t xml:space="preserve">
Pasture growth rate by weather-year &amp; feed period (all LMUs)`</t>
        </r>
      </text>
    </comment>
    <comment ref="NQ2" authorId="2" shapeId="0" xr:uid="{B0F375F8-EAAF-4CA4-8EA8-F9C292946B09}">
      <text>
        <r>
          <rPr>
            <b/>
            <sz val="9"/>
            <color indexed="81"/>
            <rFont val="Tahoma"/>
            <family val="2"/>
          </rPr>
          <t>John:</t>
        </r>
        <r>
          <rPr>
            <sz val="9"/>
            <color indexed="81"/>
            <rFont val="Tahoma"/>
            <family val="2"/>
          </rPr>
          <t xml:space="preserve">
Pasture growth rate by weather-year &amp; feed period (all LMUs)`</t>
        </r>
      </text>
    </comment>
    <comment ref="NR2" authorId="2" shapeId="0" xr:uid="{1310BDF0-04F1-47D6-BA44-BCCE521DEE3B}">
      <text>
        <r>
          <rPr>
            <b/>
            <sz val="9"/>
            <color indexed="81"/>
            <rFont val="Tahoma"/>
            <family val="2"/>
          </rPr>
          <t>John:</t>
        </r>
        <r>
          <rPr>
            <sz val="9"/>
            <color indexed="81"/>
            <rFont val="Tahoma"/>
            <family val="2"/>
          </rPr>
          <t xml:space="preserve">
Pasture growth rate by weather-year &amp; feed period (all LMUs)`</t>
        </r>
      </text>
    </comment>
    <comment ref="NS2" authorId="2" shapeId="0" xr:uid="{43A8DEF1-E2D6-46C8-8AF2-192D8434089A}">
      <text>
        <r>
          <rPr>
            <b/>
            <sz val="9"/>
            <color indexed="81"/>
            <rFont val="Tahoma"/>
            <family val="2"/>
          </rPr>
          <t>John:</t>
        </r>
        <r>
          <rPr>
            <sz val="9"/>
            <color indexed="81"/>
            <rFont val="Tahoma"/>
            <family val="2"/>
          </rPr>
          <t xml:space="preserve">
Pasture growth rate by weather-year &amp; feed period (all LMUs)`</t>
        </r>
      </text>
    </comment>
    <comment ref="NT2" authorId="2" shapeId="0" xr:uid="{22C4D4AB-A31A-4F62-A6E3-456FF55C8E76}">
      <text>
        <r>
          <rPr>
            <b/>
            <sz val="9"/>
            <color indexed="81"/>
            <rFont val="Tahoma"/>
            <family val="2"/>
          </rPr>
          <t>John:</t>
        </r>
        <r>
          <rPr>
            <sz val="9"/>
            <color indexed="81"/>
            <rFont val="Tahoma"/>
            <family val="2"/>
          </rPr>
          <t xml:space="preserve">
Pasture growth rate by weather-year &amp; feed period (all LMUs)`</t>
        </r>
      </text>
    </comment>
    <comment ref="NU2" authorId="2" shapeId="0" xr:uid="{62CE5666-B379-4F9D-BDEF-7AD693622CBB}">
      <text>
        <r>
          <rPr>
            <b/>
            <sz val="9"/>
            <color indexed="81"/>
            <rFont val="Tahoma"/>
            <family val="2"/>
          </rPr>
          <t>John:</t>
        </r>
        <r>
          <rPr>
            <sz val="9"/>
            <color indexed="81"/>
            <rFont val="Tahoma"/>
            <family val="2"/>
          </rPr>
          <t xml:space="preserve">
Germination of pasture across all lmus</t>
        </r>
      </text>
    </comment>
    <comment ref="NW2" authorId="2" shapeId="0" xr:uid="{5E0D7DC7-AB8F-40E5-819D-70ED51BB7F3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NX2" authorId="2" shapeId="0" xr:uid="{3C8D419B-C297-4DE8-A577-0234C069F4F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NY2" authorId="2" shapeId="0" xr:uid="{A8211941-3368-4251-B39C-0CF3FA515B2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NZ2" authorId="2" shapeId="0" xr:uid="{A602567F-DB1E-4CA4-BC83-5F5A1A72439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A2" authorId="2" shapeId="0" xr:uid="{85EC55EC-8285-458D-93B1-D05D2FE884E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B2" authorId="2" shapeId="0" xr:uid="{6B1D63D0-C09F-4E9D-B2D8-AE18FC368E1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C2" authorId="2" shapeId="0" xr:uid="{BAFE8BBD-FD97-4957-ACA9-1D51365490A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D2" authorId="2" shapeId="0" xr:uid="{34609431-0318-421B-A492-902721C183F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E2" authorId="2" shapeId="0" xr:uid="{676FA5DF-6811-4059-B942-1718DFA5FA6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F2" authorId="2" shapeId="0" xr:uid="{9A2A77F7-76D6-424B-9665-6441FE75FA9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G2" authorId="2" shapeId="0" xr:uid="{6DE610D5-2CB2-4EE4-AD07-6BD641DFA9E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H2" authorId="2" shapeId="0" xr:uid="{896C0852-3FF8-40CC-85AC-020083559DB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I2" authorId="2" shapeId="0" xr:uid="{15DAAA7D-E975-4707-8959-E379A7A4F7A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J2" authorId="2" shapeId="0" xr:uid="{09C74F95-6756-49F2-90E5-F5DCED27050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K2" authorId="2" shapeId="0" xr:uid="{32196F2C-0D95-4A3D-895C-41BF40992CE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L2" authorId="2" shapeId="0" xr:uid="{C7DB861C-F335-431A-8B35-C3970FE6E25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M2" authorId="2" shapeId="0" xr:uid="{CDF0597E-CC52-4B0F-9380-F4D7C0D056E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N2" authorId="2" shapeId="0" xr:uid="{85EDBFA7-00CD-494B-800D-4C7EDC0275E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O2" authorId="2" shapeId="0" xr:uid="{EC498B63-6237-41B9-831E-96A567AE17E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P2" authorId="2" shapeId="0" xr:uid="{62BAED28-8906-4FAD-9128-B9B034D6D76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Q2" authorId="2" shapeId="0" xr:uid="{DD06DDB9-9F13-4315-93DB-0348B99AE47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R2" authorId="2" shapeId="0" xr:uid="{632F68B5-D8A5-4083-BF1B-40C99CC7ABC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S2" authorId="2" shapeId="0" xr:uid="{A3F3AB11-BFF7-4A62-A788-E065EED9B70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T2" authorId="2" shapeId="0" xr:uid="{02DD0293-6B62-425E-BF4C-748D64A5362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U2" authorId="2" shapeId="0" xr:uid="{85DF0BD6-3948-4979-84BB-282864AF70D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V2" authorId="2" shapeId="0" xr:uid="{55D24FEB-4A85-40C3-BA77-6488DB0E4C2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W2" authorId="2" shapeId="0" xr:uid="{5215296C-5038-4396-AA35-E2F03735E15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X2" authorId="2" shapeId="0" xr:uid="{BC00234E-3D87-4D9F-AAE6-4879A34597C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Y2" authorId="2" shapeId="0" xr:uid="{75521B4D-7EB8-4F0B-A40C-D5E136AB2C6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Z2" authorId="2" shapeId="0" xr:uid="{E408541F-020D-4BE9-84E9-54BCA490BD2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A2" authorId="2" shapeId="0" xr:uid="{3CE0F421-25CE-4A22-A7D2-9E29F2BB2FF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B2" authorId="2" shapeId="0" xr:uid="{9F97ED55-A62C-4C6F-B1B9-21B7FA42442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C2" authorId="2" shapeId="0" xr:uid="{D3D979A5-5962-40C1-B6C5-2571FE55A77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D2" authorId="2" shapeId="0" xr:uid="{3F6E85F8-3649-4BE1-8B07-A1020D8DE6E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E2" authorId="2" shapeId="0" xr:uid="{A7228A37-FB32-4474-9940-BF4CAD41A0B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F2" authorId="2" shapeId="0" xr:uid="{9046D344-2A90-4827-B3E7-336CEEA34C3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G2" authorId="2" shapeId="0" xr:uid="{35B2C76B-9D6D-4E97-9BE6-9CF2FF542EC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H2" authorId="2" shapeId="0" xr:uid="{6F45A505-A200-49D9-8B9C-19F7129DAFA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I2" authorId="2" shapeId="0" xr:uid="{64BA204E-2C52-4A80-9CFC-19FEC56BEBA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J2" authorId="2" shapeId="0" xr:uid="{B0BF406B-798B-48EF-BC11-C8C1A741A66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K2" authorId="2" shapeId="0" xr:uid="{3E584FC3-CCF9-46AA-857B-75484C327B0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L2" authorId="2" shapeId="0" xr:uid="{A35904A0-B82A-47AF-B0B4-07135E446C7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M2" authorId="2" shapeId="0" xr:uid="{EABA3EE8-D493-4EB6-93C7-03B1AB240B4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N2" authorId="2" shapeId="0" xr:uid="{013EE7E7-EED0-408D-90A4-4E1F2AD9319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O2" authorId="2" shapeId="0" xr:uid="{D5D866C6-2185-469D-A62F-585F04A5D2E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P2" authorId="2" shapeId="0" xr:uid="{A33C29BF-AFC9-4E56-BFBE-4FDBD12580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Q2" authorId="2" shapeId="0" xr:uid="{9F468C3C-DE3C-422B-BCDC-604614AE918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R2" authorId="2" shapeId="0" xr:uid="{C3C53EF6-4045-4480-A362-E2CC7926D39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S2" authorId="2" shapeId="0" xr:uid="{7ADA354B-B5EE-42E5-BA41-3F1555DEF9B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T2" authorId="2" shapeId="0" xr:uid="{E19C31D6-5D52-411D-BE60-A2EF45690C7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U2" authorId="2" shapeId="0" xr:uid="{F2869E7B-0A73-4BF0-8649-374ED5EBB86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V2" authorId="2" shapeId="0" xr:uid="{08B1674F-1477-4521-BAC0-450D594F3B5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W2" authorId="2" shapeId="0" xr:uid="{9039FBD3-0E42-41A8-B8FF-62CBE33356C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X2" authorId="2" shapeId="0" xr:uid="{942DD12E-823B-444B-BAD9-88D17B19AEA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Y2" authorId="2" shapeId="0" xr:uid="{A7F0B967-FA6E-4625-B950-D1C77E1F915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Z2" authorId="2" shapeId="0" xr:uid="{BDFFF920-E001-47BA-A67F-9309C8896CD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A2" authorId="2" shapeId="0" xr:uid="{59EBDA28-77D5-4BC4-8590-489BA3BC1D5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B2" authorId="2" shapeId="0" xr:uid="{3F9B3E34-5CD9-4F59-A71A-E7ADEE2A958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C2" authorId="2" shapeId="0" xr:uid="{565CFB95-1301-4FE2-A529-05282D86EA8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D2" authorId="2" shapeId="0" xr:uid="{FB9BAE9D-36D5-4CB0-A07D-8967515D4C0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E2" authorId="2" shapeId="0" xr:uid="{54F6FD19-50B9-43FA-A9B6-38ECDF8349A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F2" authorId="2" shapeId="0" xr:uid="{E9C87198-1411-4733-AA85-0C0485D0D73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G2" authorId="2" shapeId="0" xr:uid="{29C2EE3D-9D2F-47BD-B33E-541941C81E3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H2" authorId="2" shapeId="0" xr:uid="{EE1811E9-FBFE-4F6E-AD57-53876D445F2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I2" authorId="2" shapeId="0" xr:uid="{EA9F1C6D-AEBA-403E-9469-0359322FE0A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J2" authorId="2" shapeId="0" xr:uid="{4A9EAEC7-DCE6-4A97-9554-240A8D43F10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K2" authorId="2" shapeId="0" xr:uid="{018A82DB-A44E-4676-9207-8C764A625F0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L2" authorId="2" shapeId="0" xr:uid="{316C51A0-A3C3-463B-B314-38747D49149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M2" authorId="2" shapeId="0" xr:uid="{6C8BA409-7A27-4418-9746-AB7C930E70D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N2" authorId="2" shapeId="0" xr:uid="{37434DD9-3A9B-4C29-A09A-2AA733EF55C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O2" authorId="2" shapeId="0" xr:uid="{AE169A8D-EE04-48CC-954A-0856AF82A2D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P2" authorId="2" shapeId="0" xr:uid="{42E221D0-8E5B-4F51-89E0-120A8E9B64D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Q2" authorId="2" shapeId="0" xr:uid="{F46E1C53-614A-477F-AFB1-D313B1DE043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R2" authorId="2" shapeId="0" xr:uid="{6E95ACED-2E3B-44FE-BEA5-BCA5D996701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S2" authorId="2" shapeId="0" xr:uid="{AC9C3EB0-3FC9-4E29-BA8E-96179B7CD1B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T2" authorId="2" shapeId="0" xr:uid="{87ECA319-E8FC-482A-BFB5-A92E3B9E86C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U2" authorId="2" shapeId="0" xr:uid="{7E75D0DD-C1E9-49B4-B45D-ECB8A7D6331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V2" authorId="2" shapeId="0" xr:uid="{DA5B89BD-46BF-42E8-A632-E3AB07495F6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W2" authorId="2" shapeId="0" xr:uid="{AF64947F-FF58-47FE-8A23-A316E1EFCD0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X2" authorId="2" shapeId="0" xr:uid="{BDF590E8-3B74-46A9-8E9D-5A99A025BCB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Y2" authorId="2" shapeId="0" xr:uid="{4FE08DB7-5DAA-44C6-AEF1-E75C05D793B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Z2" authorId="2" shapeId="0" xr:uid="{2021E3EF-77B8-4299-A613-1C40DA5656D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A2" authorId="2" shapeId="0" xr:uid="{BACB5F86-B0E5-4AFD-B9B4-C5670C0204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B2" authorId="2" shapeId="0" xr:uid="{4E29B42C-352F-4431-A696-09928DBACAA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C2" authorId="2" shapeId="0" xr:uid="{3E618A96-0C0E-4F02-B309-8C5C8DA90BA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D2" authorId="2" shapeId="0" xr:uid="{BB1B8071-BCDC-4BC4-A25E-AA911AB861B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E2" authorId="2" shapeId="0" xr:uid="{53F184BB-8E79-4A62-B773-AD1C698EDCA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F2" authorId="2" shapeId="0" xr:uid="{6AF197CE-16E6-445D-BE63-F0EE5709402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G2" authorId="2" shapeId="0" xr:uid="{B7F5E243-7C19-417B-BBFD-731687DF6EE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H2" authorId="2" shapeId="0" xr:uid="{4A4DE94D-8079-4DE4-9114-175723B3D5B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I2" authorId="2" shapeId="0" xr:uid="{BB307882-F06B-4C2F-9DA8-75448EEE6B1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J2" authorId="2" shapeId="0" xr:uid="{C966D0FD-67C1-4C73-8A5B-8E53510E237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K2" authorId="2" shapeId="0" xr:uid="{8AA17DCD-A3BA-4612-8EE6-A8DFF347219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L2" authorId="2" shapeId="0" xr:uid="{439DA219-6805-41E9-9E40-CD3D9FBF72E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M2" authorId="2" shapeId="0" xr:uid="{8CDF693A-0E71-4498-B1F4-F1CEAD64920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N2" authorId="2" shapeId="0" xr:uid="{758DEED6-BF47-44BC-9DD9-8EB55E4DFBF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O2" authorId="2" shapeId="0" xr:uid="{17069FFB-D4B5-4ADC-9B3E-9C22CF388E1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P2" authorId="2" shapeId="0" xr:uid="{8BFEED2E-7480-488E-BB99-D8162FED7BE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Q2" authorId="2" shapeId="0" xr:uid="{9F73FC6F-74F5-4938-901D-A58364FD8E1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R2" authorId="2" shapeId="0" xr:uid="{469880F1-0A09-447D-8CB1-8D9776BB279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S2" authorId="2" shapeId="0" xr:uid="{E55E32B6-4D6D-4720-97BE-F6CD2C51F7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T2" authorId="2" shapeId="0" xr:uid="{49CAD646-1D99-4B99-99D7-7CFA498C1C0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U2" authorId="2" shapeId="0" xr:uid="{C55680AB-DF23-4673-9E64-B944AD38368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V2" authorId="2" shapeId="0" xr:uid="{46860280-116B-4BB5-ACE8-49CA052A628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W2" authorId="2" shapeId="0" xr:uid="{9552BE8A-F1AE-4BCA-BC7D-C4B93653EBB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X2" authorId="2" shapeId="0" xr:uid="{FBB32C92-5D01-4711-B4F2-61CA5ECF587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Y2" authorId="2" shapeId="0" xr:uid="{A8D3F4FC-6CD1-432D-BA6C-D23B24DFAF0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Z2" authorId="2" shapeId="0" xr:uid="{07696773-5CE8-4FB2-B6AD-C66D7275A9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A2" authorId="2" shapeId="0" xr:uid="{A78365C9-DF53-4A1F-AA48-27A8888E61E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B2" authorId="2" shapeId="0" xr:uid="{BEFE4AB9-028D-49B8-B2C4-E10B83476CC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C2" authorId="2" shapeId="0" xr:uid="{F0150FAB-0911-47BD-8A09-D02F43C46F6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D2" authorId="2" shapeId="0" xr:uid="{128F81E2-AD2D-4B8C-AFDD-810A1B3D5F5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E2" authorId="2" shapeId="0" xr:uid="{E7ECAADC-2DBF-4072-86AB-7C9D57B8E2F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F2" authorId="2" shapeId="0" xr:uid="{3CFF2574-4247-49C3-8594-05D0246410A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G2" authorId="2" shapeId="0" xr:uid="{5285FC65-19EF-4C82-9576-8DF80C2E52C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H2" authorId="2" shapeId="0" xr:uid="{E35490E2-A26C-40CB-95B5-3FC3974D3C8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I2" authorId="2" shapeId="0" xr:uid="{C9BA4093-B22B-4EA6-A50C-FD3177769ED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J2" authorId="2" shapeId="0" xr:uid="{87A1D24F-B59C-4BBF-B34B-EF979B3D2A8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K2" authorId="2" shapeId="0" xr:uid="{4FE8F562-B64D-4883-AD0A-0B99047A588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L2" authorId="2" shapeId="0" xr:uid="{D6378F03-2C46-4D80-823A-AFD6C1E757F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M2" authorId="2" shapeId="0" xr:uid="{0A4C7E1A-F4FA-452A-BADC-25DA9068A38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N2" authorId="2" shapeId="0" xr:uid="{32AA9E39-2E38-4038-ACB0-0BEA7088EB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O2" authorId="2" shapeId="0" xr:uid="{3B06B77C-D7AE-4722-9B9E-188CACC7204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P2" authorId="2" shapeId="0" xr:uid="{50BF8574-6F21-44F4-92CE-67038356D41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Q2" authorId="2" shapeId="0" xr:uid="{DA3A8887-FFB7-4D79-AFF4-9A37F731FB0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R2" authorId="2" shapeId="0" xr:uid="{07FE5289-BF65-4C1C-82E7-AF597FBFB66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S2" authorId="2" shapeId="0" xr:uid="{A1B6D82F-CDD9-49A8-BC3B-AF0E229DE62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T2" authorId="2" shapeId="0" xr:uid="{87F4C689-C0E4-4D66-9EE6-EC0176ECBE4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U2" authorId="2" shapeId="0" xr:uid="{998C47E8-C455-4BE3-8D86-26F7976D8C5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V2" authorId="2" shapeId="0" xr:uid="{61A30334-C9EB-4CBE-BD54-672405E9066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W2" authorId="2" shapeId="0" xr:uid="{953FF6BD-F3C9-461D-8B9A-42C71B08CC0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X2" authorId="2" shapeId="0" xr:uid="{429EA3C0-172E-43E7-A26E-6ACAB155CC7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Y2" authorId="2" shapeId="0" xr:uid="{DBB2AC14-4492-4515-ADC5-0293CCC7F32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Z2" authorId="2" shapeId="0" xr:uid="{FFD7E3BF-A241-4E8F-902C-7F131C61F30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A2" authorId="2" shapeId="0" xr:uid="{294BE753-14A3-48C5-BA46-8A6A4C526E6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B2" authorId="2" shapeId="0" xr:uid="{A5E77AB0-351B-4DC8-9980-58747C2F9D7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C2" authorId="2" shapeId="0" xr:uid="{DC58A13A-461E-44CE-B6EC-201B0D12E4B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D2" authorId="2" shapeId="0" xr:uid="{0B7CF193-E177-4B7D-B653-D39BACB8DE1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E2" authorId="2" shapeId="0" xr:uid="{4F1DA6D0-B3EE-43E7-A2E6-D6307BD0AEB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F2" authorId="2" shapeId="0" xr:uid="{2C0687B8-E82E-4CB7-8D4A-04900705A3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G2" authorId="2" shapeId="0" xr:uid="{41B596F7-8153-4C94-83D5-B4C6A1260F9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H2" authorId="2" shapeId="0" xr:uid="{675DC28C-BD51-476A-8C0D-BB504DC5E82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I2" authorId="2" shapeId="0" xr:uid="{D72C5119-F261-477B-B04B-FA14C2D82B9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J2" authorId="2" shapeId="0" xr:uid="{0B2E94A2-AED6-4A83-830F-602D049CD6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K2" authorId="2" shapeId="0" xr:uid="{8B1DBD1B-F5A8-42A9-8E7C-A8FC13C6343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L2" authorId="2" shapeId="0" xr:uid="{A67C3935-7826-4D33-9771-46D22119954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M2" authorId="2" shapeId="0" xr:uid="{84E49019-605E-4FDF-921A-4EA308A4BAC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N2" authorId="2" shapeId="0" xr:uid="{9A1F3C54-6FF6-413A-BFAE-4C74B69F471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O2" authorId="2" shapeId="0" xr:uid="{8637A807-4B1D-444E-BAA9-48679BAFF98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P2" authorId="2" shapeId="0" xr:uid="{F982154B-A1F7-454C-90CF-05FB2DAD2B6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Q2" authorId="2" shapeId="0" xr:uid="{A6A87443-4CBE-4F98-AFBF-E83E7F49F51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R2" authorId="2" shapeId="0" xr:uid="{A29A62E2-E38E-4A95-932E-F35753A9852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S2" authorId="2" shapeId="0" xr:uid="{67CFC5AF-0B5B-410D-BDF5-CC17538B974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T2" authorId="2" shapeId="0" xr:uid="{AD075512-6F09-4335-8A48-FF7E30E6144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U2" authorId="2" shapeId="0" xr:uid="{9F57387C-C05C-4DA5-9371-36B1E71EA74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V2" authorId="2" shapeId="0" xr:uid="{3EA46CB3-6913-40B2-817A-95848FAB324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W2" authorId="2" shapeId="0" xr:uid="{6465280F-B308-4CB7-A85F-27241A4AC7C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X2" authorId="2" shapeId="0" xr:uid="{EF50B62F-CF75-44C8-916F-7E0DCFF9A2A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Y2" authorId="2" shapeId="0" xr:uid="{6EEA25A7-DF7E-4DF2-BF91-C6BCE55519F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Z2" authorId="2" shapeId="0" xr:uid="{C2365C17-40CD-47C3-80B1-4758C2B629E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A2" authorId="2" shapeId="0" xr:uid="{3B416EA3-644B-4149-8CA5-1173B19F683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B2" authorId="2" shapeId="0" xr:uid="{154D7D12-FAD2-4E4F-A715-A604871597F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C2" authorId="2" shapeId="0" xr:uid="{1FE22605-F7A7-4EE1-9963-27C819BE43A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D2" authorId="2" shapeId="0" xr:uid="{10233A18-6E52-4968-BEEB-9C0C84FFEA4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E2" authorId="2" shapeId="0" xr:uid="{27FF7F01-D7B2-4893-AD9E-3C7A8EE4D1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F2" authorId="2" shapeId="0" xr:uid="{E1822A45-8BFE-49C0-8735-2551D7D59FA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G2" authorId="2" shapeId="0" xr:uid="{F7778BB9-9BEE-46C6-A340-FD0E24455D4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H2" authorId="2" shapeId="0" xr:uid="{4CEDAB64-F130-4B02-8EFE-CEA5B3DE4B5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I2" authorId="2" shapeId="0" xr:uid="{DB3F85A5-F4AC-4FD4-B9CF-84A9A8BAFCE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J2" authorId="2" shapeId="0" xr:uid="{E1CC0495-C37A-4BEA-B846-BF90377D76E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K2" authorId="2" shapeId="0" xr:uid="{F5BDBAA7-7FDD-444E-AEA3-4BC8D8AE6D9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L2" authorId="2" shapeId="0" xr:uid="{9397CC86-1BBB-4D75-824D-FC6E84AB774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M2" authorId="2" shapeId="0" xr:uid="{AB13BB4C-47BF-442C-89E8-1FE2B0BBB48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N2" authorId="2" shapeId="0" xr:uid="{AD80BE80-EF1C-4D7D-8E38-FFDF9E7584A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O2" authorId="2" shapeId="0" xr:uid="{4048ED1E-6B6A-4F38-A369-8A232A7F093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P2" authorId="2" shapeId="0" xr:uid="{5C7A1EF6-2095-44FE-ADED-77EF5D118C8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Q2" authorId="2" shapeId="0" xr:uid="{BA811B0E-158E-40ED-8211-C7AF10113A9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R2" authorId="2" shapeId="0" xr:uid="{AE33221D-EF54-4F53-9F74-59BBE5B3F54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S2" authorId="2" shapeId="0" xr:uid="{1FCC72DD-67EB-4278-8B97-A50A6E75038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T2" authorId="2" shapeId="0" xr:uid="{EE8612DE-44F8-4D3F-B0A6-65173B9D207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U2" authorId="2" shapeId="0" xr:uid="{87850A7C-AA81-4E55-AA0A-9A274D756A5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V2" authorId="2" shapeId="0" xr:uid="{D791F315-24D0-4BFA-B231-590492A655E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W2" authorId="2" shapeId="0" xr:uid="{E5F5B641-D223-42FD-829B-E9B883FB535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X2" authorId="2" shapeId="0" xr:uid="{5C0093DF-3F11-4CA8-A8AD-1B1CC2D47EA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Y2" authorId="2" shapeId="0" xr:uid="{2FA1D675-1809-4764-A8CC-0BFBBA24D44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Z2" authorId="2" shapeId="0" xr:uid="{E3460C20-AFC0-4874-B23A-834F1822E23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A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S3" authorId="1" shapeId="0" xr:uid="{3BDB7BEB-FC53-4975-ADDB-A81C02A033DC}">
      <text>
        <r>
          <rPr>
            <b/>
            <sz val="9"/>
            <color indexed="81"/>
            <rFont val="Tahoma"/>
            <family val="2"/>
          </rPr>
          <t>Michael Young:</t>
        </r>
        <r>
          <rPr>
            <sz val="9"/>
            <color indexed="81"/>
            <rFont val="Tahoma"/>
            <family val="2"/>
          </rPr>
          <t xml:space="preserve">
Optional
- Needed for pas</t>
        </r>
      </text>
    </comment>
    <comment ref="MS3" authorId="2" shapeId="0" xr:uid="{A4EAEBB0-C590-44CA-87C6-FCF02042830F}">
      <text>
        <r>
          <rPr>
            <b/>
            <sz val="9"/>
            <color indexed="81"/>
            <rFont val="Tahoma"/>
            <family val="2"/>
          </rPr>
          <t>John:</t>
        </r>
        <r>
          <rPr>
            <sz val="9"/>
            <color indexed="81"/>
            <rFont val="Tahoma"/>
            <family val="2"/>
          </rPr>
          <t xml:space="preserve">
Pasture type</t>
        </r>
      </text>
    </comment>
    <comment ref="NM3" authorId="2" shapeId="0" xr:uid="{B954CDF6-1ABF-48D4-9FEA-F3C077148276}">
      <text>
        <r>
          <rPr>
            <b/>
            <sz val="9"/>
            <color indexed="81"/>
            <rFont val="Tahoma"/>
            <family val="2"/>
          </rPr>
          <t>John:</t>
        </r>
        <r>
          <rPr>
            <sz val="9"/>
            <color indexed="81"/>
            <rFont val="Tahoma"/>
            <family val="2"/>
          </rPr>
          <t xml:space="preserve">
Pasture type</t>
        </r>
      </text>
    </comment>
    <comment ref="NN3" authorId="2" shapeId="0" xr:uid="{EDBAF20B-E6F1-46E4-90F2-F767570B3214}">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S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T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BG4" authorId="2" shapeId="0" xr:uid="{A87C6412-54C3-4634-B83A-13455AC5A298}">
      <text>
        <r>
          <rPr>
            <b/>
            <sz val="9"/>
            <color indexed="81"/>
            <rFont val="Tahoma"/>
            <family val="2"/>
          </rPr>
          <t>John:</t>
        </r>
        <r>
          <rPr>
            <sz val="9"/>
            <color indexed="81"/>
            <rFont val="Tahoma"/>
            <family val="2"/>
          </rPr>
          <t xml:space="preserve">
All season types, so that all can be set to FALSE</t>
        </r>
      </text>
    </comment>
    <comment ref="BH4" authorId="2" shapeId="0" xr:uid="{CDC7CC5E-2711-4298-A943-33ED423CD40B}">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M4" authorId="0" shapeId="0" xr:uid="{7861D19F-916D-408A-A538-198C929599E5}">
      <text>
        <r>
          <rPr>
            <b/>
            <sz val="9"/>
            <color indexed="81"/>
            <rFont val="Tahoma"/>
            <family val="2"/>
          </rPr>
          <t>John:</t>
        </r>
        <r>
          <rPr>
            <sz val="9"/>
            <color indexed="81"/>
            <rFont val="Tahoma"/>
            <family val="2"/>
          </rPr>
          <t xml:space="preserve">
Relative availability</t>
        </r>
      </text>
    </comment>
    <comment ref="BN4" authorId="0" shapeId="0" xr:uid="{F2BDF62F-A2C0-480F-B4A2-37C24BFCFD37}">
      <text>
        <r>
          <rPr>
            <b/>
            <sz val="9"/>
            <color indexed="81"/>
            <rFont val="Tahoma"/>
            <family val="2"/>
          </rPr>
          <t>John:</t>
        </r>
        <r>
          <rPr>
            <sz val="9"/>
            <color indexed="81"/>
            <rFont val="Tahoma"/>
            <family val="2"/>
          </rPr>
          <t xml:space="preserve">
Conception</t>
        </r>
      </text>
    </comment>
    <comment ref="BO4" authorId="0" shapeId="0" xr:uid="{0C042DA4-D01F-4462-9FFE-DECC324238C5}">
      <text>
        <r>
          <rPr>
            <b/>
            <sz val="9"/>
            <color indexed="81"/>
            <rFont val="Tahoma"/>
            <family val="2"/>
          </rPr>
          <t>John:</t>
        </r>
        <r>
          <rPr>
            <sz val="9"/>
            <color indexed="81"/>
            <rFont val="Tahoma"/>
            <family val="2"/>
          </rPr>
          <t xml:space="preserve">
Weaner mortality</t>
        </r>
      </text>
    </comment>
    <comment ref="BP4" authorId="0" shapeId="0" xr:uid="{D8F50781-0506-497E-A15D-0AC6218853A7}">
      <text>
        <r>
          <rPr>
            <b/>
            <sz val="9"/>
            <color indexed="81"/>
            <rFont val="Tahoma"/>
            <family val="2"/>
          </rPr>
          <t>John:</t>
        </r>
        <r>
          <rPr>
            <sz val="9"/>
            <color indexed="81"/>
            <rFont val="Tahoma"/>
            <family val="2"/>
          </rPr>
          <t xml:space="preserve">
Dam mortality</t>
        </r>
      </text>
    </comment>
    <comment ref="BQ4" authorId="0" shapeId="0" xr:uid="{1E2CC5AE-FD66-4928-899F-555D857AB655}">
      <text>
        <r>
          <rPr>
            <b/>
            <sz val="9"/>
            <color indexed="81"/>
            <rFont val="Tahoma"/>
            <family val="2"/>
          </rPr>
          <t>John:</t>
        </r>
        <r>
          <rPr>
            <sz val="9"/>
            <color indexed="81"/>
            <rFont val="Tahoma"/>
            <family val="2"/>
          </rPr>
          <t xml:space="preserve">
Relative availability</t>
        </r>
      </text>
    </comment>
    <comment ref="BR4" authorId="0" shapeId="0" xr:uid="{DD1BC7DC-9510-49A0-8CF8-2ACF91E46EB3}">
      <text>
        <r>
          <rPr>
            <sz val="9"/>
            <color indexed="81"/>
            <rFont val="Tahoma"/>
            <family val="2"/>
          </rPr>
          <t>Progeny survival</t>
        </r>
      </text>
    </comment>
    <comment ref="BS4" authorId="0" shapeId="0" xr:uid="{0C4CB34C-52A2-4080-A23E-ADED3301A1F0}">
      <text>
        <r>
          <rPr>
            <b/>
            <sz val="9"/>
            <color indexed="81"/>
            <rFont val="Tahoma"/>
            <family val="2"/>
          </rPr>
          <t>John:</t>
        </r>
        <r>
          <rPr>
            <sz val="9"/>
            <color indexed="81"/>
            <rFont val="Tahoma"/>
            <family val="2"/>
          </rPr>
          <t xml:space="preserve">
Relative availability</t>
        </r>
      </text>
    </comment>
    <comment ref="BT4" authorId="0" shapeId="0" xr:uid="{3F3DB6C4-DE2F-419B-AD18-07785C231917}">
      <text>
        <r>
          <rPr>
            <sz val="9"/>
            <color indexed="81"/>
            <rFont val="Tahoma"/>
            <family val="2"/>
          </rPr>
          <t>Birth weight</t>
        </r>
      </text>
    </comment>
    <comment ref="BU4" authorId="0" shapeId="0" xr:uid="{DA1C078D-AA81-4A78-9DFC-37E0A8AB8B86}">
      <text>
        <r>
          <rPr>
            <sz val="9"/>
            <color indexed="81"/>
            <rFont val="Tahoma"/>
            <family val="2"/>
          </rPr>
          <t>Weaning weight</t>
        </r>
      </text>
    </comment>
    <comment ref="BV4" authorId="0" shapeId="0" xr:uid="{1EC0D7CF-12F9-4F1F-8977-A8F060C09A40}">
      <text>
        <r>
          <rPr>
            <b/>
            <sz val="9"/>
            <color indexed="81"/>
            <rFont val="Tahoma"/>
            <family val="2"/>
          </rPr>
          <t>John:</t>
        </r>
        <r>
          <rPr>
            <sz val="9"/>
            <color indexed="81"/>
            <rFont val="Tahoma"/>
            <family val="2"/>
          </rPr>
          <t xml:space="preserve">
Weaner mortality</t>
        </r>
      </text>
    </comment>
    <comment ref="BW4" authorId="0" shapeId="0" xr:uid="{85ED7518-3248-46F2-BEC1-6F6D2BDF3C8C}">
      <text>
        <r>
          <rPr>
            <b/>
            <sz val="9"/>
            <color indexed="81"/>
            <rFont val="Tahoma"/>
            <family val="2"/>
          </rPr>
          <t>John:</t>
        </r>
        <r>
          <rPr>
            <sz val="9"/>
            <color indexed="81"/>
            <rFont val="Tahoma"/>
            <family val="2"/>
          </rPr>
          <t xml:space="preserve">
Relative availability</t>
        </r>
      </text>
    </comment>
    <comment ref="CA4" authorId="2" shapeId="0" xr:uid="{92BC5E23-6B81-457A-9465-BBCED9EC75CB}">
      <text>
        <r>
          <rPr>
            <b/>
            <sz val="9"/>
            <color indexed="81"/>
            <rFont val="Tahoma"/>
            <family val="2"/>
          </rPr>
          <t>John:</t>
        </r>
        <r>
          <rPr>
            <sz val="9"/>
            <color indexed="81"/>
            <rFont val="Tahoma"/>
            <family val="2"/>
          </rPr>
          <t xml:space="preserve">
CFW</t>
        </r>
      </text>
    </comment>
    <comment ref="CB4" authorId="2" shapeId="0" xr:uid="{B828607C-FA29-4707-A21B-CE463104DACB}">
      <text>
        <r>
          <rPr>
            <b/>
            <sz val="9"/>
            <color indexed="81"/>
            <rFont val="Tahoma"/>
            <family val="2"/>
          </rPr>
          <t>John:</t>
        </r>
        <r>
          <rPr>
            <sz val="9"/>
            <color indexed="81"/>
            <rFont val="Tahoma"/>
            <family val="2"/>
          </rPr>
          <t xml:space="preserve">
FD</t>
        </r>
      </text>
    </comment>
    <comment ref="CC4" authorId="2" shapeId="0" xr:uid="{DA236917-5303-4A06-BB47-A0705356AA07}">
      <text>
        <r>
          <rPr>
            <b/>
            <sz val="9"/>
            <color indexed="81"/>
            <rFont val="Tahoma"/>
            <family val="2"/>
          </rPr>
          <t>John:</t>
        </r>
        <r>
          <rPr>
            <sz val="9"/>
            <color indexed="81"/>
            <rFont val="Tahoma"/>
            <family val="2"/>
          </rPr>
          <t xml:space="preserve">
Conception</t>
        </r>
      </text>
    </comment>
    <comment ref="CD4" authorId="2" shapeId="0" xr:uid="{BAD5328B-6C1D-476D-9EA6-9F3B09A960E6}">
      <text>
        <r>
          <rPr>
            <b/>
            <sz val="9"/>
            <color indexed="81"/>
            <rFont val="Tahoma"/>
            <family val="2"/>
          </rPr>
          <t>John:</t>
        </r>
        <r>
          <rPr>
            <sz val="9"/>
            <color indexed="81"/>
            <rFont val="Tahoma"/>
            <family val="2"/>
          </rPr>
          <t xml:space="preserve">
Litter Size</t>
        </r>
      </text>
    </comment>
    <comment ref="CE4" authorId="2" shapeId="0" xr:uid="{9691464A-CF42-40C2-A5A9-9F838DFF54A4}">
      <text>
        <r>
          <rPr>
            <b/>
            <sz val="9"/>
            <color indexed="81"/>
            <rFont val="Tahoma"/>
            <family val="2"/>
          </rPr>
          <t>John:</t>
        </r>
        <r>
          <rPr>
            <sz val="9"/>
            <color indexed="81"/>
            <rFont val="Tahoma"/>
            <family val="2"/>
          </rPr>
          <t xml:space="preserve">
ERA (Ewe rearing ability = Lamb survival)</t>
        </r>
      </text>
    </comment>
    <comment ref="CF4" authorId="2" shapeId="0" xr:uid="{579A665C-935B-4B09-BDA4-C11E26059193}">
      <text>
        <r>
          <rPr>
            <b/>
            <sz val="9"/>
            <color indexed="81"/>
            <rFont val="Tahoma"/>
            <family val="2"/>
          </rPr>
          <t>John:</t>
        </r>
        <r>
          <rPr>
            <sz val="9"/>
            <color indexed="81"/>
            <rFont val="Tahoma"/>
            <family val="2"/>
          </rPr>
          <t xml:space="preserve">
Mortality</t>
        </r>
      </text>
    </comment>
    <comment ref="CG4" authorId="2" shapeId="0" xr:uid="{F58C5024-3A0E-4955-8FAD-6C2D321A8471}">
      <text>
        <r>
          <rPr>
            <b/>
            <sz val="9"/>
            <color indexed="81"/>
            <rFont val="Tahoma"/>
            <family val="2"/>
          </rPr>
          <t>John:</t>
        </r>
        <r>
          <rPr>
            <sz val="9"/>
            <color indexed="81"/>
            <rFont val="Tahoma"/>
            <family val="2"/>
          </rPr>
          <t xml:space="preserve">
LWC (Liveweight change)</t>
        </r>
      </text>
    </comment>
    <comment ref="CH4" authorId="2" shapeId="0" xr:uid="{EE3CD86E-40C8-47D8-9196-79048B93823C}">
      <text>
        <r>
          <rPr>
            <b/>
            <sz val="9"/>
            <color indexed="81"/>
            <rFont val="Tahoma"/>
            <family val="2"/>
          </rPr>
          <t>John:</t>
        </r>
        <r>
          <rPr>
            <sz val="9"/>
            <color indexed="81"/>
            <rFont val="Tahoma"/>
            <family val="2"/>
          </rPr>
          <t xml:space="preserve">
Random</t>
        </r>
      </text>
    </comment>
    <comment ref="CO4" authorId="0" shapeId="0" xr:uid="{1FFA69E7-0806-4E89-B418-84B5B76C2E09}">
      <text>
        <r>
          <rPr>
            <b/>
            <sz val="9"/>
            <color indexed="81"/>
            <rFont val="Tahoma"/>
            <family val="2"/>
          </rPr>
          <t>John:</t>
        </r>
        <r>
          <rPr>
            <sz val="9"/>
            <color indexed="81"/>
            <rFont val="Tahoma"/>
            <family val="2"/>
          </rPr>
          <t xml:space="preserve">
All periods and slices of r2</t>
        </r>
      </text>
    </comment>
    <comment ref="CR4" authorId="2" shapeId="0" xr:uid="{610AB6DD-FD22-4297-BF0A-2D181104B4CA}">
      <text>
        <r>
          <rPr>
            <b/>
            <sz val="9"/>
            <color indexed="81"/>
            <rFont val="Tahoma"/>
            <family val="2"/>
          </rPr>
          <t>John:</t>
        </r>
        <r>
          <rPr>
            <sz val="9"/>
            <color indexed="81"/>
            <rFont val="Tahoma"/>
            <family val="2"/>
          </rPr>
          <t xml:space="preserve">
post weaning fvp date u[0] for autumn lambing i[0] mated ewe lambs y[1].
Note: y[1] if post-weaning is occurring prior to the end of the calendar year</t>
        </r>
      </text>
    </comment>
    <comment ref="CS4" authorId="2" shapeId="0" xr:uid="{5A6AAD67-6B24-4478-AA2B-B4D72B9626E1}">
      <text>
        <r>
          <rPr>
            <b/>
            <sz val="9"/>
            <color indexed="81"/>
            <rFont val="Tahoma"/>
            <family val="2"/>
          </rPr>
          <t>John:</t>
        </r>
        <r>
          <rPr>
            <sz val="9"/>
            <color indexed="81"/>
            <rFont val="Tahoma"/>
            <family val="2"/>
          </rPr>
          <t xml:space="preserve">
Winter lambing</t>
        </r>
      </text>
    </comment>
    <comment ref="CT4" authorId="2" shapeId="0" xr:uid="{49A803EA-9D60-4526-B14D-9DBCEAFCEE6A}">
      <text>
        <r>
          <rPr>
            <b/>
            <sz val="9"/>
            <color indexed="81"/>
            <rFont val="Tahoma"/>
            <family val="2"/>
          </rPr>
          <t>John:</t>
        </r>
        <r>
          <rPr>
            <sz val="9"/>
            <color indexed="81"/>
            <rFont val="Tahoma"/>
            <family val="2"/>
          </rPr>
          <t xml:space="preserve">
Spring lambing</t>
        </r>
      </text>
    </comment>
    <comment ref="CU4" authorId="2" shapeId="0" xr:uid="{2CCF2EF6-F305-4461-BA9B-1F0096A2D23E}">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CV4" authorId="2" shapeId="0" xr:uid="{8CE6F3B7-A272-4B56-A841-4ECCBBB11606}">
      <text>
        <r>
          <rPr>
            <b/>
            <sz val="9"/>
            <color indexed="81"/>
            <rFont val="Tahoma"/>
            <family val="2"/>
          </rPr>
          <t>John:</t>
        </r>
        <r>
          <rPr>
            <sz val="9"/>
            <color indexed="81"/>
            <rFont val="Tahoma"/>
            <family val="2"/>
          </rPr>
          <t xml:space="preserve">
Winter lambing</t>
        </r>
      </text>
    </comment>
    <comment ref="CW4" authorId="2" shapeId="0" xr:uid="{BB1B7A79-AABC-44EF-81C3-8CA0654D0B2D}">
      <text>
        <r>
          <rPr>
            <b/>
            <sz val="9"/>
            <color indexed="81"/>
            <rFont val="Tahoma"/>
            <family val="2"/>
          </rPr>
          <t>John:</t>
        </r>
        <r>
          <rPr>
            <sz val="9"/>
            <color indexed="81"/>
            <rFont val="Tahoma"/>
            <family val="2"/>
          </rPr>
          <t xml:space="preserve">
Spring lambing</t>
        </r>
      </text>
    </comment>
    <comment ref="CY4" authorId="0" shapeId="0" xr:uid="{823CD838-0DE7-46A5-A20C-4967BBB8336D}">
      <text>
        <r>
          <rPr>
            <b/>
            <sz val="9"/>
            <color indexed="81"/>
            <rFont val="Tahoma"/>
            <family val="2"/>
          </rPr>
          <t>Young:</t>
        </r>
        <r>
          <rPr>
            <sz val="9"/>
            <color indexed="81"/>
            <rFont val="Tahoma"/>
            <family val="2"/>
          </rPr>
          <t xml:space="preserve">
0:1 is weaning </t>
        </r>
      </text>
    </comment>
    <comment ref="CZ4" authorId="0" shapeId="0" xr:uid="{6BC3055B-92CF-4A14-9943-D7F2CC6C2EDC}">
      <text>
        <r>
          <rPr>
            <b/>
            <sz val="9"/>
            <color indexed="81"/>
            <rFont val="Tahoma"/>
            <family val="2"/>
          </rPr>
          <t>Young:</t>
        </r>
        <r>
          <rPr>
            <sz val="9"/>
            <color indexed="81"/>
            <rFont val="Tahoma"/>
            <family val="2"/>
          </rPr>
          <t xml:space="preserve">
1:2 is mid-way from weaning to next joining</t>
        </r>
      </text>
    </comment>
    <comment ref="DA4" authorId="0" shapeId="0" xr:uid="{80B56CAA-A291-4E4A-BD18-38C0D96EC2FD}">
      <text>
        <r>
          <rPr>
            <b/>
            <sz val="9"/>
            <color indexed="81"/>
            <rFont val="Tahoma"/>
            <family val="2"/>
          </rPr>
          <t>Young:</t>
        </r>
        <r>
          <rPr>
            <sz val="9"/>
            <color indexed="81"/>
            <rFont val="Tahoma"/>
            <family val="2"/>
          </rPr>
          <t xml:space="preserve">
2:3 is mid-way from from previous FVP to next joining</t>
        </r>
      </text>
    </comment>
    <comment ref="DB4" authorId="0" shapeId="0" xr:uid="{361C9512-277F-4EDD-A9A0-0918E2A5BCD4}">
      <text>
        <r>
          <rPr>
            <b/>
            <sz val="9"/>
            <color indexed="81"/>
            <rFont val="Tahoma"/>
            <family val="2"/>
          </rPr>
          <t>Young:</t>
        </r>
        <r>
          <rPr>
            <sz val="9"/>
            <color indexed="81"/>
            <rFont val="Tahoma"/>
            <family val="2"/>
          </rPr>
          <t xml:space="preserve">
3:4 is the beginning of preg tox period
</t>
        </r>
      </text>
    </comment>
    <comment ref="DC4" authorId="0" shapeId="0" xr:uid="{6CF8B3BC-84A8-4812-9989-DB24F56AC4DF}">
      <text>
        <r>
          <rPr>
            <b/>
            <sz val="9"/>
            <color indexed="81"/>
            <rFont val="Tahoma"/>
            <family val="2"/>
          </rPr>
          <t>Young:</t>
        </r>
        <r>
          <rPr>
            <sz val="9"/>
            <color indexed="81"/>
            <rFont val="Tahoma"/>
            <family val="2"/>
          </rPr>
          <t xml:space="preserve">
4:5 is the end of joining for Ewe Lambs
Use this period with ewe lambs to optimise LWC during joining</t>
        </r>
      </text>
    </comment>
    <comment ref="DF4" authorId="0" shapeId="0" xr:uid="{B8F07D38-6E2A-4E25-83FF-2F4C0CED32B0}">
      <text>
        <r>
          <rPr>
            <b/>
            <sz val="9"/>
            <color indexed="81"/>
            <rFont val="Tahoma"/>
            <family val="2"/>
          </rPr>
          <t>Michael:</t>
        </r>
        <r>
          <rPr>
            <sz val="9"/>
            <color indexed="81"/>
            <rFont val="Tahoma"/>
            <family val="2"/>
          </rPr>
          <t xml:space="preserve">
For 0:1
      if n=3: medium nut (expected optimum)
      if n=2: high nut</t>
        </r>
      </text>
    </comment>
    <comment ref="DG4" authorId="0" shapeId="0" xr:uid="{93FC427B-BE5A-4196-B094-D85A64CED208}">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DH4" authorId="0" shapeId="0" xr:uid="{10205AE4-AAC9-4546-8C7B-044919FA2215}">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Z4" authorId="2" shapeId="0" xr:uid="{5F8D7599-9B1B-4CCD-8F76-B4A1DF99C4FD}">
      <text>
        <r>
          <rPr>
            <b/>
            <sz val="9"/>
            <color indexed="81"/>
            <rFont val="Tahoma"/>
            <family val="2"/>
          </rPr>
          <t>John:</t>
        </r>
        <r>
          <rPr>
            <sz val="9"/>
            <color indexed="81"/>
            <rFont val="Tahoma"/>
            <family val="2"/>
          </rPr>
          <t xml:space="preserve">
aStd - weanage
</t>
        </r>
      </text>
    </comment>
    <comment ref="JB4" authorId="2" shapeId="0" xr:uid="{F1DCE357-7D7A-405D-B226-69055F5D6A5E}">
      <text>
        <r>
          <rPr>
            <b/>
            <sz val="9"/>
            <color indexed="81"/>
            <rFont val="Tahoma"/>
            <family val="2"/>
          </rPr>
          <t>John:</t>
        </r>
        <r>
          <rPr>
            <sz val="9"/>
            <color indexed="81"/>
            <rFont val="Tahoma"/>
            <family val="2"/>
          </rPr>
          <t xml:space="preserve">
The base breed. This is usually Merino or composite.</t>
        </r>
      </text>
    </comment>
    <comment ref="JC4" authorId="2" shapeId="0" xr:uid="{EA5FCC71-3412-4D05-9092-E3A7BA334AF5}">
      <text>
        <r>
          <rPr>
            <b/>
            <sz val="9"/>
            <color indexed="81"/>
            <rFont val="Tahoma"/>
            <family val="2"/>
          </rPr>
          <t>John:</t>
        </r>
        <r>
          <rPr>
            <sz val="9"/>
            <color indexed="81"/>
            <rFont val="Tahoma"/>
            <family val="2"/>
          </rPr>
          <t xml:space="preserve">
Include BBT</t>
        </r>
      </text>
    </comment>
    <comment ref="JG4" authorId="2" shapeId="0" xr:uid="{C953562A-EC14-4211-8DFD-C090535138EA}">
      <text>
        <r>
          <rPr>
            <b/>
            <sz val="9"/>
            <color indexed="81"/>
            <rFont val="Tahoma"/>
            <family val="2"/>
          </rPr>
          <t>John:</t>
        </r>
        <r>
          <rPr>
            <sz val="9"/>
            <color indexed="81"/>
            <rFont val="Tahoma"/>
            <family val="2"/>
          </rPr>
          <t xml:space="preserve">
f_MU2() cut-offs for triplet lamb survival</t>
        </r>
      </text>
    </comment>
    <comment ref="JH4" authorId="2" shapeId="0" xr:uid="{DC5D7EC9-0F22-4ECC-A5AA-C71B901A1088}">
      <text>
        <r>
          <rPr>
            <b/>
            <sz val="9"/>
            <color indexed="81"/>
            <rFont val="Tahoma"/>
            <family val="2"/>
          </rPr>
          <t>John:</t>
        </r>
        <r>
          <rPr>
            <sz val="9"/>
            <color indexed="81"/>
            <rFont val="Tahoma"/>
            <family val="2"/>
          </rPr>
          <t xml:space="preserve">
f_MU2() cut-offs for proportion of triplets conceived</t>
        </r>
      </text>
    </comment>
    <comment ref="JK4" authorId="2" shapeId="0" xr:uid="{7877AB00-722C-4EF7-B63C-1C525262DD20}">
      <text>
        <r>
          <rPr>
            <b/>
            <sz val="9"/>
            <color indexed="81"/>
            <rFont val="Tahoma"/>
            <family val="2"/>
          </rPr>
          <t>John:</t>
        </r>
        <r>
          <rPr>
            <sz val="9"/>
            <color indexed="81"/>
            <rFont val="Tahoma"/>
            <family val="2"/>
          </rPr>
          <t xml:space="preserve">
Yearling progeny, Singles</t>
        </r>
      </text>
    </comment>
    <comment ref="JL4" authorId="2" shapeId="0" xr:uid="{9109237E-D341-425C-94DD-E8B235456F16}">
      <text>
        <r>
          <rPr>
            <b/>
            <sz val="9"/>
            <color indexed="81"/>
            <rFont val="Tahoma"/>
            <family val="2"/>
          </rPr>
          <t>John:</t>
        </r>
        <r>
          <rPr>
            <sz val="9"/>
            <color indexed="81"/>
            <rFont val="Tahoma"/>
            <family val="2"/>
          </rPr>
          <t xml:space="preserve">
Yearling progeny, Twins</t>
        </r>
      </text>
    </comment>
    <comment ref="JM4" authorId="2" shapeId="0" xr:uid="{CCA187A1-9C97-4752-826A-E05F9D71DDD7}">
      <text>
        <r>
          <rPr>
            <b/>
            <sz val="9"/>
            <color indexed="81"/>
            <rFont val="Tahoma"/>
            <family val="2"/>
          </rPr>
          <t>John:</t>
        </r>
        <r>
          <rPr>
            <sz val="9"/>
            <color indexed="81"/>
            <rFont val="Tahoma"/>
            <family val="2"/>
          </rPr>
          <t xml:space="preserve">
Yearling progeny, Triplets</t>
        </r>
      </text>
    </comment>
    <comment ref="JN4" authorId="2" shapeId="0" xr:uid="{A9D92726-D062-4EA4-B0EB-877D2BDC0631}">
      <text>
        <r>
          <rPr>
            <b/>
            <sz val="9"/>
            <color indexed="81"/>
            <rFont val="Tahoma"/>
            <family val="2"/>
          </rPr>
          <t>John:</t>
        </r>
        <r>
          <rPr>
            <sz val="9"/>
            <color indexed="81"/>
            <rFont val="Tahoma"/>
            <family val="2"/>
          </rPr>
          <t xml:space="preserve">
2-tooth progeny, Singles</t>
        </r>
      </text>
    </comment>
    <comment ref="JO4" authorId="2" shapeId="0" xr:uid="{D3219BAF-DDDC-47AE-84C4-3AF7E943AB74}">
      <text>
        <r>
          <rPr>
            <b/>
            <sz val="9"/>
            <color indexed="81"/>
            <rFont val="Tahoma"/>
            <family val="2"/>
          </rPr>
          <t>John:</t>
        </r>
        <r>
          <rPr>
            <sz val="9"/>
            <color indexed="81"/>
            <rFont val="Tahoma"/>
            <family val="2"/>
          </rPr>
          <t xml:space="preserve">
2-tooth progeny, Twins</t>
        </r>
      </text>
    </comment>
    <comment ref="JP4" authorId="2" shapeId="0" xr:uid="{D73C6C91-4A7E-4DFF-BCEF-0C66428603B0}">
      <text>
        <r>
          <rPr>
            <b/>
            <sz val="9"/>
            <color indexed="81"/>
            <rFont val="Tahoma"/>
            <family val="2"/>
          </rPr>
          <t>John:</t>
        </r>
        <r>
          <rPr>
            <sz val="9"/>
            <color indexed="81"/>
            <rFont val="Tahoma"/>
            <family val="2"/>
          </rPr>
          <t xml:space="preserve">
2-tooth progeny, Triplets</t>
        </r>
      </text>
    </comment>
    <comment ref="JQ4" authorId="2" shapeId="0" xr:uid="{3C7B93C2-CC23-4AD1-B05D-F055CF4ABE5F}">
      <text>
        <r>
          <rPr>
            <b/>
            <sz val="9"/>
            <color indexed="81"/>
            <rFont val="Tahoma"/>
            <family val="2"/>
          </rPr>
          <t>John:</t>
        </r>
        <r>
          <rPr>
            <sz val="9"/>
            <color indexed="81"/>
            <rFont val="Tahoma"/>
            <family val="2"/>
          </rPr>
          <t xml:space="preserve">
Adult progeny, Singles</t>
        </r>
      </text>
    </comment>
    <comment ref="JR4" authorId="2" shapeId="0" xr:uid="{DC1D9C50-F10D-4107-99AD-A015D00886E3}">
      <text>
        <r>
          <rPr>
            <b/>
            <sz val="9"/>
            <color indexed="81"/>
            <rFont val="Tahoma"/>
            <family val="2"/>
          </rPr>
          <t>John:</t>
        </r>
        <r>
          <rPr>
            <sz val="9"/>
            <color indexed="81"/>
            <rFont val="Tahoma"/>
            <family val="2"/>
          </rPr>
          <t xml:space="preserve">
Adult progeny, Twins</t>
        </r>
      </text>
    </comment>
    <comment ref="JS4" authorId="2" shapeId="0" xr:uid="{8541F861-6F27-4EBE-BEFF-E94CBAB2491C}">
      <text>
        <r>
          <rPr>
            <b/>
            <sz val="9"/>
            <color indexed="81"/>
            <rFont val="Tahoma"/>
            <family val="2"/>
          </rPr>
          <t>John:</t>
        </r>
        <r>
          <rPr>
            <sz val="9"/>
            <color indexed="81"/>
            <rFont val="Tahoma"/>
            <family val="2"/>
          </rPr>
          <t xml:space="preserve">
Adult progeny, Triplets</t>
        </r>
      </text>
    </comment>
    <comment ref="JT4" authorId="2" shapeId="0" xr:uid="{EB2A31A7-16EF-4ACB-8ECB-93FB358CBB13}">
      <text>
        <r>
          <rPr>
            <b/>
            <sz val="9"/>
            <color indexed="81"/>
            <rFont val="Tahoma"/>
            <family val="2"/>
          </rPr>
          <t>John:</t>
        </r>
        <r>
          <rPr>
            <sz val="9"/>
            <color indexed="81"/>
            <rFont val="Tahoma"/>
            <family val="2"/>
          </rPr>
          <t xml:space="preserve">
Yearling progeny, Singles</t>
        </r>
      </text>
    </comment>
    <comment ref="JU4" authorId="2" shapeId="0" xr:uid="{8FAE3320-31AD-4151-9D71-5B32EAEBD88F}">
      <text>
        <r>
          <rPr>
            <b/>
            <sz val="9"/>
            <color indexed="81"/>
            <rFont val="Tahoma"/>
            <family val="2"/>
          </rPr>
          <t>John:</t>
        </r>
        <r>
          <rPr>
            <sz val="9"/>
            <color indexed="81"/>
            <rFont val="Tahoma"/>
            <family val="2"/>
          </rPr>
          <t xml:space="preserve">
Yearling progeny, Twins</t>
        </r>
      </text>
    </comment>
    <comment ref="JV4" authorId="2" shapeId="0" xr:uid="{668C5235-7D2B-40C5-864F-91A51EE2395C}">
      <text>
        <r>
          <rPr>
            <b/>
            <sz val="9"/>
            <color indexed="81"/>
            <rFont val="Tahoma"/>
            <family val="2"/>
          </rPr>
          <t>John:</t>
        </r>
        <r>
          <rPr>
            <sz val="9"/>
            <color indexed="81"/>
            <rFont val="Tahoma"/>
            <family val="2"/>
          </rPr>
          <t xml:space="preserve">
Yearling progeny, Triplets</t>
        </r>
      </text>
    </comment>
    <comment ref="JW4" authorId="2" shapeId="0" xr:uid="{51538251-0809-4BBF-86C7-5614E7A0450E}">
      <text>
        <r>
          <rPr>
            <b/>
            <sz val="9"/>
            <color indexed="81"/>
            <rFont val="Tahoma"/>
            <family val="2"/>
          </rPr>
          <t>John:</t>
        </r>
        <r>
          <rPr>
            <sz val="9"/>
            <color indexed="81"/>
            <rFont val="Tahoma"/>
            <family val="2"/>
          </rPr>
          <t xml:space="preserve">
2-tooth progeny, Singles</t>
        </r>
      </text>
    </comment>
    <comment ref="JX4" authorId="2" shapeId="0" xr:uid="{0BDFFEEC-5242-412E-90E8-F1DB30000D7F}">
      <text>
        <r>
          <rPr>
            <b/>
            <sz val="9"/>
            <color indexed="81"/>
            <rFont val="Tahoma"/>
            <family val="2"/>
          </rPr>
          <t>John:</t>
        </r>
        <r>
          <rPr>
            <sz val="9"/>
            <color indexed="81"/>
            <rFont val="Tahoma"/>
            <family val="2"/>
          </rPr>
          <t xml:space="preserve">
2-tooth progeny, Twins</t>
        </r>
      </text>
    </comment>
    <comment ref="JY4" authorId="2" shapeId="0" xr:uid="{08D92574-B1DD-4B8E-AF6D-E34266BB7BB0}">
      <text>
        <r>
          <rPr>
            <b/>
            <sz val="9"/>
            <color indexed="81"/>
            <rFont val="Tahoma"/>
            <family val="2"/>
          </rPr>
          <t>John:</t>
        </r>
        <r>
          <rPr>
            <sz val="9"/>
            <color indexed="81"/>
            <rFont val="Tahoma"/>
            <family val="2"/>
          </rPr>
          <t xml:space="preserve">
2-tooth progeny, Triplets</t>
        </r>
      </text>
    </comment>
    <comment ref="JZ4" authorId="2" shapeId="0" xr:uid="{1586BE15-E561-4A67-8852-375351E10B47}">
      <text>
        <r>
          <rPr>
            <b/>
            <sz val="9"/>
            <color indexed="81"/>
            <rFont val="Tahoma"/>
            <family val="2"/>
          </rPr>
          <t>John:</t>
        </r>
        <r>
          <rPr>
            <sz val="9"/>
            <color indexed="81"/>
            <rFont val="Tahoma"/>
            <family val="2"/>
          </rPr>
          <t xml:space="preserve">
Adult progeny, Singles</t>
        </r>
      </text>
    </comment>
    <comment ref="KA4" authorId="2" shapeId="0" xr:uid="{3E1E2DCB-BA1B-4CD4-80DD-213E670B06C4}">
      <text>
        <r>
          <rPr>
            <b/>
            <sz val="9"/>
            <color indexed="81"/>
            <rFont val="Tahoma"/>
            <family val="2"/>
          </rPr>
          <t>John:</t>
        </r>
        <r>
          <rPr>
            <sz val="9"/>
            <color indexed="81"/>
            <rFont val="Tahoma"/>
            <family val="2"/>
          </rPr>
          <t xml:space="preserve">
Adult progeny, Twins</t>
        </r>
      </text>
    </comment>
    <comment ref="KB4" authorId="2" shapeId="0" xr:uid="{9677EF28-B8F0-4B0C-817A-999F7BED8CAE}">
      <text>
        <r>
          <rPr>
            <b/>
            <sz val="9"/>
            <color indexed="81"/>
            <rFont val="Tahoma"/>
            <family val="2"/>
          </rPr>
          <t>John:</t>
        </r>
        <r>
          <rPr>
            <sz val="9"/>
            <color indexed="81"/>
            <rFont val="Tahoma"/>
            <family val="2"/>
          </rPr>
          <t xml:space="preserve">
Adult progeny, Triplets</t>
        </r>
      </text>
    </comment>
    <comment ref="KC4" authorId="2" shapeId="0" xr:uid="{3500E19E-113F-4544-B3CA-876B56BC5BA1}">
      <text>
        <r>
          <rPr>
            <b/>
            <sz val="9"/>
            <color indexed="81"/>
            <rFont val="Tahoma"/>
            <family val="2"/>
          </rPr>
          <t xml:space="preserve">John:
</t>
        </r>
        <r>
          <rPr>
            <sz val="9"/>
            <color indexed="81"/>
            <rFont val="Tahoma"/>
            <family val="2"/>
          </rPr>
          <t>Increase the number of lambs in-utero</t>
        </r>
      </text>
    </comment>
    <comment ref="KD4" authorId="2" shapeId="0" xr:uid="{77394238-F45A-4FB3-8AF4-4540BCDE6D69}">
      <text>
        <r>
          <rPr>
            <b/>
            <sz val="9"/>
            <color indexed="81"/>
            <rFont val="Tahoma"/>
            <family val="2"/>
          </rPr>
          <t xml:space="preserve">John:
</t>
        </r>
        <r>
          <rPr>
            <sz val="9"/>
            <color indexed="81"/>
            <rFont val="Tahoma"/>
            <family val="2"/>
          </rPr>
          <t>Increase the number of lambs in-utero</t>
        </r>
      </text>
    </comment>
    <comment ref="KE4" authorId="2" shapeId="0" xr:uid="{B91F94AC-A7AE-48EC-8B05-5210CD30A8CF}">
      <text>
        <r>
          <rPr>
            <b/>
            <sz val="9"/>
            <color indexed="81"/>
            <rFont val="Tahoma"/>
            <family val="2"/>
          </rPr>
          <t xml:space="preserve">John:
</t>
        </r>
        <r>
          <rPr>
            <sz val="9"/>
            <color indexed="81"/>
            <rFont val="Tahoma"/>
            <family val="2"/>
          </rPr>
          <t>Increase the number of lambs in-utero</t>
        </r>
      </text>
    </comment>
    <comment ref="KF4" authorId="2" shapeId="0" xr:uid="{CE1238B9-4B5C-4F5E-8875-46F7EB5AD487}">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KG4" authorId="2" shapeId="0" xr:uid="{372FE65C-9DF0-48E8-865C-4470DFFEAAB3}">
      <text>
        <r>
          <rPr>
            <b/>
            <sz val="9"/>
            <color indexed="81"/>
            <rFont val="Tahoma"/>
            <family val="2"/>
          </rPr>
          <t>John:</t>
        </r>
        <r>
          <rPr>
            <sz val="9"/>
            <color indexed="81"/>
            <rFont val="Tahoma"/>
            <family val="2"/>
          </rPr>
          <t xml:space="preserve">
Adjust repro rate of 3yos. To reduce flock repro or adjust RR if selling once dry</t>
        </r>
      </text>
    </comment>
    <comment ref="KH4" authorId="2" shapeId="0" xr:uid="{14840210-9A5A-4A8B-800F-4C5F5ADF843A}">
      <text>
        <r>
          <rPr>
            <b/>
            <sz val="9"/>
            <color indexed="81"/>
            <rFont val="Tahoma"/>
            <family val="2"/>
          </rPr>
          <t>John:</t>
        </r>
        <r>
          <rPr>
            <sz val="9"/>
            <color indexed="81"/>
            <rFont val="Tahoma"/>
            <family val="2"/>
          </rPr>
          <t xml:space="preserve">
Adjust repro rate of 4yo &amp; 5yos if selling once dry or twice dry</t>
        </r>
      </text>
    </comment>
    <comment ref="KI4" authorId="2" shapeId="0" xr:uid="{A119891F-63EA-4E61-8443-4B2768A18D1C}">
      <text>
        <r>
          <rPr>
            <b/>
            <sz val="9"/>
            <color indexed="81"/>
            <rFont val="Tahoma"/>
            <family val="2"/>
          </rPr>
          <t>John:</t>
        </r>
        <r>
          <rPr>
            <sz val="9"/>
            <color indexed="81"/>
            <rFont val="Tahoma"/>
            <family val="2"/>
          </rPr>
          <t xml:space="preserve">
Adjust repro rate of 6yos and older if retaining 'performers'</t>
        </r>
      </text>
    </comment>
    <comment ref="KJ4" authorId="2" shapeId="0" xr:uid="{3CDA30AD-7C36-43D5-9C15-55AC06BCA9F5}">
      <text>
        <r>
          <rPr>
            <b/>
            <sz val="9"/>
            <color indexed="81"/>
            <rFont val="Tahoma"/>
            <family val="2"/>
          </rPr>
          <t xml:space="preserve">John:
</t>
        </r>
        <r>
          <rPr>
            <sz val="9"/>
            <color indexed="81"/>
            <rFont val="Tahoma"/>
            <family val="2"/>
          </rPr>
          <t>Adjust litter size for all dams</t>
        </r>
      </text>
    </comment>
    <comment ref="KK4" authorId="2" shapeId="0" xr:uid="{C401C45A-0949-4A27-B292-5EFC6A6B3A4C}">
      <text>
        <r>
          <rPr>
            <b/>
            <sz val="9"/>
            <color indexed="81"/>
            <rFont val="Tahoma"/>
            <family val="2"/>
          </rPr>
          <t xml:space="preserve">John:
</t>
        </r>
        <r>
          <rPr>
            <sz val="9"/>
            <color indexed="81"/>
            <rFont val="Tahoma"/>
            <family val="2"/>
          </rPr>
          <t>Adjust litter size for all dams</t>
        </r>
      </text>
    </comment>
    <comment ref="KL4" authorId="2" shapeId="0" xr:uid="{37D2C062-599D-43EC-9F18-759896E7774C}">
      <text>
        <r>
          <rPr>
            <b/>
            <sz val="9"/>
            <color indexed="81"/>
            <rFont val="Tahoma"/>
            <family val="2"/>
          </rPr>
          <t xml:space="preserve">John:
</t>
        </r>
        <r>
          <rPr>
            <sz val="9"/>
            <color indexed="81"/>
            <rFont val="Tahoma"/>
            <family val="2"/>
          </rPr>
          <t>Adjust litter size for all dams</t>
        </r>
      </text>
    </comment>
    <comment ref="KM4" authorId="2" shapeId="0" xr:uid="{7D9E818E-E367-4B5F-B85A-957F7C0A5632}">
      <text>
        <r>
          <rPr>
            <b/>
            <sz val="9"/>
            <color indexed="81"/>
            <rFont val="Tahoma"/>
            <family val="2"/>
          </rPr>
          <t xml:space="preserve">John:
</t>
        </r>
        <r>
          <rPr>
            <sz val="9"/>
            <color indexed="81"/>
            <rFont val="Tahoma"/>
            <family val="2"/>
          </rPr>
          <t>Increase the number of dams with triplets</t>
        </r>
      </text>
    </comment>
    <comment ref="KN4" authorId="2" shapeId="0" xr:uid="{F86BD2A4-2CE5-4DF0-BCA2-4C8FB71F91A9}">
      <text>
        <r>
          <rPr>
            <b/>
            <sz val="9"/>
            <color indexed="81"/>
            <rFont val="Tahoma"/>
            <family val="2"/>
          </rPr>
          <t xml:space="preserve">John:
</t>
        </r>
        <r>
          <rPr>
            <sz val="9"/>
            <color indexed="81"/>
            <rFont val="Tahoma"/>
            <family val="2"/>
          </rPr>
          <t>Increase the number of dams with triplets</t>
        </r>
      </text>
    </comment>
    <comment ref="KO4" authorId="2" shapeId="0" xr:uid="{F3E77B2F-0322-4494-947A-6632AE7E77D2}">
      <text>
        <r>
          <rPr>
            <b/>
            <sz val="9"/>
            <color indexed="81"/>
            <rFont val="Tahoma"/>
            <family val="2"/>
          </rPr>
          <t xml:space="preserve">John:
</t>
        </r>
        <r>
          <rPr>
            <sz val="9"/>
            <color indexed="81"/>
            <rFont val="Tahoma"/>
            <family val="2"/>
          </rPr>
          <t>Increase the number of dams with triplets</t>
        </r>
      </text>
    </comment>
    <comment ref="KP4" authorId="2" shapeId="0" xr:uid="{80DC842D-1F3A-4815-A7F3-6F04941EA52A}">
      <text>
        <r>
          <rPr>
            <b/>
            <sz val="9"/>
            <color indexed="81"/>
            <rFont val="Tahoma"/>
            <family val="2"/>
          </rPr>
          <t xml:space="preserve">John:
</t>
        </r>
        <r>
          <rPr>
            <sz val="9"/>
            <color indexed="81"/>
            <rFont val="Tahoma"/>
            <family val="2"/>
          </rPr>
          <t>Increase the number of dams with triplets</t>
        </r>
      </text>
    </comment>
    <comment ref="KS4" authorId="2" shapeId="0" xr:uid="{90C07E8A-2A5C-4510-B26D-109EE346383F}">
      <text>
        <r>
          <rPr>
            <b/>
            <sz val="9"/>
            <color indexed="81"/>
            <rFont val="Tahoma"/>
            <family val="2"/>
          </rPr>
          <t>John:</t>
        </r>
        <r>
          <rPr>
            <sz val="9"/>
            <color indexed="81"/>
            <rFont val="Tahoma"/>
            <family val="2"/>
          </rPr>
          <t xml:space="preserve">
Autumn lambing included</t>
        </r>
      </text>
    </comment>
    <comment ref="KT4" authorId="2" shapeId="0" xr:uid="{DDC4B732-0724-4618-967C-94830644C7C0}">
      <text>
        <r>
          <rPr>
            <b/>
            <sz val="9"/>
            <color indexed="81"/>
            <rFont val="Tahoma"/>
            <family val="2"/>
          </rPr>
          <t>John:</t>
        </r>
        <r>
          <rPr>
            <sz val="9"/>
            <color indexed="81"/>
            <rFont val="Tahoma"/>
            <family val="2"/>
          </rPr>
          <t xml:space="preserve">
Winter lambing included</t>
        </r>
      </text>
    </comment>
    <comment ref="KU4" authorId="2" shapeId="0" xr:uid="{E5BCC9AA-3746-43B7-A671-B947067682D5}">
      <text>
        <r>
          <rPr>
            <b/>
            <sz val="9"/>
            <color indexed="81"/>
            <rFont val="Tahoma"/>
            <family val="2"/>
          </rPr>
          <t>John:</t>
        </r>
        <r>
          <rPr>
            <sz val="9"/>
            <color indexed="81"/>
            <rFont val="Tahoma"/>
            <family val="2"/>
          </rPr>
          <t xml:space="preserve">
Spring lambing included</t>
        </r>
      </text>
    </comment>
    <comment ref="KV4" authorId="2" shapeId="0" xr:uid="{F6A63D6B-CC6D-44BF-9483-ED1A61E96B2D}">
      <text>
        <r>
          <rPr>
            <b/>
            <sz val="9"/>
            <color indexed="81"/>
            <rFont val="Tahoma"/>
            <family val="2"/>
          </rPr>
          <t>John:</t>
        </r>
        <r>
          <rPr>
            <sz val="9"/>
            <color indexed="81"/>
            <rFont val="Tahoma"/>
            <family val="2"/>
          </rPr>
          <t xml:space="preserve">
Ewe lambs for all genotypes</t>
        </r>
      </text>
    </comment>
    <comment ref="KW4" authorId="2" shapeId="0" xr:uid="{1E367B46-AD3A-4C5F-8A79-CB4BC99A69D4}">
      <text>
        <r>
          <rPr>
            <b/>
            <sz val="9"/>
            <color indexed="81"/>
            <rFont val="Tahoma"/>
            <family val="2"/>
          </rPr>
          <t>John:</t>
        </r>
        <r>
          <rPr>
            <sz val="9"/>
            <color indexed="81"/>
            <rFont val="Tahoma"/>
            <family val="2"/>
          </rPr>
          <t xml:space="preserve">
2-tooths &amp; Adults for all genotypes</t>
        </r>
      </text>
    </comment>
    <comment ref="KX4" authorId="2" shapeId="0" xr:uid="{1009D4DF-56FA-4849-A964-B6F2A9D0CC8E}">
      <text>
        <r>
          <rPr>
            <b/>
            <sz val="9"/>
            <color indexed="81"/>
            <rFont val="Tahoma"/>
            <family val="2"/>
          </rPr>
          <t>John:</t>
        </r>
        <r>
          <rPr>
            <sz val="9"/>
            <color indexed="81"/>
            <rFont val="Tahoma"/>
            <family val="2"/>
          </rPr>
          <t xml:space="preserve">
0:1 is the yearlings
</t>
        </r>
      </text>
    </comment>
    <comment ref="KY4" authorId="2" shapeId="0" xr:uid="{C201F09B-FDE6-471C-AAE8-29AF72EADD72}">
      <text>
        <r>
          <rPr>
            <b/>
            <sz val="9"/>
            <color indexed="81"/>
            <rFont val="Tahoma"/>
            <family val="2"/>
          </rPr>
          <t>John:</t>
        </r>
        <r>
          <rPr>
            <sz val="9"/>
            <color indexed="81"/>
            <rFont val="Tahoma"/>
            <family val="2"/>
          </rPr>
          <t xml:space="preserve">
1: is maidens and older
</t>
        </r>
      </text>
    </comment>
    <comment ref="KZ4" authorId="2" shapeId="0" xr:uid="{FD1719A0-8CDF-47F4-8165-6A9FDAA90CEE}">
      <text>
        <r>
          <rPr>
            <b/>
            <sz val="9"/>
            <color indexed="81"/>
            <rFont val="Tahoma"/>
            <family val="2"/>
          </rPr>
          <t>John:</t>
        </r>
        <r>
          <rPr>
            <sz val="9"/>
            <color indexed="81"/>
            <rFont val="Tahoma"/>
            <family val="2"/>
          </rPr>
          <t xml:space="preserve">
0:1 is the yearlings
</t>
        </r>
      </text>
    </comment>
    <comment ref="LA4" authorId="2" shapeId="0" xr:uid="{CE326799-14A2-4FBE-839D-DFEE07CFA0A6}">
      <text>
        <r>
          <rPr>
            <b/>
            <sz val="9"/>
            <color indexed="81"/>
            <rFont val="Tahoma"/>
            <family val="2"/>
          </rPr>
          <t>John:</t>
        </r>
        <r>
          <rPr>
            <sz val="9"/>
            <color indexed="81"/>
            <rFont val="Tahoma"/>
            <family val="2"/>
          </rPr>
          <t xml:space="preserve">
1: is maidens and older
</t>
        </r>
      </text>
    </comment>
    <comment ref="LB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LC4" authorId="2" shapeId="0" xr:uid="{E7FBCDF3-95A2-464D-89EF-A5E1D73E4C62}">
      <text>
        <r>
          <rPr>
            <b/>
            <sz val="9"/>
            <color indexed="81"/>
            <rFont val="Tahoma"/>
            <family val="2"/>
          </rPr>
          <t>John:</t>
        </r>
        <r>
          <rPr>
            <sz val="9"/>
            <color indexed="81"/>
            <rFont val="Tahoma"/>
            <family val="2"/>
          </rPr>
          <t xml:space="preserve">
1: is maidens and older
</t>
        </r>
      </text>
    </comment>
    <comment ref="LF4" authorId="2" shapeId="0" xr:uid="{FC21816D-6968-40A2-8F3C-C2D6D3963CD9}">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LP4" authorId="0" shapeId="0" xr:uid="{1AEAFFC6-882C-4AA1-B3F5-BB220C633F9A}">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LQ4" authorId="0" shapeId="0" xr:uid="{19A3B348-25AD-4034-9A31-56E81899B99B}">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LR4" authorId="0" shapeId="0" xr:uid="{B4214F5E-D6BF-402A-8858-47A6C1834B8C}">
      <text>
        <r>
          <rPr>
            <b/>
            <sz val="9"/>
            <color indexed="81"/>
            <rFont val="Tahoma"/>
            <family val="2"/>
          </rPr>
          <t>Young:</t>
        </r>
        <r>
          <rPr>
            <sz val="9"/>
            <color indexed="81"/>
            <rFont val="Tahoma"/>
            <family val="2"/>
          </rPr>
          <t xml:space="preserve">
t1 (scanned empty) dam sales at 2 tooth scanning.</t>
        </r>
      </text>
    </comment>
    <comment ref="LS4" authorId="0" shapeId="0" xr:uid="{C2ED0609-6FFC-4462-8A3A-4316CA3061F1}">
      <text>
        <r>
          <rPr>
            <b/>
            <sz val="9"/>
            <color indexed="81"/>
            <rFont val="Tahoma"/>
            <family val="2"/>
          </rPr>
          <t>Young:</t>
        </r>
        <r>
          <rPr>
            <sz val="9"/>
            <color indexed="81"/>
            <rFont val="Tahoma"/>
            <family val="2"/>
          </rPr>
          <t xml:space="preserve">
t1 (scanned empty) dam sales at 3yo scanning.</t>
        </r>
      </text>
    </comment>
    <comment ref="LT4" authorId="0" shapeId="0" xr:uid="{528352E8-39B0-4D03-A80E-7E690C0E1FC8}">
      <text>
        <r>
          <rPr>
            <b/>
            <sz val="9"/>
            <color indexed="81"/>
            <rFont val="Tahoma"/>
            <family val="2"/>
          </rPr>
          <t>Young:</t>
        </r>
        <r>
          <rPr>
            <sz val="9"/>
            <color indexed="81"/>
            <rFont val="Tahoma"/>
            <family val="2"/>
          </rPr>
          <t xml:space="preserve">
t1 (scanned empty) dam sales at 4yo scanning.</t>
        </r>
      </text>
    </comment>
    <comment ref="LU4" authorId="0" shapeId="0" xr:uid="{AA157892-6C0A-4F83-94DF-A98E5AD87DFD}">
      <text>
        <r>
          <rPr>
            <b/>
            <sz val="9"/>
            <color indexed="81"/>
            <rFont val="Tahoma"/>
            <family val="2"/>
          </rPr>
          <t>Young:</t>
        </r>
        <r>
          <rPr>
            <sz val="9"/>
            <color indexed="81"/>
            <rFont val="Tahoma"/>
            <family val="2"/>
          </rPr>
          <t xml:space="preserve">
t1 (scanned empty) dam sales at 5yo scanning.</t>
        </r>
      </text>
    </comment>
    <comment ref="LV4" authorId="2" shapeId="0" xr:uid="{EF8C679F-64A5-44F9-8A53-B94816DFEEA4}">
      <text>
        <r>
          <rPr>
            <b/>
            <sz val="9"/>
            <color indexed="81"/>
            <rFont val="Tahoma"/>
            <family val="2"/>
          </rPr>
          <t>John:</t>
        </r>
        <r>
          <rPr>
            <sz val="9"/>
            <color indexed="81"/>
            <rFont val="Tahoma"/>
            <family val="2"/>
          </rPr>
          <t xml:space="preserve">
Sale of ewes at5yo to 5.5yo.</t>
        </r>
      </text>
    </comment>
    <comment ref="LX4" authorId="2" shapeId="0" xr:uid="{FF11C513-C8F8-4A4C-A686-435B5D3AE751}">
      <text>
        <r>
          <rPr>
            <b/>
            <sz val="9"/>
            <color indexed="81"/>
            <rFont val="Tahoma"/>
            <family val="2"/>
          </rPr>
          <t>John:</t>
        </r>
        <r>
          <rPr>
            <sz val="9"/>
            <color indexed="81"/>
            <rFont val="Tahoma"/>
            <family val="2"/>
          </rPr>
          <t xml:space="preserve">
Offspring from ewe lambs</t>
        </r>
      </text>
    </comment>
    <comment ref="LY4" authorId="2" shapeId="0" xr:uid="{799208A9-2EFF-4842-AFD0-BCFD340EF355}">
      <text>
        <r>
          <rPr>
            <b/>
            <sz val="9"/>
            <color indexed="81"/>
            <rFont val="Tahoma"/>
            <family val="2"/>
          </rPr>
          <t>John:</t>
        </r>
        <r>
          <rPr>
            <sz val="9"/>
            <color indexed="81"/>
            <rFont val="Tahoma"/>
            <family val="2"/>
          </rPr>
          <t xml:space="preserve">
Offspring from 2 tooth and adults.</t>
        </r>
      </text>
    </comment>
    <comment ref="MA4" authorId="0" shapeId="0" xr:uid="{FF4642AB-DEED-454F-B9AF-6D3304A5BB80}">
      <text>
        <r>
          <rPr>
            <b/>
            <sz val="9"/>
            <color indexed="81"/>
            <rFont val="Tahoma"/>
            <family val="2"/>
          </rPr>
          <t>Young:</t>
        </r>
        <r>
          <rPr>
            <sz val="9"/>
            <color indexed="81"/>
            <rFont val="Tahoma"/>
            <family val="2"/>
          </rPr>
          <t xml:space="preserve">
Retained (t[0:1]) offspring of yearlings (d[0:1])  
0 means all must be sold as suckers or as lambs (in t[1 or 2] in v[0])</t>
        </r>
      </text>
    </comment>
    <comment ref="MB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C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MD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ME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G4" authorId="0" shapeId="0" xr:uid="{E1E8EC34-13F8-4C24-AD1E-0BDF76ACE525}">
      <text>
        <r>
          <rPr>
            <b/>
            <sz val="9"/>
            <color indexed="81"/>
            <rFont val="Tahoma"/>
            <family val="2"/>
          </rPr>
          <t xml:space="preserve">John:
</t>
        </r>
        <r>
          <rPr>
            <sz val="9"/>
            <color indexed="81"/>
            <rFont val="Tahoma"/>
            <family val="2"/>
          </rPr>
          <t>0:1,1:, 1:2,: is female progeny from 2-tooth and adluts sold as suckers</t>
        </r>
      </text>
    </comment>
    <comment ref="MH4" authorId="0" shapeId="0" xr:uid="{50ACDAB6-35BC-465D-9E35-1902C7926F37}">
      <text>
        <r>
          <rPr>
            <b/>
            <sz val="9"/>
            <color indexed="81"/>
            <rFont val="Tahoma"/>
            <family val="2"/>
          </rPr>
          <t xml:space="preserve">John:
</t>
        </r>
        <r>
          <rPr>
            <sz val="9"/>
            <color indexed="81"/>
            <rFont val="Tahoma"/>
            <family val="2"/>
          </rPr>
          <t>2:3,:, 0:1,: is female progeny from 2-tooth and adluts transferred to offspring</t>
        </r>
      </text>
    </comment>
    <comment ref="MJ4" authorId="0" shapeId="0" xr:uid="{A2DAE735-7374-4EA5-9E7B-D2C986AC4139}">
      <text>
        <r>
          <rPr>
            <b/>
            <sz val="9"/>
            <color indexed="81"/>
            <rFont val="Tahoma"/>
            <family val="2"/>
          </rPr>
          <t>John:
0</t>
        </r>
        <r>
          <rPr>
            <sz val="9"/>
            <color indexed="81"/>
            <rFont val="Tahoma"/>
            <family val="2"/>
          </rPr>
          <t>:1, : is yearlings of all genotypes</t>
        </r>
      </text>
    </comment>
    <comment ref="MK4" authorId="0" shapeId="0" xr:uid="{238F5B35-0757-4AEB-9958-2508BF4C33C1}">
      <text>
        <r>
          <rPr>
            <b/>
            <sz val="9"/>
            <color indexed="81"/>
            <rFont val="Tahoma"/>
            <family val="2"/>
          </rPr>
          <t>John:
0</t>
        </r>
        <r>
          <rPr>
            <sz val="9"/>
            <color indexed="81"/>
            <rFont val="Tahoma"/>
            <family val="2"/>
          </rPr>
          <t>:1, : is yearlings of all genotypes</t>
        </r>
      </text>
    </comment>
    <comment ref="ML4" authorId="0" shapeId="0" xr:uid="{45011FBE-C7D8-4383-8F68-AFF71A3E23F7}">
      <text>
        <r>
          <rPr>
            <b/>
            <sz val="9"/>
            <color indexed="81"/>
            <rFont val="Tahoma"/>
            <family val="2"/>
          </rPr>
          <t xml:space="preserve">John:
</t>
        </r>
        <r>
          <rPr>
            <sz val="9"/>
            <color indexed="81"/>
            <rFont val="Tahoma"/>
            <family val="2"/>
          </rPr>
          <t>1:2, : is maidens of all genotypes</t>
        </r>
      </text>
    </comment>
    <comment ref="MN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MO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MP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MQ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MR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MS4" authorId="2" shapeId="0" xr:uid="{173ACA8E-5989-49CA-B024-5CE0C71659AC}">
      <text>
        <r>
          <rPr>
            <b/>
            <sz val="9"/>
            <color indexed="81"/>
            <rFont val="Tahoma"/>
            <family val="2"/>
          </rPr>
          <t>John:</t>
        </r>
        <r>
          <rPr>
            <sz val="9"/>
            <color indexed="81"/>
            <rFont val="Tahoma"/>
            <family val="2"/>
          </rPr>
          <t xml:space="preserve">
All feed periods</t>
        </r>
      </text>
    </comment>
    <comment ref="NC4" authorId="2" shapeId="0" xr:uid="{01FBFE63-8E1C-4B46-A8C5-1EB011B92D61}">
      <text>
        <r>
          <rPr>
            <b/>
            <sz val="9"/>
            <color indexed="81"/>
            <rFont val="Tahoma"/>
            <family val="2"/>
          </rPr>
          <t>Michael:</t>
        </r>
        <r>
          <rPr>
            <sz val="9"/>
            <color indexed="81"/>
            <rFont val="Tahoma"/>
            <family val="2"/>
          </rPr>
          <t xml:space="preserve">
Understory</t>
        </r>
      </text>
    </comment>
    <comment ref="AS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
Do not delete because it is required to set the type of SAVs. If deleted then sav can be read in as a float and this causes errors if the value is used as an indices</t>
        </r>
      </text>
    </comment>
    <comment ref="N6" authorId="2" shapeId="0" xr:uid="{8516748A-7D07-4601-8F89-40A773540EE1}">
      <text>
        <r>
          <rPr>
            <b/>
            <sz val="9"/>
            <color indexed="81"/>
            <rFont val="Tahoma"/>
            <family val="2"/>
          </rPr>
          <t>John:</t>
        </r>
        <r>
          <rPr>
            <sz val="9"/>
            <color indexed="81"/>
            <rFont val="Tahoma"/>
            <family val="2"/>
          </rPr>
          <t xml:space="preserve">
Number of levels. Can be used to generate random levels
Use 1, 2, 3 or 4 for the range of genotypes with unconstrained flock structure
This value is 54 when doing all flock structures</t>
        </r>
      </text>
    </comment>
    <comment ref="AC6" authorId="2" shapeId="0" xr:uid="{B9B53983-CE0B-4154-9828-3A2700A30BFC}">
      <text>
        <r>
          <rPr>
            <b/>
            <sz val="9"/>
            <color indexed="81"/>
            <rFont val="Tahoma"/>
            <family val="2"/>
          </rPr>
          <t>John:</t>
        </r>
        <r>
          <rPr>
            <sz val="9"/>
            <color indexed="81"/>
            <rFont val="Tahoma"/>
            <family val="2"/>
          </rPr>
          <t xml:space="preserve">
2 is sam == 1
1 is lower and 2 is higher</t>
        </r>
      </text>
    </comment>
    <comment ref="AS6"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G7" authorId="2" shapeId="0" xr:uid="{7FF64D71-F8DC-44A1-8FE5-0AB148F02A09}">
      <text>
        <r>
          <rPr>
            <b/>
            <sz val="9"/>
            <color indexed="81"/>
            <rFont val="Tahoma"/>
            <charset val="1"/>
          </rPr>
          <t>John:</t>
        </r>
        <r>
          <rPr>
            <sz val="9"/>
            <color indexed="81"/>
            <rFont val="Tahoma"/>
            <charset val="1"/>
          </rPr>
          <t xml:space="preserve">
This is the levelto test from Data! based on the value of the SA pointer</t>
        </r>
      </text>
    </comment>
    <comment ref="C15"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AL15" authorId="2" shapeId="0" xr:uid="{2C8EACCC-66B4-468B-9567-C9F2BD073CF0}">
      <text>
        <r>
          <rPr>
            <b/>
            <sz val="9"/>
            <color indexed="81"/>
            <rFont val="Tahoma"/>
            <family val="2"/>
          </rPr>
          <t>John:</t>
        </r>
        <r>
          <rPr>
            <sz val="9"/>
            <color indexed="81"/>
            <rFont val="Tahoma"/>
            <family val="2"/>
          </rPr>
          <t xml:space="preserve">
Can overwrite formula with 1 to have unconstrained adult dry management</t>
        </r>
      </text>
    </comment>
    <comment ref="AM15" authorId="2" shapeId="0" xr:uid="{EBC3F4C4-6518-483D-92E7-3BE6B3F4EA27}">
      <text>
        <r>
          <rPr>
            <b/>
            <sz val="9"/>
            <color indexed="81"/>
            <rFont val="Tahoma"/>
            <family val="2"/>
          </rPr>
          <t>John:</t>
        </r>
        <r>
          <rPr>
            <sz val="9"/>
            <color indexed="81"/>
            <rFont val="Tahoma"/>
            <family val="2"/>
          </rPr>
          <t xml:space="preserve">
Can overwrite formula with 1 to have unconstrained adult dry management</t>
        </r>
      </text>
    </comment>
    <comment ref="IZ15" authorId="2" shapeId="0" xr:uid="{47CEE58D-DACA-4CD8-8F1C-54EEAC1EC271}">
      <text>
        <r>
          <rPr>
            <b/>
            <sz val="9"/>
            <color indexed="81"/>
            <rFont val="Tahoma"/>
            <family val="2"/>
          </rPr>
          <t>John:</t>
        </r>
        <r>
          <rPr>
            <sz val="9"/>
            <color indexed="81"/>
            <rFont val="Tahoma"/>
            <family val="2"/>
          </rPr>
          <t xml:space="preserve">
For the EL analysis the weanage adjustment is active for all periods, not just after weaning</t>
        </r>
      </text>
    </comment>
    <comment ref="LB15"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NW15" authorId="2" shapeId="0" xr:uid="{9B1D303F-DC87-4D1E-A879-F81692A3B441}">
      <text>
        <r>
          <rPr>
            <b/>
            <sz val="9"/>
            <color indexed="81"/>
            <rFont val="Tahoma"/>
            <family val="2"/>
          </rPr>
          <t>John:</t>
        </r>
        <r>
          <rPr>
            <sz val="9"/>
            <color indexed="81"/>
            <rFont val="Tahoma"/>
            <family val="2"/>
          </rPr>
          <t xml:space="preserve">
Timing of the FFCFW</t>
        </r>
      </text>
    </comment>
    <comment ref="AL16" authorId="2" shapeId="0" xr:uid="{741A63DF-D578-4EBC-9856-2C000D797547}">
      <text>
        <r>
          <rPr>
            <b/>
            <sz val="9"/>
            <color indexed="81"/>
            <rFont val="Tahoma"/>
            <family val="2"/>
          </rPr>
          <t>John:</t>
        </r>
        <r>
          <rPr>
            <sz val="9"/>
            <color indexed="81"/>
            <rFont val="Tahoma"/>
            <family val="2"/>
          </rPr>
          <t xml:space="preserve">
Column pointer for i.StdELMan</t>
        </r>
      </text>
    </comment>
    <comment ref="EH20" authorId="2" shapeId="0" xr:uid="{51914E53-F5E0-465D-81AE-099385DD06FA}">
      <text>
        <r>
          <rPr>
            <b/>
            <sz val="9"/>
            <color indexed="81"/>
            <rFont val="Tahoma"/>
            <family val="2"/>
          </rPr>
          <t>John:</t>
        </r>
        <r>
          <rPr>
            <sz val="9"/>
            <color indexed="81"/>
            <rFont val="Tahoma"/>
            <family val="2"/>
          </rPr>
          <t xml:space="preserve">
Offset for scanning
</t>
        </r>
      </text>
    </comment>
    <comment ref="GQ20" authorId="2" shapeId="0" xr:uid="{1E8E2646-D8C3-4BDE-B77B-0DDF774A6FFA}">
      <text>
        <r>
          <rPr>
            <b/>
            <sz val="9"/>
            <color indexed="81"/>
            <rFont val="Tahoma"/>
            <family val="2"/>
          </rPr>
          <t>John:</t>
        </r>
        <r>
          <rPr>
            <sz val="9"/>
            <color indexed="81"/>
            <rFont val="Tahoma"/>
            <family val="2"/>
          </rPr>
          <t xml:space="preserve">
Offset for scanning
</t>
        </r>
      </text>
    </comment>
    <comment ref="AS22"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NW22" authorId="2" shapeId="0" xr:uid="{43C2CD04-FF2C-4D21-84BE-58F658C8B367}">
      <text>
        <r>
          <rPr>
            <b/>
            <sz val="9"/>
            <color indexed="81"/>
            <rFont val="Tahoma"/>
            <family val="2"/>
          </rPr>
          <t>John:</t>
        </r>
        <r>
          <rPr>
            <sz val="9"/>
            <color indexed="81"/>
            <rFont val="Tahoma"/>
            <family val="2"/>
          </rPr>
          <t xml:space="preserve">
At least one slice is set to True so that the report will work</t>
        </r>
      </text>
    </comment>
    <comment ref="QG22" authorId="2" shapeId="0" xr:uid="{0935AC6C-5AE1-492B-AD0D-782C72BA48FC}">
      <text>
        <r>
          <rPr>
            <b/>
            <sz val="9"/>
            <color indexed="81"/>
            <rFont val="Tahoma"/>
            <family val="2"/>
          </rPr>
          <t>John:</t>
        </r>
        <r>
          <rPr>
            <sz val="9"/>
            <color indexed="81"/>
            <rFont val="Tahoma"/>
            <family val="2"/>
          </rPr>
          <t xml:space="preserve">
At least one slice is set to True so that the report will work</t>
        </r>
      </text>
    </comment>
    <comment ref="SQ22" authorId="2" shapeId="0" xr:uid="{0239FCD8-9B91-4B51-9999-890E2921026A}">
      <text>
        <r>
          <rPr>
            <b/>
            <sz val="9"/>
            <color indexed="81"/>
            <rFont val="Tahoma"/>
            <family val="2"/>
          </rPr>
          <t>John:</t>
        </r>
        <r>
          <rPr>
            <sz val="9"/>
            <color indexed="81"/>
            <rFont val="Tahoma"/>
            <family val="2"/>
          </rPr>
          <t xml:space="preserve">
At least one slice is set to True so that the report will work</t>
        </r>
      </text>
    </comment>
    <comment ref="O23" authorId="2" shapeId="0" xr:uid="{85C781DB-4E10-4B72-99A6-2BB626AA1D51}">
      <text>
        <r>
          <rPr>
            <b/>
            <sz val="9"/>
            <color indexed="81"/>
            <rFont val="Tahoma"/>
            <family val="2"/>
          </rPr>
          <t>John:</t>
        </r>
        <r>
          <rPr>
            <sz val="9"/>
            <color indexed="81"/>
            <rFont val="Tahoma"/>
            <family val="2"/>
          </rPr>
          <t xml:space="preserve">
Manually entered options</t>
        </r>
      </text>
    </comment>
    <comment ref="AS23" authorId="2" shapeId="0" xr:uid="{44C4DC79-3810-47B9-8C2A-72D2B72B6FAC}">
      <text>
        <r>
          <rPr>
            <sz val="9"/>
            <color indexed="81"/>
            <rFont val="Tahoma"/>
            <family val="2"/>
          </rPr>
          <t>Make changes to SA variables to define the standard model for this experiment</t>
        </r>
      </text>
    </comment>
    <comment ref="BJ23" authorId="2" shapeId="0" xr:uid="{C98065CB-D238-4655-B919-8E33DD40EBE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KV23" authorId="2" shapeId="0" xr:uid="{5B116B5B-B26F-4101-9E24-977C0DC8515E}">
      <text>
        <r>
          <rPr>
            <b/>
            <sz val="9"/>
            <color indexed="81"/>
            <rFont val="Tahoma"/>
            <family val="2"/>
          </rPr>
          <t>John:</t>
        </r>
        <r>
          <rPr>
            <sz val="9"/>
            <color indexed="81"/>
            <rFont val="Tahoma"/>
            <family val="2"/>
          </rPr>
          <t xml:space="preserve">
Scan the Ewe Lambs for Multiples
</t>
        </r>
      </text>
    </comment>
    <comment ref="KW23" authorId="2" shapeId="0" xr:uid="{F11EBBB4-002F-404A-ADD3-2E8B6BFA9DF5}">
      <text>
        <r>
          <rPr>
            <b/>
            <sz val="9"/>
            <color indexed="81"/>
            <rFont val="Tahoma"/>
            <family val="2"/>
          </rPr>
          <t>John:</t>
        </r>
        <r>
          <rPr>
            <sz val="9"/>
            <color indexed="81"/>
            <rFont val="Tahoma"/>
            <family val="2"/>
          </rPr>
          <t xml:space="preserve">
Scan the 2tooths and adults for Multiples
</t>
        </r>
      </text>
    </comment>
    <comment ref="LP23" authorId="2" shapeId="0" xr:uid="{FFCD6CB7-1D48-46E7-B848-12F5782BB1EA}">
      <text>
        <r>
          <rPr>
            <b/>
            <sz val="9"/>
            <color indexed="81"/>
            <rFont val="Tahoma"/>
            <family val="2"/>
          </rPr>
          <t>John:</t>
        </r>
        <r>
          <rPr>
            <sz val="9"/>
            <color indexed="81"/>
            <rFont val="Tahoma"/>
            <family val="2"/>
          </rPr>
          <t xml:space="preserve">
Exclude all sales of dams prior to v[17]</t>
        </r>
      </text>
    </comment>
    <comment ref="LR23" authorId="2" shapeId="0" xr:uid="{A91B1DF3-5B7E-47D5-B080-1CFEC3880464}">
      <text>
        <r>
          <rPr>
            <b/>
            <sz val="9"/>
            <color indexed="81"/>
            <rFont val="Tahoma"/>
            <family val="2"/>
          </rPr>
          <t>John:</t>
        </r>
        <r>
          <rPr>
            <sz val="9"/>
            <color indexed="81"/>
            <rFont val="Tahoma"/>
            <family val="2"/>
          </rPr>
          <t xml:space="preserve">
Allow sales in these slices</t>
        </r>
      </text>
    </comment>
    <comment ref="LV23" authorId="2" shapeId="0" xr:uid="{42A02B94-9ECA-43CB-AA24-7DC32F2CA076}">
      <text>
        <r>
          <rPr>
            <b/>
            <sz val="9"/>
            <color indexed="81"/>
            <rFont val="Tahoma"/>
            <family val="2"/>
          </rPr>
          <t>John:</t>
        </r>
        <r>
          <rPr>
            <sz val="9"/>
            <color indexed="81"/>
            <rFont val="Tahoma"/>
            <family val="2"/>
          </rPr>
          <t xml:space="preserve">
Allow sale of 5 &amp; 5.5yo
</t>
        </r>
      </text>
    </comment>
    <comment ref="MG23" authorId="2" shapeId="0" xr:uid="{BCCB6E6A-49F9-41BE-9BCA-D677C854D1AB}">
      <text>
        <r>
          <rPr>
            <b/>
            <sz val="9"/>
            <color indexed="81"/>
            <rFont val="Tahoma"/>
            <family val="2"/>
          </rPr>
          <t>John:</t>
        </r>
        <r>
          <rPr>
            <sz val="9"/>
            <color indexed="81"/>
            <rFont val="Tahoma"/>
            <family val="2"/>
          </rPr>
          <t xml:space="preserve">
0 is no female progeny sold as suckers</t>
        </r>
      </text>
    </comment>
    <comment ref="MH23" authorId="2" shapeId="0" xr:uid="{74A44E61-2184-47C0-A168-00B5BCB27514}">
      <text>
        <r>
          <rPr>
            <b/>
            <sz val="9"/>
            <color indexed="81"/>
            <rFont val="Tahoma"/>
            <family val="2"/>
          </rPr>
          <t>John:</t>
        </r>
        <r>
          <rPr>
            <sz val="9"/>
            <color indexed="81"/>
            <rFont val="Tahoma"/>
            <family val="2"/>
          </rPr>
          <t xml:space="preserve">
0 is no female progeny transferred to offspring</t>
        </r>
      </text>
    </comment>
    <comment ref="MW23" authorId="2" shapeId="0" xr:uid="{CF736385-313E-4822-B867-032005ABD76F}">
      <text>
        <r>
          <rPr>
            <b/>
            <sz val="9"/>
            <color indexed="81"/>
            <rFont val="Tahoma"/>
            <family val="2"/>
          </rPr>
          <t>John:</t>
        </r>
        <r>
          <rPr>
            <sz val="9"/>
            <color indexed="81"/>
            <rFont val="Tahoma"/>
            <family val="2"/>
          </rPr>
          <t xml:space="preserve">
85 is equivalent to 70 before making the month_adj change in Oct22</t>
        </r>
      </text>
    </comment>
    <comment ref="F25"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O25" authorId="2" shapeId="0" xr:uid="{4FCB2B46-87D0-4931-B6CA-851BCE5469A0}">
      <text>
        <r>
          <rPr>
            <b/>
            <sz val="9"/>
            <color indexed="81"/>
            <rFont val="Tahoma"/>
            <family val="2"/>
          </rPr>
          <t>John:</t>
        </r>
        <r>
          <rPr>
            <sz val="9"/>
            <color indexed="81"/>
            <rFont val="Tahoma"/>
            <family val="2"/>
          </rPr>
          <t xml:space="preserve">
Required for the FFCFW reporting.
Can be deleted after EweLamb
</t>
        </r>
      </text>
    </comment>
    <comment ref="LR25" authorId="2" shapeId="0" xr:uid="{E144E6AB-5233-45D6-8073-DDE7731BBA87}">
      <text>
        <r>
          <rPr>
            <b/>
            <sz val="9"/>
            <color indexed="81"/>
            <rFont val="Tahoma"/>
            <family val="2"/>
          </rPr>
          <t>John:</t>
        </r>
        <r>
          <rPr>
            <sz val="9"/>
            <color indexed="81"/>
            <rFont val="Tahoma"/>
            <family val="2"/>
          </rPr>
          <t xml:space="preserve">
Allow sales in these slices</t>
        </r>
      </text>
    </comment>
    <comment ref="NW25" authorId="2" shapeId="0" xr:uid="{9AAD3E56-5E0D-487F-992E-D556FB924281}">
      <text>
        <r>
          <rPr>
            <b/>
            <sz val="9"/>
            <color indexed="81"/>
            <rFont val="Tahoma"/>
            <family val="2"/>
          </rPr>
          <t>John:</t>
        </r>
        <r>
          <rPr>
            <sz val="9"/>
            <color indexed="81"/>
            <rFont val="Tahoma"/>
            <family val="2"/>
          </rPr>
          <t xml:space="preserve">
At least one slice is set to True so that the report will work</t>
        </r>
      </text>
    </comment>
    <comment ref="QG25" authorId="2" shapeId="0" xr:uid="{76EF1575-4BC3-4E80-A88D-7BED807C1F88}">
      <text>
        <r>
          <rPr>
            <b/>
            <sz val="9"/>
            <color indexed="81"/>
            <rFont val="Tahoma"/>
            <family val="2"/>
          </rPr>
          <t>John:</t>
        </r>
        <r>
          <rPr>
            <sz val="9"/>
            <color indexed="81"/>
            <rFont val="Tahoma"/>
            <family val="2"/>
          </rPr>
          <t xml:space="preserve">
At least one slice is set to True so that the report will work</t>
        </r>
      </text>
    </comment>
    <comment ref="SQ25" authorId="2" shapeId="0" xr:uid="{B067C5A8-D517-459F-853B-454B2B39BE83}">
      <text>
        <r>
          <rPr>
            <b/>
            <sz val="9"/>
            <color indexed="81"/>
            <rFont val="Tahoma"/>
            <family val="2"/>
          </rPr>
          <t>John:</t>
        </r>
        <r>
          <rPr>
            <sz val="9"/>
            <color indexed="81"/>
            <rFont val="Tahoma"/>
            <family val="2"/>
          </rPr>
          <t xml:space="preserve">
At least one slice is set to True so that the report will work</t>
        </r>
      </text>
    </comment>
    <comment ref="AS30" authorId="2" shapeId="0" xr:uid="{E017F62C-7E5C-4E4C-9FF0-CC5B116DB5F8}">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
When copying the Template experiment, 
1. search and replace 'min', 'max', 'step' &amp; 'cumstep' with 'RxxxC' for the rows as they are in the new table
2. enter a trial description with no spaces as the first word in this description
- Check the range in the Duplicate column for the random values (Column 35)
</t>
        </r>
      </text>
    </comment>
    <comment ref="N31" authorId="2" shapeId="0" xr:uid="{216DE3C4-7C07-42A2-8031-3EB4A6ABEF78}">
      <text>
        <r>
          <rPr>
            <b/>
            <sz val="9"/>
            <color indexed="81"/>
            <rFont val="Tahoma"/>
            <family val="2"/>
          </rPr>
          <t>John:</t>
        </r>
        <r>
          <rPr>
            <sz val="9"/>
            <color indexed="81"/>
            <rFont val="Tahoma"/>
            <family val="2"/>
          </rPr>
          <t xml:space="preserve">
Edit these formulas to put the columns in the order to be incremented</t>
        </r>
      </text>
    </comment>
    <comment ref="P31" authorId="2" shapeId="0" xr:uid="{59DBD6BE-125C-4D0A-B526-1AB92BBE6386}">
      <text>
        <r>
          <rPr>
            <b/>
            <sz val="9"/>
            <color indexed="81"/>
            <rFont val="Tahoma"/>
            <family val="2"/>
          </rPr>
          <t>John:</t>
        </r>
        <r>
          <rPr>
            <sz val="9"/>
            <color indexed="81"/>
            <rFont val="Tahoma"/>
            <family val="2"/>
          </rPr>
          <t xml:space="preserve">
Edit these formulas to put the columns in the order to be incremented</t>
        </r>
      </text>
    </comment>
    <comment ref="U31" authorId="2" shapeId="0" xr:uid="{22AAD723-BE05-4E64-9ED4-553BB07BA2D0}">
      <text>
        <r>
          <rPr>
            <b/>
            <sz val="9"/>
            <color indexed="81"/>
            <rFont val="Tahoma"/>
            <family val="2"/>
          </rPr>
          <t>John:</t>
        </r>
        <r>
          <rPr>
            <sz val="9"/>
            <color indexed="81"/>
            <rFont val="Tahoma"/>
            <family val="2"/>
          </rPr>
          <t xml:space="preserve">
Edit these formulas to put the columns in the order to be incremented</t>
        </r>
      </text>
    </comment>
    <comment ref="V31" authorId="2" shapeId="0" xr:uid="{4895FCFA-F0DB-49DB-BE9F-82CE3C6F0F58}">
      <text>
        <r>
          <rPr>
            <b/>
            <sz val="9"/>
            <color indexed="81"/>
            <rFont val="Tahoma"/>
            <family val="2"/>
          </rPr>
          <t>John:</t>
        </r>
        <r>
          <rPr>
            <sz val="9"/>
            <color indexed="81"/>
            <rFont val="Tahoma"/>
            <family val="2"/>
          </rPr>
          <t xml:space="preserve">
Edit these formulas to put the columns in the order to be incremented</t>
        </r>
      </text>
    </comment>
    <comment ref="W31" authorId="2" shapeId="0" xr:uid="{055BBF4C-50FF-4F27-A068-A8651AD73752}">
      <text>
        <r>
          <rPr>
            <b/>
            <sz val="9"/>
            <color indexed="81"/>
            <rFont val="Tahoma"/>
            <family val="2"/>
          </rPr>
          <t>John:</t>
        </r>
        <r>
          <rPr>
            <sz val="9"/>
            <color indexed="81"/>
            <rFont val="Tahoma"/>
            <family val="2"/>
          </rPr>
          <t xml:space="preserve">
Edit these formulas to put the columns in the order to be incremented</t>
        </r>
      </text>
    </comment>
    <comment ref="X31" authorId="2" shapeId="0" xr:uid="{58750BCB-ED0C-4384-9BAB-C843DFA8C45C}">
      <text>
        <r>
          <rPr>
            <b/>
            <sz val="9"/>
            <color indexed="81"/>
            <rFont val="Tahoma"/>
            <family val="2"/>
          </rPr>
          <t>John:</t>
        </r>
        <r>
          <rPr>
            <sz val="9"/>
            <color indexed="81"/>
            <rFont val="Tahoma"/>
            <family val="2"/>
          </rPr>
          <t xml:space="preserve">
This is the value that increments every trial</t>
        </r>
      </text>
    </comment>
    <comment ref="AR31" authorId="2" shapeId="0" xr:uid="{112C68E4-CEF6-43DB-95C4-03DA5D98925E}">
      <text>
        <r>
          <rPr>
            <b/>
            <sz val="9"/>
            <color indexed="81"/>
            <rFont val="Tahoma"/>
            <family val="2"/>
          </rPr>
          <t>John:</t>
        </r>
        <r>
          <rPr>
            <sz val="9"/>
            <color indexed="81"/>
            <rFont val="Tahoma"/>
            <family val="2"/>
          </rPr>
          <t xml:space="preserve">
Number of levels in this experiment if all levels of all SA variables are included</t>
        </r>
      </text>
    </comment>
    <comment ref="O32" authorId="2" shapeId="0" xr:uid="{2B75D0D1-5472-46F7-8C4B-BDDE55D05894}">
      <text>
        <r>
          <rPr>
            <b/>
            <sz val="9"/>
            <color indexed="81"/>
            <rFont val="Tahoma"/>
            <family val="2"/>
          </rPr>
          <t>John:</t>
        </r>
        <r>
          <rPr>
            <sz val="9"/>
            <color indexed="81"/>
            <rFont val="Tahoma"/>
            <family val="2"/>
          </rPr>
          <t xml:space="preserve">
Manually entered options</t>
        </r>
      </text>
    </comment>
    <comment ref="P32" authorId="2" shapeId="0" xr:uid="{B7ECB809-FB4E-495A-839F-4CA796C4186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32" authorId="2" shapeId="0" xr:uid="{A597C2F4-8368-49EC-A30B-A4028ABA1E7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32" authorId="2" shapeId="0" xr:uid="{8CD5D319-0A04-4316-A194-7F9D942E2A1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32" authorId="2" shapeId="0" xr:uid="{8128F787-6401-4C20-A8EB-111BFCD817D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32" authorId="2" shapeId="0" xr:uid="{4767E2A1-AC28-45F5-9DC9-3B08E256C10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32" authorId="2" shapeId="0" xr:uid="{DFD8932A-996F-4528-890B-A3723C611BC4}">
      <text>
        <r>
          <rPr>
            <b/>
            <sz val="9"/>
            <color indexed="81"/>
            <rFont val="Tahoma"/>
            <family val="2"/>
          </rPr>
          <t>John:</t>
        </r>
        <r>
          <rPr>
            <sz val="9"/>
            <color indexed="81"/>
            <rFont val="Tahoma"/>
            <family val="2"/>
          </rPr>
          <t xml:space="preserve">
Use the MU (LMAT) equations if maternal genotype</t>
        </r>
      </text>
    </comment>
    <comment ref="EF32" authorId="2" shapeId="0" xr:uid="{0526B397-F395-4AC3-8491-48CAA98987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32" authorId="2" shapeId="0" xr:uid="{580388DA-2F74-46C6-AC97-BD2ABC48C2FD}">
      <text>
        <r>
          <rPr>
            <b/>
            <sz val="9"/>
            <color indexed="81"/>
            <rFont val="Tahoma"/>
            <family val="2"/>
          </rPr>
          <t>John:</t>
        </r>
        <r>
          <rPr>
            <sz val="9"/>
            <color indexed="81"/>
            <rFont val="Tahoma"/>
            <family val="2"/>
          </rPr>
          <t xml:space="preserve">
Feed supply changes in individual periods</t>
        </r>
      </text>
    </comment>
    <comment ref="GQ32" authorId="2" shapeId="0" xr:uid="{3AF83865-D432-484B-B478-147231A14E7D}">
      <text>
        <r>
          <rPr>
            <b/>
            <sz val="9"/>
            <color indexed="81"/>
            <rFont val="Tahoma"/>
            <family val="2"/>
          </rPr>
          <t>John:</t>
        </r>
        <r>
          <rPr>
            <sz val="9"/>
            <color indexed="81"/>
            <rFont val="Tahoma"/>
            <family val="2"/>
          </rPr>
          <t xml:space="preserve">
Feed supply changes in individual periods</t>
        </r>
      </text>
    </comment>
    <comment ref="BJ33" authorId="2" shapeId="0" xr:uid="{9FAF6FAA-0BE9-4029-B575-39B30715F7E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J34" authorId="2" shapeId="0" xr:uid="{05DF7D66-7F62-4C75-BB27-ABBC1E75602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S36" authorId="2" shapeId="0" xr:uid="{912DD74E-1333-4ABF-812A-28ABAB200D6A}">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37" authorId="2" shapeId="0" xr:uid="{2750B7C4-A952-4176-9E6B-E50D3586D31B}">
      <text>
        <r>
          <rPr>
            <b/>
            <sz val="9"/>
            <color indexed="81"/>
            <rFont val="Tahoma"/>
            <family val="2"/>
          </rPr>
          <t>John:</t>
        </r>
        <r>
          <rPr>
            <sz val="9"/>
            <color indexed="81"/>
            <rFont val="Tahoma"/>
            <family val="2"/>
          </rPr>
          <t xml:space="preserve">
Yellow highlight means that this value has been altered for this experiment</t>
        </r>
      </text>
    </comment>
    <comment ref="AS37" authorId="2"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38" authorId="2" shapeId="0" xr:uid="{C06229AE-2591-4AD9-A5CE-B59DA7112EE3}">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O38" authorId="2" shapeId="0" xr:uid="{AFE42F36-CF64-4986-B8D3-4F45022A4F91}">
      <text>
        <r>
          <rPr>
            <b/>
            <sz val="9"/>
            <color indexed="81"/>
            <rFont val="Tahoma"/>
            <family val="2"/>
          </rPr>
          <t>John:</t>
        </r>
        <r>
          <rPr>
            <sz val="9"/>
            <color indexed="81"/>
            <rFont val="Tahoma"/>
            <family val="2"/>
          </rPr>
          <t xml:space="preserve">
Manually entered options</t>
        </r>
      </text>
    </comment>
    <comment ref="AS38" authorId="2" shapeId="0" xr:uid="{7C8DE371-C518-4553-8D47-10C9730D586D}">
      <text>
        <r>
          <rPr>
            <b/>
            <sz val="9"/>
            <color indexed="81"/>
            <rFont val="Tahoma"/>
            <family val="2"/>
          </rPr>
          <t>John:</t>
        </r>
        <r>
          <rPr>
            <sz val="9"/>
            <color indexed="81"/>
            <rFont val="Tahoma"/>
            <family val="2"/>
          </rPr>
          <t xml:space="preserve">
Start with Excel feed supply without the t axis.
Nut spread 2</t>
        </r>
      </text>
    </comment>
    <comment ref="BJ38" authorId="2" shapeId="0" xr:uid="{C02F40D8-ACC0-4235-8C9D-13B90FB27CD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L38" authorId="2" shapeId="0" xr:uid="{D8725784-FAB6-44D6-A1FB-C16EBD489009}">
      <text>
        <r>
          <rPr>
            <b/>
            <sz val="9"/>
            <color indexed="81"/>
            <rFont val="Tahoma"/>
            <family val="2"/>
          </rPr>
          <t>John:</t>
        </r>
        <r>
          <rPr>
            <sz val="9"/>
            <color indexed="81"/>
            <rFont val="Tahoma"/>
            <family val="2"/>
          </rPr>
          <t xml:space="preserve">
Set to FALSE so all the optimisations start from the Excel feed supply (to remove some randomness)</t>
        </r>
      </text>
    </comment>
    <comment ref="CM38" authorId="2" shapeId="0" xr:uid="{3FDB3DEB-F392-4B11-AA30-32FDA4990E2E}">
      <text>
        <r>
          <rPr>
            <b/>
            <sz val="9"/>
            <color indexed="81"/>
            <rFont val="Tahoma"/>
            <family val="2"/>
          </rPr>
          <t>John:</t>
        </r>
        <r>
          <rPr>
            <sz val="9"/>
            <color indexed="81"/>
            <rFont val="Tahoma"/>
            <family val="2"/>
          </rPr>
          <t xml:space="preserve">
Can start with the final pkl_fs from the previous optimisation</t>
        </r>
      </text>
    </comment>
    <comment ref="CN38" authorId="2" shapeId="0" xr:uid="{32D5114E-1F3E-4FAC-A716-DD141429E80F}">
      <text>
        <r>
          <rPr>
            <b/>
            <sz val="9"/>
            <color indexed="81"/>
            <rFont val="Tahoma"/>
            <family val="2"/>
          </rPr>
          <t>John:</t>
        </r>
        <r>
          <rPr>
            <sz val="9"/>
            <color indexed="81"/>
            <rFont val="Tahoma"/>
            <family val="2"/>
          </rPr>
          <t xml:space="preserve">
Include r2 adjust if using Property.xl feed supply</t>
        </r>
      </text>
    </comment>
    <comment ref="CQ38" authorId="2" shapeId="0" xr:uid="{A4174D0D-6EA1-4BA3-A55A-CD39CBCD8D0D}">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JH38" authorId="2" shapeId="0" xr:uid="{851BB394-2FB1-49DD-AE13-996691D7FABE}">
      <text>
        <r>
          <rPr>
            <b/>
            <sz val="9"/>
            <color indexed="81"/>
            <rFont val="Tahoma"/>
            <family val="2"/>
          </rPr>
          <t>John:</t>
        </r>
        <r>
          <rPr>
            <sz val="9"/>
            <color indexed="81"/>
            <rFont val="Tahoma"/>
            <family val="2"/>
          </rPr>
          <t xml:space="preserve">
If scan = 2 then exclude triplets from the flock (so that scan 2 is optimised if ignoring the possibility of triplets).</t>
        </r>
      </text>
    </comment>
    <comment ref="LP38" authorId="2" shapeId="0" xr:uid="{C692D73C-427F-4B1A-9E85-52A12F74F30D}">
      <text>
        <r>
          <rPr>
            <b/>
            <sz val="9"/>
            <color indexed="81"/>
            <rFont val="Tahoma"/>
            <family val="2"/>
          </rPr>
          <t>John:</t>
        </r>
        <r>
          <rPr>
            <sz val="9"/>
            <color indexed="81"/>
            <rFont val="Tahoma"/>
            <family val="2"/>
          </rPr>
          <t xml:space="preserve">
Allow sales of dams prior to v[17]</t>
        </r>
      </text>
    </comment>
    <comment ref="G39" authorId="2" shapeId="0" xr:uid="{8388AA91-E202-484C-83D5-4154641251AB}">
      <text>
        <r>
          <rPr>
            <b/>
            <sz val="9"/>
            <color indexed="81"/>
            <rFont val="Tahoma"/>
            <family val="2"/>
          </rPr>
          <t>John:</t>
        </r>
        <r>
          <rPr>
            <sz val="9"/>
            <color indexed="81"/>
            <rFont val="Tahoma"/>
            <family val="2"/>
          </rPr>
          <t xml:space="preserve">
These reports are removed so that they aren't reported when doing a jont run withLWCj</t>
        </r>
      </text>
    </comment>
    <comment ref="AS39" authorId="2" shapeId="0" xr:uid="{0593863B-A441-49EE-BEC8-5D32BE256E67}">
      <text>
        <r>
          <rPr>
            <b/>
            <sz val="9"/>
            <color indexed="81"/>
            <rFont val="Tahoma"/>
            <family val="2"/>
          </rPr>
          <t>John:</t>
        </r>
        <r>
          <rPr>
            <sz val="9"/>
            <color indexed="81"/>
            <rFont val="Tahoma"/>
            <family val="2"/>
          </rPr>
          <t xml:space="preserve">
N33F33 Nutspread 2.0</t>
        </r>
      </text>
    </comment>
    <comment ref="BJ39" authorId="2" shapeId="0" xr:uid="{FEF0F317-93EB-4622-B0F0-2B9CA5C7F92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S40" authorId="2" shapeId="0" xr:uid="{A385B4FA-D769-4E0A-A81A-0EB0F7CB3A22}">
      <text>
        <r>
          <rPr>
            <b/>
            <sz val="9"/>
            <color indexed="81"/>
            <rFont val="Tahoma"/>
            <family val="2"/>
          </rPr>
          <t>John:</t>
        </r>
        <r>
          <rPr>
            <sz val="9"/>
            <color indexed="81"/>
            <rFont val="Tahoma"/>
            <family val="2"/>
          </rPr>
          <t xml:space="preserve">
N33F33 Nutspread 2.0</t>
        </r>
      </text>
    </comment>
    <comment ref="BJ40" authorId="2" shapeId="0" xr:uid="{B8614E2A-E8F8-4024-BC1E-143C52C642E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S41" authorId="2" shapeId="0" xr:uid="{D08E22A3-D089-4F22-B50C-785806C386CA}">
      <text>
        <r>
          <rPr>
            <b/>
            <sz val="9"/>
            <color indexed="81"/>
            <rFont val="Tahoma"/>
            <family val="2"/>
          </rPr>
          <t>John:</t>
        </r>
        <r>
          <rPr>
            <sz val="9"/>
            <color indexed="81"/>
            <rFont val="Tahoma"/>
            <family val="2"/>
          </rPr>
          <t xml:space="preserve">
N33 include weaning FVP.
Nutspread 1</t>
        </r>
      </text>
    </comment>
    <comment ref="BJ41" authorId="2" shapeId="0" xr:uid="{68BCB005-4FBF-479C-9608-9C51371506C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S42" authorId="2" shapeId="0" xr:uid="{4149659E-2653-4B07-AEF9-0D1B7F6778D3}">
      <text>
        <r>
          <rPr>
            <b/>
            <sz val="9"/>
            <color indexed="81"/>
            <rFont val="Tahoma"/>
            <family val="2"/>
          </rPr>
          <t>John:</t>
        </r>
        <r>
          <rPr>
            <sz val="9"/>
            <color indexed="81"/>
            <rFont val="Tahoma"/>
            <family val="2"/>
          </rPr>
          <t xml:space="preserve">
N33 include autumn FVP.
Nutspread 1</t>
        </r>
      </text>
    </comment>
    <comment ref="BJ42" authorId="2" shapeId="0" xr:uid="{97501B27-3CA7-4D11-A101-D50F82F8D8F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I43" authorId="2" shapeId="0" xr:uid="{E3DBDC6E-8F68-4DEB-85CD-662521916EE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S44" authorId="2" shapeId="0" xr:uid="{E2504BA7-4AA3-43D7-ADE9-E17EC33BFAE8}">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
When copying the Template experiment, 
1. search and replace 'min', 'max', 'step' &amp; 'cumstep' with 'RxxxC' for the rows as they are in the new table
2. enter a trial description with no spaces as the first word in this description
- Check the range in the Duplicate column for the random values (Column 35)
</t>
        </r>
      </text>
    </comment>
    <comment ref="N45" authorId="2" shapeId="0" xr:uid="{AE42AFEB-B542-4451-B02C-281241DA4D73}">
      <text>
        <r>
          <rPr>
            <b/>
            <sz val="9"/>
            <color indexed="81"/>
            <rFont val="Tahoma"/>
            <family val="2"/>
          </rPr>
          <t>John:</t>
        </r>
        <r>
          <rPr>
            <sz val="9"/>
            <color indexed="81"/>
            <rFont val="Tahoma"/>
            <family val="2"/>
          </rPr>
          <t xml:space="preserve">
Edit these formulas to put the columns in the order to be incremented</t>
        </r>
      </text>
    </comment>
    <comment ref="P45" authorId="2" shapeId="0" xr:uid="{F5D9B5A6-F12E-4408-82A2-6F5200FA1856}">
      <text>
        <r>
          <rPr>
            <b/>
            <sz val="9"/>
            <color indexed="81"/>
            <rFont val="Tahoma"/>
            <family val="2"/>
          </rPr>
          <t>John:</t>
        </r>
        <r>
          <rPr>
            <sz val="9"/>
            <color indexed="81"/>
            <rFont val="Tahoma"/>
            <family val="2"/>
          </rPr>
          <t xml:space="preserve">
Edit these formulas to put the columns in the order to be incremented</t>
        </r>
      </text>
    </comment>
    <comment ref="U45" authorId="2" shapeId="0" xr:uid="{9296A842-DD7C-4492-9296-FF6D72D0A9A1}">
      <text>
        <r>
          <rPr>
            <b/>
            <sz val="9"/>
            <color indexed="81"/>
            <rFont val="Tahoma"/>
            <family val="2"/>
          </rPr>
          <t>John:</t>
        </r>
        <r>
          <rPr>
            <sz val="9"/>
            <color indexed="81"/>
            <rFont val="Tahoma"/>
            <family val="2"/>
          </rPr>
          <t xml:space="preserve">
Edit these formulas to put the columns in the order to be incremented</t>
        </r>
      </text>
    </comment>
    <comment ref="V45" authorId="2" shapeId="0" xr:uid="{E6EFDC35-4429-406D-B1C0-D145BCE00403}">
      <text>
        <r>
          <rPr>
            <b/>
            <sz val="9"/>
            <color indexed="81"/>
            <rFont val="Tahoma"/>
            <family val="2"/>
          </rPr>
          <t>John:</t>
        </r>
        <r>
          <rPr>
            <sz val="9"/>
            <color indexed="81"/>
            <rFont val="Tahoma"/>
            <family val="2"/>
          </rPr>
          <t xml:space="preserve">
Edit these formulas to put the columns in the order to be incremented</t>
        </r>
      </text>
    </comment>
    <comment ref="W45" authorId="2" shapeId="0" xr:uid="{B1226725-D64B-4B3A-85E4-C7BF85126A2A}">
      <text>
        <r>
          <rPr>
            <b/>
            <sz val="9"/>
            <color indexed="81"/>
            <rFont val="Tahoma"/>
            <family val="2"/>
          </rPr>
          <t>John:</t>
        </r>
        <r>
          <rPr>
            <sz val="9"/>
            <color indexed="81"/>
            <rFont val="Tahoma"/>
            <family val="2"/>
          </rPr>
          <t xml:space="preserve">
Edit these formulas to put the columns in the order to be incremented</t>
        </r>
      </text>
    </comment>
    <comment ref="X45" authorId="2" shapeId="0" xr:uid="{84E0C3E1-2854-4BA8-9280-7AF4665F521D}">
      <text>
        <r>
          <rPr>
            <b/>
            <sz val="9"/>
            <color indexed="81"/>
            <rFont val="Tahoma"/>
            <family val="2"/>
          </rPr>
          <t>John:</t>
        </r>
        <r>
          <rPr>
            <sz val="9"/>
            <color indexed="81"/>
            <rFont val="Tahoma"/>
            <family val="2"/>
          </rPr>
          <t xml:space="preserve">
This is the value that increments every trial</t>
        </r>
      </text>
    </comment>
    <comment ref="AR45" authorId="2" shapeId="0" xr:uid="{29FEACFC-F603-4DDB-A2F5-80D0AD6AE003}">
      <text>
        <r>
          <rPr>
            <b/>
            <sz val="9"/>
            <color indexed="81"/>
            <rFont val="Tahoma"/>
            <family val="2"/>
          </rPr>
          <t>John:</t>
        </r>
        <r>
          <rPr>
            <sz val="9"/>
            <color indexed="81"/>
            <rFont val="Tahoma"/>
            <family val="2"/>
          </rPr>
          <t xml:space="preserve">
Number of levels in this experiment if all levels of all SA variables are included</t>
        </r>
      </text>
    </comment>
    <comment ref="O46" authorId="2" shapeId="0" xr:uid="{D29F5028-5F6E-46BB-8485-9A2A53AEE8A0}">
      <text>
        <r>
          <rPr>
            <b/>
            <sz val="9"/>
            <color indexed="81"/>
            <rFont val="Tahoma"/>
            <family val="2"/>
          </rPr>
          <t>John:</t>
        </r>
        <r>
          <rPr>
            <sz val="9"/>
            <color indexed="81"/>
            <rFont val="Tahoma"/>
            <family val="2"/>
          </rPr>
          <t xml:space="preserve">
Manually entered options</t>
        </r>
      </text>
    </comment>
    <comment ref="P46" authorId="2" shapeId="0" xr:uid="{25592C24-BD79-41DE-9632-F040488D425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46" authorId="2" shapeId="0" xr:uid="{BA784E74-55AD-42F9-9C71-9A9D15D83A4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46" authorId="2" shapeId="0" xr:uid="{21F44E03-839E-4352-A526-D8CDCBE2B39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46" authorId="2" shapeId="0" xr:uid="{93CD1D57-E6F9-44BD-A298-29C7C268972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46" authorId="2" shapeId="0" xr:uid="{56B7E014-CA9E-42CB-8CD6-E39FEF44DCA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46" authorId="2" shapeId="0" xr:uid="{410C867D-C9D1-4B8C-B99F-A88E6FF6C474}">
      <text>
        <r>
          <rPr>
            <b/>
            <sz val="9"/>
            <color indexed="81"/>
            <rFont val="Tahoma"/>
            <family val="2"/>
          </rPr>
          <t>John:</t>
        </r>
        <r>
          <rPr>
            <sz val="9"/>
            <color indexed="81"/>
            <rFont val="Tahoma"/>
            <family val="2"/>
          </rPr>
          <t xml:space="preserve">
Use the MU (LMAT) equations if maternal genotype</t>
        </r>
      </text>
    </comment>
    <comment ref="EF46" authorId="2" shapeId="0" xr:uid="{B30CA42F-58C7-49CA-A008-C24A53DA2CCF}">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46" authorId="2" shapeId="0" xr:uid="{71FAC13D-9790-45DF-A387-223F868E7002}">
      <text>
        <r>
          <rPr>
            <b/>
            <sz val="9"/>
            <color indexed="81"/>
            <rFont val="Tahoma"/>
            <family val="2"/>
          </rPr>
          <t>John:</t>
        </r>
        <r>
          <rPr>
            <sz val="9"/>
            <color indexed="81"/>
            <rFont val="Tahoma"/>
            <family val="2"/>
          </rPr>
          <t xml:space="preserve">
Feed supply changes in individual periods</t>
        </r>
      </text>
    </comment>
    <comment ref="GQ46" authorId="2" shapeId="0" xr:uid="{0AFA46EA-F384-47A6-832C-92B911DEFAE3}">
      <text>
        <r>
          <rPr>
            <b/>
            <sz val="9"/>
            <color indexed="81"/>
            <rFont val="Tahoma"/>
            <family val="2"/>
          </rPr>
          <t>John:</t>
        </r>
        <r>
          <rPr>
            <sz val="9"/>
            <color indexed="81"/>
            <rFont val="Tahoma"/>
            <family val="2"/>
          </rPr>
          <t xml:space="preserve">
Feed supply changes in individual periods</t>
        </r>
      </text>
    </comment>
    <comment ref="AS48" authorId="2" shapeId="0" xr:uid="{D7C881C0-5A05-4670-AAF9-07318B31ABB5}">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
When copying the Template experiment, 
1. search and replace 'min', 'max', 'step' &amp; 'cumstep' with 'RxxxC' for the rows as they are in the new table
2. enter a trial description with no spaces as the first word in this description
- Check the range in the Duplicate column for the random values (Column 35)
</t>
        </r>
      </text>
    </comment>
    <comment ref="N49" authorId="2" shapeId="0" xr:uid="{EB7146E8-3E70-4B22-9A40-8B07F6FB8344}">
      <text>
        <r>
          <rPr>
            <b/>
            <sz val="9"/>
            <color indexed="81"/>
            <rFont val="Tahoma"/>
            <family val="2"/>
          </rPr>
          <t>John:</t>
        </r>
        <r>
          <rPr>
            <sz val="9"/>
            <color indexed="81"/>
            <rFont val="Tahoma"/>
            <family val="2"/>
          </rPr>
          <t xml:space="preserve">
Edit these formulas to put the columns in the order to be incremented</t>
        </r>
      </text>
    </comment>
    <comment ref="P49" authorId="2" shapeId="0" xr:uid="{0FC2E99E-D733-4911-B133-0F25974822D1}">
      <text>
        <r>
          <rPr>
            <b/>
            <sz val="9"/>
            <color indexed="81"/>
            <rFont val="Tahoma"/>
            <family val="2"/>
          </rPr>
          <t>John:</t>
        </r>
        <r>
          <rPr>
            <sz val="9"/>
            <color indexed="81"/>
            <rFont val="Tahoma"/>
            <family val="2"/>
          </rPr>
          <t xml:space="preserve">
Edit these formulas to put the columns in the order to be incremented</t>
        </r>
      </text>
    </comment>
    <comment ref="U49" authorId="2" shapeId="0" xr:uid="{7C7C97ED-3CDB-4BD6-845D-06AB447C5E5D}">
      <text>
        <r>
          <rPr>
            <b/>
            <sz val="9"/>
            <color indexed="81"/>
            <rFont val="Tahoma"/>
            <family val="2"/>
          </rPr>
          <t>John:</t>
        </r>
        <r>
          <rPr>
            <sz val="9"/>
            <color indexed="81"/>
            <rFont val="Tahoma"/>
            <family val="2"/>
          </rPr>
          <t xml:space="preserve">
Edit these formulas to put the columns in the order to be incremented</t>
        </r>
      </text>
    </comment>
    <comment ref="V49" authorId="2" shapeId="0" xr:uid="{2FD3BD8A-13F9-4E92-A272-272E867B9C36}">
      <text>
        <r>
          <rPr>
            <b/>
            <sz val="9"/>
            <color indexed="81"/>
            <rFont val="Tahoma"/>
            <family val="2"/>
          </rPr>
          <t>John:</t>
        </r>
        <r>
          <rPr>
            <sz val="9"/>
            <color indexed="81"/>
            <rFont val="Tahoma"/>
            <family val="2"/>
          </rPr>
          <t xml:space="preserve">
Edit these formulas to put the columns in the order to be incremented</t>
        </r>
      </text>
    </comment>
    <comment ref="W49" authorId="2" shapeId="0" xr:uid="{34BDDF62-BEC0-4023-A006-7E0E08C6FDC9}">
      <text>
        <r>
          <rPr>
            <b/>
            <sz val="9"/>
            <color indexed="81"/>
            <rFont val="Tahoma"/>
            <family val="2"/>
          </rPr>
          <t>John:</t>
        </r>
        <r>
          <rPr>
            <sz val="9"/>
            <color indexed="81"/>
            <rFont val="Tahoma"/>
            <family val="2"/>
          </rPr>
          <t xml:space="preserve">
Edit these formulas to put the columns in the order to be incremented</t>
        </r>
      </text>
    </comment>
    <comment ref="X49" authorId="2" shapeId="0" xr:uid="{A4C403AC-BC72-46E9-A256-EBAD42246860}">
      <text>
        <r>
          <rPr>
            <b/>
            <sz val="9"/>
            <color indexed="81"/>
            <rFont val="Tahoma"/>
            <family val="2"/>
          </rPr>
          <t>John:</t>
        </r>
        <r>
          <rPr>
            <sz val="9"/>
            <color indexed="81"/>
            <rFont val="Tahoma"/>
            <family val="2"/>
          </rPr>
          <t xml:space="preserve">
This is the value that increments every trial</t>
        </r>
      </text>
    </comment>
    <comment ref="AR49" authorId="2" shapeId="0" xr:uid="{73F149D7-7AE6-4358-A7EA-2E3C04CEAB52}">
      <text>
        <r>
          <rPr>
            <b/>
            <sz val="9"/>
            <color indexed="81"/>
            <rFont val="Tahoma"/>
            <family val="2"/>
          </rPr>
          <t>John:</t>
        </r>
        <r>
          <rPr>
            <sz val="9"/>
            <color indexed="81"/>
            <rFont val="Tahoma"/>
            <family val="2"/>
          </rPr>
          <t xml:space="preserve">
Number of levels in this experiment if all levels of all SA variables are included</t>
        </r>
      </text>
    </comment>
    <comment ref="O50" authorId="2" shapeId="0" xr:uid="{6BD3F680-045D-4119-951E-4127CDC1CFDD}">
      <text>
        <r>
          <rPr>
            <b/>
            <sz val="9"/>
            <color indexed="81"/>
            <rFont val="Tahoma"/>
            <family val="2"/>
          </rPr>
          <t>John:</t>
        </r>
        <r>
          <rPr>
            <sz val="9"/>
            <color indexed="81"/>
            <rFont val="Tahoma"/>
            <family val="2"/>
          </rPr>
          <t xml:space="preserve">
Manually entered options</t>
        </r>
      </text>
    </comment>
    <comment ref="P50" authorId="2" shapeId="0" xr:uid="{17A4BDC8-DF00-4C6C-9914-77D69B34AA0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50" authorId="2" shapeId="0" xr:uid="{64D38AF7-02C0-4B21-B236-D94F5783CCF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50" authorId="2" shapeId="0" xr:uid="{6B8B22C5-286A-4F42-9E8A-68E9146D741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50" authorId="2" shapeId="0" xr:uid="{7B221A14-B2F1-4C31-B3B5-36A2F04ABAC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50" authorId="2" shapeId="0" xr:uid="{1FAD24DC-9F94-4F6E-9206-D9B2150352D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50" authorId="2" shapeId="0" xr:uid="{3790A180-3B39-4FB0-8A98-78A0AACD497F}">
      <text>
        <r>
          <rPr>
            <b/>
            <sz val="9"/>
            <color indexed="81"/>
            <rFont val="Tahoma"/>
            <family val="2"/>
          </rPr>
          <t>John:</t>
        </r>
        <r>
          <rPr>
            <sz val="9"/>
            <color indexed="81"/>
            <rFont val="Tahoma"/>
            <family val="2"/>
          </rPr>
          <t xml:space="preserve">
Use the MU (LMAT) equations if maternal genotype</t>
        </r>
      </text>
    </comment>
    <comment ref="EF50" authorId="2" shapeId="0" xr:uid="{C8304BAD-5D94-4445-9B3A-65BD54A07DEE}">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50" authorId="2" shapeId="0" xr:uid="{3603989C-F4EC-4074-A73A-4BD363C88BF5}">
      <text>
        <r>
          <rPr>
            <b/>
            <sz val="9"/>
            <color indexed="81"/>
            <rFont val="Tahoma"/>
            <family val="2"/>
          </rPr>
          <t>John:</t>
        </r>
        <r>
          <rPr>
            <sz val="9"/>
            <color indexed="81"/>
            <rFont val="Tahoma"/>
            <family val="2"/>
          </rPr>
          <t xml:space="preserve">
Feed supply changes in individual periods</t>
        </r>
      </text>
    </comment>
    <comment ref="GQ50" authorId="2" shapeId="0" xr:uid="{03DC0EDD-1BCC-4C51-B4B3-F6F987622140}">
      <text>
        <r>
          <rPr>
            <b/>
            <sz val="9"/>
            <color indexed="81"/>
            <rFont val="Tahoma"/>
            <family val="2"/>
          </rPr>
          <t>John:</t>
        </r>
        <r>
          <rPr>
            <sz val="9"/>
            <color indexed="81"/>
            <rFont val="Tahoma"/>
            <family val="2"/>
          </rPr>
          <t xml:space="preserve">
Feed supply changes in individual periods</t>
        </r>
      </text>
    </comment>
    <comment ref="AS52" authorId="2" shapeId="0" xr:uid="{1ABF901D-3488-46FA-9FDF-E74034D87598}">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
When copying the Template experiment, 
1. search and replace 'min', 'max', 'step' &amp; 'cumstep' with 'RxxxC' for the rows as they are in the new table
2. enter a trial description with no spaces as the first word in this description
- Check the range in the Duplicate column for the random values (Column 35)
</t>
        </r>
      </text>
    </comment>
    <comment ref="N53" authorId="2" shapeId="0" xr:uid="{B06BB7A6-E62D-4F13-AE85-43545BB07915}">
      <text>
        <r>
          <rPr>
            <b/>
            <sz val="9"/>
            <color indexed="81"/>
            <rFont val="Tahoma"/>
            <family val="2"/>
          </rPr>
          <t>John:</t>
        </r>
        <r>
          <rPr>
            <sz val="9"/>
            <color indexed="81"/>
            <rFont val="Tahoma"/>
            <family val="2"/>
          </rPr>
          <t xml:space="preserve">
Edit these formulas to put the columns in the order to be incremented</t>
        </r>
      </text>
    </comment>
    <comment ref="P53" authorId="2" shapeId="0" xr:uid="{EF1D525D-D6E1-4EDA-8CC6-1277953695BA}">
      <text>
        <r>
          <rPr>
            <b/>
            <sz val="9"/>
            <color indexed="81"/>
            <rFont val="Tahoma"/>
            <family val="2"/>
          </rPr>
          <t>John:</t>
        </r>
        <r>
          <rPr>
            <sz val="9"/>
            <color indexed="81"/>
            <rFont val="Tahoma"/>
            <family val="2"/>
          </rPr>
          <t xml:space="preserve">
Edit these formulas to put the columns in the order to be incremented</t>
        </r>
      </text>
    </comment>
    <comment ref="U53" authorId="2" shapeId="0" xr:uid="{3AA94708-8C4F-4938-95AD-E3EB32397650}">
      <text>
        <r>
          <rPr>
            <b/>
            <sz val="9"/>
            <color indexed="81"/>
            <rFont val="Tahoma"/>
            <family val="2"/>
          </rPr>
          <t>John:</t>
        </r>
        <r>
          <rPr>
            <sz val="9"/>
            <color indexed="81"/>
            <rFont val="Tahoma"/>
            <family val="2"/>
          </rPr>
          <t xml:space="preserve">
Edit these formulas to put the columns in the order to be incremented</t>
        </r>
      </text>
    </comment>
    <comment ref="V53" authorId="2" shapeId="0" xr:uid="{F47DBF1C-D030-46D7-B8CE-93072132F388}">
      <text>
        <r>
          <rPr>
            <b/>
            <sz val="9"/>
            <color indexed="81"/>
            <rFont val="Tahoma"/>
            <family val="2"/>
          </rPr>
          <t>John:</t>
        </r>
        <r>
          <rPr>
            <sz val="9"/>
            <color indexed="81"/>
            <rFont val="Tahoma"/>
            <family val="2"/>
          </rPr>
          <t xml:space="preserve">
Edit these formulas to put the columns in the order to be incremented</t>
        </r>
      </text>
    </comment>
    <comment ref="W53" authorId="2" shapeId="0" xr:uid="{835B595C-7328-4FE2-A42B-C1E12526EDAA}">
      <text>
        <r>
          <rPr>
            <b/>
            <sz val="9"/>
            <color indexed="81"/>
            <rFont val="Tahoma"/>
            <family val="2"/>
          </rPr>
          <t>John:</t>
        </r>
        <r>
          <rPr>
            <sz val="9"/>
            <color indexed="81"/>
            <rFont val="Tahoma"/>
            <family val="2"/>
          </rPr>
          <t xml:space="preserve">
Edit these formulas to put the columns in the order to be incremented</t>
        </r>
      </text>
    </comment>
    <comment ref="X53" authorId="2" shapeId="0" xr:uid="{734AC7BF-5A96-4710-8D84-A3FBEF5AF51E}">
      <text>
        <r>
          <rPr>
            <b/>
            <sz val="9"/>
            <color indexed="81"/>
            <rFont val="Tahoma"/>
            <family val="2"/>
          </rPr>
          <t>John:</t>
        </r>
        <r>
          <rPr>
            <sz val="9"/>
            <color indexed="81"/>
            <rFont val="Tahoma"/>
            <family val="2"/>
          </rPr>
          <t xml:space="preserve">
This is the value that increments every trial</t>
        </r>
      </text>
    </comment>
    <comment ref="AR53" authorId="2" shapeId="0" xr:uid="{5730999B-C7D4-472C-A5A1-51BB39C1F53C}">
      <text>
        <r>
          <rPr>
            <b/>
            <sz val="9"/>
            <color indexed="81"/>
            <rFont val="Tahoma"/>
            <family val="2"/>
          </rPr>
          <t>John:</t>
        </r>
        <r>
          <rPr>
            <sz val="9"/>
            <color indexed="81"/>
            <rFont val="Tahoma"/>
            <family val="2"/>
          </rPr>
          <t xml:space="preserve">
Number of levels in this experiment if all levels of all SA variables are included</t>
        </r>
      </text>
    </comment>
    <comment ref="O54" authorId="2" shapeId="0" xr:uid="{07F58255-2DDB-4CD4-9222-A5320EE277F7}">
      <text>
        <r>
          <rPr>
            <b/>
            <sz val="9"/>
            <color indexed="81"/>
            <rFont val="Tahoma"/>
            <family val="2"/>
          </rPr>
          <t>John:</t>
        </r>
        <r>
          <rPr>
            <sz val="9"/>
            <color indexed="81"/>
            <rFont val="Tahoma"/>
            <family val="2"/>
          </rPr>
          <t xml:space="preserve">
Manually entered options</t>
        </r>
      </text>
    </comment>
    <comment ref="P54" authorId="2" shapeId="0" xr:uid="{5D3DDC8D-2F7E-4CA3-BC87-B83B993FE2B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54" authorId="2" shapeId="0" xr:uid="{66D8032A-2106-46D5-B2D8-807231D596C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54" authorId="2" shapeId="0" xr:uid="{D03E8BC3-5346-446F-A6B6-B292A4AD18C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54" authorId="2" shapeId="0" xr:uid="{1F74E5FB-B48D-4E0E-8FBB-C554F45F937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54" authorId="2" shapeId="0" xr:uid="{310A6176-704E-4DED-AC8C-19A4B124D0F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54" authorId="2" shapeId="0" xr:uid="{AA4CB050-BFA6-4871-AD7A-002B77C2E1EB}">
      <text>
        <r>
          <rPr>
            <b/>
            <sz val="9"/>
            <color indexed="81"/>
            <rFont val="Tahoma"/>
            <family val="2"/>
          </rPr>
          <t>John:</t>
        </r>
        <r>
          <rPr>
            <sz val="9"/>
            <color indexed="81"/>
            <rFont val="Tahoma"/>
            <family val="2"/>
          </rPr>
          <t xml:space="preserve">
Use the MU (LMAT) equations if maternal genotype</t>
        </r>
      </text>
    </comment>
    <comment ref="EF54" authorId="2" shapeId="0" xr:uid="{89DFB536-B87A-4490-9B3C-394D5D0079A0}">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54" authorId="2" shapeId="0" xr:uid="{F8DCFB99-4104-41D7-BD2A-9616E60B3146}">
      <text>
        <r>
          <rPr>
            <b/>
            <sz val="9"/>
            <color indexed="81"/>
            <rFont val="Tahoma"/>
            <family val="2"/>
          </rPr>
          <t>John:</t>
        </r>
        <r>
          <rPr>
            <sz val="9"/>
            <color indexed="81"/>
            <rFont val="Tahoma"/>
            <family val="2"/>
          </rPr>
          <t xml:space="preserve">
Feed supply changes in individual periods</t>
        </r>
      </text>
    </comment>
    <comment ref="GQ54" authorId="2" shapeId="0" xr:uid="{B1BA0ED2-25F5-451D-8D00-194600F962FC}">
      <text>
        <r>
          <rPr>
            <b/>
            <sz val="9"/>
            <color indexed="81"/>
            <rFont val="Tahoma"/>
            <family val="2"/>
          </rPr>
          <t>John:</t>
        </r>
        <r>
          <rPr>
            <sz val="9"/>
            <color indexed="81"/>
            <rFont val="Tahoma"/>
            <family val="2"/>
          </rPr>
          <t xml:space="preserve">
Feed supply changes in individual periods</t>
        </r>
      </text>
    </comment>
    <comment ref="O55" authorId="2" shapeId="0" xr:uid="{92047296-DF7D-499C-830E-8F80711CCDD8}">
      <text>
        <r>
          <rPr>
            <b/>
            <sz val="9"/>
            <color indexed="81"/>
            <rFont val="Tahoma"/>
            <family val="2"/>
          </rPr>
          <t>John:</t>
        </r>
        <r>
          <rPr>
            <sz val="9"/>
            <color indexed="81"/>
            <rFont val="Tahoma"/>
            <family val="2"/>
          </rPr>
          <t xml:space="preserve">
Manually entered options</t>
        </r>
      </text>
    </comment>
    <comment ref="P55" authorId="2" shapeId="0" xr:uid="{03C22F47-66C6-4D25-8CE2-C467FD361CB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55" authorId="2" shapeId="0" xr:uid="{18DB084F-7AE9-4AF1-B391-12C19309223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55" authorId="2" shapeId="0" xr:uid="{61294002-BB03-4CD7-8FA9-DF3570890FC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55" authorId="2" shapeId="0" xr:uid="{F6C69A80-B218-4DAE-A809-E4008034F1B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55" authorId="2" shapeId="0" xr:uid="{60BD301C-3FA4-4EAA-8E15-FCA7FB6A680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55" authorId="2" shapeId="0" xr:uid="{9DD692C2-F4EE-4585-B716-3C6E4F7F2785}">
      <text>
        <r>
          <rPr>
            <b/>
            <sz val="9"/>
            <color indexed="81"/>
            <rFont val="Tahoma"/>
            <family val="2"/>
          </rPr>
          <t>John:</t>
        </r>
        <r>
          <rPr>
            <sz val="9"/>
            <color indexed="81"/>
            <rFont val="Tahoma"/>
            <family val="2"/>
          </rPr>
          <t xml:space="preserve">
Use the MU (LMAT) equations if maternal genotype</t>
        </r>
      </text>
    </comment>
    <comment ref="EF55" authorId="2" shapeId="0" xr:uid="{ACED6FA7-AC96-4C56-80BF-B64C50133446}">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55" authorId="2" shapeId="0" xr:uid="{A5B69B7E-9DA3-4984-9456-E8EFD3A8C4EF}">
      <text>
        <r>
          <rPr>
            <b/>
            <sz val="9"/>
            <color indexed="81"/>
            <rFont val="Tahoma"/>
            <family val="2"/>
          </rPr>
          <t>John:</t>
        </r>
        <r>
          <rPr>
            <sz val="9"/>
            <color indexed="81"/>
            <rFont val="Tahoma"/>
            <family val="2"/>
          </rPr>
          <t xml:space="preserve">
Feed supply changes in individual periods</t>
        </r>
      </text>
    </comment>
    <comment ref="GQ55" authorId="2" shapeId="0" xr:uid="{4F95D260-87EC-4CFB-8B21-939645585686}">
      <text>
        <r>
          <rPr>
            <b/>
            <sz val="9"/>
            <color indexed="81"/>
            <rFont val="Tahoma"/>
            <family val="2"/>
          </rPr>
          <t>John:</t>
        </r>
        <r>
          <rPr>
            <sz val="9"/>
            <color indexed="81"/>
            <rFont val="Tahoma"/>
            <family val="2"/>
          </rPr>
          <t xml:space="preserve">
Feed supply changes in individual periods</t>
        </r>
      </text>
    </comment>
    <comment ref="O56" authorId="2" shapeId="0" xr:uid="{D1E42850-B607-4453-BDE2-E74ED07A73AF}">
      <text>
        <r>
          <rPr>
            <b/>
            <sz val="9"/>
            <color indexed="81"/>
            <rFont val="Tahoma"/>
            <family val="2"/>
          </rPr>
          <t>John:</t>
        </r>
        <r>
          <rPr>
            <sz val="9"/>
            <color indexed="81"/>
            <rFont val="Tahoma"/>
            <family val="2"/>
          </rPr>
          <t xml:space="preserve">
Manually entered options</t>
        </r>
      </text>
    </comment>
    <comment ref="P56" authorId="2" shapeId="0" xr:uid="{B650DDF1-6830-4110-A9FA-750E96BAA10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56" authorId="2" shapeId="0" xr:uid="{FDA855C2-8A8A-476C-A32B-04ADFACE802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56" authorId="2" shapeId="0" xr:uid="{3FDCE592-F5F0-47F9-8449-4EC1151586C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56" authorId="2" shapeId="0" xr:uid="{B5BEFAB0-2360-44B3-8AB7-22C3D810F93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56" authorId="2" shapeId="0" xr:uid="{2C6F2326-A135-4223-A6F4-E3B79C7D0B8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56" authorId="2" shapeId="0" xr:uid="{B7971E3F-26C1-44AE-B006-6430EAABEB32}">
      <text>
        <r>
          <rPr>
            <b/>
            <sz val="9"/>
            <color indexed="81"/>
            <rFont val="Tahoma"/>
            <family val="2"/>
          </rPr>
          <t>John:</t>
        </r>
        <r>
          <rPr>
            <sz val="9"/>
            <color indexed="81"/>
            <rFont val="Tahoma"/>
            <family val="2"/>
          </rPr>
          <t xml:space="preserve">
Use the MU (LMAT) equations if maternal genotype</t>
        </r>
      </text>
    </comment>
    <comment ref="EF56" authorId="2" shapeId="0" xr:uid="{C1B076A0-3637-473A-84B7-DD60778FBE5E}">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56" authorId="2" shapeId="0" xr:uid="{E75AD287-BD7E-4093-A32B-F477B46E42A3}">
      <text>
        <r>
          <rPr>
            <b/>
            <sz val="9"/>
            <color indexed="81"/>
            <rFont val="Tahoma"/>
            <family val="2"/>
          </rPr>
          <t>John:</t>
        </r>
        <r>
          <rPr>
            <sz val="9"/>
            <color indexed="81"/>
            <rFont val="Tahoma"/>
            <family val="2"/>
          </rPr>
          <t xml:space="preserve">
Feed supply changes in individual periods</t>
        </r>
      </text>
    </comment>
    <comment ref="GQ56" authorId="2" shapeId="0" xr:uid="{89853D2E-BD08-4FAC-BBE9-675255A2B1E6}">
      <text>
        <r>
          <rPr>
            <b/>
            <sz val="9"/>
            <color indexed="81"/>
            <rFont val="Tahoma"/>
            <family val="2"/>
          </rPr>
          <t>John:</t>
        </r>
        <r>
          <rPr>
            <sz val="9"/>
            <color indexed="81"/>
            <rFont val="Tahoma"/>
            <family val="2"/>
          </rPr>
          <t xml:space="preserve">
Feed supply changes in individual periods</t>
        </r>
      </text>
    </comment>
    <comment ref="O57" authorId="2" shapeId="0" xr:uid="{90A1E4C8-0E72-483A-8FD8-B8770FF4AAAB}">
      <text>
        <r>
          <rPr>
            <b/>
            <sz val="9"/>
            <color indexed="81"/>
            <rFont val="Tahoma"/>
            <family val="2"/>
          </rPr>
          <t>John:</t>
        </r>
        <r>
          <rPr>
            <sz val="9"/>
            <color indexed="81"/>
            <rFont val="Tahoma"/>
            <family val="2"/>
          </rPr>
          <t xml:space="preserve">
Manually entered options</t>
        </r>
      </text>
    </comment>
    <comment ref="P57" authorId="2" shapeId="0" xr:uid="{C15CC717-E723-4433-9927-D4E9343E9FB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57" authorId="2" shapeId="0" xr:uid="{76CEA73B-CA79-403C-8D46-CC1D289DA31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57" authorId="2" shapeId="0" xr:uid="{78A7C9BC-3379-43B8-A78C-A423A7FFAD6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57" authorId="2" shapeId="0" xr:uid="{9D383333-5265-40AC-A408-D3A09621653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57" authorId="2" shapeId="0" xr:uid="{F8E993E0-9814-434C-B1F3-E920DCB0EC2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57" authorId="2" shapeId="0" xr:uid="{254BFFD1-D022-431F-B5DE-2FB0B3A129CA}">
      <text>
        <r>
          <rPr>
            <b/>
            <sz val="9"/>
            <color indexed="81"/>
            <rFont val="Tahoma"/>
            <family val="2"/>
          </rPr>
          <t>John:</t>
        </r>
        <r>
          <rPr>
            <sz val="9"/>
            <color indexed="81"/>
            <rFont val="Tahoma"/>
            <family val="2"/>
          </rPr>
          <t xml:space="preserve">
Use the MU (LMAT) equations if maternal genotype</t>
        </r>
      </text>
    </comment>
    <comment ref="EF57" authorId="2" shapeId="0" xr:uid="{20247E2F-BC86-40F5-B9FD-8908D9F05BBC}">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57" authorId="2" shapeId="0" xr:uid="{6844B698-0C0F-400D-BC04-FCA73C43FB01}">
      <text>
        <r>
          <rPr>
            <b/>
            <sz val="9"/>
            <color indexed="81"/>
            <rFont val="Tahoma"/>
            <family val="2"/>
          </rPr>
          <t>John:</t>
        </r>
        <r>
          <rPr>
            <sz val="9"/>
            <color indexed="81"/>
            <rFont val="Tahoma"/>
            <family val="2"/>
          </rPr>
          <t xml:space="preserve">
Feed supply changes in individual periods</t>
        </r>
      </text>
    </comment>
    <comment ref="GQ57" authorId="2" shapeId="0" xr:uid="{1140DD58-A66E-4BD3-8904-9F347A867653}">
      <text>
        <r>
          <rPr>
            <b/>
            <sz val="9"/>
            <color indexed="81"/>
            <rFont val="Tahoma"/>
            <family val="2"/>
          </rPr>
          <t>John:</t>
        </r>
        <r>
          <rPr>
            <sz val="9"/>
            <color indexed="81"/>
            <rFont val="Tahoma"/>
            <family val="2"/>
          </rPr>
          <t xml:space="preserve">
Feed supply changes in individual periods</t>
        </r>
      </text>
    </comment>
    <comment ref="O58" authorId="2" shapeId="0" xr:uid="{F49987D1-244E-4712-9598-C8B88F8996B6}">
      <text>
        <r>
          <rPr>
            <b/>
            <sz val="9"/>
            <color indexed="81"/>
            <rFont val="Tahoma"/>
            <family val="2"/>
          </rPr>
          <t>John:</t>
        </r>
        <r>
          <rPr>
            <sz val="9"/>
            <color indexed="81"/>
            <rFont val="Tahoma"/>
            <family val="2"/>
          </rPr>
          <t xml:space="preserve">
Manually entered options</t>
        </r>
      </text>
    </comment>
    <comment ref="P58" authorId="2" shapeId="0" xr:uid="{7FC046D0-0CE7-4559-8EE9-8B73D86A10F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58" authorId="2" shapeId="0" xr:uid="{17467BC5-23C7-4D8E-8715-DD04EC70A3E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58" authorId="2" shapeId="0" xr:uid="{CF3B212C-9E48-4DAF-B226-E174DB378F6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58" authorId="2" shapeId="0" xr:uid="{1C1D6CA8-C8BA-4296-BD01-7A00E0CE90A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58" authorId="2" shapeId="0" xr:uid="{23A06AE4-FE0C-4A46-8C8B-E7A6481816C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58" authorId="2" shapeId="0" xr:uid="{E2B2148C-B04D-4236-90A4-FE1F3830689E}">
      <text>
        <r>
          <rPr>
            <b/>
            <sz val="9"/>
            <color indexed="81"/>
            <rFont val="Tahoma"/>
            <family val="2"/>
          </rPr>
          <t>John:</t>
        </r>
        <r>
          <rPr>
            <sz val="9"/>
            <color indexed="81"/>
            <rFont val="Tahoma"/>
            <family val="2"/>
          </rPr>
          <t xml:space="preserve">
Use the MU (LMAT) equations if maternal genotype</t>
        </r>
      </text>
    </comment>
    <comment ref="EF58" authorId="2" shapeId="0" xr:uid="{EF74B36C-560D-4BB7-AA28-E364E74DE378}">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58" authorId="2" shapeId="0" xr:uid="{EB549C88-83E9-4916-AD01-AF2B99136402}">
      <text>
        <r>
          <rPr>
            <b/>
            <sz val="9"/>
            <color indexed="81"/>
            <rFont val="Tahoma"/>
            <family val="2"/>
          </rPr>
          <t>John:</t>
        </r>
        <r>
          <rPr>
            <sz val="9"/>
            <color indexed="81"/>
            <rFont val="Tahoma"/>
            <family val="2"/>
          </rPr>
          <t xml:space="preserve">
Feed supply changes in individual periods</t>
        </r>
      </text>
    </comment>
    <comment ref="GQ58" authorId="2" shapeId="0" xr:uid="{DBB7B020-636D-449E-B0AB-E6DA7A838CE4}">
      <text>
        <r>
          <rPr>
            <b/>
            <sz val="9"/>
            <color indexed="81"/>
            <rFont val="Tahoma"/>
            <family val="2"/>
          </rPr>
          <t>John:</t>
        </r>
        <r>
          <rPr>
            <sz val="9"/>
            <color indexed="81"/>
            <rFont val="Tahoma"/>
            <family val="2"/>
          </rPr>
          <t xml:space="preserve">
Feed supply changes in individual periods</t>
        </r>
      </text>
    </comment>
    <comment ref="O59" authorId="2" shapeId="0" xr:uid="{7B9870E8-4645-4995-AA89-77E14AA70598}">
      <text>
        <r>
          <rPr>
            <b/>
            <sz val="9"/>
            <color indexed="81"/>
            <rFont val="Tahoma"/>
            <family val="2"/>
          </rPr>
          <t>John:</t>
        </r>
        <r>
          <rPr>
            <sz val="9"/>
            <color indexed="81"/>
            <rFont val="Tahoma"/>
            <family val="2"/>
          </rPr>
          <t xml:space="preserve">
Manually entered options</t>
        </r>
      </text>
    </comment>
    <comment ref="P59" authorId="2" shapeId="0" xr:uid="{D9B20932-D706-43F2-BBDF-DAD5B45B356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59" authorId="2" shapeId="0" xr:uid="{7138B348-43E5-4038-B86D-9F9731C74B1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59" authorId="2" shapeId="0" xr:uid="{5D989132-EDDC-4CFD-BA45-1584D710CB8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59" authorId="2" shapeId="0" xr:uid="{7BDB377E-FE8B-429A-863C-01B1A3DDC62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59" authorId="2" shapeId="0" xr:uid="{F553E7CD-134F-4189-AFC6-61EA92CC052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59" authorId="2" shapeId="0" xr:uid="{0826BAE7-011F-4EB9-BB04-FC6A93E7EDE2}">
      <text>
        <r>
          <rPr>
            <b/>
            <sz val="9"/>
            <color indexed="81"/>
            <rFont val="Tahoma"/>
            <family val="2"/>
          </rPr>
          <t>John:</t>
        </r>
        <r>
          <rPr>
            <sz val="9"/>
            <color indexed="81"/>
            <rFont val="Tahoma"/>
            <family val="2"/>
          </rPr>
          <t xml:space="preserve">
Use the MU (LMAT) equations if maternal genotype</t>
        </r>
      </text>
    </comment>
    <comment ref="EF59" authorId="2" shapeId="0" xr:uid="{465F5152-8DF3-4F6D-8B6E-D5CA032B78E3}">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59" authorId="2" shapeId="0" xr:uid="{4A7B0265-F731-45D6-8C82-F9548DD43A2A}">
      <text>
        <r>
          <rPr>
            <b/>
            <sz val="9"/>
            <color indexed="81"/>
            <rFont val="Tahoma"/>
            <family val="2"/>
          </rPr>
          <t>John:</t>
        </r>
        <r>
          <rPr>
            <sz val="9"/>
            <color indexed="81"/>
            <rFont val="Tahoma"/>
            <family val="2"/>
          </rPr>
          <t xml:space="preserve">
Feed supply changes in individual periods</t>
        </r>
      </text>
    </comment>
    <comment ref="GQ59" authorId="2" shapeId="0" xr:uid="{4F4E651D-F209-474D-8EE0-040200159E13}">
      <text>
        <r>
          <rPr>
            <b/>
            <sz val="9"/>
            <color indexed="81"/>
            <rFont val="Tahoma"/>
            <family val="2"/>
          </rPr>
          <t>John:</t>
        </r>
        <r>
          <rPr>
            <sz val="9"/>
            <color indexed="81"/>
            <rFont val="Tahoma"/>
            <family val="2"/>
          </rPr>
          <t xml:space="preserve">
Feed supply changes in individual periods</t>
        </r>
      </text>
    </comment>
    <comment ref="O60" authorId="2" shapeId="0" xr:uid="{BCEFA597-9062-4327-928E-C60A1007CF07}">
      <text>
        <r>
          <rPr>
            <b/>
            <sz val="9"/>
            <color indexed="81"/>
            <rFont val="Tahoma"/>
            <family val="2"/>
          </rPr>
          <t>John:</t>
        </r>
        <r>
          <rPr>
            <sz val="9"/>
            <color indexed="81"/>
            <rFont val="Tahoma"/>
            <family val="2"/>
          </rPr>
          <t xml:space="preserve">
Manually entered options</t>
        </r>
      </text>
    </comment>
    <comment ref="P60" authorId="2" shapeId="0" xr:uid="{7D5E4AB5-C2FC-4326-89DA-514198392B4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0" authorId="2" shapeId="0" xr:uid="{0AE35F55-98C6-4A48-A4E2-5E61BB8C498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0" authorId="2" shapeId="0" xr:uid="{8322F737-2FDA-4D6D-B83E-78E1CA4E8E5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0" authorId="2" shapeId="0" xr:uid="{1DCAEBEB-688A-43ED-ADB1-7EE950D638C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0" authorId="2" shapeId="0" xr:uid="{E7A3BF83-13F5-470B-9526-2074B3B3883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0" authorId="2" shapeId="0" xr:uid="{7146A0F3-FB4C-4068-8510-23F34EBCCBDF}">
      <text>
        <r>
          <rPr>
            <b/>
            <sz val="9"/>
            <color indexed="81"/>
            <rFont val="Tahoma"/>
            <family val="2"/>
          </rPr>
          <t>John:</t>
        </r>
        <r>
          <rPr>
            <sz val="9"/>
            <color indexed="81"/>
            <rFont val="Tahoma"/>
            <family val="2"/>
          </rPr>
          <t xml:space="preserve">
Use the MU (LMAT) equations if maternal genotype</t>
        </r>
      </text>
    </comment>
    <comment ref="EF60" authorId="2" shapeId="0" xr:uid="{A3259CB2-2334-4D99-B8C8-A87562FEF078}">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0" authorId="2" shapeId="0" xr:uid="{8ED660AB-49F7-4D53-ADE7-F44EA87D6596}">
      <text>
        <r>
          <rPr>
            <b/>
            <sz val="9"/>
            <color indexed="81"/>
            <rFont val="Tahoma"/>
            <family val="2"/>
          </rPr>
          <t>John:</t>
        </r>
        <r>
          <rPr>
            <sz val="9"/>
            <color indexed="81"/>
            <rFont val="Tahoma"/>
            <family val="2"/>
          </rPr>
          <t xml:space="preserve">
Feed supply changes in individual periods</t>
        </r>
      </text>
    </comment>
    <comment ref="GQ60" authorId="2" shapeId="0" xr:uid="{639B66B2-1B8C-4C75-98BD-D29FD44F6BDA}">
      <text>
        <r>
          <rPr>
            <b/>
            <sz val="9"/>
            <color indexed="81"/>
            <rFont val="Tahoma"/>
            <family val="2"/>
          </rPr>
          <t>John:</t>
        </r>
        <r>
          <rPr>
            <sz val="9"/>
            <color indexed="81"/>
            <rFont val="Tahoma"/>
            <family val="2"/>
          </rPr>
          <t xml:space="preserve">
Feed supply changes in individual periods</t>
        </r>
      </text>
    </comment>
    <comment ref="O61" authorId="2" shapeId="0" xr:uid="{1BBD492F-94AD-47F6-A042-BE82430DE55F}">
      <text>
        <r>
          <rPr>
            <b/>
            <sz val="9"/>
            <color indexed="81"/>
            <rFont val="Tahoma"/>
            <family val="2"/>
          </rPr>
          <t>John:</t>
        </r>
        <r>
          <rPr>
            <sz val="9"/>
            <color indexed="81"/>
            <rFont val="Tahoma"/>
            <family val="2"/>
          </rPr>
          <t xml:space="preserve">
Manually entered options</t>
        </r>
      </text>
    </comment>
    <comment ref="P61" authorId="2" shapeId="0" xr:uid="{03562126-7AC5-46C0-A784-304CD1700CA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1" authorId="2" shapeId="0" xr:uid="{0BEB40E6-34DF-49B5-9B0C-528FE3987F0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1" authorId="2" shapeId="0" xr:uid="{688B036F-9A0C-45AD-BCB6-3D01D34E847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1" authorId="2" shapeId="0" xr:uid="{C2325F66-2999-4934-AEB2-512963AE5C1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1" authorId="2" shapeId="0" xr:uid="{53153801-6F4F-4870-B876-FB83208BF0A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1" authorId="2" shapeId="0" xr:uid="{FC4CDC62-CC55-4771-A512-2EC8F3C2C202}">
      <text>
        <r>
          <rPr>
            <b/>
            <sz val="9"/>
            <color indexed="81"/>
            <rFont val="Tahoma"/>
            <family val="2"/>
          </rPr>
          <t>John:</t>
        </r>
        <r>
          <rPr>
            <sz val="9"/>
            <color indexed="81"/>
            <rFont val="Tahoma"/>
            <family val="2"/>
          </rPr>
          <t xml:space="preserve">
Use the MU (LMAT) equations if maternal genotype</t>
        </r>
      </text>
    </comment>
    <comment ref="EF61" authorId="2" shapeId="0" xr:uid="{A9E117C5-A595-4B21-A443-D1094DB82420}">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1" authorId="2" shapeId="0" xr:uid="{11DAFD91-5919-468C-AE0B-96F9C31AB5D5}">
      <text>
        <r>
          <rPr>
            <b/>
            <sz val="9"/>
            <color indexed="81"/>
            <rFont val="Tahoma"/>
            <family val="2"/>
          </rPr>
          <t>John:</t>
        </r>
        <r>
          <rPr>
            <sz val="9"/>
            <color indexed="81"/>
            <rFont val="Tahoma"/>
            <family val="2"/>
          </rPr>
          <t xml:space="preserve">
Feed supply changes in individual periods</t>
        </r>
      </text>
    </comment>
    <comment ref="GQ61" authorId="2" shapeId="0" xr:uid="{2CDCE4F6-9EC1-4BC0-8D08-7F5E48C330B5}">
      <text>
        <r>
          <rPr>
            <b/>
            <sz val="9"/>
            <color indexed="81"/>
            <rFont val="Tahoma"/>
            <family val="2"/>
          </rPr>
          <t>John:</t>
        </r>
        <r>
          <rPr>
            <sz val="9"/>
            <color indexed="81"/>
            <rFont val="Tahoma"/>
            <family val="2"/>
          </rPr>
          <t xml:space="preserve">
Feed supply changes in individual periods</t>
        </r>
      </text>
    </comment>
    <comment ref="O62" authorId="2" shapeId="0" xr:uid="{8E79D8F6-30CD-4D4A-BC92-4D33218D4E58}">
      <text>
        <r>
          <rPr>
            <b/>
            <sz val="9"/>
            <color indexed="81"/>
            <rFont val="Tahoma"/>
            <family val="2"/>
          </rPr>
          <t>John:</t>
        </r>
        <r>
          <rPr>
            <sz val="9"/>
            <color indexed="81"/>
            <rFont val="Tahoma"/>
            <family val="2"/>
          </rPr>
          <t xml:space="preserve">
Manually entered options</t>
        </r>
      </text>
    </comment>
    <comment ref="P62" authorId="2" shapeId="0" xr:uid="{25B494EA-2DC2-49D5-8B7D-E3A818905A1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2" authorId="2" shapeId="0" xr:uid="{DA3EAA9B-0CBD-4FA1-8010-8889C01AAD8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2" authorId="2" shapeId="0" xr:uid="{03F0C06F-4CD1-467F-B7F5-24545C5D187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2" authorId="2" shapeId="0" xr:uid="{17E07BB9-287E-4123-9BBB-A6389BC2711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2" authorId="2" shapeId="0" xr:uid="{A986EA65-C78D-4D86-A431-4528F7DA751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2" authorId="2" shapeId="0" xr:uid="{2158BB29-A236-4D95-8120-4B0272148F07}">
      <text>
        <r>
          <rPr>
            <b/>
            <sz val="9"/>
            <color indexed="81"/>
            <rFont val="Tahoma"/>
            <family val="2"/>
          </rPr>
          <t>John:</t>
        </r>
        <r>
          <rPr>
            <sz val="9"/>
            <color indexed="81"/>
            <rFont val="Tahoma"/>
            <family val="2"/>
          </rPr>
          <t xml:space="preserve">
Use the MU (LMAT) equations if maternal genotype</t>
        </r>
      </text>
    </comment>
    <comment ref="EF62" authorId="2" shapeId="0" xr:uid="{D16A1043-3FA7-4341-84C4-13B7B581D7CB}">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2" authorId="2" shapeId="0" xr:uid="{913BF6E1-D11D-47D1-81B3-250B0EC69B46}">
      <text>
        <r>
          <rPr>
            <b/>
            <sz val="9"/>
            <color indexed="81"/>
            <rFont val="Tahoma"/>
            <family val="2"/>
          </rPr>
          <t>John:</t>
        </r>
        <r>
          <rPr>
            <sz val="9"/>
            <color indexed="81"/>
            <rFont val="Tahoma"/>
            <family val="2"/>
          </rPr>
          <t xml:space="preserve">
Feed supply changes in individual periods</t>
        </r>
      </text>
    </comment>
    <comment ref="GQ62" authorId="2" shapeId="0" xr:uid="{800A77E8-54C5-4E7D-A547-8F18EE175804}">
      <text>
        <r>
          <rPr>
            <b/>
            <sz val="9"/>
            <color indexed="81"/>
            <rFont val="Tahoma"/>
            <family val="2"/>
          </rPr>
          <t>John:</t>
        </r>
        <r>
          <rPr>
            <sz val="9"/>
            <color indexed="81"/>
            <rFont val="Tahoma"/>
            <family val="2"/>
          </rPr>
          <t xml:space="preserve">
Feed supply changes in individual periods</t>
        </r>
      </text>
    </comment>
    <comment ref="O63" authorId="2" shapeId="0" xr:uid="{FD461097-EF7A-41E6-A563-057EEA5F3C22}">
      <text>
        <r>
          <rPr>
            <b/>
            <sz val="9"/>
            <color indexed="81"/>
            <rFont val="Tahoma"/>
            <family val="2"/>
          </rPr>
          <t>John:</t>
        </r>
        <r>
          <rPr>
            <sz val="9"/>
            <color indexed="81"/>
            <rFont val="Tahoma"/>
            <family val="2"/>
          </rPr>
          <t xml:space="preserve">
Manually entered options</t>
        </r>
      </text>
    </comment>
    <comment ref="P63" authorId="2" shapeId="0" xr:uid="{5EC2EAE4-F856-4645-95EB-1FF6B727EEE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3" authorId="2" shapeId="0" xr:uid="{28C7EA90-8465-4EF4-8D89-01D2743F9E4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3" authorId="2" shapeId="0" xr:uid="{042924E1-8BA0-4D01-ABCC-AC7D7F81E73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3" authorId="2" shapeId="0" xr:uid="{2D0A21CD-0BCA-4F99-B67D-114CFB315C8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3" authorId="2" shapeId="0" xr:uid="{7CBA94DD-0D22-4775-BD31-CB80A0F0496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3" authorId="2" shapeId="0" xr:uid="{211CB049-E6F2-4943-87F1-7D75D73A30B1}">
      <text>
        <r>
          <rPr>
            <b/>
            <sz val="9"/>
            <color indexed="81"/>
            <rFont val="Tahoma"/>
            <family val="2"/>
          </rPr>
          <t>John:</t>
        </r>
        <r>
          <rPr>
            <sz val="9"/>
            <color indexed="81"/>
            <rFont val="Tahoma"/>
            <family val="2"/>
          </rPr>
          <t xml:space="preserve">
Use the MU (LMAT) equations if maternal genotype</t>
        </r>
      </text>
    </comment>
    <comment ref="EF63" authorId="2" shapeId="0" xr:uid="{6E4860C7-85A4-4888-A71D-69169595663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3" authorId="2" shapeId="0" xr:uid="{4BE8E206-F207-44D1-B2B1-C84293C8FD7C}">
      <text>
        <r>
          <rPr>
            <b/>
            <sz val="9"/>
            <color indexed="81"/>
            <rFont val="Tahoma"/>
            <family val="2"/>
          </rPr>
          <t>John:</t>
        </r>
        <r>
          <rPr>
            <sz val="9"/>
            <color indexed="81"/>
            <rFont val="Tahoma"/>
            <family val="2"/>
          </rPr>
          <t xml:space="preserve">
Feed supply changes in individual periods</t>
        </r>
      </text>
    </comment>
    <comment ref="GQ63" authorId="2" shapeId="0" xr:uid="{D9A38C08-5733-4757-AF2C-6ED2B5B0D5D9}">
      <text>
        <r>
          <rPr>
            <b/>
            <sz val="9"/>
            <color indexed="81"/>
            <rFont val="Tahoma"/>
            <family val="2"/>
          </rPr>
          <t>John:</t>
        </r>
        <r>
          <rPr>
            <sz val="9"/>
            <color indexed="81"/>
            <rFont val="Tahoma"/>
            <family val="2"/>
          </rPr>
          <t xml:space="preserve">
Feed supply changes in individual periods</t>
        </r>
      </text>
    </comment>
    <comment ref="O64" authorId="2" shapeId="0" xr:uid="{D971D63C-80DC-4343-B9FF-BD664AF1E17D}">
      <text>
        <r>
          <rPr>
            <b/>
            <sz val="9"/>
            <color indexed="81"/>
            <rFont val="Tahoma"/>
            <family val="2"/>
          </rPr>
          <t>John:</t>
        </r>
        <r>
          <rPr>
            <sz val="9"/>
            <color indexed="81"/>
            <rFont val="Tahoma"/>
            <family val="2"/>
          </rPr>
          <t xml:space="preserve">
Manually entered options</t>
        </r>
      </text>
    </comment>
    <comment ref="P64" authorId="2" shapeId="0" xr:uid="{06BD96DA-EF08-4027-88DB-AB266A72B74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4" authorId="2" shapeId="0" xr:uid="{4726ED89-BBB0-46F9-9FF5-F2266AB3D5F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4" authorId="2" shapeId="0" xr:uid="{A7DD374F-9806-4CAD-B002-FB083C29D84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4" authorId="2" shapeId="0" xr:uid="{42FE7165-852E-440E-93FC-C00BA8B5FF7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4" authorId="2" shapeId="0" xr:uid="{4497547B-0669-43CF-8523-CE3DC211AD9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4" authorId="2" shapeId="0" xr:uid="{B69B7103-2E1D-46F3-90A3-D6CFAD80390C}">
      <text>
        <r>
          <rPr>
            <b/>
            <sz val="9"/>
            <color indexed="81"/>
            <rFont val="Tahoma"/>
            <family val="2"/>
          </rPr>
          <t>John:</t>
        </r>
        <r>
          <rPr>
            <sz val="9"/>
            <color indexed="81"/>
            <rFont val="Tahoma"/>
            <family val="2"/>
          </rPr>
          <t xml:space="preserve">
Use the MU (LMAT) equations if maternal genotype</t>
        </r>
      </text>
    </comment>
    <comment ref="EF64" authorId="2" shapeId="0" xr:uid="{76697869-A732-4DDB-8A1C-62B7F6DA90EB}">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4" authorId="2" shapeId="0" xr:uid="{27DA4588-802C-4F38-9CB9-1853895F23E3}">
      <text>
        <r>
          <rPr>
            <b/>
            <sz val="9"/>
            <color indexed="81"/>
            <rFont val="Tahoma"/>
            <family val="2"/>
          </rPr>
          <t>John:</t>
        </r>
        <r>
          <rPr>
            <sz val="9"/>
            <color indexed="81"/>
            <rFont val="Tahoma"/>
            <family val="2"/>
          </rPr>
          <t xml:space="preserve">
Feed supply changes in individual periods</t>
        </r>
      </text>
    </comment>
    <comment ref="GQ64" authorId="2" shapeId="0" xr:uid="{11E3A2E9-2167-459E-BDDD-DDE1E9CAB16F}">
      <text>
        <r>
          <rPr>
            <b/>
            <sz val="9"/>
            <color indexed="81"/>
            <rFont val="Tahoma"/>
            <family val="2"/>
          </rPr>
          <t>John:</t>
        </r>
        <r>
          <rPr>
            <sz val="9"/>
            <color indexed="81"/>
            <rFont val="Tahoma"/>
            <family val="2"/>
          </rPr>
          <t xml:space="preserve">
Feed supply changes in individual periods</t>
        </r>
      </text>
    </comment>
    <comment ref="O65" authorId="2" shapeId="0" xr:uid="{7D464363-6B69-41DE-B420-BA779E09C4D0}">
      <text>
        <r>
          <rPr>
            <b/>
            <sz val="9"/>
            <color indexed="81"/>
            <rFont val="Tahoma"/>
            <family val="2"/>
          </rPr>
          <t>John:</t>
        </r>
        <r>
          <rPr>
            <sz val="9"/>
            <color indexed="81"/>
            <rFont val="Tahoma"/>
            <family val="2"/>
          </rPr>
          <t xml:space="preserve">
Manually entered options</t>
        </r>
      </text>
    </comment>
    <comment ref="P65" authorId="2" shapeId="0" xr:uid="{B5A92802-3849-4708-ADAA-3F61377E2ED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5" authorId="2" shapeId="0" xr:uid="{642A69FC-5744-4865-85D3-6E11107BBD0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5" authorId="2" shapeId="0" xr:uid="{57A54990-FAF7-48F0-9DEC-6251129DEE1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5" authorId="2" shapeId="0" xr:uid="{B8D9191F-3FDA-49FB-8523-837F8CFE130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5" authorId="2" shapeId="0" xr:uid="{ECC6FBE9-AF39-4949-BF0D-FFB1BCF3693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5" authorId="2" shapeId="0" xr:uid="{F046D5A0-8E7A-4653-8F48-DA803D088CF1}">
      <text>
        <r>
          <rPr>
            <b/>
            <sz val="9"/>
            <color indexed="81"/>
            <rFont val="Tahoma"/>
            <family val="2"/>
          </rPr>
          <t>John:</t>
        </r>
        <r>
          <rPr>
            <sz val="9"/>
            <color indexed="81"/>
            <rFont val="Tahoma"/>
            <family val="2"/>
          </rPr>
          <t xml:space="preserve">
Use the MU (LMAT) equations if maternal genotype</t>
        </r>
      </text>
    </comment>
    <comment ref="EF65" authorId="2" shapeId="0" xr:uid="{6A33BF99-1546-4210-AE2B-D82AF7A41414}">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5" authorId="2" shapeId="0" xr:uid="{60AA6B9F-1F3E-4CDD-9A38-B5AC27C6AF94}">
      <text>
        <r>
          <rPr>
            <b/>
            <sz val="9"/>
            <color indexed="81"/>
            <rFont val="Tahoma"/>
            <family val="2"/>
          </rPr>
          <t>John:</t>
        </r>
        <r>
          <rPr>
            <sz val="9"/>
            <color indexed="81"/>
            <rFont val="Tahoma"/>
            <family val="2"/>
          </rPr>
          <t xml:space="preserve">
Feed supply changes in individual periods</t>
        </r>
      </text>
    </comment>
    <comment ref="GQ65" authorId="2" shapeId="0" xr:uid="{8FF9AADF-47E5-4C51-8F8D-21454BE95DDF}">
      <text>
        <r>
          <rPr>
            <b/>
            <sz val="9"/>
            <color indexed="81"/>
            <rFont val="Tahoma"/>
            <family val="2"/>
          </rPr>
          <t>John:</t>
        </r>
        <r>
          <rPr>
            <sz val="9"/>
            <color indexed="81"/>
            <rFont val="Tahoma"/>
            <family val="2"/>
          </rPr>
          <t xml:space="preserve">
Feed supply changes in individual periods</t>
        </r>
      </text>
    </comment>
    <comment ref="O66" authorId="2" shapeId="0" xr:uid="{40FA7684-DC5F-4E2E-98F6-9E8F5C3F2C71}">
      <text>
        <r>
          <rPr>
            <b/>
            <sz val="9"/>
            <color indexed="81"/>
            <rFont val="Tahoma"/>
            <family val="2"/>
          </rPr>
          <t>John:</t>
        </r>
        <r>
          <rPr>
            <sz val="9"/>
            <color indexed="81"/>
            <rFont val="Tahoma"/>
            <family val="2"/>
          </rPr>
          <t xml:space="preserve">
Manually entered options</t>
        </r>
      </text>
    </comment>
    <comment ref="P66" authorId="2" shapeId="0" xr:uid="{36ED87C0-F196-46F9-A71A-A82933902C9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6" authorId="2" shapeId="0" xr:uid="{798CD956-AF42-444C-90EE-AE438146C2D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6" authorId="2" shapeId="0" xr:uid="{E13551C3-ED1A-4335-87E7-9D9405A639F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6" authorId="2" shapeId="0" xr:uid="{5A400C4B-6848-4C5E-AA48-300615CF8D4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6" authorId="2" shapeId="0" xr:uid="{C00F33F5-C5BA-4BAF-84A1-5405FFEC313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6" authorId="2" shapeId="0" xr:uid="{A7EC9EAC-B5FC-45ED-AFC6-3BB79F614A11}">
      <text>
        <r>
          <rPr>
            <b/>
            <sz val="9"/>
            <color indexed="81"/>
            <rFont val="Tahoma"/>
            <family val="2"/>
          </rPr>
          <t>John:</t>
        </r>
        <r>
          <rPr>
            <sz val="9"/>
            <color indexed="81"/>
            <rFont val="Tahoma"/>
            <family val="2"/>
          </rPr>
          <t xml:space="preserve">
Use the MU (LMAT) equations if maternal genotype</t>
        </r>
      </text>
    </comment>
    <comment ref="EF66" authorId="2" shapeId="0" xr:uid="{BD8AF21D-AAF5-47FE-BB78-9D484CA8675B}">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6" authorId="2" shapeId="0" xr:uid="{1983A78B-949E-4250-80DF-7FCFEACDD10C}">
      <text>
        <r>
          <rPr>
            <b/>
            <sz val="9"/>
            <color indexed="81"/>
            <rFont val="Tahoma"/>
            <family val="2"/>
          </rPr>
          <t>John:</t>
        </r>
        <r>
          <rPr>
            <sz val="9"/>
            <color indexed="81"/>
            <rFont val="Tahoma"/>
            <family val="2"/>
          </rPr>
          <t xml:space="preserve">
Feed supply changes in individual periods</t>
        </r>
      </text>
    </comment>
    <comment ref="GQ66" authorId="2" shapeId="0" xr:uid="{8BC8C0C1-36A4-4CCA-9AF6-E15D30CAECAE}">
      <text>
        <r>
          <rPr>
            <b/>
            <sz val="9"/>
            <color indexed="81"/>
            <rFont val="Tahoma"/>
            <family val="2"/>
          </rPr>
          <t>John:</t>
        </r>
        <r>
          <rPr>
            <sz val="9"/>
            <color indexed="81"/>
            <rFont val="Tahoma"/>
            <family val="2"/>
          </rPr>
          <t xml:space="preserve">
Feed supply changes in individual periods</t>
        </r>
      </text>
    </comment>
    <comment ref="O67" authorId="2" shapeId="0" xr:uid="{C5D7B428-5DC1-485B-ABB8-E948613DFA42}">
      <text>
        <r>
          <rPr>
            <b/>
            <sz val="9"/>
            <color indexed="81"/>
            <rFont val="Tahoma"/>
            <family val="2"/>
          </rPr>
          <t>John:</t>
        </r>
        <r>
          <rPr>
            <sz val="9"/>
            <color indexed="81"/>
            <rFont val="Tahoma"/>
            <family val="2"/>
          </rPr>
          <t xml:space="preserve">
Manually entered options</t>
        </r>
      </text>
    </comment>
    <comment ref="P67" authorId="2" shapeId="0" xr:uid="{0C22D576-F859-4029-82AA-681D47ED279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7" authorId="2" shapeId="0" xr:uid="{423FD7ED-5FE3-4A29-B603-B14E105F125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7" authorId="2" shapeId="0" xr:uid="{B211AE8D-F0BE-4A45-991A-3F1481D7E6F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7" authorId="2" shapeId="0" xr:uid="{4F979BCA-76C9-4ED3-8E65-6586F97B323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7" authorId="2" shapeId="0" xr:uid="{FCF8565B-C4F6-4115-A8CD-531F922FD04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7" authorId="2" shapeId="0" xr:uid="{CED6A624-D6F2-4D45-A040-11797123E1D7}">
      <text>
        <r>
          <rPr>
            <b/>
            <sz val="9"/>
            <color indexed="81"/>
            <rFont val="Tahoma"/>
            <family val="2"/>
          </rPr>
          <t>John:</t>
        </r>
        <r>
          <rPr>
            <sz val="9"/>
            <color indexed="81"/>
            <rFont val="Tahoma"/>
            <family val="2"/>
          </rPr>
          <t xml:space="preserve">
Use the MU (LMAT) equations if maternal genotype</t>
        </r>
      </text>
    </comment>
    <comment ref="EF67" authorId="2" shapeId="0" xr:uid="{695C6AE2-9DB2-4296-9298-98DD55B77F0E}">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7" authorId="2" shapeId="0" xr:uid="{40C8655B-9F10-4542-9DB8-EF29A2845412}">
      <text>
        <r>
          <rPr>
            <b/>
            <sz val="9"/>
            <color indexed="81"/>
            <rFont val="Tahoma"/>
            <family val="2"/>
          </rPr>
          <t>John:</t>
        </r>
        <r>
          <rPr>
            <sz val="9"/>
            <color indexed="81"/>
            <rFont val="Tahoma"/>
            <family val="2"/>
          </rPr>
          <t xml:space="preserve">
Feed supply changes in individual periods</t>
        </r>
      </text>
    </comment>
    <comment ref="GQ67" authorId="2" shapeId="0" xr:uid="{BACD1E59-55BA-4C7A-B8BF-35E752259E0F}">
      <text>
        <r>
          <rPr>
            <b/>
            <sz val="9"/>
            <color indexed="81"/>
            <rFont val="Tahoma"/>
            <family val="2"/>
          </rPr>
          <t>John:</t>
        </r>
        <r>
          <rPr>
            <sz val="9"/>
            <color indexed="81"/>
            <rFont val="Tahoma"/>
            <family val="2"/>
          </rPr>
          <t xml:space="preserve">
Feed supply changes in individual periods</t>
        </r>
      </text>
    </comment>
    <comment ref="O68" authorId="2" shapeId="0" xr:uid="{41335CE7-4EC0-464F-9BD3-DF9EA8DD9EAD}">
      <text>
        <r>
          <rPr>
            <b/>
            <sz val="9"/>
            <color indexed="81"/>
            <rFont val="Tahoma"/>
            <family val="2"/>
          </rPr>
          <t>John:</t>
        </r>
        <r>
          <rPr>
            <sz val="9"/>
            <color indexed="81"/>
            <rFont val="Tahoma"/>
            <family val="2"/>
          </rPr>
          <t xml:space="preserve">
Manually entered options</t>
        </r>
      </text>
    </comment>
    <comment ref="P68" authorId="2" shapeId="0" xr:uid="{A17D5A90-0E6F-4820-ABF5-CEF0E3E4A3C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8" authorId="2" shapeId="0" xr:uid="{F7F1FE03-EEEE-411B-96B0-8516983B42A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8" authorId="2" shapeId="0" xr:uid="{E7568A57-7D8B-4F1A-B597-32B15334B78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8" authorId="2" shapeId="0" xr:uid="{1319EBAF-812E-4906-978B-8D64194C756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8" authorId="2" shapeId="0" xr:uid="{4310B881-4A13-4640-85CA-5C82C1D633D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8" authorId="2" shapeId="0" xr:uid="{D6EF6D34-70C6-4ACC-BEBC-718806DA67DC}">
      <text>
        <r>
          <rPr>
            <b/>
            <sz val="9"/>
            <color indexed="81"/>
            <rFont val="Tahoma"/>
            <family val="2"/>
          </rPr>
          <t>John:</t>
        </r>
        <r>
          <rPr>
            <sz val="9"/>
            <color indexed="81"/>
            <rFont val="Tahoma"/>
            <family val="2"/>
          </rPr>
          <t xml:space="preserve">
Use the MU (LMAT) equations if maternal genotype</t>
        </r>
      </text>
    </comment>
    <comment ref="EF68" authorId="2" shapeId="0" xr:uid="{4F68E149-AFC8-4CB1-AE77-2B2662943538}">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8" authorId="2" shapeId="0" xr:uid="{899DCC9E-F49C-4114-861F-16B879F4D7A9}">
      <text>
        <r>
          <rPr>
            <b/>
            <sz val="9"/>
            <color indexed="81"/>
            <rFont val="Tahoma"/>
            <family val="2"/>
          </rPr>
          <t>John:</t>
        </r>
        <r>
          <rPr>
            <sz val="9"/>
            <color indexed="81"/>
            <rFont val="Tahoma"/>
            <family val="2"/>
          </rPr>
          <t xml:space="preserve">
Feed supply changes in individual periods</t>
        </r>
      </text>
    </comment>
    <comment ref="GQ68" authorId="2" shapeId="0" xr:uid="{F4439F54-D8EE-4381-BFF1-AB05E2E8BF48}">
      <text>
        <r>
          <rPr>
            <b/>
            <sz val="9"/>
            <color indexed="81"/>
            <rFont val="Tahoma"/>
            <family val="2"/>
          </rPr>
          <t>John:</t>
        </r>
        <r>
          <rPr>
            <sz val="9"/>
            <color indexed="81"/>
            <rFont val="Tahoma"/>
            <family val="2"/>
          </rPr>
          <t xml:space="preserve">
Feed supply changes in individual periods</t>
        </r>
      </text>
    </comment>
    <comment ref="O69" authorId="2" shapeId="0" xr:uid="{2E59223D-65BF-4123-BC54-5A0E4E29F63A}">
      <text>
        <r>
          <rPr>
            <b/>
            <sz val="9"/>
            <color indexed="81"/>
            <rFont val="Tahoma"/>
            <family val="2"/>
          </rPr>
          <t>John:</t>
        </r>
        <r>
          <rPr>
            <sz val="9"/>
            <color indexed="81"/>
            <rFont val="Tahoma"/>
            <family val="2"/>
          </rPr>
          <t xml:space="preserve">
Manually entered options</t>
        </r>
      </text>
    </comment>
    <comment ref="P69" authorId="2" shapeId="0" xr:uid="{4F9DE6CD-7706-44F0-B446-07A71B2BCE0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9" authorId="2" shapeId="0" xr:uid="{DAEE0980-2C11-4B0C-8B99-9C7EB7C0F64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9" authorId="2" shapeId="0" xr:uid="{19C8892D-3370-465B-8478-2291165ACBA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9" authorId="2" shapeId="0" xr:uid="{5D534712-6ECA-44DA-9AAC-4B49F72BA4B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9" authorId="2" shapeId="0" xr:uid="{F45843E5-B0A9-4C98-B3A9-5B750BEF820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9" authorId="2" shapeId="0" xr:uid="{34F5D27C-BC8D-4F4E-A56E-79E3E061253E}">
      <text>
        <r>
          <rPr>
            <b/>
            <sz val="9"/>
            <color indexed="81"/>
            <rFont val="Tahoma"/>
            <family val="2"/>
          </rPr>
          <t>John:</t>
        </r>
        <r>
          <rPr>
            <sz val="9"/>
            <color indexed="81"/>
            <rFont val="Tahoma"/>
            <family val="2"/>
          </rPr>
          <t xml:space="preserve">
Use the MU (LMAT) equations if maternal genotype</t>
        </r>
      </text>
    </comment>
    <comment ref="EF69" authorId="2" shapeId="0" xr:uid="{A5BA3A59-6A7B-4AD0-9BBB-CAD6844ADBC0}">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9" authorId="2" shapeId="0" xr:uid="{D28BB266-A6C5-48B4-A821-8A42CED358B0}">
      <text>
        <r>
          <rPr>
            <b/>
            <sz val="9"/>
            <color indexed="81"/>
            <rFont val="Tahoma"/>
            <family val="2"/>
          </rPr>
          <t>John:</t>
        </r>
        <r>
          <rPr>
            <sz val="9"/>
            <color indexed="81"/>
            <rFont val="Tahoma"/>
            <family val="2"/>
          </rPr>
          <t xml:space="preserve">
Feed supply changes in individual periods</t>
        </r>
      </text>
    </comment>
    <comment ref="GQ69" authorId="2" shapeId="0" xr:uid="{EA0B3554-9338-4ABC-A0A5-D25D55B2A466}">
      <text>
        <r>
          <rPr>
            <b/>
            <sz val="9"/>
            <color indexed="81"/>
            <rFont val="Tahoma"/>
            <family val="2"/>
          </rPr>
          <t>John:</t>
        </r>
        <r>
          <rPr>
            <sz val="9"/>
            <color indexed="81"/>
            <rFont val="Tahoma"/>
            <family val="2"/>
          </rPr>
          <t xml:space="preserve">
Feed supply changes in individual periods</t>
        </r>
      </text>
    </comment>
    <comment ref="O70" authorId="2" shapeId="0" xr:uid="{33F2487D-5C88-4EEB-9713-54A6FC51F40A}">
      <text>
        <r>
          <rPr>
            <b/>
            <sz val="9"/>
            <color indexed="81"/>
            <rFont val="Tahoma"/>
            <family val="2"/>
          </rPr>
          <t>John:</t>
        </r>
        <r>
          <rPr>
            <sz val="9"/>
            <color indexed="81"/>
            <rFont val="Tahoma"/>
            <family val="2"/>
          </rPr>
          <t xml:space="preserve">
Manually entered options</t>
        </r>
      </text>
    </comment>
    <comment ref="P70" authorId="2" shapeId="0" xr:uid="{3C08CEF1-9669-4FAF-B62A-14B02C3408F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0" authorId="2" shapeId="0" xr:uid="{3CAA14F6-C3B0-45DC-BFF3-8CEE9A5288F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0" authorId="2" shapeId="0" xr:uid="{94BA372C-81FC-4E71-9120-3D5EC191B03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0" authorId="2" shapeId="0" xr:uid="{C425AAEE-E18E-4F86-9310-F23CD66F2ED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0" authorId="2" shapeId="0" xr:uid="{7841C64A-565F-4C46-9E93-FA158A222AF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0" authorId="2" shapeId="0" xr:uid="{4060363D-0A07-4357-AD1C-ED929E0C8FB0}">
      <text>
        <r>
          <rPr>
            <b/>
            <sz val="9"/>
            <color indexed="81"/>
            <rFont val="Tahoma"/>
            <family val="2"/>
          </rPr>
          <t>John:</t>
        </r>
        <r>
          <rPr>
            <sz val="9"/>
            <color indexed="81"/>
            <rFont val="Tahoma"/>
            <family val="2"/>
          </rPr>
          <t xml:space="preserve">
Use the MU (LMAT) equations if maternal genotype</t>
        </r>
      </text>
    </comment>
    <comment ref="EF70" authorId="2" shapeId="0" xr:uid="{2966467E-6DBA-40D0-89A2-0C5B9CEDF933}">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0" authorId="2" shapeId="0" xr:uid="{4DFDA39E-761E-4338-A551-A8B2D92F319A}">
      <text>
        <r>
          <rPr>
            <b/>
            <sz val="9"/>
            <color indexed="81"/>
            <rFont val="Tahoma"/>
            <family val="2"/>
          </rPr>
          <t>John:</t>
        </r>
        <r>
          <rPr>
            <sz val="9"/>
            <color indexed="81"/>
            <rFont val="Tahoma"/>
            <family val="2"/>
          </rPr>
          <t xml:space="preserve">
Feed supply changes in individual periods</t>
        </r>
      </text>
    </comment>
    <comment ref="GQ70" authorId="2" shapeId="0" xr:uid="{E48E1D8F-5E57-4346-BE4F-5C7AFF842385}">
      <text>
        <r>
          <rPr>
            <b/>
            <sz val="9"/>
            <color indexed="81"/>
            <rFont val="Tahoma"/>
            <family val="2"/>
          </rPr>
          <t>John:</t>
        </r>
        <r>
          <rPr>
            <sz val="9"/>
            <color indexed="81"/>
            <rFont val="Tahoma"/>
            <family val="2"/>
          </rPr>
          <t xml:space="preserve">
Feed supply changes in individual periods</t>
        </r>
      </text>
    </comment>
    <comment ref="O71" authorId="2" shapeId="0" xr:uid="{1CD760CC-7D04-4C8B-B9ED-95DB95FB7FB6}">
      <text>
        <r>
          <rPr>
            <b/>
            <sz val="9"/>
            <color indexed="81"/>
            <rFont val="Tahoma"/>
            <family val="2"/>
          </rPr>
          <t>John:</t>
        </r>
        <r>
          <rPr>
            <sz val="9"/>
            <color indexed="81"/>
            <rFont val="Tahoma"/>
            <family val="2"/>
          </rPr>
          <t xml:space="preserve">
Manually entered options</t>
        </r>
      </text>
    </comment>
    <comment ref="P71" authorId="2" shapeId="0" xr:uid="{7EB69664-EE23-46B4-AA00-AEC475533AB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1" authorId="2" shapeId="0" xr:uid="{5225BF5B-91AA-402B-A41E-F13DA351C0B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1" authorId="2" shapeId="0" xr:uid="{67CB3264-3197-4294-97CE-F7DEF1004AE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1" authorId="2" shapeId="0" xr:uid="{83573C62-DF45-4CCF-BDFF-4DD4537EF22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1" authorId="2" shapeId="0" xr:uid="{A60F7C8A-5F3A-4139-8D3E-FFB5358CD92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1" authorId="2" shapeId="0" xr:uid="{0654F01C-CAEC-47FC-9630-F5DC00FC2355}">
      <text>
        <r>
          <rPr>
            <b/>
            <sz val="9"/>
            <color indexed="81"/>
            <rFont val="Tahoma"/>
            <family val="2"/>
          </rPr>
          <t>John:</t>
        </r>
        <r>
          <rPr>
            <sz val="9"/>
            <color indexed="81"/>
            <rFont val="Tahoma"/>
            <family val="2"/>
          </rPr>
          <t xml:space="preserve">
Use the MU (LMAT) equations if maternal genotype</t>
        </r>
      </text>
    </comment>
    <comment ref="EF71" authorId="2" shapeId="0" xr:uid="{6FC99D4E-804A-4CCD-89A7-6A3381683CCE}">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1" authorId="2" shapeId="0" xr:uid="{DCD046DB-FD2E-4FC5-8C0B-866240B958D2}">
      <text>
        <r>
          <rPr>
            <b/>
            <sz val="9"/>
            <color indexed="81"/>
            <rFont val="Tahoma"/>
            <family val="2"/>
          </rPr>
          <t>John:</t>
        </r>
        <r>
          <rPr>
            <sz val="9"/>
            <color indexed="81"/>
            <rFont val="Tahoma"/>
            <family val="2"/>
          </rPr>
          <t xml:space="preserve">
Feed supply changes in individual periods</t>
        </r>
      </text>
    </comment>
    <comment ref="GQ71" authorId="2" shapeId="0" xr:uid="{17E39889-D0C2-46D8-B502-5E42AA1C5344}">
      <text>
        <r>
          <rPr>
            <b/>
            <sz val="9"/>
            <color indexed="81"/>
            <rFont val="Tahoma"/>
            <family val="2"/>
          </rPr>
          <t>John:</t>
        </r>
        <r>
          <rPr>
            <sz val="9"/>
            <color indexed="81"/>
            <rFont val="Tahoma"/>
            <family val="2"/>
          </rPr>
          <t xml:space="preserve">
Feed supply changes in individual periods</t>
        </r>
      </text>
    </comment>
    <comment ref="O72" authorId="2" shapeId="0" xr:uid="{7D50B5B2-3ED3-4F86-B7C2-FDE12E7ED950}">
      <text>
        <r>
          <rPr>
            <b/>
            <sz val="9"/>
            <color indexed="81"/>
            <rFont val="Tahoma"/>
            <family val="2"/>
          </rPr>
          <t>John:</t>
        </r>
        <r>
          <rPr>
            <sz val="9"/>
            <color indexed="81"/>
            <rFont val="Tahoma"/>
            <family val="2"/>
          </rPr>
          <t xml:space="preserve">
Manually entered options</t>
        </r>
      </text>
    </comment>
    <comment ref="P72" authorId="2" shapeId="0" xr:uid="{1AD761FF-F11E-495B-BBFA-A4A07E7649F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2" authorId="2" shapeId="0" xr:uid="{8AF42FAC-35FD-44AB-B6C9-488AB928C28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2" authorId="2" shapeId="0" xr:uid="{6DF7D7EB-F515-4CF7-9B8D-E199DF6E0E7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2" authorId="2" shapeId="0" xr:uid="{51382ADA-47FA-479D-83CC-D7B4447D384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2" authorId="2" shapeId="0" xr:uid="{29CE0BE7-A869-457E-8B54-AFE9B3A6183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2" authorId="2" shapeId="0" xr:uid="{A24A3F4B-1FBE-426E-B9E6-CE1E35A80C2E}">
      <text>
        <r>
          <rPr>
            <b/>
            <sz val="9"/>
            <color indexed="81"/>
            <rFont val="Tahoma"/>
            <family val="2"/>
          </rPr>
          <t>John:</t>
        </r>
        <r>
          <rPr>
            <sz val="9"/>
            <color indexed="81"/>
            <rFont val="Tahoma"/>
            <family val="2"/>
          </rPr>
          <t xml:space="preserve">
Use the MU (LMAT) equations if maternal genotype</t>
        </r>
      </text>
    </comment>
    <comment ref="EF72" authorId="2" shapeId="0" xr:uid="{5A05F62A-E062-43FE-9D1F-6B02BDD57253}">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2" authorId="2" shapeId="0" xr:uid="{1A8CAA8C-89D8-4BE9-BA7E-AD629F0EC3DA}">
      <text>
        <r>
          <rPr>
            <b/>
            <sz val="9"/>
            <color indexed="81"/>
            <rFont val="Tahoma"/>
            <family val="2"/>
          </rPr>
          <t>John:</t>
        </r>
        <r>
          <rPr>
            <sz val="9"/>
            <color indexed="81"/>
            <rFont val="Tahoma"/>
            <family val="2"/>
          </rPr>
          <t xml:space="preserve">
Feed supply changes in individual periods</t>
        </r>
      </text>
    </comment>
    <comment ref="GQ72" authorId="2" shapeId="0" xr:uid="{E09453DF-6589-4DA8-AE34-E307F2B72A7F}">
      <text>
        <r>
          <rPr>
            <b/>
            <sz val="9"/>
            <color indexed="81"/>
            <rFont val="Tahoma"/>
            <family val="2"/>
          </rPr>
          <t>John:</t>
        </r>
        <r>
          <rPr>
            <sz val="9"/>
            <color indexed="81"/>
            <rFont val="Tahoma"/>
            <family val="2"/>
          </rPr>
          <t xml:space="preserve">
Feed supply changes in individual periods</t>
        </r>
      </text>
    </comment>
    <comment ref="O73" authorId="2" shapeId="0" xr:uid="{B0F6A9C4-7286-4D23-B531-49D0D83AF666}">
      <text>
        <r>
          <rPr>
            <b/>
            <sz val="9"/>
            <color indexed="81"/>
            <rFont val="Tahoma"/>
            <family val="2"/>
          </rPr>
          <t>John:</t>
        </r>
        <r>
          <rPr>
            <sz val="9"/>
            <color indexed="81"/>
            <rFont val="Tahoma"/>
            <family val="2"/>
          </rPr>
          <t xml:space="preserve">
Manually entered options</t>
        </r>
      </text>
    </comment>
    <comment ref="P73" authorId="2" shapeId="0" xr:uid="{0B428E19-A507-41CE-9102-189152846AF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3" authorId="2" shapeId="0" xr:uid="{882E316E-1111-45B8-A180-BF246C2DFC6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3" authorId="2" shapeId="0" xr:uid="{0CF39875-4DE9-4BC5-AE6C-522C32A2859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3" authorId="2" shapeId="0" xr:uid="{A53B27FA-1978-4AD2-B793-CB2A088FCF9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3" authorId="2" shapeId="0" xr:uid="{872045CF-C114-49BF-90E4-306542FBBEB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3" authorId="2" shapeId="0" xr:uid="{60FEBEB3-758F-4C88-9583-0D49E68B86CD}">
      <text>
        <r>
          <rPr>
            <b/>
            <sz val="9"/>
            <color indexed="81"/>
            <rFont val="Tahoma"/>
            <family val="2"/>
          </rPr>
          <t>John:</t>
        </r>
        <r>
          <rPr>
            <sz val="9"/>
            <color indexed="81"/>
            <rFont val="Tahoma"/>
            <family val="2"/>
          </rPr>
          <t xml:space="preserve">
Use the MU (LMAT) equations if maternal genotype</t>
        </r>
      </text>
    </comment>
    <comment ref="EF73" authorId="2" shapeId="0" xr:uid="{18A1E33A-828C-49DC-B2D2-12F6800F4080}">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3" authorId="2" shapeId="0" xr:uid="{B0BDC4AD-FA93-4FE0-B760-1D49D1843610}">
      <text>
        <r>
          <rPr>
            <b/>
            <sz val="9"/>
            <color indexed="81"/>
            <rFont val="Tahoma"/>
            <family val="2"/>
          </rPr>
          <t>John:</t>
        </r>
        <r>
          <rPr>
            <sz val="9"/>
            <color indexed="81"/>
            <rFont val="Tahoma"/>
            <family val="2"/>
          </rPr>
          <t xml:space="preserve">
Feed supply changes in individual periods</t>
        </r>
      </text>
    </comment>
    <comment ref="GQ73" authorId="2" shapeId="0" xr:uid="{7568317B-7363-4381-B572-79A86EE46F3A}">
      <text>
        <r>
          <rPr>
            <b/>
            <sz val="9"/>
            <color indexed="81"/>
            <rFont val="Tahoma"/>
            <family val="2"/>
          </rPr>
          <t>John:</t>
        </r>
        <r>
          <rPr>
            <sz val="9"/>
            <color indexed="81"/>
            <rFont val="Tahoma"/>
            <family val="2"/>
          </rPr>
          <t xml:space="preserve">
Feed supply changes in individual periods</t>
        </r>
      </text>
    </comment>
    <comment ref="O74" authorId="2" shapeId="0" xr:uid="{075FEB13-922B-4FA8-85FB-E19A5C8B1885}">
      <text>
        <r>
          <rPr>
            <b/>
            <sz val="9"/>
            <color indexed="81"/>
            <rFont val="Tahoma"/>
            <family val="2"/>
          </rPr>
          <t>John:</t>
        </r>
        <r>
          <rPr>
            <sz val="9"/>
            <color indexed="81"/>
            <rFont val="Tahoma"/>
            <family val="2"/>
          </rPr>
          <t xml:space="preserve">
Manually entered options</t>
        </r>
      </text>
    </comment>
    <comment ref="P74" authorId="2" shapeId="0" xr:uid="{BC9F8ED1-A342-4701-836E-E38AD102479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4" authorId="2" shapeId="0" xr:uid="{B492A739-850F-4E8A-B54C-BFFD5B31840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4" authorId="2" shapeId="0" xr:uid="{F75A6814-4A38-4466-9E93-6512004AE68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4" authorId="2" shapeId="0" xr:uid="{8C7D9EBA-C66B-41D5-B180-402A95A81BA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4" authorId="2" shapeId="0" xr:uid="{826539DB-26D9-4C80-B006-56B7CB3131A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4" authorId="2" shapeId="0" xr:uid="{DE53D8C7-4BCD-47BF-8F97-01505208CE2E}">
      <text>
        <r>
          <rPr>
            <b/>
            <sz val="9"/>
            <color indexed="81"/>
            <rFont val="Tahoma"/>
            <family val="2"/>
          </rPr>
          <t>John:</t>
        </r>
        <r>
          <rPr>
            <sz val="9"/>
            <color indexed="81"/>
            <rFont val="Tahoma"/>
            <family val="2"/>
          </rPr>
          <t xml:space="preserve">
Use the MU (LMAT) equations if maternal genotype</t>
        </r>
      </text>
    </comment>
    <comment ref="EF74" authorId="2" shapeId="0" xr:uid="{7E8EDECB-8764-448D-A743-80566F21CDD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4" authorId="2" shapeId="0" xr:uid="{7500186C-C824-4B1A-86B9-0A1A43F8D1AB}">
      <text>
        <r>
          <rPr>
            <b/>
            <sz val="9"/>
            <color indexed="81"/>
            <rFont val="Tahoma"/>
            <family val="2"/>
          </rPr>
          <t>John:</t>
        </r>
        <r>
          <rPr>
            <sz val="9"/>
            <color indexed="81"/>
            <rFont val="Tahoma"/>
            <family val="2"/>
          </rPr>
          <t xml:space="preserve">
Feed supply changes in individual periods</t>
        </r>
      </text>
    </comment>
    <comment ref="GQ74" authorId="2" shapeId="0" xr:uid="{180BA39C-FCB7-4D22-B58B-095C89542F71}">
      <text>
        <r>
          <rPr>
            <b/>
            <sz val="9"/>
            <color indexed="81"/>
            <rFont val="Tahoma"/>
            <family val="2"/>
          </rPr>
          <t>John:</t>
        </r>
        <r>
          <rPr>
            <sz val="9"/>
            <color indexed="81"/>
            <rFont val="Tahoma"/>
            <family val="2"/>
          </rPr>
          <t xml:space="preserve">
Feed supply changes in individual periods</t>
        </r>
      </text>
    </comment>
    <comment ref="O75" authorId="2" shapeId="0" xr:uid="{2EEFF645-40BF-46C6-B2DA-616065FA3978}">
      <text>
        <r>
          <rPr>
            <b/>
            <sz val="9"/>
            <color indexed="81"/>
            <rFont val="Tahoma"/>
            <family val="2"/>
          </rPr>
          <t>John:</t>
        </r>
        <r>
          <rPr>
            <sz val="9"/>
            <color indexed="81"/>
            <rFont val="Tahoma"/>
            <family val="2"/>
          </rPr>
          <t xml:space="preserve">
Manually entered options</t>
        </r>
      </text>
    </comment>
    <comment ref="P75" authorId="2" shapeId="0" xr:uid="{85D1441F-D671-4CDA-8643-9E39516E36A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5" authorId="2" shapeId="0" xr:uid="{B737CA43-9BDA-49F4-A376-D1C79EFBC69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5" authorId="2" shapeId="0" xr:uid="{820096C2-3D7E-4697-9678-9047F5832FF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5" authorId="2" shapeId="0" xr:uid="{21E7810C-EFCC-467B-91A7-59822695486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5" authorId="2" shapeId="0" xr:uid="{94F62495-23D7-40AC-9741-530DC4D3E6B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5" authorId="2" shapeId="0" xr:uid="{35C27BDE-DF83-47E9-9788-AA18EF7AEFCC}">
      <text>
        <r>
          <rPr>
            <b/>
            <sz val="9"/>
            <color indexed="81"/>
            <rFont val="Tahoma"/>
            <family val="2"/>
          </rPr>
          <t>John:</t>
        </r>
        <r>
          <rPr>
            <sz val="9"/>
            <color indexed="81"/>
            <rFont val="Tahoma"/>
            <family val="2"/>
          </rPr>
          <t xml:space="preserve">
Use the MU (LMAT) equations if maternal genotype</t>
        </r>
      </text>
    </comment>
    <comment ref="EF75" authorId="2" shapeId="0" xr:uid="{2E784C45-5E19-4ED7-802B-BD0BCA0071C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5" authorId="2" shapeId="0" xr:uid="{5524C084-C9A9-47FD-A545-3E933E857A74}">
      <text>
        <r>
          <rPr>
            <b/>
            <sz val="9"/>
            <color indexed="81"/>
            <rFont val="Tahoma"/>
            <family val="2"/>
          </rPr>
          <t>John:</t>
        </r>
        <r>
          <rPr>
            <sz val="9"/>
            <color indexed="81"/>
            <rFont val="Tahoma"/>
            <family val="2"/>
          </rPr>
          <t xml:space="preserve">
Feed supply changes in individual periods</t>
        </r>
      </text>
    </comment>
    <comment ref="GQ75" authorId="2" shapeId="0" xr:uid="{6754D35E-D31C-4779-9E39-01D95E93F081}">
      <text>
        <r>
          <rPr>
            <b/>
            <sz val="9"/>
            <color indexed="81"/>
            <rFont val="Tahoma"/>
            <family val="2"/>
          </rPr>
          <t>John:</t>
        </r>
        <r>
          <rPr>
            <sz val="9"/>
            <color indexed="81"/>
            <rFont val="Tahoma"/>
            <family val="2"/>
          </rPr>
          <t xml:space="preserve">
Feed supply changes in individual periods</t>
        </r>
      </text>
    </comment>
    <comment ref="O76" authorId="2" shapeId="0" xr:uid="{AA7309AE-53AE-4797-B4D1-D5F6EEB7CF4B}">
      <text>
        <r>
          <rPr>
            <b/>
            <sz val="9"/>
            <color indexed="81"/>
            <rFont val="Tahoma"/>
            <family val="2"/>
          </rPr>
          <t>John:</t>
        </r>
        <r>
          <rPr>
            <sz val="9"/>
            <color indexed="81"/>
            <rFont val="Tahoma"/>
            <family val="2"/>
          </rPr>
          <t xml:space="preserve">
Manually entered options</t>
        </r>
      </text>
    </comment>
    <comment ref="P76" authorId="2" shapeId="0" xr:uid="{4919E93C-03F1-40DF-91C3-98026B32148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6" authorId="2" shapeId="0" xr:uid="{248C6770-7DF7-4013-88F3-E1486417D70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6" authorId="2" shapeId="0" xr:uid="{3C22E854-0A25-41B5-8E71-F5CB8C4F7DC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6" authorId="2" shapeId="0" xr:uid="{979B3F7C-C2A3-41E4-8771-A2355C7EE33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6" authorId="2" shapeId="0" xr:uid="{85A07CA2-C211-4C33-87FB-1EAC7758A14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6" authorId="2" shapeId="0" xr:uid="{F161E3BC-1E62-4064-9901-8587B6ABB489}">
      <text>
        <r>
          <rPr>
            <b/>
            <sz val="9"/>
            <color indexed="81"/>
            <rFont val="Tahoma"/>
            <family val="2"/>
          </rPr>
          <t>John:</t>
        </r>
        <r>
          <rPr>
            <sz val="9"/>
            <color indexed="81"/>
            <rFont val="Tahoma"/>
            <family val="2"/>
          </rPr>
          <t xml:space="preserve">
Use the MU (LMAT) equations if maternal genotype</t>
        </r>
      </text>
    </comment>
    <comment ref="EF76" authorId="2" shapeId="0" xr:uid="{E65C61B1-01F9-4CC8-955B-40E07C96388B}">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6" authorId="2" shapeId="0" xr:uid="{91781010-74D7-4D7F-BB9D-6D97F29F6260}">
      <text>
        <r>
          <rPr>
            <b/>
            <sz val="9"/>
            <color indexed="81"/>
            <rFont val="Tahoma"/>
            <family val="2"/>
          </rPr>
          <t>John:</t>
        </r>
        <r>
          <rPr>
            <sz val="9"/>
            <color indexed="81"/>
            <rFont val="Tahoma"/>
            <family val="2"/>
          </rPr>
          <t xml:space="preserve">
Feed supply changes in individual periods</t>
        </r>
      </text>
    </comment>
    <comment ref="GQ76" authorId="2" shapeId="0" xr:uid="{362037E0-29C6-4CBA-8534-7C70D6840D89}">
      <text>
        <r>
          <rPr>
            <b/>
            <sz val="9"/>
            <color indexed="81"/>
            <rFont val="Tahoma"/>
            <family val="2"/>
          </rPr>
          <t>John:</t>
        </r>
        <r>
          <rPr>
            <sz val="9"/>
            <color indexed="81"/>
            <rFont val="Tahoma"/>
            <family val="2"/>
          </rPr>
          <t xml:space="preserve">
Feed supply changes in individual periods</t>
        </r>
      </text>
    </comment>
    <comment ref="O77" authorId="2" shapeId="0" xr:uid="{7BE3084A-6501-4A49-B9AD-5CF2FBE72E67}">
      <text>
        <r>
          <rPr>
            <b/>
            <sz val="9"/>
            <color indexed="81"/>
            <rFont val="Tahoma"/>
            <family val="2"/>
          </rPr>
          <t>John:</t>
        </r>
        <r>
          <rPr>
            <sz val="9"/>
            <color indexed="81"/>
            <rFont val="Tahoma"/>
            <family val="2"/>
          </rPr>
          <t xml:space="preserve">
Manually entered options</t>
        </r>
      </text>
    </comment>
    <comment ref="P77" authorId="2" shapeId="0" xr:uid="{8664D1BA-6010-43D4-BECB-986CF4FEC8E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7" authorId="2" shapeId="0" xr:uid="{D6472F2E-ED92-4038-B25A-D1478923471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7" authorId="2" shapeId="0" xr:uid="{78176822-A1C1-4126-A7DE-C846072D764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7" authorId="2" shapeId="0" xr:uid="{F23E92D2-4262-40E1-A433-10EBB31E96E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7" authorId="2" shapeId="0" xr:uid="{31F1B35F-0E67-40F3-AD2F-F11F8416E8B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7" authorId="2" shapeId="0" xr:uid="{44FF155D-F157-4CDC-B78A-C1B21A615FD6}">
      <text>
        <r>
          <rPr>
            <b/>
            <sz val="9"/>
            <color indexed="81"/>
            <rFont val="Tahoma"/>
            <family val="2"/>
          </rPr>
          <t>John:</t>
        </r>
        <r>
          <rPr>
            <sz val="9"/>
            <color indexed="81"/>
            <rFont val="Tahoma"/>
            <family val="2"/>
          </rPr>
          <t xml:space="preserve">
Use the MU (LMAT) equations if maternal genotype</t>
        </r>
      </text>
    </comment>
    <comment ref="EF77" authorId="2" shapeId="0" xr:uid="{FB754144-A523-4311-B32F-9E9DD52F80C9}">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7" authorId="2" shapeId="0" xr:uid="{5079F527-ADB6-410E-A39A-AFC2453F6B4D}">
      <text>
        <r>
          <rPr>
            <b/>
            <sz val="9"/>
            <color indexed="81"/>
            <rFont val="Tahoma"/>
            <family val="2"/>
          </rPr>
          <t>John:</t>
        </r>
        <r>
          <rPr>
            <sz val="9"/>
            <color indexed="81"/>
            <rFont val="Tahoma"/>
            <family val="2"/>
          </rPr>
          <t xml:space="preserve">
Feed supply changes in individual periods</t>
        </r>
      </text>
    </comment>
    <comment ref="GQ77" authorId="2" shapeId="0" xr:uid="{C130A656-6D82-4007-87B5-1888CB70F771}">
      <text>
        <r>
          <rPr>
            <b/>
            <sz val="9"/>
            <color indexed="81"/>
            <rFont val="Tahoma"/>
            <family val="2"/>
          </rPr>
          <t>John:</t>
        </r>
        <r>
          <rPr>
            <sz val="9"/>
            <color indexed="81"/>
            <rFont val="Tahoma"/>
            <family val="2"/>
          </rPr>
          <t xml:space="preserve">
Feed supply changes in individual periods</t>
        </r>
      </text>
    </comment>
    <comment ref="O78" authorId="2" shapeId="0" xr:uid="{CE8864CA-F18F-4AE4-9BD7-5D82E7D29485}">
      <text>
        <r>
          <rPr>
            <b/>
            <sz val="9"/>
            <color indexed="81"/>
            <rFont val="Tahoma"/>
            <family val="2"/>
          </rPr>
          <t>John:</t>
        </r>
        <r>
          <rPr>
            <sz val="9"/>
            <color indexed="81"/>
            <rFont val="Tahoma"/>
            <family val="2"/>
          </rPr>
          <t xml:space="preserve">
Manually entered options</t>
        </r>
      </text>
    </comment>
    <comment ref="P78" authorId="2" shapeId="0" xr:uid="{B163D6D8-2CE7-4141-8F16-3628BFFD86B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8" authorId="2" shapeId="0" xr:uid="{AE60A1C0-A9D8-4976-9E0A-F64803C576D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8" authorId="2" shapeId="0" xr:uid="{AC7472B6-C49B-4AC5-88AE-4CCA019906D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8" authorId="2" shapeId="0" xr:uid="{DDA4D050-5DC1-402D-9CC1-E162A94D6B8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8" authorId="2" shapeId="0" xr:uid="{FE25C6F5-6169-4F1B-863F-8014343C8C1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8" authorId="2" shapeId="0" xr:uid="{94BB9B3C-ADE6-4A68-BC58-1827B313AA8B}">
      <text>
        <r>
          <rPr>
            <b/>
            <sz val="9"/>
            <color indexed="81"/>
            <rFont val="Tahoma"/>
            <family val="2"/>
          </rPr>
          <t>John:</t>
        </r>
        <r>
          <rPr>
            <sz val="9"/>
            <color indexed="81"/>
            <rFont val="Tahoma"/>
            <family val="2"/>
          </rPr>
          <t xml:space="preserve">
Use the MU (LMAT) equations if maternal genotype</t>
        </r>
      </text>
    </comment>
    <comment ref="EF78" authorId="2" shapeId="0" xr:uid="{FA60127B-2F45-4772-9CA7-28323CB3398F}">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8" authorId="2" shapeId="0" xr:uid="{6A48D1C0-D273-4CCA-97A4-33FC8DB34CC9}">
      <text>
        <r>
          <rPr>
            <b/>
            <sz val="9"/>
            <color indexed="81"/>
            <rFont val="Tahoma"/>
            <family val="2"/>
          </rPr>
          <t>John:</t>
        </r>
        <r>
          <rPr>
            <sz val="9"/>
            <color indexed="81"/>
            <rFont val="Tahoma"/>
            <family val="2"/>
          </rPr>
          <t xml:space="preserve">
Feed supply changes in individual periods</t>
        </r>
      </text>
    </comment>
    <comment ref="GQ78" authorId="2" shapeId="0" xr:uid="{60D1305D-3A10-4810-B1AA-B1F44D67FB50}">
      <text>
        <r>
          <rPr>
            <b/>
            <sz val="9"/>
            <color indexed="81"/>
            <rFont val="Tahoma"/>
            <family val="2"/>
          </rPr>
          <t>John:</t>
        </r>
        <r>
          <rPr>
            <sz val="9"/>
            <color indexed="81"/>
            <rFont val="Tahoma"/>
            <family val="2"/>
          </rPr>
          <t xml:space="preserve">
Feed supply changes in individual periods</t>
        </r>
      </text>
    </comment>
    <comment ref="O79" authorId="2" shapeId="0" xr:uid="{3A2C151F-D7D5-46FF-A126-E2EC58865A3D}">
      <text>
        <r>
          <rPr>
            <b/>
            <sz val="9"/>
            <color indexed="81"/>
            <rFont val="Tahoma"/>
            <family val="2"/>
          </rPr>
          <t>John:</t>
        </r>
        <r>
          <rPr>
            <sz val="9"/>
            <color indexed="81"/>
            <rFont val="Tahoma"/>
            <family val="2"/>
          </rPr>
          <t xml:space="preserve">
Manually entered options</t>
        </r>
      </text>
    </comment>
    <comment ref="P79" authorId="2" shapeId="0" xr:uid="{73736609-6C2B-4DFD-B188-91DCF00FE4A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9" authorId="2" shapeId="0" xr:uid="{8A181D5B-E4B1-4C63-BC46-80544F7D993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9" authorId="2" shapeId="0" xr:uid="{E09B4371-ECDB-436F-B7BC-7DD00D6E982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9" authorId="2" shapeId="0" xr:uid="{FBF87139-0316-43DC-BA94-6AA57D52F11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9" authorId="2" shapeId="0" xr:uid="{7D272965-88F7-49EA-8C47-782C4B4A8DE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9" authorId="2" shapeId="0" xr:uid="{C5E74EF4-21EE-46F4-86FC-0C6608732092}">
      <text>
        <r>
          <rPr>
            <b/>
            <sz val="9"/>
            <color indexed="81"/>
            <rFont val="Tahoma"/>
            <family val="2"/>
          </rPr>
          <t>John:</t>
        </r>
        <r>
          <rPr>
            <sz val="9"/>
            <color indexed="81"/>
            <rFont val="Tahoma"/>
            <family val="2"/>
          </rPr>
          <t xml:space="preserve">
Use the MU (LMAT) equations if maternal genotype</t>
        </r>
      </text>
    </comment>
    <comment ref="EF79" authorId="2" shapeId="0" xr:uid="{9451AE4A-3C4D-414E-AE7F-72C4714C1A67}">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9" authorId="2" shapeId="0" xr:uid="{555B888C-8FD8-4726-A8EF-5296C14C4319}">
      <text>
        <r>
          <rPr>
            <b/>
            <sz val="9"/>
            <color indexed="81"/>
            <rFont val="Tahoma"/>
            <family val="2"/>
          </rPr>
          <t>John:</t>
        </r>
        <r>
          <rPr>
            <sz val="9"/>
            <color indexed="81"/>
            <rFont val="Tahoma"/>
            <family val="2"/>
          </rPr>
          <t xml:space="preserve">
Feed supply changes in individual periods</t>
        </r>
      </text>
    </comment>
    <comment ref="GQ79" authorId="2" shapeId="0" xr:uid="{38BE1530-703C-49F1-AA0C-AF9BB228EE8D}">
      <text>
        <r>
          <rPr>
            <b/>
            <sz val="9"/>
            <color indexed="81"/>
            <rFont val="Tahoma"/>
            <family val="2"/>
          </rPr>
          <t>John:</t>
        </r>
        <r>
          <rPr>
            <sz val="9"/>
            <color indexed="81"/>
            <rFont val="Tahoma"/>
            <family val="2"/>
          </rPr>
          <t xml:space="preserve">
Feed supply changes in individual periods</t>
        </r>
      </text>
    </comment>
    <comment ref="O80" authorId="2" shapeId="0" xr:uid="{881DE3CD-0A69-4E4F-9A25-C21FEA545D30}">
      <text>
        <r>
          <rPr>
            <b/>
            <sz val="9"/>
            <color indexed="81"/>
            <rFont val="Tahoma"/>
            <family val="2"/>
          </rPr>
          <t>John:</t>
        </r>
        <r>
          <rPr>
            <sz val="9"/>
            <color indexed="81"/>
            <rFont val="Tahoma"/>
            <family val="2"/>
          </rPr>
          <t xml:space="preserve">
Manually entered options</t>
        </r>
      </text>
    </comment>
    <comment ref="P80" authorId="2" shapeId="0" xr:uid="{56DE7849-99F9-4D39-A2C5-A7AF45311BC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80" authorId="2" shapeId="0" xr:uid="{3A3CDD6F-8D89-4D24-8D1E-4859DA65081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80" authorId="2" shapeId="0" xr:uid="{5C32A06E-B4F9-4563-B04F-232C5AFB183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80" authorId="2" shapeId="0" xr:uid="{BFCE0A0D-D9FF-49ED-9859-A36FFB136A5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80" authorId="2" shapeId="0" xr:uid="{E1A5533B-0E5F-440E-AC36-54BF88DEB71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80" authorId="2" shapeId="0" xr:uid="{447E38E9-B148-4993-8772-6A1604A20673}">
      <text>
        <r>
          <rPr>
            <b/>
            <sz val="9"/>
            <color indexed="81"/>
            <rFont val="Tahoma"/>
            <family val="2"/>
          </rPr>
          <t>John:</t>
        </r>
        <r>
          <rPr>
            <sz val="9"/>
            <color indexed="81"/>
            <rFont val="Tahoma"/>
            <family val="2"/>
          </rPr>
          <t xml:space="preserve">
Use the MU (LMAT) equations if maternal genotype</t>
        </r>
      </text>
    </comment>
    <comment ref="EF80" authorId="2" shapeId="0" xr:uid="{D9033D7E-D172-4BC5-817E-A0DB3507BB3B}">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80" authorId="2" shapeId="0" xr:uid="{BB2F7B08-A232-4122-A03B-8F84CC0D5F92}">
      <text>
        <r>
          <rPr>
            <b/>
            <sz val="9"/>
            <color indexed="81"/>
            <rFont val="Tahoma"/>
            <family val="2"/>
          </rPr>
          <t>John:</t>
        </r>
        <r>
          <rPr>
            <sz val="9"/>
            <color indexed="81"/>
            <rFont val="Tahoma"/>
            <family val="2"/>
          </rPr>
          <t xml:space="preserve">
Feed supply changes in individual periods</t>
        </r>
      </text>
    </comment>
    <comment ref="GQ80" authorId="2" shapeId="0" xr:uid="{4D7C2DD2-49A6-4477-9E32-8284BC0B2D5A}">
      <text>
        <r>
          <rPr>
            <b/>
            <sz val="9"/>
            <color indexed="81"/>
            <rFont val="Tahoma"/>
            <family val="2"/>
          </rPr>
          <t>John:</t>
        </r>
        <r>
          <rPr>
            <sz val="9"/>
            <color indexed="81"/>
            <rFont val="Tahoma"/>
            <family val="2"/>
          </rPr>
          <t xml:space="preserve">
Feed supply changes in individual periods</t>
        </r>
      </text>
    </comment>
    <comment ref="AS82" authorId="2" shapeId="0" xr:uid="{39B9B6EA-04E4-42A1-A5B1-89F21EF060D3}">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
When copying the Template experiment, 
1. search and replace 'min', 'max', 'step' &amp; 'cumstep' with 'RxxxC' for the rows as they are in the new table
2. enter a trial description with no spaces as the first word in this description
- Check the range in the Duplicate column for the random values (Column 35)
</t>
        </r>
      </text>
    </comment>
    <comment ref="N83" authorId="2" shapeId="0" xr:uid="{65E90756-BDA7-4B74-8116-957C37A11613}">
      <text>
        <r>
          <rPr>
            <b/>
            <sz val="9"/>
            <color indexed="81"/>
            <rFont val="Tahoma"/>
            <family val="2"/>
          </rPr>
          <t>John:</t>
        </r>
        <r>
          <rPr>
            <sz val="9"/>
            <color indexed="81"/>
            <rFont val="Tahoma"/>
            <family val="2"/>
          </rPr>
          <t xml:space="preserve">
Edit these formulas to put the columns in the order to be incremented</t>
        </r>
      </text>
    </comment>
    <comment ref="P83" authorId="2" shapeId="0" xr:uid="{578F3DC8-245F-4BDA-9BF1-DF601DE2D418}">
      <text>
        <r>
          <rPr>
            <b/>
            <sz val="9"/>
            <color indexed="81"/>
            <rFont val="Tahoma"/>
            <family val="2"/>
          </rPr>
          <t>John:</t>
        </r>
        <r>
          <rPr>
            <sz val="9"/>
            <color indexed="81"/>
            <rFont val="Tahoma"/>
            <family val="2"/>
          </rPr>
          <t xml:space="preserve">
Edit these formulas to put the columns in the order to be incremented</t>
        </r>
      </text>
    </comment>
    <comment ref="U83" authorId="2" shapeId="0" xr:uid="{E784954E-C8B6-4B37-97AA-9772680EEE49}">
      <text>
        <r>
          <rPr>
            <b/>
            <sz val="9"/>
            <color indexed="81"/>
            <rFont val="Tahoma"/>
            <family val="2"/>
          </rPr>
          <t>John:</t>
        </r>
        <r>
          <rPr>
            <sz val="9"/>
            <color indexed="81"/>
            <rFont val="Tahoma"/>
            <family val="2"/>
          </rPr>
          <t xml:space="preserve">
Edit these formulas to put the columns in the order to be incremented</t>
        </r>
      </text>
    </comment>
    <comment ref="V83" authorId="2" shapeId="0" xr:uid="{F1798DB4-A24F-4866-AE26-3C15251C4E22}">
      <text>
        <r>
          <rPr>
            <b/>
            <sz val="9"/>
            <color indexed="81"/>
            <rFont val="Tahoma"/>
            <family val="2"/>
          </rPr>
          <t>John:</t>
        </r>
        <r>
          <rPr>
            <sz val="9"/>
            <color indexed="81"/>
            <rFont val="Tahoma"/>
            <family val="2"/>
          </rPr>
          <t xml:space="preserve">
Edit these formulas to put the columns in the order to be incremented</t>
        </r>
      </text>
    </comment>
    <comment ref="W83" authorId="2" shapeId="0" xr:uid="{D014F0BC-CDFA-40D4-841D-F160E31D07D9}">
      <text>
        <r>
          <rPr>
            <b/>
            <sz val="9"/>
            <color indexed="81"/>
            <rFont val="Tahoma"/>
            <family val="2"/>
          </rPr>
          <t>John:</t>
        </r>
        <r>
          <rPr>
            <sz val="9"/>
            <color indexed="81"/>
            <rFont val="Tahoma"/>
            <family val="2"/>
          </rPr>
          <t xml:space="preserve">
Edit these formulas to put the columns in the order to be incremented</t>
        </r>
      </text>
    </comment>
    <comment ref="X83" authorId="2" shapeId="0" xr:uid="{838D6DE0-0949-4D74-9AE8-F8E350BDCBB8}">
      <text>
        <r>
          <rPr>
            <b/>
            <sz val="9"/>
            <color indexed="81"/>
            <rFont val="Tahoma"/>
            <family val="2"/>
          </rPr>
          <t>John:</t>
        </r>
        <r>
          <rPr>
            <sz val="9"/>
            <color indexed="81"/>
            <rFont val="Tahoma"/>
            <family val="2"/>
          </rPr>
          <t xml:space="preserve">
This is the value that increments every trial</t>
        </r>
      </text>
    </comment>
    <comment ref="AR83" authorId="2" shapeId="0" xr:uid="{B3B97AC9-8E9A-4EE0-AEDE-82D355182158}">
      <text>
        <r>
          <rPr>
            <b/>
            <sz val="9"/>
            <color indexed="81"/>
            <rFont val="Tahoma"/>
            <family val="2"/>
          </rPr>
          <t>John:</t>
        </r>
        <r>
          <rPr>
            <sz val="9"/>
            <color indexed="81"/>
            <rFont val="Tahoma"/>
            <family val="2"/>
          </rPr>
          <t xml:space="preserve">
Number of levels in this experiment if all levels of all SA variables are included</t>
        </r>
      </text>
    </comment>
    <comment ref="O84" authorId="2" shapeId="0" xr:uid="{9E22D17C-3498-40E3-ABBD-71BAAC2941F6}">
      <text>
        <r>
          <rPr>
            <b/>
            <sz val="9"/>
            <color indexed="81"/>
            <rFont val="Tahoma"/>
            <family val="2"/>
          </rPr>
          <t>John:</t>
        </r>
        <r>
          <rPr>
            <sz val="9"/>
            <color indexed="81"/>
            <rFont val="Tahoma"/>
            <family val="2"/>
          </rPr>
          <t xml:space="preserve">
Manually entered options</t>
        </r>
      </text>
    </comment>
    <comment ref="P84" authorId="2" shapeId="0" xr:uid="{B5955C80-E362-42F2-8999-3C749C2AB21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84" authorId="2" shapeId="0" xr:uid="{F3652775-EBC7-4E22-85B0-2D6C54290D2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84" authorId="2" shapeId="0" xr:uid="{72C725C1-764E-4531-8AE3-A8D4E6D8418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84" authorId="2" shapeId="0" xr:uid="{BC06D8B0-894A-48C7-935A-4D960B800DE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84" authorId="2" shapeId="0" xr:uid="{424EAA38-B310-4624-87FD-E6B51568C9B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84" authorId="2" shapeId="0" xr:uid="{0CFF3848-07B2-4848-B66A-3283A3649A7D}">
      <text>
        <r>
          <rPr>
            <b/>
            <sz val="9"/>
            <color indexed="81"/>
            <rFont val="Tahoma"/>
            <family val="2"/>
          </rPr>
          <t>John:</t>
        </r>
        <r>
          <rPr>
            <sz val="9"/>
            <color indexed="81"/>
            <rFont val="Tahoma"/>
            <family val="2"/>
          </rPr>
          <t xml:space="preserve">
Use the MU (LMAT) equations if maternal genotype</t>
        </r>
      </text>
    </comment>
    <comment ref="EF84" authorId="2" shapeId="0" xr:uid="{2BB82088-04C6-47A8-81FB-233E43BC035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84" authorId="2" shapeId="0" xr:uid="{42EC713E-310A-487C-B490-C1B2EC3E771E}">
      <text>
        <r>
          <rPr>
            <b/>
            <sz val="9"/>
            <color indexed="81"/>
            <rFont val="Tahoma"/>
            <family val="2"/>
          </rPr>
          <t>John:</t>
        </r>
        <r>
          <rPr>
            <sz val="9"/>
            <color indexed="81"/>
            <rFont val="Tahoma"/>
            <family val="2"/>
          </rPr>
          <t xml:space="preserve">
Feed supply changes in individual periods</t>
        </r>
      </text>
    </comment>
    <comment ref="GQ84" authorId="2" shapeId="0" xr:uid="{21013E7E-DA0F-467B-BC74-7A5BBE948A8D}">
      <text>
        <r>
          <rPr>
            <b/>
            <sz val="9"/>
            <color indexed="81"/>
            <rFont val="Tahoma"/>
            <family val="2"/>
          </rPr>
          <t>John:</t>
        </r>
        <r>
          <rPr>
            <sz val="9"/>
            <color indexed="81"/>
            <rFont val="Tahoma"/>
            <family val="2"/>
          </rPr>
          <t xml:space="preserve">
Feed supply changes in individual periods</t>
        </r>
      </text>
    </comment>
    <comment ref="AS88"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9989616B-6ED4-42B9-8282-2CF928F6B149}">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FF10605F-0FDF-4033-9B81-6DA0051AE2E8}">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B8" authorId="0" shapeId="0" xr:uid="{9DDC045F-F0D1-4EAD-9579-22C5C44A3249}">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AW10" authorId="0" shapeId="0" xr:uid="{0CBB8EF0-2E4C-4374-A6AA-D822B9B85685}">
      <text>
        <r>
          <rPr>
            <b/>
            <sz val="9"/>
            <color indexed="81"/>
            <rFont val="Tahoma"/>
            <family val="2"/>
          </rPr>
          <t>John:</t>
        </r>
        <r>
          <rPr>
            <sz val="9"/>
            <color indexed="81"/>
            <rFont val="Tahoma"/>
            <family val="2"/>
          </rPr>
          <t xml:space="preserve">
days relative to start of lambing
</t>
        </r>
      </text>
    </comment>
    <comment ref="AX10" authorId="0" shapeId="0" xr:uid="{DC8CED4E-3FF3-4CA1-80D7-7E7AE1B2B1CD}">
      <text>
        <r>
          <rPr>
            <b/>
            <sz val="9"/>
            <color indexed="81"/>
            <rFont val="Tahoma"/>
            <family val="2"/>
          </rPr>
          <t>John:</t>
        </r>
        <r>
          <rPr>
            <sz val="9"/>
            <color indexed="81"/>
            <rFont val="Tahoma"/>
            <family val="2"/>
          </rPr>
          <t xml:space="preserve">
Date of first lamb plus half an aoestrus cycle
On the basis that is the date that is rounded to nearest period</t>
        </r>
      </text>
    </comment>
    <comment ref="BA10" authorId="0" shapeId="0" xr:uid="{C4299F31-0139-48D1-9428-3A0CB1058D68}">
      <text>
        <r>
          <rPr>
            <b/>
            <sz val="9"/>
            <color indexed="81"/>
            <rFont val="Tahoma"/>
            <family val="2"/>
          </rPr>
          <t>John:</t>
        </r>
        <r>
          <rPr>
            <sz val="9"/>
            <color indexed="81"/>
            <rFont val="Tahoma"/>
            <family val="2"/>
          </rPr>
          <t xml:space="preserve">
Date of first lamb plus half an aoestrus cycle
</t>
        </r>
      </text>
    </comment>
    <comment ref="BD10" authorId="0" shapeId="0" xr:uid="{21940B92-E1DB-407E-AF6E-88DCD995B018}">
      <text>
        <r>
          <rPr>
            <b/>
            <sz val="9"/>
            <color indexed="81"/>
            <rFont val="Tahoma"/>
            <family val="2"/>
          </rPr>
          <t>John:</t>
        </r>
        <r>
          <rPr>
            <sz val="9"/>
            <color indexed="81"/>
            <rFont val="Tahoma"/>
            <family val="2"/>
          </rPr>
          <t xml:space="preserve">
Date of first lamb plus half an aoestrus cycle
</t>
        </r>
      </text>
    </comment>
    <comment ref="B11" authorId="0" shapeId="0" xr:uid="{A9AA8128-563A-4F4F-BD19-DB1BE4D5B7BF}">
      <text>
        <r>
          <rPr>
            <b/>
            <sz val="9"/>
            <color indexed="81"/>
            <rFont val="Tahoma"/>
            <family val="2"/>
          </rPr>
          <t>John:</t>
        </r>
        <r>
          <rPr>
            <sz val="9"/>
            <color indexed="81"/>
            <rFont val="Tahoma"/>
            <family val="2"/>
          </rPr>
          <t xml:space="preserve">
This is the first period of the generator</t>
        </r>
      </text>
    </comment>
    <comment ref="AM11" authorId="0" shapeId="0" xr:uid="{280A6B92-E1AE-4801-A6E4-AEE213F1467C}">
      <text>
        <r>
          <rPr>
            <b/>
            <sz val="9"/>
            <color indexed="81"/>
            <rFont val="Tahoma"/>
            <family val="2"/>
          </rPr>
          <t>John:</t>
        </r>
        <r>
          <rPr>
            <sz val="9"/>
            <color indexed="81"/>
            <rFont val="Tahoma"/>
            <family val="2"/>
          </rPr>
          <t xml:space="preserve">
+1 to make it the period after weaning because weaning occurs during the period so there is no start weight</t>
        </r>
      </text>
    </comment>
    <comment ref="AW12" authorId="0" shapeId="0" xr:uid="{EF86BFD1-1718-4EBD-9AEC-92049BD381B2}">
      <text>
        <r>
          <rPr>
            <b/>
            <sz val="9"/>
            <color indexed="81"/>
            <rFont val="Tahoma"/>
            <family val="2"/>
          </rPr>
          <t>John:</t>
        </r>
        <r>
          <rPr>
            <sz val="9"/>
            <color indexed="81"/>
            <rFont val="Tahoma"/>
            <family val="2"/>
          </rPr>
          <t xml:space="preserve">
22 week gestation because AFO works in weeks</t>
        </r>
      </text>
    </comment>
    <comment ref="B16" authorId="0" shapeId="0" xr:uid="{038D046D-B10E-45F3-85C3-717C15085634}">
      <text>
        <r>
          <rPr>
            <b/>
            <sz val="9"/>
            <color indexed="81"/>
            <rFont val="Tahoma"/>
            <family val="2"/>
          </rPr>
          <t>John:</t>
        </r>
        <r>
          <rPr>
            <sz val="9"/>
            <color indexed="81"/>
            <rFont val="Tahoma"/>
            <family val="2"/>
          </rPr>
          <t xml:space="preserve">
End of lambing period</t>
        </r>
      </text>
    </comment>
    <comment ref="AW16" authorId="0" shapeId="0" xr:uid="{DCB790B4-0325-4D37-9210-4BC6D3541401}">
      <text>
        <r>
          <rPr>
            <b/>
            <sz val="9"/>
            <color indexed="81"/>
            <rFont val="Tahoma"/>
            <family val="2"/>
          </rPr>
          <t>John:</t>
        </r>
        <r>
          <rPr>
            <sz val="9"/>
            <color indexed="81"/>
            <rFont val="Tahoma"/>
            <family val="2"/>
          </rPr>
          <t xml:space="preserve">
Date at the end of the lambing period.
Length of joining minus half an oestrus cycle</t>
        </r>
      </text>
    </comment>
    <comment ref="C18" authorId="0" shapeId="0" xr:uid="{1B7F1E55-4D36-48BD-8FD6-E6E56E1B99E8}">
      <text>
        <r>
          <rPr>
            <b/>
            <sz val="9"/>
            <color indexed="81"/>
            <rFont val="Tahoma"/>
            <family val="2"/>
          </rPr>
          <t>John:</t>
        </r>
        <r>
          <rPr>
            <sz val="9"/>
            <color indexed="81"/>
            <rFont val="Tahoma"/>
            <family val="2"/>
          </rPr>
          <t xml:space="preserve">
Date of maiden joining doesn't vary with age at ewe lamb joining</t>
        </r>
      </text>
    </comment>
    <comment ref="B21" authorId="0" shapeId="0" xr:uid="{5A3DF7C0-36F0-40EC-AE7C-59056D30C048}">
      <text>
        <r>
          <rPr>
            <b/>
            <sz val="9"/>
            <color indexed="81"/>
            <rFont val="Tahoma"/>
            <family val="2"/>
          </rPr>
          <t>John:</t>
        </r>
        <r>
          <rPr>
            <sz val="9"/>
            <color indexed="81"/>
            <rFont val="Tahoma"/>
            <family val="2"/>
          </rPr>
          <t xml:space="preserve">
End of lambing period</t>
        </r>
      </text>
    </comment>
    <comment ref="AW21" authorId="0" shapeId="0" xr:uid="{1D4B8438-80CC-4224-8A4E-50DC2544481C}">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4E8154A6-1D84-4F8C-9C27-7F86F4525BC2}">
      <text>
        <r>
          <rPr>
            <b/>
            <sz val="9"/>
            <color indexed="81"/>
            <rFont val="Tahoma"/>
            <family val="2"/>
          </rPr>
          <t>John:</t>
        </r>
        <r>
          <rPr>
            <sz val="9"/>
            <color indexed="81"/>
            <rFont val="Tahoma"/>
            <family val="2"/>
          </rPr>
          <t xml:space="preserve">
Date of maiden joining doesn't vary with age at ewe lamb joining</t>
        </r>
      </text>
    </comment>
    <comment ref="B26" authorId="0" shapeId="0" xr:uid="{81F3D432-B6FA-40D2-9735-BF5670B9E660}">
      <text>
        <r>
          <rPr>
            <b/>
            <sz val="9"/>
            <color indexed="81"/>
            <rFont val="Tahoma"/>
            <family val="2"/>
          </rPr>
          <t>John:</t>
        </r>
        <r>
          <rPr>
            <sz val="9"/>
            <color indexed="81"/>
            <rFont val="Tahoma"/>
            <family val="2"/>
          </rPr>
          <t xml:space="preserve">
End of lambing period</t>
        </r>
      </text>
    </comment>
    <comment ref="AW26" authorId="0" shapeId="0" xr:uid="{28440009-610B-407C-9B02-3E7C17168E52}">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685764D1-D249-4C76-BDA5-876E231E5ED9}">
      <text>
        <r>
          <rPr>
            <b/>
            <sz val="9"/>
            <color indexed="81"/>
            <rFont val="Tahoma"/>
            <family val="2"/>
          </rPr>
          <t>John:</t>
        </r>
        <r>
          <rPr>
            <sz val="9"/>
            <color indexed="81"/>
            <rFont val="Tahoma"/>
            <family val="2"/>
          </rPr>
          <t xml:space="preserve">
Date of maiden joining doesn't vary with age at ewe lamb joining</t>
        </r>
      </text>
    </comment>
    <comment ref="B31" authorId="0" shapeId="0" xr:uid="{2575BA64-8137-47D3-AEAD-DD891295B1CF}">
      <text>
        <r>
          <rPr>
            <b/>
            <sz val="9"/>
            <color indexed="81"/>
            <rFont val="Tahoma"/>
            <family val="2"/>
          </rPr>
          <t>John:</t>
        </r>
        <r>
          <rPr>
            <sz val="9"/>
            <color indexed="81"/>
            <rFont val="Tahoma"/>
            <family val="2"/>
          </rPr>
          <t xml:space="preserve">
End of lambing period</t>
        </r>
      </text>
    </comment>
    <comment ref="AW31" authorId="0" shapeId="0" xr:uid="{D7C46248-C0A3-4B68-9CF9-F8295614B254}">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AD4C7701-A698-4F18-A9EA-E0A384310A8C}">
      <text>
        <r>
          <rPr>
            <b/>
            <sz val="9"/>
            <color indexed="81"/>
            <rFont val="Tahoma"/>
            <family val="2"/>
          </rPr>
          <t>John:</t>
        </r>
        <r>
          <rPr>
            <sz val="9"/>
            <color indexed="81"/>
            <rFont val="Tahoma"/>
            <family val="2"/>
          </rPr>
          <t xml:space="preserve">
Date of maiden joining doesn't vary with age at ewe lamb joining</t>
        </r>
      </text>
    </comment>
    <comment ref="B36" authorId="0" shapeId="0" xr:uid="{41FC1900-7CC7-4763-8C72-1B7E356391EE}">
      <text>
        <r>
          <rPr>
            <b/>
            <sz val="9"/>
            <color indexed="81"/>
            <rFont val="Tahoma"/>
            <family val="2"/>
          </rPr>
          <t>John:</t>
        </r>
        <r>
          <rPr>
            <sz val="9"/>
            <color indexed="81"/>
            <rFont val="Tahoma"/>
            <family val="2"/>
          </rPr>
          <t xml:space="preserve">
End of lambing period</t>
        </r>
      </text>
    </comment>
    <comment ref="AW36" authorId="0" shapeId="0" xr:uid="{7DD25400-0D78-49E6-B3AA-B545646F94B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803658C-48B8-41B0-98A3-676CA034C262}">
      <text>
        <r>
          <rPr>
            <b/>
            <sz val="9"/>
            <color indexed="81"/>
            <rFont val="Tahoma"/>
            <family val="2"/>
          </rPr>
          <t>John:</t>
        </r>
        <r>
          <rPr>
            <sz val="9"/>
            <color indexed="81"/>
            <rFont val="Tahoma"/>
            <family val="2"/>
          </rPr>
          <t xml:space="preserve">
Date of maiden joining doesn't vary with age at ewe lamb joining</t>
        </r>
      </text>
    </comment>
    <comment ref="B41" authorId="0" shapeId="0" xr:uid="{98197533-0F98-4B80-9D1D-253EF3FCD5A1}">
      <text>
        <r>
          <rPr>
            <b/>
            <sz val="9"/>
            <color indexed="81"/>
            <rFont val="Tahoma"/>
            <family val="2"/>
          </rPr>
          <t>John:</t>
        </r>
        <r>
          <rPr>
            <sz val="9"/>
            <color indexed="81"/>
            <rFont val="Tahoma"/>
            <family val="2"/>
          </rPr>
          <t xml:space="preserve">
End of lambing period</t>
        </r>
      </text>
    </comment>
    <comment ref="AW41" authorId="0" shapeId="0" xr:uid="{1F33FE39-6F2B-4790-9FA9-0837CB0BCB51}">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F7616367-84E6-4D21-A992-E70CA9EE38B7}">
      <text>
        <r>
          <rPr>
            <b/>
            <sz val="9"/>
            <color indexed="81"/>
            <rFont val="Tahoma"/>
            <family val="2"/>
          </rPr>
          <t>John:</t>
        </r>
        <r>
          <rPr>
            <sz val="9"/>
            <color indexed="81"/>
            <rFont val="Tahoma"/>
            <family val="2"/>
          </rPr>
          <t xml:space="preserve">
Date of maiden joining doesn't vary with age at ewe lamb joining</t>
        </r>
      </text>
    </comment>
    <comment ref="C45" authorId="0" shapeId="0" xr:uid="{A179C77C-B0C3-4B26-AFCB-A07A65E584B6}">
      <text>
        <r>
          <rPr>
            <b/>
            <sz val="9"/>
            <color indexed="81"/>
            <rFont val="Tahoma"/>
            <family val="2"/>
          </rPr>
          <t>John:</t>
        </r>
        <r>
          <rPr>
            <sz val="9"/>
            <color indexed="81"/>
            <rFont val="Tahoma"/>
            <family val="2"/>
          </rPr>
          <t xml:space="preserve">
The number of feedoptions_var (R1) for each TOL</t>
        </r>
      </text>
    </comment>
    <comment ref="D45" authorId="0" shapeId="0" xr:uid="{4319DF1F-0A22-4E52-A358-4D1580650972}">
      <text>
        <r>
          <rPr>
            <b/>
            <sz val="9"/>
            <color indexed="81"/>
            <rFont val="Tahoma"/>
            <family val="2"/>
          </rPr>
          <t>John:</t>
        </r>
        <r>
          <rPr>
            <sz val="9"/>
            <color indexed="81"/>
            <rFont val="Tahoma"/>
            <family val="2"/>
          </rPr>
          <t xml:space="preserve">
The number of feedoption_adj (R2) for each TOL</t>
        </r>
      </text>
    </comment>
    <comment ref="F45" authorId="0" shapeId="0" xr:uid="{A0238016-B740-46AB-8083-39DBE5D823D3}">
      <text>
        <r>
          <rPr>
            <b/>
            <sz val="9"/>
            <color indexed="81"/>
            <rFont val="Tahoma"/>
            <family val="2"/>
          </rPr>
          <t>John:</t>
        </r>
        <r>
          <rPr>
            <sz val="9"/>
            <color indexed="81"/>
            <rFont val="Tahoma"/>
            <family val="2"/>
          </rPr>
          <t xml:space="preserve">
The number of feedsupply options  (R1) between BBB &amp; BMT</t>
        </r>
      </text>
    </comment>
    <comment ref="G45" authorId="0" shapeId="0" xr:uid="{CCAE046D-4183-4F4F-8781-6ECAD55B9335}">
      <text>
        <r>
          <rPr>
            <b/>
            <sz val="9"/>
            <color indexed="81"/>
            <rFont val="Tahoma"/>
            <family val="2"/>
          </rPr>
          <t>John:</t>
        </r>
        <r>
          <rPr>
            <sz val="9"/>
            <color indexed="81"/>
            <rFont val="Tahoma"/>
            <family val="2"/>
          </rPr>
          <t xml:space="preserve">
The number of feedsupply_adj options (R2) between BBB (merino) &amp; BMT (maternal)</t>
        </r>
      </text>
    </comment>
    <comment ref="D48" authorId="1" shapeId="0" xr:uid="{248AFA8D-5A0F-43FD-97DF-FC63271FAFEC}">
      <text>
        <r>
          <rPr>
            <b/>
            <sz val="9"/>
            <color indexed="81"/>
            <rFont val="Tahoma"/>
            <family val="2"/>
          </rPr>
          <t>Michael Young (21512438):</t>
        </r>
        <r>
          <rPr>
            <sz val="9"/>
            <color indexed="81"/>
            <rFont val="Tahoma"/>
            <family val="2"/>
          </rPr>
          <t xml:space="preserve">
number of years in the season sequence. Default is 1.</t>
        </r>
      </text>
    </comment>
    <comment ref="E48" authorId="1" shapeId="0" xr:uid="{16B952D6-60AC-468C-A94A-3A8803184561}">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G48" authorId="0" shapeId="0" xr:uid="{F7062044-C46F-4F69-BE6F-C942FBE67720}">
      <text>
        <r>
          <rPr>
            <b/>
            <sz val="9"/>
            <color indexed="81"/>
            <rFont val="Tahoma"/>
            <family val="2"/>
          </rPr>
          <t>John:</t>
        </r>
        <r>
          <rPr>
            <sz val="9"/>
            <color indexed="81"/>
            <rFont val="Tahoma"/>
            <family val="2"/>
          </rPr>
          <t xml:space="preserve">
comment: are season nodes included in steady state model, note: they always are for dsp model)</t>
        </r>
      </text>
    </comment>
    <comment ref="H48" authorId="0" shapeId="0" xr:uid="{20585C17-418A-411B-B585-1352496563E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H49" authorId="0" shapeId="0" xr:uid="{D2BA8ED0-BB0B-4605-96F9-E5342A3EAA5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M56" authorId="0" shapeId="0" xr:uid="{B9920FB3-ABA2-4ADA-9A7C-D110E8659961}">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21CFAB-1277-4A0A-9690-E078993499F1}">
      <text>
        <r>
          <rPr>
            <b/>
            <sz val="9"/>
            <color indexed="81"/>
            <rFont val="Tahoma"/>
            <family val="2"/>
          </rPr>
          <t>John:</t>
        </r>
        <r>
          <rPr>
            <sz val="9"/>
            <color indexed="81"/>
            <rFont val="Tahoma"/>
            <family val="2"/>
          </rPr>
          <t xml:space="preserve">
Adjust the adult single ewe GFW to 5.5kg</t>
        </r>
      </text>
    </comment>
    <comment ref="O56" authorId="0" shapeId="0" xr:uid="{D2C71138-5DA2-4C22-A743-02243F91A2EA}">
      <text>
        <r>
          <rPr>
            <b/>
            <sz val="9"/>
            <color indexed="81"/>
            <rFont val="Tahoma"/>
            <family val="2"/>
          </rPr>
          <t>John:</t>
        </r>
        <r>
          <rPr>
            <sz val="9"/>
            <color indexed="81"/>
            <rFont val="Tahoma"/>
            <family val="2"/>
          </rPr>
          <t xml:space="preserve">
FD of adult ewes 19u
</t>
        </r>
      </text>
    </comment>
    <comment ref="P56" authorId="0" shapeId="0" xr:uid="{C84D3D39-24A3-4212-A085-8D1860CDAD3E}">
      <text>
        <r>
          <rPr>
            <b/>
            <sz val="9"/>
            <color indexed="81"/>
            <rFont val="Tahoma"/>
            <family val="2"/>
          </rPr>
          <t>John:</t>
        </r>
        <r>
          <rPr>
            <sz val="9"/>
            <color indexed="81"/>
            <rFont val="Tahoma"/>
            <family val="2"/>
          </rPr>
          <t xml:space="preserve">
No change of seasonality of the merinos</t>
        </r>
      </text>
    </comment>
    <comment ref="Q56" authorId="0" shapeId="0" xr:uid="{C3AFE304-65B6-49D0-AB51-A6D89BF46046}">
      <text>
        <r>
          <rPr>
            <b/>
            <sz val="9"/>
            <color indexed="81"/>
            <rFont val="Tahoma"/>
            <family val="2"/>
          </rPr>
          <t>John:</t>
        </r>
        <r>
          <rPr>
            <sz val="9"/>
            <color indexed="81"/>
            <rFont val="Tahoma"/>
            <family val="2"/>
          </rPr>
          <t xml:space="preserve">
No change of seasonality of the merinos</t>
        </r>
      </text>
    </comment>
    <comment ref="R56" authorId="0" shapeId="0" xr:uid="{F430DA5A-678B-4453-AF41-9C72BB819E13}">
      <text>
        <r>
          <rPr>
            <b/>
            <sz val="9"/>
            <color indexed="81"/>
            <rFont val="Tahoma"/>
            <family val="2"/>
          </rPr>
          <t>John:</t>
        </r>
        <r>
          <rPr>
            <sz val="9"/>
            <color indexed="81"/>
            <rFont val="Tahoma"/>
            <family val="2"/>
          </rPr>
          <t xml:space="preserve">
Adjust proportion of drys to 12%</t>
        </r>
      </text>
    </comment>
    <comment ref="S56" authorId="0" shapeId="0" xr:uid="{04DE3EF2-34E8-4DFE-ACD8-837ED5909756}">
      <text>
        <r>
          <rPr>
            <b/>
            <sz val="9"/>
            <color indexed="81"/>
            <rFont val="Tahoma"/>
            <family val="2"/>
          </rPr>
          <t>John:</t>
        </r>
        <r>
          <rPr>
            <sz val="9"/>
            <color indexed="81"/>
            <rFont val="Tahoma"/>
            <family val="2"/>
          </rPr>
          <t xml:space="preserve">
Reduce reproduction to scan 128%</t>
        </r>
      </text>
    </comment>
    <comment ref="T56" authorId="0" shapeId="0" xr:uid="{81F22164-FD5B-463F-9095-9DAAE22B1490}">
      <text>
        <r>
          <rPr>
            <b/>
            <sz val="9"/>
            <color indexed="81"/>
            <rFont val="Tahoma"/>
            <family val="2"/>
          </rPr>
          <t>John:</t>
        </r>
        <r>
          <rPr>
            <sz val="9"/>
            <color indexed="81"/>
            <rFont val="Tahoma"/>
            <family val="2"/>
          </rPr>
          <t xml:space="preserve">
Adjust single survival to 88%</t>
        </r>
      </text>
    </comment>
    <comment ref="U56" authorId="0" shapeId="0" xr:uid="{17265981-F560-4F69-9795-132F6ED331ED}">
      <text>
        <r>
          <rPr>
            <b/>
            <sz val="9"/>
            <color indexed="81"/>
            <rFont val="Tahoma"/>
            <family val="2"/>
          </rPr>
          <t>John:</t>
        </r>
        <r>
          <rPr>
            <sz val="9"/>
            <color indexed="81"/>
            <rFont val="Tahoma"/>
            <family val="2"/>
          </rPr>
          <t xml:space="preserve">
Adjust single survival to 88%</t>
        </r>
      </text>
    </comment>
    <comment ref="V56" authorId="0" shapeId="0" xr:uid="{F323F6CD-550B-41F0-B05C-517F13A94406}">
      <text>
        <r>
          <rPr>
            <b/>
            <sz val="9"/>
            <color indexed="81"/>
            <rFont val="Tahoma"/>
            <family val="2"/>
          </rPr>
          <t>John:</t>
        </r>
        <r>
          <rPr>
            <sz val="9"/>
            <color indexed="81"/>
            <rFont val="Tahoma"/>
            <family val="2"/>
          </rPr>
          <t xml:space="preserve">
Adjust single survival to 88%</t>
        </r>
      </text>
    </comment>
    <comment ref="W56" authorId="0" shapeId="0" xr:uid="{7EF9EEC8-BA10-4EBD-A060-4D81D7118EA2}">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6DC38DBF-46A0-4C8B-8CAC-156399D38469}">
      <text>
        <r>
          <rPr>
            <b/>
            <sz val="9"/>
            <color indexed="81"/>
            <rFont val="Tahoma"/>
            <family val="2"/>
          </rPr>
          <t>John:</t>
        </r>
        <r>
          <rPr>
            <sz val="9"/>
            <color indexed="81"/>
            <rFont val="Tahoma"/>
            <family val="2"/>
          </rPr>
          <t xml:space="preserve">
Adjust the adult single ewe GFW to 5.8kg</t>
        </r>
      </text>
    </comment>
    <comment ref="Y56" authorId="0" shapeId="0" xr:uid="{0A7F77C7-B0DF-48F6-AF98-19EDD8C594CD}">
      <text>
        <r>
          <rPr>
            <b/>
            <sz val="9"/>
            <color indexed="81"/>
            <rFont val="Tahoma"/>
            <family val="2"/>
          </rPr>
          <t>John:</t>
        </r>
        <r>
          <rPr>
            <sz val="9"/>
            <color indexed="81"/>
            <rFont val="Tahoma"/>
            <family val="2"/>
          </rPr>
          <t xml:space="preserve">
FD of adult ewes 19.5u
</t>
        </r>
      </text>
    </comment>
    <comment ref="Z56" authorId="0" shapeId="0" xr:uid="{33490A5D-E5A5-4A3B-B814-B128B4D5EAFC}">
      <text>
        <r>
          <rPr>
            <b/>
            <sz val="9"/>
            <color indexed="81"/>
            <rFont val="Tahoma"/>
            <family val="2"/>
          </rPr>
          <t>John:</t>
        </r>
        <r>
          <rPr>
            <sz val="9"/>
            <color indexed="81"/>
            <rFont val="Tahoma"/>
            <family val="2"/>
          </rPr>
          <t xml:space="preserve">
No change of seasonality of the merinos</t>
        </r>
      </text>
    </comment>
    <comment ref="AA56" authorId="0" shapeId="0" xr:uid="{A71CD485-2A04-42E0-BFC9-A4DA81C2E697}">
      <text>
        <r>
          <rPr>
            <b/>
            <sz val="9"/>
            <color indexed="81"/>
            <rFont val="Tahoma"/>
            <family val="2"/>
          </rPr>
          <t>John:</t>
        </r>
        <r>
          <rPr>
            <sz val="9"/>
            <color indexed="81"/>
            <rFont val="Tahoma"/>
            <family val="2"/>
          </rPr>
          <t xml:space="preserve">
No change of seasonality of the merinos</t>
        </r>
      </text>
    </comment>
    <comment ref="AB56" authorId="0" shapeId="0" xr:uid="{D410083C-C66C-488C-9441-C2194B0641F4}">
      <text>
        <r>
          <rPr>
            <b/>
            <sz val="9"/>
            <color indexed="81"/>
            <rFont val="Tahoma"/>
            <family val="2"/>
          </rPr>
          <t>John:</t>
        </r>
        <r>
          <rPr>
            <sz val="9"/>
            <color indexed="81"/>
            <rFont val="Tahoma"/>
            <family val="2"/>
          </rPr>
          <t xml:space="preserve">
Adjust proportion of drys to 12%</t>
        </r>
      </text>
    </comment>
    <comment ref="AC56" authorId="0" shapeId="0" xr:uid="{A42E977B-ED68-417A-A08E-2365707A3FE4}">
      <text>
        <r>
          <rPr>
            <b/>
            <sz val="9"/>
            <color indexed="81"/>
            <rFont val="Tahoma"/>
            <family val="2"/>
          </rPr>
          <t>John:</t>
        </r>
        <r>
          <rPr>
            <sz val="9"/>
            <color indexed="81"/>
            <rFont val="Tahoma"/>
            <family val="2"/>
          </rPr>
          <t xml:space="preserve">
Reduce reproduction to scan 128%</t>
        </r>
      </text>
    </comment>
    <comment ref="AD56" authorId="0" shapeId="0" xr:uid="{9CD88926-45A5-43D0-8528-72D1946F718D}">
      <text>
        <r>
          <rPr>
            <b/>
            <sz val="9"/>
            <color indexed="81"/>
            <rFont val="Tahoma"/>
            <family val="2"/>
          </rPr>
          <t>John:</t>
        </r>
        <r>
          <rPr>
            <sz val="9"/>
            <color indexed="81"/>
            <rFont val="Tahoma"/>
            <family val="2"/>
          </rPr>
          <t xml:space="preserve">
Adjust single survival to 88%</t>
        </r>
      </text>
    </comment>
    <comment ref="AE56" authorId="0" shapeId="0" xr:uid="{A8A76209-9A7B-486A-8B91-654681BD5430}">
      <text>
        <r>
          <rPr>
            <b/>
            <sz val="9"/>
            <color indexed="81"/>
            <rFont val="Tahoma"/>
            <family val="2"/>
          </rPr>
          <t>John:</t>
        </r>
        <r>
          <rPr>
            <sz val="9"/>
            <color indexed="81"/>
            <rFont val="Tahoma"/>
            <family val="2"/>
          </rPr>
          <t xml:space="preserve">
Adjust single survival to 88%</t>
        </r>
      </text>
    </comment>
    <comment ref="AF56" authorId="0" shapeId="0" xr:uid="{846BEE13-5B90-433B-9A20-744858A50475}">
      <text>
        <r>
          <rPr>
            <b/>
            <sz val="9"/>
            <color indexed="81"/>
            <rFont val="Tahoma"/>
            <family val="2"/>
          </rPr>
          <t>John:</t>
        </r>
        <r>
          <rPr>
            <sz val="9"/>
            <color indexed="81"/>
            <rFont val="Tahoma"/>
            <family val="2"/>
          </rPr>
          <t xml:space="preserve">
Adjust single survival to 88%</t>
        </r>
      </text>
    </comment>
    <comment ref="AG56" authorId="0" shapeId="0" xr:uid="{DE9B6128-879F-4CCA-9DE2-EAA85235C2A1}">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27F0089C-33FA-4FCC-97AD-0C745ADE0766}">
      <text>
        <r>
          <rPr>
            <b/>
            <sz val="9"/>
            <color indexed="81"/>
            <rFont val="Tahoma"/>
            <family val="2"/>
          </rPr>
          <t>John:</t>
        </r>
        <r>
          <rPr>
            <sz val="9"/>
            <color indexed="81"/>
            <rFont val="Tahoma"/>
            <family val="2"/>
          </rPr>
          <t xml:space="preserve">
Adjust the adult single ewe GFW to 5.5kg</t>
        </r>
      </text>
    </comment>
    <comment ref="AI56" authorId="0" shapeId="0" xr:uid="{5F863B10-C37D-47D2-B9DF-759640D7DA5D}">
      <text>
        <r>
          <rPr>
            <b/>
            <sz val="9"/>
            <color indexed="81"/>
            <rFont val="Tahoma"/>
            <family val="2"/>
          </rPr>
          <t>John:</t>
        </r>
        <r>
          <rPr>
            <sz val="9"/>
            <color indexed="81"/>
            <rFont val="Tahoma"/>
            <family val="2"/>
          </rPr>
          <t xml:space="preserve">
FD of adult ewes 19u
</t>
        </r>
      </text>
    </comment>
    <comment ref="AJ56" authorId="0" shapeId="0" xr:uid="{96B47E5F-BBF1-4BCE-8581-9979A3295319}">
      <text>
        <r>
          <rPr>
            <b/>
            <sz val="9"/>
            <color indexed="81"/>
            <rFont val="Tahoma"/>
            <family val="2"/>
          </rPr>
          <t>John:</t>
        </r>
        <r>
          <rPr>
            <sz val="9"/>
            <color indexed="81"/>
            <rFont val="Tahoma"/>
            <family val="2"/>
          </rPr>
          <t xml:space="preserve">
No change of seasonality of the merinos</t>
        </r>
      </text>
    </comment>
    <comment ref="AK56" authorId="0" shapeId="0" xr:uid="{23DDA277-4EDD-4AB8-9CA8-F2D18EC0FCD4}">
      <text>
        <r>
          <rPr>
            <b/>
            <sz val="9"/>
            <color indexed="81"/>
            <rFont val="Tahoma"/>
            <family val="2"/>
          </rPr>
          <t>John:</t>
        </r>
        <r>
          <rPr>
            <sz val="9"/>
            <color indexed="81"/>
            <rFont val="Tahoma"/>
            <family val="2"/>
          </rPr>
          <t xml:space="preserve">
No change of seasonality of the merinos</t>
        </r>
      </text>
    </comment>
    <comment ref="AL56" authorId="0" shapeId="0" xr:uid="{0A7A1500-BE4F-4C4F-BAAB-F09D77C39B12}">
      <text>
        <r>
          <rPr>
            <b/>
            <sz val="9"/>
            <color indexed="81"/>
            <rFont val="Tahoma"/>
            <family val="2"/>
          </rPr>
          <t>John:</t>
        </r>
        <r>
          <rPr>
            <sz val="9"/>
            <color indexed="81"/>
            <rFont val="Tahoma"/>
            <family val="2"/>
          </rPr>
          <t xml:space="preserve">
Adjust proportion of drys to 12%</t>
        </r>
      </text>
    </comment>
    <comment ref="AM56" authorId="0" shapeId="0" xr:uid="{5CED4D01-9D08-4C2F-AFF4-3B8948E7BB50}">
      <text>
        <r>
          <rPr>
            <b/>
            <sz val="9"/>
            <color indexed="81"/>
            <rFont val="Tahoma"/>
            <family val="2"/>
          </rPr>
          <t>John:</t>
        </r>
        <r>
          <rPr>
            <sz val="9"/>
            <color indexed="81"/>
            <rFont val="Tahoma"/>
            <family val="2"/>
          </rPr>
          <t xml:space="preserve">
Reduce reproduction to scan 128%</t>
        </r>
      </text>
    </comment>
    <comment ref="AN56" authorId="0" shapeId="0" xr:uid="{BE9AB3CE-A75D-4989-8838-E197760B92A4}">
      <text>
        <r>
          <rPr>
            <b/>
            <sz val="9"/>
            <color indexed="81"/>
            <rFont val="Tahoma"/>
            <family val="2"/>
          </rPr>
          <t>John:</t>
        </r>
        <r>
          <rPr>
            <sz val="9"/>
            <color indexed="81"/>
            <rFont val="Tahoma"/>
            <family val="2"/>
          </rPr>
          <t xml:space="preserve">
Adjust single survival to 88%</t>
        </r>
      </text>
    </comment>
    <comment ref="AO56" authorId="0" shapeId="0" xr:uid="{07D0B1BF-EEE6-422A-B03A-0C078EAD1DB6}">
      <text>
        <r>
          <rPr>
            <b/>
            <sz val="9"/>
            <color indexed="81"/>
            <rFont val="Tahoma"/>
            <family val="2"/>
          </rPr>
          <t>John:</t>
        </r>
        <r>
          <rPr>
            <sz val="9"/>
            <color indexed="81"/>
            <rFont val="Tahoma"/>
            <family val="2"/>
          </rPr>
          <t xml:space="preserve">
Adjust single survival to 88%</t>
        </r>
      </text>
    </comment>
    <comment ref="AP56" authorId="0" shapeId="0" xr:uid="{C94DCA5B-3A7A-4CA1-906E-66E615E25849}">
      <text>
        <r>
          <rPr>
            <b/>
            <sz val="9"/>
            <color indexed="81"/>
            <rFont val="Tahoma"/>
            <family val="2"/>
          </rPr>
          <t>John:</t>
        </r>
        <r>
          <rPr>
            <sz val="9"/>
            <color indexed="81"/>
            <rFont val="Tahoma"/>
            <family val="2"/>
          </rPr>
          <t xml:space="preserve">
Adjust single survival to 88%</t>
        </r>
      </text>
    </comment>
    <comment ref="AJ59" authorId="0" shapeId="0" xr:uid="{CB6412D4-DCF1-4D8B-A26B-101AC61CE47D}">
      <text>
        <r>
          <rPr>
            <b/>
            <sz val="9"/>
            <color indexed="81"/>
            <rFont val="Tahoma"/>
            <family val="2"/>
          </rPr>
          <t>John:</t>
        </r>
        <r>
          <rPr>
            <sz val="9"/>
            <color indexed="81"/>
            <rFont val="Tahoma"/>
            <family val="2"/>
          </rPr>
          <t xml:space="preserve">
Reduce seasonality pf meat breeds to same as merinos</t>
        </r>
      </text>
    </comment>
    <comment ref="AK59" authorId="0" shapeId="0" xr:uid="{EBC95ABC-861D-41C2-8B43-86B1225B8BBC}">
      <text>
        <r>
          <rPr>
            <b/>
            <sz val="9"/>
            <color indexed="81"/>
            <rFont val="Tahoma"/>
            <family val="2"/>
          </rPr>
          <t>John:</t>
        </r>
        <r>
          <rPr>
            <sz val="9"/>
            <color indexed="81"/>
            <rFont val="Tahoma"/>
            <family val="2"/>
          </rPr>
          <t xml:space="preserve">
Reduce seasonality pf meat breeds to same as merinos</t>
        </r>
      </text>
    </comment>
    <comment ref="W65" authorId="0" shapeId="0" xr:uid="{88714028-63B9-497C-BB73-4B980FB104DC}">
      <text>
        <r>
          <rPr>
            <b/>
            <sz val="9"/>
            <color indexed="81"/>
            <rFont val="Tahoma"/>
            <family val="2"/>
          </rPr>
          <t>John:</t>
        </r>
        <r>
          <rPr>
            <sz val="9"/>
            <color indexed="81"/>
            <rFont val="Tahoma"/>
            <family val="2"/>
          </rPr>
          <t xml:space="preserve">
Based on PfS comparison with AFO inputs.
July22: Halved the difference because Autumn lambing was not solving</t>
        </r>
      </text>
    </comment>
    <comment ref="W66" authorId="0" shapeId="0" xr:uid="{CA35EB0D-6878-416C-98B5-7F38B42C4067}">
      <text>
        <r>
          <rPr>
            <b/>
            <sz val="9"/>
            <color indexed="81"/>
            <rFont val="Tahoma"/>
            <family val="2"/>
          </rPr>
          <t>John:</t>
        </r>
        <r>
          <rPr>
            <sz val="9"/>
            <color indexed="81"/>
            <rFont val="Tahoma"/>
            <family val="2"/>
          </rPr>
          <t xml:space="preserve">
Based on PfS comparison with AFO inputs.
July22: Halved the difference because Autumn lambing was not solving</t>
        </r>
      </text>
    </comment>
    <comment ref="H71" authorId="0" shapeId="0" xr:uid="{ACF1C757-0E8B-44A7-B810-E0172BEF8EF5}">
      <text>
        <r>
          <rPr>
            <b/>
            <sz val="9"/>
            <color indexed="81"/>
            <rFont val="Tahoma"/>
            <family val="2"/>
          </rPr>
          <t>John:</t>
        </r>
        <r>
          <rPr>
            <sz val="9"/>
            <color indexed="81"/>
            <rFont val="Tahoma"/>
            <family val="2"/>
          </rPr>
          <t xml:space="preserve">
Default is 33% of the drys are twice dry</t>
        </r>
      </text>
    </comment>
    <comment ref="O71" authorId="1" shapeId="0" xr:uid="{1A8A587D-990A-4B63-9711-2A1FDD5F31C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S71" authorId="1" shapeId="0" xr:uid="{07E82BD8-270A-4CF4-B568-C16E2F4144CD}">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4" authorId="0" shapeId="0" xr:uid="{1F75459B-C375-4E00-BFAF-F09DB447F9EC}">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6" authorId="0" shapeId="0" xr:uid="{3FE9CD0A-1DBD-4519-A146-799AD5527FD7}">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J77" authorId="0" shapeId="0" xr:uid="{57685CFC-2323-427B-A93D-F817A749F22E}">
      <text>
        <r>
          <rPr>
            <b/>
            <sz val="9"/>
            <color indexed="81"/>
            <rFont val="Tahoma"/>
            <family val="2"/>
          </rPr>
          <t>John:</t>
        </r>
        <r>
          <rPr>
            <sz val="9"/>
            <color indexed="81"/>
            <rFont val="Tahoma"/>
            <family val="2"/>
          </rPr>
          <t xml:space="preserve">
Genetic benefit of culling passengers</t>
        </r>
      </text>
    </comment>
    <comment ref="O77" authorId="0" shapeId="0" xr:uid="{492BBD6F-F4B5-43C1-B409-695227B28FD8}">
      <text>
        <r>
          <rPr>
            <b/>
            <sz val="9"/>
            <color indexed="81"/>
            <rFont val="Tahoma"/>
            <family val="2"/>
          </rPr>
          <t>John:</t>
        </r>
        <r>
          <rPr>
            <sz val="9"/>
            <color indexed="81"/>
            <rFont val="Tahoma"/>
            <family val="2"/>
          </rPr>
          <t xml:space="preserve">
66% based on 33% of the drys being twice dry</t>
        </r>
      </text>
    </comment>
    <comment ref="S77" authorId="0" shapeId="0" xr:uid="{19282753-81AA-4366-86A1-ACCBCB8E5234}">
      <text>
        <r>
          <rPr>
            <b/>
            <sz val="9"/>
            <color indexed="81"/>
            <rFont val="Tahoma"/>
            <family val="2"/>
          </rPr>
          <t>John:</t>
        </r>
        <r>
          <rPr>
            <sz val="9"/>
            <color indexed="81"/>
            <rFont val="Tahoma"/>
            <family val="2"/>
          </rPr>
          <t xml:space="preserve">
66% based on 33% of the drys being twice dry</t>
        </r>
      </text>
    </comment>
    <comment ref="J78" authorId="0" shapeId="0" xr:uid="{99F8CEFC-5479-4DFE-8CFB-ACF49758DC69}">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80" authorId="0" shapeId="0" xr:uid="{EF8F76BC-0A8E-4D1A-A015-50C9D02FBD54}">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S81" authorId="0" shapeId="0" xr:uid="{747C6585-CB56-4C4C-B2E7-2576EC5207DC}">
      <text>
        <r>
          <rPr>
            <b/>
            <sz val="9"/>
            <color indexed="81"/>
            <rFont val="Tahoma"/>
            <family val="2"/>
          </rPr>
          <t>John:</t>
        </r>
        <r>
          <rPr>
            <sz val="9"/>
            <color indexed="81"/>
            <rFont val="Tahoma"/>
            <family val="2"/>
          </rPr>
          <t xml:space="preserve">
66% based on 33% of the drys being twice dry</t>
        </r>
      </text>
    </comment>
    <comment ref="I82" authorId="0" shapeId="0" xr:uid="{9C8AF1DB-44D3-42E8-803E-4FEDDA3F670E}">
      <text>
        <r>
          <rPr>
            <b/>
            <sz val="9"/>
            <color indexed="81"/>
            <rFont val="Tahoma"/>
            <family val="2"/>
          </rPr>
          <t>John:</t>
        </r>
        <r>
          <rPr>
            <sz val="9"/>
            <color indexed="81"/>
            <rFont val="Tahoma"/>
            <family val="2"/>
          </rPr>
          <t xml:space="preserve">
This value is (1 - mortality), with a little to spare</t>
        </r>
      </text>
    </comment>
    <comment ref="S85" authorId="0" shapeId="0" xr:uid="{9ABFCA4A-FF24-44AA-83C5-D1EBB00BE635}">
      <text>
        <r>
          <rPr>
            <b/>
            <sz val="9"/>
            <color indexed="81"/>
            <rFont val="Tahoma"/>
            <family val="2"/>
          </rPr>
          <t>John:</t>
        </r>
        <r>
          <rPr>
            <sz val="9"/>
            <color indexed="81"/>
            <rFont val="Tahoma"/>
            <family val="2"/>
          </rPr>
          <t xml:space="preserve">
66% based on 33% of the drys being twice dry</t>
        </r>
      </text>
    </comment>
    <comment ref="J86" authorId="0" shapeId="0" xr:uid="{03B14098-5E76-4F88-922A-E8D6D27C8C5B}">
      <text>
        <r>
          <rPr>
            <b/>
            <sz val="9"/>
            <color indexed="81"/>
            <rFont val="Tahoma"/>
            <family val="2"/>
          </rPr>
          <t>John:</t>
        </r>
        <r>
          <rPr>
            <sz val="9"/>
            <color indexed="81"/>
            <rFont val="Tahoma"/>
            <family val="2"/>
          </rPr>
          <t xml:space="preserve">
Genetic benefit of retaining performers</t>
        </r>
      </text>
    </comment>
    <comment ref="S89" authorId="0" shapeId="0" xr:uid="{87378AD4-90B6-43D8-8EAE-E894EF13D744}">
      <text>
        <r>
          <rPr>
            <b/>
            <sz val="9"/>
            <color indexed="81"/>
            <rFont val="Tahoma"/>
            <family val="2"/>
          </rPr>
          <t>John:</t>
        </r>
        <r>
          <rPr>
            <sz val="9"/>
            <color indexed="81"/>
            <rFont val="Tahoma"/>
            <family val="2"/>
          </rPr>
          <t xml:space="preserve">
66% based on 33% of the drys being twice dry</t>
        </r>
      </text>
    </comment>
    <comment ref="C106" authorId="0" shapeId="0" xr:uid="{0D84E846-27D9-4912-88C0-40BF74EAD29F}">
      <text>
        <r>
          <rPr>
            <b/>
            <sz val="9"/>
            <color indexed="81"/>
            <rFont val="Tahoma"/>
            <family val="2"/>
          </rPr>
          <t>John:</t>
        </r>
        <r>
          <rPr>
            <sz val="9"/>
            <color indexed="81"/>
            <rFont val="Tahoma"/>
            <family val="2"/>
          </rPr>
          <t xml:space="preserve">
Change which weanage feed supply adjustment is selected for:
i - TOL
k0 -Wean age.
g - genotype
Note: For EL &amp; Triplet analysis the adjustment is active in all periods not just post weaning
Using weanage adjustment because it can be set up to span all generator periods</t>
        </r>
      </text>
    </comment>
    <comment ref="E106" authorId="0" shapeId="0" xr:uid="{E90AA9B9-A111-4EC3-9472-12EACA4E3CC9}">
      <text>
        <r>
          <rPr>
            <b/>
            <sz val="9"/>
            <color indexed="81"/>
            <rFont val="Tahoma"/>
            <family val="2"/>
          </rPr>
          <t>John:</t>
        </r>
        <r>
          <rPr>
            <sz val="9"/>
            <color indexed="81"/>
            <rFont val="Tahoma"/>
            <family val="2"/>
          </rPr>
          <t xml:space="preserve">
1:2 can be used to add the FS change back to the NM dams. Because can't access the 'mated' dams feed supply prior to scanning separate from NM
3:4, 6:7 or 10:11 accesses Scan1 pregnant, Scan2 multiples or Scan3 triplets in the period after scanning</t>
        </r>
      </text>
    </comment>
    <comment ref="H113" authorId="1" shapeId="0" xr:uid="{C86B0C52-6D96-4623-A0B5-880E9EEA71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113" authorId="1" shapeId="0" xr:uid="{7FF47B5D-7BC9-496B-8B0A-6CB077AA0816}">
      <text>
        <r>
          <rPr>
            <b/>
            <sz val="9"/>
            <color indexed="81"/>
            <rFont val="Tahoma"/>
            <family val="2"/>
          </rPr>
          <t>Michael Young (21512438):</t>
        </r>
        <r>
          <rPr>
            <sz val="9"/>
            <color indexed="81"/>
            <rFont val="Tahoma"/>
            <family val="2"/>
          </rPr>
          <t xml:space="preserve">
upper bound for casual staff during seeding and harv time.</t>
        </r>
      </text>
    </comment>
    <comment ref="J113" authorId="1" shapeId="0" xr:uid="{4D797F38-E490-40EE-980F-D5C5E91C74CF}">
      <text>
        <r>
          <rPr>
            <b/>
            <sz val="9"/>
            <color indexed="81"/>
            <rFont val="Tahoma"/>
            <family val="2"/>
          </rPr>
          <t>Michael Young (21512438):</t>
        </r>
        <r>
          <rPr>
            <sz val="9"/>
            <color indexed="81"/>
            <rFont val="Tahoma"/>
            <family val="2"/>
          </rPr>
          <t xml:space="preserve">
control if cropgrazing is included. Default is True</t>
        </r>
      </text>
    </comment>
    <comment ref="K113" authorId="0" shapeId="0" xr:uid="{584A85AA-3725-4352-8D34-E2F600E60450}">
      <text>
        <r>
          <rPr>
            <b/>
            <sz val="9"/>
            <color indexed="81"/>
            <rFont val="Tahoma"/>
            <family val="2"/>
          </rPr>
          <t>John:</t>
        </r>
        <r>
          <rPr>
            <sz val="9"/>
            <color indexed="81"/>
            <rFont val="Tahoma"/>
            <family val="2"/>
          </rPr>
          <t xml:space="preserve">
Yields in all rot on all LMUS</t>
        </r>
      </text>
    </comment>
    <comment ref="L113" authorId="1" shapeId="0" xr:uid="{C32EE181-75B8-48F5-829C-3FB1F3302EAF}">
      <text>
        <r>
          <rPr>
            <b/>
            <sz val="9"/>
            <color indexed="81"/>
            <rFont val="Tahoma"/>
            <family val="2"/>
          </rPr>
          <t>Michael Young (21512438):</t>
        </r>
        <r>
          <rPr>
            <sz val="9"/>
            <color indexed="81"/>
            <rFont val="Tahoma"/>
            <family val="2"/>
          </rPr>
          <t xml:space="preserve">
this does germ and pgr</t>
        </r>
      </text>
    </comment>
    <comment ref="A128" authorId="0" shapeId="0" xr:uid="{AACFE0DF-D8C4-47E3-B1F7-34D8ACBBCA32}">
      <text>
        <r>
          <rPr>
            <b/>
            <sz val="9"/>
            <color indexed="81"/>
            <rFont val="Tahoma"/>
            <family val="2"/>
          </rPr>
          <t>John:</t>
        </r>
        <r>
          <rPr>
            <sz val="9"/>
            <color indexed="81"/>
            <rFont val="Tahoma"/>
            <family val="2"/>
          </rPr>
          <t xml:space="preserve">
The NLB scenario for the farm.
Could be implemented through NLB in f_concepion_lmat(), but is actually done by SAA[rr] because this also alters scan_std (and the other conception functions.</t>
        </r>
      </text>
    </comment>
    <comment ref="H139" authorId="1" shapeId="0" xr:uid="{8E3FE7EC-08A8-4E2E-809D-C28D865D27A9}">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139" authorId="1" shapeId="0" xr:uid="{34CBD141-3730-4DBA-ADBD-2A728EE617E5}">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J139" authorId="1" shapeId="0" xr:uid="{6081DDB4-3E9A-44D5-ABF8-6D2AF3644FE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139" authorId="1" shapeId="0" xr:uid="{176E21A4-A639-4894-91EA-88E460AC2558}">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139" authorId="0" shapeId="0" xr:uid="{0621F933-215D-45B5-AE55-4E0054B9C42B}">
      <text>
        <r>
          <rPr>
            <b/>
            <sz val="9"/>
            <color indexed="81"/>
            <rFont val="Tahoma"/>
            <family val="2"/>
          </rPr>
          <t>John:</t>
        </r>
        <r>
          <rPr>
            <sz val="9"/>
            <color indexed="81"/>
            <rFont val="Tahoma"/>
            <family val="2"/>
          </rPr>
          <t xml:space="preserve">
This was removed from the EL analysis because this constraint only operates on the Offspring and all the females are forced to be dams so that the  propn mated works on the total number of progeny.
Set to default to make it obvious that it is not operating.
Also it may have caused unusual results when a high propotion of the dams were mated as lambs and then couldn't be sold post weaning</t>
        </r>
      </text>
    </comment>
    <comment ref="N139" authorId="0" shapeId="0" xr:uid="{E20591F2-A299-49C6-BCFF-74B9707DC27E}">
      <text>
        <r>
          <rPr>
            <b/>
            <sz val="9"/>
            <color indexed="81"/>
            <rFont val="Tahoma"/>
            <family val="2"/>
          </rPr>
          <t>John:</t>
        </r>
        <r>
          <rPr>
            <sz val="9"/>
            <color indexed="81"/>
            <rFont val="Tahoma"/>
            <family val="2"/>
          </rPr>
          <t xml:space="preserve">
Sell CFA at 6.5yo
Can't be 100% because constraint is 6yo = x 5yo and x needs to account for mortality.</t>
        </r>
      </text>
    </comment>
    <comment ref="C141" authorId="0" shapeId="0" xr:uid="{014F0FDB-FDD5-4EA1-A56A-0072593AC843}">
      <text>
        <r>
          <rPr>
            <b/>
            <sz val="9"/>
            <color indexed="81"/>
            <rFont val="Tahoma"/>
            <family val="2"/>
          </rPr>
          <t>John:</t>
        </r>
        <r>
          <rPr>
            <sz val="9"/>
            <color indexed="81"/>
            <rFont val="Tahoma"/>
            <family val="2"/>
          </rPr>
          <t xml:space="preserve">
Fine wool merino</t>
        </r>
      </text>
    </comment>
    <comment ref="D141" authorId="0" shapeId="0" xr:uid="{9EA1FDE4-1DB1-4F34-8986-9D4193402830}">
      <text>
        <r>
          <rPr>
            <b/>
            <sz val="9"/>
            <color indexed="81"/>
            <rFont val="Tahoma"/>
            <family val="2"/>
          </rPr>
          <t>John:</t>
        </r>
        <r>
          <rPr>
            <sz val="9"/>
            <color indexed="81"/>
            <rFont val="Tahoma"/>
            <family val="2"/>
          </rPr>
          <t xml:space="preserve">
BBB</t>
        </r>
      </text>
    </comment>
    <comment ref="F141" authorId="0" shapeId="0" xr:uid="{E378D495-5FF2-4AAB-976A-26AA53FE3729}">
      <text>
        <r>
          <rPr>
            <b/>
            <sz val="9"/>
            <color indexed="81"/>
            <rFont val="Tahoma"/>
            <family val="2"/>
          </rPr>
          <t>John:</t>
        </r>
        <r>
          <rPr>
            <sz val="9"/>
            <color indexed="81"/>
            <rFont val="Tahoma"/>
            <family val="2"/>
          </rPr>
          <t xml:space="preserve">
Sell 0 to 8mths</t>
        </r>
      </text>
    </comment>
    <comment ref="L141" authorId="0" shapeId="0" xr:uid="{120126D5-EFD6-4B2B-9AA2-B70FDED61FA8}">
      <text>
        <r>
          <rPr>
            <b/>
            <sz val="9"/>
            <color indexed="81"/>
            <rFont val="Tahoma"/>
            <family val="2"/>
          </rPr>
          <t xml:space="preserve">John:
</t>
        </r>
        <r>
          <rPr>
            <sz val="9"/>
            <color indexed="81"/>
            <rFont val="Tahoma"/>
            <family val="2"/>
          </rPr>
          <t>Can't sell till hogget shearing</t>
        </r>
      </text>
    </comment>
    <comment ref="M141" authorId="0" shapeId="0" xr:uid="{CC9AF517-6235-42DD-B458-CBB3B52ACB6C}">
      <text>
        <r>
          <rPr>
            <b/>
            <sz val="9"/>
            <color indexed="81"/>
            <rFont val="Tahoma"/>
            <family val="2"/>
          </rPr>
          <t>John:</t>
        </r>
        <r>
          <rPr>
            <sz val="9"/>
            <color indexed="81"/>
            <rFont val="Tahoma"/>
            <family val="2"/>
          </rPr>
          <t xml:space="preserve">
Teeth eruption at 15mths means that animals can't be sold as lambs</t>
        </r>
      </text>
    </comment>
    <comment ref="C142" authorId="0" shapeId="0" xr:uid="{7FC65395-37C8-4580-A0A6-0F84045D51D7}">
      <text>
        <r>
          <rPr>
            <b/>
            <sz val="9"/>
            <color indexed="81"/>
            <rFont val="Tahoma"/>
            <family val="2"/>
          </rPr>
          <t>John:</t>
        </r>
        <r>
          <rPr>
            <sz val="9"/>
            <color indexed="81"/>
            <rFont val="Tahoma"/>
            <family val="2"/>
          </rPr>
          <t xml:space="preserve">
Medium merino</t>
        </r>
      </text>
    </comment>
    <comment ref="F142" authorId="0" shapeId="0" xr:uid="{654B64AE-A166-4C29-81C4-4E2CFDD2B6EB}">
      <text>
        <r>
          <rPr>
            <b/>
            <sz val="9"/>
            <color indexed="81"/>
            <rFont val="Tahoma"/>
            <family val="2"/>
          </rPr>
          <t>John:</t>
        </r>
        <r>
          <rPr>
            <sz val="9"/>
            <color indexed="81"/>
            <rFont val="Tahoma"/>
            <family val="2"/>
          </rPr>
          <t xml:space="preserve">
Sell 6 mths to 12 mths</t>
        </r>
      </text>
    </comment>
    <comment ref="L142" authorId="0" shapeId="0" xr:uid="{FF193044-FE2E-4D11-8B22-F9877CB5D8EB}">
      <text>
        <r>
          <rPr>
            <b/>
            <sz val="9"/>
            <color indexed="81"/>
            <rFont val="Tahoma"/>
            <family val="2"/>
          </rPr>
          <t xml:space="preserve">John:
</t>
        </r>
        <r>
          <rPr>
            <sz val="9"/>
            <color indexed="81"/>
            <rFont val="Tahoma"/>
            <family val="2"/>
          </rPr>
          <t>Can't sell till hogget shearing</t>
        </r>
      </text>
    </comment>
    <comment ref="D143" authorId="0" shapeId="0" xr:uid="{10B08A1C-74D4-4D5E-A000-55C242B7BD88}">
      <text>
        <r>
          <rPr>
            <b/>
            <sz val="9"/>
            <color indexed="81"/>
            <rFont val="Tahoma"/>
            <family val="2"/>
          </rPr>
          <t>John:</t>
        </r>
        <r>
          <rPr>
            <sz val="9"/>
            <color indexed="81"/>
            <rFont val="Tahoma"/>
            <family val="2"/>
          </rPr>
          <t xml:space="preserve">
BBT</t>
        </r>
      </text>
    </comment>
    <comment ref="F143" authorId="0" shapeId="0" xr:uid="{8DBBE291-7593-49F8-BDCC-D9F2F067AA25}">
      <text>
        <r>
          <rPr>
            <b/>
            <sz val="9"/>
            <color indexed="81"/>
            <rFont val="Tahoma"/>
            <family val="2"/>
          </rPr>
          <t>John:</t>
        </r>
        <r>
          <rPr>
            <sz val="9"/>
            <color indexed="81"/>
            <rFont val="Tahoma"/>
            <family val="2"/>
          </rPr>
          <t xml:space="preserve">
Sell older</t>
        </r>
      </text>
    </comment>
    <comment ref="L143" authorId="0" shapeId="0" xr:uid="{10E41382-2598-4025-83AA-103D4CDAF95C}">
      <text>
        <r>
          <rPr>
            <b/>
            <sz val="9"/>
            <color indexed="81"/>
            <rFont val="Tahoma"/>
            <family val="2"/>
          </rPr>
          <t xml:space="preserve">John:
</t>
        </r>
        <r>
          <rPr>
            <sz val="9"/>
            <color indexed="81"/>
            <rFont val="Tahoma"/>
            <family val="2"/>
          </rPr>
          <t>Can't sell till hogget shearing</t>
        </r>
      </text>
    </comment>
    <comment ref="N143" authorId="0" shapeId="0" xr:uid="{2F4DBAE3-5139-4A48-9028-83EF29939CC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44" authorId="0" shapeId="0" xr:uid="{252D0767-43F3-42C0-9FDD-C015A92C6765}">
      <text>
        <r>
          <rPr>
            <b/>
            <sz val="9"/>
            <color indexed="81"/>
            <rFont val="Tahoma"/>
            <family val="2"/>
          </rPr>
          <t>John:</t>
        </r>
        <r>
          <rPr>
            <sz val="9"/>
            <color indexed="81"/>
            <rFont val="Tahoma"/>
            <family val="2"/>
          </rPr>
          <t xml:space="preserve">
Maternal</t>
        </r>
      </text>
    </comment>
    <comment ref="L144" authorId="0" shapeId="0" xr:uid="{D63C6FD1-0DDB-4038-B1DD-6302FFBCDBA7}">
      <text>
        <r>
          <rPr>
            <b/>
            <sz val="9"/>
            <color indexed="81"/>
            <rFont val="Tahoma"/>
            <family val="2"/>
          </rPr>
          <t>John:</t>
        </r>
        <r>
          <rPr>
            <sz val="9"/>
            <color indexed="81"/>
            <rFont val="Tahoma"/>
            <family val="2"/>
          </rPr>
          <t xml:space="preserve">
Sell any age (hopefully as a lamb)</t>
        </r>
      </text>
    </comment>
    <comment ref="N144" authorId="0" shapeId="0" xr:uid="{89C7916C-5B11-46F1-B19A-3AD0D9F255B3}">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B149" authorId="0" shapeId="0" xr:uid="{8EB6D661-EC8E-49C7-9AD3-B219F64EA311}">
      <text>
        <r>
          <rPr>
            <b/>
            <sz val="9"/>
            <color indexed="81"/>
            <rFont val="Tahoma"/>
            <family val="2"/>
          </rPr>
          <t>John:</t>
        </r>
        <r>
          <rPr>
            <sz val="9"/>
            <color indexed="81"/>
            <rFont val="Tahoma"/>
            <family val="2"/>
          </rPr>
          <t xml:space="preserve">
Subtract 1 to convert from Excel index to python slice.</t>
        </r>
      </text>
    </comment>
    <comment ref="B207" authorId="0" shapeId="0" xr:uid="{DEABF0B4-0BC9-451E-B2FC-A54C4551B320}">
      <text>
        <r>
          <rPr>
            <b/>
            <sz val="9"/>
            <color indexed="81"/>
            <rFont val="Tahoma"/>
            <family val="2"/>
          </rPr>
          <t>John:</t>
        </r>
        <r>
          <rPr>
            <sz val="9"/>
            <color indexed="81"/>
            <rFont val="Tahoma"/>
            <family val="2"/>
          </rPr>
          <t xml:space="preserve">
Selecting this mating age has the added effect of setting proportion mated to 0.</t>
        </r>
      </text>
    </comment>
    <comment ref="F208" authorId="0" shapeId="0" xr:uid="{495F61C2-86BA-4C43-8D11-CAD7CA98B444}">
      <text>
        <r>
          <rPr>
            <b/>
            <sz val="9"/>
            <color indexed="81"/>
            <rFont val="Tahoma"/>
            <family val="2"/>
          </rPr>
          <t>John:</t>
        </r>
        <r>
          <rPr>
            <sz val="9"/>
            <color indexed="81"/>
            <rFont val="Tahoma"/>
            <family val="2"/>
          </rPr>
          <t xml:space="preserve">
For </t>
        </r>
      </text>
    </comment>
    <comment ref="E236" authorId="0" shapeId="0" xr:uid="{6D59BC12-5E01-45F6-A96A-C7A21539E075}">
      <text>
        <r>
          <rPr>
            <b/>
            <sz val="9"/>
            <color indexed="81"/>
            <rFont val="Tahoma"/>
            <family val="2"/>
          </rPr>
          <t>John:</t>
        </r>
        <r>
          <rPr>
            <sz val="9"/>
            <color indexed="81"/>
            <rFont val="Tahoma"/>
            <family val="2"/>
          </rPr>
          <t xml:space="preserve">
For whole preg period jumping the split at scanning</t>
        </r>
      </text>
    </comment>
    <comment ref="C364" authorId="0" shapeId="0" xr:uid="{CB45BAC6-EADC-4B73-9F64-9E12441EDA23}">
      <text>
        <r>
          <rPr>
            <b/>
            <sz val="9"/>
            <color indexed="81"/>
            <rFont val="Tahoma"/>
            <family val="2"/>
          </rPr>
          <t>John:</t>
        </r>
        <r>
          <rPr>
            <sz val="9"/>
            <color indexed="81"/>
            <rFont val="Tahoma"/>
            <family val="2"/>
          </rPr>
          <t xml:space="preserve">
Values if 4 levels:
-0.5
0
0.4
0.8</t>
        </r>
      </text>
    </comment>
    <comment ref="D364" authorId="0" shapeId="0" xr:uid="{33A6B5DE-A036-432E-8B04-7647E2717CA0}">
      <text>
        <r>
          <rPr>
            <b/>
            <sz val="9"/>
            <color indexed="81"/>
            <rFont val="Tahoma"/>
            <family val="2"/>
          </rPr>
          <t>John:</t>
        </r>
        <r>
          <rPr>
            <sz val="9"/>
            <color indexed="81"/>
            <rFont val="Tahoma"/>
            <family val="2"/>
          </rPr>
          <t xml:space="preserve">
Values if 4 levels:
-0.5
0
0.4
0.8</t>
        </r>
      </text>
    </comment>
    <comment ref="E364" authorId="0" shapeId="0" xr:uid="{751FB96B-24F6-4D84-8B31-F5BE2727D1F2}">
      <text>
        <r>
          <rPr>
            <b/>
            <sz val="9"/>
            <color indexed="81"/>
            <rFont val="Tahoma"/>
            <family val="2"/>
          </rPr>
          <t>John:</t>
        </r>
        <r>
          <rPr>
            <sz val="9"/>
            <color indexed="81"/>
            <rFont val="Tahoma"/>
            <family val="2"/>
          </rPr>
          <t xml:space="preserve">
Values if 4 levels:
-0.8
-0.4
0
0.5</t>
        </r>
      </text>
    </comment>
    <comment ref="F364" authorId="0" shapeId="0" xr:uid="{4A801745-D400-4549-9E4B-4F1AE8C78F3D}">
      <text>
        <r>
          <rPr>
            <b/>
            <sz val="9"/>
            <color indexed="81"/>
            <rFont val="Tahoma"/>
            <family val="2"/>
          </rPr>
          <t>John:</t>
        </r>
        <r>
          <rPr>
            <sz val="9"/>
            <color indexed="81"/>
            <rFont val="Tahoma"/>
            <family val="2"/>
          </rPr>
          <t xml:space="preserve">
Values if 4 levels:
-0.5
0
0.4
0.8</t>
        </r>
      </text>
    </comment>
    <comment ref="I364" authorId="0" shapeId="0" xr:uid="{FFCD9017-CC93-448C-B9AC-ACE184E2556F}">
      <text>
        <r>
          <rPr>
            <b/>
            <sz val="9"/>
            <color indexed="81"/>
            <rFont val="Tahoma"/>
            <family val="2"/>
          </rPr>
          <t>John:</t>
        </r>
        <r>
          <rPr>
            <sz val="9"/>
            <color indexed="81"/>
            <rFont val="Tahoma"/>
            <family val="2"/>
          </rPr>
          <t xml:space="preserve">
Values if 4 levels:
-0.5
0
0.4
0.8</t>
        </r>
      </text>
    </comment>
    <comment ref="P369" authorId="0" shapeId="0" xr:uid="{F976F7F4-02E2-443C-BA51-6E12CD034BD2}">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9FDD0EA5-C95A-446E-B066-B2B0B150F04F}">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B7F24C21-167D-45C1-80CF-CA4180AE6E2B}">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DD19FB8-4060-4FD9-ACD7-421C99B4FC7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B69EBCEB-6FAB-4821-B981-46C5B03EE12A}">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0048C55F-A208-418E-99A1-8B10D0F9143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831C090-47D6-4A92-B1D7-6ADDCDF5C7BB}">
      <text>
        <r>
          <rPr>
            <b/>
            <sz val="9"/>
            <color indexed="81"/>
            <rFont val="Tahoma"/>
            <family val="2"/>
          </rPr>
          <t>John:</t>
        </r>
        <r>
          <rPr>
            <sz val="9"/>
            <color indexed="81"/>
            <rFont val="Tahoma"/>
            <family val="2"/>
          </rPr>
          <t xml:space="preserve">
Feed supply adjustment,  r2 slice for multiple  ewes scanned for multiples</t>
        </r>
      </text>
    </comment>
    <comment ref="A374" authorId="0" shapeId="0" xr:uid="{B7AB83F0-B27E-4AE9-AB1F-69EBDD75433B}">
      <text>
        <r>
          <rPr>
            <b/>
            <sz val="9"/>
            <color indexed="81"/>
            <rFont val="Tahoma"/>
            <family val="2"/>
          </rPr>
          <t>John:</t>
        </r>
        <r>
          <rPr>
            <sz val="9"/>
            <color indexed="81"/>
            <rFont val="Tahoma"/>
            <family val="2"/>
          </rPr>
          <t xml:space="preserve">
Scan levels set at the maximum number based on all 4 levels of nutrition being tested.</t>
        </r>
      </text>
    </comment>
    <comment ref="P374" authorId="0" shapeId="0" xr:uid="{2E73D731-3FF0-4208-B1B5-75CDE545D759}">
      <text>
        <r>
          <rPr>
            <b/>
            <sz val="9"/>
            <color indexed="81"/>
            <rFont val="Tahoma"/>
            <family val="2"/>
          </rPr>
          <t>John:</t>
        </r>
        <r>
          <rPr>
            <sz val="9"/>
            <color indexed="81"/>
            <rFont val="Tahoma"/>
            <family val="2"/>
          </rPr>
          <t xml:space="preserve">
There is an error introduced with this feeds upply adjustment.
R2[0:1] is used for all the fs adjustments (weaning, lsln, oestrus). So it will get added in more than once.</t>
        </r>
      </text>
    </comment>
    <comment ref="T455" authorId="0" shapeId="0" xr:uid="{6A2EB716-8E8E-481E-A8EE-41FF3A62B94E}">
      <text>
        <r>
          <rPr>
            <b/>
            <sz val="9"/>
            <color indexed="81"/>
            <rFont val="Tahoma"/>
            <family val="2"/>
          </rPr>
          <t>John:</t>
        </r>
        <r>
          <rPr>
            <sz val="9"/>
            <color indexed="81"/>
            <rFont val="Tahoma"/>
            <family val="2"/>
          </rPr>
          <t xml:space="preserve">
Only a small adjustment because the late pregnancy feed supply of the empty ewes has been optimised. The only difference is that the requirement for the multiple bearing ewes might be increased and hence increased competition.</t>
        </r>
      </text>
    </comment>
    <comment ref="O731" authorId="0" shapeId="0" xr:uid="{BAB86947-6057-442C-B7C8-D6EF601BE50B}">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2636615-3481-4AFE-B7CA-B61D6440859E}">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DDA7EC5-5441-4D58-B2A3-2739913054F8}">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F37DAEA6-9019-4CFE-AC65-C63FCAE23A7A}">
      <text>
        <r>
          <rPr>
            <b/>
            <sz val="9"/>
            <color indexed="81"/>
            <rFont val="Tahoma"/>
            <family val="2"/>
          </rPr>
          <t>John:</t>
        </r>
        <r>
          <rPr>
            <sz val="9"/>
            <color indexed="81"/>
            <rFont val="Tahoma"/>
            <family val="2"/>
          </rPr>
          <t xml:space="preserve">
Change in mortlaity when mob size increases</t>
        </r>
      </text>
    </comment>
    <comment ref="C734" authorId="0" shapeId="0" xr:uid="{5E4FB8F4-5D74-4C9F-8BDC-D35733363C05}">
      <text>
        <r>
          <rPr>
            <b/>
            <sz val="9"/>
            <color indexed="81"/>
            <rFont val="Tahoma"/>
            <family val="2"/>
          </rPr>
          <t>John:</t>
        </r>
        <r>
          <rPr>
            <sz val="9"/>
            <color indexed="81"/>
            <rFont val="Tahoma"/>
            <family val="2"/>
          </rPr>
          <t xml:space="preserve">
Also used in the components analysis</t>
        </r>
      </text>
    </comment>
    <comment ref="G737" authorId="0" shapeId="0" xr:uid="{7E466FD6-5A55-4A42-BEF2-8E7109FF3810}">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F1FC7159-ECE4-40C4-BE95-DA0C8DADA6A5}">
      <text>
        <r>
          <rPr>
            <b/>
            <sz val="9"/>
            <color indexed="81"/>
            <rFont val="Tahoma"/>
            <family val="2"/>
          </rPr>
          <t>John:</t>
        </r>
        <r>
          <rPr>
            <sz val="9"/>
            <color indexed="81"/>
            <rFont val="Tahoma"/>
            <family val="2"/>
          </rPr>
          <t xml:space="preserve">
Change in mortlaity when mob size increases</t>
        </r>
      </text>
    </comment>
    <comment ref="C738" authorId="0" shapeId="0" xr:uid="{237285B0-B146-4ED8-9D40-BB7EF0C3643C}">
      <text>
        <r>
          <rPr>
            <b/>
            <sz val="9"/>
            <color indexed="81"/>
            <rFont val="Tahoma"/>
            <family val="2"/>
          </rPr>
          <t>John:</t>
        </r>
        <r>
          <rPr>
            <sz val="9"/>
            <color indexed="81"/>
            <rFont val="Tahoma"/>
            <family val="2"/>
          </rPr>
          <t xml:space="preserve">
Also used in the components analysis</t>
        </r>
      </text>
    </comment>
    <comment ref="C784" authorId="0" shapeId="0" xr:uid="{A3B7E511-E9E6-4B34-88EE-C59A288C1355}">
      <text>
        <r>
          <rPr>
            <b/>
            <sz val="9"/>
            <color indexed="81"/>
            <rFont val="Tahoma"/>
            <family val="2"/>
          </rPr>
          <t>John:</t>
        </r>
        <r>
          <rPr>
            <sz val="9"/>
            <color indexed="81"/>
            <rFont val="Tahoma"/>
            <family val="2"/>
          </rPr>
          <t xml:space="preserve">
Based on a standard meat price of $7/kg in March, achieved from a percentile of 85%</t>
        </r>
      </text>
    </comment>
    <comment ref="O786" authorId="0" shapeId="0" xr:uid="{D659F04C-95C4-4E01-A0AE-8E32FE349373}">
      <text>
        <r>
          <rPr>
            <b/>
            <sz val="9"/>
            <color indexed="81"/>
            <rFont val="Tahoma"/>
            <family val="2"/>
          </rPr>
          <t>John:</t>
        </r>
        <r>
          <rPr>
            <sz val="9"/>
            <color indexed="81"/>
            <rFont val="Tahoma"/>
            <family val="2"/>
          </rPr>
          <t xml:space="preserve">
Very few triplets conceived (but above 0)</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F206DD1C-7E42-4C90-A9AE-1EF7B13A73B0}">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581DAD6E-CBA9-41D7-8271-E7DAEBC9764D}">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7B3936C6-E4CA-4B74-B260-5CE1F8B616A9}">
      <text>
        <r>
          <rPr>
            <b/>
            <sz val="9"/>
            <color indexed="81"/>
            <rFont val="Tahoma"/>
            <family val="2"/>
          </rPr>
          <t>John:</t>
        </r>
        <r>
          <rPr>
            <sz val="9"/>
            <color indexed="81"/>
            <rFont val="Tahoma"/>
            <family val="2"/>
          </rPr>
          <t xml:space="preserve">
This is the first period of the generator</t>
        </r>
      </text>
    </comment>
    <comment ref="B21" authorId="0" shapeId="0" xr:uid="{B7D9B7A1-EE05-4C4D-BA6D-57DA1AF121B8}">
      <text>
        <r>
          <rPr>
            <b/>
            <sz val="9"/>
            <color indexed="81"/>
            <rFont val="Tahoma"/>
            <family val="2"/>
          </rPr>
          <t>John:</t>
        </r>
        <r>
          <rPr>
            <sz val="9"/>
            <color indexed="81"/>
            <rFont val="Tahoma"/>
            <family val="2"/>
          </rPr>
          <t xml:space="preserve">
End of lambing period</t>
        </r>
      </text>
    </comment>
    <comment ref="AW21" authorId="0" shapeId="0" xr:uid="{CF619A8A-50D9-4964-AF00-427EDB4E6A8D}">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FE8C2584-453A-4D03-B000-D8B071691D4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ABC8D226-E74D-4BFC-9BAA-4CD0158DEC54}">
      <text>
        <r>
          <rPr>
            <b/>
            <sz val="9"/>
            <color indexed="81"/>
            <rFont val="Tahoma"/>
            <family val="2"/>
          </rPr>
          <t>John:</t>
        </r>
        <r>
          <rPr>
            <sz val="9"/>
            <color indexed="81"/>
            <rFont val="Tahoma"/>
            <family val="2"/>
          </rPr>
          <t xml:space="preserve">
End of lambing period</t>
        </r>
      </text>
    </comment>
    <comment ref="AW26" authorId="0" shapeId="0" xr:uid="{F2BBBD50-F7AE-4B37-B576-CDECF959E7EC}">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72B0472A-E0CB-4BDB-ACA7-840A04F39C8B}">
      <text>
        <r>
          <rPr>
            <b/>
            <sz val="9"/>
            <color indexed="81"/>
            <rFont val="Tahoma"/>
            <family val="2"/>
          </rPr>
          <t>John:</t>
        </r>
        <r>
          <rPr>
            <sz val="9"/>
            <color indexed="81"/>
            <rFont val="Tahoma"/>
            <family val="2"/>
          </rPr>
          <t xml:space="preserve">
Date of maiden joining doesn't vary with age at ewe lamb joining</t>
        </r>
      </text>
    </comment>
    <comment ref="B31" authorId="0" shapeId="0" xr:uid="{6263290A-33CC-4B22-BBEF-E36FB22E6149}">
      <text>
        <r>
          <rPr>
            <b/>
            <sz val="9"/>
            <color indexed="81"/>
            <rFont val="Tahoma"/>
            <family val="2"/>
          </rPr>
          <t>John:</t>
        </r>
        <r>
          <rPr>
            <sz val="9"/>
            <color indexed="81"/>
            <rFont val="Tahoma"/>
            <family val="2"/>
          </rPr>
          <t xml:space="preserve">
End of lambing period</t>
        </r>
      </text>
    </comment>
    <comment ref="AW31" authorId="0" shapeId="0" xr:uid="{072E1F7F-848E-44BE-8BBF-C2123203DACA}">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2AA8A8CB-504B-4781-9012-C5C60AFABA0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BA5BAB41-6F1E-40F3-B1C0-D8ACDAD1586B}">
      <text>
        <r>
          <rPr>
            <b/>
            <sz val="9"/>
            <color indexed="81"/>
            <rFont val="Tahoma"/>
            <family val="2"/>
          </rPr>
          <t>John:</t>
        </r>
        <r>
          <rPr>
            <sz val="9"/>
            <color indexed="81"/>
            <rFont val="Tahoma"/>
            <family val="2"/>
          </rPr>
          <t xml:space="preserve">
End of lambing period</t>
        </r>
      </text>
    </comment>
    <comment ref="AW36" authorId="0" shapeId="0" xr:uid="{F6502F30-6F96-445F-825E-19EF083CBE13}">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3CE7CB60-E737-4143-A10F-CC17D778973D}">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F729E34-C8DB-4B59-B518-280AACEA1014}">
      <text>
        <r>
          <rPr>
            <b/>
            <sz val="9"/>
            <color indexed="81"/>
            <rFont val="Tahoma"/>
            <family val="2"/>
          </rPr>
          <t>John:</t>
        </r>
        <r>
          <rPr>
            <sz val="9"/>
            <color indexed="81"/>
            <rFont val="Tahoma"/>
            <family val="2"/>
          </rPr>
          <t xml:space="preserve">
End of lambing period</t>
        </r>
      </text>
    </comment>
    <comment ref="AW41" authorId="0" shapeId="0" xr:uid="{51856A25-7772-4AFE-9D4D-71F860F97027}">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74F3917D-5A4E-4136-B81E-A5466E887AB5}">
      <text>
        <r>
          <rPr>
            <b/>
            <sz val="9"/>
            <color indexed="81"/>
            <rFont val="Tahoma"/>
            <family val="2"/>
          </rPr>
          <t>John:</t>
        </r>
        <r>
          <rPr>
            <sz val="9"/>
            <color indexed="81"/>
            <rFont val="Tahoma"/>
            <family val="2"/>
          </rPr>
          <t xml:space="preserve">
Date of maiden joining doesn't vary with age at ewe lamb joining</t>
        </r>
      </text>
    </comment>
    <comment ref="M56" authorId="0" shapeId="0" xr:uid="{7470908F-9EBE-4BBD-9BCF-434EA6839EDF}">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CB82E9-19F8-4147-A638-D473E10F70FC}">
      <text>
        <r>
          <rPr>
            <b/>
            <sz val="9"/>
            <color indexed="81"/>
            <rFont val="Tahoma"/>
            <family val="2"/>
          </rPr>
          <t>John:</t>
        </r>
        <r>
          <rPr>
            <sz val="9"/>
            <color indexed="81"/>
            <rFont val="Tahoma"/>
            <family val="2"/>
          </rPr>
          <t xml:space="preserve">
Adjust the adult single ewe GFW to 5.5kg</t>
        </r>
      </text>
    </comment>
    <comment ref="O56" authorId="0" shapeId="0" xr:uid="{11AECEF7-AE2F-41C4-B5DB-72D5ED769321}">
      <text>
        <r>
          <rPr>
            <b/>
            <sz val="9"/>
            <color indexed="81"/>
            <rFont val="Tahoma"/>
            <family val="2"/>
          </rPr>
          <t>John:</t>
        </r>
        <r>
          <rPr>
            <sz val="9"/>
            <color indexed="81"/>
            <rFont val="Tahoma"/>
            <family val="2"/>
          </rPr>
          <t xml:space="preserve">
FD of adult ewes 19u
</t>
        </r>
      </text>
    </comment>
    <comment ref="P56" authorId="0" shapeId="0" xr:uid="{05B41F82-98D2-4149-AA89-8F54EEB30308}">
      <text>
        <r>
          <rPr>
            <b/>
            <sz val="9"/>
            <color indexed="81"/>
            <rFont val="Tahoma"/>
            <family val="2"/>
          </rPr>
          <t>John:</t>
        </r>
        <r>
          <rPr>
            <sz val="9"/>
            <color indexed="81"/>
            <rFont val="Tahoma"/>
            <family val="2"/>
          </rPr>
          <t xml:space="preserve">
No change of seasonality of the merinos</t>
        </r>
      </text>
    </comment>
    <comment ref="Q56" authorId="0" shapeId="0" xr:uid="{10D73E7C-F033-479E-B486-88ECBE1D1EFA}">
      <text>
        <r>
          <rPr>
            <b/>
            <sz val="9"/>
            <color indexed="81"/>
            <rFont val="Tahoma"/>
            <family val="2"/>
          </rPr>
          <t>John:</t>
        </r>
        <r>
          <rPr>
            <sz val="9"/>
            <color indexed="81"/>
            <rFont val="Tahoma"/>
            <family val="2"/>
          </rPr>
          <t xml:space="preserve">
No change of seasonality of the merinos</t>
        </r>
      </text>
    </comment>
    <comment ref="R56" authorId="0" shapeId="0" xr:uid="{7AF842BC-9CE5-4EE7-AD9E-EA2A7668B765}">
      <text>
        <r>
          <rPr>
            <b/>
            <sz val="9"/>
            <color indexed="81"/>
            <rFont val="Tahoma"/>
            <family val="2"/>
          </rPr>
          <t>John:</t>
        </r>
        <r>
          <rPr>
            <sz val="9"/>
            <color indexed="81"/>
            <rFont val="Tahoma"/>
            <family val="2"/>
          </rPr>
          <t xml:space="preserve">
Adjust proportion of drys to 12%</t>
        </r>
      </text>
    </comment>
    <comment ref="S56" authorId="0" shapeId="0" xr:uid="{63059E66-3338-4890-9DAC-E9B9EBFE9120}">
      <text>
        <r>
          <rPr>
            <b/>
            <sz val="9"/>
            <color indexed="81"/>
            <rFont val="Tahoma"/>
            <family val="2"/>
          </rPr>
          <t>John:</t>
        </r>
        <r>
          <rPr>
            <sz val="9"/>
            <color indexed="81"/>
            <rFont val="Tahoma"/>
            <family val="2"/>
          </rPr>
          <t xml:space="preserve">
Reduce reproduction to scan 128%</t>
        </r>
      </text>
    </comment>
    <comment ref="T56" authorId="0" shapeId="0" xr:uid="{C68C2E38-D2B9-4519-8AFE-43D404492F00}">
      <text>
        <r>
          <rPr>
            <b/>
            <sz val="9"/>
            <color indexed="81"/>
            <rFont val="Tahoma"/>
            <family val="2"/>
          </rPr>
          <t>John:</t>
        </r>
        <r>
          <rPr>
            <sz val="9"/>
            <color indexed="81"/>
            <rFont val="Tahoma"/>
            <family val="2"/>
          </rPr>
          <t xml:space="preserve">
Adjust single survival to 88%</t>
        </r>
      </text>
    </comment>
    <comment ref="U56" authorId="0" shapeId="0" xr:uid="{442FB012-442C-42D9-A558-A1BFD75BB0C6}">
      <text>
        <r>
          <rPr>
            <b/>
            <sz val="9"/>
            <color indexed="81"/>
            <rFont val="Tahoma"/>
            <family val="2"/>
          </rPr>
          <t>John:</t>
        </r>
        <r>
          <rPr>
            <sz val="9"/>
            <color indexed="81"/>
            <rFont val="Tahoma"/>
            <family val="2"/>
          </rPr>
          <t xml:space="preserve">
Adjust single survival to 88%</t>
        </r>
      </text>
    </comment>
    <comment ref="V56" authorId="0" shapeId="0" xr:uid="{2D03F3E9-1F13-49F4-A79C-51788BF9F49A}">
      <text>
        <r>
          <rPr>
            <b/>
            <sz val="9"/>
            <color indexed="81"/>
            <rFont val="Tahoma"/>
            <family val="2"/>
          </rPr>
          <t>John:</t>
        </r>
        <r>
          <rPr>
            <sz val="9"/>
            <color indexed="81"/>
            <rFont val="Tahoma"/>
            <family val="2"/>
          </rPr>
          <t xml:space="preserve">
Adjust single survival to 88%</t>
        </r>
      </text>
    </comment>
    <comment ref="W56" authorId="0" shapeId="0" xr:uid="{70FD2809-C5B4-4A78-9BC7-613415EB2567}">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8F351E70-69F5-4115-B550-DC0778233995}">
      <text>
        <r>
          <rPr>
            <b/>
            <sz val="9"/>
            <color indexed="81"/>
            <rFont val="Tahoma"/>
            <family val="2"/>
          </rPr>
          <t>John:</t>
        </r>
        <r>
          <rPr>
            <sz val="9"/>
            <color indexed="81"/>
            <rFont val="Tahoma"/>
            <family val="2"/>
          </rPr>
          <t xml:space="preserve">
Adjust the adult single ewe GFW to 5.8kg</t>
        </r>
      </text>
    </comment>
    <comment ref="Y56" authorId="0" shapeId="0" xr:uid="{3A135EBF-29F0-4814-8C84-68A69CDAA1DE}">
      <text>
        <r>
          <rPr>
            <b/>
            <sz val="9"/>
            <color indexed="81"/>
            <rFont val="Tahoma"/>
            <family val="2"/>
          </rPr>
          <t>John:</t>
        </r>
        <r>
          <rPr>
            <sz val="9"/>
            <color indexed="81"/>
            <rFont val="Tahoma"/>
            <family val="2"/>
          </rPr>
          <t xml:space="preserve">
FD of adult ewes 19.5u
</t>
        </r>
      </text>
    </comment>
    <comment ref="Z56" authorId="0" shapeId="0" xr:uid="{ADE9D97B-C2DB-4DBF-A709-FB83575089AF}">
      <text>
        <r>
          <rPr>
            <b/>
            <sz val="9"/>
            <color indexed="81"/>
            <rFont val="Tahoma"/>
            <family val="2"/>
          </rPr>
          <t>John:</t>
        </r>
        <r>
          <rPr>
            <sz val="9"/>
            <color indexed="81"/>
            <rFont val="Tahoma"/>
            <family val="2"/>
          </rPr>
          <t xml:space="preserve">
No change of seasonality of the merinos</t>
        </r>
      </text>
    </comment>
    <comment ref="AA56" authorId="0" shapeId="0" xr:uid="{25AD1E42-255E-4FF3-A892-E87F205D36B3}">
      <text>
        <r>
          <rPr>
            <b/>
            <sz val="9"/>
            <color indexed="81"/>
            <rFont val="Tahoma"/>
            <family val="2"/>
          </rPr>
          <t>John:</t>
        </r>
        <r>
          <rPr>
            <sz val="9"/>
            <color indexed="81"/>
            <rFont val="Tahoma"/>
            <family val="2"/>
          </rPr>
          <t xml:space="preserve">
No change of seasonality of the merinos</t>
        </r>
      </text>
    </comment>
    <comment ref="AB56" authorId="0" shapeId="0" xr:uid="{761A911B-0357-4604-981C-7DB2582DAE6E}">
      <text>
        <r>
          <rPr>
            <b/>
            <sz val="9"/>
            <color indexed="81"/>
            <rFont val="Tahoma"/>
            <family val="2"/>
          </rPr>
          <t>John:</t>
        </r>
        <r>
          <rPr>
            <sz val="9"/>
            <color indexed="81"/>
            <rFont val="Tahoma"/>
            <family val="2"/>
          </rPr>
          <t xml:space="preserve">
Adjust proportion of drys to 12%</t>
        </r>
      </text>
    </comment>
    <comment ref="AC56" authorId="0" shapeId="0" xr:uid="{E182E535-2CE5-4123-8AD5-AACA89883DB1}">
      <text>
        <r>
          <rPr>
            <b/>
            <sz val="9"/>
            <color indexed="81"/>
            <rFont val="Tahoma"/>
            <family val="2"/>
          </rPr>
          <t>John:</t>
        </r>
        <r>
          <rPr>
            <sz val="9"/>
            <color indexed="81"/>
            <rFont val="Tahoma"/>
            <family val="2"/>
          </rPr>
          <t xml:space="preserve">
Reduce reproduction to scan 128%</t>
        </r>
      </text>
    </comment>
    <comment ref="AD56" authorId="0" shapeId="0" xr:uid="{AE435FA4-8F7A-4CAB-8B73-DF1AA90A9BC1}">
      <text>
        <r>
          <rPr>
            <b/>
            <sz val="9"/>
            <color indexed="81"/>
            <rFont val="Tahoma"/>
            <family val="2"/>
          </rPr>
          <t>John:</t>
        </r>
        <r>
          <rPr>
            <sz val="9"/>
            <color indexed="81"/>
            <rFont val="Tahoma"/>
            <family val="2"/>
          </rPr>
          <t xml:space="preserve">
Adjust single survival to 88%</t>
        </r>
      </text>
    </comment>
    <comment ref="AE56" authorId="0" shapeId="0" xr:uid="{D3809841-2EF8-46FA-AA57-DF5716192164}">
      <text>
        <r>
          <rPr>
            <b/>
            <sz val="9"/>
            <color indexed="81"/>
            <rFont val="Tahoma"/>
            <family val="2"/>
          </rPr>
          <t>John:</t>
        </r>
        <r>
          <rPr>
            <sz val="9"/>
            <color indexed="81"/>
            <rFont val="Tahoma"/>
            <family val="2"/>
          </rPr>
          <t xml:space="preserve">
Adjust single survival to 88%</t>
        </r>
      </text>
    </comment>
    <comment ref="AF56" authorId="0" shapeId="0" xr:uid="{87A4E015-C418-47FF-A6F4-BC0BA11D9F6E}">
      <text>
        <r>
          <rPr>
            <b/>
            <sz val="9"/>
            <color indexed="81"/>
            <rFont val="Tahoma"/>
            <family val="2"/>
          </rPr>
          <t>John:</t>
        </r>
        <r>
          <rPr>
            <sz val="9"/>
            <color indexed="81"/>
            <rFont val="Tahoma"/>
            <family val="2"/>
          </rPr>
          <t xml:space="preserve">
Adjust single survival to 88%</t>
        </r>
      </text>
    </comment>
    <comment ref="AG56" authorId="0" shapeId="0" xr:uid="{7E308890-87AA-4720-9C53-E0366F781D6E}">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0E18D71A-C895-46B5-9B68-48A83B9D1A8F}">
      <text>
        <r>
          <rPr>
            <b/>
            <sz val="9"/>
            <color indexed="81"/>
            <rFont val="Tahoma"/>
            <family val="2"/>
          </rPr>
          <t>John:</t>
        </r>
        <r>
          <rPr>
            <sz val="9"/>
            <color indexed="81"/>
            <rFont val="Tahoma"/>
            <family val="2"/>
          </rPr>
          <t xml:space="preserve">
Adjust the adult single ewe GFW to 5.5kg</t>
        </r>
      </text>
    </comment>
    <comment ref="AI56" authorId="0" shapeId="0" xr:uid="{0D21D5DF-12AE-49E6-BE7F-A424B9D361E6}">
      <text>
        <r>
          <rPr>
            <b/>
            <sz val="9"/>
            <color indexed="81"/>
            <rFont val="Tahoma"/>
            <family val="2"/>
          </rPr>
          <t>John:</t>
        </r>
        <r>
          <rPr>
            <sz val="9"/>
            <color indexed="81"/>
            <rFont val="Tahoma"/>
            <family val="2"/>
          </rPr>
          <t xml:space="preserve">
FD of adult ewes 19u
</t>
        </r>
      </text>
    </comment>
    <comment ref="AJ56" authorId="0" shapeId="0" xr:uid="{C282E89B-3514-422F-8D98-D175B687673A}">
      <text>
        <r>
          <rPr>
            <b/>
            <sz val="9"/>
            <color indexed="81"/>
            <rFont val="Tahoma"/>
            <family val="2"/>
          </rPr>
          <t>John:</t>
        </r>
        <r>
          <rPr>
            <sz val="9"/>
            <color indexed="81"/>
            <rFont val="Tahoma"/>
            <family val="2"/>
          </rPr>
          <t xml:space="preserve">
No change of seasonality of the merinos</t>
        </r>
      </text>
    </comment>
    <comment ref="AK56" authorId="0" shapeId="0" xr:uid="{15D4FA93-593B-43AE-B9C5-0C65258C2001}">
      <text>
        <r>
          <rPr>
            <b/>
            <sz val="9"/>
            <color indexed="81"/>
            <rFont val="Tahoma"/>
            <family val="2"/>
          </rPr>
          <t>John:</t>
        </r>
        <r>
          <rPr>
            <sz val="9"/>
            <color indexed="81"/>
            <rFont val="Tahoma"/>
            <family val="2"/>
          </rPr>
          <t xml:space="preserve">
No change of seasonality of the merinos</t>
        </r>
      </text>
    </comment>
    <comment ref="AL56" authorId="0" shapeId="0" xr:uid="{8DB8722C-BEED-4DB0-91A1-FB59649E74F7}">
      <text>
        <r>
          <rPr>
            <b/>
            <sz val="9"/>
            <color indexed="81"/>
            <rFont val="Tahoma"/>
            <family val="2"/>
          </rPr>
          <t>John:</t>
        </r>
        <r>
          <rPr>
            <sz val="9"/>
            <color indexed="81"/>
            <rFont val="Tahoma"/>
            <family val="2"/>
          </rPr>
          <t xml:space="preserve">
Adjust proportion of drys to 12%</t>
        </r>
      </text>
    </comment>
    <comment ref="AM56" authorId="0" shapeId="0" xr:uid="{46DE0B50-C869-4A34-81E5-4C8025F0A26E}">
      <text>
        <r>
          <rPr>
            <b/>
            <sz val="9"/>
            <color indexed="81"/>
            <rFont val="Tahoma"/>
            <family val="2"/>
          </rPr>
          <t>John:</t>
        </r>
        <r>
          <rPr>
            <sz val="9"/>
            <color indexed="81"/>
            <rFont val="Tahoma"/>
            <family val="2"/>
          </rPr>
          <t xml:space="preserve">
Reduce reproduction to scan 128%</t>
        </r>
      </text>
    </comment>
    <comment ref="AN56" authorId="0" shapeId="0" xr:uid="{AA9CF30A-C000-4EC7-A7BB-4E9CF25A1BE2}">
      <text>
        <r>
          <rPr>
            <b/>
            <sz val="9"/>
            <color indexed="81"/>
            <rFont val="Tahoma"/>
            <family val="2"/>
          </rPr>
          <t>John:</t>
        </r>
        <r>
          <rPr>
            <sz val="9"/>
            <color indexed="81"/>
            <rFont val="Tahoma"/>
            <family val="2"/>
          </rPr>
          <t xml:space="preserve">
Adjust single survival to 88%</t>
        </r>
      </text>
    </comment>
    <comment ref="AO56" authorId="0" shapeId="0" xr:uid="{D28A6BA4-8B88-4A63-B3D1-986E27F7932F}">
      <text>
        <r>
          <rPr>
            <b/>
            <sz val="9"/>
            <color indexed="81"/>
            <rFont val="Tahoma"/>
            <family val="2"/>
          </rPr>
          <t>John:</t>
        </r>
        <r>
          <rPr>
            <sz val="9"/>
            <color indexed="81"/>
            <rFont val="Tahoma"/>
            <family val="2"/>
          </rPr>
          <t xml:space="preserve">
Adjust single survival to 88%</t>
        </r>
      </text>
    </comment>
    <comment ref="AP56" authorId="0" shapeId="0" xr:uid="{10CA02F0-6D9B-48D9-A3D4-E2DEED40475D}">
      <text>
        <r>
          <rPr>
            <b/>
            <sz val="9"/>
            <color indexed="81"/>
            <rFont val="Tahoma"/>
            <family val="2"/>
          </rPr>
          <t>John:</t>
        </r>
        <r>
          <rPr>
            <sz val="9"/>
            <color indexed="81"/>
            <rFont val="Tahoma"/>
            <family val="2"/>
          </rPr>
          <t xml:space="preserve">
Adjust single survival to 88%</t>
        </r>
      </text>
    </comment>
    <comment ref="AJ59" authorId="0" shapeId="0" xr:uid="{F6B8259E-8259-44F4-9E74-64BD3A21C9D4}">
      <text>
        <r>
          <rPr>
            <b/>
            <sz val="9"/>
            <color indexed="81"/>
            <rFont val="Tahoma"/>
            <family val="2"/>
          </rPr>
          <t>John:</t>
        </r>
        <r>
          <rPr>
            <sz val="9"/>
            <color indexed="81"/>
            <rFont val="Tahoma"/>
            <family val="2"/>
          </rPr>
          <t xml:space="preserve">
Reduce seasonality pf meat breeds to same as merinos</t>
        </r>
      </text>
    </comment>
    <comment ref="AK59" authorId="0" shapeId="0" xr:uid="{9285CE8D-82C8-484D-8C1B-A6DCB5C4C5CE}">
      <text>
        <r>
          <rPr>
            <b/>
            <sz val="9"/>
            <color indexed="81"/>
            <rFont val="Tahoma"/>
            <family val="2"/>
          </rPr>
          <t>John:</t>
        </r>
        <r>
          <rPr>
            <sz val="9"/>
            <color indexed="81"/>
            <rFont val="Tahoma"/>
            <family val="2"/>
          </rPr>
          <t xml:space="preserve">
Reduce seasonality pf meat breeds to same as merinos</t>
        </r>
      </text>
    </comment>
    <comment ref="H71" authorId="0" shapeId="0" xr:uid="{6AF49ECA-340A-41A6-9708-3C2BEBBBDB67}">
      <text>
        <r>
          <rPr>
            <b/>
            <sz val="9"/>
            <color indexed="81"/>
            <rFont val="Tahoma"/>
            <family val="2"/>
          </rPr>
          <t>John:</t>
        </r>
        <r>
          <rPr>
            <sz val="9"/>
            <color indexed="81"/>
            <rFont val="Tahoma"/>
            <family val="2"/>
          </rPr>
          <t xml:space="preserve">
Default is 33% of the drys are twice dry</t>
        </r>
      </text>
    </comment>
    <comment ref="O71" authorId="1" shapeId="0" xr:uid="{C8C7D7A7-AF2E-4043-A0D7-6409110F5EE2}">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CF16F872-290F-4873-ADA6-42DA9A890BB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644A208E-E006-45BA-900B-B51E2E4041DC}">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0548C5AC-C8F6-490A-B38A-C718A7425E6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99813238-ED37-4F07-B625-72B451CED4F4}">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41700D11-1147-487F-8AE1-4FFE9FD5BD65}">
      <text>
        <r>
          <rPr>
            <b/>
            <sz val="9"/>
            <color indexed="81"/>
            <rFont val="Tahoma"/>
            <family val="2"/>
          </rPr>
          <t>John:</t>
        </r>
        <r>
          <rPr>
            <sz val="9"/>
            <color indexed="81"/>
            <rFont val="Tahoma"/>
            <family val="2"/>
          </rPr>
          <t xml:space="preserve">
Genetic benefit of culling passengers</t>
        </r>
      </text>
    </comment>
    <comment ref="I82" authorId="0" shapeId="0" xr:uid="{29E9DCDB-4CBA-40B0-9A5C-AFFD1548F143}">
      <text>
        <r>
          <rPr>
            <b/>
            <sz val="9"/>
            <color indexed="81"/>
            <rFont val="Tahoma"/>
            <family val="2"/>
          </rPr>
          <t>John:</t>
        </r>
        <r>
          <rPr>
            <sz val="9"/>
            <color indexed="81"/>
            <rFont val="Tahoma"/>
            <family val="2"/>
          </rPr>
          <t xml:space="preserve">
This value is (1 - mortality), with a little to spare</t>
        </r>
      </text>
    </comment>
    <comment ref="J86" authorId="0" shapeId="0" xr:uid="{13A2F80E-5B53-4328-BC44-CC970EECF8F2}">
      <text>
        <r>
          <rPr>
            <b/>
            <sz val="9"/>
            <color indexed="81"/>
            <rFont val="Tahoma"/>
            <family val="2"/>
          </rPr>
          <t>John:</t>
        </r>
        <r>
          <rPr>
            <sz val="9"/>
            <color indexed="81"/>
            <rFont val="Tahoma"/>
            <family val="2"/>
          </rPr>
          <t xml:space="preserve">
Genetic benefit of retaining performers</t>
        </r>
      </text>
    </comment>
    <comment ref="C141" authorId="0" shapeId="0" xr:uid="{79D77E2B-5FD8-46BF-888F-16169B5DBB3F}">
      <text>
        <r>
          <rPr>
            <b/>
            <sz val="9"/>
            <color indexed="81"/>
            <rFont val="Tahoma"/>
            <family val="2"/>
          </rPr>
          <t>John:</t>
        </r>
        <r>
          <rPr>
            <sz val="9"/>
            <color indexed="81"/>
            <rFont val="Tahoma"/>
            <family val="2"/>
          </rPr>
          <t xml:space="preserve">
Fine wool merino</t>
        </r>
      </text>
    </comment>
    <comment ref="E141" authorId="0" shapeId="0" xr:uid="{7E0CDF8D-30CB-46F1-A7E9-04457AB048B5}">
      <text>
        <r>
          <rPr>
            <b/>
            <sz val="9"/>
            <color indexed="81"/>
            <rFont val="Tahoma"/>
            <family val="2"/>
          </rPr>
          <t>John:</t>
        </r>
        <r>
          <rPr>
            <sz val="9"/>
            <color indexed="81"/>
            <rFont val="Tahoma"/>
            <family val="2"/>
          </rPr>
          <t xml:space="preserve">
BBB</t>
        </r>
      </text>
    </comment>
    <comment ref="F141" authorId="0" shapeId="0" xr:uid="{7FB7F7D3-1AC7-435B-A12F-B2AC91AC694B}">
      <text>
        <r>
          <rPr>
            <b/>
            <sz val="9"/>
            <color indexed="81"/>
            <rFont val="Tahoma"/>
            <family val="2"/>
          </rPr>
          <t>John:</t>
        </r>
        <r>
          <rPr>
            <sz val="9"/>
            <color indexed="81"/>
            <rFont val="Tahoma"/>
            <family val="2"/>
          </rPr>
          <t xml:space="preserve">
Sell 0 to 8mths</t>
        </r>
      </text>
    </comment>
    <comment ref="L141" authorId="0" shapeId="0" xr:uid="{C3D6640B-37AD-4E41-A2AE-7D60C0BE255C}">
      <text>
        <r>
          <rPr>
            <b/>
            <sz val="9"/>
            <color indexed="81"/>
            <rFont val="Tahoma"/>
            <family val="2"/>
          </rPr>
          <t>John:</t>
        </r>
        <r>
          <rPr>
            <sz val="9"/>
            <color indexed="81"/>
            <rFont val="Tahoma"/>
            <family val="2"/>
          </rPr>
          <t xml:space="preserve">
Sell any age (hopefully as a lamb)</t>
        </r>
      </text>
    </comment>
    <comment ref="N141" authorId="0" shapeId="0" xr:uid="{843C32F1-B33A-4E03-9930-12FE88BFD1A9}">
      <text>
        <r>
          <rPr>
            <b/>
            <sz val="9"/>
            <color indexed="81"/>
            <rFont val="Tahoma"/>
            <family val="2"/>
          </rPr>
          <t>John:</t>
        </r>
        <r>
          <rPr>
            <sz val="9"/>
            <color indexed="81"/>
            <rFont val="Tahoma"/>
            <family val="2"/>
          </rPr>
          <t xml:space="preserve">
Sell CFA at 5.5yo</t>
        </r>
      </text>
    </comment>
    <comment ref="C142" authorId="0" shapeId="0" xr:uid="{26525602-03D1-4AD9-A7EF-9A017E73CAB0}">
      <text>
        <r>
          <rPr>
            <b/>
            <sz val="9"/>
            <color indexed="81"/>
            <rFont val="Tahoma"/>
            <family val="2"/>
          </rPr>
          <t>John:</t>
        </r>
        <r>
          <rPr>
            <sz val="9"/>
            <color indexed="81"/>
            <rFont val="Tahoma"/>
            <family val="2"/>
          </rPr>
          <t xml:space="preserve">
Medium merino</t>
        </r>
      </text>
    </comment>
    <comment ref="F142" authorId="0" shapeId="0" xr:uid="{DB10309E-8F11-422D-B7F3-1D63DC7E2749}">
      <text>
        <r>
          <rPr>
            <b/>
            <sz val="9"/>
            <color indexed="81"/>
            <rFont val="Tahoma"/>
            <family val="2"/>
          </rPr>
          <t>John:</t>
        </r>
        <r>
          <rPr>
            <sz val="9"/>
            <color indexed="81"/>
            <rFont val="Tahoma"/>
            <family val="2"/>
          </rPr>
          <t xml:space="preserve">
Sell 8 to 15 mths</t>
        </r>
      </text>
    </comment>
    <comment ref="L142" authorId="0" shapeId="0" xr:uid="{4CD6B8E3-CFB8-4993-BD0D-494CD745EDF2}">
      <text>
        <r>
          <rPr>
            <b/>
            <sz val="9"/>
            <color indexed="81"/>
            <rFont val="Tahoma"/>
            <family val="2"/>
          </rPr>
          <t xml:space="preserve">John:
</t>
        </r>
        <r>
          <rPr>
            <sz val="9"/>
            <color indexed="81"/>
            <rFont val="Tahoma"/>
            <family val="2"/>
          </rPr>
          <t>Can't sell till hogget shearing</t>
        </r>
      </text>
    </comment>
    <comment ref="N142" authorId="0" shapeId="0" xr:uid="{76A1D5B8-88D0-4350-A4A9-F96B0BCE1650}">
      <text>
        <r>
          <rPr>
            <b/>
            <sz val="9"/>
            <color indexed="81"/>
            <rFont val="Tahoma"/>
            <family val="2"/>
          </rPr>
          <t>John:</t>
        </r>
        <r>
          <rPr>
            <sz val="9"/>
            <color indexed="81"/>
            <rFont val="Tahoma"/>
            <family val="2"/>
          </rPr>
          <t xml:space="preserve">
Sell CFA at 6.5yo</t>
        </r>
      </text>
    </comment>
    <comment ref="E143" authorId="0" shapeId="0" xr:uid="{39B785D6-592F-4BAE-A533-54411E8E8563}">
      <text>
        <r>
          <rPr>
            <b/>
            <sz val="9"/>
            <color indexed="81"/>
            <rFont val="Tahoma"/>
            <family val="2"/>
          </rPr>
          <t>John:</t>
        </r>
        <r>
          <rPr>
            <sz val="9"/>
            <color indexed="81"/>
            <rFont val="Tahoma"/>
            <family val="2"/>
          </rPr>
          <t xml:space="preserve">
BBT</t>
        </r>
      </text>
    </comment>
    <comment ref="F143" authorId="0" shapeId="0" xr:uid="{9E65433A-051C-4AB8-92B8-C9CFBB1EC95E}">
      <text>
        <r>
          <rPr>
            <b/>
            <sz val="9"/>
            <color indexed="81"/>
            <rFont val="Tahoma"/>
            <family val="2"/>
          </rPr>
          <t>John:</t>
        </r>
        <r>
          <rPr>
            <sz val="9"/>
            <color indexed="81"/>
            <rFont val="Tahoma"/>
            <family val="2"/>
          </rPr>
          <t xml:space="preserve">
Sell 15 mths to 21 mths</t>
        </r>
      </text>
    </comment>
    <comment ref="C144" authorId="0" shapeId="0" xr:uid="{F23FA1C2-3563-4D23-84CD-3ED25E3AA256}">
      <text>
        <r>
          <rPr>
            <b/>
            <sz val="9"/>
            <color indexed="81"/>
            <rFont val="Tahoma"/>
            <family val="2"/>
          </rPr>
          <t>John:</t>
        </r>
        <r>
          <rPr>
            <sz val="9"/>
            <color indexed="81"/>
            <rFont val="Tahoma"/>
            <family val="2"/>
          </rPr>
          <t xml:space="preserve">
Maternal</t>
        </r>
      </text>
    </comment>
    <comment ref="F144" authorId="0" shapeId="0" xr:uid="{8E7D5C88-700C-4D22-9D6D-44C6D0C48E8A}">
      <text>
        <r>
          <rPr>
            <b/>
            <sz val="9"/>
            <color indexed="81"/>
            <rFont val="Tahoma"/>
            <family val="2"/>
          </rPr>
          <t>John:</t>
        </r>
        <r>
          <rPr>
            <sz val="9"/>
            <color indexed="81"/>
            <rFont val="Tahoma"/>
            <family val="2"/>
          </rPr>
          <t xml:space="preserve">
Sell older</t>
        </r>
      </text>
    </comment>
    <comment ref="P369" authorId="0" shapeId="0" xr:uid="{F23F093E-CC7D-42EF-823C-ABF4592E3E1D}">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FA1B7B4D-A005-4212-92F9-D2D2C6D0166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9711C4A8-9EC8-4729-AE85-9BADAC4254BC}">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4D55B1C-56E8-4F0B-B26C-6910700E90E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26556EC3-A0AC-4AA2-BF33-8637BA22A833}">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4EDE5F86-6CB6-44BB-AB07-6D465A6CBCF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9E11D76-50E0-4F85-947D-6063EFB2085E}">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1BCC03EC-8F02-4AE8-A001-4B8CBF93BC5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19184A73-52B7-477D-B813-40DB249E7E8C}">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588830CF-7DBE-4798-929B-DA7F100415AA}">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28356B9-21EE-4C7A-B399-5839760F58B2}">
      <text>
        <r>
          <rPr>
            <b/>
            <sz val="9"/>
            <color indexed="81"/>
            <rFont val="Tahoma"/>
            <family val="2"/>
          </rPr>
          <t>John:</t>
        </r>
        <r>
          <rPr>
            <sz val="9"/>
            <color indexed="81"/>
            <rFont val="Tahoma"/>
            <family val="2"/>
          </rPr>
          <t xml:space="preserve">
Change in mortlaity when mob size increases</t>
        </r>
      </text>
    </comment>
    <comment ref="C734" authorId="0" shapeId="0" xr:uid="{7BDE3F2B-4A97-4B24-9147-FEDA7DD75090}">
      <text>
        <r>
          <rPr>
            <b/>
            <sz val="9"/>
            <color indexed="81"/>
            <rFont val="Tahoma"/>
            <family val="2"/>
          </rPr>
          <t>John:</t>
        </r>
        <r>
          <rPr>
            <sz val="9"/>
            <color indexed="81"/>
            <rFont val="Tahoma"/>
            <family val="2"/>
          </rPr>
          <t xml:space="preserve">
Also used in the components analysis</t>
        </r>
      </text>
    </comment>
    <comment ref="G737" authorId="0" shapeId="0" xr:uid="{A0E13063-F093-4E15-947B-05A93884575E}">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16C14FA1-C8D1-4F20-83F6-0C5FF5FC2641}">
      <text>
        <r>
          <rPr>
            <b/>
            <sz val="9"/>
            <color indexed="81"/>
            <rFont val="Tahoma"/>
            <family val="2"/>
          </rPr>
          <t>John:</t>
        </r>
        <r>
          <rPr>
            <sz val="9"/>
            <color indexed="81"/>
            <rFont val="Tahoma"/>
            <family val="2"/>
          </rPr>
          <t xml:space="preserve">
Change in mortlaity when mob size increases</t>
        </r>
      </text>
    </comment>
    <comment ref="C738" authorId="0" shapeId="0" xr:uid="{ECF6C7D5-0650-4708-B608-3B7468C3B704}">
      <text>
        <r>
          <rPr>
            <b/>
            <sz val="9"/>
            <color indexed="81"/>
            <rFont val="Tahoma"/>
            <family val="2"/>
          </rPr>
          <t>John:</t>
        </r>
        <r>
          <rPr>
            <sz val="9"/>
            <color indexed="81"/>
            <rFont val="Tahoma"/>
            <family val="2"/>
          </rPr>
          <t xml:space="preserve">
Also used in the components analysis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9657381-4911-4219-8301-940D8159CE95}">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35E4F8A8-8A9C-4196-BEAB-E5F03C0B5176}">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2AE6C0D7-4F52-44D0-9D8B-D980F70DE8F2}">
      <text>
        <r>
          <rPr>
            <b/>
            <sz val="9"/>
            <color indexed="81"/>
            <rFont val="Tahoma"/>
            <family val="2"/>
          </rPr>
          <t>John:</t>
        </r>
        <r>
          <rPr>
            <sz val="9"/>
            <color indexed="81"/>
            <rFont val="Tahoma"/>
            <family val="2"/>
          </rPr>
          <t xml:space="preserve">
This is the first period of the generator</t>
        </r>
      </text>
    </comment>
    <comment ref="B21" authorId="0" shapeId="0" xr:uid="{0172A2D3-2C1A-491F-B8D3-9A847102556E}">
      <text>
        <r>
          <rPr>
            <b/>
            <sz val="9"/>
            <color indexed="81"/>
            <rFont val="Tahoma"/>
            <family val="2"/>
          </rPr>
          <t>John:</t>
        </r>
        <r>
          <rPr>
            <sz val="9"/>
            <color indexed="81"/>
            <rFont val="Tahoma"/>
            <family val="2"/>
          </rPr>
          <t xml:space="preserve">
End of lambing period</t>
        </r>
      </text>
    </comment>
    <comment ref="AW21" authorId="0" shapeId="0" xr:uid="{8186EECB-DD05-4473-8B2D-7037A4300A28}">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E1ED95E-BF35-4F10-BBCA-F9701076BCA1}">
      <text>
        <r>
          <rPr>
            <b/>
            <sz val="9"/>
            <color indexed="81"/>
            <rFont val="Tahoma"/>
            <family val="2"/>
          </rPr>
          <t>John:</t>
        </r>
        <r>
          <rPr>
            <sz val="9"/>
            <color indexed="81"/>
            <rFont val="Tahoma"/>
            <family val="2"/>
          </rPr>
          <t xml:space="preserve">
Date of maiden joining doesn't vary with age at ewe lamb joining</t>
        </r>
      </text>
    </comment>
    <comment ref="B26" authorId="0" shapeId="0" xr:uid="{9B5C590B-B71C-4D50-8C31-174225EE3F5E}">
      <text>
        <r>
          <rPr>
            <b/>
            <sz val="9"/>
            <color indexed="81"/>
            <rFont val="Tahoma"/>
            <family val="2"/>
          </rPr>
          <t>John:</t>
        </r>
        <r>
          <rPr>
            <sz val="9"/>
            <color indexed="81"/>
            <rFont val="Tahoma"/>
            <family val="2"/>
          </rPr>
          <t xml:space="preserve">
End of lambing period</t>
        </r>
      </text>
    </comment>
    <comment ref="AW26" authorId="0" shapeId="0" xr:uid="{3B6673A9-65D2-435F-8BF4-B42650187A78}">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5D923A40-33F1-4C90-8E79-5DCCD7BB8953}">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E4EDCBD-635B-41A6-AC92-7B00FB741895}">
      <text>
        <r>
          <rPr>
            <b/>
            <sz val="9"/>
            <color indexed="81"/>
            <rFont val="Tahoma"/>
            <family val="2"/>
          </rPr>
          <t>John:</t>
        </r>
        <r>
          <rPr>
            <sz val="9"/>
            <color indexed="81"/>
            <rFont val="Tahoma"/>
            <family val="2"/>
          </rPr>
          <t xml:space="preserve">
End of lambing period</t>
        </r>
      </text>
    </comment>
    <comment ref="AW31" authorId="0" shapeId="0" xr:uid="{80F72EAF-1148-4EFE-9FAF-4910A0EB789F}">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4ECE14B9-ABE0-4CD0-993F-2461AC845439}">
      <text>
        <r>
          <rPr>
            <b/>
            <sz val="9"/>
            <color indexed="81"/>
            <rFont val="Tahoma"/>
            <family val="2"/>
          </rPr>
          <t>John:</t>
        </r>
        <r>
          <rPr>
            <sz val="9"/>
            <color indexed="81"/>
            <rFont val="Tahoma"/>
            <family val="2"/>
          </rPr>
          <t xml:space="preserve">
Date of maiden joining doesn't vary with age at ewe lamb joining</t>
        </r>
      </text>
    </comment>
    <comment ref="B36" authorId="0" shapeId="0" xr:uid="{1CF2D3E3-D18E-4651-857C-FB0A13C9458A}">
      <text>
        <r>
          <rPr>
            <b/>
            <sz val="9"/>
            <color indexed="81"/>
            <rFont val="Tahoma"/>
            <family val="2"/>
          </rPr>
          <t>John:</t>
        </r>
        <r>
          <rPr>
            <sz val="9"/>
            <color indexed="81"/>
            <rFont val="Tahoma"/>
            <family val="2"/>
          </rPr>
          <t xml:space="preserve">
End of lambing period</t>
        </r>
      </text>
    </comment>
    <comment ref="AW36" authorId="0" shapeId="0" xr:uid="{B922EA3D-53E5-4BD1-BC79-20F7B9870CA0}">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1B9D034F-659E-4AC9-AF1A-C80832874B97}">
      <text>
        <r>
          <rPr>
            <b/>
            <sz val="9"/>
            <color indexed="81"/>
            <rFont val="Tahoma"/>
            <family val="2"/>
          </rPr>
          <t>John:</t>
        </r>
        <r>
          <rPr>
            <sz val="9"/>
            <color indexed="81"/>
            <rFont val="Tahoma"/>
            <family val="2"/>
          </rPr>
          <t xml:space="preserve">
Date of maiden joining doesn't vary with age at ewe lamb joining</t>
        </r>
      </text>
    </comment>
    <comment ref="B41" authorId="0" shapeId="0" xr:uid="{84EB60BA-CDD4-4BDB-AED1-03DB81255FE8}">
      <text>
        <r>
          <rPr>
            <b/>
            <sz val="9"/>
            <color indexed="81"/>
            <rFont val="Tahoma"/>
            <family val="2"/>
          </rPr>
          <t>John:</t>
        </r>
        <r>
          <rPr>
            <sz val="9"/>
            <color indexed="81"/>
            <rFont val="Tahoma"/>
            <family val="2"/>
          </rPr>
          <t xml:space="preserve">
End of lambing period</t>
        </r>
      </text>
    </comment>
    <comment ref="AW41" authorId="0" shapeId="0" xr:uid="{0B7B0EFB-BC3D-469C-A3F8-B9B2E995408F}">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96A71B2-3812-4567-A55F-27939F2D075C}">
      <text>
        <r>
          <rPr>
            <b/>
            <sz val="9"/>
            <color indexed="81"/>
            <rFont val="Tahoma"/>
            <family val="2"/>
          </rPr>
          <t>John:</t>
        </r>
        <r>
          <rPr>
            <sz val="9"/>
            <color indexed="81"/>
            <rFont val="Tahoma"/>
            <family val="2"/>
          </rPr>
          <t xml:space="preserve">
Date of maiden joining doesn't vary with age at ewe lamb joining</t>
        </r>
      </text>
    </comment>
    <comment ref="M56" authorId="0" shapeId="0" xr:uid="{C2E838DA-35B4-4D9A-9960-C284B1FB31B4}">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A7CB3C1B-B8CB-4F6C-A775-9333DC82FBF7}">
      <text>
        <r>
          <rPr>
            <b/>
            <sz val="9"/>
            <color indexed="81"/>
            <rFont val="Tahoma"/>
            <family val="2"/>
          </rPr>
          <t>John:</t>
        </r>
        <r>
          <rPr>
            <sz val="9"/>
            <color indexed="81"/>
            <rFont val="Tahoma"/>
            <family val="2"/>
          </rPr>
          <t xml:space="preserve">
Adjust the adult single ewe GFW to 5.5kg</t>
        </r>
      </text>
    </comment>
    <comment ref="O56" authorId="0" shapeId="0" xr:uid="{350CAE4A-6C6B-448D-8E1F-39B77C5B4886}">
      <text>
        <r>
          <rPr>
            <b/>
            <sz val="9"/>
            <color indexed="81"/>
            <rFont val="Tahoma"/>
            <family val="2"/>
          </rPr>
          <t>John:</t>
        </r>
        <r>
          <rPr>
            <sz val="9"/>
            <color indexed="81"/>
            <rFont val="Tahoma"/>
            <family val="2"/>
          </rPr>
          <t xml:space="preserve">
FD of adult ewes 19u
</t>
        </r>
      </text>
    </comment>
    <comment ref="P56" authorId="0" shapeId="0" xr:uid="{4DC499A3-F16B-4AD2-A47A-07ED56861504}">
      <text>
        <r>
          <rPr>
            <b/>
            <sz val="9"/>
            <color indexed="81"/>
            <rFont val="Tahoma"/>
            <family val="2"/>
          </rPr>
          <t>John:</t>
        </r>
        <r>
          <rPr>
            <sz val="9"/>
            <color indexed="81"/>
            <rFont val="Tahoma"/>
            <family val="2"/>
          </rPr>
          <t xml:space="preserve">
No change of seasonality of the merinos</t>
        </r>
      </text>
    </comment>
    <comment ref="Q56" authorId="0" shapeId="0" xr:uid="{5F49A64C-7595-400A-B7FA-BE6D451C4E33}">
      <text>
        <r>
          <rPr>
            <b/>
            <sz val="9"/>
            <color indexed="81"/>
            <rFont val="Tahoma"/>
            <family val="2"/>
          </rPr>
          <t>John:</t>
        </r>
        <r>
          <rPr>
            <sz val="9"/>
            <color indexed="81"/>
            <rFont val="Tahoma"/>
            <family val="2"/>
          </rPr>
          <t xml:space="preserve">
No change of seasonality of the merinos</t>
        </r>
      </text>
    </comment>
    <comment ref="R56" authorId="0" shapeId="0" xr:uid="{6CCC2E52-49C5-428B-AE8A-8C985D8D548F}">
      <text>
        <r>
          <rPr>
            <b/>
            <sz val="9"/>
            <color indexed="81"/>
            <rFont val="Tahoma"/>
            <family val="2"/>
          </rPr>
          <t>John:</t>
        </r>
        <r>
          <rPr>
            <sz val="9"/>
            <color indexed="81"/>
            <rFont val="Tahoma"/>
            <family val="2"/>
          </rPr>
          <t xml:space="preserve">
Adjust proportion of drys to 12%</t>
        </r>
      </text>
    </comment>
    <comment ref="S56" authorId="0" shapeId="0" xr:uid="{19FBA712-2696-4A97-8177-A45A1DF5D789}">
      <text>
        <r>
          <rPr>
            <b/>
            <sz val="9"/>
            <color indexed="81"/>
            <rFont val="Tahoma"/>
            <family val="2"/>
          </rPr>
          <t>John:</t>
        </r>
        <r>
          <rPr>
            <sz val="9"/>
            <color indexed="81"/>
            <rFont val="Tahoma"/>
            <family val="2"/>
          </rPr>
          <t xml:space="preserve">
Reduce reproduction to scan 128%</t>
        </r>
      </text>
    </comment>
    <comment ref="T56" authorId="0" shapeId="0" xr:uid="{F404DD80-72F1-4444-953D-D7F19EF71220}">
      <text>
        <r>
          <rPr>
            <b/>
            <sz val="9"/>
            <color indexed="81"/>
            <rFont val="Tahoma"/>
            <family val="2"/>
          </rPr>
          <t>John:</t>
        </r>
        <r>
          <rPr>
            <sz val="9"/>
            <color indexed="81"/>
            <rFont val="Tahoma"/>
            <family val="2"/>
          </rPr>
          <t xml:space="preserve">
Adjust single survival to 88%</t>
        </r>
      </text>
    </comment>
    <comment ref="U56" authorId="0" shapeId="0" xr:uid="{7F878649-8C84-4DFD-9210-1BD89F8AF573}">
      <text>
        <r>
          <rPr>
            <b/>
            <sz val="9"/>
            <color indexed="81"/>
            <rFont val="Tahoma"/>
            <family val="2"/>
          </rPr>
          <t>John:</t>
        </r>
        <r>
          <rPr>
            <sz val="9"/>
            <color indexed="81"/>
            <rFont val="Tahoma"/>
            <family val="2"/>
          </rPr>
          <t xml:space="preserve">
Adjust single survival to 88%</t>
        </r>
      </text>
    </comment>
    <comment ref="V56" authorId="0" shapeId="0" xr:uid="{5D6A0C83-1670-4EBE-90CA-0F8FF6766A6D}">
      <text>
        <r>
          <rPr>
            <b/>
            <sz val="9"/>
            <color indexed="81"/>
            <rFont val="Tahoma"/>
            <family val="2"/>
          </rPr>
          <t>John:</t>
        </r>
        <r>
          <rPr>
            <sz val="9"/>
            <color indexed="81"/>
            <rFont val="Tahoma"/>
            <family val="2"/>
          </rPr>
          <t xml:space="preserve">
Adjust single survival to 88%</t>
        </r>
      </text>
    </comment>
    <comment ref="W56" authorId="0" shapeId="0" xr:uid="{2350F8B3-7F35-41AF-951B-B9C8A4E55BD3}">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3D1137E9-973C-484D-8459-EB2C9A4D34B4}">
      <text>
        <r>
          <rPr>
            <b/>
            <sz val="9"/>
            <color indexed="81"/>
            <rFont val="Tahoma"/>
            <family val="2"/>
          </rPr>
          <t>John:</t>
        </r>
        <r>
          <rPr>
            <sz val="9"/>
            <color indexed="81"/>
            <rFont val="Tahoma"/>
            <family val="2"/>
          </rPr>
          <t xml:space="preserve">
Adjust the adult single ewe GFW to 5.8kg</t>
        </r>
      </text>
    </comment>
    <comment ref="Y56" authorId="0" shapeId="0" xr:uid="{8A313C6B-497C-4EE8-8476-8F664CE30671}">
      <text>
        <r>
          <rPr>
            <b/>
            <sz val="9"/>
            <color indexed="81"/>
            <rFont val="Tahoma"/>
            <family val="2"/>
          </rPr>
          <t>John:</t>
        </r>
        <r>
          <rPr>
            <sz val="9"/>
            <color indexed="81"/>
            <rFont val="Tahoma"/>
            <family val="2"/>
          </rPr>
          <t xml:space="preserve">
FD of adult ewes 19.5u
</t>
        </r>
      </text>
    </comment>
    <comment ref="Z56" authorId="0" shapeId="0" xr:uid="{0C2396A0-56C9-46EA-9051-5967B0280EE8}">
      <text>
        <r>
          <rPr>
            <b/>
            <sz val="9"/>
            <color indexed="81"/>
            <rFont val="Tahoma"/>
            <family val="2"/>
          </rPr>
          <t>John:</t>
        </r>
        <r>
          <rPr>
            <sz val="9"/>
            <color indexed="81"/>
            <rFont val="Tahoma"/>
            <family val="2"/>
          </rPr>
          <t xml:space="preserve">
No change of seasonality of the merinos</t>
        </r>
      </text>
    </comment>
    <comment ref="AA56" authorId="0" shapeId="0" xr:uid="{39D8DE7A-D947-459B-A974-1B09037ED926}">
      <text>
        <r>
          <rPr>
            <b/>
            <sz val="9"/>
            <color indexed="81"/>
            <rFont val="Tahoma"/>
            <family val="2"/>
          </rPr>
          <t>John:</t>
        </r>
        <r>
          <rPr>
            <sz val="9"/>
            <color indexed="81"/>
            <rFont val="Tahoma"/>
            <family val="2"/>
          </rPr>
          <t xml:space="preserve">
No change of seasonality of the merinos</t>
        </r>
      </text>
    </comment>
    <comment ref="AB56" authorId="0" shapeId="0" xr:uid="{F816D970-C188-49A7-A957-EF20E08CE934}">
      <text>
        <r>
          <rPr>
            <b/>
            <sz val="9"/>
            <color indexed="81"/>
            <rFont val="Tahoma"/>
            <family val="2"/>
          </rPr>
          <t>John:</t>
        </r>
        <r>
          <rPr>
            <sz val="9"/>
            <color indexed="81"/>
            <rFont val="Tahoma"/>
            <family val="2"/>
          </rPr>
          <t xml:space="preserve">
Adjust proportion of drys to 12%</t>
        </r>
      </text>
    </comment>
    <comment ref="AC56" authorId="0" shapeId="0" xr:uid="{A3C1A63C-04B5-46FC-9A2A-3F47A5897527}">
      <text>
        <r>
          <rPr>
            <b/>
            <sz val="9"/>
            <color indexed="81"/>
            <rFont val="Tahoma"/>
            <family val="2"/>
          </rPr>
          <t>John:</t>
        </r>
        <r>
          <rPr>
            <sz val="9"/>
            <color indexed="81"/>
            <rFont val="Tahoma"/>
            <family val="2"/>
          </rPr>
          <t xml:space="preserve">
Reduce reproduction to scan 128%</t>
        </r>
      </text>
    </comment>
    <comment ref="AD56" authorId="0" shapeId="0" xr:uid="{47FF5521-C4B4-4D7C-91FF-BF13FEAE81FB}">
      <text>
        <r>
          <rPr>
            <b/>
            <sz val="9"/>
            <color indexed="81"/>
            <rFont val="Tahoma"/>
            <family val="2"/>
          </rPr>
          <t>John:</t>
        </r>
        <r>
          <rPr>
            <sz val="9"/>
            <color indexed="81"/>
            <rFont val="Tahoma"/>
            <family val="2"/>
          </rPr>
          <t xml:space="preserve">
Adjust single survival to 88%</t>
        </r>
      </text>
    </comment>
    <comment ref="AE56" authorId="0" shapeId="0" xr:uid="{0E918004-C607-41AA-82B1-4E21E2021B7B}">
      <text>
        <r>
          <rPr>
            <b/>
            <sz val="9"/>
            <color indexed="81"/>
            <rFont val="Tahoma"/>
            <family val="2"/>
          </rPr>
          <t>John:</t>
        </r>
        <r>
          <rPr>
            <sz val="9"/>
            <color indexed="81"/>
            <rFont val="Tahoma"/>
            <family val="2"/>
          </rPr>
          <t xml:space="preserve">
Adjust single survival to 88%</t>
        </r>
      </text>
    </comment>
    <comment ref="AF56" authorId="0" shapeId="0" xr:uid="{6E215EC9-7D65-4ABE-A9C5-CEC9C41197AE}">
      <text>
        <r>
          <rPr>
            <b/>
            <sz val="9"/>
            <color indexed="81"/>
            <rFont val="Tahoma"/>
            <family val="2"/>
          </rPr>
          <t>John:</t>
        </r>
        <r>
          <rPr>
            <sz val="9"/>
            <color indexed="81"/>
            <rFont val="Tahoma"/>
            <family val="2"/>
          </rPr>
          <t xml:space="preserve">
Adjust single survival to 88%</t>
        </r>
      </text>
    </comment>
    <comment ref="AG56" authorId="0" shapeId="0" xr:uid="{BB6D8CDB-07AA-49A6-9F68-DE84ED5F4D9A}">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938C7EFC-2B56-4092-8631-71DFD62FA4F6}">
      <text>
        <r>
          <rPr>
            <b/>
            <sz val="9"/>
            <color indexed="81"/>
            <rFont val="Tahoma"/>
            <family val="2"/>
          </rPr>
          <t>John:</t>
        </r>
        <r>
          <rPr>
            <sz val="9"/>
            <color indexed="81"/>
            <rFont val="Tahoma"/>
            <family val="2"/>
          </rPr>
          <t xml:space="preserve">
Adjust the adult single ewe GFW to 5.5kg</t>
        </r>
      </text>
    </comment>
    <comment ref="AI56" authorId="0" shapeId="0" xr:uid="{B798D583-C57E-483B-A7D1-C8B49B73C741}">
      <text>
        <r>
          <rPr>
            <b/>
            <sz val="9"/>
            <color indexed="81"/>
            <rFont val="Tahoma"/>
            <family val="2"/>
          </rPr>
          <t>John:</t>
        </r>
        <r>
          <rPr>
            <sz val="9"/>
            <color indexed="81"/>
            <rFont val="Tahoma"/>
            <family val="2"/>
          </rPr>
          <t xml:space="preserve">
FD of adult ewes 19u
</t>
        </r>
      </text>
    </comment>
    <comment ref="AJ56" authorId="0" shapeId="0" xr:uid="{DB9C91B5-03CF-4511-868E-A83A61CC0A8D}">
      <text>
        <r>
          <rPr>
            <b/>
            <sz val="9"/>
            <color indexed="81"/>
            <rFont val="Tahoma"/>
            <family val="2"/>
          </rPr>
          <t>John:</t>
        </r>
        <r>
          <rPr>
            <sz val="9"/>
            <color indexed="81"/>
            <rFont val="Tahoma"/>
            <family val="2"/>
          </rPr>
          <t xml:space="preserve">
No change of seasonality of the merinos</t>
        </r>
      </text>
    </comment>
    <comment ref="AK56" authorId="0" shapeId="0" xr:uid="{39DC6BCC-BBEA-4F87-832B-02108E68F23D}">
      <text>
        <r>
          <rPr>
            <b/>
            <sz val="9"/>
            <color indexed="81"/>
            <rFont val="Tahoma"/>
            <family val="2"/>
          </rPr>
          <t>John:</t>
        </r>
        <r>
          <rPr>
            <sz val="9"/>
            <color indexed="81"/>
            <rFont val="Tahoma"/>
            <family val="2"/>
          </rPr>
          <t xml:space="preserve">
No change of seasonality of the merinos</t>
        </r>
      </text>
    </comment>
    <comment ref="AL56" authorId="0" shapeId="0" xr:uid="{74552C91-3A98-40BF-9893-AABBFFE4B3D9}">
      <text>
        <r>
          <rPr>
            <b/>
            <sz val="9"/>
            <color indexed="81"/>
            <rFont val="Tahoma"/>
            <family val="2"/>
          </rPr>
          <t>John:</t>
        </r>
        <r>
          <rPr>
            <sz val="9"/>
            <color indexed="81"/>
            <rFont val="Tahoma"/>
            <family val="2"/>
          </rPr>
          <t xml:space="preserve">
Adjust proportion of drys to 12%</t>
        </r>
      </text>
    </comment>
    <comment ref="AM56" authorId="0" shapeId="0" xr:uid="{A8551A6A-3BCB-4F44-925A-CD4C64E4AF0A}">
      <text>
        <r>
          <rPr>
            <b/>
            <sz val="9"/>
            <color indexed="81"/>
            <rFont val="Tahoma"/>
            <family val="2"/>
          </rPr>
          <t>John:</t>
        </r>
        <r>
          <rPr>
            <sz val="9"/>
            <color indexed="81"/>
            <rFont val="Tahoma"/>
            <family val="2"/>
          </rPr>
          <t xml:space="preserve">
Reduce reproduction to scan 128%</t>
        </r>
      </text>
    </comment>
    <comment ref="AN56" authorId="0" shapeId="0" xr:uid="{940731F3-E415-442A-82C3-6068F8606A7C}">
      <text>
        <r>
          <rPr>
            <b/>
            <sz val="9"/>
            <color indexed="81"/>
            <rFont val="Tahoma"/>
            <family val="2"/>
          </rPr>
          <t>John:</t>
        </r>
        <r>
          <rPr>
            <sz val="9"/>
            <color indexed="81"/>
            <rFont val="Tahoma"/>
            <family val="2"/>
          </rPr>
          <t xml:space="preserve">
Adjust single survival to 88%</t>
        </r>
      </text>
    </comment>
    <comment ref="AO56" authorId="0" shapeId="0" xr:uid="{1892FF49-A267-4408-B44C-FDDA84D2EA27}">
      <text>
        <r>
          <rPr>
            <b/>
            <sz val="9"/>
            <color indexed="81"/>
            <rFont val="Tahoma"/>
            <family val="2"/>
          </rPr>
          <t>John:</t>
        </r>
        <r>
          <rPr>
            <sz val="9"/>
            <color indexed="81"/>
            <rFont val="Tahoma"/>
            <family val="2"/>
          </rPr>
          <t xml:space="preserve">
Adjust single survival to 88%</t>
        </r>
      </text>
    </comment>
    <comment ref="AP56" authorId="0" shapeId="0" xr:uid="{C3288E78-787F-459E-8799-A6F899783802}">
      <text>
        <r>
          <rPr>
            <b/>
            <sz val="9"/>
            <color indexed="81"/>
            <rFont val="Tahoma"/>
            <family val="2"/>
          </rPr>
          <t>John:</t>
        </r>
        <r>
          <rPr>
            <sz val="9"/>
            <color indexed="81"/>
            <rFont val="Tahoma"/>
            <family val="2"/>
          </rPr>
          <t xml:space="preserve">
Adjust single survival to 88%</t>
        </r>
      </text>
    </comment>
    <comment ref="AJ59" authorId="0" shapeId="0" xr:uid="{0785834A-783B-40F2-A91D-1F7C35FF7907}">
      <text>
        <r>
          <rPr>
            <b/>
            <sz val="9"/>
            <color indexed="81"/>
            <rFont val="Tahoma"/>
            <family val="2"/>
          </rPr>
          <t>John:</t>
        </r>
        <r>
          <rPr>
            <sz val="9"/>
            <color indexed="81"/>
            <rFont val="Tahoma"/>
            <family val="2"/>
          </rPr>
          <t xml:space="preserve">
Reduce seasonality pf meat breeds to same as merinos</t>
        </r>
      </text>
    </comment>
    <comment ref="AK59" authorId="0" shapeId="0" xr:uid="{CE24661E-EDF4-437F-B873-23A68390F0ED}">
      <text>
        <r>
          <rPr>
            <b/>
            <sz val="9"/>
            <color indexed="81"/>
            <rFont val="Tahoma"/>
            <family val="2"/>
          </rPr>
          <t>John:</t>
        </r>
        <r>
          <rPr>
            <sz val="9"/>
            <color indexed="81"/>
            <rFont val="Tahoma"/>
            <family val="2"/>
          </rPr>
          <t xml:space="preserve">
Reduce seasonality pf meat breeds to same as merinos</t>
        </r>
      </text>
    </comment>
    <comment ref="H71" authorId="0" shapeId="0" xr:uid="{89064AD6-AD64-4E5C-BCE3-FAFA2EFCB695}">
      <text>
        <r>
          <rPr>
            <b/>
            <sz val="9"/>
            <color indexed="81"/>
            <rFont val="Tahoma"/>
            <family val="2"/>
          </rPr>
          <t>John:</t>
        </r>
        <r>
          <rPr>
            <sz val="9"/>
            <color indexed="81"/>
            <rFont val="Tahoma"/>
            <family val="2"/>
          </rPr>
          <t xml:space="preserve">
Default is 33% of the drys are twice dry</t>
        </r>
      </text>
    </comment>
    <comment ref="O71" authorId="1" shapeId="0" xr:uid="{22738CC8-8311-45D5-A59F-23FFBC57E2CE}">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A3B7D9F0-9B67-43EB-AE3E-E06B1E75B32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D37B4FEF-E5EB-46B8-97FB-7FBD529C876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6B691D31-3179-4FBD-9574-9B300D18D69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5BEA0765-CFBC-48D5-BB1A-C9C8EA31B0FD}">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A5A55309-E29E-498B-9C35-11830D2B93E1}">
      <text>
        <r>
          <rPr>
            <b/>
            <sz val="9"/>
            <color indexed="81"/>
            <rFont val="Tahoma"/>
            <family val="2"/>
          </rPr>
          <t>John:</t>
        </r>
        <r>
          <rPr>
            <sz val="9"/>
            <color indexed="81"/>
            <rFont val="Tahoma"/>
            <family val="2"/>
          </rPr>
          <t xml:space="preserve">
Genetic benefit of culling passengers</t>
        </r>
      </text>
    </comment>
    <comment ref="I82" authorId="0" shapeId="0" xr:uid="{2B259824-05CC-4322-AD23-C776436E84EB}">
      <text>
        <r>
          <rPr>
            <b/>
            <sz val="9"/>
            <color indexed="81"/>
            <rFont val="Tahoma"/>
            <family val="2"/>
          </rPr>
          <t>John:</t>
        </r>
        <r>
          <rPr>
            <sz val="9"/>
            <color indexed="81"/>
            <rFont val="Tahoma"/>
            <family val="2"/>
          </rPr>
          <t xml:space="preserve">
This value is (1 - mortality), with a little to spare</t>
        </r>
      </text>
    </comment>
    <comment ref="J86" authorId="0" shapeId="0" xr:uid="{9FB9FCC2-13CF-46AA-9445-4641F2A7779D}">
      <text>
        <r>
          <rPr>
            <b/>
            <sz val="9"/>
            <color indexed="81"/>
            <rFont val="Tahoma"/>
            <family val="2"/>
          </rPr>
          <t>John:</t>
        </r>
        <r>
          <rPr>
            <sz val="9"/>
            <color indexed="81"/>
            <rFont val="Tahoma"/>
            <family val="2"/>
          </rPr>
          <t xml:space="preserve">
Genetic benefit of retaining performers</t>
        </r>
      </text>
    </comment>
    <comment ref="C106" authorId="0" shapeId="0" xr:uid="{7FE9FD28-8CF1-4F8A-B906-F1C3F70F6E2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3DB76265-3C5C-466B-8D66-34C1D5965729}">
      <text>
        <r>
          <rPr>
            <b/>
            <sz val="9"/>
            <color indexed="81"/>
            <rFont val="Tahoma"/>
            <family val="2"/>
          </rPr>
          <t>John:</t>
        </r>
        <r>
          <rPr>
            <sz val="9"/>
            <color indexed="81"/>
            <rFont val="Tahoma"/>
            <family val="2"/>
          </rPr>
          <t xml:space="preserve">
Fine wool merino</t>
        </r>
      </text>
    </comment>
    <comment ref="E141" authorId="0" shapeId="0" xr:uid="{A9CEB269-9673-4FDF-A85C-7C05D2F43988}">
      <text>
        <r>
          <rPr>
            <b/>
            <sz val="9"/>
            <color indexed="81"/>
            <rFont val="Tahoma"/>
            <family val="2"/>
          </rPr>
          <t>John:</t>
        </r>
        <r>
          <rPr>
            <sz val="9"/>
            <color indexed="81"/>
            <rFont val="Tahoma"/>
            <family val="2"/>
          </rPr>
          <t xml:space="preserve">
BBB</t>
        </r>
      </text>
    </comment>
    <comment ref="F141" authorId="0" shapeId="0" xr:uid="{9D875F7B-8F45-4932-B083-382A683FFB05}">
      <text>
        <r>
          <rPr>
            <b/>
            <sz val="9"/>
            <color indexed="81"/>
            <rFont val="Tahoma"/>
            <family val="2"/>
          </rPr>
          <t>John:</t>
        </r>
        <r>
          <rPr>
            <sz val="9"/>
            <color indexed="81"/>
            <rFont val="Tahoma"/>
            <family val="2"/>
          </rPr>
          <t xml:space="preserve">
Sell 0 to 8mths</t>
        </r>
      </text>
    </comment>
    <comment ref="L141" authorId="0" shapeId="0" xr:uid="{F096738D-9A15-40FF-9E87-DB5D52B677EF}">
      <text>
        <r>
          <rPr>
            <b/>
            <sz val="9"/>
            <color indexed="81"/>
            <rFont val="Tahoma"/>
            <family val="2"/>
          </rPr>
          <t>John:</t>
        </r>
        <r>
          <rPr>
            <sz val="9"/>
            <color indexed="81"/>
            <rFont val="Tahoma"/>
            <family val="2"/>
          </rPr>
          <t xml:space="preserve">
Sell any age (hopefully as a lamb)</t>
        </r>
      </text>
    </comment>
    <comment ref="N141" authorId="0" shapeId="0" xr:uid="{31D6DDAF-BF94-4E91-B2CA-E97638C58509}">
      <text>
        <r>
          <rPr>
            <b/>
            <sz val="9"/>
            <color indexed="81"/>
            <rFont val="Tahoma"/>
            <family val="2"/>
          </rPr>
          <t>John:</t>
        </r>
        <r>
          <rPr>
            <sz val="9"/>
            <color indexed="81"/>
            <rFont val="Tahoma"/>
            <family val="2"/>
          </rPr>
          <t xml:space="preserve">
Sell CFA at 5.5yo</t>
        </r>
      </text>
    </comment>
    <comment ref="C142" authorId="0" shapeId="0" xr:uid="{45FB17AB-E753-427C-A650-3B37CB813D95}">
      <text>
        <r>
          <rPr>
            <b/>
            <sz val="9"/>
            <color indexed="81"/>
            <rFont val="Tahoma"/>
            <family val="2"/>
          </rPr>
          <t>John:</t>
        </r>
        <r>
          <rPr>
            <sz val="9"/>
            <color indexed="81"/>
            <rFont val="Tahoma"/>
            <family val="2"/>
          </rPr>
          <t xml:space="preserve">
Medium merino</t>
        </r>
      </text>
    </comment>
    <comment ref="F142" authorId="0" shapeId="0" xr:uid="{FAD92512-2DC6-4A82-B4E0-5A130D4474CF}">
      <text>
        <r>
          <rPr>
            <b/>
            <sz val="9"/>
            <color indexed="81"/>
            <rFont val="Tahoma"/>
            <family val="2"/>
          </rPr>
          <t>John:</t>
        </r>
        <r>
          <rPr>
            <sz val="9"/>
            <color indexed="81"/>
            <rFont val="Tahoma"/>
            <family val="2"/>
          </rPr>
          <t xml:space="preserve">
Sell 8 to 15 mths</t>
        </r>
      </text>
    </comment>
    <comment ref="L142" authorId="0" shapeId="0" xr:uid="{87DF12F1-B5D1-421B-9311-4BD245C27F97}">
      <text>
        <r>
          <rPr>
            <b/>
            <sz val="9"/>
            <color indexed="81"/>
            <rFont val="Tahoma"/>
            <family val="2"/>
          </rPr>
          <t xml:space="preserve">John:
</t>
        </r>
        <r>
          <rPr>
            <sz val="9"/>
            <color indexed="81"/>
            <rFont val="Tahoma"/>
            <family val="2"/>
          </rPr>
          <t>Can't sell till hogget shearing</t>
        </r>
      </text>
    </comment>
    <comment ref="N142" authorId="0" shapeId="0" xr:uid="{1072BB36-8DF3-4BEE-A629-485BD1F043D2}">
      <text>
        <r>
          <rPr>
            <b/>
            <sz val="9"/>
            <color indexed="81"/>
            <rFont val="Tahoma"/>
            <family val="2"/>
          </rPr>
          <t>John:</t>
        </r>
        <r>
          <rPr>
            <sz val="9"/>
            <color indexed="81"/>
            <rFont val="Tahoma"/>
            <family val="2"/>
          </rPr>
          <t xml:space="preserve">
Sell CFA at 6.5yo</t>
        </r>
      </text>
    </comment>
    <comment ref="E143" authorId="0" shapeId="0" xr:uid="{02E5E433-D48D-4795-971D-B7645446779E}">
      <text>
        <r>
          <rPr>
            <b/>
            <sz val="9"/>
            <color indexed="81"/>
            <rFont val="Tahoma"/>
            <family val="2"/>
          </rPr>
          <t>John:</t>
        </r>
        <r>
          <rPr>
            <sz val="9"/>
            <color indexed="81"/>
            <rFont val="Tahoma"/>
            <family val="2"/>
          </rPr>
          <t xml:space="preserve">
BBT</t>
        </r>
      </text>
    </comment>
    <comment ref="F143" authorId="0" shapeId="0" xr:uid="{2E878A4F-AAC3-41A2-8C99-967C11353ACF}">
      <text>
        <r>
          <rPr>
            <b/>
            <sz val="9"/>
            <color indexed="81"/>
            <rFont val="Tahoma"/>
            <family val="2"/>
          </rPr>
          <t>John:</t>
        </r>
        <r>
          <rPr>
            <sz val="9"/>
            <color indexed="81"/>
            <rFont val="Tahoma"/>
            <family val="2"/>
          </rPr>
          <t xml:space="preserve">
Sell 15 mths to 21 mths</t>
        </r>
      </text>
    </comment>
    <comment ref="C144" authorId="0" shapeId="0" xr:uid="{43B6FBDB-09EE-468A-9B93-5EA7D775D949}">
      <text>
        <r>
          <rPr>
            <b/>
            <sz val="9"/>
            <color indexed="81"/>
            <rFont val="Tahoma"/>
            <family val="2"/>
          </rPr>
          <t>John:</t>
        </r>
        <r>
          <rPr>
            <sz val="9"/>
            <color indexed="81"/>
            <rFont val="Tahoma"/>
            <family val="2"/>
          </rPr>
          <t xml:space="preserve">
Maternal</t>
        </r>
      </text>
    </comment>
    <comment ref="F144" authorId="0" shapeId="0" xr:uid="{58683116-FCC6-470A-B89E-D460EACD70CA}">
      <text>
        <r>
          <rPr>
            <b/>
            <sz val="9"/>
            <color indexed="81"/>
            <rFont val="Tahoma"/>
            <family val="2"/>
          </rPr>
          <t>John:</t>
        </r>
        <r>
          <rPr>
            <sz val="9"/>
            <color indexed="81"/>
            <rFont val="Tahoma"/>
            <family val="2"/>
          </rPr>
          <t xml:space="preserve">
Sell older</t>
        </r>
      </text>
    </comment>
    <comment ref="P369" authorId="0" shapeId="0" xr:uid="{886167A9-C232-4487-8024-6D7C6242482E}">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0F7D3B1C-458F-41CF-B7B5-75A9988B738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67039BAB-99F7-4C70-BA97-B491691FAC87}">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3DADA4DD-579F-4C14-96A7-D616093E45C2}">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C6DE0A83-0A02-4576-8291-57B7B39706AB}">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D5D21A4F-CD18-4ACD-9F6A-B837747DE7C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8F6E2C47-768D-46E2-BDB4-B4AA7E479DC2}">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6D493FF4-B90C-48AC-83A4-C6A8F458CE3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09B9BF7-B388-47B3-B18A-353E4F72BC7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F1024C9-F835-4C58-8A0F-72611EADFC67}">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E99268CE-EBC2-4C9C-AA6F-CC7E8164D6D3}">
      <text>
        <r>
          <rPr>
            <b/>
            <sz val="9"/>
            <color indexed="81"/>
            <rFont val="Tahoma"/>
            <family val="2"/>
          </rPr>
          <t>John:</t>
        </r>
        <r>
          <rPr>
            <sz val="9"/>
            <color indexed="81"/>
            <rFont val="Tahoma"/>
            <family val="2"/>
          </rPr>
          <t xml:space="preserve">
Change in mortlaity when mob size increases</t>
        </r>
      </text>
    </comment>
    <comment ref="C734" authorId="0" shapeId="0" xr:uid="{09451E4E-9E24-4451-AB81-891132476689}">
      <text>
        <r>
          <rPr>
            <b/>
            <sz val="9"/>
            <color indexed="81"/>
            <rFont val="Tahoma"/>
            <family val="2"/>
          </rPr>
          <t>John:</t>
        </r>
        <r>
          <rPr>
            <sz val="9"/>
            <color indexed="81"/>
            <rFont val="Tahoma"/>
            <family val="2"/>
          </rPr>
          <t xml:space="preserve">
Also used in the components analysis</t>
        </r>
      </text>
    </comment>
    <comment ref="G737" authorId="0" shapeId="0" xr:uid="{5AD650A2-E23E-468A-AC2F-BDFD4B0814E1}">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56684ECD-5D2C-420F-B081-AF4269D4301B}">
      <text>
        <r>
          <rPr>
            <b/>
            <sz val="9"/>
            <color indexed="81"/>
            <rFont val="Tahoma"/>
            <family val="2"/>
          </rPr>
          <t>John:</t>
        </r>
        <r>
          <rPr>
            <sz val="9"/>
            <color indexed="81"/>
            <rFont val="Tahoma"/>
            <family val="2"/>
          </rPr>
          <t xml:space="preserve">
Change in mortlaity when mob size increases</t>
        </r>
      </text>
    </comment>
    <comment ref="C738" authorId="0" shapeId="0" xr:uid="{E323BB01-C08A-49B2-81CB-DF54ECFF5D24}">
      <text>
        <r>
          <rPr>
            <b/>
            <sz val="9"/>
            <color indexed="81"/>
            <rFont val="Tahoma"/>
            <family val="2"/>
          </rPr>
          <t>John:</t>
        </r>
        <r>
          <rPr>
            <sz val="9"/>
            <color indexed="81"/>
            <rFont val="Tahoma"/>
            <family val="2"/>
          </rPr>
          <t xml:space="preserve">
Also used in the components analysis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5A6BA757-33C3-4435-A114-75773FA89E4B}">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FB08C4C3-B96D-44CC-A345-C1D78383EDD5}">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F4F980C1-D169-4943-AD2B-007AFF6592B8}">
      <text>
        <r>
          <rPr>
            <b/>
            <sz val="9"/>
            <color indexed="81"/>
            <rFont val="Tahoma"/>
            <family val="2"/>
          </rPr>
          <t>John:</t>
        </r>
        <r>
          <rPr>
            <sz val="9"/>
            <color indexed="81"/>
            <rFont val="Tahoma"/>
            <family val="2"/>
          </rPr>
          <t xml:space="preserve">
This is the first period of the generator</t>
        </r>
      </text>
    </comment>
    <comment ref="B21" authorId="0" shapeId="0" xr:uid="{C86C1487-5383-4C15-9D25-072B03A8A72C}">
      <text>
        <r>
          <rPr>
            <b/>
            <sz val="9"/>
            <color indexed="81"/>
            <rFont val="Tahoma"/>
            <family val="2"/>
          </rPr>
          <t>John:</t>
        </r>
        <r>
          <rPr>
            <sz val="9"/>
            <color indexed="81"/>
            <rFont val="Tahoma"/>
            <family val="2"/>
          </rPr>
          <t xml:space="preserve">
End of lambing period</t>
        </r>
      </text>
    </comment>
    <comment ref="AW21" authorId="0" shapeId="0" xr:uid="{4DB14302-6C94-4081-8082-618344930840}">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6410E05-20D5-46F4-AC89-BAE46B94611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D7357E6A-E840-43AC-8FD5-42E8BE57410D}">
      <text>
        <r>
          <rPr>
            <b/>
            <sz val="9"/>
            <color indexed="81"/>
            <rFont val="Tahoma"/>
            <family val="2"/>
          </rPr>
          <t>John:</t>
        </r>
        <r>
          <rPr>
            <sz val="9"/>
            <color indexed="81"/>
            <rFont val="Tahoma"/>
            <family val="2"/>
          </rPr>
          <t xml:space="preserve">
End of lambing period</t>
        </r>
      </text>
    </comment>
    <comment ref="AW26" authorId="0" shapeId="0" xr:uid="{1AE3AEFF-44CF-401B-A67E-F8183C05A32D}">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8B23BF63-018B-4A35-B12F-2E46B8F7D6E2}">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A4C43FE-464B-4B0E-81F9-B5C9EEDA4A60}">
      <text>
        <r>
          <rPr>
            <b/>
            <sz val="9"/>
            <color indexed="81"/>
            <rFont val="Tahoma"/>
            <family val="2"/>
          </rPr>
          <t>John:</t>
        </r>
        <r>
          <rPr>
            <sz val="9"/>
            <color indexed="81"/>
            <rFont val="Tahoma"/>
            <family val="2"/>
          </rPr>
          <t xml:space="preserve">
End of lambing period</t>
        </r>
      </text>
    </comment>
    <comment ref="AW31" authorId="0" shapeId="0" xr:uid="{A7740E79-3275-4A56-9A0F-A858218A8E5C}">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8DEC8E53-D9F8-4918-B2B0-689C5F143EC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594DB935-3018-493E-938A-75FD563BDC9D}">
      <text>
        <r>
          <rPr>
            <b/>
            <sz val="9"/>
            <color indexed="81"/>
            <rFont val="Tahoma"/>
            <family val="2"/>
          </rPr>
          <t>John:</t>
        </r>
        <r>
          <rPr>
            <sz val="9"/>
            <color indexed="81"/>
            <rFont val="Tahoma"/>
            <family val="2"/>
          </rPr>
          <t xml:space="preserve">
End of lambing period</t>
        </r>
      </text>
    </comment>
    <comment ref="AW36" authorId="0" shapeId="0" xr:uid="{1DEDD7AA-A8BA-401E-B424-0AAC0B012F0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9ACD09E-C338-4D9C-8912-DDC7B2E76278}">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BED51B8-20A5-494C-ACDC-E71341D2AF15}">
      <text>
        <r>
          <rPr>
            <b/>
            <sz val="9"/>
            <color indexed="81"/>
            <rFont val="Tahoma"/>
            <family val="2"/>
          </rPr>
          <t>John:</t>
        </r>
        <r>
          <rPr>
            <sz val="9"/>
            <color indexed="81"/>
            <rFont val="Tahoma"/>
            <family val="2"/>
          </rPr>
          <t xml:space="preserve">
End of lambing period</t>
        </r>
      </text>
    </comment>
    <comment ref="AW41" authorId="0" shapeId="0" xr:uid="{EB3507E7-AAD5-4921-8D51-27C78BA6E405}">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1902382-602C-4221-AE0F-2260E4BB5BAD}">
      <text>
        <r>
          <rPr>
            <b/>
            <sz val="9"/>
            <color indexed="81"/>
            <rFont val="Tahoma"/>
            <family val="2"/>
          </rPr>
          <t>John:</t>
        </r>
        <r>
          <rPr>
            <sz val="9"/>
            <color indexed="81"/>
            <rFont val="Tahoma"/>
            <family val="2"/>
          </rPr>
          <t xml:space="preserve">
Date of maiden joining doesn't vary with age at ewe lamb joining</t>
        </r>
      </text>
    </comment>
    <comment ref="M56" authorId="0" shapeId="0" xr:uid="{EED25F1F-297D-479D-B3CF-EB6608DF9C06}">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711107D6-446D-4862-9AE9-F4D3FD647FAC}">
      <text>
        <r>
          <rPr>
            <b/>
            <sz val="9"/>
            <color indexed="81"/>
            <rFont val="Tahoma"/>
            <family val="2"/>
          </rPr>
          <t>John:</t>
        </r>
        <r>
          <rPr>
            <sz val="9"/>
            <color indexed="81"/>
            <rFont val="Tahoma"/>
            <family val="2"/>
          </rPr>
          <t xml:space="preserve">
Adjust the adult single ewe GFW to 5.5kg</t>
        </r>
      </text>
    </comment>
    <comment ref="O56" authorId="0" shapeId="0" xr:uid="{BD4CDCD3-8ED1-4D3E-A388-00849A35600F}">
      <text>
        <r>
          <rPr>
            <b/>
            <sz val="9"/>
            <color indexed="81"/>
            <rFont val="Tahoma"/>
            <family val="2"/>
          </rPr>
          <t>John:</t>
        </r>
        <r>
          <rPr>
            <sz val="9"/>
            <color indexed="81"/>
            <rFont val="Tahoma"/>
            <family val="2"/>
          </rPr>
          <t xml:space="preserve">
FD of adult ewes 19u
</t>
        </r>
      </text>
    </comment>
    <comment ref="P56" authorId="0" shapeId="0" xr:uid="{62759B21-0221-40A2-B466-CB9CCC7AB065}">
      <text>
        <r>
          <rPr>
            <b/>
            <sz val="9"/>
            <color indexed="81"/>
            <rFont val="Tahoma"/>
            <family val="2"/>
          </rPr>
          <t>John:</t>
        </r>
        <r>
          <rPr>
            <sz val="9"/>
            <color indexed="81"/>
            <rFont val="Tahoma"/>
            <family val="2"/>
          </rPr>
          <t xml:space="preserve">
No change of seasonality of the merinos</t>
        </r>
      </text>
    </comment>
    <comment ref="Q56" authorId="0" shapeId="0" xr:uid="{A6700988-4D12-408F-8BB1-DB2C97D4C19E}">
      <text>
        <r>
          <rPr>
            <b/>
            <sz val="9"/>
            <color indexed="81"/>
            <rFont val="Tahoma"/>
            <family val="2"/>
          </rPr>
          <t>John:</t>
        </r>
        <r>
          <rPr>
            <sz val="9"/>
            <color indexed="81"/>
            <rFont val="Tahoma"/>
            <family val="2"/>
          </rPr>
          <t xml:space="preserve">
No change of seasonality of the merinos</t>
        </r>
      </text>
    </comment>
    <comment ref="R56" authorId="0" shapeId="0" xr:uid="{8390C887-7E5D-4E0F-85EB-2B9750BBFCE4}">
      <text>
        <r>
          <rPr>
            <b/>
            <sz val="9"/>
            <color indexed="81"/>
            <rFont val="Tahoma"/>
            <family val="2"/>
          </rPr>
          <t>John:</t>
        </r>
        <r>
          <rPr>
            <sz val="9"/>
            <color indexed="81"/>
            <rFont val="Tahoma"/>
            <family val="2"/>
          </rPr>
          <t xml:space="preserve">
Adjust proportion of drys to 12%</t>
        </r>
      </text>
    </comment>
    <comment ref="S56" authorId="0" shapeId="0" xr:uid="{2A8F43ED-7210-476F-A129-2DB4483FD3D8}">
      <text>
        <r>
          <rPr>
            <b/>
            <sz val="9"/>
            <color indexed="81"/>
            <rFont val="Tahoma"/>
            <family val="2"/>
          </rPr>
          <t>John:</t>
        </r>
        <r>
          <rPr>
            <sz val="9"/>
            <color indexed="81"/>
            <rFont val="Tahoma"/>
            <family val="2"/>
          </rPr>
          <t xml:space="preserve">
Reduce reproduction to scan 128%</t>
        </r>
      </text>
    </comment>
    <comment ref="T56" authorId="0" shapeId="0" xr:uid="{97BE888C-0D2F-4C66-B47B-1FAD57061389}">
      <text>
        <r>
          <rPr>
            <b/>
            <sz val="9"/>
            <color indexed="81"/>
            <rFont val="Tahoma"/>
            <family val="2"/>
          </rPr>
          <t>John:</t>
        </r>
        <r>
          <rPr>
            <sz val="9"/>
            <color indexed="81"/>
            <rFont val="Tahoma"/>
            <family val="2"/>
          </rPr>
          <t xml:space="preserve">
Adjust single survival to 88%</t>
        </r>
      </text>
    </comment>
    <comment ref="U56" authorId="0" shapeId="0" xr:uid="{B942AD7F-9EE5-4F06-BDB1-AFFBEB091C06}">
      <text>
        <r>
          <rPr>
            <b/>
            <sz val="9"/>
            <color indexed="81"/>
            <rFont val="Tahoma"/>
            <family val="2"/>
          </rPr>
          <t>John:</t>
        </r>
        <r>
          <rPr>
            <sz val="9"/>
            <color indexed="81"/>
            <rFont val="Tahoma"/>
            <family val="2"/>
          </rPr>
          <t xml:space="preserve">
Adjust single survival to 88%</t>
        </r>
      </text>
    </comment>
    <comment ref="V56" authorId="0" shapeId="0" xr:uid="{4EF6EF9F-11DA-4F6F-ACF1-AFF4FA79F779}">
      <text>
        <r>
          <rPr>
            <b/>
            <sz val="9"/>
            <color indexed="81"/>
            <rFont val="Tahoma"/>
            <family val="2"/>
          </rPr>
          <t>John:</t>
        </r>
        <r>
          <rPr>
            <sz val="9"/>
            <color indexed="81"/>
            <rFont val="Tahoma"/>
            <family val="2"/>
          </rPr>
          <t xml:space="preserve">
Adjust single survival to 88%</t>
        </r>
      </text>
    </comment>
    <comment ref="W56" authorId="0" shapeId="0" xr:uid="{C2D8E5AB-7077-4703-A78A-7D8C92A976E9}">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568F817E-EB6F-4D0D-A622-BA159375FAC9}">
      <text>
        <r>
          <rPr>
            <b/>
            <sz val="9"/>
            <color indexed="81"/>
            <rFont val="Tahoma"/>
            <family val="2"/>
          </rPr>
          <t>John:</t>
        </r>
        <r>
          <rPr>
            <sz val="9"/>
            <color indexed="81"/>
            <rFont val="Tahoma"/>
            <family val="2"/>
          </rPr>
          <t xml:space="preserve">
Adjust the adult single ewe GFW to 5.8kg</t>
        </r>
      </text>
    </comment>
    <comment ref="Y56" authorId="0" shapeId="0" xr:uid="{297A00D4-4ABF-4A39-AAB5-4C977A644F4B}">
      <text>
        <r>
          <rPr>
            <b/>
            <sz val="9"/>
            <color indexed="81"/>
            <rFont val="Tahoma"/>
            <family val="2"/>
          </rPr>
          <t>John:</t>
        </r>
        <r>
          <rPr>
            <sz val="9"/>
            <color indexed="81"/>
            <rFont val="Tahoma"/>
            <family val="2"/>
          </rPr>
          <t xml:space="preserve">
FD of adult ewes 19.5u
</t>
        </r>
      </text>
    </comment>
    <comment ref="Z56" authorId="0" shapeId="0" xr:uid="{1B1C7ABC-FC2B-485F-AC39-D2C90B74CB30}">
      <text>
        <r>
          <rPr>
            <b/>
            <sz val="9"/>
            <color indexed="81"/>
            <rFont val="Tahoma"/>
            <family val="2"/>
          </rPr>
          <t>John:</t>
        </r>
        <r>
          <rPr>
            <sz val="9"/>
            <color indexed="81"/>
            <rFont val="Tahoma"/>
            <family val="2"/>
          </rPr>
          <t xml:space="preserve">
No change of seasonality of the merinos</t>
        </r>
      </text>
    </comment>
    <comment ref="AA56" authorId="0" shapeId="0" xr:uid="{62EFF9BD-BAB0-435F-9371-0288E200EAB7}">
      <text>
        <r>
          <rPr>
            <b/>
            <sz val="9"/>
            <color indexed="81"/>
            <rFont val="Tahoma"/>
            <family val="2"/>
          </rPr>
          <t>John:</t>
        </r>
        <r>
          <rPr>
            <sz val="9"/>
            <color indexed="81"/>
            <rFont val="Tahoma"/>
            <family val="2"/>
          </rPr>
          <t xml:space="preserve">
No change of seasonality of the merinos</t>
        </r>
      </text>
    </comment>
    <comment ref="AB56" authorId="0" shapeId="0" xr:uid="{004FE27E-3FFF-4276-A228-F701D4CCB59C}">
      <text>
        <r>
          <rPr>
            <b/>
            <sz val="9"/>
            <color indexed="81"/>
            <rFont val="Tahoma"/>
            <family val="2"/>
          </rPr>
          <t>John:</t>
        </r>
        <r>
          <rPr>
            <sz val="9"/>
            <color indexed="81"/>
            <rFont val="Tahoma"/>
            <family val="2"/>
          </rPr>
          <t xml:space="preserve">
Adjust proportion of drys to 12%</t>
        </r>
      </text>
    </comment>
    <comment ref="AC56" authorId="0" shapeId="0" xr:uid="{793A226D-6574-4C15-A244-641883C67BAE}">
      <text>
        <r>
          <rPr>
            <b/>
            <sz val="9"/>
            <color indexed="81"/>
            <rFont val="Tahoma"/>
            <family val="2"/>
          </rPr>
          <t>John:</t>
        </r>
        <r>
          <rPr>
            <sz val="9"/>
            <color indexed="81"/>
            <rFont val="Tahoma"/>
            <family val="2"/>
          </rPr>
          <t xml:space="preserve">
Reduce reproduction to scan 128%</t>
        </r>
      </text>
    </comment>
    <comment ref="AD56" authorId="0" shapeId="0" xr:uid="{D80D8591-D6D0-475B-AEE0-8B167772A624}">
      <text>
        <r>
          <rPr>
            <b/>
            <sz val="9"/>
            <color indexed="81"/>
            <rFont val="Tahoma"/>
            <family val="2"/>
          </rPr>
          <t>John:</t>
        </r>
        <r>
          <rPr>
            <sz val="9"/>
            <color indexed="81"/>
            <rFont val="Tahoma"/>
            <family val="2"/>
          </rPr>
          <t xml:space="preserve">
Adjust single survival to 88%</t>
        </r>
      </text>
    </comment>
    <comment ref="AE56" authorId="0" shapeId="0" xr:uid="{873CD540-63DD-476D-9B20-9C950056C2FF}">
      <text>
        <r>
          <rPr>
            <b/>
            <sz val="9"/>
            <color indexed="81"/>
            <rFont val="Tahoma"/>
            <family val="2"/>
          </rPr>
          <t>John:</t>
        </r>
        <r>
          <rPr>
            <sz val="9"/>
            <color indexed="81"/>
            <rFont val="Tahoma"/>
            <family val="2"/>
          </rPr>
          <t xml:space="preserve">
Adjust single survival to 88%</t>
        </r>
      </text>
    </comment>
    <comment ref="AF56" authorId="0" shapeId="0" xr:uid="{D8835CB0-3C2C-4E2B-B292-AF09F06A2093}">
      <text>
        <r>
          <rPr>
            <b/>
            <sz val="9"/>
            <color indexed="81"/>
            <rFont val="Tahoma"/>
            <family val="2"/>
          </rPr>
          <t>John:</t>
        </r>
        <r>
          <rPr>
            <sz val="9"/>
            <color indexed="81"/>
            <rFont val="Tahoma"/>
            <family val="2"/>
          </rPr>
          <t xml:space="preserve">
Adjust single survival to 88%</t>
        </r>
      </text>
    </comment>
    <comment ref="AG56" authorId="0" shapeId="0" xr:uid="{03BFA3A3-BC6A-49D7-B1B1-B7ED98A930DF}">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AB133FAE-7783-42F9-84F8-760DE0B1509C}">
      <text>
        <r>
          <rPr>
            <b/>
            <sz val="9"/>
            <color indexed="81"/>
            <rFont val="Tahoma"/>
            <family val="2"/>
          </rPr>
          <t>John:</t>
        </r>
        <r>
          <rPr>
            <sz val="9"/>
            <color indexed="81"/>
            <rFont val="Tahoma"/>
            <family val="2"/>
          </rPr>
          <t xml:space="preserve">
Adjust the adult single ewe GFW to 5.5kg</t>
        </r>
      </text>
    </comment>
    <comment ref="AI56" authorId="0" shapeId="0" xr:uid="{D5888315-68DA-4CB6-9881-1A0BCED50623}">
      <text>
        <r>
          <rPr>
            <b/>
            <sz val="9"/>
            <color indexed="81"/>
            <rFont val="Tahoma"/>
            <family val="2"/>
          </rPr>
          <t>John:</t>
        </r>
        <r>
          <rPr>
            <sz val="9"/>
            <color indexed="81"/>
            <rFont val="Tahoma"/>
            <family val="2"/>
          </rPr>
          <t xml:space="preserve">
FD of adult ewes 19u
</t>
        </r>
      </text>
    </comment>
    <comment ref="AJ56" authorId="0" shapeId="0" xr:uid="{E126FFEB-7F8D-42BE-BA7F-E69E328D7CA9}">
      <text>
        <r>
          <rPr>
            <b/>
            <sz val="9"/>
            <color indexed="81"/>
            <rFont val="Tahoma"/>
            <family val="2"/>
          </rPr>
          <t>John:</t>
        </r>
        <r>
          <rPr>
            <sz val="9"/>
            <color indexed="81"/>
            <rFont val="Tahoma"/>
            <family val="2"/>
          </rPr>
          <t xml:space="preserve">
No change of seasonality of the merinos</t>
        </r>
      </text>
    </comment>
    <comment ref="AK56" authorId="0" shapeId="0" xr:uid="{ABE71C95-1438-41A0-91E7-725C41641410}">
      <text>
        <r>
          <rPr>
            <b/>
            <sz val="9"/>
            <color indexed="81"/>
            <rFont val="Tahoma"/>
            <family val="2"/>
          </rPr>
          <t>John:</t>
        </r>
        <r>
          <rPr>
            <sz val="9"/>
            <color indexed="81"/>
            <rFont val="Tahoma"/>
            <family val="2"/>
          </rPr>
          <t xml:space="preserve">
No change of seasonality of the merinos</t>
        </r>
      </text>
    </comment>
    <comment ref="AL56" authorId="0" shapeId="0" xr:uid="{1FA1C296-2181-4539-89E6-CBF2A66C26AC}">
      <text>
        <r>
          <rPr>
            <b/>
            <sz val="9"/>
            <color indexed="81"/>
            <rFont val="Tahoma"/>
            <family val="2"/>
          </rPr>
          <t>John:</t>
        </r>
        <r>
          <rPr>
            <sz val="9"/>
            <color indexed="81"/>
            <rFont val="Tahoma"/>
            <family val="2"/>
          </rPr>
          <t xml:space="preserve">
Adjust proportion of drys to 12%</t>
        </r>
      </text>
    </comment>
    <comment ref="AM56" authorId="0" shapeId="0" xr:uid="{1ACC53EA-E454-469F-ACFF-E27DE64EF7C2}">
      <text>
        <r>
          <rPr>
            <b/>
            <sz val="9"/>
            <color indexed="81"/>
            <rFont val="Tahoma"/>
            <family val="2"/>
          </rPr>
          <t>John:</t>
        </r>
        <r>
          <rPr>
            <sz val="9"/>
            <color indexed="81"/>
            <rFont val="Tahoma"/>
            <family val="2"/>
          </rPr>
          <t xml:space="preserve">
Reduce reproduction to scan 128%</t>
        </r>
      </text>
    </comment>
    <comment ref="AN56" authorId="0" shapeId="0" xr:uid="{E50CB5D1-6D5F-48FC-AA31-A09194A93D91}">
      <text>
        <r>
          <rPr>
            <b/>
            <sz val="9"/>
            <color indexed="81"/>
            <rFont val="Tahoma"/>
            <family val="2"/>
          </rPr>
          <t>John:</t>
        </r>
        <r>
          <rPr>
            <sz val="9"/>
            <color indexed="81"/>
            <rFont val="Tahoma"/>
            <family val="2"/>
          </rPr>
          <t xml:space="preserve">
Adjust single survival to 88%</t>
        </r>
      </text>
    </comment>
    <comment ref="AO56" authorId="0" shapeId="0" xr:uid="{C3A2CB2A-A599-430F-96E4-EB4641684D46}">
      <text>
        <r>
          <rPr>
            <b/>
            <sz val="9"/>
            <color indexed="81"/>
            <rFont val="Tahoma"/>
            <family val="2"/>
          </rPr>
          <t>John:</t>
        </r>
        <r>
          <rPr>
            <sz val="9"/>
            <color indexed="81"/>
            <rFont val="Tahoma"/>
            <family val="2"/>
          </rPr>
          <t xml:space="preserve">
Adjust single survival to 88%</t>
        </r>
      </text>
    </comment>
    <comment ref="AP56" authorId="0" shapeId="0" xr:uid="{D2CD3B03-B949-41AD-8A9C-CBA4358D6752}">
      <text>
        <r>
          <rPr>
            <b/>
            <sz val="9"/>
            <color indexed="81"/>
            <rFont val="Tahoma"/>
            <family val="2"/>
          </rPr>
          <t>John:</t>
        </r>
        <r>
          <rPr>
            <sz val="9"/>
            <color indexed="81"/>
            <rFont val="Tahoma"/>
            <family val="2"/>
          </rPr>
          <t xml:space="preserve">
Adjust single survival to 88%</t>
        </r>
      </text>
    </comment>
    <comment ref="AJ59" authorId="0" shapeId="0" xr:uid="{038CAA6A-C158-4DBA-B12D-F54613893C7B}">
      <text>
        <r>
          <rPr>
            <b/>
            <sz val="9"/>
            <color indexed="81"/>
            <rFont val="Tahoma"/>
            <family val="2"/>
          </rPr>
          <t>John:</t>
        </r>
        <r>
          <rPr>
            <sz val="9"/>
            <color indexed="81"/>
            <rFont val="Tahoma"/>
            <family val="2"/>
          </rPr>
          <t xml:space="preserve">
Reduce seasonality pf meat breeds to same as merinos</t>
        </r>
      </text>
    </comment>
    <comment ref="AK59" authorId="0" shapeId="0" xr:uid="{FB525F24-418F-414D-8DD6-E65D60A00810}">
      <text>
        <r>
          <rPr>
            <b/>
            <sz val="9"/>
            <color indexed="81"/>
            <rFont val="Tahoma"/>
            <family val="2"/>
          </rPr>
          <t>John:</t>
        </r>
        <r>
          <rPr>
            <sz val="9"/>
            <color indexed="81"/>
            <rFont val="Tahoma"/>
            <family val="2"/>
          </rPr>
          <t xml:space="preserve">
Reduce seasonality pf meat breeds to same as merinos</t>
        </r>
      </text>
    </comment>
    <comment ref="H71" authorId="0" shapeId="0" xr:uid="{12792ADF-1940-4C1D-8AC8-3C132421BBEF}">
      <text>
        <r>
          <rPr>
            <b/>
            <sz val="9"/>
            <color indexed="81"/>
            <rFont val="Tahoma"/>
            <family val="2"/>
          </rPr>
          <t>John:</t>
        </r>
        <r>
          <rPr>
            <sz val="9"/>
            <color indexed="81"/>
            <rFont val="Tahoma"/>
            <family val="2"/>
          </rPr>
          <t xml:space="preserve">
Default is 33% of the drys are twice dry</t>
        </r>
      </text>
    </comment>
    <comment ref="O71" authorId="1" shapeId="0" xr:uid="{59FA6A79-2E0B-4492-8E36-953748A0F6D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28BFEEF0-E56D-4574-AD1C-468481A46E7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4A0BD674-ED4B-4035-9F41-7976F819B131}">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E308EF13-EED1-48DB-B6A1-5BC33235864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CED7A870-648A-4732-AD03-E21F267DE469}">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D35FEE78-D893-44B3-9CAA-BDD028928331}">
      <text>
        <r>
          <rPr>
            <b/>
            <sz val="9"/>
            <color indexed="81"/>
            <rFont val="Tahoma"/>
            <family val="2"/>
          </rPr>
          <t>John:</t>
        </r>
        <r>
          <rPr>
            <sz val="9"/>
            <color indexed="81"/>
            <rFont val="Tahoma"/>
            <family val="2"/>
          </rPr>
          <t xml:space="preserve">
Genetic benefit of culling passengers</t>
        </r>
      </text>
    </comment>
    <comment ref="I82" authorId="0" shapeId="0" xr:uid="{7E6A1DBE-ADE4-40C2-82C8-A3759EDA03E5}">
      <text>
        <r>
          <rPr>
            <b/>
            <sz val="9"/>
            <color indexed="81"/>
            <rFont val="Tahoma"/>
            <family val="2"/>
          </rPr>
          <t>John:</t>
        </r>
        <r>
          <rPr>
            <sz val="9"/>
            <color indexed="81"/>
            <rFont val="Tahoma"/>
            <family val="2"/>
          </rPr>
          <t xml:space="preserve">
This value is (1 - mortality), with a little to spare</t>
        </r>
      </text>
    </comment>
    <comment ref="J86" authorId="0" shapeId="0" xr:uid="{56EB7646-BDA9-4B1D-AEFD-589A3C98B4BE}">
      <text>
        <r>
          <rPr>
            <b/>
            <sz val="9"/>
            <color indexed="81"/>
            <rFont val="Tahoma"/>
            <family val="2"/>
          </rPr>
          <t>John:</t>
        </r>
        <r>
          <rPr>
            <sz val="9"/>
            <color indexed="81"/>
            <rFont val="Tahoma"/>
            <family val="2"/>
          </rPr>
          <t xml:space="preserve">
Genetic benefit of retaining performers</t>
        </r>
      </text>
    </comment>
    <comment ref="C106" authorId="0" shapeId="0" xr:uid="{58B13142-B454-461A-90F9-E3F5A3087EC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413E5F14-4AF1-4A8A-9D22-0D32A6176EDA}">
      <text>
        <r>
          <rPr>
            <b/>
            <sz val="9"/>
            <color indexed="81"/>
            <rFont val="Tahoma"/>
            <family val="2"/>
          </rPr>
          <t>John:</t>
        </r>
        <r>
          <rPr>
            <sz val="9"/>
            <color indexed="81"/>
            <rFont val="Tahoma"/>
            <family val="2"/>
          </rPr>
          <t xml:space="preserve">
Fine wool merino</t>
        </r>
      </text>
    </comment>
    <comment ref="E141" authorId="0" shapeId="0" xr:uid="{BCFDA45C-04D7-4F1C-812A-4550AE6EDD37}">
      <text>
        <r>
          <rPr>
            <b/>
            <sz val="9"/>
            <color indexed="81"/>
            <rFont val="Tahoma"/>
            <family val="2"/>
          </rPr>
          <t>John:</t>
        </r>
        <r>
          <rPr>
            <sz val="9"/>
            <color indexed="81"/>
            <rFont val="Tahoma"/>
            <family val="2"/>
          </rPr>
          <t xml:space="preserve">
BBB</t>
        </r>
      </text>
    </comment>
    <comment ref="F141" authorId="0" shapeId="0" xr:uid="{D36BE712-19E6-462F-BAA0-48B6A81F215E}">
      <text>
        <r>
          <rPr>
            <b/>
            <sz val="9"/>
            <color indexed="81"/>
            <rFont val="Tahoma"/>
            <family val="2"/>
          </rPr>
          <t>John:</t>
        </r>
        <r>
          <rPr>
            <sz val="9"/>
            <color indexed="81"/>
            <rFont val="Tahoma"/>
            <family val="2"/>
          </rPr>
          <t xml:space="preserve">
Sell 0 to 8mths</t>
        </r>
      </text>
    </comment>
    <comment ref="L141" authorId="0" shapeId="0" xr:uid="{D1FCC2D3-1DA7-4AD4-ABED-048885AF0872}">
      <text>
        <r>
          <rPr>
            <b/>
            <sz val="9"/>
            <color indexed="81"/>
            <rFont val="Tahoma"/>
            <family val="2"/>
          </rPr>
          <t>John:</t>
        </r>
        <r>
          <rPr>
            <sz val="9"/>
            <color indexed="81"/>
            <rFont val="Tahoma"/>
            <family val="2"/>
          </rPr>
          <t xml:space="preserve">
Sell any age (hopefully as a lamb)</t>
        </r>
      </text>
    </comment>
    <comment ref="N141" authorId="0" shapeId="0" xr:uid="{FD1ECCB3-217C-463E-97C5-DA00DA696103}">
      <text>
        <r>
          <rPr>
            <b/>
            <sz val="9"/>
            <color indexed="81"/>
            <rFont val="Tahoma"/>
            <family val="2"/>
          </rPr>
          <t>John:</t>
        </r>
        <r>
          <rPr>
            <sz val="9"/>
            <color indexed="81"/>
            <rFont val="Tahoma"/>
            <family val="2"/>
          </rPr>
          <t xml:space="preserve">
Sell CFA at 5.5yo</t>
        </r>
      </text>
    </comment>
    <comment ref="C142" authorId="0" shapeId="0" xr:uid="{95FC3FF6-0738-4AD7-81BE-D28D0D6DBBEE}">
      <text>
        <r>
          <rPr>
            <b/>
            <sz val="9"/>
            <color indexed="81"/>
            <rFont val="Tahoma"/>
            <family val="2"/>
          </rPr>
          <t>John:</t>
        </r>
        <r>
          <rPr>
            <sz val="9"/>
            <color indexed="81"/>
            <rFont val="Tahoma"/>
            <family val="2"/>
          </rPr>
          <t xml:space="preserve">
Medium merino</t>
        </r>
      </text>
    </comment>
    <comment ref="F142" authorId="0" shapeId="0" xr:uid="{F32EF213-235C-4918-948C-1D903F8A2B1C}">
      <text>
        <r>
          <rPr>
            <b/>
            <sz val="9"/>
            <color indexed="81"/>
            <rFont val="Tahoma"/>
            <family val="2"/>
          </rPr>
          <t>John:</t>
        </r>
        <r>
          <rPr>
            <sz val="9"/>
            <color indexed="81"/>
            <rFont val="Tahoma"/>
            <family val="2"/>
          </rPr>
          <t xml:space="preserve">
Sell 8 to 15 mths</t>
        </r>
      </text>
    </comment>
    <comment ref="L142" authorId="0" shapeId="0" xr:uid="{0D75E9A0-0F66-470B-96D2-8FBA71B4A521}">
      <text>
        <r>
          <rPr>
            <b/>
            <sz val="9"/>
            <color indexed="81"/>
            <rFont val="Tahoma"/>
            <family val="2"/>
          </rPr>
          <t xml:space="preserve">John:
</t>
        </r>
        <r>
          <rPr>
            <sz val="9"/>
            <color indexed="81"/>
            <rFont val="Tahoma"/>
            <family val="2"/>
          </rPr>
          <t>Can't sell till hogget shearing</t>
        </r>
      </text>
    </comment>
    <comment ref="N142" authorId="0" shapeId="0" xr:uid="{3144FBAD-7924-4756-ACA6-E08C34A66B2A}">
      <text>
        <r>
          <rPr>
            <b/>
            <sz val="9"/>
            <color indexed="81"/>
            <rFont val="Tahoma"/>
            <family val="2"/>
          </rPr>
          <t>John:</t>
        </r>
        <r>
          <rPr>
            <sz val="9"/>
            <color indexed="81"/>
            <rFont val="Tahoma"/>
            <family val="2"/>
          </rPr>
          <t xml:space="preserve">
Sell CFA at 6.5yo</t>
        </r>
      </text>
    </comment>
    <comment ref="E143" authorId="0" shapeId="0" xr:uid="{B0471BED-AA48-4773-98F4-654AEE2EE460}">
      <text>
        <r>
          <rPr>
            <b/>
            <sz val="9"/>
            <color indexed="81"/>
            <rFont val="Tahoma"/>
            <family val="2"/>
          </rPr>
          <t>John:</t>
        </r>
        <r>
          <rPr>
            <sz val="9"/>
            <color indexed="81"/>
            <rFont val="Tahoma"/>
            <family val="2"/>
          </rPr>
          <t xml:space="preserve">
BBT</t>
        </r>
      </text>
    </comment>
    <comment ref="F143" authorId="0" shapeId="0" xr:uid="{2A3B1448-55AD-45E4-A8CF-CEA6434F7172}">
      <text>
        <r>
          <rPr>
            <b/>
            <sz val="9"/>
            <color indexed="81"/>
            <rFont val="Tahoma"/>
            <family val="2"/>
          </rPr>
          <t>John:</t>
        </r>
        <r>
          <rPr>
            <sz val="9"/>
            <color indexed="81"/>
            <rFont val="Tahoma"/>
            <family val="2"/>
          </rPr>
          <t xml:space="preserve">
Sell 15 mths to 21 mths</t>
        </r>
      </text>
    </comment>
    <comment ref="C144" authorId="0" shapeId="0" xr:uid="{C88AA643-DE81-4B37-B5F7-3004211546B6}">
      <text>
        <r>
          <rPr>
            <b/>
            <sz val="9"/>
            <color indexed="81"/>
            <rFont val="Tahoma"/>
            <family val="2"/>
          </rPr>
          <t>John:</t>
        </r>
        <r>
          <rPr>
            <sz val="9"/>
            <color indexed="81"/>
            <rFont val="Tahoma"/>
            <family val="2"/>
          </rPr>
          <t xml:space="preserve">
Maternal</t>
        </r>
      </text>
    </comment>
    <comment ref="F144" authorId="0" shapeId="0" xr:uid="{CD0977DC-2B77-403C-A49A-DA238CFF379C}">
      <text>
        <r>
          <rPr>
            <b/>
            <sz val="9"/>
            <color indexed="81"/>
            <rFont val="Tahoma"/>
            <family val="2"/>
          </rPr>
          <t>John:</t>
        </r>
        <r>
          <rPr>
            <sz val="9"/>
            <color indexed="81"/>
            <rFont val="Tahoma"/>
            <family val="2"/>
          </rPr>
          <t xml:space="preserve">
Sell older</t>
        </r>
      </text>
    </comment>
    <comment ref="P369" authorId="0" shapeId="0" xr:uid="{4EDDA170-CE79-4BE1-97E2-B863352FA68B}">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A6A749C3-CBC0-4D6B-AC2A-6606BDA37B95}">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DFACC3AA-C5CD-41A8-B1EE-9E979AB0FD60}">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B67CC908-9B6A-4588-B89F-A8EC269BBAB3}">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080FAD36-BE99-44A3-83C7-7C17249EAC9D}">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F5A09DA1-C378-4AFF-B008-9003F108A2D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03B92308-D389-49B3-8BD6-74D3E132F4E0}">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AB579C52-BF9A-421D-9770-8AE5BD2B6F8E}">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E6806137-A889-4EB6-ABFE-522F43E8F82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091212F3-4B56-43C1-9A36-6382CCA8FF4B}">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85066F3-5CF9-413D-B01A-D188CA198D47}">
      <text>
        <r>
          <rPr>
            <b/>
            <sz val="9"/>
            <color indexed="81"/>
            <rFont val="Tahoma"/>
            <family val="2"/>
          </rPr>
          <t>John:</t>
        </r>
        <r>
          <rPr>
            <sz val="9"/>
            <color indexed="81"/>
            <rFont val="Tahoma"/>
            <family val="2"/>
          </rPr>
          <t xml:space="preserve">
Change in mortlaity when mob size increases</t>
        </r>
      </text>
    </comment>
    <comment ref="C734" authorId="0" shapeId="0" xr:uid="{3BA2296B-BD15-47E5-9E22-00B85B54FA1A}">
      <text>
        <r>
          <rPr>
            <b/>
            <sz val="9"/>
            <color indexed="81"/>
            <rFont val="Tahoma"/>
            <family val="2"/>
          </rPr>
          <t>John:</t>
        </r>
        <r>
          <rPr>
            <sz val="9"/>
            <color indexed="81"/>
            <rFont val="Tahoma"/>
            <family val="2"/>
          </rPr>
          <t xml:space="preserve">
Also used in the components analysis</t>
        </r>
      </text>
    </comment>
    <comment ref="G737" authorId="0" shapeId="0" xr:uid="{973294E5-9E85-44B1-876F-568ED6240A83}">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B7FFC7EF-9B29-40BA-BCB4-61F916B2262B}">
      <text>
        <r>
          <rPr>
            <b/>
            <sz val="9"/>
            <color indexed="81"/>
            <rFont val="Tahoma"/>
            <family val="2"/>
          </rPr>
          <t>John:</t>
        </r>
        <r>
          <rPr>
            <sz val="9"/>
            <color indexed="81"/>
            <rFont val="Tahoma"/>
            <family val="2"/>
          </rPr>
          <t xml:space="preserve">
Change in mortlaity when mob size increases</t>
        </r>
      </text>
    </comment>
    <comment ref="C738" authorId="0" shapeId="0" xr:uid="{46D30DA3-D581-4E0D-AB78-BDD20A8A7BDB}">
      <text>
        <r>
          <rPr>
            <b/>
            <sz val="9"/>
            <color indexed="81"/>
            <rFont val="Tahoma"/>
            <family val="2"/>
          </rPr>
          <t>John:</t>
        </r>
        <r>
          <rPr>
            <sz val="9"/>
            <color indexed="81"/>
            <rFont val="Tahoma"/>
            <family val="2"/>
          </rPr>
          <t xml:space="preserve">
Also used in the components analysis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Triplets reporting &amp; summarising</t>
        </r>
      </text>
    </comment>
    <comment ref="H2" authorId="0" shapeId="0" xr:uid="{023D4190-0CD9-405A-ACF5-B57CE3C32BFB}">
      <text>
        <r>
          <rPr>
            <b/>
            <sz val="9"/>
            <color indexed="81"/>
            <rFont val="Tahoma"/>
            <family val="2"/>
          </rPr>
          <t>John:</t>
        </r>
        <r>
          <rPr>
            <sz val="9"/>
            <color indexed="81"/>
            <rFont val="Tahoma"/>
            <family val="2"/>
          </rPr>
          <t xml:space="preserve">
For Triplets reporting &amp; summarising with ffcfw_cut
</t>
        </r>
      </text>
    </comment>
    <comment ref="I2" authorId="0" shapeId="0" xr:uid="{1703B8D5-0937-41AD-9B22-A8B0733475F0}">
      <text>
        <r>
          <rPr>
            <b/>
            <sz val="9"/>
            <color indexed="81"/>
            <rFont val="Tahoma"/>
            <family val="2"/>
          </rPr>
          <t>John:</t>
        </r>
        <r>
          <rPr>
            <sz val="9"/>
            <color indexed="81"/>
            <rFont val="Tahoma"/>
            <family val="2"/>
          </rPr>
          <t xml:space="preserve">
Small results with Feed Budget</t>
        </r>
      </text>
    </comment>
    <comment ref="J2" authorId="0" shapeId="0" xr:uid="{FA896D09-EED4-476F-B635-CC95B8437873}">
      <text>
        <r>
          <rPr>
            <b/>
            <sz val="9"/>
            <color indexed="81"/>
            <rFont val="Tahoma"/>
            <family val="2"/>
          </rPr>
          <t>John:</t>
        </r>
        <r>
          <rPr>
            <sz val="9"/>
            <color indexed="81"/>
            <rFont val="Tahoma"/>
            <family val="2"/>
          </rPr>
          <t xml:space="preserve">
Summary &amp; FFCFW_cut only. For LTW reporting</t>
        </r>
      </text>
    </comment>
    <comment ref="K2" authorId="0" shapeId="0" xr:uid="{7FD93DF6-6400-491C-A568-0A55512BCCD5}">
      <text>
        <r>
          <rPr>
            <b/>
            <sz val="9"/>
            <color indexed="81"/>
            <rFont val="Tahoma"/>
            <family val="2"/>
          </rPr>
          <t>John:</t>
        </r>
        <r>
          <rPr>
            <sz val="9"/>
            <color indexed="81"/>
            <rFont val="Tahoma"/>
            <family val="2"/>
          </rPr>
          <t xml:space="preserve">
Summary &amp; FFCFW with p only. For graphing the weekly FFCFW</t>
        </r>
      </text>
    </comment>
    <comment ref="A25"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A32" authorId="0" shapeId="0" xr:uid="{25854C97-8084-4321-9676-D97F7B97723D}">
      <text>
        <r>
          <rPr>
            <b/>
            <sz val="9"/>
            <color indexed="81"/>
            <rFont val="Tahoma"/>
            <family val="2"/>
          </rPr>
          <t>John:</t>
        </r>
        <r>
          <rPr>
            <sz val="9"/>
            <color indexed="81"/>
            <rFont val="Tahoma"/>
            <family val="2"/>
          </rPr>
          <t xml:space="preserve">
These are the detailed results that require extra r_vals to be stored during the running of the experiment</t>
        </r>
      </text>
    </comment>
    <comment ref="A43" authorId="0" shapeId="0" xr:uid="{CFEE22B5-7138-4CB7-8D13-C7A8E6A4DA55}">
      <text>
        <r>
          <rPr>
            <b/>
            <sz val="9"/>
            <color indexed="81"/>
            <rFont val="Tahoma"/>
            <family val="2"/>
          </rPr>
          <t>John:</t>
        </r>
        <r>
          <rPr>
            <sz val="9"/>
            <color indexed="81"/>
            <rFont val="Tahoma"/>
            <family val="2"/>
          </rPr>
          <t xml:space="preserve">
Report FFCFW for selected p only. 
Note: Slices are specified at run time.</t>
        </r>
      </text>
    </comment>
    <comment ref="A55" authorId="0" shapeId="0" xr:uid="{A316E903-C6C1-4A57-B593-0A200A4E0936}">
      <text>
        <r>
          <rPr>
            <b/>
            <sz val="9"/>
            <color indexed="81"/>
            <rFont val="Tahoma"/>
            <family val="2"/>
          </rPr>
          <t>John:</t>
        </r>
        <r>
          <rPr>
            <sz val="9"/>
            <color indexed="81"/>
            <rFont val="Tahoma"/>
            <family val="2"/>
          </rPr>
          <t xml:space="preserve">
These are the detailed results that require extra r_vals to be stored during the soultion</t>
        </r>
      </text>
    </comment>
    <comment ref="G59"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 ref="H59" authorId="0" shapeId="0" xr:uid="{991730EC-6FE6-4B1A-B00F-834C6423124D}">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I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J3" authorId="1" shapeId="0" xr:uid="{5D9C3883-ABE9-4DD4-8C20-F7C1371C06DB}">
      <text>
        <r>
          <rPr>
            <b/>
            <sz val="9"/>
            <color indexed="81"/>
            <rFont val="Tahoma"/>
            <family val="2"/>
          </rPr>
          <t>Michael Young:</t>
        </r>
        <r>
          <rPr>
            <sz val="9"/>
            <color indexed="81"/>
            <rFont val="Tahoma"/>
            <family val="2"/>
          </rPr>
          <t xml:space="preserve">
Optional
- Needed for pas</t>
        </r>
      </text>
    </comment>
    <comment ref="K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K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C10" authorId="0" shapeId="0" xr:uid="{D4D1326B-4392-4CED-A8AA-E9C8D19055A4}">
      <text>
        <r>
          <rPr>
            <b/>
            <sz val="9"/>
            <color indexed="81"/>
            <rFont val="Tahoma"/>
            <family val="2"/>
          </rPr>
          <t>Michael:</t>
        </r>
        <r>
          <rPr>
            <sz val="9"/>
            <color indexed="81"/>
            <rFont val="Tahoma"/>
            <family val="2"/>
          </rPr>
          <t xml:space="preserve">
store the info in generator for the mortality report</t>
        </r>
      </text>
    </comment>
    <comment ref="I10"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C11" authorId="0" shapeId="0" xr:uid="{2CB0DBB4-4E7B-43BF-A0FF-A644ACAB3568}">
      <text>
        <r>
          <rPr>
            <b/>
            <sz val="9"/>
            <color indexed="81"/>
            <rFont val="Tahoma"/>
            <family val="2"/>
          </rPr>
          <t>Michael Young (21512438):</t>
        </r>
        <r>
          <rPr>
            <sz val="9"/>
            <color indexed="81"/>
            <rFont val="Tahoma"/>
            <family val="2"/>
          </rPr>
          <t xml:space="preserve">
store the info in generator for the feed budget report</t>
        </r>
      </text>
    </comment>
    <comment ref="I11"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C13" authorId="2" shapeId="0" xr:uid="{EE3D1814-3F29-40CB-94A6-3A5413F1EF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I13" authorId="2" shapeId="0" xr:uid="{C0396E7C-D06B-4A09-9140-68405CC4B8C7}">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C14" authorId="2" shapeId="0" xr:uid="{0866219C-257C-4C8B-8716-DD1945747B4C}">
      <text>
        <r>
          <rPr>
            <b/>
            <sz val="9"/>
            <color indexed="81"/>
            <rFont val="Tahoma"/>
            <family val="2"/>
          </rPr>
          <t>John:</t>
        </r>
        <r>
          <rPr>
            <sz val="9"/>
            <color indexed="81"/>
            <rFont val="Tahoma"/>
            <family val="2"/>
          </rPr>
          <t xml:space="preserve">
comment: are season nodes included in steady state model, note: they always are for dsp model)</t>
        </r>
      </text>
    </comment>
    <comment ref="I14" authorId="2" shapeId="0" xr:uid="{F701F00E-4506-4688-81F7-E5116EAC9AD5}">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C15" authorId="2" shapeId="0" xr:uid="{75A5F7EE-B828-428D-9284-7023B561910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E15" authorId="2" shapeId="0" xr:uid="{21587B58-0758-473B-9084-AA45D0685A20}">
      <text>
        <r>
          <rPr>
            <b/>
            <sz val="9"/>
            <color indexed="81"/>
            <rFont val="Tahoma"/>
            <family val="2"/>
          </rPr>
          <t>John:</t>
        </r>
        <r>
          <rPr>
            <sz val="9"/>
            <color indexed="81"/>
            <rFont val="Tahoma"/>
            <family val="2"/>
          </rPr>
          <t xml:space="preserve">
All season types, so that all can be set to FALSE</t>
        </r>
      </text>
    </comment>
    <comment ref="I15" authorId="0" shapeId="0" xr:uid="{B710BDFF-C642-4639-898C-6DDEECB6C15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K15"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L15"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C16" authorId="2" shapeId="0" xr:uid="{12612069-27E4-4FF4-AE0C-C6234FED55E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I16"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C17" authorId="2" shapeId="0" xr:uid="{699582CC-8790-41B9-859C-F2C281F4C540}">
      <text>
        <r>
          <rPr>
            <b/>
            <sz val="9"/>
            <color indexed="81"/>
            <rFont val="Tahoma"/>
            <family val="2"/>
          </rPr>
          <t>John:</t>
        </r>
        <r>
          <rPr>
            <sz val="9"/>
            <color indexed="81"/>
            <rFont val="Tahoma"/>
            <family val="2"/>
          </rPr>
          <t xml:space="preserve">
Equations used for the sires</t>
        </r>
      </text>
    </comment>
    <comment ref="I17"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I18" authorId="2" shapeId="0" xr:uid="{C6C634F1-5138-4815-A627-8F890A4E691C}">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C19" authorId="2" shapeId="0" xr:uid="{FAEE6B2B-3F87-4EB5-89A1-E03D4C8B5755}">
      <text>
        <r>
          <rPr>
            <b/>
            <sz val="9"/>
            <color indexed="81"/>
            <rFont val="Tahoma"/>
            <family val="2"/>
          </rPr>
          <t>John:</t>
        </r>
        <r>
          <rPr>
            <sz val="9"/>
            <color indexed="81"/>
            <rFont val="Tahoma"/>
            <family val="2"/>
          </rPr>
          <t xml:space="preserve">
Equations used for the dams</t>
        </r>
      </text>
    </comment>
    <comment ref="I19" authorId="2" shapeId="0" xr:uid="{D8111F50-F49A-4A0C-B06C-7A816E8C62F8}">
      <text>
        <r>
          <rPr>
            <b/>
            <sz val="9"/>
            <color indexed="81"/>
            <rFont val="Tahoma"/>
            <family val="2"/>
          </rPr>
          <t>Michael:</t>
        </r>
        <r>
          <rPr>
            <sz val="9"/>
            <color indexed="81"/>
            <rFont val="Tahoma"/>
            <family val="2"/>
          </rPr>
          <t xml:space="preserve">
Control if risk aversion is included. Default is not included (ie utility=profit).</t>
        </r>
      </text>
    </comment>
    <comment ref="I20" authorId="2" shapeId="0" xr:uid="{43908D74-52B6-49CC-A205-3E79E580F691}">
      <text>
        <r>
          <rPr>
            <b/>
            <sz val="9"/>
            <color indexed="81"/>
            <rFont val="Tahoma"/>
            <family val="2"/>
          </rPr>
          <t>Michael:</t>
        </r>
        <r>
          <rPr>
            <sz val="9"/>
            <color indexed="81"/>
            <rFont val="Tahoma"/>
            <family val="2"/>
          </rPr>
          <t xml:space="preserve">
Control if price variation is on. This only effects result if risk aversion is included.</t>
        </r>
      </text>
    </comment>
    <comment ref="C23" authorId="2" shapeId="0" xr:uid="{5C3E5BBC-3B66-4A2C-9575-A6D1AFB76CA8}">
      <text>
        <r>
          <rPr>
            <b/>
            <sz val="9"/>
            <color indexed="81"/>
            <rFont val="Tahoma"/>
            <family val="2"/>
          </rPr>
          <t>John:</t>
        </r>
        <r>
          <rPr>
            <sz val="9"/>
            <color indexed="81"/>
            <rFont val="Tahoma"/>
            <family val="2"/>
          </rPr>
          <t xml:space="preserve">
Equations used for the prog</t>
        </r>
      </text>
    </comment>
    <comment ref="C24" authorId="2" shapeId="0" xr:uid="{79912194-DA1F-4F39-9B5E-5913703FBA58}">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25" authorId="2" shapeId="0" xr:uid="{E2A138F4-F75E-4032-A448-91B954EA5083}">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25" authorId="0" shapeId="0" xr:uid="{43484557-7F50-4DE7-A1BE-E2C589A3C7E9}">
      <text>
        <r>
          <rPr>
            <b/>
            <sz val="9"/>
            <color indexed="81"/>
            <rFont val="Tahoma"/>
            <family val="2"/>
          </rPr>
          <t>John:</t>
        </r>
        <r>
          <rPr>
            <sz val="9"/>
            <color indexed="81"/>
            <rFont val="Tahoma"/>
            <family val="2"/>
          </rPr>
          <t xml:space="preserve">
Relative availability</t>
        </r>
      </text>
    </comment>
    <comment ref="I25" authorId="2" shapeId="0" xr:uid="{71F32379-A913-468B-B1C8-8EAD8A0014C4}">
      <text>
        <r>
          <rPr>
            <b/>
            <sz val="9"/>
            <color indexed="81"/>
            <rFont val="Tahoma"/>
            <family val="2"/>
          </rPr>
          <t>John:</t>
        </r>
        <r>
          <rPr>
            <sz val="9"/>
            <color indexed="81"/>
            <rFont val="Tahoma"/>
            <family val="2"/>
          </rPr>
          <t xml:space="preserve">
Equations used for the sires</t>
        </r>
      </text>
    </comment>
    <comment ref="K25" authorId="0" shapeId="0" xr:uid="{C8D619B3-2C67-4B0E-A1C4-8B9E34D77C6E}">
      <text>
        <r>
          <rPr>
            <b/>
            <sz val="9"/>
            <color indexed="81"/>
            <rFont val="Tahoma"/>
            <family val="2"/>
          </rPr>
          <t>John:</t>
        </r>
        <r>
          <rPr>
            <sz val="9"/>
            <color indexed="81"/>
            <rFont val="Tahoma"/>
            <family val="2"/>
          </rPr>
          <t xml:space="preserve">
Relative availability</t>
        </r>
      </text>
    </comment>
    <comment ref="E26" authorId="0" shapeId="0" xr:uid="{DD2F7DF9-8109-41F3-8EAB-94C0B1F3919F}">
      <text>
        <r>
          <rPr>
            <b/>
            <sz val="9"/>
            <color indexed="81"/>
            <rFont val="Tahoma"/>
            <family val="2"/>
          </rPr>
          <t>John:</t>
        </r>
        <r>
          <rPr>
            <sz val="9"/>
            <color indexed="81"/>
            <rFont val="Tahoma"/>
            <family val="2"/>
          </rPr>
          <t xml:space="preserve">
Weaner mortality</t>
        </r>
      </text>
    </comment>
    <comment ref="I26" authorId="2" shapeId="0" xr:uid="{7A5E3A2B-6FAA-4C26-85E4-E4F75B34FBF1}">
      <text>
        <r>
          <rPr>
            <b/>
            <sz val="9"/>
            <color indexed="81"/>
            <rFont val="Tahoma"/>
            <family val="2"/>
          </rPr>
          <t>John:</t>
        </r>
        <r>
          <rPr>
            <sz val="9"/>
            <color indexed="81"/>
            <rFont val="Tahoma"/>
            <family val="2"/>
          </rPr>
          <t xml:space="preserve">
Equations used for the dams</t>
        </r>
      </text>
    </comment>
    <comment ref="K26" authorId="0" shapeId="0" xr:uid="{22BD87D7-B6E6-44E4-8581-B79CB8AB80DD}">
      <text>
        <r>
          <rPr>
            <b/>
            <sz val="9"/>
            <color indexed="81"/>
            <rFont val="Tahoma"/>
            <family val="2"/>
          </rPr>
          <t>John:</t>
        </r>
        <r>
          <rPr>
            <sz val="9"/>
            <color indexed="81"/>
            <rFont val="Tahoma"/>
            <family val="2"/>
          </rPr>
          <t xml:space="preserve">
Weaner mortality</t>
        </r>
      </text>
    </comment>
    <comment ref="L26" authorId="0" shapeId="0" xr:uid="{ED9912CF-B23D-4485-81E3-C8E76B0CC893}">
      <text>
        <r>
          <rPr>
            <b/>
            <sz val="9"/>
            <color indexed="81"/>
            <rFont val="Tahoma"/>
            <family val="2"/>
          </rPr>
          <t>John:</t>
        </r>
        <r>
          <rPr>
            <sz val="9"/>
            <color indexed="81"/>
            <rFont val="Tahoma"/>
            <family val="2"/>
          </rPr>
          <t xml:space="preserve">
Dam mortality</t>
        </r>
      </text>
    </comment>
    <comment ref="M26" authorId="0" shapeId="0" xr:uid="{9DB94E84-A60C-4682-8B8F-46CE9D2C35F7}">
      <text>
        <r>
          <rPr>
            <b/>
            <sz val="9"/>
            <color indexed="81"/>
            <rFont val="Tahoma"/>
            <family val="2"/>
          </rPr>
          <t>John:</t>
        </r>
        <r>
          <rPr>
            <sz val="9"/>
            <color indexed="81"/>
            <rFont val="Tahoma"/>
            <family val="2"/>
          </rPr>
          <t xml:space="preserve">
Relative availability</t>
        </r>
      </text>
    </comment>
    <comment ref="C27" authorId="2" shapeId="0" xr:uid="{C1D47810-1B51-4576-BD12-AACE510C2B97}">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27" authorId="0" shapeId="0" xr:uid="{96D80B4F-4A06-43EA-B6DC-425C53E84B9C}">
      <text>
        <r>
          <rPr>
            <sz val="9"/>
            <color indexed="81"/>
            <rFont val="Tahoma"/>
            <family val="2"/>
          </rPr>
          <t>Progeny survival</t>
        </r>
      </text>
    </comment>
    <comment ref="I27" authorId="2" shapeId="0" xr:uid="{D4B2A84E-0162-4968-BEFA-08B6DF8167D4}">
      <text>
        <r>
          <rPr>
            <b/>
            <sz val="9"/>
            <color indexed="81"/>
            <rFont val="Tahoma"/>
            <family val="2"/>
          </rPr>
          <t>John:</t>
        </r>
        <r>
          <rPr>
            <sz val="9"/>
            <color indexed="81"/>
            <rFont val="Tahoma"/>
            <family val="2"/>
          </rPr>
          <t xml:space="preserve">
Equations used for the prog</t>
        </r>
      </text>
    </comment>
    <comment ref="K27" authorId="0" shapeId="0" xr:uid="{39E0A771-A87D-4BF5-80AF-A2284B70FC5D}">
      <text>
        <r>
          <rPr>
            <sz val="9"/>
            <color indexed="81"/>
            <rFont val="Tahoma"/>
            <family val="2"/>
          </rPr>
          <t>Progeny survival</t>
        </r>
      </text>
    </comment>
    <comment ref="L27" authorId="0" shapeId="0" xr:uid="{F78EA851-53C8-4DBE-AE0F-0BD0B0104B0A}">
      <text>
        <r>
          <rPr>
            <b/>
            <sz val="9"/>
            <color indexed="81"/>
            <rFont val="Tahoma"/>
            <family val="2"/>
          </rPr>
          <t>John:</t>
        </r>
        <r>
          <rPr>
            <sz val="9"/>
            <color indexed="81"/>
            <rFont val="Tahoma"/>
            <family val="2"/>
          </rPr>
          <t xml:space="preserve">
Relative availability</t>
        </r>
      </text>
    </comment>
    <comment ref="M27" authorId="0" shapeId="0" xr:uid="{026411FF-86CB-4C83-851A-19046A1B77CB}">
      <text>
        <r>
          <rPr>
            <sz val="9"/>
            <color indexed="81"/>
            <rFont val="Tahoma"/>
            <family val="2"/>
          </rPr>
          <t>Birth weight</t>
        </r>
      </text>
    </comment>
    <comment ref="N27" authorId="0" shapeId="0" xr:uid="{C72B340B-9A52-4340-B31B-94B124B57884}">
      <text>
        <r>
          <rPr>
            <sz val="9"/>
            <color indexed="81"/>
            <rFont val="Tahoma"/>
            <family val="2"/>
          </rPr>
          <t>Weaning weight</t>
        </r>
      </text>
    </comment>
    <comment ref="E28" authorId="0" shapeId="0" xr:uid="{F8BA7385-4CC5-4132-9069-D8AF01F6E98A}">
      <text>
        <r>
          <rPr>
            <b/>
            <sz val="9"/>
            <color indexed="81"/>
            <rFont val="Tahoma"/>
            <family val="2"/>
          </rPr>
          <t>John:</t>
        </r>
        <r>
          <rPr>
            <sz val="9"/>
            <color indexed="81"/>
            <rFont val="Tahoma"/>
            <family val="2"/>
          </rPr>
          <t xml:space="preserve">
Weaner mortality</t>
        </r>
      </text>
    </comment>
    <comment ref="I28" authorId="2" shapeId="0" xr:uid="{8AE356F2-C602-44F0-89DD-3037941163F2}">
      <text>
        <r>
          <rPr>
            <b/>
            <sz val="9"/>
            <color indexed="81"/>
            <rFont val="Tahoma"/>
            <family val="2"/>
          </rPr>
          <t>John:</t>
        </r>
        <r>
          <rPr>
            <sz val="9"/>
            <color indexed="81"/>
            <rFont val="Tahoma"/>
            <family val="2"/>
          </rPr>
          <t xml:space="preserve">
Equations used for the offspring</t>
        </r>
      </text>
    </comment>
    <comment ref="K28" authorId="0" shapeId="0" xr:uid="{57366F9A-4CC7-4DB6-BBD4-728021B451BA}">
      <text>
        <r>
          <rPr>
            <b/>
            <sz val="9"/>
            <color indexed="81"/>
            <rFont val="Tahoma"/>
            <family val="2"/>
          </rPr>
          <t>John:</t>
        </r>
        <r>
          <rPr>
            <sz val="9"/>
            <color indexed="81"/>
            <rFont val="Tahoma"/>
            <family val="2"/>
          </rPr>
          <t xml:space="preserve">
Weaner mortality</t>
        </r>
      </text>
    </comment>
    <comment ref="L28" authorId="0" shapeId="0" xr:uid="{F0463E95-DDB5-4A3E-9254-17EB1CB4EFE9}">
      <text>
        <r>
          <rPr>
            <b/>
            <sz val="9"/>
            <color indexed="81"/>
            <rFont val="Tahoma"/>
            <family val="2"/>
          </rPr>
          <t>John:</t>
        </r>
        <r>
          <rPr>
            <sz val="9"/>
            <color indexed="81"/>
            <rFont val="Tahoma"/>
            <family val="2"/>
          </rPr>
          <t xml:space="preserve">
Relative availability</t>
        </r>
      </text>
    </comment>
    <comment ref="I29" authorId="2" shapeId="0" xr:uid="{8CDE9E71-D1D6-4C87-9772-44424A7F2021}">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30" authorId="2" shapeId="0" xr:uid="{E220450E-7539-4C9B-B0EA-FFFC01509B7F}">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31" authorId="2" shapeId="0" xr:uid="{FE6F3687-1CE3-4AD7-AF61-EC2FF829C7AC}">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I31" authorId="0" shapeId="0" xr:uid="{A898D3F8-5A62-4359-906E-E02B9873AD28}">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I32" authorId="0" shapeId="0" xr:uid="{41B28E21-5F07-4915-8576-180789022280}">
      <text>
        <r>
          <rPr>
            <b/>
            <sz val="9"/>
            <color indexed="81"/>
            <rFont val="Tahoma"/>
            <family val="2"/>
          </rPr>
          <t>Michael:</t>
        </r>
        <r>
          <rPr>
            <sz val="9"/>
            <color indexed="81"/>
            <rFont val="Tahoma"/>
            <family val="2"/>
          </rPr>
          <t xml:space="preserve">
rev number is appended to std rev pkl file. So you can specify which trial to use as std.</t>
        </r>
      </text>
    </comment>
    <comment ref="E33" authorId="2" shapeId="0" xr:uid="{3DB47429-D962-4853-A606-E186AC67EAB6}">
      <text>
        <r>
          <rPr>
            <b/>
            <sz val="9"/>
            <color indexed="81"/>
            <rFont val="Tahoma"/>
            <family val="2"/>
          </rPr>
          <t>John:</t>
        </r>
        <r>
          <rPr>
            <sz val="9"/>
            <color indexed="81"/>
            <rFont val="Tahoma"/>
            <family val="2"/>
          </rPr>
          <t xml:space="preserve">
CFW</t>
        </r>
      </text>
    </comment>
    <comment ref="I33" authorId="2" shapeId="0" xr:uid="{B765CEF1-EB15-4E8F-81A8-86F3AAC4D4AB}">
      <text>
        <r>
          <rPr>
            <b/>
            <sz val="9"/>
            <color indexed="81"/>
            <rFont val="Tahoma"/>
            <family val="2"/>
          </rPr>
          <t>John:</t>
        </r>
        <r>
          <rPr>
            <sz val="9"/>
            <color indexed="81"/>
            <rFont val="Tahoma"/>
            <family val="2"/>
          </rPr>
          <t xml:space="preserve">
Control which traits are included in the REV_pkl file</t>
        </r>
      </text>
    </comment>
    <comment ref="K33" authorId="2" shapeId="0" xr:uid="{694B356B-E562-474A-BA5F-004D731696DA}">
      <text>
        <r>
          <rPr>
            <b/>
            <sz val="9"/>
            <color indexed="81"/>
            <rFont val="Tahoma"/>
            <family val="2"/>
          </rPr>
          <t>John:</t>
        </r>
        <r>
          <rPr>
            <sz val="9"/>
            <color indexed="81"/>
            <rFont val="Tahoma"/>
            <family val="2"/>
          </rPr>
          <t xml:space="preserve">
CFW</t>
        </r>
      </text>
    </comment>
    <comment ref="L33" authorId="2" shapeId="0" xr:uid="{F68890A8-4742-41E7-8562-424BCE661365}">
      <text>
        <r>
          <rPr>
            <b/>
            <sz val="9"/>
            <color indexed="81"/>
            <rFont val="Tahoma"/>
            <family val="2"/>
          </rPr>
          <t>John:</t>
        </r>
        <r>
          <rPr>
            <sz val="9"/>
            <color indexed="81"/>
            <rFont val="Tahoma"/>
            <family val="2"/>
          </rPr>
          <t xml:space="preserve">
FD</t>
        </r>
      </text>
    </comment>
    <comment ref="M33" authorId="2" shapeId="0" xr:uid="{751F3203-A475-4CCD-8F87-E60D13FDBB88}">
      <text>
        <r>
          <rPr>
            <b/>
            <sz val="9"/>
            <color indexed="81"/>
            <rFont val="Tahoma"/>
            <family val="2"/>
          </rPr>
          <t>John:</t>
        </r>
        <r>
          <rPr>
            <sz val="9"/>
            <color indexed="81"/>
            <rFont val="Tahoma"/>
            <family val="2"/>
          </rPr>
          <t xml:space="preserve">
Conception</t>
        </r>
      </text>
    </comment>
    <comment ref="N33" authorId="2" shapeId="0" xr:uid="{06A44FED-8CAE-4383-BB23-5AED1BC3DDFD}">
      <text>
        <r>
          <rPr>
            <b/>
            <sz val="9"/>
            <color indexed="81"/>
            <rFont val="Tahoma"/>
            <family val="2"/>
          </rPr>
          <t>John:</t>
        </r>
        <r>
          <rPr>
            <sz val="9"/>
            <color indexed="81"/>
            <rFont val="Tahoma"/>
            <family val="2"/>
          </rPr>
          <t xml:space="preserve">
Litter Size</t>
        </r>
      </text>
    </comment>
    <comment ref="O33" authorId="2" shapeId="0" xr:uid="{CFD288DC-AE9E-4168-A8A6-A808CAE28608}">
      <text>
        <r>
          <rPr>
            <b/>
            <sz val="9"/>
            <color indexed="81"/>
            <rFont val="Tahoma"/>
            <family val="2"/>
          </rPr>
          <t>John:</t>
        </r>
        <r>
          <rPr>
            <sz val="9"/>
            <color indexed="81"/>
            <rFont val="Tahoma"/>
            <family val="2"/>
          </rPr>
          <t xml:space="preserve">
ERA (Ewe rearing ability = Lamb survival)</t>
        </r>
      </text>
    </comment>
    <comment ref="P33" authorId="2" shapeId="0" xr:uid="{3FF6336A-7C73-42EB-8513-A2A3CABA6D5D}">
      <text>
        <r>
          <rPr>
            <b/>
            <sz val="9"/>
            <color indexed="81"/>
            <rFont val="Tahoma"/>
            <family val="2"/>
          </rPr>
          <t>John:</t>
        </r>
        <r>
          <rPr>
            <sz val="9"/>
            <color indexed="81"/>
            <rFont val="Tahoma"/>
            <family val="2"/>
          </rPr>
          <t xml:space="preserve">
Mortality</t>
        </r>
      </text>
    </comment>
    <comment ref="Q33" authorId="2" shapeId="0" xr:uid="{03054BB5-8E8F-48BF-9E60-C5581E416D95}">
      <text>
        <r>
          <rPr>
            <b/>
            <sz val="9"/>
            <color indexed="81"/>
            <rFont val="Tahoma"/>
            <family val="2"/>
          </rPr>
          <t>John:</t>
        </r>
        <r>
          <rPr>
            <sz val="9"/>
            <color indexed="81"/>
            <rFont val="Tahoma"/>
            <family val="2"/>
          </rPr>
          <t xml:space="preserve">
LWC (Liveweight change)</t>
        </r>
      </text>
    </comment>
    <comment ref="R33" authorId="2" shapeId="0" xr:uid="{32DB301A-0ACF-4A72-BDD0-D9C5A99D626D}">
      <text>
        <r>
          <rPr>
            <b/>
            <sz val="9"/>
            <color indexed="81"/>
            <rFont val="Tahoma"/>
            <family val="2"/>
          </rPr>
          <t>John:</t>
        </r>
        <r>
          <rPr>
            <sz val="9"/>
            <color indexed="81"/>
            <rFont val="Tahoma"/>
            <family val="2"/>
          </rPr>
          <t xml:space="preserve">
Random</t>
        </r>
      </text>
    </comment>
    <comment ref="I35" authorId="0" shapeId="0" xr:uid="{0B8A55EF-9C82-4586-9D74-A3E739093FD9}">
      <text>
        <r>
          <rPr>
            <b/>
            <sz val="9"/>
            <color indexed="81"/>
            <rFont val="Tahoma"/>
            <family val="2"/>
          </rPr>
          <t>Michael:</t>
        </r>
        <r>
          <rPr>
            <sz val="9"/>
            <color indexed="81"/>
            <rFont val="Tahoma"/>
            <family val="2"/>
          </rPr>
          <t xml:space="preserve">
boolean to control if t axis exists in generator loops</t>
        </r>
      </text>
    </comment>
    <comment ref="I36" authorId="2" shapeId="0" xr:uid="{40AA4190-7988-486E-8FC7-A82A1BCF78ED}">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37" authorId="2" shapeId="0" xr:uid="{5EAC1E6D-61EA-4B9C-AD1C-7AC3A0084832}">
      <text>
        <r>
          <rPr>
            <b/>
            <sz val="9"/>
            <color indexed="81"/>
            <rFont val="Tahoma"/>
            <family val="2"/>
          </rPr>
          <t>John:</t>
        </r>
        <r>
          <rPr>
            <sz val="9"/>
            <color indexed="81"/>
            <rFont val="Tahoma"/>
            <family val="2"/>
          </rPr>
          <t xml:space="preserve">
Equations used for the offspring</t>
        </r>
      </text>
    </comment>
    <comment ref="I37"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I39"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40" authorId="0" shapeId="0" xr:uid="{F2A93B8F-6C73-4333-80E6-18BD179D0403}">
      <text>
        <r>
          <rPr>
            <b/>
            <sz val="9"/>
            <color indexed="81"/>
            <rFont val="Tahoma"/>
            <family val="2"/>
          </rPr>
          <t>Michael Young (21512438):</t>
        </r>
        <r>
          <rPr>
            <sz val="9"/>
            <color indexed="81"/>
            <rFont val="Tahoma"/>
            <family val="2"/>
          </rPr>
          <t xml:space="preserve">
boolean to control if t axis exists in generator loops</t>
        </r>
      </text>
    </comment>
    <comment ref="E40" authorId="0" shapeId="0" xr:uid="{47BE4A39-2EF0-41E1-896E-5F4AD1516F82}">
      <text>
        <r>
          <rPr>
            <b/>
            <sz val="9"/>
            <color indexed="81"/>
            <rFont val="Tahoma"/>
            <family val="2"/>
          </rPr>
          <t>John:</t>
        </r>
        <r>
          <rPr>
            <sz val="9"/>
            <color indexed="81"/>
            <rFont val="Tahoma"/>
            <family val="2"/>
          </rPr>
          <t xml:space="preserve">
All periods and slices of r2</t>
        </r>
      </text>
    </comment>
    <comment ref="I40"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K40" authorId="0" shapeId="0" xr:uid="{41807E7F-8F21-4621-AA02-B7C2B81752FA}">
      <text>
        <r>
          <rPr>
            <b/>
            <sz val="9"/>
            <color indexed="81"/>
            <rFont val="Tahoma"/>
            <family val="2"/>
          </rPr>
          <t>John:</t>
        </r>
        <r>
          <rPr>
            <sz val="9"/>
            <color indexed="81"/>
            <rFont val="Tahoma"/>
            <family val="2"/>
          </rPr>
          <t xml:space="preserve">
All periods and slices of r2</t>
        </r>
      </text>
    </comment>
    <comment ref="C42" authorId="2" shapeId="0" xr:uid="{13894234-353C-4B2E-B654-14EAEE428A88}">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I42"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C43" authorId="0" shapeId="0" xr:uid="{3B2D387E-A2E2-4172-BFA7-AEF5CA2BF8A9}">
      <text>
        <r>
          <rPr>
            <b/>
            <sz val="9"/>
            <color indexed="81"/>
            <rFont val="Tahoma"/>
            <family val="2"/>
          </rPr>
          <t>Michael Young (21512438):</t>
        </r>
        <r>
          <rPr>
            <sz val="9"/>
            <color indexed="81"/>
            <rFont val="Tahoma"/>
            <family val="2"/>
          </rPr>
          <t xml:space="preserve">
bool - use pkl fs or excel input fs</t>
        </r>
      </text>
    </comment>
    <comment ref="C44" authorId="0" shapeId="0" xr:uid="{CFE89114-8C77-48E6-9892-BC128F602FE0}">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E44" authorId="2" shapeId="0" xr:uid="{C5CC16D9-070C-4C01-9D09-6B758071C101}">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4" authorId="2" shapeId="0" xr:uid="{47481559-2C89-432D-AF8F-40BAD45217EF}">
      <text>
        <r>
          <rPr>
            <b/>
            <sz val="9"/>
            <color indexed="81"/>
            <rFont val="Tahoma"/>
            <family val="2"/>
          </rPr>
          <t>John:</t>
        </r>
        <r>
          <rPr>
            <sz val="9"/>
            <color indexed="81"/>
            <rFont val="Tahoma"/>
            <family val="2"/>
          </rPr>
          <t xml:space="preserve">
Alter the user defined FVP dates (specified as a day of the year).
For all age groups</t>
        </r>
      </text>
    </comment>
    <comment ref="C45" authorId="0" shapeId="0" xr:uid="{4A416D26-52B2-4C8D-99A9-AA53E00CB415}">
      <text>
        <r>
          <rPr>
            <b/>
            <sz val="9"/>
            <color indexed="81"/>
            <rFont val="Tahoma"/>
            <family val="2"/>
          </rPr>
          <t>Michael:</t>
        </r>
        <r>
          <rPr>
            <sz val="9"/>
            <color indexed="81"/>
            <rFont val="Tahoma"/>
            <family val="2"/>
          </rPr>
          <t xml:space="preserve">
Mask changeable fvps.
</t>
        </r>
      </text>
    </comment>
    <comment ref="E45" authorId="2" shapeId="0" xr:uid="{7730AB52-3BDC-4700-8788-1B655224942F}">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5" authorId="2" shapeId="0" xr:uid="{BFC6F6B0-405C-4BC9-9184-BB2B9FDF840B}">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K45" authorId="2" shapeId="0" xr:uid="{ABFCF30B-36A1-412E-B5E2-5B28942D2A0C}">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L45" authorId="2" shapeId="0" xr:uid="{BFBA76A0-3A36-46F8-A095-C2283C124291}">
      <text>
        <r>
          <rPr>
            <b/>
            <sz val="9"/>
            <color indexed="81"/>
            <rFont val="Tahoma"/>
            <family val="2"/>
          </rPr>
          <t>John:</t>
        </r>
        <r>
          <rPr>
            <sz val="9"/>
            <color indexed="81"/>
            <rFont val="Tahoma"/>
            <family val="2"/>
          </rPr>
          <t xml:space="preserve">
Winter lambing</t>
        </r>
      </text>
    </comment>
    <comment ref="M45" authorId="2" shapeId="0" xr:uid="{340A2857-D4AC-409D-9AF5-5BCD7579BE8B}">
      <text>
        <r>
          <rPr>
            <b/>
            <sz val="9"/>
            <color indexed="81"/>
            <rFont val="Tahoma"/>
            <family val="2"/>
          </rPr>
          <t>John:</t>
        </r>
        <r>
          <rPr>
            <sz val="9"/>
            <color indexed="81"/>
            <rFont val="Tahoma"/>
            <family val="2"/>
          </rPr>
          <t xml:space="preserve">
Spring lambing</t>
        </r>
      </text>
    </comment>
    <comment ref="N45" authorId="2" shapeId="0" xr:uid="{21B3872D-A6BA-4C64-BF8E-12CACD7543B9}">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O45" authorId="2" shapeId="0" xr:uid="{CA4AB16B-91DB-490C-A053-C010EA210EC9}">
      <text>
        <r>
          <rPr>
            <b/>
            <sz val="9"/>
            <color indexed="81"/>
            <rFont val="Tahoma"/>
            <family val="2"/>
          </rPr>
          <t>John:</t>
        </r>
        <r>
          <rPr>
            <sz val="9"/>
            <color indexed="81"/>
            <rFont val="Tahoma"/>
            <family val="2"/>
          </rPr>
          <t xml:space="preserve">
Winter lambing</t>
        </r>
      </text>
    </comment>
    <comment ref="P45" authorId="2" shapeId="0" xr:uid="{746595D3-2474-4DDD-885B-ABEB77EFDB59}">
      <text>
        <r>
          <rPr>
            <b/>
            <sz val="9"/>
            <color indexed="81"/>
            <rFont val="Tahoma"/>
            <family val="2"/>
          </rPr>
          <t>John:</t>
        </r>
        <r>
          <rPr>
            <sz val="9"/>
            <color indexed="81"/>
            <rFont val="Tahoma"/>
            <family val="2"/>
          </rPr>
          <t xml:space="preserve">
Spring lambing</t>
        </r>
      </text>
    </comment>
    <comment ref="G46" authorId="2" shapeId="0" xr:uid="{27373CDD-0D1B-415D-94DF-3577CBF26142}">
      <text>
        <r>
          <rPr>
            <b/>
            <sz val="9"/>
            <color indexed="81"/>
            <rFont val="Tahoma"/>
            <family val="2"/>
          </rPr>
          <t>John:</t>
        </r>
        <r>
          <rPr>
            <sz val="9"/>
            <color indexed="81"/>
            <rFont val="Tahoma"/>
            <family val="2"/>
          </rPr>
          <t xml:space="preserve">
To define a FVP based on the joining period</t>
        </r>
      </text>
    </comment>
    <comment ref="C47" authorId="0" shapeId="0" xr:uid="{F9A1FE3A-A1EA-4FE7-BF98-887D484EFD33}">
      <text>
        <r>
          <rPr>
            <b/>
            <sz val="9"/>
            <color indexed="81"/>
            <rFont val="Tahoma"/>
            <family val="2"/>
          </rPr>
          <t>Michael:</t>
        </r>
        <r>
          <rPr>
            <sz val="9"/>
            <color indexed="81"/>
            <rFont val="Tahoma"/>
            <family val="2"/>
          </rPr>
          <t xml:space="preserve">
Mask changeable fvps.
</t>
        </r>
      </text>
    </comment>
    <comment ref="E47" authorId="2" shapeId="0" xr:uid="{7F6F182E-FDA2-4DF1-82E1-6014A3B59BAD}">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7" authorId="2" shapeId="0" xr:uid="{23849955-4BDB-4C44-8AA5-60EB598DD5DB}">
      <text>
        <r>
          <rPr>
            <b/>
            <sz val="9"/>
            <color indexed="81"/>
            <rFont val="Tahoma"/>
            <family val="2"/>
          </rPr>
          <t>John:</t>
        </r>
        <r>
          <rPr>
            <sz val="9"/>
            <color indexed="81"/>
            <rFont val="Tahoma"/>
            <family val="2"/>
          </rPr>
          <t xml:space="preserve">
Alter the user defined FVP dates (specified as a day of the year).
For all age groups</t>
        </r>
      </text>
    </comment>
    <comment ref="C48" authorId="0" shapeId="0" xr:uid="{376A7BE4-0F60-4DB9-8A30-918A017C5423}">
      <text>
        <r>
          <rPr>
            <b/>
            <sz val="9"/>
            <color indexed="81"/>
            <rFont val="Tahoma"/>
            <family val="2"/>
          </rPr>
          <t>Michael:</t>
        </r>
        <r>
          <rPr>
            <sz val="9"/>
            <color indexed="81"/>
            <rFont val="Tahoma"/>
            <family val="2"/>
          </rPr>
          <t xml:space="preserve">
Mask changeable fvps.
</t>
        </r>
      </text>
    </comment>
    <comment ref="I48" authorId="2" shapeId="0" xr:uid="{1BC798A3-54BB-49CF-9C20-0A9FD9E5E29B}">
      <text>
        <r>
          <rPr>
            <b/>
            <sz val="9"/>
            <color indexed="81"/>
            <rFont val="Tahoma"/>
            <family val="2"/>
          </rPr>
          <t>John:</t>
        </r>
        <r>
          <rPr>
            <sz val="9"/>
            <color indexed="81"/>
            <rFont val="Tahoma"/>
            <family val="2"/>
          </rPr>
          <t xml:space="preserve">
Alter the user defined FVP dates (specified as a day of the year).</t>
        </r>
      </text>
    </comment>
    <comment ref="C49" authorId="2" shapeId="0" xr:uid="{72D9AF96-A484-4474-8782-88C3E5A93486}">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E49" authorId="0" shapeId="0" xr:uid="{65819E03-FFCB-4F12-ADCC-3055672084AD}">
      <text>
        <r>
          <rPr>
            <b/>
            <sz val="9"/>
            <color indexed="81"/>
            <rFont val="Tahoma"/>
            <family val="2"/>
          </rPr>
          <t>Young:</t>
        </r>
        <r>
          <rPr>
            <sz val="9"/>
            <color indexed="81"/>
            <rFont val="Tahoma"/>
            <family val="2"/>
          </rPr>
          <t xml:space="preserve">
0:1 is weaning </t>
        </r>
      </text>
    </comment>
    <comment ref="I49" authorId="0" shapeId="0" xr:uid="{596A8C50-39AE-44F7-99B9-CCFD8507A76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K49" authorId="0" shapeId="0" xr:uid="{430322B0-542C-4DB5-A438-A39A0F532FD6}">
      <text>
        <r>
          <rPr>
            <b/>
            <sz val="9"/>
            <color indexed="81"/>
            <rFont val="Tahoma"/>
            <family val="2"/>
          </rPr>
          <t>Young:</t>
        </r>
        <r>
          <rPr>
            <sz val="9"/>
            <color indexed="81"/>
            <rFont val="Tahoma"/>
            <family val="2"/>
          </rPr>
          <t xml:space="preserve">
0:1 is weaning </t>
        </r>
      </text>
    </comment>
    <comment ref="L49" authorId="0" shapeId="0" xr:uid="{925289F6-FF3E-441E-9208-10FD0EEC69DA}">
      <text>
        <r>
          <rPr>
            <b/>
            <sz val="9"/>
            <color indexed="81"/>
            <rFont val="Tahoma"/>
            <family val="2"/>
          </rPr>
          <t>Young:</t>
        </r>
        <r>
          <rPr>
            <sz val="9"/>
            <color indexed="81"/>
            <rFont val="Tahoma"/>
            <family val="2"/>
          </rPr>
          <t xml:space="preserve">
1:2 is mid-way from weaning to next joining</t>
        </r>
      </text>
    </comment>
    <comment ref="M49" authorId="0" shapeId="0" xr:uid="{0DEDAA30-111E-4E16-8007-EB00C3CC527F}">
      <text>
        <r>
          <rPr>
            <b/>
            <sz val="9"/>
            <color indexed="81"/>
            <rFont val="Tahoma"/>
            <family val="2"/>
          </rPr>
          <t>Young:</t>
        </r>
        <r>
          <rPr>
            <sz val="9"/>
            <color indexed="81"/>
            <rFont val="Tahoma"/>
            <family val="2"/>
          </rPr>
          <t xml:space="preserve">
2:3 is mid-way from from previous FVP to next joining</t>
        </r>
      </text>
    </comment>
    <comment ref="N49" authorId="0" shapeId="0" xr:uid="{1F7076E4-ACA0-48CA-92EE-E6D5C9E5CA70}">
      <text>
        <r>
          <rPr>
            <b/>
            <sz val="9"/>
            <color indexed="81"/>
            <rFont val="Tahoma"/>
            <family val="2"/>
          </rPr>
          <t>Young:</t>
        </r>
        <r>
          <rPr>
            <sz val="9"/>
            <color indexed="81"/>
            <rFont val="Tahoma"/>
            <family val="2"/>
          </rPr>
          <t xml:space="preserve">
3:4 is the beginning of preg tox period
</t>
        </r>
      </text>
    </comment>
    <comment ref="O49" authorId="0" shapeId="0" xr:uid="{7B1F35F7-45CB-43C3-8322-442A0630F241}">
      <text>
        <r>
          <rPr>
            <b/>
            <sz val="9"/>
            <color indexed="81"/>
            <rFont val="Tahoma"/>
            <family val="2"/>
          </rPr>
          <t>Young:</t>
        </r>
        <r>
          <rPr>
            <sz val="9"/>
            <color indexed="81"/>
            <rFont val="Tahoma"/>
            <family val="2"/>
          </rPr>
          <t xml:space="preserve">
4:5 is the end of joining for Ewe Lambs
Use this period with ewe lambs to optimise LWC during joining</t>
        </r>
      </text>
    </comment>
    <comment ref="I50" authorId="0" shapeId="0" xr:uid="{457F33FB-9A25-4E46-9CA9-D831338FC35B}">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1. the allocations change (eg at season start the animals are amalgamated from the previous seasons) or 
2. differential managment becomes possible  (eg assess dams for GBAL and separate based on litter size during lactation) .</t>
        </r>
      </text>
    </comment>
    <comment ref="E51" authorId="0" shapeId="0" xr:uid="{C0AADD8A-86AE-4A62-B6A4-E314746B93ED}">
      <text>
        <r>
          <rPr>
            <b/>
            <sz val="9"/>
            <color indexed="81"/>
            <rFont val="Tahoma"/>
            <family val="2"/>
          </rPr>
          <t>Young:</t>
        </r>
        <r>
          <rPr>
            <sz val="9"/>
            <color indexed="81"/>
            <rFont val="Tahoma"/>
            <family val="2"/>
          </rPr>
          <t xml:space="preserve">
2:3 is the last of the 3 FVPs in the year</t>
        </r>
      </text>
    </comment>
    <comment ref="I51" authorId="0" shapeId="0" xr:uid="{9DA0A15A-0DEE-4D27-BC12-B3E911F8D110}">
      <text>
        <r>
          <rPr>
            <b/>
            <sz val="9"/>
            <color indexed="81"/>
            <rFont val="Tahoma"/>
            <family val="2"/>
          </rPr>
          <t>Michael:</t>
        </r>
        <r>
          <rPr>
            <sz val="9"/>
            <color indexed="81"/>
            <rFont val="Tahoma"/>
            <family val="2"/>
          </rPr>
          <t xml:space="preserve">
Mask changeable fvps.
</t>
        </r>
      </text>
    </comment>
    <comment ref="K51"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I52" authorId="0" shapeId="0" xr:uid="{948C0C90-F523-42EA-B60F-1A906AA1F566}">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the allocations change (eg at season start the animals are amalgamated from the previous seasons)</t>
        </r>
      </text>
    </comment>
    <comment ref="I53"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I54"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C55" authorId="0" shapeId="0" xr:uid="{85313F63-3D03-4D2A-B89D-ED5D04FEB8CB}">
      <text>
        <r>
          <rPr>
            <b/>
            <sz val="9"/>
            <color indexed="81"/>
            <rFont val="Tahoma"/>
            <family val="2"/>
          </rPr>
          <t>Michael:</t>
        </r>
        <r>
          <rPr>
            <sz val="9"/>
            <color indexed="81"/>
            <rFont val="Tahoma"/>
            <family val="2"/>
          </rPr>
          <t xml:space="preserve">
number of nutrition options in each FVP for dams</t>
        </r>
      </text>
    </comment>
    <comment ref="I55" authorId="0" shapeId="0" xr:uid="{00587B09-668D-48D5-9550-4C31BD63E620}">
      <text>
        <r>
          <rPr>
            <b/>
            <sz val="9"/>
            <color indexed="81"/>
            <rFont val="Tahoma"/>
            <family val="2"/>
          </rPr>
          <t>Michael:</t>
        </r>
        <r>
          <rPr>
            <sz val="9"/>
            <color indexed="81"/>
            <rFont val="Tahoma"/>
            <family val="2"/>
          </rPr>
          <t xml:space="preserve">
number of nutrition options in each FVP for dams</t>
        </r>
      </text>
    </comment>
    <comment ref="K55"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C56" authorId="0" shapeId="0" xr:uid="{A76FA4A7-B574-4D85-84CF-2DCB3135281F}">
      <text>
        <r>
          <rPr>
            <b/>
            <sz val="9"/>
            <color indexed="81"/>
            <rFont val="Tahoma"/>
            <family val="2"/>
          </rPr>
          <t>Michael:</t>
        </r>
        <r>
          <rPr>
            <sz val="9"/>
            <color indexed="81"/>
            <rFont val="Tahoma"/>
            <family val="2"/>
          </rPr>
          <t xml:space="preserve">
number of nutrition options in each FVP for offs</t>
        </r>
      </text>
    </comment>
    <comment ref="I56" authorId="0" shapeId="0" xr:uid="{FC5D88CF-5D1F-4DDF-80F4-B43A63DC3B74}">
      <text>
        <r>
          <rPr>
            <b/>
            <sz val="9"/>
            <color indexed="81"/>
            <rFont val="Tahoma"/>
            <family val="2"/>
          </rPr>
          <t>Michael:</t>
        </r>
        <r>
          <rPr>
            <sz val="9"/>
            <color indexed="81"/>
            <rFont val="Tahoma"/>
            <family val="2"/>
          </rPr>
          <t xml:space="preserve">
number of nutrition options in each FVP for offs</t>
        </r>
      </text>
    </comment>
    <comment ref="K56"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C57" authorId="0" shapeId="0" xr:uid="{1B62E202-39FB-47F6-A132-1E6921E1E126}">
      <text>
        <r>
          <rPr>
            <b/>
            <sz val="9"/>
            <color indexed="81"/>
            <rFont val="Tahoma"/>
            <family val="2"/>
          </rPr>
          <t>Michael Young:</t>
        </r>
        <r>
          <rPr>
            <sz val="9"/>
            <color indexed="81"/>
            <rFont val="Tahoma"/>
            <family val="2"/>
          </rPr>
          <t xml:space="preserve">
The variation in the feedsupply from the standard for this slice of N.</t>
        </r>
      </text>
    </comment>
    <comment ref="E57" authorId="0" shapeId="0" xr:uid="{FF31526B-031D-47CB-A1CB-F3186360377D}">
      <text>
        <r>
          <rPr>
            <b/>
            <sz val="9"/>
            <color indexed="81"/>
            <rFont val="Tahoma"/>
            <family val="2"/>
          </rPr>
          <t>Michael:</t>
        </r>
        <r>
          <rPr>
            <sz val="9"/>
            <color indexed="81"/>
            <rFont val="Tahoma"/>
            <family val="2"/>
          </rPr>
          <t xml:space="preserve">
For 0:1
      if n=3: medium nut (expected optimum)
      if n=2: high nut</t>
        </r>
      </text>
    </comment>
    <comment ref="I57" authorId="0" shapeId="0" xr:uid="{57810EB3-CFD1-4306-8A01-67C0B6DCA53C}">
      <text>
        <r>
          <rPr>
            <b/>
            <sz val="9"/>
            <color indexed="81"/>
            <rFont val="Tahoma"/>
            <family val="2"/>
          </rPr>
          <t>Michael Young:</t>
        </r>
        <r>
          <rPr>
            <sz val="9"/>
            <color indexed="81"/>
            <rFont val="Tahoma"/>
            <family val="2"/>
          </rPr>
          <t xml:space="preserve">
The variation in the feedsupply from the standard for this slice of N.</t>
        </r>
      </text>
    </comment>
    <comment ref="K57" authorId="0" shapeId="0" xr:uid="{D0D44936-2B06-49B0-9D39-428DB2C34316}">
      <text>
        <r>
          <rPr>
            <b/>
            <sz val="9"/>
            <color indexed="81"/>
            <rFont val="Tahoma"/>
            <family val="2"/>
          </rPr>
          <t>Michael:</t>
        </r>
        <r>
          <rPr>
            <sz val="9"/>
            <color indexed="81"/>
            <rFont val="Tahoma"/>
            <family val="2"/>
          </rPr>
          <t xml:space="preserve">
For 0:1
      if n=3: medium nut (expected optimum)
      if n=2: high nut</t>
        </r>
      </text>
    </comment>
    <comment ref="L57" authorId="0" shapeId="0" xr:uid="{6E15BA08-9838-4234-A1A0-18075FA6DD0A}">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57" authorId="0" shapeId="0" xr:uid="{906F2480-09AE-4303-9EC0-FFC4EB533E0D}">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E59" authorId="0" shapeId="0" xr:uid="{5733321B-C637-437A-8D57-5CF063856F44}">
      <text>
        <r>
          <rPr>
            <b/>
            <sz val="9"/>
            <color indexed="81"/>
            <rFont val="Tahoma"/>
            <family val="2"/>
          </rPr>
          <t>Michael:</t>
        </r>
        <r>
          <rPr>
            <sz val="9"/>
            <color indexed="81"/>
            <rFont val="Tahoma"/>
            <family val="2"/>
          </rPr>
          <t xml:space="preserve">
For 0:1
      if n=3: medium nut (expected optimum)
      if n=2: high nut</t>
        </r>
      </text>
    </comment>
    <comment ref="I59" authorId="0" shapeId="0" xr:uid="{F95E0FED-5EE8-4E55-8302-EB72C30FF256}">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K59" authorId="0" shapeId="0" xr:uid="{DF7F50DD-ED9C-4910-9ADB-57692181FB3A}">
      <text>
        <r>
          <rPr>
            <b/>
            <sz val="9"/>
            <color indexed="81"/>
            <rFont val="Tahoma"/>
            <family val="2"/>
          </rPr>
          <t>Michael:</t>
        </r>
        <r>
          <rPr>
            <sz val="9"/>
            <color indexed="81"/>
            <rFont val="Tahoma"/>
            <family val="2"/>
          </rPr>
          <t xml:space="preserve">
For 0:1
      if n=3: medium nut (expected optimum)
      if n=2: high nut</t>
        </r>
      </text>
    </comment>
    <comment ref="L59" authorId="0" shapeId="0" xr:uid="{ABA5B190-1E5E-468C-BACB-5FA4AACD3FAE}">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59" authorId="0" shapeId="0" xr:uid="{F2EE8963-F566-421D-B9EB-944E3B434096}">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60" authorId="0" shapeId="0" xr:uid="{52D49BFD-BE7A-4A50-89D5-0884295A5C01}">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I61" authorId="2" shapeId="0" xr:uid="{0457C7A9-0C0C-441A-B304-846D587FBF11}">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62" authorId="0" shapeId="0" xr:uid="{720552E8-0601-4CD5-A5A7-0459B4610D7C}">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I62" authorId="2" shapeId="0" xr:uid="{AD1C88A5-A104-4E22-8FEA-4C3B16A7B912}">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63" authorId="2" shapeId="0" xr:uid="{15840291-E63A-421E-9071-03D5F5837D70}">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63" authorId="2" shapeId="0" xr:uid="{273BA445-016A-4FA0-A4AB-60C368484F8C}">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C64" authorId="2" shapeId="0" xr:uid="{650848BB-332F-4ACE-862B-CD314B09C453}">
      <text>
        <r>
          <rPr>
            <b/>
            <sz val="9"/>
            <color indexed="81"/>
            <rFont val="Tahoma"/>
            <family val="2"/>
          </rPr>
          <t>John:</t>
        </r>
        <r>
          <rPr>
            <sz val="9"/>
            <color indexed="81"/>
            <rFont val="Tahoma"/>
            <family val="2"/>
          </rPr>
          <t xml:space="preserve">
Alter the user defined FVP dates (specified as a day of the year).</t>
        </r>
      </text>
    </comment>
    <comment ref="C65" authorId="0" shapeId="0" xr:uid="{CC808A4F-D92F-41EE-A2BF-B1C117D289A4}">
      <text>
        <r>
          <rPr>
            <b/>
            <sz val="9"/>
            <color indexed="81"/>
            <rFont val="Tahoma"/>
            <family val="2"/>
          </rPr>
          <t>Michael Young (21512438):</t>
        </r>
        <r>
          <rPr>
            <sz val="9"/>
            <color indexed="81"/>
            <rFont val="Tahoma"/>
            <family val="2"/>
          </rPr>
          <t xml:space="preserve">
bool - overwrite the optimal pkl fs</t>
        </r>
      </text>
    </comment>
    <comment ref="C66" authorId="0" shapeId="0" xr:uid="{7B9CD43F-7B1B-4BCF-928C-5A275A42C283}">
      <text>
        <r>
          <rPr>
            <b/>
            <sz val="9"/>
            <color indexed="81"/>
            <rFont val="Tahoma"/>
            <family val="2"/>
          </rPr>
          <t>Michael Young (21512438):</t>
        </r>
        <r>
          <rPr>
            <sz val="9"/>
            <color indexed="81"/>
            <rFont val="Tahoma"/>
            <family val="2"/>
          </rPr>
          <t xml:space="preserve">
bool - overwrite the optimal pkl fs</t>
        </r>
      </text>
    </comment>
    <comment ref="I66" authorId="0" shapeId="0" xr:uid="{B3B69ECA-877C-49CA-8FEE-C38DAA0C77FC}">
      <text>
        <r>
          <rPr>
            <b/>
            <sz val="9"/>
            <color indexed="81"/>
            <rFont val="Tahoma"/>
            <family val="2"/>
          </rPr>
          <t xml:space="preserve">Michael Young:
</t>
        </r>
        <r>
          <rPr>
            <sz val="9"/>
            <color indexed="81"/>
            <rFont val="Tahoma"/>
            <family val="2"/>
          </rPr>
          <t>maximum propn of potential intake used by supplement when paddock feeding</t>
        </r>
      </text>
    </comment>
    <comment ref="I67" authorId="2" shapeId="0" xr:uid="{8438DE87-2F0B-4F76-88A2-A70CF12B120F}">
      <text>
        <r>
          <rPr>
            <b/>
            <sz val="9"/>
            <color indexed="81"/>
            <rFont val="Tahoma"/>
            <family val="2"/>
          </rPr>
          <t>Michael Young :</t>
        </r>
        <r>
          <rPr>
            <sz val="9"/>
            <color indexed="81"/>
            <rFont val="Tahoma"/>
            <family val="2"/>
          </rPr>
          <t xml:space="preserve">
controls which gen periods dams are in confinement. 
Note, this will overwrite pkl so if using pkl to optimise confinement you most likely don’t want to use this SAV.</t>
        </r>
      </text>
    </comment>
    <comment ref="I68" authorId="2" shapeId="0" xr:uid="{FEA847A4-0C11-446D-A344-109E64C51758}">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69" authorId="2" shapeId="0" xr:uid="{455DB490-17BD-4662-B15E-D75481A56600}">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70" authorId="2" shapeId="0" xr:uid="{739C5AA4-C6E4-4F03-A3C6-F060B861FD28}">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K70" authorId="2" shapeId="0" xr:uid="{191CFB08-B339-4973-AEC2-C775F061AACC}">
      <text>
        <r>
          <rPr>
            <b/>
            <sz val="9"/>
            <color indexed="81"/>
            <rFont val="Tahoma"/>
            <family val="2"/>
          </rPr>
          <t>John:</t>
        </r>
        <r>
          <rPr>
            <sz val="9"/>
            <color indexed="81"/>
            <rFont val="Tahoma"/>
            <family val="2"/>
          </rPr>
          <t xml:space="preserve">
Slice w[0] Optimum in N11 model</t>
        </r>
      </text>
    </comment>
    <comment ref="L70" authorId="2" shapeId="0" xr:uid="{343A8B2D-32D2-4896-BA70-C27FE00805F2}">
      <text>
        <r>
          <rPr>
            <b/>
            <sz val="9"/>
            <color indexed="81"/>
            <rFont val="Tahoma"/>
            <family val="2"/>
          </rPr>
          <t>John:</t>
        </r>
        <r>
          <rPr>
            <sz val="9"/>
            <color indexed="81"/>
            <rFont val="Tahoma"/>
            <family val="2"/>
          </rPr>
          <t xml:space="preserve">
Slice w[1] Heavier in N11 model</t>
        </r>
      </text>
    </comment>
    <comment ref="M70" authorId="2" shapeId="0" xr:uid="{73420E64-F8AD-4514-A4FA-F0A1FD95C7F3}">
      <text>
        <r>
          <rPr>
            <b/>
            <sz val="9"/>
            <color indexed="81"/>
            <rFont val="Tahoma"/>
            <family val="2"/>
          </rPr>
          <t>John:</t>
        </r>
        <r>
          <rPr>
            <sz val="9"/>
            <color indexed="81"/>
            <rFont val="Tahoma"/>
            <family val="2"/>
          </rPr>
          <t xml:space="preserve">
Slice w[2] Lighter in N11 model</t>
        </r>
      </text>
    </comment>
    <comment ref="I74"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I75"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76" authorId="2" shapeId="0" xr:uid="{2A40BB29-FFD1-42C0-8E31-758CEAC8F3A7}">
      <text>
        <r>
          <rPr>
            <b/>
            <sz val="9"/>
            <color indexed="81"/>
            <rFont val="Tahoma"/>
            <family val="2"/>
          </rPr>
          <t>John:</t>
        </r>
        <r>
          <rPr>
            <sz val="9"/>
            <color indexed="81"/>
            <rFont val="Tahoma"/>
            <family val="2"/>
          </rPr>
          <t xml:space="preserve">
All dams</t>
        </r>
      </text>
    </comment>
    <comment ref="I76"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K76" authorId="2" shapeId="0" xr:uid="{BA3A06F6-5FBC-4C68-B3F6-A470C12E3E9F}">
      <text>
        <r>
          <rPr>
            <b/>
            <sz val="9"/>
            <color indexed="81"/>
            <rFont val="Tahoma"/>
            <family val="2"/>
          </rPr>
          <t>John:</t>
        </r>
        <r>
          <rPr>
            <sz val="9"/>
            <color indexed="81"/>
            <rFont val="Tahoma"/>
            <family val="2"/>
          </rPr>
          <t xml:space="preserve">
All dams</t>
        </r>
      </text>
    </comment>
    <comment ref="E77" authorId="2" shapeId="0" xr:uid="{2D64714A-0DF8-4967-A15F-4A54D3B1F930}">
      <text>
        <r>
          <rPr>
            <b/>
            <sz val="9"/>
            <color indexed="81"/>
            <rFont val="Tahoma"/>
            <family val="2"/>
          </rPr>
          <t>John:</t>
        </r>
        <r>
          <rPr>
            <sz val="9"/>
            <color indexed="81"/>
            <rFont val="Tahoma"/>
            <family val="2"/>
          </rPr>
          <t xml:space="preserve">
All offspring</t>
        </r>
      </text>
    </comment>
    <comment ref="I77"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K77" authorId="2" shapeId="0" xr:uid="{BAE21718-124E-41FB-A7AB-94CD4DC233D4}">
      <text>
        <r>
          <rPr>
            <b/>
            <sz val="9"/>
            <color indexed="81"/>
            <rFont val="Tahoma"/>
            <family val="2"/>
          </rPr>
          <t>John:</t>
        </r>
        <r>
          <rPr>
            <sz val="9"/>
            <color indexed="81"/>
            <rFont val="Tahoma"/>
            <family val="2"/>
          </rPr>
          <t xml:space="preserve">
All offspring</t>
        </r>
      </text>
    </comment>
    <comment ref="E78" authorId="2" shapeId="0" xr:uid="{0F3A1B6E-C70E-4F5B-8B62-F40C7695A101}">
      <text>
        <r>
          <rPr>
            <b/>
            <sz val="9"/>
            <color indexed="81"/>
            <rFont val="Tahoma"/>
            <family val="2"/>
          </rPr>
          <t>John:</t>
        </r>
        <r>
          <rPr>
            <sz val="9"/>
            <color indexed="81"/>
            <rFont val="Tahoma"/>
            <family val="2"/>
          </rPr>
          <t xml:space="preserve">
All dams</t>
        </r>
      </text>
    </comment>
    <comment ref="I78"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K78" authorId="2" shapeId="0" xr:uid="{80B9B055-094F-4460-9AFA-3F0769F75098}">
      <text>
        <r>
          <rPr>
            <b/>
            <sz val="9"/>
            <color indexed="81"/>
            <rFont val="Tahoma"/>
            <family val="2"/>
          </rPr>
          <t>John:</t>
        </r>
        <r>
          <rPr>
            <sz val="9"/>
            <color indexed="81"/>
            <rFont val="Tahoma"/>
            <family val="2"/>
          </rPr>
          <t xml:space="preserve">
All dams</t>
        </r>
      </text>
    </comment>
    <comment ref="C79" authorId="2" shapeId="0" xr:uid="{0115D11B-A206-465A-AB8C-659DF15F9A89}">
      <text>
        <r>
          <rPr>
            <b/>
            <sz val="9"/>
            <color indexed="81"/>
            <rFont val="Tahoma"/>
            <family val="2"/>
          </rPr>
          <t>John:</t>
        </r>
        <r>
          <rPr>
            <sz val="9"/>
            <color indexed="81"/>
            <rFont val="Tahoma"/>
            <family val="2"/>
          </rPr>
          <t xml:space="preserve">
Alter the standard feed supply options (r1)</t>
        </r>
      </text>
    </comment>
    <comment ref="E79" authorId="2" shapeId="0" xr:uid="{14F8BE86-FDCE-4FD5-9F14-73AC79380282}">
      <text>
        <r>
          <rPr>
            <b/>
            <sz val="9"/>
            <color indexed="81"/>
            <rFont val="Tahoma"/>
            <family val="2"/>
          </rPr>
          <t>John:</t>
        </r>
        <r>
          <rPr>
            <sz val="9"/>
            <color indexed="81"/>
            <rFont val="Tahoma"/>
            <family val="2"/>
          </rPr>
          <t xml:space="preserve">
All offspring</t>
        </r>
      </text>
    </comment>
    <comment ref="I79"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K79" authorId="2" shapeId="0" xr:uid="{ACA1CA3A-0203-4101-A73C-CD567DA8AE6C}">
      <text>
        <r>
          <rPr>
            <b/>
            <sz val="9"/>
            <color indexed="81"/>
            <rFont val="Tahoma"/>
            <family val="2"/>
          </rPr>
          <t>John:</t>
        </r>
        <r>
          <rPr>
            <sz val="9"/>
            <color indexed="81"/>
            <rFont val="Tahoma"/>
            <family val="2"/>
          </rPr>
          <t xml:space="preserve">
All offspring</t>
        </r>
      </text>
    </comment>
    <comment ref="E80" authorId="2" shapeId="0" xr:uid="{49AC8A0D-9742-4B8E-9FE0-E9A43BE5086D}">
      <text>
        <r>
          <rPr>
            <b/>
            <sz val="9"/>
            <color indexed="81"/>
            <rFont val="Tahoma"/>
            <family val="2"/>
          </rPr>
          <t>John:</t>
        </r>
        <r>
          <rPr>
            <sz val="9"/>
            <color indexed="81"/>
            <rFont val="Tahoma"/>
            <family val="2"/>
          </rPr>
          <t xml:space="preserve">
All dams</t>
        </r>
      </text>
    </comment>
    <comment ref="I80"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K80" authorId="2" shapeId="0" xr:uid="{C216DCAD-71BC-4F1F-809E-13D9D9898A44}">
      <text>
        <r>
          <rPr>
            <b/>
            <sz val="9"/>
            <color indexed="81"/>
            <rFont val="Tahoma"/>
            <family val="2"/>
          </rPr>
          <t>John:</t>
        </r>
        <r>
          <rPr>
            <sz val="9"/>
            <color indexed="81"/>
            <rFont val="Tahoma"/>
            <family val="2"/>
          </rPr>
          <t xml:space="preserve">
All dams</t>
        </r>
      </text>
    </comment>
    <comment ref="E81" authorId="2" shapeId="0" xr:uid="{A61A622D-7A64-4D5B-BEF3-5DB904AD9291}">
      <text>
        <r>
          <rPr>
            <b/>
            <sz val="9"/>
            <color indexed="81"/>
            <rFont val="Tahoma"/>
            <family val="2"/>
          </rPr>
          <t>John:</t>
        </r>
        <r>
          <rPr>
            <sz val="9"/>
            <color indexed="81"/>
            <rFont val="Tahoma"/>
            <family val="2"/>
          </rPr>
          <t xml:space="preserve">
All offspring</t>
        </r>
      </text>
    </comment>
    <comment ref="I81"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K81" authorId="2" shapeId="0" xr:uid="{5C9F4E36-E2FF-4890-AAFA-8EE61112E421}">
      <text>
        <r>
          <rPr>
            <b/>
            <sz val="9"/>
            <color indexed="81"/>
            <rFont val="Tahoma"/>
            <family val="2"/>
          </rPr>
          <t>John:</t>
        </r>
        <r>
          <rPr>
            <sz val="9"/>
            <color indexed="81"/>
            <rFont val="Tahoma"/>
            <family val="2"/>
          </rPr>
          <t xml:space="preserve">
All offspring</t>
        </r>
      </text>
    </comment>
    <comment ref="E82" authorId="2" shapeId="0" xr:uid="{8C95E2A2-1F24-4CDD-B05F-CF203E234223}">
      <text>
        <r>
          <rPr>
            <b/>
            <sz val="9"/>
            <color indexed="81"/>
            <rFont val="Tahoma"/>
            <family val="2"/>
          </rPr>
          <t>John:</t>
        </r>
        <r>
          <rPr>
            <sz val="9"/>
            <color indexed="81"/>
            <rFont val="Tahoma"/>
            <family val="2"/>
          </rPr>
          <t xml:space="preserve">
aStd - weanage
</t>
        </r>
      </text>
    </comment>
    <comment ref="I82"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82" authorId="2" shapeId="0" xr:uid="{63B4D357-0DDC-417D-9FE4-EDF077DED7C7}">
      <text>
        <r>
          <rPr>
            <b/>
            <sz val="9"/>
            <color indexed="81"/>
            <rFont val="Tahoma"/>
            <family val="2"/>
          </rPr>
          <t>John:</t>
        </r>
        <r>
          <rPr>
            <sz val="9"/>
            <color indexed="81"/>
            <rFont val="Tahoma"/>
            <family val="2"/>
          </rPr>
          <t xml:space="preserve">
aStd - weanage
</t>
        </r>
      </text>
    </comment>
    <comment ref="E83" authorId="2" shapeId="0" xr:uid="{B5242D2F-7FC9-4C08-92E0-BA8EDAE3BA9C}">
      <text>
        <r>
          <rPr>
            <b/>
            <sz val="9"/>
            <color indexed="81"/>
            <rFont val="Tahoma"/>
            <family val="2"/>
          </rPr>
          <t>John:</t>
        </r>
        <r>
          <rPr>
            <sz val="9"/>
            <color indexed="81"/>
            <rFont val="Tahoma"/>
            <family val="2"/>
          </rPr>
          <t xml:space="preserve">
aStd - weanage
</t>
        </r>
      </text>
    </comment>
    <comment ref="I83"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K83" authorId="2" shapeId="0" xr:uid="{CCD165BA-7616-48A6-BB3E-85A1FFB1A67E}">
      <text>
        <r>
          <rPr>
            <b/>
            <sz val="9"/>
            <color indexed="81"/>
            <rFont val="Tahoma"/>
            <family val="2"/>
          </rPr>
          <t>John:</t>
        </r>
        <r>
          <rPr>
            <sz val="9"/>
            <color indexed="81"/>
            <rFont val="Tahoma"/>
            <family val="2"/>
          </rPr>
          <t xml:space="preserve">
aStd - weanage
</t>
        </r>
      </text>
    </comment>
    <comment ref="E84" authorId="2" shapeId="0" xr:uid="{6D3D7924-A68F-4905-B7A9-C2FFDA5CEC14}">
      <text>
        <r>
          <rPr>
            <b/>
            <sz val="9"/>
            <color indexed="81"/>
            <rFont val="Tahoma"/>
            <family val="2"/>
          </rPr>
          <t>John:</t>
        </r>
        <r>
          <rPr>
            <sz val="9"/>
            <color indexed="81"/>
            <rFont val="Tahoma"/>
            <family val="2"/>
          </rPr>
          <t xml:space="preserve">
Undifferentiated dams</t>
        </r>
      </text>
    </comment>
    <comment ref="I84"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K84" authorId="2" shapeId="0" xr:uid="{CD65C71A-5B1F-4BB8-9EA4-5104F6AF65AF}">
      <text>
        <r>
          <rPr>
            <b/>
            <sz val="9"/>
            <color indexed="81"/>
            <rFont val="Tahoma"/>
            <family val="2"/>
          </rPr>
          <t>John:</t>
        </r>
        <r>
          <rPr>
            <sz val="9"/>
            <color indexed="81"/>
            <rFont val="Tahoma"/>
            <family val="2"/>
          </rPr>
          <t xml:space="preserve">
Undifferentiated dams</t>
        </r>
      </text>
    </comment>
    <comment ref="L84" authorId="2" shapeId="0" xr:uid="{773306BF-918F-4060-87BF-8E8A5E8FB162}">
      <text>
        <r>
          <rPr>
            <b/>
            <sz val="9"/>
            <color indexed="81"/>
            <rFont val="Tahoma"/>
            <family val="2"/>
          </rPr>
          <t>John:</t>
        </r>
        <r>
          <rPr>
            <sz val="9"/>
            <color indexed="81"/>
            <rFont val="Tahoma"/>
            <family val="2"/>
          </rPr>
          <t xml:space="preserve">
Dry dams </t>
        </r>
      </text>
    </comment>
    <comment ref="M84" authorId="2" shapeId="0" xr:uid="{15153963-DC98-47CF-B2D6-FD6E8A7C1795}">
      <text>
        <r>
          <rPr>
            <b/>
            <sz val="9"/>
            <color indexed="81"/>
            <rFont val="Tahoma"/>
            <family val="2"/>
          </rPr>
          <t>John:</t>
        </r>
        <r>
          <rPr>
            <sz val="9"/>
            <color indexed="81"/>
            <rFont val="Tahoma"/>
            <family val="2"/>
          </rPr>
          <t xml:space="preserve">
Pregnant dams</t>
        </r>
      </text>
    </comment>
    <comment ref="N84" authorId="2" shapeId="0" xr:uid="{B58CAC8F-934D-4A91-BA86-05C95EF0C01C}">
      <text>
        <r>
          <rPr>
            <b/>
            <sz val="9"/>
            <color indexed="81"/>
            <rFont val="Tahoma"/>
            <family val="2"/>
          </rPr>
          <t>John:</t>
        </r>
        <r>
          <rPr>
            <sz val="9"/>
            <color indexed="81"/>
            <rFont val="Tahoma"/>
            <family val="2"/>
          </rPr>
          <t xml:space="preserve">
Single dams</t>
        </r>
      </text>
    </comment>
    <comment ref="O84" authorId="2" shapeId="0" xr:uid="{C143183F-E5C8-42B9-8789-3E038E10D8ED}">
      <text>
        <r>
          <rPr>
            <b/>
            <sz val="9"/>
            <color indexed="81"/>
            <rFont val="Tahoma"/>
            <family val="2"/>
          </rPr>
          <t>John:</t>
        </r>
        <r>
          <rPr>
            <sz val="9"/>
            <color indexed="81"/>
            <rFont val="Tahoma"/>
            <family val="2"/>
          </rPr>
          <t xml:space="preserve">
Multiple dams</t>
        </r>
      </text>
    </comment>
    <comment ref="P84" authorId="2" shapeId="0" xr:uid="{8301163C-BAAF-4601-9D86-E6A8DDBCF907}">
      <text>
        <r>
          <rPr>
            <b/>
            <sz val="9"/>
            <color indexed="81"/>
            <rFont val="Tahoma"/>
            <family val="2"/>
          </rPr>
          <t>John:</t>
        </r>
        <r>
          <rPr>
            <sz val="9"/>
            <color indexed="81"/>
            <rFont val="Tahoma"/>
            <family val="2"/>
          </rPr>
          <t xml:space="preserve">
Twin dams</t>
        </r>
      </text>
    </comment>
    <comment ref="Q84" authorId="2" shapeId="0" xr:uid="{6B1F551B-FF07-4A77-8E36-C8C2D3FEC92B}">
      <text>
        <r>
          <rPr>
            <b/>
            <sz val="9"/>
            <color indexed="81"/>
            <rFont val="Tahoma"/>
            <family val="2"/>
          </rPr>
          <t>John:</t>
        </r>
        <r>
          <rPr>
            <sz val="9"/>
            <color indexed="81"/>
            <rFont val="Tahoma"/>
            <family val="2"/>
          </rPr>
          <t xml:space="preserve">
Triplet dams</t>
        </r>
      </text>
    </comment>
    <comment ref="E85" authorId="2" shapeId="0" xr:uid="{13B9FFE8-DE72-45CA-8BAC-4F7FA889CC21}">
      <text>
        <r>
          <rPr>
            <b/>
            <sz val="9"/>
            <color indexed="81"/>
            <rFont val="Tahoma"/>
            <family val="2"/>
          </rPr>
          <t>John:</t>
        </r>
        <r>
          <rPr>
            <sz val="9"/>
            <color indexed="81"/>
            <rFont val="Tahoma"/>
            <family val="2"/>
          </rPr>
          <t xml:space="preserve">
aStd - weanage
</t>
        </r>
      </text>
    </comment>
    <comment ref="I85" authorId="2" shapeId="0" xr:uid="{F18A2D3B-C51E-4004-8FA6-6633CAE1C531}">
      <text>
        <r>
          <rPr>
            <b/>
            <sz val="9"/>
            <color indexed="81"/>
            <rFont val="Tahoma"/>
            <family val="2"/>
          </rPr>
          <t>John:</t>
        </r>
        <r>
          <rPr>
            <sz val="9"/>
            <color indexed="81"/>
            <rFont val="Tahoma"/>
            <family val="2"/>
          </rPr>
          <t xml:space="preserve">
Change which weanage feed supply adjustment is selected for:
i - TOL
k5 - 
g3 - offspring genotype
</t>
        </r>
      </text>
    </comment>
    <comment ref="K85" authorId="2" shapeId="0" xr:uid="{6B1A29D1-B0DE-4096-9A24-26DB546794A7}">
      <text>
        <r>
          <rPr>
            <b/>
            <sz val="9"/>
            <color indexed="81"/>
            <rFont val="Tahoma"/>
            <family val="2"/>
          </rPr>
          <t>John:</t>
        </r>
        <r>
          <rPr>
            <sz val="9"/>
            <color indexed="81"/>
            <rFont val="Tahoma"/>
            <family val="2"/>
          </rPr>
          <t xml:space="preserve">
aStd - weanage
</t>
        </r>
      </text>
    </comment>
    <comment ref="E87" authorId="2" shapeId="0" xr:uid="{93EE37EC-6795-4B09-89C8-A4C7BD363837}">
      <text>
        <r>
          <rPr>
            <b/>
            <sz val="9"/>
            <color indexed="81"/>
            <rFont val="Tahoma"/>
            <family val="2"/>
          </rPr>
          <t>John:</t>
        </r>
        <r>
          <rPr>
            <sz val="9"/>
            <color indexed="81"/>
            <rFont val="Tahoma"/>
            <family val="2"/>
          </rPr>
          <t xml:space="preserve">
The base breed. This is usually Merino or composite.</t>
        </r>
      </text>
    </comment>
    <comment ref="I87" authorId="2" shapeId="0" xr:uid="{C5ACD3E5-D92E-4FC9-B7D2-2833C4D56DB1}">
      <text>
        <r>
          <rPr>
            <b/>
            <sz val="9"/>
            <color indexed="81"/>
            <rFont val="Tahoma"/>
            <family val="2"/>
          </rPr>
          <t>John:</t>
        </r>
        <r>
          <rPr>
            <sz val="9"/>
            <color indexed="81"/>
            <rFont val="Tahoma"/>
            <family val="2"/>
          </rPr>
          <t xml:space="preserve">
Select the genotype for the 3 breeds
This the g0 axis for the 3 sire breeds.</t>
        </r>
      </text>
    </comment>
    <comment ref="K87" authorId="2" shapeId="0" xr:uid="{54B7BE89-B027-4B5B-8371-1AA1D985E06A}">
      <text>
        <r>
          <rPr>
            <b/>
            <sz val="9"/>
            <color indexed="81"/>
            <rFont val="Tahoma"/>
            <family val="2"/>
          </rPr>
          <t>John:</t>
        </r>
        <r>
          <rPr>
            <sz val="9"/>
            <color indexed="81"/>
            <rFont val="Tahoma"/>
            <family val="2"/>
          </rPr>
          <t xml:space="preserve">
The base breed. This is usually Merino or composite.</t>
        </r>
      </text>
    </comment>
    <comment ref="L87" authorId="2" shapeId="0" xr:uid="{64A93A67-1E18-4812-8346-2EE1D5919F08}">
      <text>
        <r>
          <rPr>
            <b/>
            <sz val="9"/>
            <color indexed="81"/>
            <rFont val="Tahoma"/>
            <family val="2"/>
          </rPr>
          <t>John:</t>
        </r>
        <r>
          <rPr>
            <sz val="9"/>
            <color indexed="81"/>
            <rFont val="Tahoma"/>
            <family val="2"/>
          </rPr>
          <t xml:space="preserve">
The maternal breed. This is the maternal sire of the 1st cross dam (in a 2nd cross lamb system).</t>
        </r>
      </text>
    </comment>
    <comment ref="M87" authorId="2" shapeId="0" xr:uid="{F6449F34-65E4-435E-8BA6-476FDF3790F7}">
      <text>
        <r>
          <rPr>
            <b/>
            <sz val="9"/>
            <color indexed="81"/>
            <rFont val="Tahoma"/>
            <family val="2"/>
          </rPr>
          <t>John:</t>
        </r>
        <r>
          <rPr>
            <sz val="9"/>
            <color indexed="81"/>
            <rFont val="Tahoma"/>
            <family val="2"/>
          </rPr>
          <t xml:space="preserve">
The terminal breed. In both the 1st and  2nd cross lamb system.</t>
        </r>
      </text>
    </comment>
    <comment ref="E88" authorId="2" shapeId="0" xr:uid="{8969ED29-5727-4F1D-84F5-4BF347F29F8B}">
      <text>
        <r>
          <rPr>
            <b/>
            <sz val="9"/>
            <color indexed="81"/>
            <rFont val="Tahoma"/>
            <family val="2"/>
          </rPr>
          <t>John:</t>
        </r>
        <r>
          <rPr>
            <sz val="9"/>
            <color indexed="81"/>
            <rFont val="Tahoma"/>
            <family val="2"/>
          </rPr>
          <t xml:space="preserve">
Include BMT</t>
        </r>
      </text>
    </comment>
    <comment ref="K88" authorId="2" shapeId="0" xr:uid="{1FD6EB44-2B68-4709-8221-0486E6734B6D}">
      <text>
        <r>
          <rPr>
            <b/>
            <sz val="9"/>
            <color indexed="81"/>
            <rFont val="Tahoma"/>
            <family val="2"/>
          </rPr>
          <t>John:</t>
        </r>
        <r>
          <rPr>
            <sz val="9"/>
            <color indexed="81"/>
            <rFont val="Tahoma"/>
            <family val="2"/>
          </rPr>
          <t xml:space="preserve">
Include BBB</t>
        </r>
      </text>
    </comment>
    <comment ref="L88" authorId="2" shapeId="0" xr:uid="{566E489D-EBBB-4428-8A84-1D619E0D6D2B}">
      <text>
        <r>
          <rPr>
            <b/>
            <sz val="9"/>
            <color indexed="81"/>
            <rFont val="Tahoma"/>
            <family val="2"/>
          </rPr>
          <t>John:</t>
        </r>
        <r>
          <rPr>
            <sz val="9"/>
            <color indexed="81"/>
            <rFont val="Tahoma"/>
            <family val="2"/>
          </rPr>
          <t xml:space="preserve">
Include BBM</t>
        </r>
      </text>
    </comment>
    <comment ref="M88" authorId="2" shapeId="0" xr:uid="{EE6E8BA0-F91B-447D-B8BB-11390E5E696B}">
      <text>
        <r>
          <rPr>
            <b/>
            <sz val="9"/>
            <color indexed="81"/>
            <rFont val="Tahoma"/>
            <family val="2"/>
          </rPr>
          <t>John:</t>
        </r>
        <r>
          <rPr>
            <sz val="9"/>
            <color indexed="81"/>
            <rFont val="Tahoma"/>
            <family val="2"/>
          </rPr>
          <t xml:space="preserve">
Include BBT</t>
        </r>
      </text>
    </comment>
    <comment ref="N88" authorId="2" shapeId="0" xr:uid="{0CFF2543-1E49-44E9-B45A-44870CF3DF09}">
      <text>
        <r>
          <rPr>
            <b/>
            <sz val="9"/>
            <color indexed="81"/>
            <rFont val="Tahoma"/>
            <family val="2"/>
          </rPr>
          <t>John:</t>
        </r>
        <r>
          <rPr>
            <sz val="9"/>
            <color indexed="81"/>
            <rFont val="Tahoma"/>
            <family val="2"/>
          </rPr>
          <t xml:space="preserve">
Include BMT</t>
        </r>
      </text>
    </comment>
    <comment ref="I89"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I90"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92" authorId="2" shapeId="0" xr:uid="{C297A862-26D1-4BCF-BE2D-891E81692CEC}">
      <text>
        <r>
          <rPr>
            <b/>
            <sz val="9"/>
            <color indexed="81"/>
            <rFont val="Tahoma"/>
            <family val="2"/>
          </rPr>
          <t>John:</t>
        </r>
        <r>
          <rPr>
            <sz val="9"/>
            <color indexed="81"/>
            <rFont val="Tahoma"/>
            <family val="2"/>
          </rPr>
          <t xml:space="preserve">
Scalar for the standard fleece weight of each genotype</t>
        </r>
      </text>
    </comment>
    <comment ref="I93" authorId="2" shapeId="0" xr:uid="{67798BAD-9876-4C50-8948-58427BF1EA41}">
      <text>
        <r>
          <rPr>
            <b/>
            <sz val="9"/>
            <color indexed="81"/>
            <rFont val="Tahoma"/>
            <family val="2"/>
          </rPr>
          <t>John:</t>
        </r>
        <r>
          <rPr>
            <sz val="9"/>
            <color indexed="81"/>
            <rFont val="Tahoma"/>
            <family val="2"/>
          </rPr>
          <t xml:space="preserve">
Adjustment to the standard fibre diameter of each genotype</t>
        </r>
      </text>
    </comment>
    <comment ref="E94" authorId="0" shapeId="0" xr:uid="{EACDCA0C-CF7D-4FB8-94BE-7ADDDFEB9BF4}">
      <text>
        <r>
          <rPr>
            <b/>
            <sz val="9"/>
            <color indexed="81"/>
            <rFont val="Tahoma"/>
            <family val="2"/>
          </rPr>
          <t>Michael Young:</t>
        </r>
        <r>
          <rPr>
            <sz val="9"/>
            <color indexed="81"/>
            <rFont val="Tahoma"/>
            <family val="2"/>
          </rPr>
          <t xml:space="preserve">
potential intake. Done in the intake function which alters the animal profile</t>
        </r>
      </text>
    </comment>
    <comment ref="I94" authorId="0" shapeId="0" xr:uid="{4B7E0EFF-4B8F-4C81-A714-F79834BF4F2D}">
      <text>
        <r>
          <rPr>
            <b/>
            <sz val="9"/>
            <color indexed="81"/>
            <rFont val="Tahoma"/>
            <family val="2"/>
          </rPr>
          <t>Michael Young:</t>
        </r>
        <r>
          <rPr>
            <sz val="9"/>
            <color indexed="81"/>
            <rFont val="Tahoma"/>
            <family val="2"/>
          </rPr>
          <t xml:space="preserve">
potential intake. Done in the intake function which alters the animal profile. Only active if zf2 = 1</t>
        </r>
      </text>
    </comment>
    <comment ref="C95" authorId="2" shapeId="0" xr:uid="{DF9C2F75-9CA4-4916-999A-F88F5E381C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95" authorId="0" shapeId="0" xr:uid="{D551B429-654C-485E-9602-3C4AF4A7D175}">
      <text>
        <r>
          <rPr>
            <b/>
            <sz val="9"/>
            <color indexed="81"/>
            <rFont val="Tahoma"/>
            <family val="2"/>
          </rPr>
          <t>Michael Young:</t>
        </r>
        <r>
          <rPr>
            <sz val="9"/>
            <color indexed="81"/>
            <rFont val="Tahoma"/>
            <family val="2"/>
          </rPr>
          <t xml:space="preserve">
potential intake. Done in the intake function which alters the animal profile</t>
        </r>
      </text>
    </comment>
    <comment ref="I95" authorId="0" shapeId="0" xr:uid="{AEF82B83-B4CC-496B-9C04-EE5713234DAD}">
      <text>
        <r>
          <rPr>
            <b/>
            <sz val="9"/>
            <color indexed="81"/>
            <rFont val="Tahoma"/>
            <family val="2"/>
          </rPr>
          <t>John:</t>
        </r>
        <r>
          <rPr>
            <sz val="9"/>
            <color indexed="81"/>
            <rFont val="Tahoma"/>
            <family val="2"/>
          </rPr>
          <t xml:space="preserve">
potential intake. Done in the intake function which alters the animal profile.
Can be used to adjust WWt with a genetic angle.</t>
        </r>
      </text>
    </comment>
    <comment ref="I101"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I102" authorId="0" shapeId="0" xr:uid="{34BCA8FD-1990-4810-950F-E8B1D79B322E}">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E107" authorId="2" shapeId="0" xr:uid="{87647C01-705A-4989-AA19-97DF878326C5}">
      <text>
        <r>
          <rPr>
            <b/>
            <sz val="9"/>
            <color indexed="81"/>
            <rFont val="Tahoma"/>
            <family val="2"/>
          </rPr>
          <t>John:</t>
        </r>
        <r>
          <rPr>
            <sz val="9"/>
            <color indexed="81"/>
            <rFont val="Tahoma"/>
            <family val="2"/>
          </rPr>
          <t xml:space="preserve">
LTW lamb survival of multiples</t>
        </r>
      </text>
    </comment>
    <comment ref="I107"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107"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L107" authorId="0" shapeId="0" xr:uid="{465B2B49-71CA-4FDB-8DD1-459456A18960}">
      <text>
        <r>
          <rPr>
            <b/>
            <sz val="9"/>
            <color indexed="81"/>
            <rFont val="Tahoma"/>
            <family val="2"/>
          </rPr>
          <t>John Young:</t>
        </r>
        <r>
          <rPr>
            <sz val="9"/>
            <color indexed="81"/>
            <rFont val="Tahoma"/>
            <family val="2"/>
          </rPr>
          <t xml:space="preserve">
Used to alter the seasonality of conceiving at least 2 (or more) foetuses
</t>
        </r>
      </text>
    </comment>
    <comment ref="M107"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N107"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O107" authorId="2" shapeId="0" xr:uid="{CAD61EF4-5EE1-44C1-AB81-C0E33E6795B1}">
      <text>
        <r>
          <rPr>
            <b/>
            <sz val="9"/>
            <color indexed="81"/>
            <rFont val="Tahoma"/>
            <family val="2"/>
          </rPr>
          <t>John:</t>
        </r>
        <r>
          <rPr>
            <sz val="9"/>
            <color indexed="81"/>
            <rFont val="Tahoma"/>
            <family val="2"/>
          </rPr>
          <t xml:space="preserve">
CSIRO lamb survival of multiples</t>
        </r>
      </text>
    </comment>
    <comment ref="P107" authorId="2" shapeId="0" xr:uid="{628766B1-2D71-4024-A31A-0E6B823FD6F3}">
      <text>
        <r>
          <rPr>
            <b/>
            <sz val="9"/>
            <color indexed="81"/>
            <rFont val="Tahoma"/>
            <family val="2"/>
          </rPr>
          <t>John:</t>
        </r>
        <r>
          <rPr>
            <sz val="9"/>
            <color indexed="81"/>
            <rFont val="Tahoma"/>
            <family val="2"/>
          </rPr>
          <t xml:space="preserve">
f_MU2() cut-offs for multiples lamb survival</t>
        </r>
      </text>
    </comment>
    <comment ref="Q107" authorId="2" shapeId="0" xr:uid="{4C14071B-C986-4AE5-98FF-20F534BA6378}">
      <text>
        <r>
          <rPr>
            <b/>
            <sz val="9"/>
            <color indexed="81"/>
            <rFont val="Tahoma"/>
            <family val="2"/>
          </rPr>
          <t>John:</t>
        </r>
        <r>
          <rPr>
            <sz val="9"/>
            <color indexed="81"/>
            <rFont val="Tahoma"/>
            <family val="2"/>
          </rPr>
          <t xml:space="preserve">
f_MU2() cut-offs for triplet lamb survival</t>
        </r>
      </text>
    </comment>
    <comment ref="R107" authorId="0" shapeId="0" xr:uid="{F77A4583-B60C-445D-8FBA-DCAE808845B3}">
      <text>
        <r>
          <rPr>
            <sz val="9"/>
            <color indexed="81"/>
            <rFont val="Tahoma"/>
            <family val="2"/>
          </rPr>
          <t xml:space="preserve">Mobsize coefficient for singles survival (MU).
</t>
        </r>
      </text>
    </comment>
    <comment ref="S107" authorId="0" shapeId="0" xr:uid="{E6AD0E6C-471C-4803-B995-55CBC0955F6A}">
      <text>
        <r>
          <rPr>
            <sz val="9"/>
            <color indexed="81"/>
            <rFont val="Tahoma"/>
            <family val="2"/>
          </rPr>
          <t xml:space="preserve">Mob size coefficient for twins survival (MU).
</t>
        </r>
      </text>
    </comment>
    <comment ref="T107" authorId="0" shapeId="0" xr:uid="{5DC4ACB7-4FC1-4F75-B058-F65E137C3316}">
      <text>
        <r>
          <rPr>
            <sz val="9"/>
            <color indexed="81"/>
            <rFont val="Tahoma"/>
            <family val="2"/>
          </rPr>
          <t xml:space="preserve">Mobsize coefficient for triplets survival (MU).
</t>
        </r>
      </text>
    </comment>
    <comment ref="U107" authorId="2" shapeId="0" xr:uid="{70FFD6C0-3EBE-4F6A-99E1-A287C8105CEC}">
      <text>
        <r>
          <rPr>
            <b/>
            <sz val="9"/>
            <color indexed="81"/>
            <rFont val="Tahoma"/>
            <family val="2"/>
          </rPr>
          <t>John:</t>
        </r>
        <r>
          <rPr>
            <sz val="9"/>
            <color indexed="81"/>
            <rFont val="Tahoma"/>
            <family val="2"/>
          </rPr>
          <t xml:space="preserve">
f_MU2() cut-offs for proportion of triplets conceived</t>
        </r>
      </text>
    </comment>
    <comment ref="I108" authorId="0" shapeId="0" xr:uid="{B7009A5B-F642-464B-8271-9538C53B174B}">
      <text>
        <r>
          <rPr>
            <b/>
            <sz val="9"/>
            <color indexed="81"/>
            <rFont val="Tahoma"/>
            <family val="2"/>
          </rPr>
          <t xml:space="preserve">John:
</t>
        </r>
        <r>
          <rPr>
            <sz val="9"/>
            <color indexed="81"/>
            <rFont val="Tahoma"/>
            <family val="2"/>
          </rPr>
          <t>Coefficients that can vary with different BTRT</t>
        </r>
      </text>
    </comment>
    <comment ref="K108" authorId="0" shapeId="0" xr:uid="{2F297146-8C54-4199-B204-856712375AC8}">
      <text>
        <r>
          <rPr>
            <b/>
            <sz val="9"/>
            <color indexed="81"/>
            <rFont val="Tahoma"/>
            <family val="2"/>
          </rPr>
          <t>John Young:</t>
        </r>
        <r>
          <rPr>
            <sz val="9"/>
            <color indexed="81"/>
            <rFont val="Tahoma"/>
            <family val="2"/>
          </rPr>
          <t xml:space="preserve">
Used to scale the BTRT adjustment of SRW
</t>
        </r>
      </text>
    </comment>
    <comment ref="E109" authorId="2" shapeId="0" xr:uid="{F2662D29-00A0-4DCD-9B3D-453AFB0920FF}">
      <text>
        <r>
          <rPr>
            <b/>
            <sz val="9"/>
            <color indexed="81"/>
            <rFont val="Tahoma"/>
            <family val="2"/>
          </rPr>
          <t>John:</t>
        </r>
        <r>
          <rPr>
            <sz val="9"/>
            <color indexed="81"/>
            <rFont val="Tahoma"/>
            <family val="2"/>
          </rPr>
          <t xml:space="preserve">
Singles</t>
        </r>
      </text>
    </comment>
    <comment ref="I109" authorId="2" shapeId="0" xr:uid="{A6FB663F-988F-4E38-9BAE-234EF068CE41}">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109" authorId="2" shapeId="0" xr:uid="{BF54C54F-4CAE-4204-9299-5D84BC567703}">
      <text>
        <r>
          <rPr>
            <b/>
            <sz val="9"/>
            <color indexed="81"/>
            <rFont val="Tahoma"/>
            <family val="2"/>
          </rPr>
          <t>John:</t>
        </r>
        <r>
          <rPr>
            <sz val="9"/>
            <color indexed="81"/>
            <rFont val="Tahoma"/>
            <family val="2"/>
          </rPr>
          <t xml:space="preserve">
Yearling progeny, Singles</t>
        </r>
      </text>
    </comment>
    <comment ref="L109" authorId="2" shapeId="0" xr:uid="{009D6ABC-CC61-4C55-B220-F8868F5D3E84}">
      <text>
        <r>
          <rPr>
            <b/>
            <sz val="9"/>
            <color indexed="81"/>
            <rFont val="Tahoma"/>
            <family val="2"/>
          </rPr>
          <t>John:</t>
        </r>
        <r>
          <rPr>
            <sz val="9"/>
            <color indexed="81"/>
            <rFont val="Tahoma"/>
            <family val="2"/>
          </rPr>
          <t xml:space="preserve">
Yearling progeny, Twins</t>
        </r>
      </text>
    </comment>
    <comment ref="M109" authorId="2" shapeId="0" xr:uid="{9A580FC9-73F6-45EF-9370-13D58D95A0DF}">
      <text>
        <r>
          <rPr>
            <b/>
            <sz val="9"/>
            <color indexed="81"/>
            <rFont val="Tahoma"/>
            <family val="2"/>
          </rPr>
          <t>John:</t>
        </r>
        <r>
          <rPr>
            <sz val="9"/>
            <color indexed="81"/>
            <rFont val="Tahoma"/>
            <family val="2"/>
          </rPr>
          <t xml:space="preserve">
Yearling progeny, Triplets</t>
        </r>
      </text>
    </comment>
    <comment ref="N109" authorId="2" shapeId="0" xr:uid="{B074115D-A65E-4893-B7CE-DCABFC99E2DE}">
      <text>
        <r>
          <rPr>
            <b/>
            <sz val="9"/>
            <color indexed="81"/>
            <rFont val="Tahoma"/>
            <family val="2"/>
          </rPr>
          <t>John:</t>
        </r>
        <r>
          <rPr>
            <sz val="9"/>
            <color indexed="81"/>
            <rFont val="Tahoma"/>
            <family val="2"/>
          </rPr>
          <t xml:space="preserve">
2-tooth progeny, Singles</t>
        </r>
      </text>
    </comment>
    <comment ref="O109" authorId="2" shapeId="0" xr:uid="{CBE67F9C-B768-44D1-AB5E-EC98E4C4E7EA}">
      <text>
        <r>
          <rPr>
            <b/>
            <sz val="9"/>
            <color indexed="81"/>
            <rFont val="Tahoma"/>
            <family val="2"/>
          </rPr>
          <t>John:</t>
        </r>
        <r>
          <rPr>
            <sz val="9"/>
            <color indexed="81"/>
            <rFont val="Tahoma"/>
            <family val="2"/>
          </rPr>
          <t xml:space="preserve">
2-tooth progeny, Twins</t>
        </r>
      </text>
    </comment>
    <comment ref="P109" authorId="2" shapeId="0" xr:uid="{183ED665-C32A-4A0B-952C-08A02687EE50}">
      <text>
        <r>
          <rPr>
            <b/>
            <sz val="9"/>
            <color indexed="81"/>
            <rFont val="Tahoma"/>
            <family val="2"/>
          </rPr>
          <t>John:</t>
        </r>
        <r>
          <rPr>
            <sz val="9"/>
            <color indexed="81"/>
            <rFont val="Tahoma"/>
            <family val="2"/>
          </rPr>
          <t xml:space="preserve">
2-tooth progeny, Triplets</t>
        </r>
      </text>
    </comment>
    <comment ref="Q109" authorId="2" shapeId="0" xr:uid="{8D8DD545-8E1B-4A5B-ACC0-7339AB4DB8D9}">
      <text>
        <r>
          <rPr>
            <b/>
            <sz val="9"/>
            <color indexed="81"/>
            <rFont val="Tahoma"/>
            <family val="2"/>
          </rPr>
          <t>John:</t>
        </r>
        <r>
          <rPr>
            <sz val="9"/>
            <color indexed="81"/>
            <rFont val="Tahoma"/>
            <family val="2"/>
          </rPr>
          <t xml:space="preserve">
Adult progeny, Singles</t>
        </r>
      </text>
    </comment>
    <comment ref="R109" authorId="2" shapeId="0" xr:uid="{CF507514-DBBD-4EE7-8B9C-9F13E470E2A1}">
      <text>
        <r>
          <rPr>
            <b/>
            <sz val="9"/>
            <color indexed="81"/>
            <rFont val="Tahoma"/>
            <family val="2"/>
          </rPr>
          <t>John:</t>
        </r>
        <r>
          <rPr>
            <sz val="9"/>
            <color indexed="81"/>
            <rFont val="Tahoma"/>
            <family val="2"/>
          </rPr>
          <t xml:space="preserve">
Adult progeny, Twins</t>
        </r>
      </text>
    </comment>
    <comment ref="S109" authorId="2" shapeId="0" xr:uid="{C4E9A3D3-D019-4E6E-BADE-6A793B16A381}">
      <text>
        <r>
          <rPr>
            <b/>
            <sz val="9"/>
            <color indexed="81"/>
            <rFont val="Tahoma"/>
            <family val="2"/>
          </rPr>
          <t>John:</t>
        </r>
        <r>
          <rPr>
            <sz val="9"/>
            <color indexed="81"/>
            <rFont val="Tahoma"/>
            <family val="2"/>
          </rPr>
          <t xml:space="preserve">
Adult progeny, Triplets</t>
        </r>
      </text>
    </comment>
    <comment ref="I110" authorId="2" shapeId="0" xr:uid="{1F43AB0C-2C71-455A-BC22-973CAC953C4C}">
      <text>
        <r>
          <rPr>
            <b/>
            <sz val="9"/>
            <color indexed="81"/>
            <rFont val="Tahoma"/>
            <family val="2"/>
          </rPr>
          <t>John:</t>
        </r>
        <r>
          <rPr>
            <sz val="9"/>
            <color indexed="81"/>
            <rFont val="Tahoma"/>
            <family val="2"/>
          </rPr>
          <t xml:space="preserve">
Scalar of the calculated progeny mortality at birth relative. Used to alter era trait
This SAP impacts within a calculation not on an input</t>
        </r>
      </text>
    </comment>
    <comment ref="K110" authorId="2" shapeId="0" xr:uid="{DCBB15B3-478C-4DEF-92F7-5050E9C16583}">
      <text>
        <r>
          <rPr>
            <b/>
            <sz val="9"/>
            <color indexed="81"/>
            <rFont val="Tahoma"/>
            <family val="2"/>
          </rPr>
          <t xml:space="preserve">John:
</t>
        </r>
        <r>
          <rPr>
            <sz val="9"/>
            <color indexed="81"/>
            <rFont val="Tahoma"/>
            <family val="2"/>
          </rPr>
          <t>Transfer of triplet yatf at weaning</t>
        </r>
      </text>
    </comment>
    <comment ref="I111" authorId="2" shapeId="0" xr:uid="{D8421DFB-A780-453E-B2C7-D99D16F429B4}">
      <text>
        <r>
          <rPr>
            <b/>
            <sz val="9"/>
            <color indexed="81"/>
            <rFont val="Tahoma"/>
            <family val="2"/>
          </rPr>
          <t>John:</t>
        </r>
        <r>
          <rPr>
            <sz val="9"/>
            <color indexed="81"/>
            <rFont val="Tahoma"/>
            <family val="2"/>
          </rPr>
          <t xml:space="preserve">
Scalar of the calculated base mortality.
This SAP impacts within a calculation not on an input</t>
        </r>
      </text>
    </comment>
    <comment ref="I112" authorId="2" shapeId="0" xr:uid="{E2DDAFEA-C4EC-4B8A-8D1E-936D2D144A2E}">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I113" authorId="2" shapeId="0" xr:uid="{5DE57CF9-2F49-4C39-8708-A0A48ECCA8A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I114" authorId="2" shapeId="0" xr:uid="{F772BCF9-1EF9-4438-93AC-5264B5674A3A}">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K114" authorId="2" shapeId="0" xr:uid="{C687BA6B-2205-4F92-8DBB-9F4E6171C576}">
      <text>
        <r>
          <rPr>
            <b/>
            <sz val="9"/>
            <color indexed="81"/>
            <rFont val="Tahoma"/>
            <family val="2"/>
          </rPr>
          <t>John:</t>
        </r>
        <r>
          <rPr>
            <sz val="9"/>
            <color indexed="81"/>
            <rFont val="Tahoma"/>
            <family val="2"/>
          </rPr>
          <t xml:space="preserve">
Adjust repro rate of ewe lambs</t>
        </r>
      </text>
    </comment>
    <comment ref="L114" authorId="2" shapeId="0" xr:uid="{E3B831AB-3150-45C6-B0BD-7156C11A0287}">
      <text>
        <r>
          <rPr>
            <b/>
            <sz val="9"/>
            <color indexed="81"/>
            <rFont val="Tahoma"/>
            <family val="2"/>
          </rPr>
          <t>John:</t>
        </r>
        <r>
          <rPr>
            <sz val="9"/>
            <color indexed="81"/>
            <rFont val="Tahoma"/>
            <family val="2"/>
          </rPr>
          <t xml:space="preserve">
Adjust repro rate of 2-tooths (to increase the spread between 2-tth &amp; 3yo)</t>
        </r>
      </text>
    </comment>
    <comment ref="M114" authorId="2" shapeId="0" xr:uid="{75C9F761-B612-4FB4-A4EE-127F26C752DA}">
      <text>
        <r>
          <rPr>
            <b/>
            <sz val="9"/>
            <color indexed="81"/>
            <rFont val="Tahoma"/>
            <family val="2"/>
          </rPr>
          <t>John:</t>
        </r>
        <r>
          <rPr>
            <sz val="9"/>
            <color indexed="81"/>
            <rFont val="Tahoma"/>
            <family val="2"/>
          </rPr>
          <t xml:space="preserve">
Adjust repro rate of 3yos and older. To alter flock repro due to genetics</t>
        </r>
      </text>
    </comment>
    <comment ref="N114" authorId="2" shapeId="0" xr:uid="{995332D1-DD49-416A-8890-A725CD1B881E}">
      <text>
        <r>
          <rPr>
            <b/>
            <sz val="9"/>
            <color indexed="81"/>
            <rFont val="Tahoma"/>
            <family val="2"/>
          </rPr>
          <t>John:</t>
        </r>
        <r>
          <rPr>
            <sz val="9"/>
            <color indexed="81"/>
            <rFont val="Tahoma"/>
            <family val="2"/>
          </rPr>
          <t xml:space="preserve">
Adjust repro rate of 3yos. To reduce flock repro or adjust RR if selling once dry</t>
        </r>
      </text>
    </comment>
    <comment ref="O114" authorId="2" shapeId="0" xr:uid="{C869F960-37DA-4DEA-A0E5-CD813952A216}">
      <text>
        <r>
          <rPr>
            <b/>
            <sz val="9"/>
            <color indexed="81"/>
            <rFont val="Tahoma"/>
            <family val="2"/>
          </rPr>
          <t>John:</t>
        </r>
        <r>
          <rPr>
            <sz val="9"/>
            <color indexed="81"/>
            <rFont val="Tahoma"/>
            <family val="2"/>
          </rPr>
          <t xml:space="preserve">
Adjust repro rate of 4yo &amp; 5yos if selling once dry or twice dry</t>
        </r>
      </text>
    </comment>
    <comment ref="P114" authorId="2" shapeId="0" xr:uid="{BC5A94C4-BCF9-4BFC-A3C7-97E9283B9BCE}">
      <text>
        <r>
          <rPr>
            <b/>
            <sz val="9"/>
            <color indexed="81"/>
            <rFont val="Tahoma"/>
            <family val="2"/>
          </rPr>
          <t>John:</t>
        </r>
        <r>
          <rPr>
            <sz val="9"/>
            <color indexed="81"/>
            <rFont val="Tahoma"/>
            <family val="2"/>
          </rPr>
          <t xml:space="preserve">
Adjust repro rate of 6yos and older if retaining 'performers'</t>
        </r>
      </text>
    </comment>
    <comment ref="Q114" authorId="2" shapeId="0" xr:uid="{F0554947-63F0-44DE-8C92-AC9226A2B589}">
      <text>
        <r>
          <rPr>
            <b/>
            <sz val="9"/>
            <color indexed="81"/>
            <rFont val="Tahoma"/>
            <family val="2"/>
          </rPr>
          <t>John:</t>
        </r>
        <r>
          <rPr>
            <sz val="9"/>
            <color indexed="81"/>
            <rFont val="Tahoma"/>
            <family val="2"/>
          </rPr>
          <t xml:space="preserve">
Adjust repro rate of all age groups due to genetic gain from culling dry</t>
        </r>
      </text>
    </comment>
    <comment ref="I115"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E116" authorId="2" shapeId="0" xr:uid="{F2A7CE48-0634-47A6-BCA0-570B3E206BE1}">
      <text>
        <r>
          <rPr>
            <b/>
            <sz val="9"/>
            <color indexed="81"/>
            <rFont val="Tahoma"/>
            <family val="2"/>
          </rPr>
          <t>John:</t>
        </r>
        <r>
          <rPr>
            <sz val="9"/>
            <color indexed="81"/>
            <rFont val="Tahoma"/>
            <family val="2"/>
          </rPr>
          <t xml:space="preserve">
Adjust repro rate of ewe lambs</t>
        </r>
      </text>
    </comment>
    <comment ref="I116"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116" authorId="2" shapeId="0" xr:uid="{2A4A3098-FBF9-45B4-93BB-8C3944BEB6EF}">
      <text>
        <r>
          <rPr>
            <b/>
            <sz val="9"/>
            <color indexed="81"/>
            <rFont val="Tahoma"/>
            <family val="2"/>
          </rPr>
          <t>John:</t>
        </r>
        <r>
          <rPr>
            <sz val="9"/>
            <color indexed="81"/>
            <rFont val="Tahoma"/>
            <family val="2"/>
          </rPr>
          <t xml:space="preserve">
Adjust repro rate of ewe lambs</t>
        </r>
      </text>
    </comment>
    <comment ref="L116" authorId="2" shapeId="0" xr:uid="{B864E07D-5E12-4D93-BED5-D213036882F4}">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M116"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N116"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O116"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P116"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Q116" authorId="2" shapeId="0" xr:uid="{53671BE0-5097-429C-86F9-BE96610FA925}">
      <text>
        <r>
          <rPr>
            <b/>
            <sz val="9"/>
            <color indexed="81"/>
            <rFont val="Tahoma"/>
            <family val="2"/>
          </rPr>
          <t>John:</t>
        </r>
        <r>
          <rPr>
            <sz val="9"/>
            <color indexed="81"/>
            <rFont val="Tahoma"/>
            <family val="2"/>
          </rPr>
          <t xml:space="preserve">
Adjust repro rate of all age groups due to genetic gain from culling dry</t>
        </r>
      </text>
    </comment>
    <comment ref="I119" authorId="2" shapeId="0" xr:uid="{B12C0A93-3353-453B-A747-FCDDB6C62C28}">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K119" authorId="2" shapeId="0" xr:uid="{33048565-E9CA-4E89-A59C-4C13516F24E4}">
      <text>
        <r>
          <rPr>
            <b/>
            <sz val="9"/>
            <color indexed="81"/>
            <rFont val="Tahoma"/>
            <family val="2"/>
          </rPr>
          <t xml:space="preserve">John:
</t>
        </r>
        <r>
          <rPr>
            <sz val="9"/>
            <color indexed="81"/>
            <rFont val="Tahoma"/>
            <family val="2"/>
          </rPr>
          <t>Adjust conception for all dams</t>
        </r>
      </text>
    </comment>
    <comment ref="I120" authorId="2" shapeId="0" xr:uid="{F9F578C8-52FD-43DF-91FF-7671EE3C0264}">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120" authorId="2" shapeId="0" xr:uid="{3475F2B6-F3ED-44F4-A4A1-5FFEFFC90890}">
      <text>
        <r>
          <rPr>
            <b/>
            <sz val="9"/>
            <color indexed="81"/>
            <rFont val="Tahoma"/>
            <family val="2"/>
          </rPr>
          <t xml:space="preserve">John:
</t>
        </r>
        <r>
          <rPr>
            <sz val="9"/>
            <color indexed="81"/>
            <rFont val="Tahoma"/>
            <family val="2"/>
          </rPr>
          <t>Adjust litter size for all dams</t>
        </r>
      </text>
    </comment>
    <comment ref="I121" authorId="2" shapeId="0" xr:uid="{EC3C5107-A021-410A-BD6E-BA626874658A}">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121" authorId="2" shapeId="0" xr:uid="{E35149C1-72DA-459B-A7C5-52D934973697}">
      <text>
        <r>
          <rPr>
            <b/>
            <sz val="9"/>
            <color indexed="81"/>
            <rFont val="Tahoma"/>
            <family val="2"/>
          </rPr>
          <t xml:space="preserve">John:
</t>
        </r>
        <r>
          <rPr>
            <sz val="9"/>
            <color indexed="81"/>
            <rFont val="Tahoma"/>
            <family val="2"/>
          </rPr>
          <t>Increase the number of dams with triplets</t>
        </r>
      </text>
    </comment>
    <comment ref="I122" authorId="2" shapeId="0" xr:uid="{A93583DA-8EC7-47A2-A3A5-2F758DA3D686}">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122" authorId="2" shapeId="0" xr:uid="{BDC82A2A-D392-4DBC-930C-D98BDF21970A}">
      <text>
        <r>
          <rPr>
            <b/>
            <sz val="9"/>
            <color indexed="81"/>
            <rFont val="Tahoma"/>
            <family val="2"/>
          </rPr>
          <t xml:space="preserve">John:
</t>
        </r>
        <r>
          <rPr>
            <sz val="9"/>
            <color indexed="81"/>
            <rFont val="Tahoma"/>
            <family val="2"/>
          </rPr>
          <t>Transfer of triplet yatf at weaning</t>
        </r>
      </text>
    </comment>
    <comment ref="I123" authorId="2" shapeId="0" xr:uid="{196B4557-C34B-4984-B2CE-21A198D3A2FB}">
      <text>
        <r>
          <rPr>
            <b/>
            <sz val="9"/>
            <color indexed="81"/>
            <rFont val="Tahoma"/>
            <family val="2"/>
          </rPr>
          <t>John:</t>
        </r>
        <r>
          <rPr>
            <sz val="9"/>
            <color indexed="81"/>
            <rFont val="Tahoma"/>
            <family val="2"/>
          </rPr>
          <t xml:space="preserve">
Weaning weight adjustment.
Note1: This change in weight occurs without a change in energy requirements, i.e. it is free weight and therefore overestimates the value of the change.
A better approach is usually to use sam[pi_yatf]</t>
        </r>
      </text>
    </comment>
    <comment ref="I125" authorId="2" shapeId="0" xr:uid="{04F49008-0994-48EF-A2D4-BF2951A98628}">
      <text>
        <r>
          <rPr>
            <b/>
            <sz val="9"/>
            <color indexed="81"/>
            <rFont val="Tahoma"/>
            <family val="2"/>
          </rPr>
          <t>Michael:</t>
        </r>
        <r>
          <rPr>
            <sz val="9"/>
            <color indexed="81"/>
            <rFont val="Tahoma"/>
            <family val="2"/>
          </rPr>
          <t xml:space="preserve">
Control if crop grazing is allowed</t>
        </r>
      </text>
    </comment>
    <comment ref="I126" authorId="2" shapeId="0" xr:uid="{031ACC1E-38DE-4B1D-9A0A-0C0FBC42503D}">
      <text>
        <r>
          <rPr>
            <b/>
            <sz val="9"/>
            <color indexed="81"/>
            <rFont val="Tahoma"/>
            <family val="2"/>
          </rPr>
          <t>Michael:</t>
        </r>
        <r>
          <rPr>
            <sz val="9"/>
            <color indexed="81"/>
            <rFont val="Tahoma"/>
            <family val="2"/>
          </rPr>
          <t xml:space="preserve">
Control if grazing of crop paddocks prior to seeding is allowed</t>
        </r>
      </text>
    </comment>
    <comment ref="I129" authorId="2" shapeId="0" xr:uid="{FB1D6849-E8F4-4113-A7F2-8758FBE748D8}">
      <text>
        <r>
          <rPr>
            <b/>
            <sz val="9"/>
            <color indexed="81"/>
            <rFont val="Tahoma"/>
            <family val="2"/>
          </rPr>
          <t>John:</t>
        </r>
        <r>
          <rPr>
            <sz val="9"/>
            <color indexed="81"/>
            <rFont val="Tahoma"/>
            <family val="2"/>
          </rPr>
          <t xml:space="preserve">
Bound on the area of saltland pasture if SLP is included on the farm.</t>
        </r>
      </text>
    </comment>
    <comment ref="I130" authorId="2" shapeId="0" xr:uid="{6A8CEACB-5187-4C57-A010-404BE4E6E950}">
      <text>
        <r>
          <rPr>
            <b/>
            <sz val="9"/>
            <color indexed="81"/>
            <rFont val="Tahoma"/>
            <family val="2"/>
          </rPr>
          <t>John:</t>
        </r>
        <r>
          <rPr>
            <sz val="9"/>
            <color indexed="81"/>
            <rFont val="Tahoma"/>
            <family val="2"/>
          </rPr>
          <t xml:space="preserve">
Upper bound the quantity of saltbush that can be grazed in each feed period.</t>
        </r>
      </text>
    </comment>
    <comment ref="I131" authorId="0" shapeId="0" xr:uid="{DB457613-5273-4F7E-A4C9-F4C0A28D8B5B}">
      <text>
        <r>
          <rPr>
            <b/>
            <sz val="9"/>
            <color indexed="81"/>
            <rFont val="Tahoma"/>
            <family val="2"/>
          </rPr>
          <t>Michael Young:</t>
        </r>
        <r>
          <rPr>
            <sz val="9"/>
            <color indexed="81"/>
            <rFont val="Tahoma"/>
            <family val="2"/>
          </rPr>
          <t xml:space="preserve">
Turn on and off the SR bound (True = on)</t>
        </r>
      </text>
    </comment>
    <comment ref="E132" authorId="0" shapeId="0" xr:uid="{469BD512-8DB1-4CE4-92A1-66D9206CF234}">
      <text>
        <r>
          <rPr>
            <b/>
            <sz val="9"/>
            <color indexed="81"/>
            <rFont val="Tahoma"/>
            <family val="2"/>
          </rPr>
          <t>Michael Young:</t>
        </r>
        <r>
          <rPr>
            <sz val="9"/>
            <color indexed="81"/>
            <rFont val="Tahoma"/>
            <family val="2"/>
          </rPr>
          <t xml:space="preserve">
All pastures</t>
        </r>
      </text>
    </comment>
    <comment ref="I132"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K132" authorId="0" shapeId="0" xr:uid="{D0346F6F-4FF7-444A-91D4-99E8740BC6F3}">
      <text>
        <r>
          <rPr>
            <b/>
            <sz val="9"/>
            <color indexed="81"/>
            <rFont val="Tahoma"/>
            <family val="2"/>
          </rPr>
          <t>Michael Young:</t>
        </r>
        <r>
          <rPr>
            <sz val="9"/>
            <color indexed="81"/>
            <rFont val="Tahoma"/>
            <family val="2"/>
          </rPr>
          <t xml:space="preserve">
All pastures</t>
        </r>
      </text>
    </comment>
    <comment ref="I133" authorId="2" shapeId="0" xr:uid="{82BA8466-D3FB-48D6-A860-A8AF55DF7CB2}">
      <text>
        <r>
          <rPr>
            <b/>
            <sz val="9"/>
            <color indexed="81"/>
            <rFont val="Tahoma"/>
            <family val="2"/>
          </rPr>
          <t>John:</t>
        </r>
        <r>
          <rPr>
            <sz val="9"/>
            <color indexed="81"/>
            <rFont val="Tahoma"/>
            <family val="2"/>
          </rPr>
          <t xml:space="preserve">
Constrain the amount of supplement offered per DSE.</t>
        </r>
      </text>
    </comment>
    <comment ref="E134" authorId="2" shapeId="0" xr:uid="{EFC0A459-54BF-4500-A7D7-F0A0D0CFEE25}">
      <text>
        <r>
          <rPr>
            <b/>
            <sz val="9"/>
            <color indexed="81"/>
            <rFont val="Tahoma"/>
            <family val="2"/>
          </rPr>
          <t>John:</t>
        </r>
        <r>
          <rPr>
            <sz val="9"/>
            <color indexed="81"/>
            <rFont val="Tahoma"/>
            <family val="2"/>
          </rPr>
          <t xml:space="preserve">
Autumn lambing included</t>
        </r>
      </text>
    </comment>
    <comment ref="K134" authorId="2" shapeId="0" xr:uid="{CD1D90DD-E531-44E9-8686-BDEE83E52A73}">
      <text>
        <r>
          <rPr>
            <b/>
            <sz val="9"/>
            <color indexed="81"/>
            <rFont val="Tahoma"/>
            <family val="2"/>
          </rPr>
          <t>John:</t>
        </r>
        <r>
          <rPr>
            <sz val="9"/>
            <color indexed="81"/>
            <rFont val="Tahoma"/>
            <family val="2"/>
          </rPr>
          <t xml:space="preserve">
Autumn lambing included</t>
        </r>
      </text>
    </comment>
    <comment ref="L134" authorId="2" shapeId="0" xr:uid="{E0376924-CB5A-4950-971F-19146147695C}">
      <text>
        <r>
          <rPr>
            <b/>
            <sz val="9"/>
            <color indexed="81"/>
            <rFont val="Tahoma"/>
            <family val="2"/>
          </rPr>
          <t>John:</t>
        </r>
        <r>
          <rPr>
            <sz val="9"/>
            <color indexed="81"/>
            <rFont val="Tahoma"/>
            <family val="2"/>
          </rPr>
          <t xml:space="preserve">
Winter lambing included</t>
        </r>
      </text>
    </comment>
    <comment ref="M134" authorId="2" shapeId="0" xr:uid="{63CC1991-07AA-49B4-9239-944EC93FCE49}">
      <text>
        <r>
          <rPr>
            <b/>
            <sz val="9"/>
            <color indexed="81"/>
            <rFont val="Tahoma"/>
            <family val="2"/>
          </rPr>
          <t>John:</t>
        </r>
        <r>
          <rPr>
            <sz val="9"/>
            <color indexed="81"/>
            <rFont val="Tahoma"/>
            <family val="2"/>
          </rPr>
          <t xml:space="preserve">
Spring lambing included</t>
        </r>
      </text>
    </comment>
    <comment ref="E135" authorId="2" shapeId="0" xr:uid="{836C1717-4B63-4EED-9311-CC9C24DCF383}">
      <text>
        <r>
          <rPr>
            <b/>
            <sz val="9"/>
            <color indexed="81"/>
            <rFont val="Tahoma"/>
            <family val="2"/>
          </rPr>
          <t>John:</t>
        </r>
        <r>
          <rPr>
            <sz val="9"/>
            <color indexed="81"/>
            <rFont val="Tahoma"/>
            <family val="2"/>
          </rPr>
          <t xml:space="preserve">
Adjust mating age offset for Ewe Lambs for all TOL &amp; all genotypes</t>
        </r>
      </text>
    </comment>
    <comment ref="I135"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K135"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E136" authorId="2" shapeId="0" xr:uid="{35E80A98-A877-4276-A518-FDD9CE507752}">
      <text>
        <r>
          <rPr>
            <b/>
            <sz val="9"/>
            <color indexed="81"/>
            <rFont val="Tahoma"/>
            <family val="2"/>
          </rPr>
          <t>John:</t>
        </r>
        <r>
          <rPr>
            <sz val="9"/>
            <color indexed="81"/>
            <rFont val="Tahoma"/>
            <family val="2"/>
          </rPr>
          <t xml:space="preserve">
Ewe lambs for all genotypes</t>
        </r>
      </text>
    </comment>
    <comment ref="I136"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136" authorId="2" shapeId="0" xr:uid="{7942F109-6075-47FF-8432-736A3BD0010C}">
      <text>
        <r>
          <rPr>
            <b/>
            <sz val="9"/>
            <color indexed="81"/>
            <rFont val="Tahoma"/>
            <family val="2"/>
          </rPr>
          <t>John:</t>
        </r>
        <r>
          <rPr>
            <sz val="9"/>
            <color indexed="81"/>
            <rFont val="Tahoma"/>
            <family val="2"/>
          </rPr>
          <t xml:space="preserve">
Ewe lambs for all genotypes</t>
        </r>
      </text>
    </comment>
    <comment ref="L136" authorId="2" shapeId="0" xr:uid="{CC54BC71-065A-437C-B590-DE34D0FE2090}">
      <text>
        <r>
          <rPr>
            <b/>
            <sz val="9"/>
            <color indexed="81"/>
            <rFont val="Tahoma"/>
            <family val="2"/>
          </rPr>
          <t>John:</t>
        </r>
        <r>
          <rPr>
            <sz val="9"/>
            <color indexed="81"/>
            <rFont val="Tahoma"/>
            <family val="2"/>
          </rPr>
          <t xml:space="preserve">
2-tooths &amp; Adults for all genotypes</t>
        </r>
      </text>
    </comment>
    <comment ref="E137" authorId="2" shapeId="0" xr:uid="{4EAD5905-26A8-4849-AA93-CED467F352BD}">
      <text>
        <r>
          <rPr>
            <b/>
            <sz val="9"/>
            <color indexed="81"/>
            <rFont val="Tahoma"/>
            <family val="2"/>
          </rPr>
          <t>John:</t>
        </r>
        <r>
          <rPr>
            <sz val="9"/>
            <color indexed="81"/>
            <rFont val="Tahoma"/>
            <family val="2"/>
          </rPr>
          <t xml:space="preserve">
0:1 is the yearlings
</t>
        </r>
      </text>
    </comment>
    <comment ref="I137"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137" authorId="2" shapeId="0" xr:uid="{D1D19467-E150-4F51-8B20-73646BC79629}">
      <text>
        <r>
          <rPr>
            <b/>
            <sz val="9"/>
            <color indexed="81"/>
            <rFont val="Tahoma"/>
            <family val="2"/>
          </rPr>
          <t>John:</t>
        </r>
        <r>
          <rPr>
            <sz val="9"/>
            <color indexed="81"/>
            <rFont val="Tahoma"/>
            <family val="2"/>
          </rPr>
          <t xml:space="preserve">
0:1 is the yearlings
</t>
        </r>
      </text>
    </comment>
    <comment ref="L137" authorId="2" shapeId="0" xr:uid="{4B6E1620-CA87-47F3-912F-EB03BD46C056}">
      <text>
        <r>
          <rPr>
            <b/>
            <sz val="9"/>
            <color indexed="81"/>
            <rFont val="Tahoma"/>
            <family val="2"/>
          </rPr>
          <t>John:</t>
        </r>
        <r>
          <rPr>
            <sz val="9"/>
            <color indexed="81"/>
            <rFont val="Tahoma"/>
            <family val="2"/>
          </rPr>
          <t xml:space="preserve">
1: is 2-tooths and older
</t>
        </r>
      </text>
    </comment>
    <comment ref="E138" authorId="2" shapeId="0" xr:uid="{46DF3444-8053-445C-96ED-F9C3EF0070B1}">
      <text>
        <r>
          <rPr>
            <b/>
            <sz val="9"/>
            <color indexed="81"/>
            <rFont val="Tahoma"/>
            <family val="2"/>
          </rPr>
          <t>John:</t>
        </r>
        <r>
          <rPr>
            <sz val="9"/>
            <color indexed="81"/>
            <rFont val="Tahoma"/>
            <family val="2"/>
          </rPr>
          <t xml:space="preserve">
0:1 is the yearlings
</t>
        </r>
      </text>
    </comment>
    <comment ref="I138" authorId="0" shapeId="0" xr:uid="{ED33B280-7B0D-414C-85F3-368EBB4E94BC}">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K138" authorId="2" shapeId="0" xr:uid="{6E87C268-F2BE-404A-914A-F4F7B1FE3E7C}">
      <text>
        <r>
          <rPr>
            <b/>
            <sz val="9"/>
            <color indexed="81"/>
            <rFont val="Tahoma"/>
            <family val="2"/>
          </rPr>
          <t>John:</t>
        </r>
        <r>
          <rPr>
            <sz val="9"/>
            <color indexed="81"/>
            <rFont val="Tahoma"/>
            <family val="2"/>
          </rPr>
          <t xml:space="preserve">
0:1 is the yearlings
</t>
        </r>
      </text>
    </comment>
    <comment ref="L138" authorId="2" shapeId="0" xr:uid="{DEC79D7A-281E-465E-8908-61D89495D344}">
      <text>
        <r>
          <rPr>
            <b/>
            <sz val="9"/>
            <color indexed="81"/>
            <rFont val="Tahoma"/>
            <family val="2"/>
          </rPr>
          <t>John:</t>
        </r>
        <r>
          <rPr>
            <sz val="9"/>
            <color indexed="81"/>
            <rFont val="Tahoma"/>
            <family val="2"/>
          </rPr>
          <t xml:space="preserve">
1: is 2-tooths and older
</t>
        </r>
      </text>
    </comment>
    <comment ref="E139" authorId="2" shapeId="0" xr:uid="{06A927EE-C0D6-403C-8C47-951212DBDB67}">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39"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K139"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39" authorId="2" shapeId="0" xr:uid="{229DEE13-4FEC-44F8-A5F1-2F35262C8BDD}">
      <text>
        <r>
          <rPr>
            <b/>
            <sz val="9"/>
            <color indexed="81"/>
            <rFont val="Tahoma"/>
            <family val="2"/>
          </rPr>
          <t>John:</t>
        </r>
        <r>
          <rPr>
            <sz val="9"/>
            <color indexed="81"/>
            <rFont val="Tahoma"/>
            <family val="2"/>
          </rPr>
          <t xml:space="preserve">
1: is 2-tooths and older
</t>
        </r>
      </text>
    </comment>
    <comment ref="E140" authorId="2" shapeId="0" xr:uid="{66C5CD42-E3E6-44B3-B9A7-26B18634F94D}">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40" authorId="0" shapeId="0" xr:uid="{55B84051-894C-4F6E-B5D4-10FD9B0D474A}">
      <text>
        <r>
          <rPr>
            <b/>
            <sz val="9"/>
            <color indexed="81"/>
            <rFont val="Tahoma"/>
            <family val="2"/>
          </rPr>
          <t>Young:</t>
        </r>
        <r>
          <rPr>
            <sz val="9"/>
            <color indexed="81"/>
            <rFont val="Tahoma"/>
            <family val="2"/>
          </rPr>
          <t xml:space="preserve">
Estimated proportion of the drys that are retained at birth.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t>
        </r>
      </text>
    </comment>
    <comment ref="K140" authorId="2" shapeId="0" xr:uid="{D64C1B79-627A-43EA-9B3F-179711C57F7E}">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40" authorId="2" shapeId="0" xr:uid="{9824207B-2EE3-4E70-9DCA-5DCF5F9A4C1B}">
      <text>
        <r>
          <rPr>
            <b/>
            <sz val="9"/>
            <color indexed="81"/>
            <rFont val="Tahoma"/>
            <family val="2"/>
          </rPr>
          <t>John:</t>
        </r>
        <r>
          <rPr>
            <sz val="9"/>
            <color indexed="81"/>
            <rFont val="Tahoma"/>
            <family val="2"/>
          </rPr>
          <t xml:space="preserve">
1: is 2-tooths and older
</t>
        </r>
      </text>
    </comment>
    <comment ref="I141"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E142" authorId="0" shapeId="0" xr:uid="{8BDDEBB8-E973-4A2F-BE14-1190F7790D35}">
      <text>
        <r>
          <rPr>
            <b/>
            <sz val="9"/>
            <color indexed="81"/>
            <rFont val="Tahoma"/>
            <family val="2"/>
          </rPr>
          <t xml:space="preserve">Michael Young:
</t>
        </r>
        <r>
          <rPr>
            <sz val="9"/>
            <color indexed="81"/>
            <rFont val="Tahoma"/>
            <family val="2"/>
          </rPr>
          <t>This sav is applied to i_ce_c2[2,…] so the axes are: d ,c2</t>
        </r>
      </text>
    </comment>
    <comment ref="I142"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K142"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I143"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E144" authorId="2" shapeId="0" xr:uid="{400EC1C3-6502-460F-871D-8116C095860A}">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4" authorId="0" shapeId="0" xr:uid="{E41EE489-D7C6-4D44-BFBB-F55AC40C9C8C}">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E145" authorId="2" shapeId="0" xr:uid="{50FBB7B3-15C9-4D6C-8CED-44A2AAF7459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5"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145" authorId="2" shapeId="0" xr:uid="{85656350-5F32-4CE7-A087-ED6774D2944E}">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L145" authorId="2" shapeId="0" xr:uid="{A758F07E-BBB3-42BD-B988-96BCEB257058}">
      <text>
        <r>
          <rPr>
            <b/>
            <sz val="9"/>
            <color indexed="81"/>
            <rFont val="Tahoma"/>
            <family val="2"/>
          </rPr>
          <t>John:</t>
        </r>
        <r>
          <rPr>
            <sz val="9"/>
            <color indexed="81"/>
            <rFont val="Tahoma"/>
            <family val="2"/>
          </rPr>
          <t xml:space="preserve">
t[0] - sell at shearing. Only include for v that includes selling
Each age group (v) controlled individually so as to not force a sale when it can't occur.</t>
        </r>
      </text>
    </comment>
    <comment ref="M145" authorId="2" shapeId="0" xr:uid="{0AAB8095-6083-4F4E-8EE1-150561FEB050}">
      <text>
        <r>
          <rPr>
            <b/>
            <sz val="9"/>
            <color indexed="81"/>
            <rFont val="Tahoma"/>
            <family val="2"/>
          </rPr>
          <t>John:</t>
        </r>
        <r>
          <rPr>
            <sz val="9"/>
            <color indexed="81"/>
            <rFont val="Tahoma"/>
            <family val="2"/>
          </rPr>
          <t xml:space="preserve">
t[1] - sell at scanning. Only include for v that includes selling</t>
        </r>
      </text>
    </comment>
    <comment ref="N145" authorId="2" shapeId="0" xr:uid="{20C2B25D-E3B6-48F4-908F-1DC1427CFA3D}">
      <text>
        <r>
          <rPr>
            <b/>
            <sz val="9"/>
            <color indexed="81"/>
            <rFont val="Tahoma"/>
            <family val="2"/>
          </rPr>
          <t>John:</t>
        </r>
        <r>
          <rPr>
            <sz val="9"/>
            <color indexed="81"/>
            <rFont val="Tahoma"/>
            <family val="2"/>
          </rPr>
          <t xml:space="preserve">
Retained dams (t[2]) for the 1st lambing opportuity for BBB.</t>
        </r>
      </text>
    </comment>
    <comment ref="O145" authorId="2" shapeId="0" xr:uid="{746C6B64-063B-4C25-B7C7-BF24320C9557}">
      <text>
        <r>
          <rPr>
            <b/>
            <sz val="9"/>
            <color indexed="81"/>
            <rFont val="Tahoma"/>
            <family val="2"/>
          </rPr>
          <t>John:</t>
        </r>
        <r>
          <rPr>
            <sz val="9"/>
            <color indexed="81"/>
            <rFont val="Tahoma"/>
            <family val="2"/>
          </rPr>
          <t xml:space="preserve">
Retained dams (t[2]) for the 1st lambing opportuity for BBT.</t>
        </r>
      </text>
    </comment>
    <comment ref="I146"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147" authorId="0" shapeId="0" xr:uid="{36EC2DEF-8D06-42C6-88AB-91A27F7A7F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E148" authorId="0" shapeId="0" xr:uid="{B53E96F9-54E3-4E4F-8545-4DC1F45AFE47}">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I148" authorId="0" shapeId="0" xr:uid="{DE01A5F6-C5C6-4C93-95CD-B5061D6601D2}">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148" authorId="0" shapeId="0" xr:uid="{5A1CC73B-A602-4F07-BFA1-8CB9C5E389C6}">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L148" authorId="0" shapeId="0" xr:uid="{E7C80670-5611-463E-BB16-60AD95AB8CCE}">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148" authorId="0" shapeId="0" xr:uid="{39050103-FB49-460E-AE80-62F4C3A19A1E}">
      <text>
        <r>
          <rPr>
            <b/>
            <sz val="9"/>
            <color indexed="81"/>
            <rFont val="Tahoma"/>
            <family val="2"/>
          </rPr>
          <t>Young:</t>
        </r>
        <r>
          <rPr>
            <sz val="9"/>
            <color indexed="81"/>
            <rFont val="Tahoma"/>
            <family val="2"/>
          </rPr>
          <t xml:space="preserve">
t1 (scanned empty) dam sales at 2 tooth scanning.</t>
        </r>
      </text>
    </comment>
    <comment ref="N148" authorId="0" shapeId="0" xr:uid="{0D813431-979A-4162-B19F-37DE760EB909}">
      <text>
        <r>
          <rPr>
            <b/>
            <sz val="9"/>
            <color indexed="81"/>
            <rFont val="Tahoma"/>
            <family val="2"/>
          </rPr>
          <t>Young:</t>
        </r>
        <r>
          <rPr>
            <sz val="9"/>
            <color indexed="81"/>
            <rFont val="Tahoma"/>
            <family val="2"/>
          </rPr>
          <t xml:space="preserve">
t1 (scanned empty) dam sales at 3yo scanning.</t>
        </r>
      </text>
    </comment>
    <comment ref="O148" authorId="0" shapeId="0" xr:uid="{4A796933-19C9-484A-9544-6C08A62FCBB6}">
      <text>
        <r>
          <rPr>
            <b/>
            <sz val="9"/>
            <color indexed="81"/>
            <rFont val="Tahoma"/>
            <family val="2"/>
          </rPr>
          <t>Young:</t>
        </r>
        <r>
          <rPr>
            <sz val="9"/>
            <color indexed="81"/>
            <rFont val="Tahoma"/>
            <family val="2"/>
          </rPr>
          <t xml:space="preserve">
t1 (scanned empty) dam sales at 4yo scanning.</t>
        </r>
      </text>
    </comment>
    <comment ref="P148" authorId="0" shapeId="0" xr:uid="{4E5C0793-BF1E-412F-B61B-126383557A97}">
      <text>
        <r>
          <rPr>
            <b/>
            <sz val="9"/>
            <color indexed="81"/>
            <rFont val="Tahoma"/>
            <family val="2"/>
          </rPr>
          <t>Young:</t>
        </r>
        <r>
          <rPr>
            <sz val="9"/>
            <color indexed="81"/>
            <rFont val="Tahoma"/>
            <family val="2"/>
          </rPr>
          <t xml:space="preserve">
t1 (scanned empty) dam sales at 5yo scanning.</t>
        </r>
      </text>
    </comment>
    <comment ref="Q148" authorId="2" shapeId="0" xr:uid="{9CF07C9D-1AC8-4280-B150-A90843CA2E07}">
      <text>
        <r>
          <rPr>
            <b/>
            <sz val="9"/>
            <color indexed="81"/>
            <rFont val="Tahoma"/>
            <family val="2"/>
          </rPr>
          <t>John:</t>
        </r>
        <r>
          <rPr>
            <sz val="9"/>
            <color indexed="81"/>
            <rFont val="Tahoma"/>
            <family val="2"/>
          </rPr>
          <t xml:space="preserve">
Sale of ewes at5yo to 5.5yo.</t>
        </r>
      </text>
    </comment>
    <comment ref="E149" authorId="2" shapeId="0" xr:uid="{D98E6262-21DC-44C0-BBDC-184A332C8B3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9" authorId="0" shapeId="0" xr:uid="{F9495085-A394-49FD-B368-A59C3AF7AF06}">
      <text>
        <r>
          <rPr>
            <b/>
            <sz val="9"/>
            <color indexed="81"/>
            <rFont val="Tahoma"/>
            <family val="2"/>
          </rPr>
          <t>Young:</t>
        </r>
        <r>
          <rPr>
            <sz val="9"/>
            <color indexed="81"/>
            <rFont val="Tahoma"/>
            <family val="2"/>
          </rPr>
          <t xml:space="preserve">
control if Offspring lowerbound is on or off.
True=bound on.
The slices and numbers are controlled in bnd_lo_offs input</t>
        </r>
      </text>
    </comment>
    <comment ref="I150" authorId="0" shapeId="0" xr:uid="{17799062-EC99-4EE0-A1C8-934743D9B08E}">
      <text>
        <r>
          <rPr>
            <b/>
            <sz val="9"/>
            <color indexed="81"/>
            <rFont val="Tahoma"/>
            <family val="2"/>
          </rPr>
          <t>Michael Young:</t>
        </r>
        <r>
          <rPr>
            <sz val="9"/>
            <color indexed="81"/>
            <rFont val="Tahoma"/>
            <family val="2"/>
          </rPr>
          <t xml:space="preserve">
min offspring</t>
        </r>
      </text>
    </comment>
    <comment ref="I151"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E152" authorId="0" shapeId="0" xr:uid="{C40F11F5-F0AD-424C-93FB-D55EC2F7D1A1}">
      <text>
        <r>
          <rPr>
            <b/>
            <sz val="9"/>
            <color indexed="81"/>
            <rFont val="Tahoma"/>
            <family val="2"/>
          </rPr>
          <t>Young:</t>
        </r>
        <r>
          <rPr>
            <sz val="9"/>
            <color indexed="81"/>
            <rFont val="Tahoma"/>
            <family val="2"/>
          </rPr>
          <t xml:space="preserve">
A 0 means no offspring of yearlings (d[0:1]) can be retained (t[0:1])  i.e. all must be sold as lambs (or suckers) after first shearing. This is a bit early, means can't sell as a finished lamb at 6mo.
Removed so that offspring of yearlings can be sold at any age but they are not able to enter the breeding flock.</t>
        </r>
      </text>
    </comment>
    <comment ref="I152" authorId="0" shapeId="0" xr:uid="{8A061EBF-2795-4291-AA46-B54653D6B60E}">
      <text>
        <r>
          <rPr>
            <b/>
            <sz val="9"/>
            <color indexed="81"/>
            <rFont val="Tahoma"/>
            <family val="2"/>
          </rPr>
          <t>Young:</t>
        </r>
        <r>
          <rPr>
            <sz val="9"/>
            <color indexed="81"/>
            <rFont val="Tahoma"/>
            <family val="2"/>
          </rPr>
          <t xml:space="preserve">
max number of offspring. Default is +inf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K152"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L152"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152"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152"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O152"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153"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I154" authorId="0" shapeId="0" xr:uid="{D10F9F12-1D9A-415D-9BB7-0686E7422F6B}">
      <text>
        <r>
          <rPr>
            <b/>
            <sz val="9"/>
            <color indexed="81"/>
            <rFont val="Tahoma"/>
            <family val="2"/>
          </rPr>
          <t>Michael Young:</t>
        </r>
        <r>
          <rPr>
            <sz val="9"/>
            <color indexed="81"/>
            <rFont val="Tahoma"/>
            <family val="2"/>
          </rPr>
          <t xml:space="preserve">
control if progeny upperbound is on or off.
True=bound on.
The slices and numbers are controlled in the variable bnd_up_prog
</t>
        </r>
      </text>
    </comment>
    <comment ref="E155" authorId="0" shapeId="0" xr:uid="{E5FB397E-514A-40AE-91A3-AC631322C09D}">
      <text>
        <r>
          <rPr>
            <b/>
            <sz val="9"/>
            <color indexed="81"/>
            <rFont val="Tahoma"/>
            <family val="2"/>
          </rPr>
          <t xml:space="preserve">John:
</t>
        </r>
        <r>
          <rPr>
            <sz val="9"/>
            <color indexed="81"/>
            <rFont val="Tahoma"/>
            <family val="2"/>
          </rPr>
          <t>0:1,1:, 1:2,: is female progeny from 2-tooth and adluts sold as suckers</t>
        </r>
      </text>
    </comment>
    <comment ref="I155" authorId="0" shapeId="0" xr:uid="{889557F9-B295-4ADD-A23A-20480AF09B33}">
      <text>
        <r>
          <rPr>
            <b/>
            <sz val="9"/>
            <color indexed="81"/>
            <rFont val="Tahoma"/>
            <family val="2"/>
          </rPr>
          <t>Young:</t>
        </r>
        <r>
          <rPr>
            <sz val="9"/>
            <color indexed="81"/>
            <rFont val="Tahoma"/>
            <family val="2"/>
          </rPr>
          <t xml:space="preserve">
Max number of progeny. Default is +inf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K155" authorId="2" shapeId="0" xr:uid="{0BDAC6C7-82E4-4721-80B7-5F0FE3DD13D3}">
      <text>
        <r>
          <rPr>
            <b/>
            <sz val="9"/>
            <color indexed="81"/>
            <rFont val="Tahoma"/>
            <family val="2"/>
          </rPr>
          <t>John:</t>
        </r>
        <r>
          <rPr>
            <sz val="9"/>
            <color indexed="81"/>
            <rFont val="Tahoma"/>
            <family val="2"/>
          </rPr>
          <t xml:space="preserve">
Retained (t[0:1]) offspring of yearlings (d[0:1])  
0 means all must be sold as suckers or as lambs (in t[1 or 2] in v[0])</t>
        </r>
      </text>
    </comment>
    <comment ref="L155" authorId="0" shapeId="0" xr:uid="{211DC6A1-FEF9-4694-849C-033091112D97}">
      <text>
        <r>
          <rPr>
            <b/>
            <sz val="9"/>
            <color indexed="81"/>
            <rFont val="Tahoma"/>
            <family val="2"/>
          </rPr>
          <t xml:space="preserve">John:
</t>
        </r>
        <r>
          <rPr>
            <sz val="9"/>
            <color indexed="81"/>
            <rFont val="Tahoma"/>
            <family val="2"/>
          </rPr>
          <t>0:1,1:, 1:2,: is female progeny from 2-tooth and adluts sold as suckers</t>
        </r>
      </text>
    </comment>
    <comment ref="M155" authorId="0" shapeId="0" xr:uid="{A56A63D6-E054-443A-9A81-5F6826E4FAFC}">
      <text>
        <r>
          <rPr>
            <b/>
            <sz val="9"/>
            <color indexed="81"/>
            <rFont val="Tahoma"/>
            <family val="2"/>
          </rPr>
          <t xml:space="preserve">John:
</t>
        </r>
        <r>
          <rPr>
            <sz val="9"/>
            <color indexed="81"/>
            <rFont val="Tahoma"/>
            <family val="2"/>
          </rPr>
          <t>2:3,:, 0:1,: is female progeny from 2-tooth and adluts transferred to offspring</t>
        </r>
      </text>
    </comment>
    <comment ref="I156" authorId="0" shapeId="0" xr:uid="{60EBECF1-090B-4D9F-9DA3-6DC72E529373}">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E157" authorId="0" shapeId="0" xr:uid="{F96696A1-ED81-4931-BDF5-7723A1A22F6D}">
      <text>
        <r>
          <rPr>
            <b/>
            <sz val="9"/>
            <color indexed="81"/>
            <rFont val="Tahoma"/>
            <family val="2"/>
          </rPr>
          <t xml:space="preserve">John:
</t>
        </r>
        <r>
          <rPr>
            <sz val="9"/>
            <color indexed="81"/>
            <rFont val="Tahoma"/>
            <family val="2"/>
          </rPr>
          <t>0:1, 0:3 is yearlings BBB, BBM &amp; BBT (yearling BMT can be mated)</t>
        </r>
      </text>
    </comment>
    <comment ref="I157"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K157"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L157" authorId="0" shapeId="0" xr:uid="{D741ECFB-6054-4083-AF8F-1BD3D7B32F6D}">
      <text>
        <r>
          <rPr>
            <b/>
            <sz val="9"/>
            <color indexed="81"/>
            <rFont val="Tahoma"/>
            <family val="2"/>
          </rPr>
          <t xml:space="preserve">John:
</t>
        </r>
        <r>
          <rPr>
            <sz val="9"/>
            <color indexed="81"/>
            <rFont val="Tahoma"/>
            <family val="2"/>
          </rPr>
          <t>1:2, : is maidens of all genotypes</t>
        </r>
      </text>
    </comment>
    <comment ref="E158" authorId="0" shapeId="0" xr:uid="{31498D1A-3430-4CD1-BCB7-9E006F78994B}">
      <text>
        <r>
          <rPr>
            <b/>
            <sz val="9"/>
            <color indexed="81"/>
            <rFont val="Tahoma"/>
            <family val="2"/>
          </rPr>
          <t xml:space="preserve">John:
</t>
        </r>
        <r>
          <rPr>
            <sz val="9"/>
            <color indexed="81"/>
            <rFont val="Tahoma"/>
            <family val="2"/>
          </rPr>
          <t>0:1, 0:3 is yearlings BBB, BBM &amp; BBT (yearling BMT can be mated)</t>
        </r>
      </text>
    </comment>
    <comment ref="K158"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I159"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E161" authorId="0" shapeId="0" xr:uid="{28CD0FA9-579F-41B8-B5F6-59177472718C}">
      <text>
        <r>
          <rPr>
            <b/>
            <sz val="9"/>
            <color indexed="81"/>
            <rFont val="Tahoma"/>
            <family val="2"/>
          </rPr>
          <t>Michael Young:</t>
        </r>
        <r>
          <rPr>
            <sz val="9"/>
            <color indexed="81"/>
            <rFont val="Tahoma"/>
            <family val="2"/>
          </rPr>
          <t xml:space="preserve">
0:3 is BBB, BBM &amp; BBT which are the BB dams.</t>
        </r>
      </text>
    </comment>
    <comment ref="I161"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K161"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E162" authorId="0" shapeId="0" xr:uid="{E1482954-D7EC-4E4F-973F-EFB6C06420C9}">
      <text>
        <r>
          <rPr>
            <b/>
            <sz val="9"/>
            <color indexed="81"/>
            <rFont val="Tahoma"/>
            <family val="2"/>
          </rPr>
          <t>Michael Young:</t>
        </r>
        <r>
          <rPr>
            <sz val="9"/>
            <color indexed="81"/>
            <rFont val="Tahoma"/>
            <family val="2"/>
          </rPr>
          <t xml:space="preserve">
0:1 is BBB.
Would not usually use this if the BBB is a maternal genotype</t>
        </r>
      </text>
    </comment>
    <comment ref="I162"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K162"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E163" authorId="0" shapeId="0" xr:uid="{3B6AFF2C-49C8-4AFD-9ACE-B9337F7F7364}">
      <text>
        <r>
          <rPr>
            <b/>
            <sz val="9"/>
            <color indexed="81"/>
            <rFont val="Tahoma"/>
            <family val="2"/>
          </rPr>
          <t>Young:</t>
        </r>
        <r>
          <rPr>
            <sz val="9"/>
            <color indexed="81"/>
            <rFont val="Tahoma"/>
            <family val="2"/>
          </rPr>
          <t xml:space="preserve">
0:1 to only control the sale age of the pure bred female offspring i.e. not BBM, BBT or BMT</t>
        </r>
      </text>
    </comment>
    <comment ref="I163"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K163"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E164" authorId="0" shapeId="0" xr:uid="{D2C6F565-4AEE-491E-B942-DE28D45F8E72}">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4"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K164"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E165" authorId="0" shapeId="0" xr:uid="{42C799ED-128B-4DAE-9FF6-25C684F18FAD}">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5"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K165"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6"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I167"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D168" authorId="2" shapeId="0" xr:uid="{AA0DAF76-5FB3-446A-8C18-270FAF703D79}">
      <text>
        <r>
          <rPr>
            <b/>
            <sz val="9"/>
            <color indexed="81"/>
            <rFont val="Tahoma"/>
            <family val="2"/>
          </rPr>
          <t>John:</t>
        </r>
        <r>
          <rPr>
            <sz val="9"/>
            <color indexed="81"/>
            <rFont val="Tahoma"/>
            <family val="2"/>
          </rPr>
          <t xml:space="preserve">
Pasture type</t>
        </r>
      </text>
    </comment>
    <comment ref="E168" authorId="2" shapeId="0" xr:uid="{84B35398-EDAD-4B62-85B1-B5FE8AEC14C2}">
      <text>
        <r>
          <rPr>
            <b/>
            <sz val="9"/>
            <color indexed="81"/>
            <rFont val="Tahoma"/>
            <family val="2"/>
          </rPr>
          <t>John:</t>
        </r>
        <r>
          <rPr>
            <sz val="9"/>
            <color indexed="81"/>
            <rFont val="Tahoma"/>
            <family val="2"/>
          </rPr>
          <t xml:space="preserve">
All feed periods</t>
        </r>
      </text>
    </comment>
    <comment ref="I168" authorId="0" shapeId="0" xr:uid="{63B75626-65E1-4798-8B35-C5D216BB0457}">
      <text>
        <r>
          <rPr>
            <b/>
            <sz val="9"/>
            <color indexed="81"/>
            <rFont val="Tahoma"/>
            <family val="2"/>
          </rPr>
          <t xml:space="preserve">John:
</t>
        </r>
        <r>
          <rPr>
            <sz val="9"/>
            <color indexed="81"/>
            <rFont val="Tahoma"/>
            <family val="2"/>
          </rPr>
          <t>Scale the feed that must be left ungrazed as a conservation buffer.</t>
        </r>
      </text>
    </comment>
    <comment ref="J168" authorId="2" shapeId="0" xr:uid="{DBFF8303-09AB-4FBB-B3A9-CE839BD0C8FF}">
      <text>
        <r>
          <rPr>
            <b/>
            <sz val="9"/>
            <color indexed="81"/>
            <rFont val="Tahoma"/>
            <family val="2"/>
          </rPr>
          <t>John:</t>
        </r>
        <r>
          <rPr>
            <sz val="9"/>
            <color indexed="81"/>
            <rFont val="Tahoma"/>
            <family val="2"/>
          </rPr>
          <t xml:space="preserve">
Pasture type</t>
        </r>
      </text>
    </comment>
    <comment ref="K168" authorId="2" shapeId="0" xr:uid="{FC45D57B-7439-4D76-91D9-1E93C36113A4}">
      <text>
        <r>
          <rPr>
            <b/>
            <sz val="9"/>
            <color indexed="81"/>
            <rFont val="Tahoma"/>
            <family val="2"/>
          </rPr>
          <t>John:</t>
        </r>
        <r>
          <rPr>
            <sz val="9"/>
            <color indexed="81"/>
            <rFont val="Tahoma"/>
            <family val="2"/>
          </rPr>
          <t xml:space="preserve">
All feed periods</t>
        </r>
      </text>
    </comment>
    <comment ref="E172" authorId="2" shapeId="0" xr:uid="{9A48A1C1-37F2-4650-B997-B94F261B81B3}">
      <text>
        <r>
          <rPr>
            <b/>
            <sz val="9"/>
            <color indexed="81"/>
            <rFont val="Tahoma"/>
            <family val="2"/>
          </rPr>
          <t>John:</t>
        </r>
        <r>
          <rPr>
            <sz val="9"/>
            <color indexed="81"/>
            <rFont val="Tahoma"/>
            <family val="2"/>
          </rPr>
          <t xml:space="preserve">
Scanning cost (all levels of scanning) </t>
        </r>
      </text>
    </comment>
    <comment ref="I172"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K172"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E173" authorId="2" shapeId="0" xr:uid="{79617B3B-B9AC-4BED-908D-29A8824D7F61}">
      <text>
        <r>
          <rPr>
            <b/>
            <sz val="9"/>
            <color indexed="81"/>
            <rFont val="Tahoma"/>
            <family val="2"/>
          </rPr>
          <t>John:</t>
        </r>
        <r>
          <rPr>
            <sz val="9"/>
            <color indexed="81"/>
            <rFont val="Tahoma"/>
            <family val="2"/>
          </rPr>
          <t xml:space="preserve">
Scanning cost (multiples and higher) </t>
        </r>
      </text>
    </comment>
    <comment ref="I173"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K173"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E174" authorId="2" shapeId="0" xr:uid="{3330B3F9-543A-487C-A111-B810C8CF8901}">
      <text>
        <r>
          <rPr>
            <b/>
            <sz val="9"/>
            <color indexed="81"/>
            <rFont val="Tahoma"/>
            <family val="2"/>
          </rPr>
          <t>John:</t>
        </r>
        <r>
          <rPr>
            <sz val="9"/>
            <color indexed="81"/>
            <rFont val="Tahoma"/>
            <family val="2"/>
          </rPr>
          <t xml:space="preserve">
Scanning cost (all levels of scanning) </t>
        </r>
      </text>
    </comment>
    <comment ref="I174"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K174"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E175" authorId="2" shapeId="0" xr:uid="{4833DE50-D2B9-4EBC-87BC-83002055C621}">
      <text>
        <r>
          <rPr>
            <b/>
            <sz val="9"/>
            <color indexed="81"/>
            <rFont val="Tahoma"/>
            <family val="2"/>
          </rPr>
          <t>John:</t>
        </r>
        <r>
          <rPr>
            <sz val="9"/>
            <color indexed="81"/>
            <rFont val="Tahoma"/>
            <family val="2"/>
          </rPr>
          <t xml:space="preserve">
Scanning labour (all levels of scanning) for all types of labour</t>
        </r>
      </text>
    </comment>
    <comment ref="I175"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K175"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E176" authorId="2" shapeId="0" xr:uid="{1FC05FA4-BD1C-4326-89B5-59A13FB32EF8}">
      <text>
        <r>
          <rPr>
            <b/>
            <sz val="9"/>
            <color indexed="81"/>
            <rFont val="Tahoma"/>
            <family val="2"/>
          </rPr>
          <t>John:</t>
        </r>
        <r>
          <rPr>
            <sz val="9"/>
            <color indexed="81"/>
            <rFont val="Tahoma"/>
            <family val="2"/>
          </rPr>
          <t xml:space="preserve">
Scanning labour (multiples and higher) for casual labour only</t>
        </r>
      </text>
    </comment>
    <comment ref="I176"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K176"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I181" authorId="2" shapeId="0" xr:uid="{00BC00DC-FEE7-4030-B426-9435B9363124}">
      <text>
        <r>
          <rPr>
            <b/>
            <sz val="9"/>
            <color indexed="81"/>
            <rFont val="Tahoma"/>
            <family val="2"/>
          </rPr>
          <t>John:</t>
        </r>
        <r>
          <rPr>
            <sz val="9"/>
            <color indexed="81"/>
            <rFont val="Tahoma"/>
            <family val="2"/>
          </rPr>
          <t xml:space="preserve">
Scale wool prices. Operates on the micron price guides</t>
        </r>
      </text>
    </comment>
    <comment ref="I182" authorId="2" shapeId="0" xr:uid="{1FD5FCB6-D8D0-4AD6-9564-E06521790528}">
      <text>
        <r>
          <rPr>
            <b/>
            <sz val="9"/>
            <color indexed="81"/>
            <rFont val="Tahoma"/>
            <family val="2"/>
          </rPr>
          <t>John:</t>
        </r>
        <r>
          <rPr>
            <sz val="9"/>
            <color indexed="81"/>
            <rFont val="Tahoma"/>
            <family val="2"/>
          </rPr>
          <t xml:space="preserve">
Scale sale sheep prices in each grid (s7). 
Operates on the maximum prices in the grids</t>
        </r>
      </text>
    </comment>
    <comment ref="K182" authorId="0" shapeId="0" xr:uid="{DD296DF1-6B11-4FCF-9DB6-384B2985FA08}">
      <text>
        <r>
          <rPr>
            <b/>
            <sz val="9"/>
            <color indexed="81"/>
            <rFont val="Tahoma"/>
            <family val="2"/>
          </rPr>
          <t>John:</t>
        </r>
        <r>
          <rPr>
            <sz val="9"/>
            <color indexed="81"/>
            <rFont val="Tahoma"/>
            <family val="2"/>
          </rPr>
          <t xml:space="preserve">
All sale price grids</t>
        </r>
      </text>
    </comment>
    <comment ref="E183" authorId="0" shapeId="0" xr:uid="{D1325FE2-5AD9-4884-A382-693969317E4C}">
      <text>
        <r>
          <rPr>
            <b/>
            <sz val="9"/>
            <color indexed="81"/>
            <rFont val="Tahoma"/>
            <family val="2"/>
          </rPr>
          <t>Michael Young (21512438):</t>
        </r>
        <r>
          <rPr>
            <sz val="9"/>
            <color indexed="81"/>
            <rFont val="Tahoma"/>
            <family val="2"/>
          </rPr>
          <t xml:space="preserve">
TT canola</t>
        </r>
      </text>
    </comment>
    <comment ref="I183" authorId="2" shapeId="0" xr:uid="{F0BAE907-BB67-44B6-A56B-3B6B61415778}">
      <text>
        <r>
          <rPr>
            <b/>
            <sz val="9"/>
            <color indexed="81"/>
            <rFont val="Tahoma"/>
            <family val="2"/>
          </rPr>
          <t>John:</t>
        </r>
        <r>
          <rPr>
            <sz val="9"/>
            <color indexed="81"/>
            <rFont val="Tahoma"/>
            <family val="2"/>
          </rPr>
          <t xml:space="preserve">
Scale grain prices for each grain (k). Operates on both firsts and seconds</t>
        </r>
      </text>
    </comment>
    <comment ref="K183" authorId="0" shapeId="0" xr:uid="{B9434375-13BD-4150-9B5A-AFF19CCEB656}">
      <text>
        <r>
          <rPr>
            <b/>
            <sz val="9"/>
            <color indexed="81"/>
            <rFont val="Tahoma"/>
            <family val="2"/>
          </rPr>
          <t>Michael Young:</t>
        </r>
        <r>
          <rPr>
            <sz val="9"/>
            <color indexed="81"/>
            <rFont val="Tahoma"/>
            <family val="2"/>
          </rPr>
          <t xml:space="preserve">
All grains</t>
        </r>
      </text>
    </comment>
    <comment ref="L183" authorId="0" shapeId="0" xr:uid="{41162292-3E3B-4677-AAB1-7E3BE709C373}">
      <text>
        <r>
          <rPr>
            <b/>
            <sz val="9"/>
            <color indexed="81"/>
            <rFont val="Tahoma"/>
            <family val="2"/>
          </rPr>
          <t>Michael Young (21512438):</t>
        </r>
        <r>
          <rPr>
            <sz val="9"/>
            <color indexed="81"/>
            <rFont val="Tahoma"/>
            <family val="2"/>
          </rPr>
          <t xml:space="preserve">
RR canola</t>
        </r>
      </text>
    </comment>
    <comment ref="M183" authorId="0" shapeId="0" xr:uid="{8709515B-B711-4070-AF4B-6A1C853BBE8B}">
      <text>
        <r>
          <rPr>
            <b/>
            <sz val="9"/>
            <color indexed="81"/>
            <rFont val="Tahoma"/>
            <family val="2"/>
          </rPr>
          <t>Michael Young (21512438):</t>
        </r>
        <r>
          <rPr>
            <sz val="9"/>
            <color indexed="81"/>
            <rFont val="Tahoma"/>
            <family val="2"/>
          </rPr>
          <t xml:space="preserve">
TT canola</t>
        </r>
      </text>
    </comment>
    <comment ref="E184" authorId="2" shapeId="0" xr:uid="{90804579-B24C-4291-9CCF-43D3484105AB}">
      <text>
        <r>
          <rPr>
            <b/>
            <sz val="9"/>
            <color indexed="81"/>
            <rFont val="Tahoma"/>
            <family val="2"/>
          </rPr>
          <t>John:</t>
        </r>
        <r>
          <rPr>
            <sz val="9"/>
            <color indexed="81"/>
            <rFont val="Tahoma"/>
            <family val="2"/>
          </rPr>
          <t xml:space="preserve">
To capture sale price of scanned dry. Breeder and Mutton
Std prices in March to June.</t>
        </r>
      </text>
    </comment>
    <comment ref="I184"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K184"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I186" authorId="2" shapeId="0" xr:uid="{AE2CA37A-5C4E-4D56-A722-A040B70DFCD8}">
      <text>
        <r>
          <rPr>
            <b/>
            <sz val="9"/>
            <color indexed="81"/>
            <rFont val="Tahoma"/>
            <family val="2"/>
          </rPr>
          <t xml:space="preserve">John:
</t>
        </r>
        <r>
          <rPr>
            <sz val="9"/>
            <color indexed="81"/>
            <rFont val="Tahoma"/>
            <family val="2"/>
          </rPr>
          <t>Area of each LMU.</t>
        </r>
      </text>
    </comment>
    <comment ref="E187" authorId="2" shapeId="0" xr:uid="{7D44D60B-4B76-4256-97EB-6D104E291969}">
      <text>
        <r>
          <rPr>
            <b/>
            <sz val="9"/>
            <color indexed="81"/>
            <rFont val="Tahoma"/>
            <family val="2"/>
          </rPr>
          <t>Michael:</t>
        </r>
        <r>
          <rPr>
            <sz val="9"/>
            <color indexed="81"/>
            <rFont val="Tahoma"/>
            <family val="2"/>
          </rPr>
          <t xml:space="preserve">
Understory</t>
        </r>
      </text>
    </comment>
    <comment ref="I187" authorId="2" shapeId="0" xr:uid="{C7DABB2D-BF4B-4217-B20B-033EDA58AE35}">
      <text>
        <r>
          <rPr>
            <b/>
            <sz val="9"/>
            <color indexed="81"/>
            <rFont val="Tahoma"/>
            <family val="2"/>
          </rPr>
          <t>John:</t>
        </r>
        <r>
          <rPr>
            <sz val="9"/>
            <color indexed="81"/>
            <rFont val="Tahoma"/>
            <family val="2"/>
          </rPr>
          <t xml:space="preserve">
Include pasture. Default is True</t>
        </r>
      </text>
    </comment>
    <comment ref="K187" authorId="2" shapeId="0" xr:uid="{CAEDE830-9A68-40BC-91E5-160833059518}">
      <text>
        <r>
          <rPr>
            <b/>
            <sz val="9"/>
            <color indexed="81"/>
            <rFont val="Tahoma"/>
            <family val="2"/>
          </rPr>
          <t>Michael:</t>
        </r>
        <r>
          <rPr>
            <sz val="9"/>
            <color indexed="81"/>
            <rFont val="Tahoma"/>
            <family val="2"/>
          </rPr>
          <t xml:space="preserve">
Understory</t>
        </r>
      </text>
    </comment>
    <comment ref="I188" authorId="2" shapeId="0" xr:uid="{236BCE31-DE94-4C10-93D7-14409E4AE283}">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I190" authorId="2" shapeId="0" xr:uid="{B1B02796-335C-4D67-ACB7-2B540DAD4532}">
      <text>
        <r>
          <rPr>
            <b/>
            <sz val="9"/>
            <color indexed="81"/>
            <rFont val="Tahoma"/>
            <family val="2"/>
          </rPr>
          <t>John:</t>
        </r>
        <r>
          <rPr>
            <sz val="9"/>
            <color indexed="81"/>
            <rFont val="Tahoma"/>
            <family val="2"/>
          </rPr>
          <t xml:space="preserve">
Pasture growth rate by weather-year &amp; feed period (all LMUs)`</t>
        </r>
      </text>
    </comment>
    <comment ref="J190" authorId="2" shapeId="0" xr:uid="{BFAB5FC5-C35E-4C0D-8D8A-C989B7D3F4EA}">
      <text>
        <r>
          <rPr>
            <b/>
            <sz val="9"/>
            <color indexed="81"/>
            <rFont val="Tahoma"/>
            <family val="2"/>
          </rPr>
          <t>John:</t>
        </r>
        <r>
          <rPr>
            <sz val="9"/>
            <color indexed="81"/>
            <rFont val="Tahoma"/>
            <family val="2"/>
          </rPr>
          <t xml:space="preserve">
Pasture type</t>
        </r>
      </text>
    </comment>
    <comment ref="I191" authorId="2" shapeId="0" xr:uid="{E977BD9B-7964-45C3-9E9A-5B3FAAE641B0}">
      <text>
        <r>
          <rPr>
            <b/>
            <sz val="9"/>
            <color indexed="81"/>
            <rFont val="Tahoma"/>
            <family val="2"/>
          </rPr>
          <t>John:</t>
        </r>
        <r>
          <rPr>
            <sz val="9"/>
            <color indexed="81"/>
            <rFont val="Tahoma"/>
            <family val="2"/>
          </rPr>
          <t xml:space="preserve">
Pasture growth rate by weather-year &amp; feed period (all LMUs)`</t>
        </r>
      </text>
    </comment>
    <comment ref="J191" authorId="2" shapeId="0" xr:uid="{65DFB707-BFE6-4BC5-B21A-3E93C7C97F41}">
      <text>
        <r>
          <rPr>
            <b/>
            <sz val="9"/>
            <color indexed="81"/>
            <rFont val="Tahoma"/>
            <family val="2"/>
          </rPr>
          <t>John:</t>
        </r>
        <r>
          <rPr>
            <sz val="9"/>
            <color indexed="81"/>
            <rFont val="Tahoma"/>
            <family val="2"/>
          </rPr>
          <t xml:space="preserve">
Pasture type</t>
        </r>
      </text>
    </comment>
    <comment ref="K191" authorId="2" shapeId="0" xr:uid="{F975FF76-DCDF-4332-93A8-8F9A6B8293F3}">
      <text>
        <r>
          <rPr>
            <b/>
            <sz val="9"/>
            <color indexed="81"/>
            <rFont val="Tahoma"/>
            <family val="2"/>
          </rPr>
          <t>John:</t>
        </r>
        <r>
          <rPr>
            <sz val="9"/>
            <color indexed="81"/>
            <rFont val="Tahoma"/>
            <family val="2"/>
          </rPr>
          <t xml:space="preserve">
All seasons, Feed period 0
</t>
        </r>
      </text>
    </comment>
    <comment ref="L191" authorId="2" shapeId="0" xr:uid="{81AD870F-838A-4BD3-B14E-81305690955D}">
      <text>
        <r>
          <rPr>
            <b/>
            <sz val="9"/>
            <color indexed="81"/>
            <rFont val="Tahoma"/>
            <family val="2"/>
          </rPr>
          <t>John:</t>
        </r>
        <r>
          <rPr>
            <sz val="9"/>
            <color indexed="81"/>
            <rFont val="Tahoma"/>
            <family val="2"/>
          </rPr>
          <t xml:space="preserve">
All seasons, Feed period 1</t>
        </r>
      </text>
    </comment>
    <comment ref="M191" authorId="2" shapeId="0" xr:uid="{DCCBFEFC-6FF6-4F38-A80B-2ADA08C6F0ED}">
      <text>
        <r>
          <rPr>
            <b/>
            <sz val="9"/>
            <color indexed="81"/>
            <rFont val="Tahoma"/>
            <family val="2"/>
          </rPr>
          <t>John:</t>
        </r>
        <r>
          <rPr>
            <sz val="9"/>
            <color indexed="81"/>
            <rFont val="Tahoma"/>
            <family val="2"/>
          </rPr>
          <t xml:space="preserve">
All seasons, Feed period 2</t>
        </r>
      </text>
    </comment>
    <comment ref="N191" authorId="2" shapeId="0" xr:uid="{B324C20D-F4C9-4537-8311-813683893216}">
      <text>
        <r>
          <rPr>
            <b/>
            <sz val="9"/>
            <color indexed="81"/>
            <rFont val="Tahoma"/>
            <family val="2"/>
          </rPr>
          <t>John:</t>
        </r>
        <r>
          <rPr>
            <sz val="9"/>
            <color indexed="81"/>
            <rFont val="Tahoma"/>
            <family val="2"/>
          </rPr>
          <t xml:space="preserve">
All seasons, Feed period 3</t>
        </r>
      </text>
    </comment>
    <comment ref="O191" authorId="2" shapeId="0" xr:uid="{83570449-B2F8-46A7-B6A8-8BE6183D6768}">
      <text>
        <r>
          <rPr>
            <b/>
            <sz val="9"/>
            <color indexed="81"/>
            <rFont val="Tahoma"/>
            <family val="2"/>
          </rPr>
          <t>John:</t>
        </r>
        <r>
          <rPr>
            <sz val="9"/>
            <color indexed="81"/>
            <rFont val="Tahoma"/>
            <family val="2"/>
          </rPr>
          <t xml:space="preserve">
All seasons, Feed period 4</t>
        </r>
      </text>
    </comment>
    <comment ref="P191" authorId="2" shapeId="0" xr:uid="{7FB930C4-E564-4EBC-A5EC-727EDAA3C598}">
      <text>
        <r>
          <rPr>
            <b/>
            <sz val="9"/>
            <color indexed="81"/>
            <rFont val="Tahoma"/>
            <family val="2"/>
          </rPr>
          <t>John:</t>
        </r>
        <r>
          <rPr>
            <sz val="9"/>
            <color indexed="81"/>
            <rFont val="Tahoma"/>
            <family val="2"/>
          </rPr>
          <t xml:space="preserve">
All seasons, Feed period 5</t>
        </r>
      </text>
    </comment>
    <comment ref="Q191" authorId="2" shapeId="0" xr:uid="{B909F90C-4F23-4FC6-ABEE-4D7287083A5E}">
      <text>
        <r>
          <rPr>
            <b/>
            <sz val="9"/>
            <color indexed="81"/>
            <rFont val="Tahoma"/>
            <family val="2"/>
          </rPr>
          <t>John:</t>
        </r>
        <r>
          <rPr>
            <sz val="9"/>
            <color indexed="81"/>
            <rFont val="Tahoma"/>
            <family val="2"/>
          </rPr>
          <t xml:space="preserve">
All seasons, Feed period 6</t>
        </r>
      </text>
    </comment>
    <comment ref="D192" authorId="2" shapeId="0" xr:uid="{3538148D-E777-4300-AF3B-95F0A5BFCAFD}">
      <text>
        <r>
          <rPr>
            <b/>
            <sz val="9"/>
            <color indexed="81"/>
            <rFont val="Tahoma"/>
            <family val="2"/>
          </rPr>
          <t>John:</t>
        </r>
        <r>
          <rPr>
            <sz val="9"/>
            <color indexed="81"/>
            <rFont val="Tahoma"/>
            <family val="2"/>
          </rPr>
          <t xml:space="preserve">
Pasture type</t>
        </r>
      </text>
    </comment>
    <comment ref="E192" authorId="2" shapeId="0" xr:uid="{B138527F-BFEF-4CE3-BE1D-AEBDDAB0FDE9}">
      <text>
        <r>
          <rPr>
            <b/>
            <sz val="9"/>
            <color indexed="81"/>
            <rFont val="Tahoma"/>
            <family val="2"/>
          </rPr>
          <t>John:</t>
        </r>
        <r>
          <rPr>
            <sz val="9"/>
            <color indexed="81"/>
            <rFont val="Tahoma"/>
            <family val="2"/>
          </rPr>
          <t xml:space="preserve">
Feed period 1</t>
        </r>
      </text>
    </comment>
    <comment ref="I192" authorId="2" shapeId="0" xr:uid="{BA58B2ED-EF44-429D-8106-5D652594D596}">
      <text>
        <r>
          <rPr>
            <b/>
            <sz val="9"/>
            <color indexed="81"/>
            <rFont val="Tahoma"/>
            <family val="2"/>
          </rPr>
          <t>John:</t>
        </r>
        <r>
          <rPr>
            <sz val="9"/>
            <color indexed="81"/>
            <rFont val="Tahoma"/>
            <family val="2"/>
          </rPr>
          <t xml:space="preserve">
Pasture growth rate by LMUs (all feed period)</t>
        </r>
      </text>
    </comment>
    <comment ref="J192" authorId="2" shapeId="0" xr:uid="{552EDF8D-FF87-4D86-841E-671E00CD1BB6}">
      <text>
        <r>
          <rPr>
            <b/>
            <sz val="9"/>
            <color indexed="81"/>
            <rFont val="Tahoma"/>
            <family val="2"/>
          </rPr>
          <t>John:</t>
        </r>
        <r>
          <rPr>
            <sz val="9"/>
            <color indexed="81"/>
            <rFont val="Tahoma"/>
            <family val="2"/>
          </rPr>
          <t xml:space="preserve">
Pasture type</t>
        </r>
      </text>
    </comment>
    <comment ref="K192" authorId="2" shapeId="0" xr:uid="{7AA38021-C5BE-4F34-B261-D66DF7A5717A}">
      <text>
        <r>
          <rPr>
            <b/>
            <sz val="9"/>
            <color indexed="81"/>
            <rFont val="Tahoma"/>
            <family val="2"/>
          </rPr>
          <t>John:</t>
        </r>
        <r>
          <rPr>
            <sz val="9"/>
            <color indexed="81"/>
            <rFont val="Tahoma"/>
            <family val="2"/>
          </rPr>
          <t xml:space="preserve">
LMU 0</t>
        </r>
      </text>
    </comment>
    <comment ref="L192" authorId="2" shapeId="0" xr:uid="{40276BC8-9485-4D08-8675-79429F534511}">
      <text>
        <r>
          <rPr>
            <b/>
            <sz val="9"/>
            <color indexed="81"/>
            <rFont val="Tahoma"/>
            <family val="2"/>
          </rPr>
          <t>John:</t>
        </r>
        <r>
          <rPr>
            <sz val="9"/>
            <color indexed="81"/>
            <rFont val="Tahoma"/>
            <family val="2"/>
          </rPr>
          <t xml:space="preserve">
LMU 1</t>
        </r>
      </text>
    </comment>
    <comment ref="M192" authorId="2" shapeId="0" xr:uid="{92E1FB2F-C6C0-4DC8-A102-3A06A8F16934}">
      <text>
        <r>
          <rPr>
            <b/>
            <sz val="9"/>
            <color indexed="81"/>
            <rFont val="Tahoma"/>
            <family val="2"/>
          </rPr>
          <t>John:</t>
        </r>
        <r>
          <rPr>
            <sz val="9"/>
            <color indexed="81"/>
            <rFont val="Tahoma"/>
            <family val="2"/>
          </rPr>
          <t xml:space="preserve">
LMU 2</t>
        </r>
      </text>
    </comment>
    <comment ref="N192" authorId="2" shapeId="0" xr:uid="{2FA86CF4-9645-4C66-AD44-EB615543BAFA}">
      <text>
        <r>
          <rPr>
            <b/>
            <sz val="9"/>
            <color indexed="81"/>
            <rFont val="Tahoma"/>
            <family val="2"/>
          </rPr>
          <t>John:</t>
        </r>
        <r>
          <rPr>
            <sz val="9"/>
            <color indexed="81"/>
            <rFont val="Tahoma"/>
            <family val="2"/>
          </rPr>
          <t xml:space="preserve">
LMU 3</t>
        </r>
      </text>
    </comment>
    <comment ref="O192" authorId="2" shapeId="0" xr:uid="{DE60A10B-B6ED-4426-AA4D-FF169D0141EC}">
      <text>
        <r>
          <rPr>
            <b/>
            <sz val="9"/>
            <color indexed="81"/>
            <rFont val="Tahoma"/>
            <family val="2"/>
          </rPr>
          <t>John:</t>
        </r>
        <r>
          <rPr>
            <sz val="9"/>
            <color indexed="81"/>
            <rFont val="Tahoma"/>
            <family val="2"/>
          </rPr>
          <t xml:space="preserve">
LMU 4</t>
        </r>
      </text>
    </comment>
    <comment ref="P192" authorId="2" shapeId="0" xr:uid="{B1479B32-D229-4BE6-B7CB-5B4481EFEE12}">
      <text>
        <r>
          <rPr>
            <b/>
            <sz val="9"/>
            <color indexed="81"/>
            <rFont val="Tahoma"/>
            <family val="2"/>
          </rPr>
          <t>John:</t>
        </r>
        <r>
          <rPr>
            <sz val="9"/>
            <color indexed="81"/>
            <rFont val="Tahoma"/>
            <family val="2"/>
          </rPr>
          <t xml:space="preserve">
LMU 5</t>
        </r>
      </text>
    </comment>
    <comment ref="Q192" authorId="2" shapeId="0" xr:uid="{14C37071-D484-4E9A-8A5D-DF01F2CCB158}">
      <text>
        <r>
          <rPr>
            <b/>
            <sz val="9"/>
            <color indexed="81"/>
            <rFont val="Tahoma"/>
            <family val="2"/>
          </rPr>
          <t>John:</t>
        </r>
        <r>
          <rPr>
            <sz val="9"/>
            <color indexed="81"/>
            <rFont val="Tahoma"/>
            <family val="2"/>
          </rPr>
          <t xml:space="preserve">
LMU 6</t>
        </r>
      </text>
    </comment>
    <comment ref="I193"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J193" authorId="2" shapeId="0" xr:uid="{36C4D6DE-C3A6-448C-9A35-4240B39C73C5}">
      <text>
        <r>
          <rPr>
            <b/>
            <sz val="9"/>
            <color indexed="81"/>
            <rFont val="Tahoma"/>
            <family val="2"/>
          </rPr>
          <t>John:</t>
        </r>
        <r>
          <rPr>
            <sz val="9"/>
            <color indexed="81"/>
            <rFont val="Tahoma"/>
            <family val="2"/>
          </rPr>
          <t xml:space="preserve">
Pasture type</t>
        </r>
      </text>
    </comment>
    <comment ref="I194" authorId="2" shapeId="0" xr:uid="{C6128503-F430-4697-B4C6-7CA6C60A32C9}">
      <text>
        <r>
          <rPr>
            <b/>
            <sz val="9"/>
            <color indexed="81"/>
            <rFont val="Tahoma"/>
            <family val="2"/>
          </rPr>
          <t>John:</t>
        </r>
        <r>
          <rPr>
            <sz val="9"/>
            <color indexed="81"/>
            <rFont val="Tahoma"/>
            <family val="2"/>
          </rPr>
          <t xml:space="preserve">
Adjust the growth rate of saltbush</t>
        </r>
      </text>
    </comment>
    <comment ref="I195" authorId="2" shapeId="0" xr:uid="{9BCA516F-10DD-4A7D-9496-D3F0AAE9FAB5}">
      <text>
        <r>
          <rPr>
            <b/>
            <sz val="9"/>
            <color indexed="81"/>
            <rFont val="Tahoma"/>
            <family val="2"/>
          </rPr>
          <t>John:</t>
        </r>
        <r>
          <rPr>
            <sz val="9"/>
            <color indexed="81"/>
            <rFont val="Tahoma"/>
            <family val="2"/>
          </rPr>
          <t xml:space="preserve">
Yields in all rot on all LMUS</t>
        </r>
      </text>
    </comment>
    <comment ref="I198" authorId="0" shapeId="0" xr:uid="{ED7EA362-CCBF-42DD-97A1-6C6DA193268E}">
      <text>
        <r>
          <rPr>
            <b/>
            <sz val="9"/>
            <color indexed="81"/>
            <rFont val="Tahoma"/>
            <family val="2"/>
          </rPr>
          <t>Michael:</t>
        </r>
        <r>
          <rPr>
            <sz val="9"/>
            <color indexed="81"/>
            <rFont val="Tahoma"/>
            <family val="2"/>
          </rPr>
          <t xml:space="preserve">
upper bound for managerial labour during the year</t>
        </r>
      </text>
    </comment>
    <comment ref="I199" authorId="0" shapeId="0" xr:uid="{54A523BB-F8AC-4B6C-AEFB-347D2824112F}">
      <text>
        <r>
          <rPr>
            <b/>
            <sz val="9"/>
            <color indexed="81"/>
            <rFont val="Tahoma"/>
            <family val="2"/>
          </rPr>
          <t>Michael Young (21512438):</t>
        </r>
        <r>
          <rPr>
            <sz val="9"/>
            <color indexed="81"/>
            <rFont val="Tahoma"/>
            <family val="2"/>
          </rPr>
          <t xml:space="preserve">
upper bound for casual staff during the year (not including seeding or harv time)</t>
        </r>
      </text>
    </comment>
    <comment ref="I200" authorId="0" shapeId="0" xr:uid="{35670D29-43D0-48D8-9DB9-E763993D29F2}">
      <text>
        <r>
          <rPr>
            <b/>
            <sz val="9"/>
            <color indexed="81"/>
            <rFont val="Tahoma"/>
            <family val="2"/>
          </rPr>
          <t>Michael Young (21512438):</t>
        </r>
        <r>
          <rPr>
            <sz val="9"/>
            <color indexed="81"/>
            <rFont val="Tahoma"/>
            <family val="2"/>
          </rPr>
          <t xml:space="preserve">
upper bound for casual staff during seeding and harv time.</t>
        </r>
      </text>
    </comment>
    <comment ref="I202" authorId="2" shapeId="0" xr:uid="{AB759667-ADD0-476F-91CC-86F7A1EAF5D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I203"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C333" authorId="2" shapeId="0" xr:uid="{76BEB0A9-9CE1-4836-88EA-B42576AACB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C405" authorId="2" shapeId="0" xr:uid="{3602F3D9-AAD8-4F57-BC32-61B87003E95A}">
      <text>
        <r>
          <rPr>
            <b/>
            <sz val="9"/>
            <color indexed="81"/>
            <rFont val="Tahoma"/>
            <family val="2"/>
          </rPr>
          <t>John:</t>
        </r>
        <r>
          <rPr>
            <sz val="9"/>
            <color indexed="81"/>
            <rFont val="Tahoma"/>
            <family val="2"/>
          </rPr>
          <t xml:space="preserve">
Alter the standard feed supply adjustment options (r2)</t>
        </r>
      </text>
    </comment>
    <comment ref="C406" authorId="2" shapeId="0" xr:uid="{0B1239C7-EDAA-4641-9042-D2DF372D51AA}">
      <text>
        <r>
          <rPr>
            <b/>
            <sz val="9"/>
            <color indexed="81"/>
            <rFont val="Tahoma"/>
            <family val="2"/>
          </rPr>
          <t>John:</t>
        </r>
        <r>
          <rPr>
            <sz val="9"/>
            <color indexed="81"/>
            <rFont val="Tahoma"/>
            <family val="2"/>
          </rPr>
          <t xml:space="preserve">
Alter the standard feed supply adjustment options (r2)</t>
        </r>
      </text>
    </comment>
    <comment ref="C441" authorId="2" shapeId="0" xr:uid="{64B82CA2-3C8C-485D-BA3D-69FB91E051E1}">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C443" authorId="2" shapeId="0" xr:uid="{1B2E000F-BF40-4DF1-821A-1CD4DF3CC483}">
      <text>
        <r>
          <rPr>
            <b/>
            <sz val="9"/>
            <color indexed="81"/>
            <rFont val="Tahoma"/>
            <family val="2"/>
          </rPr>
          <t>John:</t>
        </r>
        <r>
          <rPr>
            <sz val="9"/>
            <color indexed="81"/>
            <rFont val="Tahoma"/>
            <family val="2"/>
          </rPr>
          <t xml:space="preserve">
Select the genotype for the 3 breeds
This the g0 axis for the 3 sire breeds.</t>
        </r>
      </text>
    </comment>
    <comment ref="C446" authorId="2" shapeId="0" xr:uid="{B1B67B53-B659-48D3-B7BD-63B82BFC75EE}">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C455" authorId="2" shapeId="0" xr:uid="{69EB26AC-3242-4A1A-BD98-99C33E646AE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C463" authorId="2" shapeId="0" xr:uid="{A255436C-28CE-42D0-A47F-E7423E00F529}">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C464" authorId="2" shapeId="0" xr:uid="{8794CF18-7723-4CEA-965A-92DE716B8BB6}">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C469" authorId="2" shapeId="0" xr:uid="{A0A18127-3ADA-431C-BC65-FFD5EB7380C9}">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C470" authorId="2" shapeId="0" xr:uid="{5CE130EA-C0EC-49A6-901F-DC59EA800D40}">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C472" authorId="0" shapeId="0" xr:uid="{489385A3-D3D2-4743-9FB8-8AAE7CB7B0A4}">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C473" authorId="0" shapeId="0" xr:uid="{A0EAF5B9-A037-4933-B4CB-585D4701CF1D}">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C476" authorId="0" shapeId="0" xr:uid="{63BEEEA8-B745-419D-9D52-249ABFCD16EC}">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C478" authorId="0" shapeId="0" xr:uid="{FD9E0E70-97C4-40BE-8442-AD5C4F17BCF9}">
      <text>
        <r>
          <rPr>
            <b/>
            <sz val="9"/>
            <color indexed="81"/>
            <rFont val="Tahoma"/>
            <family val="2"/>
          </rPr>
          <t>Michael Young:</t>
        </r>
        <r>
          <rPr>
            <sz val="9"/>
            <color indexed="81"/>
            <rFont val="Tahoma"/>
            <family val="2"/>
          </rPr>
          <t xml:space="preserve">
True = include the bound on selling twice drys
(scan needs to be &gt; 0)</t>
        </r>
      </text>
    </comment>
    <comment ref="C479" authorId="0" shapeId="0" xr:uid="{53BD9283-E5B0-486C-B799-20F6450DFEC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C480" authorId="0" shapeId="0" xr:uid="{CB54F284-18CA-4681-942F-A20A375AB43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C502" authorId="0" shapeId="0" xr:uid="{E4B39277-BF46-433D-AFED-63302B81F48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C503" authorId="0" shapeId="0" xr:uid="{F27B9A73-5E69-43FA-B310-831D3F533382}">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t>
        </r>
      </text>
    </comment>
    <comment ref="C524" authorId="0" shapeId="0" xr:uid="{8AFB029A-8684-4331-A3A4-9D9BDADCBE33}">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C525" authorId="0" shapeId="0" xr:uid="{4DF023BE-EF25-4403-8DD9-3A155BBF1659}">
      <text>
        <r>
          <rPr>
            <b/>
            <sz val="9"/>
            <color indexed="81"/>
            <rFont val="Tahoma"/>
            <family val="2"/>
          </rPr>
          <t>Michael Young:</t>
        </r>
        <r>
          <rPr>
            <sz val="9"/>
            <color indexed="81"/>
            <rFont val="Tahoma"/>
            <family val="2"/>
          </rPr>
          <t xml:space="preserve">
min dams</t>
        </r>
      </text>
    </comment>
    <comment ref="C527" authorId="0" shapeId="0" xr:uid="{32BB2101-7287-4B46-B7B6-2706CA3299D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2" authorId="0" shapeId="0" xr:uid="{A38483FB-108C-423C-B64B-6F2DED3EDFB2}">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3" authorId="0" shapeId="0" xr:uid="{8AAECC30-DE81-40D6-9459-D6BD03D2F56A}">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C535" authorId="0" shapeId="0" xr:uid="{10DDFEF2-2A88-464B-AB2D-860B4254C94E}">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C536" authorId="0" shapeId="0" xr:uid="{A0FAED43-EC2F-41F4-8560-0CCCB5C1DDE4}">
      <text>
        <r>
          <rPr>
            <b/>
            <sz val="9"/>
            <color indexed="81"/>
            <rFont val="Tahoma"/>
            <family val="2"/>
          </rPr>
          <t xml:space="preserve">John:
</t>
        </r>
        <r>
          <rPr>
            <sz val="9"/>
            <color indexed="81"/>
            <rFont val="Tahoma"/>
            <family val="2"/>
          </rPr>
          <t>Proportion of dams mated for each lambing opportunity of g1.
This is as a proportion of the animals retained as dams.
See also bnd_propn_1yofemales_mated_g1 which is as a proportion of the number of female progeny</t>
        </r>
      </text>
    </comment>
    <comment ref="C539" authorId="0" shapeId="0" xr:uid="{41192F69-D39C-4561-B852-75B9ADD8A799}">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C540" authorId="0" shapeId="0" xr:uid="{BAEFDAB8-FAD3-4351-AB5E-6C7E53A8970F}">
      <text>
        <r>
          <rPr>
            <b/>
            <sz val="9"/>
            <color indexed="81"/>
            <rFont val="Tahoma"/>
            <family val="2"/>
          </rPr>
          <t>Michael Young:</t>
        </r>
        <r>
          <rPr>
            <sz val="9"/>
            <color indexed="81"/>
            <rFont val="Tahoma"/>
            <family val="2"/>
          </rPr>
          <t xml:space="preserve">
Min sale age (days) of dams.
</t>
        </r>
      </text>
    </comment>
    <comment ref="C541" authorId="0" shapeId="0" xr:uid="{A512D5F2-943E-4886-800E-E7E82F67F283}">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C542" authorId="0" shapeId="0" xr:uid="{3C286DEA-2BC3-464D-B4B7-5E461A99A834}">
      <text>
        <r>
          <rPr>
            <b/>
            <sz val="9"/>
            <color indexed="81"/>
            <rFont val="Tahoma"/>
            <family val="2"/>
          </rPr>
          <t>Young:</t>
        </r>
        <r>
          <rPr>
            <sz val="9"/>
            <color indexed="81"/>
            <rFont val="Tahoma"/>
            <family val="2"/>
          </rPr>
          <t xml:space="preserve">
highest age (days) to sell female offspring.</t>
        </r>
      </text>
    </comment>
    <comment ref="C543" authorId="0" shapeId="0" xr:uid="{5EE5D1C1-FD6D-4C72-B4C1-7BCDB6651AAC}">
      <text>
        <r>
          <rPr>
            <b/>
            <sz val="9"/>
            <color indexed="81"/>
            <rFont val="Tahoma"/>
            <family val="2"/>
          </rPr>
          <t>Michael Young:</t>
        </r>
        <r>
          <rPr>
            <sz val="9"/>
            <color indexed="81"/>
            <rFont val="Tahoma"/>
            <family val="2"/>
          </rPr>
          <t xml:space="preserve">
lowest age (days) to sell wethers.</t>
        </r>
      </text>
    </comment>
    <comment ref="C544" authorId="0" shapeId="0" xr:uid="{20A9D4BE-1036-4D8E-8903-6734298DFB7B}">
      <text>
        <r>
          <rPr>
            <b/>
            <sz val="9"/>
            <color indexed="81"/>
            <rFont val="Tahoma"/>
            <family val="2"/>
          </rPr>
          <t>Michael Young:</t>
        </r>
        <r>
          <rPr>
            <sz val="9"/>
            <color indexed="81"/>
            <rFont val="Tahoma"/>
            <family val="2"/>
          </rPr>
          <t xml:space="preserve">
highest age (days) to sell wethers.</t>
        </r>
      </text>
    </comment>
    <comment ref="C545" authorId="2" shapeId="0" xr:uid="{B839C549-0A5C-4821-9A88-A4FFB4986AAB}">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546" authorId="2" shapeId="0" xr:uid="{291F9353-B5EB-4215-9311-8C2779A8DE4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666" authorId="0" shapeId="0" xr:uid="{3B059B4C-DE52-4054-8717-CA8151D510FA}">
      <text>
        <r>
          <rPr>
            <b/>
            <sz val="9"/>
            <color indexed="81"/>
            <rFont val="Tahoma"/>
            <family val="2"/>
          </rPr>
          <t xml:space="preserve">John:
</t>
        </r>
        <r>
          <rPr>
            <sz val="9"/>
            <color indexed="81"/>
            <rFont val="Tahoma"/>
            <family val="2"/>
          </rPr>
          <t>Scale the feed that must be left ungrazed as a conservation buffer.</t>
        </r>
      </text>
    </comment>
    <comment ref="C674" authorId="2" shapeId="0" xr:uid="{08BB78EB-5524-4790-8F8F-77F93607BE09}">
      <text>
        <r>
          <rPr>
            <b/>
            <sz val="9"/>
            <color indexed="81"/>
            <rFont val="Tahoma"/>
            <family val="2"/>
          </rPr>
          <t>John:</t>
        </r>
        <r>
          <rPr>
            <sz val="9"/>
            <color indexed="81"/>
            <rFont val="Tahoma"/>
            <family val="2"/>
          </rPr>
          <t xml:space="preserve">
Scale wool prices. Operates on the micron price guides</t>
        </r>
      </text>
    </comment>
    <comment ref="C675" authorId="2" shapeId="0" xr:uid="{BD4604ED-8FA4-4A71-A6D6-6FB56521FFB7}">
      <text>
        <r>
          <rPr>
            <b/>
            <sz val="9"/>
            <color indexed="81"/>
            <rFont val="Tahoma"/>
            <family val="2"/>
          </rPr>
          <t>John:</t>
        </r>
        <r>
          <rPr>
            <sz val="9"/>
            <color indexed="81"/>
            <rFont val="Tahoma"/>
            <family val="2"/>
          </rPr>
          <t xml:space="preserve">
Scale sale sheep prices. Operates on the maximum prices in the grids</t>
        </r>
      </text>
    </comment>
    <comment ref="C676" authorId="2" shapeId="0" xr:uid="{52D649D7-E8C7-4963-AD71-BDD83A559509}">
      <text>
        <r>
          <rPr>
            <b/>
            <sz val="9"/>
            <color indexed="81"/>
            <rFont val="Tahoma"/>
            <family val="2"/>
          </rPr>
          <t>John:</t>
        </r>
        <r>
          <rPr>
            <sz val="9"/>
            <color indexed="81"/>
            <rFont val="Tahoma"/>
            <family val="2"/>
          </rPr>
          <t xml:space="preserve">
Scale grain prices. Operates on both firsts and seconds</t>
        </r>
      </text>
    </comment>
    <comment ref="C678" authorId="2" shapeId="0" xr:uid="{296396D9-9F0D-4B9D-A6EC-F865B1BB85AC}">
      <text>
        <r>
          <rPr>
            <b/>
            <sz val="9"/>
            <color indexed="81"/>
            <rFont val="Tahoma"/>
            <family val="2"/>
          </rPr>
          <t>John:</t>
        </r>
        <r>
          <rPr>
            <sz val="9"/>
            <color indexed="81"/>
            <rFont val="Tahoma"/>
            <family val="2"/>
          </rPr>
          <t xml:space="preserve">
Include pasture. Default is True</t>
        </r>
      </text>
    </comment>
    <comment ref="C679" authorId="2" shapeId="0" xr:uid="{FF2AC07F-89C3-4DDE-B256-C333A88F9D74}">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C680" authorId="2" shapeId="0" xr:uid="{BEAB47C2-C63A-44DE-A868-337230385F44}">
      <text>
        <r>
          <rPr>
            <b/>
            <sz val="9"/>
            <color indexed="81"/>
            <rFont val="Tahoma"/>
            <family val="2"/>
          </rPr>
          <t>John:</t>
        </r>
        <r>
          <rPr>
            <sz val="9"/>
            <color indexed="81"/>
            <rFont val="Tahoma"/>
            <family val="2"/>
          </rPr>
          <t xml:space="preserve">
Pasture growth rate by weather-year &amp; feed period (all LMUs)`</t>
        </r>
      </text>
    </comment>
    <comment ref="C687" authorId="2" shapeId="0" xr:uid="{E2D850E0-2EFE-4E67-9119-D5790EA62F85}">
      <text>
        <r>
          <rPr>
            <b/>
            <sz val="9"/>
            <color indexed="81"/>
            <rFont val="Tahoma"/>
            <family val="2"/>
          </rPr>
          <t>John:</t>
        </r>
        <r>
          <rPr>
            <sz val="9"/>
            <color indexed="81"/>
            <rFont val="Tahoma"/>
            <family val="2"/>
          </rPr>
          <t xml:space="preserve">
Germination of pasture across all lmus</t>
        </r>
      </text>
    </comment>
    <comment ref="C690" authorId="0" shapeId="0" xr:uid="{F5E92694-9700-4E0D-86BC-973025305C46}">
      <text>
        <r>
          <rPr>
            <b/>
            <sz val="9"/>
            <color indexed="81"/>
            <rFont val="Tahoma"/>
            <family val="2"/>
          </rPr>
          <t>Michael Young (21512438):</t>
        </r>
        <r>
          <rPr>
            <sz val="9"/>
            <color indexed="81"/>
            <rFont val="Tahoma"/>
            <family val="2"/>
          </rPr>
          <t xml:space="preserve">
control if cropgrazing is included. Default is True</t>
        </r>
      </text>
    </comment>
    <comment ref="C692" authorId="2" shapeId="0" xr:uid="{10E79DA3-7CE7-44A2-ADB7-B43D005C0CC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696" authorId="2" shapeId="0" xr:uid="{DAAC0BB8-51FF-42A4-9E88-CE82D638B7C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0" authorId="2" shapeId="0" xr:uid="{BF99EBB7-9902-436F-9F5A-B4E333C044B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4" authorId="2" shapeId="0" xr:uid="{32DDDC71-F49F-464A-8926-A2627EEA1C7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7" authorId="2" shapeId="0" xr:uid="{4345CCFC-0D31-4469-BD26-8E00C78D0F9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1" authorId="2" shapeId="0" xr:uid="{8AD07DB6-6909-47DE-BAE6-966C50589B0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5" authorId="2" shapeId="0" xr:uid="{18DE9762-1BBA-4B4E-ABA6-12B2EE7C10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9" authorId="2" shapeId="0" xr:uid="{D99EF64F-B22F-4D62-8056-13814251D7A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2" authorId="2" shapeId="0" xr:uid="{74129943-F983-4DDA-A421-9FECDE980B7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5" authorId="2" shapeId="0" xr:uid="{9DF32899-29DD-4BE6-9B38-0175690E88F2}">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8" authorId="2" shapeId="0" xr:uid="{0368A1AB-9B2B-439F-B1AA-07ED5B83B29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1" authorId="2" shapeId="0" xr:uid="{940A61F1-F37A-431B-9A4F-8BCDD6276EE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4" authorId="2" shapeId="0" xr:uid="{E2AB903E-7774-4DEE-ADEA-AA7765D8B5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7" authorId="2" shapeId="0" xr:uid="{C6062560-55CD-420A-BA06-B396CA14812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0" authorId="2" shapeId="0" xr:uid="{DBC97F44-1A8A-45C3-8CD1-91C2926AB20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3" authorId="2" shapeId="0" xr:uid="{63F4572D-80EB-46DF-9944-AEA92F1A85F5}">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6" authorId="2" shapeId="0" xr:uid="{4CE29723-FA76-4D3E-97F5-84175D5074A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9" authorId="2" shapeId="0" xr:uid="{D3668F72-3A81-492D-A860-C107EC7554B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2" authorId="2" shapeId="0" xr:uid="{6F3CE8CC-8212-4307-8CF3-6A8415B80F5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5" authorId="2" shapeId="0" xr:uid="{41DF31E0-583B-4B52-A921-3713B6E8E53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8" authorId="2" shapeId="0" xr:uid="{229EC85D-5062-460A-B2B9-FCA1DA128BA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1" authorId="2" shapeId="0" xr:uid="{5B8575AD-CFDF-4C7C-94C8-3412B627D77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4" authorId="2" shapeId="0" xr:uid="{11495A3D-43FC-49DE-8163-0CEFDCB57B6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7" authorId="2" shapeId="0" xr:uid="{28A651AD-F3EC-40C9-B7DF-8CF6F27E637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0" authorId="2" shapeId="0" xr:uid="{D04DD60C-21B6-4CD7-99AE-418C88D9ED1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3" authorId="2" shapeId="0" xr:uid="{5A991FFB-6CDE-4B94-BF1F-3ABDAD3A5F4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6" authorId="2" shapeId="0" xr:uid="{48EF20D0-5790-4863-BD00-D01155EABE6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9" authorId="2" shapeId="0" xr:uid="{B6904015-2876-4F93-99CC-CFC42DF0C85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2" authorId="2" shapeId="0" xr:uid="{6094FD55-5703-45FA-928D-59EADBE9DC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<sst xmlns="http://schemas.openxmlformats.org/spreadsheetml/2006/main" count="11752" uniqueCount="1898">
  <si>
    <t>sam</t>
  </si>
  <si>
    <t>Dict</t>
  </si>
  <si>
    <t>Key1</t>
  </si>
  <si>
    <t>Key2</t>
  </si>
  <si>
    <t>slice</t>
  </si>
  <si>
    <t>Default</t>
  </si>
  <si>
    <t>0:1</t>
  </si>
  <si>
    <t>1:2</t>
  </si>
  <si>
    <t>2:3</t>
  </si>
  <si>
    <t>saa</t>
  </si>
  <si>
    <t>sav</t>
  </si>
  <si>
    <t>sap</t>
  </si>
  <si>
    <t>Note on formatting</t>
  </si>
  <si>
    <t>eqn_compare</t>
  </si>
  <si>
    <t>TOL_inc</t>
  </si>
  <si>
    <t>g3_included</t>
  </si>
  <si>
    <t>bnd_total_pas_area</t>
  </si>
  <si>
    <t>bnd_pasarea_inc</t>
  </si>
  <si>
    <t>Drop</t>
  </si>
  <si>
    <t>scan_og1</t>
  </si>
  <si>
    <t>eqn_used_g3_q1p7</t>
  </si>
  <si>
    <t>eqn_used_g2_q1p7</t>
  </si>
  <si>
    <t>eqn_used_g1_q1p7</t>
  </si>
  <si>
    <t>steady_state</t>
  </si>
  <si>
    <t>lw_inc</t>
  </si>
  <si>
    <t>ffcfw_inc</t>
  </si>
  <si>
    <t>BlankLast</t>
  </si>
  <si>
    <t>srw_c2</t>
  </si>
  <si>
    <t>cl0_c2</t>
  </si>
  <si>
    <t>sfw_c2</t>
  </si>
  <si>
    <t>sfd_c2</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</si>
  <si>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</si>
  <si>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</si>
  <si>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</si>
  <si>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</si>
  <si>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</si>
  <si>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</si>
  <si>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</si>
  <si>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</si>
  <si>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</si>
  <si>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</si>
  <si>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</si>
  <si>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</si>
  <si>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</si>
  <si>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</si>
  <si>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</si>
  <si>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</si>
  <si>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run_ffcfw_dams</t>
  </si>
  <si>
    <t>run_ffcfw_prog</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</si>
  <si>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</si>
  <si>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</si>
  <si>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</si>
  <si>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</si>
  <si>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</si>
  <si>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</si>
  <si>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</si>
  <si>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</si>
  <si>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</si>
  <si>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</si>
  <si>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</si>
  <si>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</si>
  <si>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</si>
  <si>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</si>
  <si>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</si>
  <si>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</si>
  <si>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</si>
  <si>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</si>
  <si>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</si>
  <si>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</si>
  <si>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</si>
  <si>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</si>
  <si>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</si>
  <si>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</si>
  <si>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</si>
  <si>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</si>
  <si>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</si>
  <si>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</si>
  <si>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</si>
  <si>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</si>
  <si>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</si>
  <si>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</si>
  <si>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</si>
  <si>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</si>
  <si>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</si>
  <si>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</si>
  <si>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</si>
  <si>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</si>
  <si>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</si>
  <si>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</si>
  <si>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</si>
  <si>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</si>
  <si>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</si>
  <si>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</si>
  <si>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</si>
  <si>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</si>
  <si>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</si>
  <si>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</si>
  <si>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</si>
  <si>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</si>
  <si>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</si>
  <si>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</si>
  <si>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</si>
  <si>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</si>
  <si>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</si>
  <si>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</si>
  <si>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</si>
  <si>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</si>
  <si>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</si>
  <si>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</si>
  <si>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</si>
  <si>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</si>
  <si>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</si>
  <si>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</si>
  <si>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</si>
  <si>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</si>
  <si>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</si>
  <si>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</si>
  <si>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</si>
  <si>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</si>
  <si>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</si>
  <si>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</si>
  <si>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</si>
  <si>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</si>
  <si>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</si>
  <si>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</si>
  <si>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</si>
  <si>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</si>
  <si>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</si>
  <si>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</si>
  <si>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</si>
  <si>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</si>
  <si>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</si>
  <si>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</si>
  <si>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</si>
  <si>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</si>
  <si>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</si>
  <si>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</si>
  <si>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</si>
  <si>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</si>
  <si>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</si>
  <si>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</si>
  <si>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</si>
  <si>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</si>
  <si>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</si>
  <si>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</si>
  <si>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</si>
  <si>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</si>
  <si>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</si>
  <si>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</si>
  <si>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</si>
  <si>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</si>
  <si>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</si>
  <si>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</si>
  <si>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</si>
  <si>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</si>
  <si>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</si>
  <si>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</si>
  <si>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</si>
  <si>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</si>
  <si>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</si>
  <si>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</si>
  <si>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</si>
  <si>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</si>
  <si>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Fix error in name of maintenance requirement sam (was MR needs to be mr). Only run the MR trials</t>
  </si>
  <si>
    <t>Add MR+Eff run</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</si>
  <si>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</si>
  <si>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</si>
  <si>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</si>
  <si>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</si>
  <si>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</si>
  <si>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</si>
  <si>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</si>
  <si>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</si>
  <si>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</si>
  <si>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</si>
  <si>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</si>
  <si>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</si>
  <si>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</si>
  <si>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</si>
  <si>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</si>
  <si>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</si>
  <si>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</si>
  <si>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</si>
  <si>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</si>
  <si>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run_ffcfw_offs</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</si>
  <si>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</si>
  <si>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</si>
  <si>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</si>
  <si>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</si>
  <si>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</si>
  <si>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</si>
  <si>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</si>
  <si>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</si>
  <si>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</si>
  <si>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</si>
  <si>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</si>
  <si>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</si>
  <si>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</si>
  <si>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</si>
  <si>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</si>
  <si>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</si>
  <si>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</si>
  <si>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</si>
  <si>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</si>
  <si>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</si>
  <si>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</si>
  <si>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</si>
  <si>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</si>
  <si>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</si>
  <si>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</si>
  <si>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</si>
  <si>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</si>
  <si>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</si>
  <si>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</si>
  <si>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</si>
  <si>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</si>
  <si>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</si>
  <si>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</si>
  <si>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</si>
  <si>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</si>
  <si>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</si>
  <si>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</si>
  <si>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</si>
  <si>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</si>
  <si>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</si>
  <si>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</si>
  <si>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</si>
  <si>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</si>
  <si>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</si>
  <si>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</si>
  <si>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</si>
  <si>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</si>
  <si>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</si>
  <si>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</si>
  <si>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</si>
  <si>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rev_create</t>
  </si>
  <si>
    <t>rev_number</t>
  </si>
  <si>
    <t>rev_trait_inc</t>
  </si>
  <si>
    <t>mask_fvp_dams</t>
  </si>
  <si>
    <t>fvp_is_dvp_dams</t>
  </si>
  <si>
    <t>mask_fvp_offs</t>
  </si>
  <si>
    <t>fvp_is_dvp_offs</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</si>
  <si>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</si>
  <si>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</si>
  <si>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</si>
  <si>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</si>
  <si>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</si>
  <si>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</si>
  <si>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</si>
  <si>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</si>
  <si>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</si>
  <si>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</si>
  <si>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</si>
  <si>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</si>
  <si>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</si>
  <si>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</si>
  <si>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</si>
  <si>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</si>
  <si>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</si>
  <si>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</si>
  <si>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</si>
  <si>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</si>
  <si>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</si>
  <si>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</si>
  <si>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</si>
  <si>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</si>
  <si>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</si>
  <si>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</si>
  <si>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</si>
  <si>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</si>
  <si>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</si>
  <si>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</si>
  <si>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</si>
  <si>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</si>
  <si>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</si>
  <si>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</si>
  <si>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</si>
  <si>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</si>
  <si>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</si>
  <si>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</si>
  <si>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</si>
  <si>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</si>
  <si>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</si>
  <si>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</si>
  <si>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</si>
  <si>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bnd_sr_inc</t>
  </si>
  <si>
    <t>bnd_sr_t</t>
  </si>
  <si>
    <t>bnd_drys_retained</t>
  </si>
  <si>
    <t>bnd_drys_sold</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</si>
  <si>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</si>
  <si>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</si>
  <si>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</si>
  <si>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</si>
  <si>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</si>
  <si>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</si>
  <si>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</si>
  <si>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</si>
  <si>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</si>
  <si>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</si>
  <si>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</si>
  <si>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</si>
  <si>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</si>
  <si>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</si>
  <si>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</si>
  <si>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</si>
  <si>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run_ffcfw_yatf</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</si>
  <si>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</si>
  <si>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</si>
  <si>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</si>
  <si>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</si>
  <si>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</si>
  <si>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</si>
  <si>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</si>
  <si>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</si>
  <si>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</si>
  <si>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</si>
  <si>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</si>
  <si>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</si>
  <si>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</si>
  <si>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</si>
  <si>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</si>
  <si>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</si>
  <si>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</si>
  <si>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</si>
  <si>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</si>
  <si>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</si>
  <si>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</si>
  <si>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</si>
  <si>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</si>
  <si>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</si>
  <si>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</si>
  <si>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</si>
  <si>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</si>
  <si>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</si>
  <si>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</si>
  <si>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</si>
  <si>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</si>
  <si>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</si>
  <si>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</si>
  <si>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</si>
  <si>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</si>
  <si>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</si>
  <si>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</si>
  <si>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</si>
  <si>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</si>
  <si>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</si>
  <si>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</si>
  <si>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</si>
  <si>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</si>
  <si>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</si>
  <si>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</si>
  <si>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</si>
  <si>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</si>
  <si>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</si>
  <si>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</si>
  <si>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</si>
  <si>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</si>
  <si>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</si>
  <si>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</si>
  <si>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</si>
  <si>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</si>
  <si>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</si>
  <si>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</si>
  <si>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</si>
  <si>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</si>
  <si>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</si>
  <si>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</si>
  <si>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</si>
  <si>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</si>
  <si>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</si>
  <si>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</si>
  <si>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</si>
  <si>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</si>
  <si>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</si>
  <si>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</si>
  <si>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</si>
  <si>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</si>
  <si>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</si>
  <si>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</si>
  <si>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</si>
  <si>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Exp1 Model quick test</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</si>
  <si>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</si>
  <si>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</si>
  <si>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</si>
  <si>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</si>
  <si>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</si>
  <si>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</si>
  <si>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</si>
  <si>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</si>
  <si>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</si>
  <si>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</si>
  <si>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</si>
  <si>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</si>
  <si>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</si>
  <si>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</si>
  <si>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</si>
  <si>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</si>
  <si>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</si>
  <si>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</si>
  <si>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</si>
  <si>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</si>
  <si>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</si>
  <si>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 price SA experiment</t>
  </si>
  <si>
    <t>Add 'Drop' to Exp offset column</t>
  </si>
  <si>
    <t>Price scenarios (Exp54)</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</si>
  <si>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</si>
  <si>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</si>
  <si>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</si>
  <si>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</si>
  <si>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</si>
  <si>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</si>
  <si>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</si>
  <si>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</si>
  <si>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</si>
  <si>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</si>
  <si>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</si>
  <si>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</si>
  <si>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</si>
  <si>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</si>
  <si>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</si>
  <si>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Drys                                                5yo</t>
  </si>
  <si>
    <t>Forced retention               Retain none</t>
  </si>
  <si>
    <t>Once dry                               Retain none</t>
  </si>
  <si>
    <t>Twice dry                              Retain none</t>
  </si>
  <si>
    <t>Forced retention                  Retain all</t>
  </si>
  <si>
    <t>Once dry                                  Retain all</t>
  </si>
  <si>
    <t>Twice dry                                 Retain all</t>
  </si>
  <si>
    <t>Forced retention           Retain performers</t>
  </si>
  <si>
    <t>Once dry                           Retain performers</t>
  </si>
  <si>
    <t>Twice dry                          Retain performers</t>
  </si>
  <si>
    <t>Add experiments for management of drys, the rr response and the sale price received</t>
  </si>
  <si>
    <t>Alter Report4 for feed calibration for Preg scanning</t>
  </si>
  <si>
    <t>Add 3:4 to FVP control sa. Alter comments of the FVP sa's</t>
  </si>
  <si>
    <t>Add sam['GLPK_fix']</t>
  </si>
  <si>
    <t>Exp42: Dropped (False) the Maternal trials, leaving Mat + EL. To reduce the amount of time required on the google cloud</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</si>
  <si>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</si>
  <si>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</si>
  <si>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</si>
  <si>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</si>
  <si>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</si>
  <si>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</si>
  <si>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</si>
  <si>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</si>
  <si>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</si>
  <si>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</si>
  <si>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</si>
  <si>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</si>
  <si>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</si>
  <si>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</si>
  <si>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</si>
  <si>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</si>
  <si>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</si>
  <si>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</si>
  <si>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</si>
  <si>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</si>
  <si>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</si>
  <si>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WBE of dams</t>
  </si>
  <si>
    <t>WBE of offspring</t>
  </si>
  <si>
    <t>dam liveweight (by generator period)</t>
  </si>
  <si>
    <t>dam FFCFW weight (by generator period)</t>
  </si>
  <si>
    <t>yatf FFCFW (by generator period)</t>
  </si>
  <si>
    <t>offspring FFCFW 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</si>
  <si>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</si>
  <si>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</si>
  <si>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</si>
  <si>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</si>
  <si>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</si>
  <si>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</si>
  <si>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</si>
  <si>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</si>
  <si>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</si>
  <si>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</si>
  <si>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</si>
  <si>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</si>
  <si>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</si>
  <si>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</si>
  <si>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</si>
  <si>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</si>
  <si>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</si>
  <si>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</si>
  <si>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</si>
  <si>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</si>
  <si>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</si>
  <si>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</si>
  <si>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</si>
  <si>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</si>
  <si>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</si>
  <si>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</si>
  <si>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</si>
  <si>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</si>
  <si>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</si>
  <si>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</si>
  <si>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</si>
  <si>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</si>
  <si>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</si>
  <si>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</si>
  <si>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</si>
  <si>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</si>
  <si>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</si>
  <si>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</si>
  <si>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</si>
  <si>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</si>
  <si>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</si>
  <si>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</si>
  <si>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</si>
  <si>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</si>
  <si>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</si>
  <si>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</si>
  <si>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</si>
  <si>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</si>
  <si>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</si>
  <si>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</si>
  <si>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</si>
  <si>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</si>
  <si>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</si>
  <si>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</si>
  <si>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Genetic</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</si>
  <si>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</si>
  <si>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</si>
  <si>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</si>
  <si>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</si>
  <si>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</si>
  <si>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</si>
  <si>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</si>
  <si>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</si>
  <si>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</si>
  <si>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</si>
  <si>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</si>
  <si>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 xml:space="preserve">Flexible (no RR)                   Flexible (no RR)   </t>
  </si>
  <si>
    <t xml:space="preserve">Forced retention                 Flexible (no RR)   </t>
  </si>
  <si>
    <t xml:space="preserve">Once dry                                 Flexible (no RR)   </t>
  </si>
  <si>
    <t xml:space="preserve">Twice dry                                Flexible (no RR)   </t>
  </si>
  <si>
    <t>Flexible (no RR)                   Retain none</t>
  </si>
  <si>
    <t>Flexible (no RR)                    Retain all</t>
  </si>
  <si>
    <t>Flexible (no RR)             Retain performers</t>
  </si>
  <si>
    <t>Note:</t>
  </si>
  <si>
    <t>Retaining performers is only possible if scanning for multiples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</si>
  <si>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</si>
  <si>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</si>
  <si>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</si>
  <si>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</si>
  <si>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</si>
  <si>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</si>
  <si>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</si>
  <si>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</si>
  <si>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</si>
  <si>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</si>
  <si>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</si>
  <si>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</si>
  <si>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</si>
  <si>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</si>
  <si>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</si>
  <si>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</si>
  <si>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</si>
  <si>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</si>
  <si>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</si>
  <si>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</si>
  <si>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</si>
  <si>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</si>
  <si>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</si>
  <si>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</si>
  <si>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</si>
  <si>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</si>
  <si>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</si>
  <si>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</si>
  <si>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</si>
  <si>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</si>
  <si>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</si>
  <si>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</si>
  <si>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</si>
  <si>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</si>
  <si>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</si>
  <si>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</si>
  <si>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</si>
  <si>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</si>
  <si>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</si>
  <si>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</si>
  <si>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</si>
  <si>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</si>
  <si>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</si>
  <si>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</si>
  <si>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</si>
  <si>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</si>
  <si>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</si>
  <si>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</si>
  <si>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</si>
  <si>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</si>
  <si>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</si>
  <si>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</si>
  <si>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</si>
  <si>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</si>
  <si>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</si>
  <si>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</si>
  <si>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</si>
  <si>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</si>
  <si>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</si>
  <si>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</si>
  <si>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</si>
  <si>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</si>
  <si>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</si>
  <si>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</si>
  <si>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</si>
  <si>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</si>
  <si>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</si>
  <si>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</si>
  <si>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</si>
  <si>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</si>
  <si>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</si>
  <si>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</si>
  <si>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</si>
  <si>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</si>
  <si>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</si>
  <si>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</si>
  <si>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</si>
  <si>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</si>
  <si>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</si>
  <si>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</si>
  <si>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</si>
  <si>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</si>
  <si>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</si>
  <si>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</si>
  <si>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</si>
  <si>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</si>
  <si>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</si>
  <si>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</si>
  <si>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</si>
  <si>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</si>
  <si>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</si>
  <si>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</si>
  <si>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</si>
  <si>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</si>
  <si>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</si>
  <si>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</si>
  <si>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</si>
  <si>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</si>
  <si>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</si>
  <si>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3yo</t>
  </si>
  <si>
    <t>4 &amp; 5yo</t>
  </si>
  <si>
    <t>6yo</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</si>
  <si>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</si>
  <si>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</si>
  <si>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</si>
  <si>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</si>
  <si>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</si>
  <si>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</si>
  <si>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</si>
  <si>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</si>
  <si>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</si>
  <si>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</si>
  <si>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</si>
  <si>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</si>
  <si>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</si>
  <si>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</si>
  <si>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</si>
  <si>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</si>
  <si>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</si>
  <si>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</si>
  <si>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</si>
  <si>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</si>
  <si>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</si>
  <si>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</si>
  <si>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</si>
  <si>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</si>
  <si>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</si>
  <si>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</si>
  <si>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</si>
  <si>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</si>
  <si>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</si>
  <si>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</si>
  <si>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</si>
  <si>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</si>
  <si>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</si>
  <si>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</si>
  <si>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</si>
  <si>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</si>
  <si>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</si>
  <si>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</si>
  <si>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</si>
  <si>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</si>
  <si>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</si>
  <si>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</si>
  <si>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</si>
  <si>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</si>
  <si>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</si>
  <si>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</si>
  <si>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</si>
  <si>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</si>
  <si>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</si>
  <si>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</si>
  <si>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</si>
  <si>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</si>
  <si>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</si>
  <si>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</si>
  <si>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</si>
  <si>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</si>
  <si>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</si>
  <si>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</si>
  <si>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</si>
  <si>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</si>
  <si>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</si>
  <si>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</si>
  <si>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</si>
  <si>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</si>
  <si>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</si>
  <si>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</si>
  <si>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</si>
  <si>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</si>
  <si>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</si>
  <si>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</si>
  <si>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</si>
  <si>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</si>
  <si>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</si>
  <si>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</si>
  <si>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</si>
  <si>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</si>
  <si>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</si>
  <si>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</si>
  <si>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</si>
  <si>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</si>
  <si>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</si>
  <si>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</si>
  <si>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</si>
  <si>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</si>
  <si>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</si>
  <si>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</si>
  <si>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</si>
  <si>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</si>
  <si>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</si>
  <si>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</si>
  <si>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</si>
  <si>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</si>
  <si>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</si>
  <si>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</si>
  <si>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</si>
  <si>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</si>
  <si>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</si>
  <si>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</si>
  <si>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</si>
  <si>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</si>
  <si>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</si>
  <si>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</si>
  <si>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</si>
  <si>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Trials removed from the experiment</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</si>
  <si>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</si>
  <si>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</si>
  <si>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</si>
  <si>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</si>
  <si>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</si>
  <si>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</si>
  <si>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</si>
  <si>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</si>
  <si>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</si>
  <si>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</si>
  <si>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</si>
  <si>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</si>
  <si>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</si>
  <si>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</si>
  <si>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</si>
  <si>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</si>
  <si>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</si>
  <si>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</si>
  <si>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</si>
  <si>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</si>
  <si>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</si>
  <si>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</si>
  <si>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</si>
  <si>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</si>
  <si>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</si>
  <si>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</si>
  <si>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</si>
  <si>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</si>
  <si>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</si>
  <si>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</si>
  <si>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</si>
  <si>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</si>
  <si>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</si>
  <si>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</si>
  <si>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</si>
  <si>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</si>
  <si>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</si>
  <si>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</si>
  <si>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</si>
  <si>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</si>
  <si>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</si>
  <si>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</si>
  <si>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</si>
  <si>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</si>
  <si>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</si>
  <si>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</si>
  <si>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</si>
  <si>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</si>
  <si>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</si>
  <si>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</si>
  <si>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</si>
  <si>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</si>
  <si>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</si>
  <si>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</si>
  <si>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</si>
  <si>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</si>
  <si>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</si>
  <si>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</si>
  <si>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</si>
  <si>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</si>
  <si>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</si>
  <si>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</si>
  <si>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</si>
  <si>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</si>
  <si>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</si>
  <si>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</si>
  <si>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</si>
  <si>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</si>
  <si>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</si>
  <si>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</si>
  <si>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</si>
  <si>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</si>
  <si>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</si>
  <si>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</si>
  <si>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Progeny surv controls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</si>
  <si>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</si>
  <si>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</si>
  <si>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</si>
  <si>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</si>
  <si>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</si>
  <si>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</si>
  <si>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</si>
  <si>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</si>
  <si>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</si>
  <si>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</si>
  <si>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</si>
  <si>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</si>
  <si>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</si>
  <si>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</si>
  <si>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</si>
  <si>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NLB</t>
  </si>
  <si>
    <t>Flock: Young ewes</t>
  </si>
  <si>
    <t>Flock: CFA ewes</t>
  </si>
  <si>
    <t>index level of the trial</t>
  </si>
  <si>
    <t>0:1,:</t>
  </si>
  <si>
    <t>woolp_mpg</t>
  </si>
  <si>
    <t>salep_max</t>
  </si>
  <si>
    <t>grainp</t>
  </si>
  <si>
    <t>Time of Lambing</t>
  </si>
  <si>
    <t>Autumn</t>
  </si>
  <si>
    <t>Winter</t>
  </si>
  <si>
    <t>Standard NLB</t>
  </si>
  <si>
    <t>Low NLB</t>
  </si>
  <si>
    <t>High NLB</t>
  </si>
  <si>
    <t>Adult NLB adjustment</t>
  </si>
  <si>
    <t>relative to adults</t>
  </si>
  <si>
    <t>rr_age_og1[0:1]</t>
  </si>
  <si>
    <t>rr_age_og1[1:2]</t>
  </si>
  <si>
    <t>rr_age_og1[2:]</t>
  </si>
  <si>
    <t>Low</t>
  </si>
  <si>
    <t>High</t>
  </si>
  <si>
    <t>VHigh</t>
  </si>
  <si>
    <t>Wool price</t>
  </si>
  <si>
    <t>Meat price</t>
  </si>
  <si>
    <t>Grain price</t>
  </si>
  <si>
    <t>bnd_min_sale_age_female</t>
  </si>
  <si>
    <t>genotype[0]</t>
  </si>
  <si>
    <t>g3_included[2]</t>
  </si>
  <si>
    <t>BBT inc</t>
  </si>
  <si>
    <t>B genotp</t>
  </si>
  <si>
    <t>Maternal</t>
  </si>
  <si>
    <t>Lamb</t>
  </si>
  <si>
    <t>Hgt</t>
  </si>
  <si>
    <t>5.5yo</t>
  </si>
  <si>
    <t>6.5yo</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</si>
  <si>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</si>
  <si>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</si>
  <si>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</si>
  <si>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</si>
  <si>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</si>
  <si>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</si>
  <si>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</si>
  <si>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</si>
  <si>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</si>
  <si>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</si>
  <si>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v</t>
  </si>
  <si>
    <t>bnd_lo_dams_tVg1</t>
  </si>
  <si>
    <t>bnd_up_dams_tVg1</t>
  </si>
  <si>
    <t>Altered lo &amp; up bounds on dams to have a V axis (capital because needs to be sliced to correct length).</t>
  </si>
  <si>
    <t>v1</t>
  </si>
  <si>
    <t>v4</t>
  </si>
  <si>
    <t>v7</t>
  </si>
  <si>
    <t>v10</t>
  </si>
  <si>
    <t>v13</t>
  </si>
  <si>
    <t>v16</t>
  </si>
  <si>
    <t>v19</t>
  </si>
  <si>
    <t>bnd_dams_tVg1[0]</t>
  </si>
  <si>
    <t>bnd_dams_tVg1[1]</t>
  </si>
  <si>
    <t>bnd_dams_tVg1[2]</t>
  </si>
  <si>
    <t>bnd_dams_tVg1[3]</t>
  </si>
  <si>
    <t>bnd_dams_tVg1[4]</t>
  </si>
  <si>
    <t>bnd_dams_tVg1[5]</t>
  </si>
  <si>
    <t>bnd_dams_tVg1[6]</t>
  </si>
  <si>
    <t>t</t>
  </si>
  <si>
    <t>g</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</si>
  <si>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</si>
  <si>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</si>
  <si>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</si>
  <si>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</si>
  <si>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</si>
  <si>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</si>
  <si>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Landuse / phases</t>
  </si>
  <si>
    <t>LMU</t>
  </si>
  <si>
    <t>Rotation phase number</t>
  </si>
  <si>
    <t>Slice</t>
  </si>
  <si>
    <t>Genotype</t>
  </si>
  <si>
    <t>Area for Fine merino</t>
  </si>
  <si>
    <t xml:space="preserve">    for medium merino</t>
  </si>
  <si>
    <t xml:space="preserve">    for medium merino with BBT</t>
  </si>
  <si>
    <t xml:space="preserve">    for maternal</t>
  </si>
  <si>
    <t>Inputs</t>
  </si>
  <si>
    <t>Phase number</t>
  </si>
  <si>
    <t>LMU 0, Flock 0</t>
  </si>
  <si>
    <t>Flock 1</t>
  </si>
  <si>
    <t>Flock 2</t>
  </si>
  <si>
    <t>Flock 3</t>
  </si>
  <si>
    <t>All regions</t>
  </si>
  <si>
    <t>NLB genetics (for farm scenario)</t>
  </si>
  <si>
    <t>LMU 1, Flock 0</t>
  </si>
  <si>
    <t>LMU 2, Flock 0</t>
  </si>
  <si>
    <t>LMU 3, Flock 0</t>
  </si>
  <si>
    <t>LMU 4, Flock 0</t>
  </si>
  <si>
    <t>LMU 5, Flock 0</t>
  </si>
  <si>
    <t>LMU 6, Flock 0</t>
  </si>
  <si>
    <t>LMU 7, Flock 0</t>
  </si>
  <si>
    <t>Add data tables for rot_lobound</t>
  </si>
  <si>
    <t>:,0:1,:</t>
  </si>
  <si>
    <t>date_born1st_iog</t>
  </si>
  <si>
    <t>drys_retained_estpropn_o</t>
  </si>
  <si>
    <t>[1]</t>
  </si>
  <si>
    <t>[2]</t>
  </si>
  <si>
    <t>[3]</t>
  </si>
  <si>
    <t>Late</t>
  </si>
  <si>
    <t>SWV</t>
  </si>
  <si>
    <t>Add SAA[date_born1st] &amp; connect to data table</t>
  </si>
  <si>
    <t>Add proportion of ewe lambs mated with an estimated proportion too</t>
  </si>
  <si>
    <t>est_propn_dams_mated_og1</t>
  </si>
  <si>
    <t>est_drys_retained_scan_o</t>
  </si>
  <si>
    <t>All</t>
  </si>
  <si>
    <t>Ewe Lambs Mating age offset (days)</t>
  </si>
  <si>
    <t>Joining Age</t>
  </si>
  <si>
    <t>W-J</t>
  </si>
  <si>
    <t>Join</t>
  </si>
  <si>
    <t>Preg</t>
  </si>
  <si>
    <t>Calibrate the region</t>
  </si>
  <si>
    <t>Weaning (prior to EL joining)</t>
  </si>
  <si>
    <t>Start of joining of ewe lambs</t>
  </si>
  <si>
    <t>Yearling lambing</t>
  </si>
  <si>
    <t>Weaning of the yearling progeny</t>
  </si>
  <si>
    <t>Start of joining of maidens</t>
  </si>
  <si>
    <t>Timing by region &amp; TOL</t>
  </si>
  <si>
    <t>Aut</t>
  </si>
  <si>
    <t>Win</t>
  </si>
  <si>
    <t>Spr</t>
  </si>
  <si>
    <t>The is a different data sheet for each TOL</t>
  </si>
  <si>
    <t>Start period</t>
  </si>
  <si>
    <t>End of joining</t>
  </si>
  <si>
    <t>V. Late</t>
  </si>
  <si>
    <t>End Period (not inclusive)</t>
  </si>
  <si>
    <t>Currently not used</t>
  </si>
  <si>
    <t>r2_ik0g</t>
  </si>
  <si>
    <t>There is a different data sheet for each TOL</t>
  </si>
  <si>
    <t>Optimum adult management</t>
  </si>
  <si>
    <t>[4]</t>
  </si>
  <si>
    <t>If Twice dry is connected then change this input</t>
  </si>
  <si>
    <t>DryMan of Adults</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</si>
  <si>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</si>
  <si>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</si>
  <si>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</si>
  <si>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</si>
  <si>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</si>
  <si>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</si>
  <si>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Adult DryMan</t>
  </si>
  <si>
    <r>
      <t xml:space="preserve">Formula in Experiment! Points to </t>
    </r>
    <r>
      <rPr>
        <i/>
        <sz val="11"/>
        <color theme="0" tint="-0.249977111117893"/>
        <rFont val="Calibri"/>
        <family val="2"/>
      </rPr>
      <t>Retain All</t>
    </r>
    <r>
      <rPr>
        <sz val="11"/>
        <color theme="0" tint="-0.249977111117893"/>
        <rFont val="Calibri"/>
        <family val="2"/>
        <scheme val="minor"/>
      </rPr>
      <t xml:space="preserve"> if scan &lt; 2</t>
    </r>
  </si>
  <si>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</si>
  <si>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</si>
  <si>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</si>
  <si>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</si>
  <si>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age in months</t>
  </si>
  <si>
    <t>Ewe Lambs Mating age offset (days) &amp; Age in months</t>
  </si>
  <si>
    <t>run_saledateEL_offs</t>
  </si>
  <si>
    <t>bnd_up_offs_tsdxg3[s 1:2]</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</si>
  <si>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</si>
  <si>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</si>
  <si>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</si>
  <si>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bnd_up_offs_tsdxg3[s 3:]</t>
  </si>
  <si>
    <t>bnd_up_offs_tsdxg3[s 0:]</t>
  </si>
  <si>
    <t>bnd_up_offs_tsdxg3[s 2:]</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</si>
  <si>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</si>
  <si>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</si>
  <si>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</si>
  <si>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</si>
  <si>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</si>
  <si>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</si>
  <si>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</si>
  <si>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</si>
  <si>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Minimum value</t>
  </si>
  <si>
    <t>Maximum value</t>
  </si>
  <si>
    <t>Change Template Exp to optimal landuse for each Genotype</t>
  </si>
  <si>
    <t>Enter the optimal phases for each genotype</t>
  </si>
  <si>
    <t>Phase number (Excel)</t>
  </si>
  <si>
    <t>Rotation phase number (base 0)</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</si>
  <si>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</si>
  <si>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</si>
  <si>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</si>
  <si>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</si>
  <si>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</si>
  <si>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</si>
  <si>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</si>
  <si>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</si>
  <si>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</si>
  <si>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</si>
  <si>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</si>
  <si>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</si>
  <si>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</si>
  <si>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</si>
  <si>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</si>
  <si>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</si>
  <si>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r>
      <t xml:space="preserve">Management of drys (the options. </t>
    </r>
    <r>
      <rPr>
        <b/>
        <sz val="11"/>
        <color rgb="FF0000CC"/>
        <rFont val="Calibri"/>
        <family val="2"/>
      </rPr>
      <t>Fill out optimum adult management in TOL sheets</t>
    </r>
    <r>
      <rPr>
        <b/>
        <sz val="11"/>
        <color theme="1"/>
        <rFont val="Calibri"/>
        <family val="2"/>
        <scheme val="minor"/>
      </rPr>
      <t>)</t>
    </r>
  </si>
  <si>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</si>
  <si>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</si>
  <si>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</si>
  <si>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</si>
  <si>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</si>
  <si>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</si>
  <si>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</si>
  <si>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</si>
  <si>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</si>
  <si>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</si>
  <si>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</si>
  <si>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period_is_reportffcfw_p</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</si>
  <si>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</si>
  <si>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</si>
  <si>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</si>
  <si>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</si>
  <si>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run_ffcfw_cut_dams</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</si>
  <si>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</si>
  <si>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</si>
  <si>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</si>
  <si>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</si>
  <si>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</si>
  <si>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</si>
  <si>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This range name should not be referenced - use the specific TOL</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</si>
  <si>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</si>
  <si>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</si>
  <si>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MinROE for grazing Intensity</t>
  </si>
  <si>
    <t>0 = model optimum SR</t>
  </si>
  <si>
    <t>High (lower SR)</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</si>
  <si>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</si>
  <si>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</si>
  <si>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</si>
  <si>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</si>
  <si>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</si>
  <si>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</si>
  <si>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bnd_max_sale_age_female</t>
  </si>
  <si>
    <t>Fix the wether sale age range that wasn't corrected from when yearlings were removed</t>
  </si>
  <si>
    <t>2yo</t>
  </si>
  <si>
    <t>Med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</si>
  <si>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</si>
  <si>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</si>
  <si>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</si>
  <si>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</si>
  <si>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</si>
  <si>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LP-M</t>
  </si>
  <si>
    <t>LP-S</t>
  </si>
  <si>
    <t>LP-D</t>
  </si>
  <si>
    <t>LP-DSM</t>
  </si>
  <si>
    <t>EP</t>
  </si>
  <si>
    <t>LP(M)</t>
  </si>
  <si>
    <t>LP(S)</t>
  </si>
  <si>
    <t>LP(D)</t>
  </si>
  <si>
    <t>LP(DSM)</t>
  </si>
  <si>
    <t>EP(DSM)</t>
  </si>
  <si>
    <t>Scan level</t>
  </si>
  <si>
    <t>Scan</t>
  </si>
  <si>
    <t>Select the adjustment that generated the highest profit in the LTW experiment for Merinos</t>
  </si>
  <si>
    <t>r2adjust_inc</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</si>
  <si>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</si>
  <si>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</si>
  <si>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</si>
  <si>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</si>
  <si>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</si>
  <si>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</si>
  <si>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</si>
  <si>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</si>
  <si>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</si>
  <si>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</si>
  <si>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</si>
  <si>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</si>
  <si>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</si>
  <si>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Yearling</t>
  </si>
  <si>
    <t>Adult</t>
  </si>
  <si>
    <t>Yrl</t>
  </si>
  <si>
    <t>Feedsupply</t>
  </si>
  <si>
    <t>Flock Structure</t>
  </si>
  <si>
    <t>Source of the SA values</t>
  </si>
  <si>
    <t>Prices</t>
  </si>
  <si>
    <t>Add experiment to test wether flock structure. Need EL to be selected before testing is possible.</t>
  </si>
  <si>
    <t>Finalise the feedsupply experiment - LTW: Sort control table in master &amp; formulas in Experiment!</t>
  </si>
  <si>
    <t>Description of this change</t>
  </si>
  <si>
    <t>FWM</t>
  </si>
  <si>
    <t>MWM</t>
  </si>
  <si>
    <t>MWM&amp;BBT</t>
  </si>
  <si>
    <t>FS Adj LTW EL</t>
  </si>
  <si>
    <t>FS Adj LTW Adult</t>
  </si>
  <si>
    <t>Standard (7mo)</t>
  </si>
  <si>
    <t>Middle</t>
  </si>
  <si>
    <t>Early</t>
  </si>
  <si>
    <t>Note: Not set up to handle different age offset by region because the trial description is not differentiating (but that could be changed)</t>
  </si>
  <si>
    <t>age in days</t>
  </si>
  <si>
    <t>Add extra options for AgeJ to cover if it is converted to a category with 5 levels</t>
  </si>
  <si>
    <t>Maidens</t>
  </si>
  <si>
    <t>Adults</t>
  </si>
  <si>
    <r>
      <t>Optimum LTW feed supply adjustment.</t>
    </r>
    <r>
      <rPr>
        <b/>
        <sz val="11"/>
        <color rgb="FF0000CC"/>
        <rFont val="Calibri"/>
        <family val="2"/>
      </rPr>
      <t xml:space="preserve"> Fill out optimum adult management in TOL sheets</t>
    </r>
  </si>
  <si>
    <t>BMT</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</si>
  <si>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</si>
  <si>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</si>
  <si>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</si>
  <si>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Maiden</t>
  </si>
  <si>
    <t>Adult3</t>
  </si>
  <si>
    <t>Adult4</t>
  </si>
  <si>
    <t>Adult5</t>
  </si>
  <si>
    <t>Adult6</t>
  </si>
  <si>
    <t>i.FS_Strategy</t>
  </si>
  <si>
    <t>Expand the ranges for i.FS_Strategy to include the 5th level of AgeJ</t>
  </si>
  <si>
    <t>Mid pregnancy</t>
  </si>
  <si>
    <t>Yearling lambing - Standard</t>
  </si>
  <si>
    <t>Base</t>
  </si>
  <si>
    <t>Step</t>
  </si>
  <si>
    <t>Index for Timing</t>
  </si>
  <si>
    <r>
      <t xml:space="preserve">FS Ajustment level </t>
    </r>
    <r>
      <rPr>
        <sz val="9.9"/>
        <color rgb="FF0000CC"/>
        <rFont val="Calibri"/>
        <family val="2"/>
      </rPr>
      <t>(doesn't vary with TOL or AgeJ)</t>
    </r>
  </si>
  <si>
    <t>Age of Joining Index &amp; Date of Lambing</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</si>
  <si>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</si>
  <si>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</si>
  <si>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</si>
  <si>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</si>
  <si>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</si>
  <si>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</si>
  <si>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TOL offset (r1 &amp; r2)</t>
  </si>
  <si>
    <t>Age at Joining (for Yearlings)</t>
  </si>
  <si>
    <t>Timing (from i.Periods)</t>
  </si>
  <si>
    <t>Slices for Variation option to alter BBB</t>
  </si>
  <si>
    <t>Slices for Variation option to alter BMT</t>
  </si>
  <si>
    <t>Slices for the FFCFW report</t>
  </si>
  <si>
    <r>
      <t xml:space="preserve">LTW calibration Merino (Exp300) - </t>
    </r>
    <r>
      <rPr>
        <b/>
        <sz val="11"/>
        <color rgb="FF0000CC"/>
        <rFont val="Calibri"/>
        <family val="2"/>
      </rPr>
      <t>Slices in the TOL sheets</t>
    </r>
  </si>
  <si>
    <r>
      <t>LTW calibration Merino (Exp300) - Nutrition of Single &amp; Twin bearing ewes during pregnancy (Scan 0,1&amp;2)</t>
    </r>
    <r>
      <rPr>
        <b/>
        <sz val="11"/>
        <color rgb="FF0000CC"/>
        <rFont val="Calibri"/>
        <family val="2"/>
      </rPr>
      <t xml:space="preserve"> - Slices in the TOL sheets</t>
    </r>
  </si>
  <si>
    <t>Select the adjustment that generated the highest profit</t>
  </si>
  <si>
    <t>Split the LTW adj Feed Supply across the 3 TOL data sheets.</t>
  </si>
  <si>
    <t>Simplify, then generalise the feed supply options formulas for the LTW levels</t>
  </si>
  <si>
    <t>Number of options for this class</t>
  </si>
  <si>
    <t>NV adjustments during pregnancy.
Note: One of the levels must be 0.</t>
  </si>
  <si>
    <t xml:space="preserve">Change the LTW levels to only be EP &amp; multiples in late preg. </t>
  </si>
  <si>
    <t>Add the 9 levels by 3 ages to the LTW optimisation in Experiment!</t>
  </si>
  <si>
    <t>BBB i.LTWFeedOptions</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</si>
  <si>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</si>
  <si>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</si>
  <si>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</si>
  <si>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</si>
  <si>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</si>
  <si>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r>
      <t>Optimum Joining feed supply adjustment.</t>
    </r>
    <r>
      <rPr>
        <b/>
        <sz val="11"/>
        <color rgb="FF0000CC"/>
        <rFont val="Calibri"/>
        <family val="2"/>
      </rPr>
      <t xml:space="preserve"> Fill out optimum adult management in TOL sheets</t>
    </r>
  </si>
  <si>
    <t>Added input tables for the optimum adjustment for the LWC during joining. Connected to the offset in the feed supply expt in Experiment!</t>
  </si>
  <si>
    <t>Fixed error in the LTWAdj offset that was pointing to C33 for the Breed whereas it should have been C34</t>
  </si>
  <si>
    <t>`</t>
  </si>
  <si>
    <t>GI  = 1</t>
  </si>
  <si>
    <t>GI = 2</t>
  </si>
  <si>
    <t>GI = 3</t>
  </si>
  <si>
    <t>nut_mask_dams_oWi</t>
  </si>
  <si>
    <t>Remove BBT from the the trials carried out</t>
  </si>
  <si>
    <r>
      <t xml:space="preserve">Genotype, Flock Structure &amp; Ewe Nmbers constraint </t>
    </r>
    <r>
      <rPr>
        <b/>
        <sz val="11"/>
        <color rgb="FF0000CC"/>
        <rFont val="Calibri"/>
        <family val="2"/>
        <scheme val="minor"/>
      </rPr>
      <t>(fill out EweNo in TOL sheets)</t>
    </r>
  </si>
  <si>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</si>
  <si>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</si>
  <si>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</si>
  <si>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</si>
  <si>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</si>
  <si>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</si>
  <si>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run_feedbudget</t>
  </si>
  <si>
    <t>report feed budget (big report)</t>
  </si>
  <si>
    <t/>
  </si>
  <si>
    <t>2:3,1:2,0:1</t>
  </si>
  <si>
    <t>2:3,1:2,3:4</t>
  </si>
  <si>
    <t>0:1,0:1</t>
  </si>
  <si>
    <t>feedbud_inc</t>
  </si>
  <si>
    <t>SA variables to check if exist</t>
  </si>
  <si>
    <t>Add Feedbud report. Tidy up 'SA variable'!</t>
  </si>
  <si>
    <t>mask_z</t>
  </si>
  <si>
    <t>:</t>
  </si>
  <si>
    <t>1:-1</t>
  </si>
  <si>
    <t>Add sav[mask_z] with comments</t>
  </si>
  <si>
    <t>LTW_loops_increment</t>
  </si>
  <si>
    <t>Change the LTW_loop to increment and change other comments</t>
  </si>
  <si>
    <t>Add new SAV['seq_len'] &amp; SAV['overdraw']</t>
  </si>
  <si>
    <t>seq_len</t>
  </si>
  <si>
    <t>can vary with TOL</t>
  </si>
  <si>
    <t>Report inclusions</t>
  </si>
  <si>
    <t>Model controls</t>
  </si>
  <si>
    <t>Equations &amp; REVs</t>
  </si>
  <si>
    <t>LW profiles &amp; nutrition</t>
  </si>
  <si>
    <t>Genotypes &amp; adjustments</t>
  </si>
  <si>
    <t>Management controls</t>
  </si>
  <si>
    <t>Costs &amp; Prices</t>
  </si>
  <si>
    <t>Region &amp; Farm</t>
  </si>
  <si>
    <t>Feed supply &amp; LTW</t>
  </si>
  <si>
    <t>Regroup &amp; Outline the SA variables in Experiment!</t>
  </si>
  <si>
    <t>overdraw_limit</t>
  </si>
  <si>
    <t>Report ffcfw (EL only)</t>
  </si>
  <si>
    <t>nut_mask_offs_sWix</t>
  </si>
  <si>
    <t>Improve commenting for model controls</t>
  </si>
  <si>
    <t>pinp_rot</t>
  </si>
  <si>
    <t>inc_risk_aversion</t>
  </si>
  <si>
    <t>inc_c1_variation</t>
  </si>
  <si>
    <t>run_period_dates</t>
  </si>
  <si>
    <t>Period dates for season, feed periods, dam DVP dates, dam repro dates &amp; offs DVP dates</t>
  </si>
  <si>
    <t>Add run_period_dates report control. Added SAV[inc_risk_aversion], SAV[inc_c1_variation], SAV[pinp_rot]</t>
  </si>
  <si>
    <t>Fix comments on the price SAMs (that were copies of SAM[random])</t>
  </si>
  <si>
    <t>Management Controls</t>
  </si>
  <si>
    <t>2:,:,:</t>
  </si>
  <si>
    <t>Feedsupply experiment: Change the slices for the dam bounds forcing in the 2 dams for t0 &amp; t1</t>
  </si>
  <si>
    <t>Added meat price scenario to the FS values for create and use.</t>
  </si>
  <si>
    <t>0:1,0:1,:</t>
  </si>
  <si>
    <t>0:1,3:4,:</t>
  </si>
  <si>
    <t>1:2,2:3,:</t>
  </si>
  <si>
    <t>1:2,5:6,:</t>
  </si>
  <si>
    <t>Merino</t>
  </si>
  <si>
    <t>Fix that defaults weren't being used for pinp_rot &amp; risk aversion</t>
  </si>
  <si>
    <t>Add maternal genotype to the nlb inputs so range of inputs could be expanded.</t>
  </si>
  <si>
    <t>Tidy up the Feed Supply expt so it is ready to implement on Google</t>
  </si>
  <si>
    <t>cropgrazing_inc</t>
  </si>
  <si>
    <t>Turn off crop grazing - Add SAV[cropgrazing_inc]</t>
  </si>
  <si>
    <t>Flock structure</t>
  </si>
  <si>
    <t>SRW</t>
  </si>
  <si>
    <t>These values are not used. But easier not to delete</t>
  </si>
  <si>
    <t>Change the standard prices. Mostly meat that changed. Set to mid point of the sliders</t>
  </si>
  <si>
    <t>Refresh the randomisation after removing the wethers, adding an extra grain price level.</t>
  </si>
  <si>
    <t>Add Exp500 which is SA on minroe and prices to check the effect on optimum SR</t>
  </si>
  <si>
    <t>Add SAA[wean_wt] to adjust wean weight.</t>
  </si>
  <si>
    <t>wean_wt</t>
  </si>
  <si>
    <t>conservation_limit_f</t>
  </si>
  <si>
    <t>Add SAM[conservation] to scale the amount of ungrazed FOO in each period.</t>
  </si>
  <si>
    <t>PGR during period</t>
  </si>
  <si>
    <t>Tweak the reports for #6 the reports being used for the SR SA</t>
  </si>
  <si>
    <t>Conservation Limit for grazing Intensity</t>
  </si>
  <si>
    <t>Low limit (high SR)</t>
  </si>
  <si>
    <t>High limit (low SR)</t>
  </si>
  <si>
    <t>Conservation limit scalar</t>
  </si>
  <si>
    <t>Add Exp550 with a PGR SA &amp; conservation limit SA (6 trials for each for a base genotype &amp; TOL and 50th percentile prices)</t>
  </si>
  <si>
    <t>Change pgr_f to be 0.95 for 3:5 and 0.925 for 0:3</t>
  </si>
  <si>
    <t>conservation</t>
  </si>
  <si>
    <t>Fix the inclusion of prices in the fs pkl numbers. Can't use this with the google runs carried out for the N33 trials.</t>
  </si>
  <si>
    <t>FP0</t>
  </si>
  <si>
    <t>FP1</t>
  </si>
  <si>
    <t>FP2</t>
  </si>
  <si>
    <t>FP3</t>
  </si>
  <si>
    <t>FP4</t>
  </si>
  <si>
    <t>FP5</t>
  </si>
  <si>
    <t>FP6</t>
  </si>
  <si>
    <t>Pasture growth scalar (sam)</t>
  </si>
  <si>
    <t>Add region inputs for the PGR scalar &amp; connect to Experiment</t>
  </si>
  <si>
    <t>Combine the trials for N33 &amp; LWCJ into same set of runs (but can still do LWC separately)</t>
  </si>
  <si>
    <t>Germ</t>
  </si>
  <si>
    <t>Quick test Winter</t>
  </si>
  <si>
    <t>Quick test Autumn</t>
  </si>
  <si>
    <t>Germination</t>
  </si>
  <si>
    <t>Remove line that was added to Experiment to compare 2 trials. Was causing a reporting error.</t>
  </si>
  <si>
    <t>Remove minroe (after all the FS optimisation exp have been created).</t>
  </si>
  <si>
    <t>After Exp created for Expts 1100 to 2500</t>
  </si>
  <si>
    <t>Change formula in ffcfw to IF(  ,   ,"-") rather than TRUE/FALSE</t>
  </si>
  <si>
    <t>Change the nutrition level from weaning to EL joining in Exp2000 to 3 (no change in nutrition). Was 4 (slightly increased nutrition)</t>
  </si>
  <si>
    <t>Fixed comment on the impact of changing GI (was minroe now conservatin limit)</t>
  </si>
  <si>
    <t>Add exp5000 with 15000 trials.</t>
  </si>
  <si>
    <t>Removed the randomisatino from this workbook so that it is calculated externally and values copied in</t>
  </si>
  <si>
    <t>Allowed offspring of yearlings to be retained in DVP[0]. So that they could be sold as a finished lamb</t>
  </si>
  <si>
    <t>Fix error in AgeBorn1st not connected to FFCFW report or DateBorn1st in Exp2000</t>
  </si>
  <si>
    <t>Changed conservation limit for Exp2000 to be =source trial.</t>
  </si>
  <si>
    <t>If changing this in a model for experiments with external randomisation, remember to copy in the regions randomisation</t>
  </si>
  <si>
    <t>Changed description in Not Mated trial (1000) to be same length as Exp2000 &amp; Exp5000 (6 chars) - Easier for the Database Creator</t>
  </si>
  <si>
    <t>Joining Age (adjustment for Ewe Lambs)</t>
  </si>
  <si>
    <t>Add slices to the LTW tables for the period Weaning to joining by TOL (bit of a rough and ready addition)</t>
  </si>
  <si>
    <t>Add columns to Exp to become the feedsupply adjustment for weaning to joining</t>
  </si>
  <si>
    <r>
      <t>Default</t>
    </r>
    <r>
      <rPr>
        <b/>
        <sz val="8.5"/>
        <color rgb="FFFF0000"/>
        <rFont val="Consolas"/>
        <family val="3"/>
      </rPr>
      <t xml:space="preserve"> - do not delete or modify</t>
    </r>
  </si>
  <si>
    <t>Altered FS adj for the 2tth and adult repro experiments</t>
  </si>
  <si>
    <t>Add Exp7000 that tests levels of the management inputs for a specified farm scenario</t>
  </si>
  <si>
    <t>Separate the EP slices from the joining slices so that EP optimisation of EL is not being driven by LWCJ. 2-tooth and adults still from joining to mid-preg.</t>
  </si>
  <si>
    <t>Add scan_per &amp; lamb_survival to Report 5.</t>
  </si>
  <si>
    <t>Add bound on t1 prior to dvp14 except for scanning DVPs</t>
  </si>
  <si>
    <t>slp_inc</t>
  </si>
  <si>
    <t>Add bound on SLP and includsion of SLP and pasture</t>
  </si>
  <si>
    <t>Add bound on proportion of 1yo females. Add the new SAV, move the formula for the proportion to the new SAV, change formulas for the est_propn mated (that is based on Mated:(Mated+Unmated))</t>
  </si>
  <si>
    <t>bnd_slp_area_l</t>
  </si>
  <si>
    <t>adjp_lw_initial_w1</t>
  </si>
  <si>
    <t>adjp_cfw_initial_w1</t>
  </si>
  <si>
    <t>adjp_fd_initial_w1</t>
  </si>
  <si>
    <t>adjp_fl_initial_w1</t>
  </si>
  <si>
    <t>Model Standard for Analysis (N11)</t>
  </si>
  <si>
    <t>pas_inc_t</t>
  </si>
  <si>
    <t>bnd_up_prog_tdxg2</t>
  </si>
  <si>
    <t>Change bound from 1yo females mated to bnd_up_prog_tdxg. This allows all female prog to be forced to be dams, then control proportion mated</t>
  </si>
  <si>
    <t>0:1,1:,1:2,:</t>
  </si>
  <si>
    <t>2:3,1:,1:2,:</t>
  </si>
  <si>
    <t>run_wc</t>
  </si>
  <si>
    <t>working capital requirement during the year</t>
  </si>
  <si>
    <t>Add run_wc report control</t>
  </si>
  <si>
    <t>sb_growth</t>
  </si>
  <si>
    <t>bnd_sb_consumption_p6</t>
  </si>
  <si>
    <t>0:2,0:17,:</t>
  </si>
  <si>
    <t>0:2,15:17,:</t>
  </si>
  <si>
    <t>0:2,1:4,:</t>
  </si>
  <si>
    <t>Add SAM on sb_growth, Add bnd_sb_consumption_p6</t>
  </si>
  <si>
    <t>Alter the SAV on bnd_up_dams to refelct the new way of constraining propn mated using all females retained as dams</t>
  </si>
  <si>
    <t>Fix the impact of selling drys on RR (genetic &amp; response in current generation)</t>
  </si>
  <si>
    <t>Ewe Lambs                                  Adults</t>
  </si>
  <si>
    <t>Flexible (no RR)                   Force retention</t>
  </si>
  <si>
    <t>Forced retention               Force retention</t>
  </si>
  <si>
    <t>Twice dry                              Force retention</t>
  </si>
  <si>
    <t>Flexible (no RR)                    Once dry</t>
  </si>
  <si>
    <t>Forced retention                  Once dry</t>
  </si>
  <si>
    <t>Twice dry                                 Once dry</t>
  </si>
  <si>
    <t>Flexible (no RR)             Twice dry</t>
  </si>
  <si>
    <t>Forced retention           Twice dry</t>
  </si>
  <si>
    <t>Twice dry                          Twice dry</t>
  </si>
  <si>
    <t>Ewe Lambs</t>
  </si>
  <si>
    <t>Adult - Genotype</t>
  </si>
  <si>
    <t>Ewe Lamb - Genotype</t>
  </si>
  <si>
    <t>Adult ewes</t>
  </si>
  <si>
    <t>lmu_area_l</t>
  </si>
  <si>
    <t>Add sav[lmu_area_l]</t>
  </si>
  <si>
    <t>Move the 4 FS adjustments for Exp3000&amp;4000 to the bottom of the LTW table so that the LTW adjustment can be used for the FS optimisation.</t>
  </si>
  <si>
    <t>Use the lines below here to calibrate &amp;/or for the other regions</t>
  </si>
  <si>
    <t>Tweak i_dryman ao that 'Flexible' gets some RR advantage from selling drys.</t>
  </si>
  <si>
    <t>There really should be some accumlation of advantages if more age groups are selected.</t>
  </si>
  <si>
    <t>Fix estimated proportion of dams mated (because no longer using bnd_1yofemale_mated)</t>
  </si>
  <si>
    <t>Fix error in coefficient values in Exp7000</t>
  </si>
  <si>
    <t>Change the initial weight distribution for the N11 trials in the FS optimisation trial</t>
  </si>
  <si>
    <t>Change the FS optimisation trial to Exp9000. Only 1 scenario in the standard and then 180 copies of the standard</t>
  </si>
  <si>
    <t>Change the bounds on progeny to allow females to be retained as offspring</t>
  </si>
  <si>
    <t>bnd_up_prog_inc</t>
  </si>
  <si>
    <t>Fix error in name bnd_up_prog_inc (was _offs)</t>
  </si>
  <si>
    <t>Used for the Feed supply adjustment for the Ewe repro component of the Ewe Lambs analysis</t>
  </si>
  <si>
    <t>Change the LMU number for the phases being bound (because S3 was LMU0 now LMU2)</t>
  </si>
  <si>
    <t xml:space="preserve">Add the meat price level as part of the feed supply optimisation. Add to the Use FS number. </t>
  </si>
  <si>
    <t>Change the rotn_lo_bnd area input in DataMaster! to be '-' of not used. Required an IFERROR on the area formula.</t>
  </si>
  <si>
    <t>user_fvp_date_dams_yiu</t>
  </si>
  <si>
    <t>user_fvp_date_offs_yiu</t>
  </si>
  <si>
    <t>Add SAV[user_fvp_dates_dam_yiu] &amp; offs</t>
  </si>
  <si>
    <t>1:2,0:1,2:3</t>
  </si>
  <si>
    <t>1:2,1:2,2:3</t>
  </si>
  <si>
    <t>1:2,2:3,2:3</t>
  </si>
  <si>
    <t>Increment the phase number by 1 for the rotn_lo_bound constraint to allow for SLP</t>
  </si>
  <si>
    <t>Tweak the feed supply expt based on the trial sizes and times to solve</t>
  </si>
  <si>
    <t>Change the FeedSupply description to include meat price</t>
  </si>
  <si>
    <t>Add FeedSupply expt that references the FeedSupplyTemplate. Has inputs for Genotype, TOL, AgeJ &amp; MeatPrice</t>
  </si>
  <si>
    <t>Pinp</t>
  </si>
  <si>
    <t>Add region input so that the region can be controlled from exp.xl</t>
  </si>
  <si>
    <t>Set the rot_lobound input to '-' for the phases that are not selected.</t>
  </si>
  <si>
    <t>Set row 2 &amp; 3 for the new region input to 'blank</t>
  </si>
  <si>
    <t>Fix error in the FS opt that wasn't using the pkl from the previous trial</t>
  </si>
  <si>
    <t>Fix error in the display of FxxNyy. That wasn't adding the extra FVPs</t>
  </si>
  <si>
    <t>max_sup_selectivity</t>
  </si>
  <si>
    <t>dams_confinement_P</t>
  </si>
  <si>
    <t>Add SAV[max_sup_selectivity] &amp; SAV[dams_confinement_P]</t>
  </si>
  <si>
    <t>Current assumptions generate the same RR increase if one age or multiple age groups are culled.</t>
  </si>
  <si>
    <t>Fix assumptions for dry management</t>
  </si>
  <si>
    <t>All sold                               Force retention</t>
  </si>
  <si>
    <t xml:space="preserve">All sold                                 Flexible </t>
  </si>
  <si>
    <t xml:space="preserve">Flexible (no RR)                   Flexible (half)   </t>
  </si>
  <si>
    <t>All sold                                  Once dry</t>
  </si>
  <si>
    <t>All sold                           Twice dry</t>
  </si>
  <si>
    <r>
      <t xml:space="preserve">Genotype, Flock Structure &amp; Ewe Numbers constraint </t>
    </r>
    <r>
      <rPr>
        <b/>
        <sz val="11"/>
        <color rgb="FF0000CC"/>
        <rFont val="Calibri"/>
        <family val="2"/>
        <scheme val="minor"/>
      </rPr>
      <t>(fill out EweNo in TOL sheets)</t>
    </r>
  </si>
  <si>
    <t>Add retain/Sell in description</t>
  </si>
  <si>
    <t>Paddock allocation scenarios (Exp51)</t>
  </si>
  <si>
    <t>Inputs for the calculations (either due to mob size or exposure)</t>
  </si>
  <si>
    <t>Propn of pregnant ewes with twins</t>
  </si>
  <si>
    <t>Propn better pdks</t>
  </si>
  <si>
    <t>DSE/hd of single bearing ewes</t>
  </si>
  <si>
    <t>DSE/hd of multiple bearing ewes</t>
  </si>
  <si>
    <t>Single change</t>
  </si>
  <si>
    <t>Twin change</t>
  </si>
  <si>
    <t>Current Mob size</t>
  </si>
  <si>
    <t>Number of DSE moving</t>
  </si>
  <si>
    <t>Propn of singles moving</t>
  </si>
  <si>
    <t>Propn of twin moving</t>
  </si>
  <si>
    <t>Mob size change</t>
  </si>
  <si>
    <t>Change in mortality</t>
  </si>
  <si>
    <t>Ave chill (GrazPlan)</t>
  </si>
  <si>
    <t>singles</t>
  </si>
  <si>
    <t>multiples</t>
  </si>
  <si>
    <t>Mortality change</t>
  </si>
  <si>
    <t>Singles</t>
  </si>
  <si>
    <t>Twins</t>
  </si>
  <si>
    <t>Overall</t>
  </si>
  <si>
    <t>Mob size</t>
  </si>
  <si>
    <t>Shelter allocation</t>
  </si>
  <si>
    <t>High Chill</t>
  </si>
  <si>
    <t>Change in mortality of the lamb moved if:
 a twin ewe is moved from  poor to good or
 a single ewe is moved from good to poor</t>
  </si>
  <si>
    <t>Paddock Allocation</t>
  </si>
  <si>
    <t>Chill scenario (if scanning)</t>
  </si>
  <si>
    <t>3 = Medium chill scenario</t>
  </si>
  <si>
    <t>Add Paddock Allocation table for single &amp; Twin survival (copy from Preg Scan). Add std Chill level for each region. Add coeff for saa_mortalityx singles and twins.</t>
  </si>
  <si>
    <t>Check through the FS expt and liven up some formulas that are reqquired.</t>
  </si>
  <si>
    <t>Change the FS opt to be F33N53 and 3 F53N33 trials.</t>
  </si>
  <si>
    <t>Change the first of the FS experiements to be #2 so that it gets run before the N33 trials (so that the initial pkl_fs has been created)</t>
  </si>
  <si>
    <t>Change the fs_pkl to use and create for the 2nd trial to a formula (so that it can be changed if wanting to rerun the FS expt from the finishing pkl.</t>
  </si>
  <si>
    <t>Fix error in n_fs_dams. Was set to 5 for the 2nd trial but not set back to 3 in the 3rd trial.</t>
  </si>
  <si>
    <t>Add formula to user_fvp_date_dams so that the FVP date changes based on age at joining of the ewe lambs.</t>
  </si>
  <si>
    <t>Remove the r2 pointer for offspring. It looks like it was adjustingt he offspring feed supply using the LTW &amp; LWCj adjustments.</t>
  </si>
  <si>
    <t>MP1</t>
  </si>
  <si>
    <t>MP2</t>
  </si>
  <si>
    <t>MP3</t>
  </si>
  <si>
    <t>MP4</t>
  </si>
  <si>
    <t>Change the formula for the pointer to the optimum LTW feed supply (N11) because instead of Scan the table is now meat price.</t>
  </si>
  <si>
    <t>Select the adjustment that generated the highest profit in the LWCj experiments</t>
  </si>
  <si>
    <t>User Feed variation period offset (post weaning period)</t>
  </si>
  <si>
    <t>0:1,0:1,0:1</t>
  </si>
  <si>
    <t>0:1,1:2,0:1</t>
  </si>
  <si>
    <t>0:1,2:3,0:1</t>
  </si>
  <si>
    <t>Delete the BMT LTW feedsupply SAV columns because the Maternal type is BBB &amp; is using BBB offset</t>
  </si>
  <si>
    <t>Add SAV to control timing of the post-weaning user defined FVP. Add a data table to control the SAV.</t>
  </si>
  <si>
    <t>Change the nutspread for n5 to 0+/-2+/-1 (was +/- 0.5)</t>
  </si>
  <si>
    <t>Fix error in the lookup formula for the OptLWCj. Was not offsetting for the meat price</t>
  </si>
  <si>
    <t>Fix error in the TRUE/FALSE for selling twice dry. The input table was '-' for FALSE but AND('-',TRUE) is TRUE. Changed the input to FALSE.</t>
  </si>
  <si>
    <t>Changed the std value for the upper bound on the sale slices for dams in v[0:4] to 999999. Had been 0 which was excluding sales of young ewes.</t>
  </si>
  <si>
    <t>Fix values for the 2tooth FS adjustment for Exp4000 (2tooth RR sensitivity).</t>
  </si>
  <si>
    <t>FS Adj LTW 2-tth</t>
  </si>
  <si>
    <t>Update the SWV randomisation (that excludes selling empty EL when selling young ewes as hoggets)</t>
  </si>
  <si>
    <t>Change the standard meat price percentile to reduce the lamb price back to $8/kg average</t>
  </si>
  <si>
    <t>Model structure</t>
  </si>
  <si>
    <t>Risk aversion</t>
  </si>
  <si>
    <t>REV</t>
  </si>
  <si>
    <t>Scan management</t>
  </si>
  <si>
    <t>CropGrazing included</t>
  </si>
  <si>
    <t>mask_z[:]</t>
  </si>
  <si>
    <t>mask_z[1:-1]</t>
  </si>
  <si>
    <t>SE</t>
  </si>
  <si>
    <t>DSP</t>
  </si>
  <si>
    <t>SQ</t>
  </si>
  <si>
    <t>Other DSP vs SE tests</t>
  </si>
  <si>
    <t>overdraw</t>
  </si>
  <si>
    <t>mach_option</t>
  </si>
  <si>
    <t>interest_rate</t>
  </si>
  <si>
    <t>opp_cost_capital</t>
  </si>
  <si>
    <t>casual_ub</t>
  </si>
  <si>
    <t>seedharv_casual_ub</t>
  </si>
  <si>
    <t>all_rot_yield</t>
  </si>
  <si>
    <t>pasture productivity</t>
  </si>
  <si>
    <t>scan</t>
  </si>
  <si>
    <t>std</t>
  </si>
  <si>
    <t>low</t>
  </si>
  <si>
    <t>high</t>
  </si>
  <si>
    <t>med</t>
  </si>
  <si>
    <t>Risk</t>
  </si>
  <si>
    <t>risk method</t>
  </si>
  <si>
    <t>CARA risk coeff</t>
  </si>
  <si>
    <t>CRRA risk coeff</t>
  </si>
  <si>
    <t>No risk</t>
  </si>
  <si>
    <t>CARA-low</t>
  </si>
  <si>
    <t>CARA-high</t>
  </si>
  <si>
    <t>CRRA-low</t>
  </si>
  <si>
    <t>CRRA-high</t>
  </si>
  <si>
    <t>utility_method</t>
  </si>
  <si>
    <t>cara_risk_coef</t>
  </si>
  <si>
    <t>crra_risk_coef</t>
  </si>
  <si>
    <t>use_pkl_condensed_start_condition</t>
  </si>
  <si>
    <t>bnd_sup_per_dse</t>
  </si>
  <si>
    <t>grainp_k</t>
  </si>
  <si>
    <t>10:12</t>
  </si>
  <si>
    <t>15:17</t>
  </si>
  <si>
    <t>pgr</t>
  </si>
  <si>
    <t>grainprice_k</t>
  </si>
  <si>
    <t>Feed supply offset</t>
  </si>
  <si>
    <t>Feed supply #</t>
  </si>
  <si>
    <t>Add extra trial in the N33 part of the fs optimisation. Copy to Exp9000</t>
  </si>
  <si>
    <t>Whatever</t>
  </si>
  <si>
    <t>Standard Ewe Lamb management (used in the Calibration check Experiment)</t>
  </si>
  <si>
    <t>Region</t>
  </si>
  <si>
    <t>Meat Price</t>
  </si>
  <si>
    <t>Proportion mated</t>
  </si>
  <si>
    <t>Age at Joining</t>
  </si>
  <si>
    <t>LW at J EL</t>
  </si>
  <si>
    <t>LWC Joining</t>
  </si>
  <si>
    <t>LWC Pregnancy</t>
  </si>
  <si>
    <t>LW at J 2-tooth</t>
  </si>
  <si>
    <t>Dry Man</t>
  </si>
  <si>
    <t>:,0:1</t>
  </si>
  <si>
    <t>run_saleage_offs</t>
  </si>
  <si>
    <t>sales age for offs</t>
  </si>
  <si>
    <t>1:2,1:2,:</t>
  </si>
  <si>
    <t>1:2,2:,:</t>
  </si>
  <si>
    <t>mortalityx_ol0g1</t>
  </si>
  <si>
    <t>0:1,1:2,:</t>
  </si>
  <si>
    <t>0:1,2:3,:</t>
  </si>
  <si>
    <t>1:2,3:4,:</t>
  </si>
  <si>
    <t>2:,1:2,:</t>
  </si>
  <si>
    <t>2:,2:3,:</t>
  </si>
  <si>
    <t>2:,3:4,:</t>
  </si>
  <si>
    <t>7mo with 0% mated</t>
  </si>
  <si>
    <t>Add AgeJ[6] which is 0% joined. Used in the feed supply opt expt to create an optimum for the not mated trial.</t>
  </si>
  <si>
    <t>propn_mated_w_inc</t>
  </si>
  <si>
    <r>
      <t>User Feed variation period offset (post weaning period)</t>
    </r>
    <r>
      <rPr>
        <sz val="8.8000000000000007"/>
        <color theme="1"/>
        <rFont val="Calibri"/>
        <family val="2"/>
      </rPr>
      <t>-to stop a clash between post-weaning period and the weaning period for the delayed lambing.</t>
    </r>
  </si>
  <si>
    <t>Fix error in pointer for the pre-joining component of the adult &amp; 2-tooth reproduction SA</t>
  </si>
  <si>
    <t>Optimum level from pkl_fs</t>
  </si>
  <si>
    <t>indices
r2-wean</t>
  </si>
  <si>
    <t>indices
r2-lsln</t>
  </si>
  <si>
    <t>Fix error in saa[mortalityx_ol0g1]</t>
  </si>
  <si>
    <t>Convert LWC-J &amp; LWC-P to use r2-lsln (rather than wean). Add the slices in the i_FS_Strategyindices range rather than in Experiment!</t>
  </si>
  <si>
    <t>Add manual optimisation of AgeJ to Exp1000-Removed later when AgeJ[6] was added</t>
  </si>
  <si>
    <t>Change the range for the rr sensitivity to +/- 15% for both Merino &amp; Maternal.</t>
  </si>
  <si>
    <t>Add a calibration experiment (Exp700).</t>
  </si>
  <si>
    <t>Add an experiment for Value of an extra lamb (Exp8000)</t>
  </si>
  <si>
    <t>Delete the wether flock testing trial Exp900</t>
  </si>
  <si>
    <t>Alter the feed supply optimisation. Change to 75% EL mated with the constraint across the z axis - so that the propn mated is not optimised across the w axis.</t>
  </si>
  <si>
    <t>run_biomass_penalty</t>
  </si>
  <si>
    <t>biomass production of crops</t>
  </si>
  <si>
    <t>Change the day of the post weaning period to be delayed by half the length of the AgeJ delay - but this alters the adult period too.</t>
  </si>
  <si>
    <t>user_fvp_date_dams_iu</t>
  </si>
  <si>
    <t>1:2,0:1,0:1</t>
  </si>
  <si>
    <t>1:2,1:2,0:1</t>
  </si>
  <si>
    <t>1:2,2:3,0:1</t>
  </si>
  <si>
    <t>Old inputs. Were these from the periods report</t>
  </si>
  <si>
    <t>Best bet calcualtions.</t>
  </si>
  <si>
    <t>Copy of the values from the Best-bet calculations. Compare with periods report</t>
  </si>
  <si>
    <t>manager_ub</t>
  </si>
  <si>
    <t>Change the nut spread and include a +/-1 for the end of joining.</t>
  </si>
  <si>
    <t>Added formulas for proportion mated in the Exp9000 because AgeJ has the option of being 6 which affects the Proportion</t>
  </si>
  <si>
    <t>Change the standard management for the Autumn lambing to mating ewe lambs at 9mo (for Exp700)</t>
  </si>
  <si>
    <t>Change AgeJ[1] to +14days because that is a common timing on-farm</t>
  </si>
  <si>
    <t>Fixed error in pointer used for indices in the 2tooth repro changes for Exp4000</t>
  </si>
  <si>
    <t>Remove the LTW adjustment on Early preg &amp; Late preg DSM. These affect slice 0:1 which is all animals (set calculation to FALSE in Exp200 for all except 90-98)</t>
  </si>
  <si>
    <t>Add extra columns for the FFCFW for AgeJ[6]</t>
  </si>
  <si>
    <t>Change period numbers in top table to active formulas relating to the calculated period from date of lambing</t>
  </si>
  <si>
    <t>Added an input cell to control the reporting of the detail for Exp700. The cells can be copied to the template for this exp because formulas are relative</t>
  </si>
  <si>
    <t>Change the standard meat percentile to 100. To achieve $8/kg in March</t>
  </si>
  <si>
    <t>Delete grain_k SA that was probably double counting the SA on the canola price</t>
  </si>
  <si>
    <t>rr_og1</t>
  </si>
  <si>
    <t>Mortalityx singles</t>
  </si>
  <si>
    <t>twins</t>
  </si>
  <si>
    <t>triplets</t>
  </si>
  <si>
    <t>Percentile</t>
  </si>
  <si>
    <t>Add data table for Exp8000 &amp; link to the experiment. RR &amp; Mortalityx &amp; Meat price percentile</t>
  </si>
  <si>
    <t>Note: NLB has to be 0 for Experiment 8000, because these coefficients use the same saa columns</t>
  </si>
  <si>
    <t>Add i.FS_Strategy formulas to Exp2000 &amp; 8000 so that the LW pointers are active for those trials (the pointers looked like they were active but they weren't)</t>
  </si>
  <si>
    <t>Change SWV to selling twice dry adults if lambing in autumn (was once dry)</t>
  </si>
  <si>
    <t>Tweak dry management RR response</t>
  </si>
  <si>
    <t>Fix the description for Exp8000 so it can be read into the report spreadsheet</t>
  </si>
  <si>
    <t>Change fs optimisation to start with fs_pkl</t>
  </si>
  <si>
    <t>:,:,0:1,:,:</t>
  </si>
  <si>
    <t>:,:,1:,:,:</t>
  </si>
  <si>
    <t>Add a column for sav[bnd_lo_offs_tsdxg3] so that the bound is not active if the proportion of EL mated is 0.</t>
  </si>
  <si>
    <t>Connect r2adjust_inc correctly for the fs optimisation  for LTW &amp; LWC-J</t>
  </si>
  <si>
    <t>Read in the optimum feeds upply adjustment for LWC-J</t>
  </si>
  <si>
    <t>Fix LTW optimum profile pointer values for Age[6]. Had beena formula rather than calcuated in Exp9--3</t>
  </si>
  <si>
    <t>V.Late</t>
  </si>
  <si>
    <t>Fix error in the formula for the LTW &amp; LWC-J pointers in Experiment! (now that AgeJ has 6 slices)</t>
  </si>
  <si>
    <t>Re-Read in the optimum feeds supply adjustment for LWC-J</t>
  </si>
  <si>
    <t>est_drys_retained_birth_o</t>
  </si>
  <si>
    <t>bnd_lo_dams_tog1</t>
  </si>
  <si>
    <t>confinement_n1</t>
  </si>
  <si>
    <t>confinement_n3</t>
  </si>
  <si>
    <t>user_fvp_date_offs_iu</t>
  </si>
  <si>
    <t>Update the SA variables sheet</t>
  </si>
  <si>
    <t>Equivalent Meat price for pkl_fs</t>
  </si>
  <si>
    <t>Which is close to $7/kg</t>
  </si>
  <si>
    <t>run_profit</t>
  </si>
  <si>
    <t>profit with qsz</t>
  </si>
  <si>
    <t>run_numbers_qsz</t>
  </si>
  <si>
    <t>sheep numbers with qsz</t>
  </si>
  <si>
    <t>run_croparea_qsz</t>
  </si>
  <si>
    <t>crop area with qsz</t>
  </si>
  <si>
    <t>Fix Exp8000 with inclusion of std meat price (level 0). Added extra trials &amp; altered formulas to step through the combinations</t>
  </si>
  <si>
    <t>Add 3 new reports to 'Run Report!'</t>
  </si>
  <si>
    <t>pgr_zp6</t>
  </si>
  <si>
    <t>:,1:2</t>
  </si>
  <si>
    <t>:,2:3</t>
  </si>
  <si>
    <t>:,3:4</t>
  </si>
  <si>
    <t>:,4:5</t>
  </si>
  <si>
    <t>:,5:6</t>
  </si>
  <si>
    <t>:,6:7</t>
  </si>
  <si>
    <t>Change pgr_f to pgr_zp6</t>
  </si>
  <si>
    <t>Change the feed supply adj options for the management SA in the experiments (changed to SAR &amp; then reverted to SAA)</t>
  </si>
  <si>
    <t>Change Exp8000 to scan 3 so that triplet animals are in the LP &amp; reported</t>
  </si>
  <si>
    <t>consumption of supplement</t>
  </si>
  <si>
    <t>run_cropcon</t>
  </si>
  <si>
    <t>crop consumed from early season crop grazing</t>
  </si>
  <si>
    <t>Add run_cropcon</t>
  </si>
  <si>
    <t>sat</t>
  </si>
  <si>
    <t>cb0_c2</t>
  </si>
  <si>
    <t>11:12,:,:</t>
  </si>
  <si>
    <t>Add sat[cb0] to SA variables!</t>
  </si>
  <si>
    <t>conception_og1</t>
  </si>
  <si>
    <t>littersize_og1</t>
  </si>
  <si>
    <t>Added saa[conception] &amp; saa[littersize]</t>
  </si>
  <si>
    <t>pi_adult</t>
  </si>
  <si>
    <t>pi_yatf</t>
  </si>
  <si>
    <t>kg_adult</t>
  </si>
  <si>
    <t>mr_adult</t>
  </si>
  <si>
    <t>evg_adult</t>
  </si>
  <si>
    <t>pi_post_adult</t>
  </si>
  <si>
    <t>kg_post_adult</t>
  </si>
  <si>
    <t>mr_post_adult</t>
  </si>
  <si>
    <t>kg_yatf</t>
  </si>
  <si>
    <t>mr_yatf</t>
  </si>
  <si>
    <t>pi_post_yatf</t>
  </si>
  <si>
    <t>kg_post_yatf</t>
  </si>
  <si>
    <t>mr_post_yatf</t>
  </si>
  <si>
    <t>9:10,3:,:</t>
  </si>
  <si>
    <t>9:10,1:,:</t>
  </si>
  <si>
    <t>inc_sup_selectivity</t>
  </si>
  <si>
    <t>mortalitye_ol0g1</t>
  </si>
  <si>
    <t>capital_limit</t>
  </si>
  <si>
    <t>cropgrazing</t>
  </si>
  <si>
    <t>poc_inc</t>
  </si>
  <si>
    <t>Update sa record from MRY PhD &amp; comparison with code</t>
  </si>
  <si>
    <t>Erosion limit</t>
  </si>
  <si>
    <t>Data name</t>
  </si>
  <si>
    <t>i.UserPeriod0</t>
  </si>
  <si>
    <t>i.end_joining</t>
  </si>
  <si>
    <t>i.LTWFeedLevels</t>
  </si>
  <si>
    <t>i.TOL</t>
  </si>
  <si>
    <t>i.FlkStrctr</t>
  </si>
  <si>
    <t>i.NLB</t>
  </si>
  <si>
    <t>i_dryman</t>
  </si>
  <si>
    <t>i.Value_rr</t>
  </si>
  <si>
    <t>i.conservation</t>
  </si>
  <si>
    <t>i.interest_rate</t>
  </si>
  <si>
    <t>i.opp_cost_capital</t>
  </si>
  <si>
    <t>i.WoolPrices</t>
  </si>
  <si>
    <t>i.MeatPrices</t>
  </si>
  <si>
    <t>i.GrainPrices</t>
  </si>
  <si>
    <t>i.mach_option</t>
  </si>
  <si>
    <t>i.casual_ub</t>
  </si>
  <si>
    <t>i.seedharv_casual_ub</t>
  </si>
  <si>
    <t>i.all_rot_yield</t>
  </si>
  <si>
    <t>i.overdraw</t>
  </si>
  <si>
    <t>i.pasture_prod</t>
  </si>
  <si>
    <t>Delete columns in Experiment and data tables in Data that are not required for the template</t>
  </si>
  <si>
    <t>i.minroe</t>
  </si>
  <si>
    <t>REVs</t>
  </si>
  <si>
    <t>Equations</t>
  </si>
  <si>
    <t>LP-Tw</t>
  </si>
  <si>
    <t>LP-Tr</t>
  </si>
  <si>
    <t>LP-ESM</t>
  </si>
  <si>
    <t>LP-E</t>
  </si>
  <si>
    <t>Finewool Merino</t>
  </si>
  <si>
    <t>Medium wool Merino + Termimal</t>
  </si>
  <si>
    <t>sale age of ewe hoggets</t>
  </si>
  <si>
    <t>Sale age of CFA</t>
  </si>
  <si>
    <t>Index region</t>
  </si>
  <si>
    <t>Index genotype</t>
  </si>
  <si>
    <t>Mat.</t>
  </si>
  <si>
    <t>Age joining EL</t>
  </si>
  <si>
    <t>Dry Man EL</t>
  </si>
  <si>
    <t>Descriptions</t>
  </si>
  <si>
    <t>Index TOL</t>
  </si>
  <si>
    <r>
      <t xml:space="preserve">Feed supply - Strategic adjustement for Ewe Lambs. </t>
    </r>
    <r>
      <rPr>
        <b/>
        <sz val="11"/>
        <color rgb="FF0000CC"/>
        <rFont val="Calibri"/>
        <family val="2"/>
      </rPr>
      <t>Indices vary with TOL &amp; AgeJ</t>
    </r>
  </si>
  <si>
    <t>Index EL AgeJ</t>
  </si>
  <si>
    <t>Index pointer 1</t>
  </si>
  <si>
    <t>Index pointer 2</t>
  </si>
  <si>
    <t>:,3:4,:</t>
  </si>
  <si>
    <t>preg_increment_ol0g1</t>
  </si>
  <si>
    <t>Create Master v20</t>
  </si>
  <si>
    <t>Tidy up formulas and links to the loopup columns</t>
  </si>
  <si>
    <t>Remove link to v19 (which was an error)</t>
  </si>
  <si>
    <t>i.model_structure</t>
  </si>
  <si>
    <t>Tidy up feed supply opt (mainly commenting &amp; FS numbers)</t>
  </si>
  <si>
    <t>RR genetics (for farm scenario)</t>
  </si>
  <si>
    <t>BBT</t>
  </si>
  <si>
    <t>bnd_up_dams_tog1</t>
  </si>
  <si>
    <t>1:2,8:9,:</t>
  </si>
  <si>
    <t>1:2,11:12,:</t>
  </si>
  <si>
    <t>1:2,14:15,:</t>
  </si>
  <si>
    <t>pgr_l</t>
  </si>
  <si>
    <t>Note: For EL analysis used scalar =1 for all periods</t>
  </si>
  <si>
    <t>i.ProdnCal_Mer</t>
  </si>
  <si>
    <t>0:1,6:7,:</t>
  </si>
  <si>
    <t>0:1,9:10,:</t>
  </si>
  <si>
    <t>0:1,12:13,:</t>
  </si>
  <si>
    <t>0:1,15:16,:</t>
  </si>
  <si>
    <t>0:1,18:19,:</t>
  </si>
  <si>
    <t>Feedsupply optimisation</t>
  </si>
  <si>
    <t>Utilised the late pregnancy FVP in the fs_opt - so Triplets &amp; Preg Tox was well covered</t>
  </si>
  <si>
    <t>Late pregnancy</t>
  </si>
  <si>
    <t>Lambing 2 tooths</t>
  </si>
  <si>
    <t>Weaning</t>
  </si>
  <si>
    <t>Start of joining of 2 tooths</t>
  </si>
  <si>
    <t>Start of joining of rising 3yo</t>
  </si>
  <si>
    <t>Lambing 3yo</t>
  </si>
  <si>
    <t>Start of joining of rising 4yo</t>
  </si>
  <si>
    <t>Lambing 4yo</t>
  </si>
  <si>
    <t>Start of joining of rising 5yo</t>
  </si>
  <si>
    <t>Lambing 5yo</t>
  </si>
  <si>
    <t>Start of joining of rising 6yo</t>
  </si>
  <si>
    <t>Lambing 6yo</t>
  </si>
  <si>
    <t>Start of joining of rising 7yo</t>
  </si>
  <si>
    <t>FS Strategy EL</t>
  </si>
  <si>
    <t>FS Strategy 2-tth</t>
  </si>
  <si>
    <t>FS Strategy Adult</t>
  </si>
  <si>
    <t>FS Strategy timing</t>
  </si>
  <si>
    <t>2 tooth</t>
  </si>
  <si>
    <t>This section of the table not used</t>
  </si>
  <si>
    <t>Add the LWC optimisation to the FS experiment along with changes to the table to record the optimum levels.</t>
  </si>
  <si>
    <t>Breed</t>
  </si>
  <si>
    <t>RR genetics</t>
  </si>
  <si>
    <t>Change the FSOpt levels (MJ/kg)</t>
  </si>
  <si>
    <t>Feed supply Optimisation Template</t>
  </si>
  <si>
    <t>salep_max_s7</t>
  </si>
  <si>
    <t xml:space="preserve">Update the names of sam[sale price &amp; grain price] to include sale grid &amp; grain axes </t>
  </si>
  <si>
    <t>Add sam[wean_redn_og1] &amp; ol0g2 to sap[mortalityp]</t>
  </si>
  <si>
    <t>mortalityp_ol0g2</t>
  </si>
  <si>
    <t>wean_redn_ol0g2</t>
  </si>
  <si>
    <t>Triplet SA values</t>
  </si>
  <si>
    <t>pi scalar for yatf</t>
  </si>
  <si>
    <t>i.pi_yatf</t>
  </si>
  <si>
    <t>Wean wt (pi_yatf)</t>
  </si>
  <si>
    <t>Mortalitye singles</t>
  </si>
  <si>
    <t>Adult RR adjustment</t>
  </si>
  <si>
    <t>8:9,3:4,:</t>
  </si>
  <si>
    <t>Medium NLB</t>
  </si>
  <si>
    <t>Extreme NLB</t>
  </si>
  <si>
    <t>Feed opt &amp; LTW</t>
  </si>
  <si>
    <t>Report ffcfw</t>
  </si>
  <si>
    <t>Index for weaning r2 slice</t>
  </si>
  <si>
    <t>Index for multiples scan 2</t>
  </si>
  <si>
    <t>Index for Triples scan 3</t>
  </si>
  <si>
    <t>Scan1</t>
  </si>
  <si>
    <t>Scan2</t>
  </si>
  <si>
    <t>Scan3</t>
  </si>
  <si>
    <t>Timing (period start)</t>
  </si>
  <si>
    <t>Wean</t>
  </si>
  <si>
    <t>Join start</t>
  </si>
  <si>
    <t>Join end</t>
  </si>
  <si>
    <t>Lamb Yrl</t>
  </si>
  <si>
    <t>Timing Desc</t>
  </si>
  <si>
    <t>LP</t>
  </si>
  <si>
    <t>Lact</t>
  </si>
  <si>
    <t>Recovery</t>
  </si>
  <si>
    <t>WeanYrl</t>
  </si>
  <si>
    <t>Join2</t>
  </si>
  <si>
    <t>Lamb2yo</t>
  </si>
  <si>
    <t>PostScan</t>
  </si>
  <si>
    <t>PregTox</t>
  </si>
  <si>
    <t>Join3</t>
  </si>
  <si>
    <t>Lamb3yo</t>
  </si>
  <si>
    <t>Join4</t>
  </si>
  <si>
    <t>Lamb4yo</t>
  </si>
  <si>
    <t>Join5</t>
  </si>
  <si>
    <t>Lamb5yo</t>
  </si>
  <si>
    <t>Join6</t>
  </si>
  <si>
    <t>Lamb6yo</t>
  </si>
  <si>
    <t>Index Scan</t>
  </si>
  <si>
    <t>Turned off LTW in the Trial &amp; error fs_opt.</t>
  </si>
  <si>
    <t>Alter the feed supply optimisation pkl numbering to make it more robust. Now creates the std pickle number during the runs and can then use this for the sub-experiments</t>
  </si>
  <si>
    <t>Trial number</t>
  </si>
  <si>
    <t>Add extra slices to ReportFFCFW_cut. Turn on the report in Report7</t>
  </si>
  <si>
    <t>Change the formula in the Template expt that increments multiple pointers in a experiment (removed the array formula)</t>
  </si>
  <si>
    <t>Added capacity to handle scan4 to point to a different feed supply (as a stop gap measure because didn't include capcity in the fs_pkl names created)</t>
  </si>
  <si>
    <t>Linked feedsupply adj with the scanning for the pkl</t>
  </si>
  <si>
    <t>Change fs_opt to always start with Excel</t>
  </si>
  <si>
    <t>Cumulative step</t>
  </si>
  <si>
    <t>Changed fs_opt trials that start with Excel to use F33N33 with nut_spread +-2</t>
  </si>
  <si>
    <t>Changed the formulas in the Template that cycle through the SA levels.</t>
  </si>
  <si>
    <t>Added a trial to generate FFCFW with p so that they can be reported</t>
  </si>
  <si>
    <t>Fix blank cell errors in feedsupply_adj</t>
  </si>
  <si>
    <t>Fix more blanks that were missed</t>
  </si>
  <si>
    <t>ffcfw of prog (not part of the runs that need the fffw weight r_vals stored because it is a small var because only singleton p axis)</t>
  </si>
  <si>
    <t>dam FFCFW weight (for selected generator periods)</t>
  </si>
  <si>
    <t>Add ffcfw_prog as a report that can be carried out for any experiment (not just those that have ffcfw stored).</t>
  </si>
  <si>
    <t>Set all the fs_adj to 0 (in case not used for the main runs)</t>
  </si>
  <si>
    <t>Add period date report to all report options</t>
  </si>
  <si>
    <t>Add all detailed r_vals for reporting to Exp8000</t>
  </si>
  <si>
    <t>Tweak the reports included for the Triplet trials</t>
  </si>
  <si>
    <t>Remove ffcfw reporting during fs_opt experiment</t>
  </si>
  <si>
    <t>v21a: Delete the standard calibration SA values for all regions, based on repro being recalibrated to the Triplets stats analysis (after Michael started Triplets main analyses)</t>
  </si>
  <si>
    <t>Change how the Trial description is done so it can be copied down (rather than editing it twice)</t>
  </si>
  <si>
    <t>v21a: This is not for triplets because the standard calibration values that were used in the the original triplet analysis have been deleted. So using this exp would lead to different results (unless all experiemts are re-done including the fs_opt)</t>
  </si>
  <si>
    <t>Fix the FS indices so that the timing lined up correctly</t>
  </si>
  <si>
    <t>Change order of scanning carried out in 4000s experiment so that the detailed trial is reported first (to ensure that columns are consistent with other reports)</t>
  </si>
  <si>
    <t>Fixed trials being reported in Exp 5120. Some of the base case were set to FALSE. Change order of 5000s exp so scan3 is first</t>
  </si>
  <si>
    <t>Change the standard meat price percentile to 75 to fit with MRY meat price update.</t>
  </si>
  <si>
    <t>Add extra slices to FFCFW_cut for yearlings (so the number of slices are the sames as for adults)</t>
  </si>
  <si>
    <t>LatePreg</t>
  </si>
  <si>
    <t>Change definition of the FS adj changes made to yearlings to align with the SA for missing targets.</t>
  </si>
  <si>
    <t>Changed the slicing for ffcfw_cut so that the W-J for 2-tooth was part of the EL section (to correctly handle the different EL join ages)</t>
  </si>
  <si>
    <t>Edited exp8000 and hardwired the Scan numbers to 33 &amp; 24</t>
  </si>
  <si>
    <t>Split the feed supply optimisation into Scan2 expt xxx1 2 &amp; 3 and scan3 exp xxx4 5 &amp; 6. So that it was possible to do the Scan 2 supply to test if the joining targets change when managing triplets.</t>
  </si>
  <si>
    <t>Altered the SA column order for the DSP controls</t>
  </si>
  <si>
    <t>Add MP sensitivity for Autumn lambing in Exp 3220 &amp; 3240</t>
  </si>
  <si>
    <t>Delete SWV fs_adj optimums because the fs_opt worked well. Left GSW in case we want to revert the adjustments that were made previously - Now deleted</t>
  </si>
  <si>
    <t>In fs_opt expt explicitly turn the detailed report variable to FALSE. Feedbud is TRUE by default so '-' is using memory in the fs_opt expt</t>
  </si>
  <si>
    <t>dry management</t>
  </si>
  <si>
    <t>Add back in the change in RR due to management of the dry ewes, including standard management of BBT ewes</t>
  </si>
  <si>
    <t>This varies with TOL using i.AdultsDry in each TOL sheet</t>
  </si>
  <si>
    <t>DryMan of EL</t>
  </si>
  <si>
    <t>Triplet SA</t>
  </si>
  <si>
    <t>1:2:,:</t>
  </si>
  <si>
    <t>cs_inc</t>
  </si>
  <si>
    <t>fs_inc</t>
  </si>
  <si>
    <t>run_cs_dams</t>
  </si>
  <si>
    <t>run_fs_dams</t>
  </si>
  <si>
    <t>dam condition score (by generator period)</t>
  </si>
  <si>
    <t>dam fat score (by generator period)</t>
  </si>
  <si>
    <t>run_cs_offs</t>
  </si>
  <si>
    <t>run_fs_offs</t>
  </si>
  <si>
    <t>offspring condition score (by generator period)</t>
  </si>
  <si>
    <t>offspring fat score (by generator period)</t>
  </si>
  <si>
    <t>Added CS &amp; FS report controls</t>
  </si>
  <si>
    <t>Feed supply-Empty</t>
  </si>
  <si>
    <t>Feed supply-Single</t>
  </si>
  <si>
    <t>Feed supply-Twin</t>
  </si>
  <si>
    <t>Feed supply-Triplet</t>
  </si>
  <si>
    <t>Scenario</t>
  </si>
  <si>
    <t>dryman</t>
  </si>
  <si>
    <t>Triplet survival
cl0[8,3]</t>
  </si>
  <si>
    <t>Connect the triplets experiment Scan2 so that the proportion of triplets is close to 0 (cl0[24,2] &amp; [25,2] = 20)</t>
  </si>
  <si>
    <t>24:26,2:3,:</t>
  </si>
  <si>
    <t>Triplets conceived
cl0[24:26,2:3,:]</t>
  </si>
  <si>
    <t>GSW</t>
  </si>
  <si>
    <t>CWW</t>
  </si>
  <si>
    <t>Change region from GSM to GSW &amp; CWM to CWW i.e. changing 'Model' to 'WA'</t>
  </si>
  <si>
    <t>Quick test 1</t>
  </si>
  <si>
    <t>Quick Test 3</t>
  </si>
  <si>
    <t>Changed Quick Test to include SWV &amp; CWW. Made the controls for region, TOL &amp; Scanning active. All other controls were blanked</t>
  </si>
  <si>
    <t>Change description for Exp 1222 etc to include 000-000-000 for the first trial, so that the standard pattern is more obvious</t>
  </si>
  <si>
    <t>21e: Altered the fs_opt trials. There are now 10 trials.  4 are ns +/-2, remainder ns +/-1. First 5 and last one are F33, middle 4 are F43 with one for each user FV period. First 2 are w/o pkl_condensed, then 2 with, 1 without and last 4 with. First 7 have the management constrained to a broad range of animal age groups, last 3 have management constrained as per the analysis.</t>
  </si>
  <si>
    <t>Change the TRUE/FALSE formula for the fs_opt trials. Remove the BBT test</t>
  </si>
  <si>
    <t>Fix the fs_opt experiment. The removal of the bounds on the min numbers (2) wasn't implemented properly</t>
  </si>
  <si>
    <t>Change the fs_opt experiments so that the last 2 N33 trials are done with the flock constraints as per the main analyses (rather than constrained to min of 2 animals)
This was changed to the last 3 trials later</t>
  </si>
  <si>
    <t>v21a: Doesn't include the extra meat price SA trials for autumn lambing in 3000s exp (see v20m for the extra trials added) - Note: Added back in later</t>
  </si>
  <si>
    <t>Change the final 2 trials of fs_opt to +/-0.5 (from +/-1). Fix error in the 3rd last trial that was +1 instead of -1</t>
  </si>
  <si>
    <t>Change SRW in DataMaster to 60 &amp; 70kg</t>
  </si>
  <si>
    <t>Change TOL in SWV to Winter &amp; Spring (rather than autumn)</t>
  </si>
  <si>
    <t>Review the TRUE/FALSE formulas - remove the BBT flag (RC14 &amp; RC262)</t>
  </si>
  <si>
    <t>Add a control to turn off Scan2 trials in the fs_opt &amp; 8220. The Scan2 trials (6788) still need to be active for the other experiments</t>
  </si>
  <si>
    <t>Add trials to Expt8000 that is Scan2-0000, if the Scan2 fs_opt is done then generate the ffcfw profile (to check effect on LWj)</t>
  </si>
  <si>
    <t>Added levels for the feedoptions_var in Data and populated with values for GSW. Add experiment levels and add formulas - completed</t>
  </si>
  <si>
    <t>Add optimum DryManagement for GSW flocks</t>
  </si>
  <si>
    <t>Set trial inclusion so only maternals are carried out. For the GSW repeat runs - to be reverted once GSW is complete - Removed</t>
  </si>
  <si>
    <t>Add GSW Maternal optimum Dry Management</t>
  </si>
  <si>
    <t>Add GSW Maternal optimum LTW nutrition</t>
  </si>
  <si>
    <t>Added landuse constraints on GSW that has 35% crop. Added it to Exp500 (SA_SR) and Exp200 (Feedsupply)</t>
  </si>
  <si>
    <t>Add region to the pkl number. Note GSW Final was run again with the region added to the resulting pkl name</t>
  </si>
  <si>
    <t>Add new GSW management randomisation. Add LW &amp; LWC to description. Change calibration for the LWC levels</t>
  </si>
  <si>
    <t>Change the PGR SA for GSW back to the values based on PfS (50% adjustment)-reverted to remove the SA values</t>
  </si>
  <si>
    <t>Fix accidental overwrite of NLB column (with genotype). Copy in GSW randomisation</t>
  </si>
  <si>
    <t>Add Drop at top of the pointer rows for rr_og1 and mortalityx. Not sure if that will be causing a problem for GSW that doesn't have it.</t>
  </si>
  <si>
    <t>Add GSW LTW optimum pattern to input tables</t>
  </si>
  <si>
    <t>Change Exp7000 to include Aboth AgeJ x LWJ and LWCJ x LWJ. Set model to GSW (so that the Moojepin scenario could be calculated).</t>
  </si>
  <si>
    <t>Fixed error in the "standard inputs for Analysis" that was using GSW as the region and this was affecting sam[pgr]</t>
  </si>
  <si>
    <t>Added Trial &amp; error FS for GSW iteration 2.</t>
  </si>
  <si>
    <t>Updated FS-adj for SWV &amp; GSW Aut &amp; Spr lambing</t>
  </si>
  <si>
    <t>Fix (properly) the PGR scalar for SWV that was pointing at GSW values - Fix on Jun1 wasn't tested properly. Also added to Template expt</t>
  </si>
  <si>
    <t>Deleted the optimum feed supply pointers for both the LTW patterns and the FS adjustment patterns. Note: FS adj were only included for GSW because SWV already deleted</t>
  </si>
  <si>
    <t>Region (SWVic, GSW, CWW) &amp; Prodn calibration</t>
  </si>
  <si>
    <t>Central Wheatbelt - phases turned off for CWW</t>
  </si>
  <si>
    <t>Add TOL offsets for the LTW calibration trial for CWW &amp; SWVic</t>
  </si>
  <si>
    <t>Tweak the prodn calibration. Change region to CWW</t>
  </si>
  <si>
    <t>Entered the LTW FS adjustments for CWW Merino &amp; Maternals</t>
  </si>
  <si>
    <t>Entered the optimum Dry Management for CWW Merino and Maternals</t>
  </si>
  <si>
    <t>Added CWW input table for the Grazing Intensity. Altered formulas to refer to the larger data area</t>
  </si>
  <si>
    <t>Exclude area bound for CWW</t>
  </si>
  <si>
    <t>Add CWW period numbers &amp; landuse areas &amp; PGR SA</t>
  </si>
  <si>
    <t>Correct rotation numbers for CWW</t>
  </si>
  <si>
    <t>Added TOL dates (in 2 places) for CWW &amp; SWV</t>
  </si>
  <si>
    <t>CWW &amp; GSW run with the new nutrition, SWV with old.</t>
  </si>
  <si>
    <t>Set the CWW rotations for the latest inclusions</t>
  </si>
  <si>
    <t>Add CWW &amp; SWV LTW optimum patterns</t>
  </si>
  <si>
    <t>Replace all GSM &amp; CWM with GSW &amp; CWW (didn't get all references last time)</t>
  </si>
  <si>
    <t>Fix error in the FS_pkl_use for the Lamb Value trials</t>
  </si>
  <si>
    <t>Fix error in the scan patterns was 6788 should be 7899.</t>
  </si>
  <si>
    <t>Fix error in the trial and error feed supply that was hardwired to autumn and hence didn't work for SWV (using Winter lambing)</t>
  </si>
  <si>
    <t>Fix error in Exp8000 that was referencing d.Region for the Breed</t>
  </si>
  <si>
    <t>Delete entries from the FeedSupply optimisation table. These are just set temporarily until they have been incorporated into the pkl_fs</t>
  </si>
  <si>
    <t>Fix Exp5000 that had timing incorrect for W-J. Formulas in the manual fs opt were also incorrect</t>
  </si>
  <si>
    <t>Fix error in Expt5000 offset. The Maternal trials where pointing to the 4000 trials as the standard</t>
  </si>
  <si>
    <t>Edit Exp4000 to compare Scan3 with 30000 pkl_fs with Scan3 with 27899 pkl_fs (i.e. with and without differential feed supply for triplets)</t>
  </si>
  <si>
    <t>SA level 1</t>
  </si>
  <si>
    <t>Number of levels</t>
  </si>
  <si>
    <t>Template Experiment</t>
  </si>
  <si>
    <t>REV_level</t>
  </si>
  <si>
    <t>SNSW</t>
  </si>
  <si>
    <t>Medium wool Merino - Ian T</t>
  </si>
  <si>
    <t>1:-3</t>
  </si>
  <si>
    <t>Test Basic Farm calibration</t>
  </si>
  <si>
    <t>manager_lo</t>
  </si>
  <si>
    <t>perm_lo</t>
  </si>
  <si>
    <t>perm_ub</t>
  </si>
  <si>
    <t xml:space="preserve">optimum_carry </t>
  </si>
  <si>
    <t>Optimise_farm</t>
  </si>
  <si>
    <t>bnd_total_dams</t>
  </si>
  <si>
    <t>farm_plan</t>
  </si>
  <si>
    <t>0:2,0:34,:</t>
  </si>
  <si>
    <t>0:2,1:7,:</t>
  </si>
  <si>
    <t>1:2,10:13,:</t>
  </si>
  <si>
    <t>1:2,16:19,:</t>
  </si>
  <si>
    <t>1:2,22:25,:</t>
  </si>
  <si>
    <t>1:2,28:31,:</t>
  </si>
  <si>
    <t>0:2,29:34,:</t>
  </si>
  <si>
    <t>0:1,1:,0:1,:,: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</si>
</sst>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d\-mmm\ hh:mm"/>
    <numFmt numFmtId="165" formatCode="0.0%"/>
    <numFmt numFmtId="166" formatCode="&quot;v[&quot;0&quot;]&quot;"/>
    <numFmt numFmtId="167" formatCode="&quot;LMU[&quot;0&quot;]&quot;"/>
    <numFmt numFmtId="168" formatCode="&quot;[&quot;0&quot;]&quot;"/>
    <numFmt numFmtId="169" formatCode="&quot;Aut &quot;0"/>
    <numFmt numFmtId="170" formatCode="0.0"/>
    <numFmt numFmtId="171" formatCode="0.0000000000"/>
    <numFmt numFmtId="172" formatCode="0.0E+00"/>
  </numFmts>
  <fonts count="82">
    <font>
      <sz val="11"/>
      <color theme="1"/>
      <name val="Calibri"/>
      <family val="2"/>
      <scheme val="minor"/>
    </font>
    <font>
      <sz val="11"/>
      <color theme="1"/>
      <name val="Calibri"/>
      <family val="2"/>
    </font>
    <font>
      <sz val="11"/>
      <color theme="1"/>
      <name val="Calibri"/>
      <family val="2"/>
    </font>
    <font>
      <sz val="11"/>
      <color theme="1"/>
      <name val="Calibri"/>
      <family val="2"/>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sz val="8"/>
      <color theme="1" tint="0.34998626667073579"/>
      <name val="Calibri"/>
      <family val="2"/>
      <scheme val="minor"/>
    </font>
    <font>
      <sz val="9"/>
      <color theme="1" tint="0.499984740745262"/>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b/>
      <u val="singleAccounting"/>
      <sz val="11"/>
      <color theme="1"/>
      <name val="Calibri"/>
      <family val="2"/>
      <scheme val="minor"/>
    </font>
    <font>
      <b/>
      <sz val="11"/>
      <color rgb="FF0000CC"/>
      <name val="Calibri"/>
      <family val="2"/>
    </font>
    <font>
      <sz val="9.9"/>
      <color rgb="FF0000CC"/>
      <name val="Calibri"/>
      <family val="2"/>
    </font>
    <font>
      <sz val="7"/>
      <color theme="1"/>
      <name val="Calibri"/>
      <family val="2"/>
      <scheme val="minor"/>
    </font>
    <font>
      <sz val="10"/>
      <color rgb="FFFF0000"/>
      <name val="Calibri"/>
      <family val="2"/>
      <scheme val="minor"/>
    </font>
    <font>
      <sz val="11"/>
      <color theme="0" tint="-0.249977111117893"/>
      <name val="Calibri"/>
      <family val="2"/>
      <scheme val="minor"/>
    </font>
    <font>
      <sz val="9"/>
      <color theme="0" tint="-0.249977111117893"/>
      <name val="Calibri"/>
      <family val="2"/>
      <scheme val="minor"/>
    </font>
    <font>
      <b/>
      <sz val="11"/>
      <color theme="0" tint="-0.249977111117893"/>
      <name val="Calibri"/>
      <family val="2"/>
      <scheme val="minor"/>
    </font>
    <font>
      <sz val="10"/>
      <color theme="0" tint="-0.249977111117893"/>
      <name val="Calibri"/>
      <family val="2"/>
      <scheme val="minor"/>
    </font>
    <font>
      <i/>
      <sz val="11"/>
      <color theme="0" tint="-0.249977111117893"/>
      <name val="Calibri"/>
      <family val="2"/>
    </font>
    <font>
      <sz val="8"/>
      <color theme="0" tint="-0.249977111117893"/>
      <name val="Calibri"/>
      <family val="2"/>
      <scheme val="minor"/>
    </font>
    <font>
      <sz val="7"/>
      <color theme="0" tint="-0.249977111117893"/>
      <name val="Calibri"/>
      <family val="2"/>
      <scheme val="minor"/>
    </font>
    <font>
      <b/>
      <sz val="9.8000000000000007"/>
      <color rgb="FF080808"/>
      <name val="JetBrains Mono"/>
    </font>
    <font>
      <b/>
      <sz val="11"/>
      <name val="Calibri"/>
      <family val="2"/>
      <scheme val="minor"/>
    </font>
    <font>
      <sz val="10"/>
      <color theme="1"/>
      <name val="Consolas"/>
      <family val="3"/>
    </font>
    <font>
      <b/>
      <sz val="10"/>
      <color theme="1"/>
      <name val="Consolas"/>
      <family val="3"/>
    </font>
    <font>
      <sz val="10"/>
      <color rgb="FF0000CC"/>
      <name val="Consolas"/>
      <family val="3"/>
    </font>
    <font>
      <sz val="8"/>
      <color rgb="FF0000CC"/>
      <name val="Calibri"/>
      <family val="2"/>
      <scheme val="minor"/>
    </font>
    <font>
      <b/>
      <sz val="10"/>
      <color theme="1"/>
      <name val="Calibri"/>
      <family val="2"/>
      <scheme val="minor"/>
    </font>
    <font>
      <sz val="11"/>
      <color theme="0" tint="-0.24994659260841701"/>
      <name val="Calibri"/>
      <family val="2"/>
      <scheme val="minor"/>
    </font>
    <font>
      <sz val="8"/>
      <color rgb="FFFA7D00"/>
      <name val="Calibri"/>
      <family val="2"/>
      <scheme val="minor"/>
    </font>
    <font>
      <sz val="10"/>
      <color theme="0" tint="-0.34998626667073579"/>
      <name val="Calibri"/>
      <family val="2"/>
      <scheme val="minor"/>
    </font>
    <font>
      <sz val="10"/>
      <color theme="1"/>
      <name val="Calibri"/>
      <family val="2"/>
    </font>
    <font>
      <sz val="9"/>
      <color theme="0" tint="-0.34998626667073579"/>
      <name val="Calibri"/>
      <family val="2"/>
      <scheme val="minor"/>
    </font>
    <font>
      <sz val="8"/>
      <color theme="0" tint="-0.34998626667073579"/>
      <name val="Calibri"/>
      <family val="2"/>
      <scheme val="minor"/>
    </font>
    <font>
      <sz val="8"/>
      <color theme="1" tint="0.499984740745262"/>
      <name val="Calibri"/>
      <family val="2"/>
      <scheme val="minor"/>
    </font>
    <font>
      <u val="singleAccounting"/>
      <sz val="11"/>
      <color theme="0" tint="-0.34998626667073579"/>
      <name val="Calibri"/>
      <family val="2"/>
      <scheme val="minor"/>
    </font>
    <font>
      <sz val="10"/>
      <color theme="0" tint="-0.34998626667073579"/>
      <name val="Calibri"/>
      <family val="2"/>
    </font>
    <font>
      <sz val="10"/>
      <name val="Calibri"/>
      <family val="2"/>
      <scheme val="minor"/>
    </font>
    <font>
      <b/>
      <sz val="11"/>
      <color rgb="FF0000CC"/>
      <name val="Calibri"/>
      <family val="2"/>
      <scheme val="minor"/>
    </font>
    <font>
      <b/>
      <sz val="8"/>
      <color theme="1"/>
      <name val="Calibri"/>
      <family val="2"/>
      <scheme val="minor"/>
    </font>
    <font>
      <b/>
      <sz val="10"/>
      <color rgb="FFFA7D00"/>
      <name val="Calibri"/>
      <family val="2"/>
      <scheme val="minor"/>
    </font>
    <font>
      <b/>
      <sz val="8.5"/>
      <color rgb="FFFF0000"/>
      <name val="Consolas"/>
      <family val="3"/>
    </font>
    <font>
      <sz val="11"/>
      <color rgb="FF0000FF"/>
      <name val="Calibri"/>
      <family val="2"/>
      <scheme val="minor"/>
    </font>
    <font>
      <u val="singleAccounting"/>
      <sz val="9"/>
      <color theme="1"/>
      <name val="Calibri"/>
      <family val="2"/>
      <scheme val="minor"/>
    </font>
    <font>
      <sz val="10"/>
      <color theme="1" tint="0.499984740745262"/>
      <name val="Calibri"/>
      <family val="2"/>
      <scheme val="minor"/>
    </font>
    <font>
      <sz val="8.8000000000000007"/>
      <color theme="1"/>
      <name val="Calibri"/>
      <family val="2"/>
    </font>
    <font>
      <b/>
      <sz val="10"/>
      <name val="Calibri"/>
      <family val="2"/>
      <scheme val="minor"/>
    </font>
    <font>
      <i/>
      <sz val="11"/>
      <color rgb="FF7F7F7F"/>
      <name val="Calibri"/>
      <family val="2"/>
      <scheme val="minor"/>
    </font>
    <font>
      <sz val="10"/>
      <color rgb="FF0000CC"/>
      <name val="Times New Roman"/>
      <family val="1"/>
    </font>
    <font>
      <sz val="11"/>
      <color theme="0"/>
      <name val="Calibri"/>
      <family val="2"/>
    </font>
    <font>
      <b/>
      <sz val="12"/>
      <color rgb="FFFF0000"/>
      <name val="Calibri"/>
      <family val="2"/>
      <scheme val="minor"/>
    </font>
    <font>
      <sz val="10"/>
      <color theme="0" tint="-0.249977111117893"/>
      <name val="Consolas"/>
      <family val="3"/>
    </font>
    <font>
      <sz val="9.8000000000000007"/>
      <color rgb="FF080808"/>
      <name val="JetBrains Mono"/>
    </font>
    <font>
      <b/>
      <strike/>
      <sz val="11"/>
      <color theme="1"/>
      <name val="Calibri"/>
      <family val="2"/>
      <scheme val="minor"/>
    </font>
    <font>
      <sz val="9"/>
      <color indexed="81"/>
      <name val="Tahoma"/>
      <charset val="1"/>
    </font>
    <font>
      <b/>
      <sz val="9"/>
      <color indexed="81"/>
      <name val="Tahoma"/>
      <charset val="1"/>
    </font>
    <font>
      <sz val="8"/>
      <color theme="1"/>
      <name val="Calibri"/>
      <family val="2"/>
    </font>
    <font>
      <sz val="11"/>
      <color rgb="FF9C0006"/>
      <name val="Calibri"/>
      <family val="2"/>
      <scheme val="minor"/>
    </font>
  </fonts>
  <fills count="34">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59996337778862885"/>
        <bgColor indexed="64"/>
      </patternFill>
    </fill>
    <fill>
      <patternFill patternType="solid">
        <fgColor theme="9" tint="0.3999450666829432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9" tint="-0.24994659260841701"/>
        <bgColor indexed="64"/>
      </patternFill>
    </fill>
    <fill>
      <patternFill patternType="solid">
        <fgColor theme="9"/>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6" tint="0.59999389629810485"/>
        <bgColor indexed="65"/>
      </patternFill>
    </fill>
    <fill>
      <patternFill patternType="solid">
        <fgColor theme="9" tint="-0.499984740745262"/>
        <bgColor indexed="64"/>
      </patternFill>
    </fill>
    <fill>
      <patternFill patternType="solid">
        <fgColor rgb="FF99FF66"/>
        <bgColor indexed="64"/>
      </patternFill>
    </fill>
    <fill>
      <patternFill patternType="solid">
        <fgColor rgb="FFEAEAEA"/>
        <bgColor indexed="64"/>
      </patternFill>
    </fill>
    <fill>
      <patternFill patternType="solid">
        <fgColor theme="5" tint="0.79998168889431442"/>
        <bgColor indexed="65"/>
      </patternFill>
    </fill>
    <fill>
      <patternFill patternType="solid">
        <fgColor theme="5" tint="0.59999389629810485"/>
        <bgColor indexed="65"/>
      </patternFill>
    </fill>
    <fill>
      <patternFill patternType="solid">
        <fgColor rgb="FFFFFF00"/>
        <bgColor indexed="64"/>
      </patternFill>
    </fill>
    <fill>
      <patternFill patternType="solid">
        <fgColor rgb="FFCCFFFF"/>
        <bgColor indexed="64"/>
      </patternFill>
    </fill>
    <fill>
      <patternFill patternType="solid">
        <fgColor rgb="FF0000FF"/>
        <bgColor indexed="64"/>
      </patternFill>
    </fill>
    <fill>
      <patternFill patternType="solid">
        <fgColor theme="8" tint="0.79998168889431442"/>
        <bgColor indexed="65"/>
      </patternFill>
    </fill>
    <fill>
      <patternFill patternType="solid">
        <fgColor rgb="FFFFC7CE"/>
      </patternFill>
    </fill>
  </fills>
  <borders count="77">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right/>
      <top style="hair">
        <color theme="1" tint="0.24994659260841701"/>
      </top>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right/>
      <top/>
      <bottom style="hair">
        <color theme="1" tint="0.24994659260841701"/>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theme="0" tint="-0.24994659260841701"/>
      </left>
      <right/>
      <top/>
      <bottom/>
      <diagonal/>
    </border>
    <border>
      <left style="hair">
        <color theme="0" tint="-0.24994659260841701"/>
      </left>
      <right/>
      <top/>
      <bottom style="hair">
        <color theme="1" tint="0.24994659260841701"/>
      </bottom>
      <diagonal/>
    </border>
    <border>
      <left/>
      <right style="hair">
        <color theme="0" tint="-0.24994659260841701"/>
      </right>
      <top style="hair">
        <color theme="1" tint="0.24994659260841701"/>
      </top>
      <bottom/>
      <diagonal/>
    </border>
    <border>
      <left/>
      <right style="hair">
        <color theme="0" tint="-0.24994659260841701"/>
      </right>
      <top/>
      <bottom/>
      <diagonal/>
    </border>
    <border>
      <left/>
      <right style="hair">
        <color theme="0" tint="-0.24994659260841701"/>
      </right>
      <top/>
      <bottom style="hair">
        <color theme="1" tint="0.24994659260841701"/>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hair">
        <color theme="0" tint="-0.24994659260841701"/>
      </left>
      <right/>
      <top style="hair">
        <color theme="0" tint="-0.24994659260841701"/>
      </top>
      <bottom style="hair">
        <color theme="0" tint="-0.24994659260841701"/>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hair">
        <color theme="0" tint="-0.24994659260841701"/>
      </right>
      <top style="hair">
        <color theme="0" tint="-0.24994659260841701"/>
      </top>
      <bottom style="hair">
        <color theme="0" tint="-0.24994659260841701"/>
      </bottom>
      <diagonal/>
    </border>
    <border>
      <left/>
      <right style="thin">
        <color theme="0" tint="-0.24994659260841701"/>
      </right>
      <top/>
      <bottom/>
      <diagonal/>
    </border>
    <border>
      <left style="thin">
        <color theme="0" tint="-0.24994659260841701"/>
      </left>
      <right/>
      <top/>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right/>
      <top/>
      <bottom style="hair">
        <color theme="1" tint="0.34998626667073579"/>
      </bottom>
      <diagonal/>
    </border>
    <border>
      <left style="thin">
        <color indexed="64"/>
      </left>
      <right style="hair">
        <color theme="0" tint="-0.24994659260841701"/>
      </right>
      <top style="thin">
        <color indexed="64"/>
      </top>
      <bottom style="hair">
        <color theme="0" tint="-0.24994659260841701"/>
      </bottom>
      <diagonal/>
    </border>
    <border>
      <left style="thin">
        <color indexed="64"/>
      </left>
      <right style="hair">
        <color theme="0" tint="-0.24994659260841701"/>
      </right>
      <top style="hair">
        <color theme="0" tint="-0.24994659260841701"/>
      </top>
      <bottom style="thin">
        <color indexed="64"/>
      </bottom>
      <diagonal/>
    </border>
    <border>
      <left style="hair">
        <color theme="1" tint="0.34998626667073579"/>
      </left>
      <right/>
      <top/>
      <bottom/>
      <diagonal/>
    </border>
    <border>
      <left/>
      <right style="hair">
        <color theme="1" tint="0.34998626667073579"/>
      </right>
      <top/>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0" tint="-0.24994659260841701"/>
      </left>
      <right/>
      <top style="hair">
        <color theme="0" tint="-0.24994659260841701"/>
      </top>
      <bottom style="thin">
        <color indexed="64"/>
      </bottom>
      <diagonal/>
    </border>
    <border>
      <left style="thin">
        <color indexed="64"/>
      </left>
      <right style="hair">
        <color theme="0" tint="-0.24994659260841701"/>
      </right>
      <top style="hair">
        <color theme="0" tint="-0.24994659260841701"/>
      </top>
      <bottom/>
      <diagonal/>
    </border>
    <border>
      <left style="hair">
        <color theme="0" tint="-0.24994659260841701"/>
      </left>
      <right style="thin">
        <color indexed="64"/>
      </right>
      <top style="hair">
        <color theme="0" tint="-0.24994659260841701"/>
      </top>
      <bottom/>
      <diagonal/>
    </border>
    <border>
      <left style="hair">
        <color theme="0" tint="-0.499984740745262"/>
      </left>
      <right style="hair">
        <color theme="0" tint="-0.499984740745262"/>
      </right>
      <top style="thin">
        <color indexed="64"/>
      </top>
      <bottom style="hair">
        <color theme="0" tint="-0.499984740745262"/>
      </bottom>
      <diagonal/>
    </border>
    <border>
      <left style="hair">
        <color theme="0" tint="-0.499984740745262"/>
      </left>
      <right style="hair">
        <color theme="0" tint="-0.499984740745262"/>
      </right>
      <top style="hair">
        <color theme="0" tint="-0.499984740745262"/>
      </top>
      <bottom style="thin">
        <color indexed="64"/>
      </bottom>
      <diagonal/>
    </border>
    <border>
      <left/>
      <right/>
      <top/>
      <bottom style="hair">
        <color theme="0" tint="-0.24994659260841701"/>
      </bottom>
      <diagonal/>
    </border>
    <border>
      <left style="hair">
        <color theme="0" tint="-0.34998626667073579"/>
      </left>
      <right style="hair">
        <color theme="0" tint="-0.34998626667073579"/>
      </right>
      <top/>
      <bottom style="hair">
        <color theme="0" tint="-0.34998626667073579"/>
      </bottom>
      <diagonal/>
    </border>
    <border>
      <left style="hair">
        <color theme="0" tint="-0.499984740745262"/>
      </left>
      <right style="hair">
        <color theme="0" tint="-0.499984740745262"/>
      </right>
      <top style="hair">
        <color theme="0" tint="-0.499984740745262"/>
      </top>
      <bottom/>
      <diagonal/>
    </border>
    <border>
      <left style="thin">
        <color rgb="FF7F7F7F"/>
      </left>
      <right style="thin">
        <color rgb="FF7F7F7F"/>
      </right>
      <top style="thin">
        <color indexed="64"/>
      </top>
      <bottom/>
      <diagonal/>
    </border>
    <border>
      <left style="hair">
        <color indexed="64"/>
      </left>
      <right style="hair">
        <color indexed="64"/>
      </right>
      <top style="hair">
        <color indexed="64"/>
      </top>
      <bottom/>
      <diagonal/>
    </border>
    <border>
      <left/>
      <right/>
      <top style="hair">
        <color theme="0" tint="-0.24994659260841701"/>
      </top>
      <bottom/>
      <diagonal/>
    </border>
  </borders>
  <cellStyleXfs count="31">
    <xf numFmtId="0" fontId="0" fillId="0" borderId="0"/>
    <xf numFmtId="0" fontId="6" fillId="15" borderId="1" applyNumberFormat="0" applyAlignment="0" applyProtection="0"/>
    <xf numFmtId="0" fontId="8" fillId="4" borderId="2" applyNumberFormat="0" applyAlignment="0">
      <protection locked="0"/>
    </xf>
    <xf numFmtId="0" fontId="8" fillId="5" borderId="2" applyNumberFormat="0" applyFont="0" applyBorder="0" applyAlignment="0"/>
    <xf numFmtId="0" fontId="8" fillId="6" borderId="2" applyNumberFormat="0" applyFont="0" applyBorder="0" applyAlignment="0"/>
    <xf numFmtId="0" fontId="8" fillId="7" borderId="2" applyNumberFormat="0" applyFont="0" applyBorder="0" applyAlignment="0"/>
    <xf numFmtId="0" fontId="12" fillId="0" borderId="2" applyNumberFormat="0" applyAlignment="0"/>
    <xf numFmtId="0" fontId="9" fillId="8" borderId="3" applyNumberFormat="0" applyFont="0" applyAlignment="0"/>
    <xf numFmtId="0" fontId="13" fillId="9" borderId="2" applyNumberFormat="0" applyAlignment="0"/>
    <xf numFmtId="0" fontId="14" fillId="10" borderId="2" applyNumberFormat="0" applyAlignment="0"/>
    <xf numFmtId="0" fontId="12" fillId="13" borderId="2" applyNumberFormat="0" applyAlignment="0"/>
    <xf numFmtId="0" fontId="8" fillId="14" borderId="8" applyAlignment="0">
      <protection locked="0"/>
    </xf>
    <xf numFmtId="0" fontId="14" fillId="16" borderId="2" applyNumberFormat="0" applyAlignment="0"/>
    <xf numFmtId="0" fontId="8" fillId="18" borderId="2" applyFont="0" applyBorder="0" applyAlignment="0"/>
    <xf numFmtId="0" fontId="8" fillId="17" borderId="2" applyFont="0" applyBorder="0" applyAlignment="0"/>
    <xf numFmtId="9" fontId="9" fillId="0" borderId="0" applyFont="0" applyFill="0" applyBorder="0" applyAlignment="0" applyProtection="0"/>
    <xf numFmtId="0" fontId="14" fillId="19" borderId="2" applyAlignment="0"/>
    <xf numFmtId="0" fontId="14" fillId="20" borderId="2" applyAlignment="0"/>
    <xf numFmtId="0" fontId="8" fillId="21" borderId="2" applyFont="0" applyBorder="0" applyAlignment="0"/>
    <xf numFmtId="0" fontId="9" fillId="22" borderId="0" applyNumberFormat="0" applyBorder="0" applyAlignment="0" applyProtection="0"/>
    <xf numFmtId="0" fontId="9" fillId="23" borderId="0" applyNumberFormat="0" applyBorder="0" applyAlignment="0" applyProtection="0"/>
    <xf numFmtId="0" fontId="52" fillId="24" borderId="0" applyNumberFormat="0" applyBorder="0" applyAlignment="0" applyProtection="0">
      <alignment horizontal="center"/>
    </xf>
    <xf numFmtId="0" fontId="3" fillId="27" borderId="0" applyNumberFormat="0" applyBorder="0" applyAlignment="0" applyProtection="0"/>
    <xf numFmtId="0" fontId="3" fillId="28" borderId="0" applyNumberFormat="0" applyBorder="0" applyAlignment="0" applyProtection="0"/>
    <xf numFmtId="0" fontId="71" fillId="0" borderId="0" applyNumberFormat="0" applyFill="0" applyBorder="0" applyAlignment="0" applyProtection="0"/>
    <xf numFmtId="0" fontId="72" fillId="30" borderId="75" applyNumberFormat="0" applyBorder="0" applyAlignment="0">
      <protection locked="0"/>
    </xf>
    <xf numFmtId="0" fontId="9" fillId="23"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 fillId="32" borderId="0" applyNumberFormat="0" applyBorder="0" applyAlignment="0" applyProtection="0"/>
    <xf numFmtId="0" fontId="81" fillId="33" borderId="0" applyNumberFormat="0" applyBorder="0" applyAlignment="0" applyProtection="0"/>
  </cellStyleXfs>
  <cellXfs count="579">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6" fillId="15" borderId="1" xfId="1"/>
    <xf numFmtId="0" fontId="0" fillId="0" borderId="0" xfId="0" applyAlignment="1">
      <alignment wrapText="1"/>
    </xf>
    <xf numFmtId="22" fontId="0" fillId="0" borderId="0" xfId="0" applyNumberFormat="1" applyAlignment="1">
      <alignment horizontal="center" textRotation="90"/>
    </xf>
    <xf numFmtId="0" fontId="0" fillId="3" borderId="3" xfId="7" applyFont="1" applyFill="1"/>
    <xf numFmtId="0" fontId="10" fillId="0" borderId="0" xfId="0" applyFont="1" applyAlignment="1">
      <alignment horizontal="center"/>
    </xf>
    <xf numFmtId="0" fontId="10" fillId="3" borderId="3" xfId="7" applyFont="1" applyFill="1"/>
    <xf numFmtId="0" fontId="0" fillId="8" borderId="3" xfId="7" applyFont="1" applyProtection="1">
      <protection locked="0"/>
    </xf>
    <xf numFmtId="0" fontId="8" fillId="4" borderId="2" xfId="2">
      <protection locked="0"/>
    </xf>
    <xf numFmtId="0" fontId="12" fillId="0" borderId="2" xfId="6"/>
    <xf numFmtId="0" fontId="0" fillId="11" borderId="4" xfId="0" applyFill="1" applyBorder="1" applyProtection="1">
      <protection locked="0"/>
    </xf>
    <xf numFmtId="0" fontId="15" fillId="0" borderId="0" xfId="0" applyFont="1" applyAlignment="1">
      <alignment vertical="center"/>
    </xf>
    <xf numFmtId="0" fontId="10" fillId="0" borderId="0" xfId="0" applyFont="1"/>
    <xf numFmtId="0" fontId="16" fillId="0" borderId="0" xfId="0" applyFont="1" applyAlignment="1">
      <alignment vertical="center"/>
    </xf>
    <xf numFmtId="0" fontId="16" fillId="12" borderId="0" xfId="0" applyFont="1" applyFill="1" applyAlignment="1">
      <alignment vertical="center"/>
    </xf>
    <xf numFmtId="0" fontId="12" fillId="13"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0" fillId="3" borderId="0" xfId="0" applyFill="1"/>
    <xf numFmtId="0" fontId="16" fillId="12" borderId="5" xfId="0" applyFont="1" applyFill="1" applyBorder="1" applyAlignment="1">
      <alignment vertical="center"/>
    </xf>
    <xf numFmtId="0" fontId="8" fillId="4" borderId="7" xfId="2" applyBorder="1">
      <protection locked="0"/>
    </xf>
    <xf numFmtId="0" fontId="8" fillId="4" borderId="2" xfId="2" applyAlignment="1">
      <alignment horizontal="center"/>
      <protection locked="0"/>
    </xf>
    <xf numFmtId="0" fontId="20" fillId="0" borderId="0" xfId="0" applyFont="1" applyAlignment="1">
      <alignment horizontal="center" textRotation="90"/>
    </xf>
    <xf numFmtId="0" fontId="19" fillId="0" borderId="0" xfId="0" applyFont="1" applyAlignment="1">
      <alignment horizontal="center" textRotation="90"/>
    </xf>
    <xf numFmtId="0" fontId="0" fillId="0" borderId="0" xfId="0" applyAlignment="1">
      <alignment horizontal="right"/>
    </xf>
    <xf numFmtId="0" fontId="11" fillId="0" borderId="0" xfId="0" applyFont="1"/>
    <xf numFmtId="0" fontId="19" fillId="0" borderId="0" xfId="0" applyFont="1"/>
    <xf numFmtId="0" fontId="23" fillId="4" borderId="2" xfId="2" applyFont="1">
      <protection locked="0"/>
    </xf>
    <xf numFmtId="0" fontId="20" fillId="0" borderId="0" xfId="0" applyFont="1" applyAlignment="1">
      <alignment wrapText="1"/>
    </xf>
    <xf numFmtId="165" fontId="23" fillId="4" borderId="2" xfId="15" quotePrefix="1" applyNumberFormat="1" applyFont="1" applyFill="1" applyBorder="1" applyAlignment="1" applyProtection="1">
      <alignment horizontal="center"/>
      <protection locked="0"/>
    </xf>
    <xf numFmtId="0" fontId="23" fillId="4" borderId="2" xfId="2" quotePrefix="1" applyFont="1" applyAlignment="1">
      <alignment horizontal="center"/>
      <protection locked="0"/>
    </xf>
    <xf numFmtId="0" fontId="23" fillId="4" borderId="13" xfId="2" quotePrefix="1" applyFont="1" applyBorder="1" applyAlignment="1">
      <alignment horizontal="center"/>
      <protection locked="0"/>
    </xf>
    <xf numFmtId="0" fontId="23" fillId="4" borderId="15" xfId="2" quotePrefix="1" applyFont="1" applyBorder="1" applyAlignment="1">
      <alignment horizontal="center"/>
      <protection locked="0"/>
    </xf>
    <xf numFmtId="9" fontId="23" fillId="4" borderId="13" xfId="15" quotePrefix="1" applyFont="1" applyFill="1" applyBorder="1" applyAlignment="1" applyProtection="1">
      <alignment horizontal="center"/>
      <protection locked="0"/>
    </xf>
    <xf numFmtId="9" fontId="19" fillId="0" borderId="16" xfId="15" quotePrefix="1" applyFont="1" applyBorder="1" applyAlignment="1">
      <alignment horizontal="center"/>
    </xf>
    <xf numFmtId="9" fontId="19" fillId="0" borderId="17" xfId="15" quotePrefix="1" applyFont="1" applyBorder="1" applyAlignment="1">
      <alignment horizontal="center"/>
    </xf>
    <xf numFmtId="0" fontId="19" fillId="0" borderId="12" xfId="0" quotePrefix="1" applyFont="1" applyBorder="1" applyAlignment="1">
      <alignment horizontal="center"/>
    </xf>
    <xf numFmtId="0" fontId="19" fillId="0" borderId="18" xfId="0" quotePrefix="1" applyFont="1" applyBorder="1" applyAlignment="1">
      <alignment horizontal="center"/>
    </xf>
    <xf numFmtId="0" fontId="19" fillId="0" borderId="0" xfId="0" quotePrefix="1" applyFont="1" applyAlignment="1">
      <alignment horizontal="center"/>
    </xf>
    <xf numFmtId="0" fontId="19" fillId="0" borderId="19" xfId="0" quotePrefix="1" applyFont="1" applyBorder="1" applyAlignment="1">
      <alignment horizontal="center"/>
    </xf>
    <xf numFmtId="0" fontId="0" fillId="0" borderId="12" xfId="0" applyBorder="1" applyAlignment="1">
      <alignment horizontal="left"/>
    </xf>
    <xf numFmtId="0" fontId="0" fillId="0" borderId="0" xfId="0" applyAlignment="1">
      <alignment horizontal="left"/>
    </xf>
    <xf numFmtId="0" fontId="0" fillId="0" borderId="14" xfId="0" applyBorder="1" applyAlignment="1">
      <alignment horizontal="left"/>
    </xf>
    <xf numFmtId="0" fontId="21" fillId="0" borderId="0" xfId="0" applyFont="1" applyAlignment="1">
      <alignment horizontal="center" wrapText="1"/>
    </xf>
    <xf numFmtId="0" fontId="23" fillId="4" borderId="2" xfId="2" applyFont="1" applyAlignment="1">
      <alignment horizontal="center" vertical="center"/>
      <protection locked="0"/>
    </xf>
    <xf numFmtId="0" fontId="20" fillId="0" borderId="11" xfId="0" applyFont="1" applyBorder="1" applyAlignment="1">
      <alignment horizontal="right" wrapText="1"/>
    </xf>
    <xf numFmtId="0" fontId="20" fillId="0" borderId="0" xfId="0" applyFont="1" applyAlignment="1">
      <alignment horizontal="right" wrapText="1"/>
    </xf>
    <xf numFmtId="0" fontId="20" fillId="0" borderId="9" xfId="0" applyFont="1" applyBorder="1" applyAlignment="1">
      <alignment horizontal="right" wrapText="1"/>
    </xf>
    <xf numFmtId="0" fontId="8" fillId="4" borderId="10" xfId="2" applyBorder="1">
      <protection locked="0"/>
    </xf>
    <xf numFmtId="165" fontId="25" fillId="20" borderId="2" xfId="15" applyNumberFormat="1" applyFont="1" applyFill="1" applyBorder="1" applyAlignment="1">
      <alignment horizontal="center"/>
    </xf>
    <xf numFmtId="165" fontId="26" fillId="9" borderId="2" xfId="15" applyNumberFormat="1" applyFont="1" applyFill="1" applyBorder="1" applyAlignment="1">
      <alignment horizontal="center"/>
    </xf>
    <xf numFmtId="165" fontId="19" fillId="5" borderId="0" xfId="3" applyNumberFormat="1" applyFont="1" applyBorder="1" applyAlignment="1">
      <alignment horizontal="center"/>
    </xf>
    <xf numFmtId="165" fontId="19" fillId="6" borderId="0" xfId="4" applyNumberFormat="1" applyFont="1" applyBorder="1" applyAlignment="1">
      <alignment horizontal="center"/>
    </xf>
    <xf numFmtId="0" fontId="23" fillId="5" borderId="7" xfId="3" applyFont="1" applyBorder="1" applyAlignment="1">
      <alignment horizontal="center"/>
    </xf>
    <xf numFmtId="0" fontId="23" fillId="5" borderId="6" xfId="3" applyFont="1" applyBorder="1" applyAlignment="1">
      <alignment horizontal="center"/>
    </xf>
    <xf numFmtId="164" fontId="0" fillId="0" borderId="0" xfId="0" applyNumberFormat="1" applyAlignment="1">
      <alignment horizontal="center" vertical="top"/>
    </xf>
    <xf numFmtId="0" fontId="20" fillId="0" borderId="0" xfId="0" applyFont="1" applyAlignment="1">
      <alignment horizontal="left" wrapText="1"/>
    </xf>
    <xf numFmtId="0" fontId="27" fillId="0" borderId="0" xfId="0" applyFont="1"/>
    <xf numFmtId="0" fontId="28" fillId="0" borderId="0" xfId="0" applyFont="1" applyAlignment="1">
      <alignment horizontal="centerContinuous"/>
    </xf>
    <xf numFmtId="0" fontId="20" fillId="0" borderId="0" xfId="0" applyFont="1" applyAlignment="1">
      <alignment horizontal="center" vertical="top" wrapText="1"/>
    </xf>
    <xf numFmtId="0" fontId="23" fillId="4" borderId="7" xfId="2" applyFont="1" applyBorder="1">
      <protection locked="0"/>
    </xf>
    <xf numFmtId="0" fontId="23" fillId="4" borderId="25" xfId="2" applyFont="1" applyBorder="1">
      <protection locked="0"/>
    </xf>
    <xf numFmtId="0" fontId="23" fillId="4" borderId="6" xfId="2" applyFont="1" applyBorder="1">
      <protection locked="0"/>
    </xf>
    <xf numFmtId="0" fontId="23" fillId="4" borderId="26" xfId="2" applyFont="1" applyBorder="1">
      <protection locked="0"/>
    </xf>
    <xf numFmtId="0" fontId="8" fillId="4" borderId="27" xfId="2" applyBorder="1">
      <protection locked="0"/>
    </xf>
    <xf numFmtId="0" fontId="19" fillId="0" borderId="0" xfId="0" applyFont="1" applyAlignment="1">
      <alignment horizontal="center" vertical="center"/>
    </xf>
    <xf numFmtId="0" fontId="23" fillId="4" borderId="2" xfId="2" applyNumberFormat="1" applyFont="1" applyAlignment="1">
      <alignment horizontal="center" vertical="center"/>
      <protection locked="0"/>
    </xf>
    <xf numFmtId="0" fontId="15" fillId="0" borderId="28" xfId="0" applyFont="1" applyBorder="1" applyAlignment="1">
      <alignment vertical="center"/>
    </xf>
    <xf numFmtId="0" fontId="8" fillId="4" borderId="22" xfId="2" applyBorder="1">
      <protection locked="0"/>
    </xf>
    <xf numFmtId="0" fontId="15" fillId="0" borderId="29" xfId="0" applyFont="1" applyBorder="1" applyAlignment="1">
      <alignment vertical="center"/>
    </xf>
    <xf numFmtId="0" fontId="0" fillId="0" borderId="2" xfId="0" applyBorder="1"/>
    <xf numFmtId="0" fontId="8" fillId="4" borderId="23" xfId="2" applyBorder="1">
      <protection locked="0"/>
    </xf>
    <xf numFmtId="0" fontId="15" fillId="0" borderId="30" xfId="0" applyFont="1" applyBorder="1" applyAlignment="1">
      <alignment vertical="center"/>
    </xf>
    <xf numFmtId="0" fontId="0" fillId="0" borderId="6" xfId="0" applyBorder="1"/>
    <xf numFmtId="0" fontId="8" fillId="4" borderId="24" xfId="2" applyBorder="1">
      <protection locked="0"/>
    </xf>
    <xf numFmtId="0" fontId="0" fillId="0" borderId="23" xfId="0" applyBorder="1"/>
    <xf numFmtId="0" fontId="0" fillId="0" borderId="24" xfId="0" applyBorder="1"/>
    <xf numFmtId="0" fontId="23" fillId="5" borderId="31" xfId="3" applyFont="1" applyBorder="1" applyAlignment="1">
      <alignment horizontal="center"/>
    </xf>
    <xf numFmtId="0" fontId="23" fillId="4" borderId="31" xfId="2" applyFont="1" applyBorder="1">
      <protection locked="0"/>
    </xf>
    <xf numFmtId="0" fontId="23" fillId="4" borderId="32" xfId="2" applyFont="1" applyBorder="1">
      <protection locked="0"/>
    </xf>
    <xf numFmtId="0" fontId="23" fillId="5" borderId="33" xfId="3" applyFont="1" applyBorder="1" applyAlignment="1">
      <alignment horizontal="center"/>
    </xf>
    <xf numFmtId="0" fontId="23" fillId="4" borderId="33" xfId="2" applyFont="1" applyBorder="1">
      <protection locked="0"/>
    </xf>
    <xf numFmtId="0" fontId="23" fillId="4" borderId="34" xfId="2" applyFont="1" applyBorder="1">
      <protection locked="0"/>
    </xf>
    <xf numFmtId="0" fontId="23" fillId="5" borderId="35" xfId="3" applyFont="1" applyBorder="1" applyAlignment="1">
      <alignment horizontal="center"/>
    </xf>
    <xf numFmtId="0" fontId="23" fillId="4" borderId="35" xfId="2" applyFont="1" applyBorder="1">
      <protection locked="0"/>
    </xf>
    <xf numFmtId="0" fontId="23" fillId="4" borderId="36" xfId="2" applyFont="1" applyBorder="1">
      <protection locked="0"/>
    </xf>
    <xf numFmtId="49" fontId="19" fillId="0" borderId="0" xfId="0" applyNumberFormat="1" applyFont="1"/>
    <xf numFmtId="49" fontId="29" fillId="0" borderId="0" xfId="0" quotePrefix="1" applyNumberFormat="1" applyFont="1"/>
    <xf numFmtId="49" fontId="19" fillId="3" borderId="0" xfId="0" applyNumberFormat="1" applyFont="1" applyFill="1"/>
    <xf numFmtId="49" fontId="19" fillId="0" borderId="0" xfId="0" applyNumberFormat="1" applyFont="1" applyAlignment="1">
      <alignment horizontal="center" textRotation="90"/>
    </xf>
    <xf numFmtId="22" fontId="30" fillId="0" borderId="0" xfId="0" applyNumberFormat="1" applyFont="1" applyAlignment="1">
      <alignment horizontal="left" textRotation="90"/>
    </xf>
    <xf numFmtId="49" fontId="19" fillId="0" borderId="0" xfId="0" quotePrefix="1" applyNumberFormat="1" applyFont="1" applyAlignment="1">
      <alignment horizontal="left" textRotation="90"/>
    </xf>
    <xf numFmtId="49" fontId="19" fillId="3" borderId="0" xfId="0" applyNumberFormat="1" applyFont="1" applyFill="1" applyAlignment="1">
      <alignment horizontal="left"/>
    </xf>
    <xf numFmtId="0" fontId="19" fillId="0" borderId="0" xfId="0" applyFont="1" applyAlignment="1">
      <alignment horizontal="center" vertical="center" wrapText="1"/>
    </xf>
    <xf numFmtId="22" fontId="19" fillId="0" borderId="0" xfId="0" applyNumberFormat="1" applyFont="1" applyAlignment="1">
      <alignment horizontal="center" vertical="center" wrapText="1"/>
    </xf>
    <xf numFmtId="0" fontId="19" fillId="0" borderId="0" xfId="0" applyFont="1" applyAlignment="1">
      <alignment horizontal="centerContinuous" vertical="center" wrapText="1"/>
    </xf>
    <xf numFmtId="0" fontId="23" fillId="4" borderId="37" xfId="2" applyFont="1" applyBorder="1">
      <protection locked="0"/>
    </xf>
    <xf numFmtId="0" fontId="0" fillId="0" borderId="11" xfId="0" applyBorder="1"/>
    <xf numFmtId="0" fontId="0" fillId="0" borderId="5" xfId="0" applyBorder="1"/>
    <xf numFmtId="0" fontId="0" fillId="0" borderId="40" xfId="0" applyBorder="1"/>
    <xf numFmtId="0" fontId="0" fillId="0" borderId="9" xfId="0" applyBorder="1"/>
    <xf numFmtId="0" fontId="23" fillId="4" borderId="11" xfId="2" applyFont="1" applyBorder="1">
      <protection locked="0"/>
    </xf>
    <xf numFmtId="0" fontId="23" fillId="4" borderId="39" xfId="2" applyFont="1" applyBorder="1">
      <protection locked="0"/>
    </xf>
    <xf numFmtId="0" fontId="23" fillId="4" borderId="0" xfId="2" applyFont="1" applyBorder="1">
      <protection locked="0"/>
    </xf>
    <xf numFmtId="0" fontId="23" fillId="4" borderId="9" xfId="2" applyFont="1" applyBorder="1">
      <protection locked="0"/>
    </xf>
    <xf numFmtId="2" fontId="23" fillId="4" borderId="2" xfId="2" applyNumberFormat="1" applyFont="1">
      <protection locked="0"/>
    </xf>
    <xf numFmtId="2" fontId="0" fillId="0" borderId="0" xfId="0" applyNumberFormat="1"/>
    <xf numFmtId="0" fontId="20" fillId="0" borderId="0" xfId="0" applyFont="1"/>
    <xf numFmtId="0" fontId="20" fillId="0" borderId="0" xfId="0" applyFont="1" applyAlignment="1">
      <alignment horizontal="center" vertical="center"/>
    </xf>
    <xf numFmtId="0" fontId="0" fillId="0" borderId="0" xfId="0" applyAlignment="1">
      <alignment horizontal="center" vertical="center"/>
    </xf>
    <xf numFmtId="9" fontId="8" fillId="4" borderId="2" xfId="15" applyFont="1" applyFill="1" applyBorder="1" applyProtection="1">
      <protection locked="0"/>
    </xf>
    <xf numFmtId="0" fontId="0" fillId="5" borderId="0" xfId="3" applyFont="1" applyBorder="1"/>
    <xf numFmtId="0" fontId="0" fillId="7" borderId="0" xfId="5" applyFont="1" applyBorder="1"/>
    <xf numFmtId="0" fontId="0" fillId="0" borderId="0" xfId="0" applyAlignment="1">
      <alignment horizontal="centerContinuous"/>
    </xf>
    <xf numFmtId="0" fontId="21" fillId="0" borderId="0" xfId="0" applyFont="1" applyAlignment="1">
      <alignment horizontal="center" textRotation="90"/>
    </xf>
    <xf numFmtId="49" fontId="21" fillId="3" borderId="0" xfId="0" applyNumberFormat="1" applyFont="1" applyFill="1"/>
    <xf numFmtId="0" fontId="21" fillId="0" borderId="0" xfId="0" applyFont="1" applyAlignment="1">
      <alignment horizontal="centerContinuous" vertical="center" wrapText="1"/>
    </xf>
    <xf numFmtId="0" fontId="0" fillId="0" borderId="0" xfId="0" applyAlignment="1">
      <alignment horizontal="centerContinuous" vertical="center"/>
    </xf>
    <xf numFmtId="0" fontId="0" fillId="2" borderId="0" xfId="0" applyFill="1" applyAlignment="1">
      <alignment horizontal="right"/>
    </xf>
    <xf numFmtId="49" fontId="19" fillId="2" borderId="0" xfId="0" applyNumberFormat="1" applyFont="1" applyFill="1" applyAlignment="1">
      <alignment horizontal="right"/>
    </xf>
    <xf numFmtId="22" fontId="0" fillId="0" borderId="0" xfId="0" applyNumberFormat="1" applyAlignment="1">
      <alignment horizontal="center"/>
    </xf>
    <xf numFmtId="0" fontId="19" fillId="0" borderId="0" xfId="0" applyFont="1" applyAlignment="1">
      <alignment horizontal="center"/>
    </xf>
    <xf numFmtId="0" fontId="21" fillId="0" borderId="0" xfId="0" applyFont="1" applyAlignment="1">
      <alignment horizontal="center"/>
    </xf>
    <xf numFmtId="49" fontId="19" fillId="0" borderId="0" xfId="0" applyNumberFormat="1" applyFont="1" applyAlignment="1">
      <alignment horizontal="center"/>
    </xf>
    <xf numFmtId="0" fontId="20" fillId="0" borderId="0" xfId="0" applyFont="1" applyAlignment="1">
      <alignment horizontal="center"/>
    </xf>
    <xf numFmtId="20" fontId="20" fillId="0" borderId="0" xfId="0" quotePrefix="1" applyNumberFormat="1" applyFont="1" applyAlignment="1">
      <alignment horizontal="center"/>
    </xf>
    <xf numFmtId="20" fontId="20" fillId="0" borderId="0" xfId="0" applyNumberFormat="1" applyFont="1" applyAlignment="1">
      <alignment horizontal="center"/>
    </xf>
    <xf numFmtId="0" fontId="19" fillId="0" borderId="0" xfId="0" quotePrefix="1" applyFont="1" applyAlignment="1">
      <alignment horizontal="left" textRotation="90"/>
    </xf>
    <xf numFmtId="166" fontId="32" fillId="4" borderId="2" xfId="2" applyNumberFormat="1" applyFont="1" applyAlignment="1">
      <alignment horizontal="center"/>
      <protection locked="0"/>
    </xf>
    <xf numFmtId="20" fontId="32" fillId="4" borderId="2" xfId="2" quotePrefix="1" applyNumberFormat="1" applyFont="1" applyAlignment="1">
      <alignment horizontal="center"/>
      <protection locked="0"/>
    </xf>
    <xf numFmtId="0" fontId="32" fillId="4" borderId="2" xfId="2" quotePrefix="1" applyFont="1" applyAlignment="1">
      <alignment horizontal="center"/>
      <protection locked="0"/>
    </xf>
    <xf numFmtId="0" fontId="6" fillId="15" borderId="1" xfId="1" applyProtection="1">
      <protection locked="0"/>
    </xf>
    <xf numFmtId="167" fontId="20" fillId="0" borderId="0" xfId="0" applyNumberFormat="1" applyFont="1" applyAlignment="1">
      <alignment horizontal="center" textRotation="90"/>
    </xf>
    <xf numFmtId="0" fontId="33" fillId="0" borderId="0" xfId="0" applyFont="1" applyAlignment="1">
      <alignment horizontal="centerContinuous"/>
    </xf>
    <xf numFmtId="0" fontId="22" fillId="0" borderId="0" xfId="0" applyFont="1" applyAlignment="1">
      <alignment horizontal="centerContinuous"/>
    </xf>
    <xf numFmtId="0" fontId="0" fillId="21" borderId="0" xfId="18" applyFont="1" applyBorder="1"/>
    <xf numFmtId="9" fontId="19" fillId="0" borderId="0" xfId="15" quotePrefix="1" applyFont="1" applyBorder="1" applyAlignment="1">
      <alignment horizontal="center"/>
    </xf>
    <xf numFmtId="165" fontId="26" fillId="9" borderId="0" xfId="15" applyNumberFormat="1" applyFont="1" applyFill="1" applyBorder="1" applyAlignment="1">
      <alignment horizontal="center"/>
    </xf>
    <xf numFmtId="0" fontId="31" fillId="0" borderId="0" xfId="0" applyFont="1"/>
    <xf numFmtId="0" fontId="6" fillId="6" borderId="1" xfId="4" applyFont="1" applyBorder="1"/>
    <xf numFmtId="0" fontId="6" fillId="5" borderId="1" xfId="3" applyFont="1" applyBorder="1"/>
    <xf numFmtId="169" fontId="20" fillId="11" borderId="4" xfId="0" applyNumberFormat="1" applyFont="1" applyFill="1" applyBorder="1" applyProtection="1">
      <protection locked="0"/>
    </xf>
    <xf numFmtId="168" fontId="21" fillId="0" borderId="0" xfId="0" applyNumberFormat="1" applyFont="1" applyAlignment="1">
      <alignment horizontal="center" wrapText="1"/>
    </xf>
    <xf numFmtId="0" fontId="36" fillId="0" borderId="0" xfId="0" applyFont="1" applyAlignment="1">
      <alignment horizontal="center" wrapText="1"/>
    </xf>
    <xf numFmtId="0" fontId="19" fillId="0" borderId="0" xfId="0" applyFont="1" applyAlignment="1">
      <alignment horizontal="centerContinuous"/>
    </xf>
    <xf numFmtId="0" fontId="19" fillId="21" borderId="0" xfId="18" applyFont="1" applyBorder="1"/>
    <xf numFmtId="0" fontId="19" fillId="5" borderId="0" xfId="3" applyFont="1" applyBorder="1"/>
    <xf numFmtId="0" fontId="20" fillId="0" borderId="5" xfId="0" applyFont="1" applyBorder="1" applyAlignment="1">
      <alignment horizontal="center" textRotation="90"/>
    </xf>
    <xf numFmtId="0" fontId="21" fillId="0" borderId="5" xfId="0" applyFont="1" applyBorder="1" applyAlignment="1">
      <alignment horizontal="centerContinuous" vertical="center" wrapText="1"/>
    </xf>
    <xf numFmtId="166" fontId="19" fillId="0" borderId="5" xfId="0" applyNumberFormat="1" applyFont="1" applyBorder="1" applyAlignment="1">
      <alignment horizontal="center"/>
    </xf>
    <xf numFmtId="166" fontId="19" fillId="0" borderId="0" xfId="0" applyNumberFormat="1" applyFont="1" applyAlignment="1">
      <alignment horizontal="center"/>
    </xf>
    <xf numFmtId="0" fontId="20" fillId="0" borderId="40" xfId="0" applyFont="1" applyBorder="1" applyAlignment="1">
      <alignment horizontal="center" textRotation="90"/>
    </xf>
    <xf numFmtId="0" fontId="0" fillId="0" borderId="40" xfId="0" applyBorder="1" applyAlignment="1">
      <alignment horizontal="centerContinuous" vertical="center"/>
    </xf>
    <xf numFmtId="166" fontId="19" fillId="0" borderId="40" xfId="0" applyNumberFormat="1" applyFont="1" applyBorder="1" applyAlignment="1">
      <alignment horizontal="center"/>
    </xf>
    <xf numFmtId="0" fontId="0" fillId="0" borderId="47" xfId="0" applyBorder="1"/>
    <xf numFmtId="0" fontId="20" fillId="0" borderId="47" xfId="0" applyFont="1" applyBorder="1" applyAlignment="1">
      <alignment horizontal="center" textRotation="90"/>
    </xf>
    <xf numFmtId="0" fontId="0" fillId="0" borderId="47" xfId="0" applyBorder="1" applyAlignment="1">
      <alignment horizontal="centerContinuous" vertical="center"/>
    </xf>
    <xf numFmtId="166" fontId="19" fillId="0" borderId="47" xfId="0" applyNumberFormat="1" applyFont="1" applyBorder="1" applyAlignment="1">
      <alignment horizontal="center"/>
    </xf>
    <xf numFmtId="0" fontId="33" fillId="0" borderId="5" xfId="0" applyFont="1" applyBorder="1" applyAlignment="1">
      <alignment horizontal="centerContinuous"/>
    </xf>
    <xf numFmtId="0" fontId="22" fillId="0" borderId="47" xfId="0" applyFont="1" applyBorder="1" applyAlignment="1">
      <alignment horizontal="centerContinuous"/>
    </xf>
    <xf numFmtId="0" fontId="33" fillId="0" borderId="48" xfId="0" applyFont="1" applyBorder="1" applyAlignment="1">
      <alignment horizontal="centerContinuous"/>
    </xf>
    <xf numFmtId="0" fontId="22" fillId="0" borderId="40" xfId="0" applyFont="1" applyBorder="1" applyAlignment="1">
      <alignment horizontal="centerContinuous"/>
    </xf>
    <xf numFmtId="0" fontId="38" fillId="0" borderId="0" xfId="0" applyFont="1"/>
    <xf numFmtId="0" fontId="39" fillId="0" borderId="0" xfId="0" applyFont="1" applyAlignment="1">
      <alignment horizontal="center" textRotation="90"/>
    </xf>
    <xf numFmtId="0" fontId="39" fillId="0" borderId="0" xfId="0" applyFont="1" applyAlignment="1">
      <alignment horizontal="center" vertical="center" wrapText="1"/>
    </xf>
    <xf numFmtId="0" fontId="39" fillId="0" borderId="0" xfId="0" applyFont="1" applyAlignment="1">
      <alignment horizontal="center" vertical="center"/>
    </xf>
    <xf numFmtId="0" fontId="38" fillId="0" borderId="0" xfId="0" applyFont="1" applyAlignment="1">
      <alignment horizontal="center" vertical="center"/>
    </xf>
    <xf numFmtId="0" fontId="38" fillId="0" borderId="0" xfId="0" applyFont="1" applyAlignment="1">
      <alignment horizontal="centerContinuous"/>
    </xf>
    <xf numFmtId="0" fontId="38" fillId="4" borderId="2" xfId="2" applyFont="1">
      <protection locked="0"/>
    </xf>
    <xf numFmtId="0" fontId="38" fillId="4" borderId="2" xfId="2" applyFont="1" applyAlignment="1">
      <alignment horizontal="center"/>
      <protection locked="0"/>
    </xf>
    <xf numFmtId="0" fontId="38" fillId="0" borderId="0" xfId="0" applyFont="1" applyAlignment="1">
      <alignment horizontal="center"/>
    </xf>
    <xf numFmtId="9" fontId="38" fillId="4" borderId="2" xfId="15" applyFont="1" applyFill="1" applyBorder="1" applyProtection="1">
      <protection locked="0"/>
    </xf>
    <xf numFmtId="0" fontId="39" fillId="0" borderId="0" xfId="0" applyFont="1"/>
    <xf numFmtId="166" fontId="39" fillId="4" borderId="2" xfId="2" applyNumberFormat="1" applyFont="1" applyAlignment="1">
      <alignment horizontal="center"/>
      <protection locked="0"/>
    </xf>
    <xf numFmtId="0" fontId="39" fillId="0" borderId="0" xfId="0" applyFont="1" applyAlignment="1">
      <alignment horizontal="center"/>
    </xf>
    <xf numFmtId="20" fontId="39" fillId="4" borderId="2" xfId="2" quotePrefix="1" applyNumberFormat="1" applyFont="1" applyAlignment="1">
      <alignment horizontal="center"/>
      <protection locked="0"/>
    </xf>
    <xf numFmtId="20" fontId="39" fillId="0" borderId="0" xfId="0" applyNumberFormat="1" applyFont="1" applyAlignment="1">
      <alignment horizontal="center"/>
    </xf>
    <xf numFmtId="20" fontId="39" fillId="0" borderId="0" xfId="0" quotePrefix="1" applyNumberFormat="1" applyFont="1" applyAlignment="1">
      <alignment horizontal="center"/>
    </xf>
    <xf numFmtId="0" fontId="39" fillId="4" borderId="2" xfId="2" quotePrefix="1" applyFont="1" applyAlignment="1">
      <alignment horizontal="center"/>
      <protection locked="0"/>
    </xf>
    <xf numFmtId="0" fontId="40" fillId="0" borderId="0" xfId="0" applyFont="1"/>
    <xf numFmtId="0" fontId="38" fillId="21" borderId="0" xfId="18" applyFont="1" applyBorder="1"/>
    <xf numFmtId="0" fontId="38" fillId="0" borderId="0" xfId="0" applyFont="1" applyAlignment="1">
      <alignment horizontal="left"/>
    </xf>
    <xf numFmtId="0" fontId="41" fillId="0" borderId="12" xfId="0" quotePrefix="1" applyFont="1" applyBorder="1" applyAlignment="1">
      <alignment horizontal="center"/>
    </xf>
    <xf numFmtId="0" fontId="41" fillId="0" borderId="18" xfId="0" quotePrefix="1" applyFont="1" applyBorder="1" applyAlignment="1">
      <alignment horizontal="center"/>
    </xf>
    <xf numFmtId="9" fontId="41" fillId="4" borderId="13" xfId="15" quotePrefix="1" applyFont="1" applyFill="1" applyBorder="1" applyAlignment="1" applyProtection="1">
      <alignment horizontal="center"/>
      <protection locked="0"/>
    </xf>
    <xf numFmtId="165" fontId="39" fillId="9" borderId="2" xfId="15" applyNumberFormat="1" applyFont="1" applyFill="1" applyBorder="1" applyAlignment="1">
      <alignment horizontal="center"/>
    </xf>
    <xf numFmtId="0" fontId="41" fillId="0" borderId="0" xfId="0" quotePrefix="1" applyFont="1" applyAlignment="1">
      <alignment horizontal="center"/>
    </xf>
    <xf numFmtId="0" fontId="41" fillId="0" borderId="19" xfId="0" quotePrefix="1" applyFont="1" applyBorder="1" applyAlignment="1">
      <alignment horizontal="center"/>
    </xf>
    <xf numFmtId="9" fontId="41" fillId="0" borderId="16" xfId="15" quotePrefix="1" applyFont="1" applyBorder="1" applyAlignment="1">
      <alignment horizontal="center"/>
    </xf>
    <xf numFmtId="0" fontId="38" fillId="0" borderId="14" xfId="0" applyFont="1" applyBorder="1" applyAlignment="1">
      <alignment horizontal="left"/>
    </xf>
    <xf numFmtId="0" fontId="41" fillId="0" borderId="14" xfId="0" quotePrefix="1" applyFont="1" applyBorder="1" applyAlignment="1">
      <alignment horizontal="center"/>
    </xf>
    <xf numFmtId="0" fontId="41" fillId="0" borderId="20" xfId="0" quotePrefix="1" applyFont="1" applyBorder="1" applyAlignment="1">
      <alignment horizontal="center"/>
    </xf>
    <xf numFmtId="9" fontId="41" fillId="0" borderId="17" xfId="15" quotePrefix="1" applyFont="1" applyBorder="1" applyAlignment="1">
      <alignment horizontal="center"/>
    </xf>
    <xf numFmtId="165" fontId="41" fillId="4" borderId="2" xfId="15" quotePrefix="1" applyNumberFormat="1" applyFont="1" applyFill="1" applyBorder="1" applyAlignment="1" applyProtection="1">
      <alignment horizontal="center"/>
      <protection locked="0"/>
    </xf>
    <xf numFmtId="0" fontId="38" fillId="0" borderId="0" xfId="0" applyFont="1" applyAlignment="1">
      <alignment horizontal="right"/>
    </xf>
    <xf numFmtId="165" fontId="41" fillId="5" borderId="0" xfId="3" applyNumberFormat="1" applyFont="1" applyBorder="1" applyAlignment="1">
      <alignment horizontal="center"/>
    </xf>
    <xf numFmtId="165" fontId="41" fillId="6" borderId="0" xfId="4" applyNumberFormat="1" applyFont="1" applyBorder="1" applyAlignment="1">
      <alignment horizontal="center"/>
    </xf>
    <xf numFmtId="0" fontId="43" fillId="0" borderId="0" xfId="0" applyFont="1" applyAlignment="1">
      <alignment horizontal="center" textRotation="90"/>
    </xf>
    <xf numFmtId="0" fontId="44" fillId="0" borderId="0" xfId="0" applyFont="1" applyAlignment="1">
      <alignment horizontal="center" wrapText="1"/>
    </xf>
    <xf numFmtId="0" fontId="43" fillId="0" borderId="0" xfId="0" applyFont="1" applyAlignment="1">
      <alignment horizontal="center" wrapText="1"/>
    </xf>
    <xf numFmtId="165" fontId="43" fillId="20" borderId="2" xfId="15" applyNumberFormat="1" applyFont="1" applyFill="1" applyBorder="1" applyAlignment="1">
      <alignment horizontal="center"/>
    </xf>
    <xf numFmtId="165" fontId="41" fillId="4" borderId="2" xfId="2" applyNumberFormat="1" applyFont="1" applyAlignment="1">
      <alignment horizontal="center"/>
      <protection locked="0"/>
    </xf>
    <xf numFmtId="170" fontId="0" fillId="0" borderId="0" xfId="0" applyNumberFormat="1"/>
    <xf numFmtId="0" fontId="8" fillId="4" borderId="6" xfId="2" applyBorder="1">
      <protection locked="0"/>
    </xf>
    <xf numFmtId="0" fontId="45" fillId="0" borderId="0" xfId="0" applyFont="1" applyAlignment="1">
      <alignment vertical="center"/>
    </xf>
    <xf numFmtId="0" fontId="20" fillId="0" borderId="0" xfId="0" applyFont="1" applyAlignment="1">
      <alignment horizontal="center" textRotation="90" wrapText="1"/>
    </xf>
    <xf numFmtId="0" fontId="21" fillId="0" borderId="0" xfId="0" applyFont="1"/>
    <xf numFmtId="0" fontId="0" fillId="5" borderId="0" xfId="3" applyFont="1" applyBorder="1" applyAlignment="1">
      <alignment horizontal="center"/>
    </xf>
    <xf numFmtId="0" fontId="41" fillId="4" borderId="2" xfId="2" applyFont="1" applyAlignment="1">
      <alignment horizontal="center" vertical="center"/>
      <protection locked="0"/>
    </xf>
    <xf numFmtId="9" fontId="23" fillId="4" borderId="2" xfId="2" quotePrefix="1" applyNumberFormat="1" applyFont="1" applyAlignment="1">
      <alignment horizontal="center"/>
      <protection locked="0"/>
    </xf>
    <xf numFmtId="0" fontId="13" fillId="9" borderId="2" xfId="8" applyAlignment="1">
      <alignment horizontal="center"/>
    </xf>
    <xf numFmtId="0" fontId="16" fillId="12" borderId="16" xfId="0" applyFont="1" applyFill="1" applyBorder="1" applyAlignment="1">
      <alignment vertical="center"/>
    </xf>
    <xf numFmtId="0" fontId="19" fillId="22" borderId="0" xfId="19" applyFont="1" applyAlignment="1">
      <alignment horizontal="center" textRotation="90"/>
    </xf>
    <xf numFmtId="0" fontId="19" fillId="23" borderId="0" xfId="20" applyFont="1" applyAlignment="1">
      <alignment horizontal="center" textRotation="90"/>
    </xf>
    <xf numFmtId="0" fontId="46" fillId="0" borderId="0" xfId="0" applyFont="1"/>
    <xf numFmtId="0" fontId="41" fillId="0" borderId="0" xfId="0" applyFont="1"/>
    <xf numFmtId="2" fontId="41" fillId="4" borderId="2" xfId="2" applyNumberFormat="1" applyFont="1">
      <protection locked="0"/>
    </xf>
    <xf numFmtId="0" fontId="47" fillId="2" borderId="0" xfId="0" applyFont="1" applyFill="1" applyAlignment="1">
      <alignment horizontal="right" indent="2"/>
    </xf>
    <xf numFmtId="49" fontId="47" fillId="2" borderId="0" xfId="0" applyNumberFormat="1" applyFont="1" applyFill="1" applyAlignment="1">
      <alignment horizontal="right" indent="2"/>
    </xf>
    <xf numFmtId="0" fontId="47" fillId="2" borderId="0" xfId="0" applyFont="1" applyFill="1"/>
    <xf numFmtId="0" fontId="48" fillId="2" borderId="0" xfId="0" applyFont="1" applyFill="1"/>
    <xf numFmtId="0" fontId="48" fillId="2" borderId="0" xfId="0" applyFont="1" applyFill="1" applyAlignment="1">
      <alignment horizontal="right"/>
    </xf>
    <xf numFmtId="0" fontId="48" fillId="2" borderId="0" xfId="0" applyFont="1" applyFill="1" applyAlignment="1">
      <alignment horizontal="left"/>
    </xf>
    <xf numFmtId="171" fontId="47" fillId="2" borderId="0" xfId="0" applyNumberFormat="1" applyFont="1" applyFill="1" applyAlignment="1">
      <alignment horizontal="center"/>
    </xf>
    <xf numFmtId="0" fontId="49" fillId="4" borderId="2" xfId="2" applyFont="1">
      <protection locked="0"/>
    </xf>
    <xf numFmtId="0" fontId="47" fillId="3" borderId="0" xfId="0" applyFont="1" applyFill="1"/>
    <xf numFmtId="0" fontId="13" fillId="9" borderId="2" xfId="8"/>
    <xf numFmtId="0" fontId="8" fillId="14" borderId="8" xfId="11" applyAlignment="1">
      <alignment horizontal="center" vertical="center"/>
      <protection locked="0"/>
    </xf>
    <xf numFmtId="0" fontId="0" fillId="0" borderId="0" xfId="0" applyAlignment="1">
      <alignment horizontal="centerContinuous" vertical="center" wrapText="1"/>
    </xf>
    <xf numFmtId="20" fontId="0" fillId="0" borderId="0" xfId="0" applyNumberFormat="1"/>
    <xf numFmtId="20" fontId="8" fillId="6" borderId="2" xfId="4" quotePrefix="1" applyNumberFormat="1"/>
    <xf numFmtId="20" fontId="8" fillId="5" borderId="2" xfId="3" quotePrefix="1" applyNumberFormat="1"/>
    <xf numFmtId="0" fontId="8" fillId="4" borderId="2" xfId="2" quotePrefix="1">
      <protection locked="0"/>
    </xf>
    <xf numFmtId="20" fontId="8" fillId="4" borderId="2" xfId="2" quotePrefix="1" applyNumberFormat="1">
      <protection locked="0"/>
    </xf>
    <xf numFmtId="0" fontId="8" fillId="4" borderId="2" xfId="2" applyAlignment="1">
      <alignment horizontal="center" vertical="center"/>
      <protection locked="0"/>
    </xf>
    <xf numFmtId="0" fontId="23" fillId="4" borderId="6" xfId="2" applyFont="1" applyBorder="1" applyAlignment="1">
      <alignment horizontal="center"/>
      <protection locked="0"/>
    </xf>
    <xf numFmtId="0" fontId="23" fillId="4" borderId="2" xfId="2" applyFont="1" applyAlignment="1">
      <alignment horizontal="center"/>
      <protection locked="0"/>
    </xf>
    <xf numFmtId="0" fontId="23" fillId="5" borderId="2" xfId="3" applyFont="1" applyBorder="1" applyAlignment="1">
      <alignment horizontal="center"/>
    </xf>
    <xf numFmtId="0" fontId="23" fillId="4" borderId="7" xfId="2" applyFont="1" applyBorder="1" applyAlignment="1">
      <alignment horizontal="center"/>
      <protection locked="0"/>
    </xf>
    <xf numFmtId="0" fontId="14" fillId="19" borderId="2" xfId="16"/>
    <xf numFmtId="0" fontId="51" fillId="0" borderId="0" xfId="0" applyFont="1"/>
    <xf numFmtId="0" fontId="10" fillId="0" borderId="0" xfId="0" applyFont="1" applyAlignment="1">
      <alignment horizontal="left"/>
    </xf>
    <xf numFmtId="0" fontId="20" fillId="0" borderId="0" xfId="0" applyFont="1" applyAlignment="1">
      <alignment vertical="top" wrapText="1"/>
    </xf>
    <xf numFmtId="0" fontId="54" fillId="5" borderId="7" xfId="3" applyFont="1" applyBorder="1" applyAlignment="1">
      <alignment horizontal="center"/>
    </xf>
    <xf numFmtId="0" fontId="54" fillId="4" borderId="7" xfId="2" applyFont="1" applyBorder="1" applyAlignment="1">
      <alignment horizontal="center"/>
      <protection locked="0"/>
    </xf>
    <xf numFmtId="0" fontId="54" fillId="0" borderId="0" xfId="0" applyFont="1"/>
    <xf numFmtId="0" fontId="54" fillId="5" borderId="2" xfId="3" applyFont="1" applyBorder="1" applyAlignment="1">
      <alignment horizontal="center"/>
    </xf>
    <xf numFmtId="0" fontId="12" fillId="0" borderId="0" xfId="0" applyFont="1"/>
    <xf numFmtId="0" fontId="54" fillId="5" borderId="6" xfId="3" applyFont="1" applyBorder="1" applyAlignment="1">
      <alignment horizontal="center"/>
    </xf>
    <xf numFmtId="0" fontId="54" fillId="4" borderId="6" xfId="2" applyFont="1" applyBorder="1" applyAlignment="1">
      <alignment horizontal="center"/>
      <protection locked="0"/>
    </xf>
    <xf numFmtId="0" fontId="0" fillId="0" borderId="0" xfId="0" quotePrefix="1"/>
    <xf numFmtId="0" fontId="19" fillId="6" borderId="0" xfId="4" applyFont="1" applyBorder="1" applyAlignment="1">
      <alignment horizontal="center" textRotation="90"/>
    </xf>
    <xf numFmtId="0" fontId="55" fillId="6" borderId="0" xfId="4" applyFont="1" applyBorder="1" applyAlignment="1">
      <alignment horizontal="center" textRotation="90"/>
    </xf>
    <xf numFmtId="0" fontId="50" fillId="21" borderId="2" xfId="18" quotePrefix="1" applyFont="1"/>
    <xf numFmtId="0" fontId="0" fillId="6" borderId="0" xfId="4" applyFont="1" applyBorder="1" applyAlignment="1">
      <alignment horizontal="center"/>
    </xf>
    <xf numFmtId="0" fontId="0" fillId="7" borderId="0" xfId="5" applyFont="1" applyBorder="1" applyAlignment="1">
      <alignment horizontal="center"/>
    </xf>
    <xf numFmtId="0" fontId="14" fillId="20" borderId="2" xfId="17" applyAlignment="1">
      <alignment horizontal="center"/>
    </xf>
    <xf numFmtId="16" fontId="23" fillId="4" borderId="2" xfId="2" applyNumberFormat="1" applyFont="1">
      <protection locked="0"/>
    </xf>
    <xf numFmtId="0" fontId="23" fillId="14" borderId="50" xfId="11" applyFont="1" applyBorder="1">
      <protection locked="0"/>
    </xf>
    <xf numFmtId="0" fontId="23" fillId="14" borderId="49" xfId="11" applyFont="1" applyBorder="1">
      <protection locked="0"/>
    </xf>
    <xf numFmtId="16" fontId="50" fillId="4" borderId="2" xfId="2" applyNumberFormat="1" applyFont="1" applyAlignment="1">
      <alignment horizontal="center"/>
      <protection locked="0"/>
    </xf>
    <xf numFmtId="16" fontId="21" fillId="0" borderId="0" xfId="0" applyNumberFormat="1" applyFont="1"/>
    <xf numFmtId="0" fontId="58" fillId="9" borderId="2" xfId="8" applyFont="1"/>
    <xf numFmtId="0" fontId="50" fillId="4" borderId="2" xfId="2" applyFont="1">
      <protection locked="0"/>
    </xf>
    <xf numFmtId="0" fontId="21" fillId="3" borderId="0" xfId="0" applyFont="1" applyFill="1" applyAlignment="1">
      <alignment horizontal="center"/>
    </xf>
    <xf numFmtId="16" fontId="57" fillId="4" borderId="2" xfId="2" applyNumberFormat="1" applyFont="1" applyAlignment="1">
      <alignment horizontal="center"/>
      <protection locked="0"/>
    </xf>
    <xf numFmtId="0" fontId="12" fillId="4" borderId="2" xfId="2" applyFont="1" applyAlignment="1">
      <alignment horizontal="center"/>
      <protection locked="0"/>
    </xf>
    <xf numFmtId="0" fontId="12" fillId="0" borderId="0" xfId="0" applyFont="1" applyAlignment="1">
      <alignment horizontal="right"/>
    </xf>
    <xf numFmtId="0" fontId="54" fillId="21" borderId="0" xfId="18" applyFont="1" applyBorder="1"/>
    <xf numFmtId="0" fontId="54" fillId="5" borderId="0" xfId="3" applyFont="1" applyBorder="1"/>
    <xf numFmtId="0" fontId="12" fillId="0" borderId="0" xfId="0" applyFont="1" applyAlignment="1">
      <alignment horizontal="centerContinuous"/>
    </xf>
    <xf numFmtId="0" fontId="59" fillId="0" borderId="0" xfId="0" applyFont="1" applyAlignment="1">
      <alignment horizontal="centerContinuous"/>
    </xf>
    <xf numFmtId="0" fontId="12" fillId="0" borderId="0" xfId="0" applyFont="1" applyAlignment="1">
      <alignment horizontal="center"/>
    </xf>
    <xf numFmtId="20" fontId="50" fillId="7" borderId="2" xfId="5" quotePrefix="1" applyNumberFormat="1" applyFont="1"/>
    <xf numFmtId="0" fontId="0" fillId="0" borderId="0" xfId="0" applyAlignment="1">
      <alignment horizontal="centerContinuous" vertical="top"/>
    </xf>
    <xf numFmtId="0" fontId="20" fillId="0" borderId="0" xfId="0" applyFont="1" applyAlignment="1">
      <alignment horizontal="centerContinuous" vertical="top"/>
    </xf>
    <xf numFmtId="0" fontId="0" fillId="0" borderId="0" xfId="0" applyAlignment="1">
      <alignment vertical="top"/>
    </xf>
    <xf numFmtId="0" fontId="56" fillId="0" borderId="0" xfId="0" applyFont="1" applyAlignment="1">
      <alignment vertical="top" wrapText="1"/>
    </xf>
    <xf numFmtId="0" fontId="12" fillId="0" borderId="0" xfId="0" applyFont="1" applyAlignment="1">
      <alignment horizontal="centerContinuous" vertical="top"/>
    </xf>
    <xf numFmtId="0" fontId="56" fillId="0" borderId="0" xfId="0" applyFont="1" applyAlignment="1">
      <alignment horizontal="centerContinuous" vertical="top"/>
    </xf>
    <xf numFmtId="0" fontId="12" fillId="0" borderId="0" xfId="0" applyFont="1" applyAlignment="1">
      <alignment vertical="top"/>
    </xf>
    <xf numFmtId="0" fontId="12" fillId="0" borderId="0" xfId="0" applyFont="1" applyAlignment="1">
      <alignment horizontal="centerContinuous" vertical="center" wrapText="1"/>
    </xf>
    <xf numFmtId="0" fontId="12" fillId="4" borderId="2" xfId="2" applyFont="1" applyAlignment="1">
      <alignment horizontal="center" vertical="center"/>
      <protection locked="0"/>
    </xf>
    <xf numFmtId="0" fontId="12" fillId="14" borderId="8" xfId="11" applyFont="1" applyAlignment="1">
      <alignment horizontal="center" vertical="center"/>
      <protection locked="0"/>
    </xf>
    <xf numFmtId="0" fontId="56" fillId="0" borderId="0" xfId="0" applyFont="1" applyAlignment="1">
      <alignment horizontal="center" textRotation="90"/>
    </xf>
    <xf numFmtId="0" fontId="12" fillId="5" borderId="0" xfId="3" applyFont="1" applyBorder="1" applyAlignment="1">
      <alignment horizontal="center"/>
    </xf>
    <xf numFmtId="0" fontId="12" fillId="6" borderId="0" xfId="4" applyFont="1" applyBorder="1" applyAlignment="1">
      <alignment horizontal="center"/>
    </xf>
    <xf numFmtId="0" fontId="12" fillId="7" borderId="0" xfId="5" applyFont="1" applyBorder="1" applyAlignment="1">
      <alignment horizontal="center"/>
    </xf>
    <xf numFmtId="0" fontId="57" fillId="0" borderId="0" xfId="0" applyFont="1" applyAlignment="1">
      <alignment horizontal="center"/>
    </xf>
    <xf numFmtId="0" fontId="12" fillId="20" borderId="2" xfId="17" applyFont="1" applyAlignment="1">
      <alignment horizontal="center"/>
    </xf>
    <xf numFmtId="20" fontId="12" fillId="4" borderId="2" xfId="2" quotePrefix="1" applyNumberFormat="1" applyFont="1">
      <protection locked="0"/>
    </xf>
    <xf numFmtId="0" fontId="12" fillId="4" borderId="2" xfId="2" quotePrefix="1" applyFont="1">
      <protection locked="0"/>
    </xf>
    <xf numFmtId="20" fontId="12" fillId="0" borderId="0" xfId="0" applyNumberFormat="1" applyFont="1"/>
    <xf numFmtId="20" fontId="12" fillId="5" borderId="2" xfId="3" quotePrefix="1" applyNumberFormat="1" applyFont="1"/>
    <xf numFmtId="20" fontId="12" fillId="6" borderId="2" xfId="4" quotePrefix="1" applyNumberFormat="1" applyFont="1"/>
    <xf numFmtId="0" fontId="57" fillId="21" borderId="2" xfId="18" quotePrefix="1" applyFont="1"/>
    <xf numFmtId="0" fontId="60" fillId="6" borderId="0" xfId="4" applyFont="1" applyBorder="1" applyAlignment="1">
      <alignment horizontal="center" textRotation="90"/>
    </xf>
    <xf numFmtId="0" fontId="12" fillId="0" borderId="0" xfId="0" quotePrefix="1" applyFont="1"/>
    <xf numFmtId="20" fontId="57" fillId="7" borderId="2" xfId="5" quotePrefix="1" applyNumberFormat="1" applyFont="1"/>
    <xf numFmtId="0" fontId="54" fillId="6" borderId="0" xfId="4" applyFont="1" applyBorder="1" applyAlignment="1">
      <alignment horizontal="center" textRotation="90"/>
    </xf>
    <xf numFmtId="0" fontId="0" fillId="0" borderId="0" xfId="0" applyAlignment="1">
      <alignment horizontal="right" wrapText="1"/>
    </xf>
    <xf numFmtId="0" fontId="19" fillId="0" borderId="0" xfId="0" applyFont="1" applyAlignment="1">
      <alignment horizontal="left"/>
    </xf>
    <xf numFmtId="0" fontId="27" fillId="0" borderId="0" xfId="0" applyFont="1" applyAlignment="1">
      <alignment horizontal="right"/>
    </xf>
    <xf numFmtId="0" fontId="61" fillId="0" borderId="0" xfId="0" applyFont="1" applyAlignment="1">
      <alignment horizontal="centerContinuous"/>
    </xf>
    <xf numFmtId="0" fontId="27" fillId="0" borderId="0" xfId="0" quotePrefix="1" applyFont="1"/>
    <xf numFmtId="0" fontId="8" fillId="5" borderId="8" xfId="3" applyBorder="1"/>
    <xf numFmtId="0" fontId="61" fillId="0" borderId="0" xfId="0" applyFont="1" applyAlignment="1">
      <alignment horizontal="center"/>
    </xf>
    <xf numFmtId="0" fontId="8" fillId="6" borderId="8" xfId="4" applyBorder="1"/>
    <xf numFmtId="0" fontId="0" fillId="11" borderId="4" xfId="0" applyFill="1" applyBorder="1" applyAlignment="1" applyProtection="1">
      <alignment horizontal="right"/>
      <protection locked="0"/>
    </xf>
    <xf numFmtId="0" fontId="53" fillId="5" borderId="1" xfId="3" applyFont="1" applyBorder="1"/>
    <xf numFmtId="0" fontId="61" fillId="4" borderId="7" xfId="2" applyFont="1" applyBorder="1" applyAlignment="1">
      <alignment horizontal="center"/>
      <protection locked="0"/>
    </xf>
    <xf numFmtId="0" fontId="8" fillId="4" borderId="52" xfId="2" applyBorder="1" applyAlignment="1">
      <alignment horizontal="center"/>
      <protection locked="0"/>
    </xf>
    <xf numFmtId="0" fontId="0" fillId="25" borderId="0" xfId="0" applyFill="1"/>
    <xf numFmtId="0" fontId="15" fillId="0" borderId="53" xfId="0" applyFont="1" applyBorder="1" applyAlignment="1">
      <alignment vertical="center"/>
    </xf>
    <xf numFmtId="0" fontId="8" fillId="4" borderId="54" xfId="2" applyBorder="1">
      <protection locked="0"/>
    </xf>
    <xf numFmtId="0" fontId="8" fillId="4" borderId="55" xfId="2" applyBorder="1">
      <protection locked="0"/>
    </xf>
    <xf numFmtId="22" fontId="30" fillId="0" borderId="0" xfId="0" applyNumberFormat="1" applyFont="1" applyAlignment="1">
      <alignment horizontal="center"/>
    </xf>
    <xf numFmtId="49" fontId="19" fillId="0" borderId="0" xfId="0" quotePrefix="1" applyNumberFormat="1" applyFont="1" applyAlignment="1">
      <alignment horizontal="center"/>
    </xf>
    <xf numFmtId="0" fontId="23" fillId="14" borderId="8" xfId="11" quotePrefix="1" applyFont="1" applyAlignment="1">
      <alignment horizontal="center"/>
      <protection locked="0"/>
    </xf>
    <xf numFmtId="0" fontId="32" fillId="5" borderId="8" xfId="3" quotePrefix="1" applyFont="1" applyBorder="1" applyAlignment="1">
      <alignment horizontal="center"/>
    </xf>
    <xf numFmtId="0" fontId="32" fillId="6" borderId="8" xfId="4" quotePrefix="1" applyFont="1" applyBorder="1" applyAlignment="1">
      <alignment horizontal="center"/>
    </xf>
    <xf numFmtId="0" fontId="32" fillId="7" borderId="8" xfId="5" quotePrefix="1" applyFont="1" applyBorder="1" applyAlignment="1">
      <alignment horizontal="center"/>
    </xf>
    <xf numFmtId="0" fontId="32" fillId="14" borderId="8" xfId="11" quotePrefix="1" applyFont="1" applyAlignment="1">
      <alignment horizontal="center"/>
      <protection locked="0"/>
    </xf>
    <xf numFmtId="0" fontId="63" fillId="0" borderId="0" xfId="0" applyFont="1" applyAlignment="1">
      <alignment horizontal="left"/>
    </xf>
    <xf numFmtId="0" fontId="63" fillId="0" borderId="0" xfId="0" applyFont="1" applyAlignment="1">
      <alignment horizontal="center" textRotation="90"/>
    </xf>
    <xf numFmtId="0" fontId="38" fillId="4" borderId="2" xfId="2" applyFont="1" applyAlignment="1">
      <alignment horizontal="centerContinuous" wrapText="1"/>
      <protection locked="0"/>
    </xf>
    <xf numFmtId="0" fontId="38" fillId="0" borderId="0" xfId="0" applyFont="1" applyAlignment="1">
      <alignment horizontal="centerContinuous" wrapText="1"/>
    </xf>
    <xf numFmtId="0" fontId="21" fillId="0" borderId="0" xfId="0" applyFont="1" applyAlignment="1">
      <alignment horizontal="center" vertical="center" wrapText="1"/>
    </xf>
    <xf numFmtId="0" fontId="21" fillId="4" borderId="2" xfId="2" applyFont="1">
      <protection locked="0"/>
    </xf>
    <xf numFmtId="0" fontId="41" fillId="4" borderId="10" xfId="2" applyFont="1" applyBorder="1">
      <protection locked="0"/>
    </xf>
    <xf numFmtId="0" fontId="41" fillId="4" borderId="37" xfId="2" applyFont="1" applyBorder="1">
      <protection locked="0"/>
    </xf>
    <xf numFmtId="0" fontId="38" fillId="0" borderId="38" xfId="0" applyFont="1" applyBorder="1"/>
    <xf numFmtId="0" fontId="38" fillId="0" borderId="11" xfId="0" applyFont="1" applyBorder="1"/>
    <xf numFmtId="0" fontId="38" fillId="0" borderId="39" xfId="0" applyFont="1" applyBorder="1"/>
    <xf numFmtId="0" fontId="38" fillId="0" borderId="5" xfId="0" applyFont="1" applyBorder="1"/>
    <xf numFmtId="0" fontId="38" fillId="0" borderId="40" xfId="0" applyFont="1" applyBorder="1"/>
    <xf numFmtId="0" fontId="38" fillId="0" borderId="41" xfId="0" applyFont="1" applyBorder="1"/>
    <xf numFmtId="0" fontId="38" fillId="0" borderId="9" xfId="0" applyFont="1" applyBorder="1"/>
    <xf numFmtId="0" fontId="38" fillId="0" borderId="42" xfId="0" applyFont="1" applyBorder="1"/>
    <xf numFmtId="1" fontId="0" fillId="0" borderId="43" xfId="0" applyNumberFormat="1" applyBorder="1"/>
    <xf numFmtId="1" fontId="0" fillId="0" borderId="44" xfId="0" applyNumberFormat="1" applyBorder="1"/>
    <xf numFmtId="1" fontId="0" fillId="0" borderId="45" xfId="0" applyNumberFormat="1" applyBorder="1"/>
    <xf numFmtId="0" fontId="8" fillId="4" borderId="52" xfId="2" applyBorder="1">
      <protection locked="0"/>
    </xf>
    <xf numFmtId="0" fontId="0" fillId="0" borderId="43" xfId="0" applyBorder="1"/>
    <xf numFmtId="0" fontId="0" fillId="0" borderId="44" xfId="0" applyBorder="1"/>
    <xf numFmtId="0" fontId="0" fillId="0" borderId="45" xfId="0" applyBorder="1"/>
    <xf numFmtId="0" fontId="0" fillId="26" borderId="51" xfId="0" applyFill="1" applyBorder="1"/>
    <xf numFmtId="0" fontId="0" fillId="26" borderId="0" xfId="0" applyFill="1"/>
    <xf numFmtId="0" fontId="64" fillId="15" borderId="1" xfId="1" applyFont="1" applyAlignment="1" applyProtection="1">
      <alignment horizontal="center"/>
      <protection locked="0"/>
    </xf>
    <xf numFmtId="0" fontId="30" fillId="4" borderId="2" xfId="2" applyFont="1" applyAlignment="1">
      <alignment horizontal="center" vertical="center"/>
      <protection locked="0"/>
    </xf>
    <xf numFmtId="0" fontId="0" fillId="29" borderId="0" xfId="3" applyFont="1" applyFill="1" applyBorder="1"/>
    <xf numFmtId="0" fontId="47" fillId="2" borderId="0" xfId="0" applyFont="1" applyFill="1" applyAlignment="1">
      <alignment horizontal="left"/>
    </xf>
    <xf numFmtId="0" fontId="66" fillId="0" borderId="0" xfId="0" applyFont="1"/>
    <xf numFmtId="0" fontId="0" fillId="0" borderId="0" xfId="0" quotePrefix="1" applyAlignment="1">
      <alignment horizontal="centerContinuous"/>
    </xf>
    <xf numFmtId="0" fontId="12" fillId="0" borderId="14" xfId="0" applyFont="1" applyBorder="1" applyAlignment="1">
      <alignment horizontal="left"/>
    </xf>
    <xf numFmtId="0" fontId="54" fillId="4" borderId="15" xfId="2" quotePrefix="1" applyFont="1" applyBorder="1" applyAlignment="1">
      <alignment horizontal="center"/>
      <protection locked="0"/>
    </xf>
    <xf numFmtId="0" fontId="54" fillId="4" borderId="2" xfId="2" quotePrefix="1" applyFont="1" applyAlignment="1">
      <alignment horizontal="center"/>
      <protection locked="0"/>
    </xf>
    <xf numFmtId="9" fontId="54" fillId="0" borderId="17" xfId="15" quotePrefix="1" applyFont="1" applyBorder="1" applyAlignment="1">
      <alignment horizontal="center"/>
    </xf>
    <xf numFmtId="9" fontId="54" fillId="4" borderId="2" xfId="2" quotePrefix="1" applyNumberFormat="1" applyFont="1" applyAlignment="1">
      <alignment horizontal="center"/>
      <protection locked="0"/>
    </xf>
    <xf numFmtId="0" fontId="54" fillId="0" borderId="14" xfId="0" quotePrefix="1" applyFont="1" applyBorder="1" applyAlignment="1">
      <alignment horizontal="center"/>
    </xf>
    <xf numFmtId="0" fontId="54" fillId="0" borderId="20" xfId="0" quotePrefix="1" applyFont="1" applyBorder="1" applyAlignment="1">
      <alignment horizontal="center"/>
    </xf>
    <xf numFmtId="9" fontId="26" fillId="9" borderId="2" xfId="15" applyFont="1" applyFill="1" applyBorder="1" applyAlignment="1">
      <alignment horizontal="center"/>
    </xf>
    <xf numFmtId="0" fontId="23" fillId="5" borderId="8" xfId="3" quotePrefix="1" applyFont="1" applyBorder="1" applyAlignment="1">
      <alignment horizontal="center"/>
    </xf>
    <xf numFmtId="0" fontId="23" fillId="6" borderId="8" xfId="4" quotePrefix="1" applyFont="1" applyBorder="1" applyAlignment="1">
      <alignment horizontal="center"/>
    </xf>
    <xf numFmtId="9" fontId="54" fillId="4" borderId="10" xfId="2" quotePrefix="1" applyNumberFormat="1" applyFont="1" applyBorder="1" applyAlignment="1">
      <alignment horizontal="center"/>
      <protection locked="0"/>
    </xf>
    <xf numFmtId="165" fontId="23" fillId="4" borderId="56" xfId="2" applyNumberFormat="1" applyFont="1" applyBorder="1" applyAlignment="1">
      <alignment horizontal="center"/>
      <protection locked="0"/>
    </xf>
    <xf numFmtId="9" fontId="26" fillId="9" borderId="56" xfId="15" applyFont="1" applyFill="1" applyBorder="1" applyAlignment="1">
      <alignment horizontal="center"/>
    </xf>
    <xf numFmtId="165" fontId="23" fillId="4" borderId="2" xfId="2" applyNumberFormat="1" applyFont="1" applyAlignment="1">
      <alignment horizontal="center"/>
      <protection locked="0"/>
    </xf>
    <xf numFmtId="165" fontId="23" fillId="4" borderId="57" xfId="2" applyNumberFormat="1" applyFont="1" applyBorder="1" applyAlignment="1">
      <alignment horizontal="center"/>
      <protection locked="0"/>
    </xf>
    <xf numFmtId="9" fontId="26" fillId="9" borderId="57" xfId="15" applyFont="1" applyFill="1" applyBorder="1" applyAlignment="1">
      <alignment horizontal="center"/>
    </xf>
    <xf numFmtId="165" fontId="23" fillId="4" borderId="56" xfId="15" quotePrefix="1" applyNumberFormat="1" applyFont="1" applyFill="1" applyBorder="1" applyAlignment="1" applyProtection="1">
      <alignment horizontal="center"/>
      <protection locked="0"/>
    </xf>
    <xf numFmtId="165" fontId="25" fillId="20" borderId="56" xfId="15" applyNumberFormat="1" applyFont="1" applyFill="1" applyBorder="1" applyAlignment="1">
      <alignment horizontal="center"/>
    </xf>
    <xf numFmtId="165" fontId="23" fillId="4" borderId="57" xfId="15" quotePrefix="1" applyNumberFormat="1" applyFont="1" applyFill="1" applyBorder="1" applyAlignment="1" applyProtection="1">
      <alignment horizontal="center"/>
      <protection locked="0"/>
    </xf>
    <xf numFmtId="165" fontId="23" fillId="4" borderId="10" xfId="15" quotePrefix="1" applyNumberFormat="1" applyFont="1" applyFill="1" applyBorder="1" applyAlignment="1" applyProtection="1">
      <alignment horizontal="center"/>
      <protection locked="0"/>
    </xf>
    <xf numFmtId="165" fontId="26" fillId="9" borderId="10" xfId="15" applyNumberFormat="1" applyFont="1" applyFill="1" applyBorder="1" applyAlignment="1">
      <alignment horizontal="center"/>
    </xf>
    <xf numFmtId="165" fontId="23" fillId="4" borderId="10" xfId="2" applyNumberFormat="1" applyFont="1" applyBorder="1" applyAlignment="1">
      <alignment horizontal="center"/>
      <protection locked="0"/>
    </xf>
    <xf numFmtId="9" fontId="26" fillId="9" borderId="10" xfId="15" applyFont="1" applyFill="1" applyBorder="1" applyAlignment="1">
      <alignment horizontal="center"/>
    </xf>
    <xf numFmtId="165" fontId="26" fillId="9" borderId="56" xfId="15" applyNumberFormat="1" applyFont="1" applyFill="1" applyBorder="1" applyAlignment="1">
      <alignment horizontal="center"/>
    </xf>
    <xf numFmtId="9" fontId="23" fillId="4" borderId="56" xfId="15" quotePrefix="1" applyFont="1" applyFill="1" applyBorder="1" applyAlignment="1" applyProtection="1">
      <alignment horizontal="center"/>
      <protection locked="0"/>
    </xf>
    <xf numFmtId="165" fontId="25" fillId="20" borderId="57" xfId="15" applyNumberFormat="1" applyFont="1" applyFill="1" applyBorder="1" applyAlignment="1">
      <alignment horizontal="center"/>
    </xf>
    <xf numFmtId="9" fontId="54" fillId="4" borderId="57" xfId="2" quotePrefix="1" applyNumberFormat="1" applyFont="1" applyBorder="1" applyAlignment="1">
      <alignment horizontal="center"/>
      <protection locked="0"/>
    </xf>
    <xf numFmtId="165" fontId="54" fillId="4" borderId="57" xfId="15" quotePrefix="1" applyNumberFormat="1" applyFont="1" applyFill="1" applyBorder="1" applyAlignment="1" applyProtection="1">
      <alignment horizontal="center"/>
      <protection locked="0"/>
    </xf>
    <xf numFmtId="0" fontId="12" fillId="0" borderId="58" xfId="0" applyFont="1" applyBorder="1"/>
    <xf numFmtId="165" fontId="57" fillId="20" borderId="57" xfId="15" applyNumberFormat="1" applyFont="1" applyFill="1" applyBorder="1" applyAlignment="1">
      <alignment horizontal="center"/>
    </xf>
    <xf numFmtId="0" fontId="67" fillId="0" borderId="0" xfId="0" applyFont="1" applyAlignment="1">
      <alignment horizontal="centerContinuous"/>
    </xf>
    <xf numFmtId="0" fontId="19" fillId="0" borderId="0" xfId="0" applyFont="1" applyAlignment="1">
      <alignment horizontal="centerContinuous" wrapText="1"/>
    </xf>
    <xf numFmtId="165" fontId="19" fillId="0" borderId="0" xfId="15" applyNumberFormat="1" applyFont="1"/>
    <xf numFmtId="9" fontId="23" fillId="4" borderId="2" xfId="2" applyNumberFormat="1" applyFont="1">
      <protection locked="0"/>
    </xf>
    <xf numFmtId="0" fontId="23" fillId="4" borderId="2" xfId="2" applyNumberFormat="1" applyFont="1">
      <protection locked="0"/>
    </xf>
    <xf numFmtId="165" fontId="23" fillId="5" borderId="59" xfId="3" applyNumberFormat="1" applyFont="1" applyBorder="1"/>
    <xf numFmtId="165" fontId="23" fillId="5" borderId="22" xfId="3" applyNumberFormat="1" applyFont="1" applyBorder="1"/>
    <xf numFmtId="9" fontId="19" fillId="0" borderId="0" xfId="15" applyFont="1" applyAlignment="1">
      <alignment horizontal="center"/>
    </xf>
    <xf numFmtId="1" fontId="19" fillId="0" borderId="0" xfId="15" applyNumberFormat="1" applyFont="1" applyAlignment="1">
      <alignment horizontal="center"/>
    </xf>
    <xf numFmtId="165" fontId="19" fillId="0" borderId="0" xfId="15" applyNumberFormat="1" applyFont="1" applyAlignment="1">
      <alignment horizontal="center"/>
    </xf>
    <xf numFmtId="165" fontId="23" fillId="4" borderId="10" xfId="15" applyNumberFormat="1" applyFont="1" applyFill="1" applyBorder="1" applyProtection="1">
      <protection locked="0"/>
    </xf>
    <xf numFmtId="165" fontId="23" fillId="6" borderId="10" xfId="4" applyNumberFormat="1" applyFont="1" applyBorder="1"/>
    <xf numFmtId="9" fontId="68" fillId="9" borderId="2" xfId="8" applyNumberFormat="1" applyFont="1"/>
    <xf numFmtId="0" fontId="68" fillId="9" borderId="2" xfId="8" applyNumberFormat="1" applyFont="1"/>
    <xf numFmtId="165" fontId="23" fillId="5" borderId="46" xfId="3" applyNumberFormat="1" applyFont="1" applyBorder="1"/>
    <xf numFmtId="165" fontId="23" fillId="5" borderId="23" xfId="3" applyNumberFormat="1" applyFont="1" applyBorder="1"/>
    <xf numFmtId="0" fontId="19" fillId="0" borderId="0" xfId="0" applyFont="1" applyAlignment="1">
      <alignment horizontal="right"/>
    </xf>
    <xf numFmtId="165" fontId="23" fillId="4" borderId="59" xfId="15" applyNumberFormat="1" applyFont="1" applyFill="1" applyBorder="1" applyProtection="1">
      <protection locked="0"/>
    </xf>
    <xf numFmtId="165" fontId="23" fillId="4" borderId="22" xfId="15" applyNumberFormat="1" applyFont="1" applyFill="1" applyBorder="1" applyProtection="1">
      <protection locked="0"/>
    </xf>
    <xf numFmtId="165" fontId="23" fillId="4" borderId="46" xfId="15" applyNumberFormat="1" applyFont="1" applyFill="1" applyBorder="1" applyProtection="1">
      <protection locked="0"/>
    </xf>
    <xf numFmtId="165" fontId="23" fillId="4" borderId="23" xfId="15" applyNumberFormat="1" applyFont="1" applyFill="1" applyBorder="1" applyProtection="1">
      <protection locked="0"/>
    </xf>
    <xf numFmtId="165" fontId="23" fillId="5" borderId="60" xfId="3" applyNumberFormat="1" applyFont="1" applyBorder="1"/>
    <xf numFmtId="165" fontId="23" fillId="5" borderId="24" xfId="3" applyNumberFormat="1" applyFont="1" applyBorder="1"/>
    <xf numFmtId="165" fontId="23" fillId="4" borderId="60" xfId="15" applyNumberFormat="1" applyFont="1" applyFill="1" applyBorder="1" applyProtection="1">
      <protection locked="0"/>
    </xf>
    <xf numFmtId="165" fontId="23" fillId="4" borderId="24" xfId="15" applyNumberFormat="1" applyFont="1" applyFill="1" applyBorder="1" applyProtection="1">
      <protection locked="0"/>
    </xf>
    <xf numFmtId="0" fontId="20" fillId="0" borderId="0" xfId="0" applyFont="1" applyAlignment="1">
      <alignment horizontal="centerContinuous" wrapText="1"/>
    </xf>
    <xf numFmtId="0" fontId="0" fillId="0" borderId="0" xfId="0" applyAlignment="1">
      <alignment horizontal="centerContinuous" wrapText="1"/>
    </xf>
    <xf numFmtId="0" fontId="19" fillId="0" borderId="0" xfId="0" applyFont="1" applyAlignment="1">
      <alignment wrapText="1"/>
    </xf>
    <xf numFmtId="0" fontId="61" fillId="5" borderId="7" xfId="3" applyFont="1" applyBorder="1" applyAlignment="1">
      <alignment horizontal="center"/>
    </xf>
    <xf numFmtId="0" fontId="61" fillId="0" borderId="0" xfId="0" applyFont="1"/>
    <xf numFmtId="0" fontId="61" fillId="5" borderId="2" xfId="3" applyFont="1" applyBorder="1" applyAlignment="1">
      <alignment horizontal="center"/>
    </xf>
    <xf numFmtId="0" fontId="61" fillId="5" borderId="6" xfId="3" applyFont="1" applyBorder="1" applyAlignment="1">
      <alignment horizontal="center"/>
    </xf>
    <xf numFmtId="2" fontId="41" fillId="4" borderId="52" xfId="2" applyNumberFormat="1" applyFont="1" applyBorder="1">
      <protection locked="0"/>
    </xf>
    <xf numFmtId="0" fontId="8" fillId="4" borderId="2" xfId="2" applyAlignment="1">
      <protection locked="0"/>
    </xf>
    <xf numFmtId="1" fontId="38" fillId="0" borderId="0" xfId="0" applyNumberFormat="1" applyFont="1"/>
    <xf numFmtId="0" fontId="38" fillId="4" borderId="2" xfId="2" applyFont="1" applyAlignment="1">
      <protection locked="0"/>
    </xf>
    <xf numFmtId="0" fontId="8" fillId="4" borderId="37" xfId="2" applyBorder="1" applyAlignment="1">
      <protection locked="0"/>
    </xf>
    <xf numFmtId="0" fontId="0" fillId="0" borderId="61" xfId="0" applyBorder="1" applyAlignment="1">
      <alignment horizontal="centerContinuous"/>
    </xf>
    <xf numFmtId="0" fontId="0" fillId="0" borderId="62" xfId="0" applyBorder="1" applyAlignment="1">
      <alignment horizontal="centerContinuous"/>
    </xf>
    <xf numFmtId="0" fontId="0" fillId="0" borderId="61" xfId="0" applyBorder="1" applyAlignment="1">
      <alignment horizontal="center"/>
    </xf>
    <xf numFmtId="0" fontId="0" fillId="0" borderId="62" xfId="0" applyBorder="1" applyAlignment="1">
      <alignment horizontal="center"/>
    </xf>
    <xf numFmtId="1" fontId="23" fillId="4" borderId="63" xfId="2" applyNumberFormat="1" applyFont="1" applyBorder="1">
      <protection locked="0"/>
    </xf>
    <xf numFmtId="1" fontId="23" fillId="4" borderId="2" xfId="2" applyNumberFormat="1" applyFont="1">
      <protection locked="0"/>
    </xf>
    <xf numFmtId="1" fontId="23" fillId="4" borderId="64" xfId="2" applyNumberFormat="1" applyFont="1" applyBorder="1">
      <protection locked="0"/>
    </xf>
    <xf numFmtId="0" fontId="6" fillId="21" borderId="1" xfId="18" applyFont="1" applyBorder="1"/>
    <xf numFmtId="0" fontId="61" fillId="5" borderId="65" xfId="3" applyFont="1" applyBorder="1" applyAlignment="1">
      <alignment horizontal="center"/>
    </xf>
    <xf numFmtId="0" fontId="61" fillId="5" borderId="37" xfId="3" applyFont="1" applyBorder="1" applyAlignment="1">
      <alignment horizontal="center"/>
    </xf>
    <xf numFmtId="0" fontId="61" fillId="5" borderId="66" xfId="3" applyFont="1" applyBorder="1" applyAlignment="1">
      <alignment horizontal="center"/>
    </xf>
    <xf numFmtId="0" fontId="23" fillId="5" borderId="65" xfId="3" applyFont="1" applyBorder="1" applyAlignment="1">
      <alignment horizontal="center"/>
    </xf>
    <xf numFmtId="0" fontId="23" fillId="5" borderId="37" xfId="3" applyFont="1" applyBorder="1" applyAlignment="1">
      <alignment horizontal="center"/>
    </xf>
    <xf numFmtId="0" fontId="23" fillId="5" borderId="66" xfId="3" applyFont="1" applyBorder="1" applyAlignment="1">
      <alignment horizontal="center"/>
    </xf>
    <xf numFmtId="0" fontId="54" fillId="5" borderId="65" xfId="3" applyFont="1" applyBorder="1" applyAlignment="1">
      <alignment horizontal="center"/>
    </xf>
    <xf numFmtId="0" fontId="54" fillId="5" borderId="37" xfId="3" applyFont="1" applyBorder="1" applyAlignment="1">
      <alignment horizontal="center"/>
    </xf>
    <xf numFmtId="0" fontId="54" fillId="5" borderId="66" xfId="3" applyFont="1" applyBorder="1" applyAlignment="1">
      <alignment horizontal="center"/>
    </xf>
    <xf numFmtId="0" fontId="0" fillId="0" borderId="5" xfId="0" applyBorder="1" applyAlignment="1">
      <alignment horizontal="centerContinuous"/>
    </xf>
    <xf numFmtId="0" fontId="61" fillId="4" borderId="59" xfId="2" applyFont="1" applyBorder="1" applyAlignment="1">
      <alignment horizontal="center"/>
      <protection locked="0"/>
    </xf>
    <xf numFmtId="0" fontId="61" fillId="4" borderId="46" xfId="2" applyFont="1" applyBorder="1" applyAlignment="1">
      <alignment horizontal="center"/>
      <protection locked="0"/>
    </xf>
    <xf numFmtId="0" fontId="61" fillId="4" borderId="2" xfId="2" applyFont="1" applyAlignment="1">
      <alignment horizontal="center"/>
      <protection locked="0"/>
    </xf>
    <xf numFmtId="0" fontId="0" fillId="0" borderId="5" xfId="0" applyBorder="1" applyAlignment="1">
      <alignment horizontal="center"/>
    </xf>
    <xf numFmtId="0" fontId="23" fillId="4" borderId="59" xfId="2" applyFont="1" applyBorder="1" applyAlignment="1">
      <alignment horizontal="center"/>
      <protection locked="0"/>
    </xf>
    <xf numFmtId="0" fontId="23" fillId="4" borderId="46" xfId="2" applyFont="1" applyBorder="1" applyAlignment="1">
      <alignment horizontal="center"/>
      <protection locked="0"/>
    </xf>
    <xf numFmtId="0" fontId="23" fillId="4" borderId="60" xfId="2" applyFont="1" applyBorder="1" applyAlignment="1">
      <alignment horizontal="center"/>
      <protection locked="0"/>
    </xf>
    <xf numFmtId="0" fontId="54" fillId="4" borderId="59" xfId="2" applyFont="1" applyBorder="1" applyAlignment="1">
      <alignment horizontal="center"/>
      <protection locked="0"/>
    </xf>
    <xf numFmtId="0" fontId="54" fillId="4" borderId="46" xfId="2" applyFont="1" applyBorder="1" applyAlignment="1">
      <alignment horizontal="center"/>
      <protection locked="0"/>
    </xf>
    <xf numFmtId="0" fontId="54" fillId="4" borderId="2" xfId="2" applyFont="1" applyAlignment="1">
      <alignment horizontal="center"/>
      <protection locked="0"/>
    </xf>
    <xf numFmtId="0" fontId="54" fillId="4" borderId="60" xfId="2" applyFont="1" applyBorder="1" applyAlignment="1">
      <alignment horizontal="center"/>
      <protection locked="0"/>
    </xf>
    <xf numFmtId="0" fontId="0" fillId="0" borderId="40" xfId="0" applyBorder="1" applyAlignment="1">
      <alignment horizontal="centerContinuous"/>
    </xf>
    <xf numFmtId="0" fontId="61" fillId="4" borderId="22" xfId="2" applyFont="1" applyBorder="1" applyAlignment="1">
      <alignment horizontal="center"/>
      <protection locked="0"/>
    </xf>
    <xf numFmtId="0" fontId="61" fillId="4" borderId="23" xfId="2" applyFont="1" applyBorder="1" applyAlignment="1">
      <alignment horizontal="center"/>
      <protection locked="0"/>
    </xf>
    <xf numFmtId="0" fontId="0" fillId="0" borderId="40" xfId="0" applyBorder="1" applyAlignment="1">
      <alignment horizontal="center"/>
    </xf>
    <xf numFmtId="0" fontId="23" fillId="4" borderId="22" xfId="2" applyFont="1" applyBorder="1" applyAlignment="1">
      <alignment horizontal="center"/>
      <protection locked="0"/>
    </xf>
    <xf numFmtId="0" fontId="23" fillId="4" borderId="23" xfId="2" applyFont="1" applyBorder="1" applyAlignment="1">
      <alignment horizontal="center"/>
      <protection locked="0"/>
    </xf>
    <xf numFmtId="0" fontId="23" fillId="4" borderId="24" xfId="2" applyFont="1" applyBorder="1" applyAlignment="1">
      <alignment horizontal="center"/>
      <protection locked="0"/>
    </xf>
    <xf numFmtId="0" fontId="54" fillId="4" borderId="22" xfId="2" applyFont="1" applyBorder="1" applyAlignment="1">
      <alignment horizontal="center"/>
      <protection locked="0"/>
    </xf>
    <xf numFmtId="0" fontId="54" fillId="4" borderId="23" xfId="2" applyFont="1" applyBorder="1" applyAlignment="1">
      <alignment horizontal="center"/>
      <protection locked="0"/>
    </xf>
    <xf numFmtId="0" fontId="54" fillId="4" borderId="24" xfId="2" applyFont="1" applyBorder="1" applyAlignment="1">
      <alignment horizontal="center"/>
      <protection locked="0"/>
    </xf>
    <xf numFmtId="0" fontId="19" fillId="0" borderId="0" xfId="0" applyFont="1" applyAlignment="1">
      <alignment textRotation="90"/>
    </xf>
    <xf numFmtId="0" fontId="8" fillId="14" borderId="8" xfId="11">
      <protection locked="0"/>
    </xf>
    <xf numFmtId="10" fontId="23" fillId="4" borderId="2" xfId="15" applyNumberFormat="1" applyFont="1" applyFill="1" applyBorder="1" applyProtection="1">
      <protection locked="0"/>
    </xf>
    <xf numFmtId="172" fontId="23" fillId="4" borderId="2" xfId="2" applyNumberFormat="1" applyFont="1">
      <protection locked="0"/>
    </xf>
    <xf numFmtId="49" fontId="21" fillId="0" borderId="0" xfId="0" applyNumberFormat="1" applyFont="1" applyAlignment="1">
      <alignment horizontal="center"/>
    </xf>
    <xf numFmtId="0" fontId="19" fillId="0" borderId="0" xfId="0" quotePrefix="1" applyFont="1"/>
    <xf numFmtId="1" fontId="6" fillId="15" borderId="1" xfId="1" applyNumberFormat="1" applyProtection="1">
      <protection locked="0"/>
    </xf>
    <xf numFmtId="2" fontId="6" fillId="15" borderId="1" xfId="1" applyNumberFormat="1" applyProtection="1">
      <protection locked="0"/>
    </xf>
    <xf numFmtId="0" fontId="54" fillId="4" borderId="67" xfId="2" applyFont="1" applyBorder="1" applyAlignment="1">
      <alignment horizontal="center"/>
      <protection locked="0"/>
    </xf>
    <xf numFmtId="0" fontId="54" fillId="4" borderId="10" xfId="2" applyFont="1" applyBorder="1" applyAlignment="1">
      <alignment horizontal="center"/>
      <protection locked="0"/>
    </xf>
    <xf numFmtId="0" fontId="54" fillId="4" borderId="68" xfId="2" applyFont="1" applyBorder="1" applyAlignment="1">
      <alignment horizontal="center"/>
      <protection locked="0"/>
    </xf>
    <xf numFmtId="0" fontId="61" fillId="4" borderId="67" xfId="2" applyFont="1" applyBorder="1" applyAlignment="1">
      <alignment horizontal="center"/>
      <protection locked="0"/>
    </xf>
    <xf numFmtId="0" fontId="61" fillId="4" borderId="10" xfId="2" applyFont="1" applyBorder="1" applyAlignment="1">
      <alignment horizontal="center"/>
      <protection locked="0"/>
    </xf>
    <xf numFmtId="0" fontId="61" fillId="4" borderId="68" xfId="2" applyFont="1" applyBorder="1" applyAlignment="1">
      <alignment horizontal="center"/>
      <protection locked="0"/>
    </xf>
    <xf numFmtId="0" fontId="23" fillId="4" borderId="0" xfId="2" applyFont="1" applyBorder="1" applyAlignment="1">
      <alignment horizontal="center"/>
      <protection locked="0"/>
    </xf>
    <xf numFmtId="0" fontId="23" fillId="4" borderId="39" xfId="2" quotePrefix="1" applyFont="1" applyBorder="1" applyAlignment="1">
      <alignment horizontal="center"/>
      <protection locked="0"/>
    </xf>
    <xf numFmtId="0" fontId="23" fillId="4" borderId="40" xfId="2" quotePrefix="1" applyFont="1" applyBorder="1" applyAlignment="1">
      <alignment horizontal="center"/>
      <protection locked="0"/>
    </xf>
    <xf numFmtId="0" fontId="23" fillId="4" borderId="42" xfId="2" quotePrefix="1" applyFont="1" applyBorder="1" applyAlignment="1">
      <alignment horizontal="center"/>
      <protection locked="0"/>
    </xf>
    <xf numFmtId="0" fontId="23" fillId="4" borderId="38" xfId="2" applyFont="1" applyBorder="1" applyAlignment="1">
      <alignment horizontal="center"/>
      <protection locked="0"/>
    </xf>
    <xf numFmtId="0" fontId="23" fillId="4" borderId="5" xfId="2" applyFont="1" applyBorder="1" applyAlignment="1">
      <alignment horizontal="center"/>
      <protection locked="0"/>
    </xf>
    <xf numFmtId="0" fontId="23" fillId="4" borderId="41" xfId="2" applyFont="1" applyBorder="1" applyAlignment="1">
      <alignment horizontal="center"/>
      <protection locked="0"/>
    </xf>
    <xf numFmtId="0" fontId="23" fillId="4" borderId="11" xfId="2" applyFont="1" applyBorder="1" applyAlignment="1">
      <alignment horizontal="center"/>
      <protection locked="0"/>
    </xf>
    <xf numFmtId="0" fontId="23" fillId="4" borderId="9" xfId="2" applyFont="1" applyBorder="1" applyAlignment="1">
      <alignment horizontal="center"/>
      <protection locked="0"/>
    </xf>
    <xf numFmtId="0" fontId="37" fillId="0" borderId="0" xfId="0" applyFont="1" applyAlignment="1">
      <alignment textRotation="90"/>
    </xf>
    <xf numFmtId="0" fontId="19" fillId="0" borderId="38" xfId="0" applyFont="1" applyBorder="1" applyAlignment="1">
      <alignment horizontal="center"/>
    </xf>
    <xf numFmtId="0" fontId="19" fillId="0" borderId="11" xfId="0" applyFont="1" applyBorder="1" applyAlignment="1">
      <alignment horizontal="center"/>
    </xf>
    <xf numFmtId="0" fontId="19" fillId="0" borderId="5" xfId="0" applyFont="1" applyBorder="1" applyAlignment="1">
      <alignment horizontal="center"/>
    </xf>
    <xf numFmtId="0" fontId="19" fillId="0" borderId="41" xfId="0" applyFont="1" applyBorder="1" applyAlignment="1">
      <alignment horizontal="center"/>
    </xf>
    <xf numFmtId="0" fontId="19" fillId="0" borderId="9" xfId="0" applyFont="1" applyBorder="1" applyAlignment="1">
      <alignment horizontal="center"/>
    </xf>
    <xf numFmtId="0" fontId="70" fillId="0" borderId="0" xfId="0" applyFont="1"/>
    <xf numFmtId="0" fontId="8" fillId="6" borderId="2" xfId="4" applyAlignment="1">
      <alignment horizontal="center"/>
    </xf>
    <xf numFmtId="0" fontId="8" fillId="7" borderId="2" xfId="5" applyAlignment="1">
      <alignment horizontal="center"/>
    </xf>
    <xf numFmtId="0" fontId="61" fillId="4" borderId="60" xfId="2" applyFont="1" applyBorder="1" applyAlignment="1">
      <alignment horizontal="center"/>
      <protection locked="0"/>
    </xf>
    <xf numFmtId="0" fontId="61" fillId="4" borderId="6" xfId="2" applyFont="1" applyBorder="1" applyAlignment="1">
      <alignment horizontal="center"/>
      <protection locked="0"/>
    </xf>
    <xf numFmtId="0" fontId="61" fillId="4" borderId="24" xfId="2" applyFont="1" applyBorder="1" applyAlignment="1">
      <alignment horizontal="center"/>
      <protection locked="0"/>
    </xf>
    <xf numFmtId="0" fontId="8" fillId="14" borderId="69" xfId="11" applyBorder="1">
      <protection locked="0"/>
    </xf>
    <xf numFmtId="0" fontId="8" fillId="14" borderId="70" xfId="11" applyBorder="1">
      <protection locked="0"/>
    </xf>
    <xf numFmtId="0" fontId="63" fillId="0" borderId="0" xfId="0" applyFont="1" applyAlignment="1">
      <alignment horizontal="center"/>
    </xf>
    <xf numFmtId="0" fontId="47" fillId="2" borderId="0" xfId="0" applyFont="1" applyFill="1" applyAlignment="1">
      <alignment horizontal="right"/>
    </xf>
    <xf numFmtId="0" fontId="0" fillId="11" borderId="71" xfId="0" applyFill="1" applyBorder="1" applyProtection="1">
      <protection locked="0"/>
    </xf>
    <xf numFmtId="0" fontId="0" fillId="11" borderId="71" xfId="0" applyFill="1" applyBorder="1" applyAlignment="1" applyProtection="1">
      <alignment horizontal="right"/>
      <protection locked="0"/>
    </xf>
    <xf numFmtId="0" fontId="0" fillId="0" borderId="11" xfId="0" applyBorder="1" applyAlignment="1">
      <alignment horizontal="center"/>
    </xf>
    <xf numFmtId="0" fontId="0" fillId="0" borderId="11" xfId="0" applyBorder="1" applyAlignment="1">
      <alignment horizontal="right"/>
    </xf>
    <xf numFmtId="0" fontId="10" fillId="0" borderId="11" xfId="0" applyFont="1" applyBorder="1" applyAlignment="1">
      <alignment horizontal="center"/>
    </xf>
    <xf numFmtId="0" fontId="0" fillId="3" borderId="11" xfId="0" applyFill="1" applyBorder="1"/>
    <xf numFmtId="0" fontId="0" fillId="0" borderId="9" xfId="0" applyBorder="1" applyAlignment="1">
      <alignment horizontal="center"/>
    </xf>
    <xf numFmtId="0" fontId="0" fillId="11" borderId="21" xfId="0" applyFill="1" applyBorder="1" applyProtection="1">
      <protection locked="0"/>
    </xf>
    <xf numFmtId="0" fontId="0" fillId="0" borderId="9" xfId="0" applyBorder="1" applyAlignment="1">
      <alignment horizontal="right"/>
    </xf>
    <xf numFmtId="0" fontId="10" fillId="0" borderId="9" xfId="0" applyFont="1" applyBorder="1" applyAlignment="1">
      <alignment horizontal="center"/>
    </xf>
    <xf numFmtId="169" fontId="20" fillId="11" borderId="21" xfId="0" applyNumberFormat="1" applyFont="1" applyFill="1" applyBorder="1" applyProtection="1">
      <protection locked="0"/>
    </xf>
    <xf numFmtId="0" fontId="0" fillId="3" borderId="9" xfId="0" applyFill="1" applyBorder="1"/>
    <xf numFmtId="0" fontId="21" fillId="11" borderId="4" xfId="0" applyFont="1" applyFill="1" applyBorder="1" applyProtection="1">
      <protection locked="0"/>
    </xf>
    <xf numFmtId="0" fontId="0" fillId="8" borderId="72" xfId="7" applyFont="1" applyBorder="1" applyProtection="1">
      <protection locked="0"/>
    </xf>
    <xf numFmtId="0" fontId="0" fillId="11" borderId="11" xfId="0" applyFill="1" applyBorder="1" applyProtection="1">
      <protection locked="0"/>
    </xf>
    <xf numFmtId="0" fontId="21" fillId="0" borderId="11" xfId="0" applyFont="1" applyBorder="1"/>
    <xf numFmtId="0" fontId="0" fillId="11" borderId="11" xfId="0" applyFill="1" applyBorder="1" applyAlignment="1" applyProtection="1">
      <alignment horizontal="centerContinuous"/>
      <protection locked="0"/>
    </xf>
    <xf numFmtId="0" fontId="22" fillId="11" borderId="11" xfId="0" applyFont="1" applyFill="1" applyBorder="1" applyAlignment="1" applyProtection="1">
      <alignment horizontal="centerContinuous"/>
      <protection locked="0"/>
    </xf>
    <xf numFmtId="0" fontId="22" fillId="11" borderId="11" xfId="0" applyFont="1" applyFill="1" applyBorder="1" applyProtection="1">
      <protection locked="0"/>
    </xf>
    <xf numFmtId="0" fontId="0" fillId="11" borderId="11" xfId="0" applyFill="1" applyBorder="1" applyAlignment="1" applyProtection="1">
      <alignment horizontal="center"/>
      <protection locked="0"/>
    </xf>
    <xf numFmtId="0" fontId="22" fillId="11" borderId="11" xfId="0" applyFont="1" applyFill="1" applyBorder="1" applyAlignment="1" applyProtection="1">
      <alignment horizontal="left"/>
      <protection locked="0"/>
    </xf>
    <xf numFmtId="0" fontId="0" fillId="11" borderId="11" xfId="0" applyFill="1" applyBorder="1" applyAlignment="1" applyProtection="1">
      <alignment horizontal="left"/>
      <protection locked="0"/>
    </xf>
    <xf numFmtId="0" fontId="8" fillId="4" borderId="27" xfId="2" applyBorder="1" applyAlignment="1">
      <alignment horizontal="center"/>
      <protection locked="0"/>
    </xf>
    <xf numFmtId="0" fontId="23" fillId="14" borderId="73" xfId="11" quotePrefix="1" applyFont="1" applyBorder="1" applyAlignment="1">
      <alignment horizontal="left" textRotation="90"/>
      <protection locked="0"/>
    </xf>
    <xf numFmtId="0" fontId="32" fillId="5" borderId="73" xfId="3" quotePrefix="1" applyFont="1" applyBorder="1" applyAlignment="1">
      <alignment horizontal="left" textRotation="90"/>
    </xf>
    <xf numFmtId="0" fontId="6" fillId="15" borderId="74" xfId="1" applyBorder="1" applyProtection="1">
      <protection locked="0"/>
    </xf>
    <xf numFmtId="0" fontId="8" fillId="4" borderId="35" xfId="2" applyBorder="1">
      <protection locked="0"/>
    </xf>
    <xf numFmtId="0" fontId="47" fillId="2" borderId="11" xfId="0" applyFont="1" applyFill="1" applyBorder="1"/>
    <xf numFmtId="0" fontId="6" fillId="15" borderId="74" xfId="1" applyBorder="1"/>
    <xf numFmtId="0" fontId="21" fillId="0" borderId="0" xfId="0" applyFont="1" applyAlignment="1">
      <alignment horizontal="right"/>
    </xf>
    <xf numFmtId="0" fontId="54" fillId="0" borderId="0" xfId="0" applyFont="1" applyAlignment="1">
      <alignment horizontal="center"/>
    </xf>
    <xf numFmtId="0" fontId="12" fillId="7" borderId="2" xfId="5" applyFont="1" applyAlignment="1">
      <alignment horizontal="center"/>
    </xf>
    <xf numFmtId="0" fontId="14" fillId="20" borderId="2" xfId="17"/>
    <xf numFmtId="0" fontId="0" fillId="6" borderId="0" xfId="4" applyFont="1" applyBorder="1"/>
    <xf numFmtId="0" fontId="8" fillId="5" borderId="2" xfId="3"/>
    <xf numFmtId="0" fontId="12" fillId="5" borderId="2" xfId="3" applyFont="1"/>
    <xf numFmtId="0" fontId="41" fillId="4" borderId="0" xfId="2" applyFont="1" applyBorder="1">
      <protection locked="0"/>
    </xf>
    <xf numFmtId="0" fontId="20" fillId="0" borderId="0" xfId="0" applyFont="1" applyAlignment="1">
      <alignment horizontal="center" wrapText="1"/>
    </xf>
    <xf numFmtId="0" fontId="12" fillId="6" borderId="0" xfId="4" applyFont="1" applyBorder="1"/>
    <xf numFmtId="0" fontId="14" fillId="5" borderId="2" xfId="3" applyFont="1"/>
    <xf numFmtId="0" fontId="73" fillId="17" borderId="2" xfId="14" applyFont="1" applyBorder="1"/>
    <xf numFmtId="0" fontId="73" fillId="18" borderId="2" xfId="13" applyFont="1" applyBorder="1"/>
    <xf numFmtId="0" fontId="14" fillId="6" borderId="2" xfId="4" applyFont="1"/>
    <xf numFmtId="0" fontId="0" fillId="0" borderId="41" xfId="0" applyBorder="1" applyAlignment="1">
      <alignment horizontal="center"/>
    </xf>
    <xf numFmtId="0" fontId="0" fillId="0" borderId="42" xfId="0" applyBorder="1" applyAlignment="1">
      <alignment horizontal="center"/>
    </xf>
    <xf numFmtId="0" fontId="12" fillId="6" borderId="2" xfId="4" applyFont="1"/>
    <xf numFmtId="22" fontId="74" fillId="0" borderId="0" xfId="0" applyNumberFormat="1" applyFont="1" applyAlignment="1">
      <alignment horizontal="left" vertical="center" textRotation="90"/>
    </xf>
    <xf numFmtId="0" fontId="75" fillId="2" borderId="0" xfId="0" applyFont="1" applyFill="1" applyAlignment="1">
      <alignment horizontal="left"/>
    </xf>
    <xf numFmtId="0" fontId="48" fillId="2" borderId="11" xfId="0" applyFont="1" applyFill="1" applyBorder="1" applyAlignment="1">
      <alignment horizontal="center"/>
    </xf>
    <xf numFmtId="0" fontId="48" fillId="2" borderId="0" xfId="0" applyFont="1" applyFill="1" applyAlignment="1">
      <alignment horizontal="center"/>
    </xf>
    <xf numFmtId="0" fontId="48" fillId="2" borderId="9" xfId="0" applyFont="1" applyFill="1" applyBorder="1" applyAlignment="1">
      <alignment horizontal="center"/>
    </xf>
    <xf numFmtId="0" fontId="76" fillId="0" borderId="29" xfId="0" applyFont="1" applyBorder="1" applyAlignment="1">
      <alignment vertical="center"/>
    </xf>
    <xf numFmtId="0" fontId="0" fillId="18" borderId="0" xfId="13" applyFont="1" applyBorder="1"/>
    <xf numFmtId="164" fontId="0" fillId="31" borderId="0" xfId="0" applyNumberFormat="1" applyFill="1" applyAlignment="1">
      <alignment horizontal="center" vertical="top"/>
    </xf>
    <xf numFmtId="0" fontId="0" fillId="31" borderId="0" xfId="0" applyFill="1" applyAlignment="1">
      <alignment wrapText="1"/>
    </xf>
    <xf numFmtId="0" fontId="0" fillId="31" borderId="0" xfId="0" applyFill="1"/>
    <xf numFmtId="0" fontId="0" fillId="0" borderId="0" xfId="0" applyAlignment="1">
      <alignment vertical="top" wrapText="1"/>
    </xf>
    <xf numFmtId="0" fontId="17" fillId="0" borderId="0" xfId="0" applyFont="1" applyAlignment="1">
      <alignment vertical="top" wrapText="1"/>
    </xf>
    <xf numFmtId="0" fontId="18" fillId="0" borderId="0" xfId="0" applyFont="1" applyAlignment="1">
      <alignment vertical="top" wrapText="1"/>
    </xf>
    <xf numFmtId="0" fontId="10" fillId="0" borderId="0" xfId="0" applyFont="1" applyAlignment="1">
      <alignment vertical="top" wrapText="1"/>
    </xf>
    <xf numFmtId="0" fontId="77" fillId="0" borderId="0" xfId="0" applyFont="1" applyAlignment="1">
      <alignment vertical="top" wrapText="1"/>
    </xf>
    <xf numFmtId="0" fontId="0" fillId="11" borderId="0" xfId="0" applyFill="1" applyProtection="1">
      <protection locked="0"/>
    </xf>
    <xf numFmtId="169" fontId="20" fillId="11" borderId="0" xfId="0" applyNumberFormat="1" applyFont="1" applyFill="1" applyProtection="1">
      <protection locked="0"/>
    </xf>
    <xf numFmtId="0" fontId="8" fillId="4" borderId="0" xfId="2" applyBorder="1">
      <protection locked="0"/>
    </xf>
    <xf numFmtId="0" fontId="0" fillId="11" borderId="76" xfId="0" applyFill="1" applyBorder="1" applyProtection="1">
      <protection locked="0"/>
    </xf>
    <xf numFmtId="0" fontId="6" fillId="5" borderId="0" xfId="3" applyFont="1" applyBorder="1"/>
    <xf numFmtId="0" fontId="21" fillId="17" borderId="0" xfId="14" applyFont="1" applyBorder="1"/>
    <xf numFmtId="0" fontId="21" fillId="18" borderId="0" xfId="13" applyFont="1" applyBorder="1"/>
    <xf numFmtId="0" fontId="21" fillId="7" borderId="0" xfId="5" applyFont="1" applyBorder="1"/>
    <xf numFmtId="0" fontId="21" fillId="6" borderId="0" xfId="4" applyFont="1" applyBorder="1"/>
    <xf numFmtId="0" fontId="80" fillId="32" borderId="0" xfId="29" applyFont="1" applyBorder="1"/>
    <xf numFmtId="0" fontId="81" fillId="33" borderId="2" xfId="30" applyBorder="1" applyProtection="1">
      <protection locked="0"/>
    </xf>
    <xf numFmtId="0" fontId="81" fillId="33" borderId="0" xfId="30" applyBorder="1" applyProtection="1">
      <protection locked="0"/>
    </xf>
    <xf numFmtId="49" fontId="19" fillId="29" borderId="0" xfId="0" quotePrefix="1" applyNumberFormat="1" applyFont="1" applyFill="1" applyAlignment="1">
      <alignment horizontal="left" textRotation="90"/>
    </xf>
    <xf numFmtId="14" fontId="0" fillId="11" borderId="71" xfId="0" applyNumberFormat="1" applyFill="1" applyBorder="1" applyProtection="1">
      <protection locked="0"/>
    </xf>
  </cellXfs>
  <cellStyles count="31">
    <cellStyle name="20% - Accent2 2" xfId="22" xr:uid="{F58890A1-FAE1-4958-9561-2CA33C7A532F}"/>
    <cellStyle name="20% - Accent2 2 2" xfId="27" xr:uid="{2051BD4E-7B66-417B-B321-95456CE2A515}"/>
    <cellStyle name="20% - Accent3" xfId="19" builtinId="38"/>
    <cellStyle name="20% - Accent5" xfId="29" builtinId="46"/>
    <cellStyle name="40% - Accent2 2" xfId="23" xr:uid="{9361947F-4AC2-40A6-8CB2-74DDDA592DEF}"/>
    <cellStyle name="40% - Accent2 2 2" xfId="28" xr:uid="{814B2CA2-42A5-4B76-AC84-B022C7267BC6}"/>
    <cellStyle name="40% - Accent3" xfId="20" builtinId="39"/>
    <cellStyle name="40% - Accent3 2" xfId="26" xr:uid="{2B9A5124-0331-4A2A-B489-E69E017A24DD}"/>
    <cellStyle name="Above" xfId="8" xr:uid="{72CEC041-4C58-4048-94A0-F2D8C1D87BE4}"/>
    <cellStyle name="Above2" xfId="9" xr:uid="{0F0E7D07-52C8-4C8B-BF71-5781CB577BF2}"/>
    <cellStyle name="Above-x" xfId="12" xr:uid="{FE4E424E-8CC1-44E5-ABC9-591266FF4E6F}"/>
    <cellStyle name="Bad" xfId="30" builtinId="27"/>
    <cellStyle name="Beside" xfId="17" xr:uid="{45D0CBEA-2A42-47E7-8E0F-F2C28C2EF706}"/>
    <cellStyle name="Beside-x" xfId="16" xr:uid="{B093B39C-781A-45C8-93B7-E4CFB9B62706}"/>
    <cellStyle name="Calc00" xfId="18"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21" xr:uid="{6A10CA4B-7388-455C-8769-2ADC9E427F9F}"/>
    <cellStyle name="Calculation" xfId="1" builtinId="22" customBuiltin="1"/>
    <cellStyle name="Default" xfId="7" xr:uid="{3B722F22-6F66-4DE8-A397-5DA5F343F529}"/>
    <cellStyle name="Explanatory Text 2" xfId="24" xr:uid="{0ABAC9BA-7862-4CDE-8373-8C26A2075062}"/>
    <cellStyle name="InpPy" xfId="25" xr:uid="{2271834E-67C2-4036-92BB-A67C9A7332C5}"/>
    <cellStyle name="Input" xfId="2" builtinId="20" customBuiltin="1"/>
    <cellStyle name="Normal" xfId="0" builtinId="0"/>
    <cellStyle name="Overwrittable" xfId="11" xr:uid="{AE314697-FAEA-4334-BF99-6BD2E8B514EC}"/>
    <cellStyle name="Percent" xfId="15" builtinId="5"/>
    <cellStyle name="RowOffset" xfId="10" xr:uid="{6BCBE2E1-4AE5-47DA-BDCD-1B6365A95D6D}"/>
    <cellStyle name="Std" xfId="6" xr:uid="{7F900438-BD5A-45A7-97C8-C912120AAA44}"/>
  </cellStyles>
  <dxfs count="98">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rgb="FFFF0000"/>
      </font>
    </dxf>
    <dxf>
      <font>
        <color rgb="FFFF0000"/>
      </font>
    </dxf>
    <dxf>
      <fill>
        <patternFill>
          <bgColor rgb="FFFFFF00"/>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s>
  <tableStyles count="0" defaultTableStyle="TableStyleMedium2" defaultPivotStyle="PivotStyleLight16"/>
  <colors>
    <mruColors>
      <color rgb="FF0000FF"/>
      <color rgb="FFF2D6EE"/>
      <color rgb="FFFCEEEA"/>
      <color rgb="FFFAFCEA"/>
      <color rgb="FFF7F7EF"/>
      <color rgb="FFFFC081"/>
      <color rgb="FFFFB265"/>
      <color rgb="FF3399FF"/>
      <color rgb="FF9B9BFF"/>
      <color rgb="FF5D5D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97B6ED1D-FB18-43D7-A12A-1A3B23724E51}"/>
            </a:ext>
          </a:extLst>
        </xdr:cNvPr>
        <xdr:cNvSpPr txBox="1"/>
      </xdr:nvSpPr>
      <xdr:spPr>
        <a:xfrm>
          <a:off x="6113992" y="10263716"/>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626A99F7-24D6-4697-9F0E-F08BCE66FFE0}"/>
            </a:ext>
          </a:extLst>
        </xdr:cNvPr>
        <xdr:cNvSpPr txBox="1"/>
      </xdr:nvSpPr>
      <xdr:spPr>
        <a:xfrm>
          <a:off x="6113992" y="102531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E606DCF5-4D85-4DB5-83E1-509772E5C928}"/>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5438F77B-26EE-47E8-9ABE-C2A3A98537BD}"/>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2D243BF4-AE86-4592-A577-1849E1FDBDEC}"/>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3E548328-E786-42D4-A2DB-3B6533614413}"/>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42A34E67-EE1E-4E51-874B-A59CA3A3B92C}"/>
            </a:ext>
          </a:extLst>
        </xdr:cNvPr>
        <xdr:cNvSpPr txBox="1"/>
      </xdr:nvSpPr>
      <xdr:spPr>
        <a:xfrm>
          <a:off x="6086475" y="263567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B56DD258-7E2C-406B-900A-57EDA6C06E08}"/>
            </a:ext>
          </a:extLst>
        </xdr:cNvPr>
        <xdr:cNvSpPr txBox="1"/>
      </xdr:nvSpPr>
      <xdr:spPr>
        <a:xfrm>
          <a:off x="5248275" y="16230600"/>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15</xdr:col>
      <xdr:colOff>95250</xdr:colOff>
      <xdr:row>3</xdr:row>
      <xdr:rowOff>57150</xdr:rowOff>
    </xdr:from>
    <xdr:to>
      <xdr:col>21</xdr:col>
      <xdr:colOff>95250</xdr:colOff>
      <xdr:row>10</xdr:row>
      <xdr:rowOff>105833</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0085917" y="787400"/>
          <a:ext cx="3683000" cy="13821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VB90"/>
  <sheetViews>
    <sheetView tabSelected="1" zoomScale="80" zoomScaleNormal="80" workbookViewId="0">
      <pane xSplit="8" ySplit="21" topLeftCell="LQ38" activePane="bottomRight" state="frozen"/>
      <selection pane="topRight" activeCell="I1" sqref="I1"/>
      <selection pane="bottomLeft" activeCell="A14" sqref="A14"/>
      <selection pane="bottomRight" activeCell="MP55" sqref="MP55"/>
    </sheetView>
  </sheetViews>
  <sheetFormatPr defaultRowHeight="15" outlineLevelRow="2" outlineLevelCol="2"/>
  <cols>
    <col min="1" max="1" width="8.140625" customWidth="1"/>
    <col min="2" max="2" width="8" customWidth="1"/>
    <col min="5" max="5" width="10.5703125" customWidth="1"/>
    <col min="8" max="8" width="6" customWidth="1"/>
    <col min="9" max="9" width="3.85546875" customWidth="1" outlineLevel="1" collapsed="1"/>
    <col min="10" max="10" width="3.85546875" customWidth="1" outlineLevel="1"/>
    <col min="11" max="12" width="3.85546875" customWidth="1" outlineLevel="2"/>
    <col min="13" max="16" width="3.85546875" customWidth="1" outlineLevel="1"/>
    <col min="17" max="20" width="4" customWidth="1" outlineLevel="1"/>
    <col min="21" max="24" width="3.85546875" customWidth="1" outlineLevel="1"/>
    <col min="25" max="30" width="3.85546875" customWidth="1" outlineLevel="2"/>
    <col min="31" max="37" width="4.5703125" customWidth="1" outlineLevel="2"/>
    <col min="38" max="42" width="3.85546875" customWidth="1" outlineLevel="2"/>
    <col min="43" max="43" width="4.140625" customWidth="1" outlineLevel="2"/>
    <col min="44" max="44" width="6" customWidth="1" outlineLevel="1"/>
    <col min="45" max="45" width="130.28515625" style="3" customWidth="1" collapsed="1"/>
    <col min="46" max="47" width="4.7109375" customWidth="1"/>
    <col min="48" max="55" width="6.28515625" customWidth="1" outlineLevel="1"/>
    <col min="56" max="56" width="4.7109375" customWidth="1"/>
    <col min="57" max="63" width="6.28515625" customWidth="1" outlineLevel="1"/>
    <col min="64" max="64" width="4.7109375" customWidth="1" collapsed="1"/>
    <col min="65" max="75" width="6.28515625" hidden="1" customWidth="1" outlineLevel="1"/>
    <col min="76" max="76" width="4.7109375" customWidth="1" collapsed="1"/>
    <col min="77" max="86" width="6.28515625" hidden="1" customWidth="1" outlineLevel="1"/>
    <col min="87" max="87" width="4.7109375" customWidth="1"/>
    <col min="88" max="90" width="6.28515625" customWidth="1" outlineLevel="1"/>
    <col min="91" max="91" width="15.42578125" customWidth="1" outlineLevel="1"/>
    <col min="92" max="94" width="6.28515625" customWidth="1" outlineLevel="1"/>
    <col min="95" max="95" width="15.42578125" customWidth="1" outlineLevel="1"/>
    <col min="96" max="118" width="6.28515625" customWidth="1" outlineLevel="1"/>
    <col min="119" max="119" width="6.85546875" customWidth="1" outlineLevel="1"/>
    <col min="120" max="121" width="6.28515625" customWidth="1" outlineLevel="1"/>
    <col min="122" max="122" width="4.7109375" customWidth="1"/>
    <col min="123" max="137" width="6.28515625" customWidth="1" outlineLevel="1"/>
    <col min="138" max="138" width="6.28515625" customWidth="1" outlineLevel="1" collapsed="1"/>
    <col min="139" max="197" width="6.28515625" hidden="1" customWidth="1" outlineLevel="2"/>
    <col min="198" max="198" width="6.28515625" customWidth="1" outlineLevel="1"/>
    <col min="199" max="199" width="6.28515625" customWidth="1" outlineLevel="1" collapsed="1"/>
    <col min="200" max="258" width="6.28515625" hidden="1" customWidth="1" outlineLevel="2"/>
    <col min="259" max="260" width="6.28515625" customWidth="1" outlineLevel="1"/>
    <col min="261" max="261" width="4.7109375" customWidth="1"/>
    <col min="262" max="302" width="6.28515625" customWidth="1" outlineLevel="1"/>
    <col min="303" max="303" width="4.7109375" customWidth="1"/>
    <col min="304" max="316" width="6.28515625" customWidth="1" outlineLevel="1"/>
    <col min="317" max="317" width="5.7109375" customWidth="1" outlineLevel="1"/>
    <col min="318" max="340" width="6.28515625" customWidth="1" outlineLevel="1"/>
    <col min="341" max="341" width="7.7109375" customWidth="1" outlineLevel="1"/>
    <col min="342" max="342" width="7.140625" customWidth="1" outlineLevel="1"/>
    <col min="343" max="357" width="6.28515625" customWidth="1" outlineLevel="1"/>
    <col min="358" max="358" width="4.7109375" customWidth="1" collapsed="1"/>
    <col min="359" max="365" width="6.28515625" hidden="1" customWidth="1" outlineLevel="1"/>
    <col min="366" max="366" width="4.7109375" customWidth="1"/>
    <col min="367" max="385" width="6.28515625" customWidth="1" outlineLevel="1"/>
    <col min="386" max="386" width="4.7109375" customWidth="1" collapsed="1"/>
    <col min="387" max="572" width="6.28515625" hidden="1" customWidth="1" outlineLevel="1"/>
    <col min="573" max="573" width="6.28515625" customWidth="1"/>
    <col min="574" max="574" width="2.85546875" customWidth="1"/>
  </cols>
  <sheetData>
    <row r="1" spans="1:574" s="1" customFormat="1" ht="27.75">
      <c r="A1" s="4" t="s">
        <v>18</v>
      </c>
      <c r="B1" s="4" t="s">
        <v>18</v>
      </c>
      <c r="C1" s="4" t="s">
        <v>18</v>
      </c>
      <c r="D1" s="4" t="s">
        <v>18</v>
      </c>
      <c r="E1" s="416" t="s">
        <v>12</v>
      </c>
      <c r="H1" s="4" t="s">
        <v>18</v>
      </c>
      <c r="I1" s="4" t="s">
        <v>18</v>
      </c>
      <c r="J1" s="4" t="s">
        <v>18</v>
      </c>
      <c r="K1" s="4" t="s">
        <v>18</v>
      </c>
      <c r="L1" s="4" t="s">
        <v>18</v>
      </c>
      <c r="M1" s="4" t="s">
        <v>18</v>
      </c>
      <c r="N1" s="4" t="s">
        <v>18</v>
      </c>
      <c r="O1" s="4" t="s">
        <v>18</v>
      </c>
      <c r="P1" s="4" t="s">
        <v>18</v>
      </c>
      <c r="Q1" s="4" t="s">
        <v>18</v>
      </c>
      <c r="R1" s="4" t="s">
        <v>18</v>
      </c>
      <c r="S1" s="4" t="s">
        <v>18</v>
      </c>
      <c r="T1" s="4" t="s">
        <v>18</v>
      </c>
      <c r="U1" s="4" t="s">
        <v>18</v>
      </c>
      <c r="V1" s="4" t="s">
        <v>18</v>
      </c>
      <c r="W1" s="4" t="s">
        <v>18</v>
      </c>
      <c r="X1" s="4" t="s">
        <v>18</v>
      </c>
      <c r="Y1" s="4" t="s">
        <v>18</v>
      </c>
      <c r="Z1" s="4" t="s">
        <v>18</v>
      </c>
      <c r="AA1" s="4" t="s">
        <v>18</v>
      </c>
      <c r="AB1" s="4" t="s">
        <v>18</v>
      </c>
      <c r="AC1" s="4" t="s">
        <v>18</v>
      </c>
      <c r="AD1" s="4" t="s">
        <v>18</v>
      </c>
      <c r="AE1" s="4" t="s">
        <v>18</v>
      </c>
      <c r="AF1" s="4" t="s">
        <v>18</v>
      </c>
      <c r="AG1" s="4" t="s">
        <v>18</v>
      </c>
      <c r="AH1" s="4" t="s">
        <v>18</v>
      </c>
      <c r="AI1" s="4" t="s">
        <v>18</v>
      </c>
      <c r="AJ1" s="4" t="s">
        <v>18</v>
      </c>
      <c r="AK1" s="4" t="s">
        <v>18</v>
      </c>
      <c r="AL1" s="4" t="s">
        <v>18</v>
      </c>
      <c r="AM1" s="4" t="s">
        <v>18</v>
      </c>
      <c r="AN1" s="4" t="s">
        <v>18</v>
      </c>
      <c r="AO1" s="4" t="s">
        <v>18</v>
      </c>
      <c r="AP1" s="4" t="s">
        <v>18</v>
      </c>
      <c r="AQ1" s="4" t="s">
        <v>18</v>
      </c>
      <c r="AR1" s="4" t="s">
        <v>18</v>
      </c>
      <c r="AS1" s="222" t="s">
        <v>1</v>
      </c>
      <c r="AT1" s="7" t="s">
        <v>18</v>
      </c>
      <c r="AU1" s="7" t="s">
        <v>18</v>
      </c>
      <c r="AV1" s="4" t="s">
        <v>10</v>
      </c>
      <c r="AW1" s="4" t="s">
        <v>10</v>
      </c>
      <c r="AX1" s="4" t="s">
        <v>10</v>
      </c>
      <c r="AY1" s="4" t="s">
        <v>10</v>
      </c>
      <c r="AZ1" s="4" t="s">
        <v>10</v>
      </c>
      <c r="BA1" s="4" t="s">
        <v>10</v>
      </c>
      <c r="BB1" s="4" t="s">
        <v>10</v>
      </c>
      <c r="BC1" s="4" t="s">
        <v>10</v>
      </c>
      <c r="BD1" s="7" t="s">
        <v>18</v>
      </c>
      <c r="BE1" s="4" t="s">
        <v>10</v>
      </c>
      <c r="BF1" s="4" t="s">
        <v>10</v>
      </c>
      <c r="BG1" s="4" t="s">
        <v>10</v>
      </c>
      <c r="BH1" s="4" t="s">
        <v>10</v>
      </c>
      <c r="BI1" s="4" t="s">
        <v>10</v>
      </c>
      <c r="BJ1" s="4" t="s">
        <v>10</v>
      </c>
      <c r="BK1" s="4" t="s">
        <v>10</v>
      </c>
      <c r="BL1" s="7" t="s">
        <v>18</v>
      </c>
      <c r="BM1" s="4" t="s">
        <v>10</v>
      </c>
      <c r="BN1" s="4" t="s">
        <v>10</v>
      </c>
      <c r="BO1" s="4" t="s">
        <v>10</v>
      </c>
      <c r="BP1" s="4" t="s">
        <v>10</v>
      </c>
      <c r="BQ1" s="4" t="s">
        <v>10</v>
      </c>
      <c r="BR1" s="4" t="s">
        <v>10</v>
      </c>
      <c r="BS1" s="4" t="s">
        <v>10</v>
      </c>
      <c r="BT1" s="4" t="s">
        <v>10</v>
      </c>
      <c r="BU1" s="4" t="s">
        <v>10</v>
      </c>
      <c r="BV1" s="4" t="s">
        <v>10</v>
      </c>
      <c r="BW1" s="4" t="s">
        <v>10</v>
      </c>
      <c r="BX1" s="7" t="s">
        <v>18</v>
      </c>
      <c r="BY1" s="4" t="s">
        <v>10</v>
      </c>
      <c r="BZ1" s="4" t="s">
        <v>10</v>
      </c>
      <c r="CA1" s="4" t="s">
        <v>10</v>
      </c>
      <c r="CB1" s="4" t="s">
        <v>10</v>
      </c>
      <c r="CC1" s="4" t="s">
        <v>10</v>
      </c>
      <c r="CD1" s="4" t="s">
        <v>10</v>
      </c>
      <c r="CE1" s="4" t="s">
        <v>10</v>
      </c>
      <c r="CF1" s="4" t="s">
        <v>10</v>
      </c>
      <c r="CG1" s="4" t="s">
        <v>10</v>
      </c>
      <c r="CH1" s="4" t="s">
        <v>10</v>
      </c>
      <c r="CI1" s="7" t="s">
        <v>18</v>
      </c>
      <c r="CJ1" s="4" t="s">
        <v>10</v>
      </c>
      <c r="CK1" s="4" t="s">
        <v>10</v>
      </c>
      <c r="CL1" s="4" t="s">
        <v>10</v>
      </c>
      <c r="CM1" s="4" t="s">
        <v>10</v>
      </c>
      <c r="CN1" s="4" t="s">
        <v>10</v>
      </c>
      <c r="CO1" s="4" t="s">
        <v>10</v>
      </c>
      <c r="CP1" s="4" t="s">
        <v>10</v>
      </c>
      <c r="CQ1" s="4" t="s">
        <v>10</v>
      </c>
      <c r="CR1" s="4" t="s">
        <v>10</v>
      </c>
      <c r="CS1" s="4" t="s">
        <v>10</v>
      </c>
      <c r="CT1" s="4" t="s">
        <v>10</v>
      </c>
      <c r="CU1" s="4" t="s">
        <v>10</v>
      </c>
      <c r="CV1" s="4" t="s">
        <v>10</v>
      </c>
      <c r="CW1" s="4" t="s">
        <v>10</v>
      </c>
      <c r="CX1" s="4" t="s">
        <v>10</v>
      </c>
      <c r="CY1" s="4" t="s">
        <v>10</v>
      </c>
      <c r="CZ1" s="4" t="s">
        <v>10</v>
      </c>
      <c r="DA1" s="4" t="s">
        <v>10</v>
      </c>
      <c r="DB1" s="4" t="s">
        <v>10</v>
      </c>
      <c r="DC1" s="4" t="s">
        <v>10</v>
      </c>
      <c r="DD1" s="4" t="s">
        <v>10</v>
      </c>
      <c r="DE1" s="4" t="s">
        <v>10</v>
      </c>
      <c r="DF1" s="4" t="s">
        <v>10</v>
      </c>
      <c r="DG1" s="4" t="s">
        <v>10</v>
      </c>
      <c r="DH1" s="4" t="s">
        <v>10</v>
      </c>
      <c r="DI1" s="4" t="s">
        <v>10</v>
      </c>
      <c r="DJ1" s="4" t="s">
        <v>10</v>
      </c>
      <c r="DK1" s="4" t="s">
        <v>10</v>
      </c>
      <c r="DL1" s="4" t="s">
        <v>10</v>
      </c>
      <c r="DM1" s="4" t="s">
        <v>10</v>
      </c>
      <c r="DN1" s="4" t="s">
        <v>10</v>
      </c>
      <c r="DO1" s="4" t="s">
        <v>10</v>
      </c>
      <c r="DP1" s="1" t="s">
        <v>0</v>
      </c>
      <c r="DQ1" s="1" t="s">
        <v>0</v>
      </c>
      <c r="DR1" s="7" t="s">
        <v>18</v>
      </c>
      <c r="DS1" s="4" t="s">
        <v>10</v>
      </c>
      <c r="DT1" s="4" t="s">
        <v>10</v>
      </c>
      <c r="DU1" s="4" t="s">
        <v>10</v>
      </c>
      <c r="DV1" s="4" t="s">
        <v>10</v>
      </c>
      <c r="DW1" s="4" t="s">
        <v>10</v>
      </c>
      <c r="DX1" s="4" t="s">
        <v>10</v>
      </c>
      <c r="DY1" s="4" t="s">
        <v>10</v>
      </c>
      <c r="DZ1" s="4" t="s">
        <v>10</v>
      </c>
      <c r="EA1" s="4" t="s">
        <v>10</v>
      </c>
      <c r="EB1" s="4" t="s">
        <v>10</v>
      </c>
      <c r="EC1" s="4" t="s">
        <v>10</v>
      </c>
      <c r="ED1" s="4" t="s">
        <v>10</v>
      </c>
      <c r="EE1" s="4" t="s">
        <v>9</v>
      </c>
      <c r="EF1" s="4" t="s">
        <v>9</v>
      </c>
      <c r="EG1" s="4" t="s">
        <v>9</v>
      </c>
      <c r="EH1" s="4" t="s">
        <v>9</v>
      </c>
      <c r="EI1" s="4" t="s">
        <v>9</v>
      </c>
      <c r="EJ1" s="4" t="s">
        <v>9</v>
      </c>
      <c r="EK1" s="4" t="s">
        <v>9</v>
      </c>
      <c r="EL1" s="4" t="s">
        <v>9</v>
      </c>
      <c r="EM1" s="4" t="s">
        <v>9</v>
      </c>
      <c r="EN1" s="4" t="s">
        <v>9</v>
      </c>
      <c r="EO1" s="4" t="s">
        <v>9</v>
      </c>
      <c r="EP1" s="4" t="s">
        <v>9</v>
      </c>
      <c r="EQ1" s="4" t="s">
        <v>9</v>
      </c>
      <c r="ER1" s="4" t="s">
        <v>9</v>
      </c>
      <c r="ES1" s="4" t="s">
        <v>9</v>
      </c>
      <c r="ET1" s="4" t="s">
        <v>9</v>
      </c>
      <c r="EU1" s="4" t="s">
        <v>9</v>
      </c>
      <c r="EV1" s="4" t="s">
        <v>9</v>
      </c>
      <c r="EW1" s="4" t="s">
        <v>9</v>
      </c>
      <c r="EX1" s="4" t="s">
        <v>9</v>
      </c>
      <c r="EY1" s="4" t="s">
        <v>9</v>
      </c>
      <c r="EZ1" s="4" t="s">
        <v>9</v>
      </c>
      <c r="FA1" s="4" t="s">
        <v>9</v>
      </c>
      <c r="FB1" s="4" t="s">
        <v>9</v>
      </c>
      <c r="FC1" s="4" t="s">
        <v>9</v>
      </c>
      <c r="FD1" s="4" t="s">
        <v>9</v>
      </c>
      <c r="FE1" s="4" t="s">
        <v>9</v>
      </c>
      <c r="FF1" s="4" t="s">
        <v>9</v>
      </c>
      <c r="FG1" s="4" t="s">
        <v>9</v>
      </c>
      <c r="FH1" s="4" t="s">
        <v>9</v>
      </c>
      <c r="FI1" s="4" t="s">
        <v>9</v>
      </c>
      <c r="FJ1" s="4" t="s">
        <v>9</v>
      </c>
      <c r="FK1" s="4" t="s">
        <v>9</v>
      </c>
      <c r="FL1" s="4" t="s">
        <v>9</v>
      </c>
      <c r="FM1" s="4" t="s">
        <v>9</v>
      </c>
      <c r="FN1" s="4" t="s">
        <v>9</v>
      </c>
      <c r="FO1" s="4" t="s">
        <v>9</v>
      </c>
      <c r="FP1" s="4" t="s">
        <v>9</v>
      </c>
      <c r="FQ1" s="4" t="s">
        <v>9</v>
      </c>
      <c r="FR1" s="4" t="s">
        <v>9</v>
      </c>
      <c r="FS1" s="4" t="s">
        <v>9</v>
      </c>
      <c r="FT1" s="4" t="s">
        <v>9</v>
      </c>
      <c r="FU1" s="4" t="s">
        <v>9</v>
      </c>
      <c r="FV1" s="4" t="s">
        <v>9</v>
      </c>
      <c r="FW1" s="4" t="s">
        <v>9</v>
      </c>
      <c r="FX1" s="4" t="s">
        <v>9</v>
      </c>
      <c r="FY1" s="4" t="s">
        <v>9</v>
      </c>
      <c r="FZ1" s="4" t="s">
        <v>9</v>
      </c>
      <c r="GA1" s="4" t="s">
        <v>9</v>
      </c>
      <c r="GB1" s="4" t="s">
        <v>9</v>
      </c>
      <c r="GC1" s="4" t="s">
        <v>9</v>
      </c>
      <c r="GD1" s="4" t="s">
        <v>9</v>
      </c>
      <c r="GE1" s="4" t="s">
        <v>9</v>
      </c>
      <c r="GF1" s="4" t="s">
        <v>9</v>
      </c>
      <c r="GG1" s="4" t="s">
        <v>9</v>
      </c>
      <c r="GH1" s="4" t="s">
        <v>9</v>
      </c>
      <c r="GI1" s="4" t="s">
        <v>9</v>
      </c>
      <c r="GJ1" s="4" t="s">
        <v>9</v>
      </c>
      <c r="GK1" s="4" t="s">
        <v>9</v>
      </c>
      <c r="GL1" s="4" t="s">
        <v>9</v>
      </c>
      <c r="GM1" s="4" t="s">
        <v>9</v>
      </c>
      <c r="GN1" s="4" t="s">
        <v>9</v>
      </c>
      <c r="GO1" s="4" t="s">
        <v>9</v>
      </c>
      <c r="GP1" s="4" t="s">
        <v>9</v>
      </c>
      <c r="GQ1" s="4" t="s">
        <v>9</v>
      </c>
      <c r="GR1" s="4" t="s">
        <v>9</v>
      </c>
      <c r="GS1" s="4" t="s">
        <v>9</v>
      </c>
      <c r="GT1" s="4" t="s">
        <v>9</v>
      </c>
      <c r="GU1" s="4" t="s">
        <v>9</v>
      </c>
      <c r="GV1" s="4" t="s">
        <v>9</v>
      </c>
      <c r="GW1" s="4" t="s">
        <v>9</v>
      </c>
      <c r="GX1" s="4" t="s">
        <v>9</v>
      </c>
      <c r="GY1" s="4" t="s">
        <v>9</v>
      </c>
      <c r="GZ1" s="4" t="s">
        <v>9</v>
      </c>
      <c r="HA1" s="4" t="s">
        <v>9</v>
      </c>
      <c r="HB1" s="4" t="s">
        <v>9</v>
      </c>
      <c r="HC1" s="4" t="s">
        <v>9</v>
      </c>
      <c r="HD1" s="4" t="s">
        <v>9</v>
      </c>
      <c r="HE1" s="4" t="s">
        <v>9</v>
      </c>
      <c r="HF1" s="4" t="s">
        <v>9</v>
      </c>
      <c r="HG1" s="4" t="s">
        <v>9</v>
      </c>
      <c r="HH1" s="4" t="s">
        <v>9</v>
      </c>
      <c r="HI1" s="4" t="s">
        <v>9</v>
      </c>
      <c r="HJ1" s="4" t="s">
        <v>9</v>
      </c>
      <c r="HK1" s="4" t="s">
        <v>9</v>
      </c>
      <c r="HL1" s="4" t="s">
        <v>9</v>
      </c>
      <c r="HM1" s="4" t="s">
        <v>9</v>
      </c>
      <c r="HN1" s="4" t="s">
        <v>9</v>
      </c>
      <c r="HO1" s="4" t="s">
        <v>9</v>
      </c>
      <c r="HP1" s="4" t="s">
        <v>9</v>
      </c>
      <c r="HQ1" s="4" t="s">
        <v>9</v>
      </c>
      <c r="HR1" s="4" t="s">
        <v>9</v>
      </c>
      <c r="HS1" s="4" t="s">
        <v>9</v>
      </c>
      <c r="HT1" s="4" t="s">
        <v>9</v>
      </c>
      <c r="HU1" s="4" t="s">
        <v>9</v>
      </c>
      <c r="HV1" s="4" t="s">
        <v>9</v>
      </c>
      <c r="HW1" s="4" t="s">
        <v>9</v>
      </c>
      <c r="HX1" s="4" t="s">
        <v>9</v>
      </c>
      <c r="HY1" s="4" t="s">
        <v>9</v>
      </c>
      <c r="HZ1" s="4" t="s">
        <v>9</v>
      </c>
      <c r="IA1" s="4" t="s">
        <v>9</v>
      </c>
      <c r="IB1" s="4" t="s">
        <v>9</v>
      </c>
      <c r="IC1" s="4" t="s">
        <v>9</v>
      </c>
      <c r="ID1" s="4" t="s">
        <v>9</v>
      </c>
      <c r="IE1" s="4" t="s">
        <v>9</v>
      </c>
      <c r="IF1" s="4" t="s">
        <v>9</v>
      </c>
      <c r="IG1" s="4" t="s">
        <v>9</v>
      </c>
      <c r="IH1" s="4" t="s">
        <v>9</v>
      </c>
      <c r="II1" s="4" t="s">
        <v>9</v>
      </c>
      <c r="IJ1" s="4" t="s">
        <v>9</v>
      </c>
      <c r="IK1" s="4" t="s">
        <v>9</v>
      </c>
      <c r="IL1" s="4" t="s">
        <v>9</v>
      </c>
      <c r="IM1" s="4" t="s">
        <v>9</v>
      </c>
      <c r="IN1" s="4" t="s">
        <v>9</v>
      </c>
      <c r="IO1" s="4" t="s">
        <v>9</v>
      </c>
      <c r="IP1" s="4" t="s">
        <v>9</v>
      </c>
      <c r="IQ1" s="4" t="s">
        <v>9</v>
      </c>
      <c r="IR1" s="4" t="s">
        <v>9</v>
      </c>
      <c r="IS1" s="4" t="s">
        <v>9</v>
      </c>
      <c r="IT1" s="4" t="s">
        <v>9</v>
      </c>
      <c r="IU1" s="4" t="s">
        <v>9</v>
      </c>
      <c r="IV1" s="4" t="s">
        <v>9</v>
      </c>
      <c r="IW1" s="4" t="s">
        <v>9</v>
      </c>
      <c r="IX1" s="4" t="s">
        <v>9</v>
      </c>
      <c r="IY1" s="4" t="s">
        <v>9</v>
      </c>
      <c r="IZ1" s="4" t="s">
        <v>10</v>
      </c>
      <c r="JA1" s="7" t="s">
        <v>18</v>
      </c>
      <c r="JB1" s="4" t="s">
        <v>10</v>
      </c>
      <c r="JC1" s="4" t="s">
        <v>10</v>
      </c>
      <c r="JD1" s="1" t="s">
        <v>9</v>
      </c>
      <c r="JE1" s="1" t="s">
        <v>9</v>
      </c>
      <c r="JF1" s="1" t="s">
        <v>9</v>
      </c>
      <c r="JG1" s="1" t="s">
        <v>9</v>
      </c>
      <c r="JH1" s="1" t="s">
        <v>9</v>
      </c>
      <c r="JI1" s="4" t="s">
        <v>10</v>
      </c>
      <c r="JJ1" s="4" t="s">
        <v>0</v>
      </c>
      <c r="JK1" s="4" t="s">
        <v>9</v>
      </c>
      <c r="JL1" s="4" t="s">
        <v>9</v>
      </c>
      <c r="JM1" s="4" t="s">
        <v>9</v>
      </c>
      <c r="JN1" s="1" t="s">
        <v>9</v>
      </c>
      <c r="JO1" s="1" t="s">
        <v>9</v>
      </c>
      <c r="JP1" s="1" t="s">
        <v>9</v>
      </c>
      <c r="JQ1" s="1" t="s">
        <v>9</v>
      </c>
      <c r="JR1" s="1" t="s">
        <v>9</v>
      </c>
      <c r="JS1" s="1" t="s">
        <v>9</v>
      </c>
      <c r="JT1" s="1" t="s">
        <v>9</v>
      </c>
      <c r="JU1" s="1" t="s">
        <v>9</v>
      </c>
      <c r="JV1" s="1" t="s">
        <v>9</v>
      </c>
      <c r="JW1" s="1" t="s">
        <v>9</v>
      </c>
      <c r="JX1" s="1" t="s">
        <v>9</v>
      </c>
      <c r="JY1" s="1" t="s">
        <v>9</v>
      </c>
      <c r="JZ1" s="1" t="s">
        <v>9</v>
      </c>
      <c r="KA1" s="1" t="s">
        <v>9</v>
      </c>
      <c r="KB1" s="1" t="s">
        <v>9</v>
      </c>
      <c r="KC1" s="1" t="s">
        <v>9</v>
      </c>
      <c r="KD1" s="1" t="s">
        <v>9</v>
      </c>
      <c r="KE1" s="1" t="s">
        <v>9</v>
      </c>
      <c r="KF1" s="1" t="s">
        <v>9</v>
      </c>
      <c r="KG1" s="1" t="s">
        <v>9</v>
      </c>
      <c r="KH1" s="1" t="s">
        <v>9</v>
      </c>
      <c r="KI1" s="1" t="s">
        <v>9</v>
      </c>
      <c r="KJ1" s="1" t="s">
        <v>9</v>
      </c>
      <c r="KK1" s="1" t="s">
        <v>9</v>
      </c>
      <c r="KL1" s="1" t="s">
        <v>9</v>
      </c>
      <c r="KM1" s="1" t="s">
        <v>9</v>
      </c>
      <c r="KN1" s="1" t="s">
        <v>0</v>
      </c>
      <c r="KO1" s="1" t="s">
        <v>11</v>
      </c>
      <c r="KP1" s="1" t="s">
        <v>0</v>
      </c>
      <c r="KQ1" s="7" t="s">
        <v>18</v>
      </c>
      <c r="KR1" s="4" t="s">
        <v>10</v>
      </c>
      <c r="KS1" s="4" t="s">
        <v>10</v>
      </c>
      <c r="KT1" s="4" t="s">
        <v>10</v>
      </c>
      <c r="KU1" s="4" t="s">
        <v>10</v>
      </c>
      <c r="KV1" s="4" t="s">
        <v>10</v>
      </c>
      <c r="KW1" s="4" t="s">
        <v>10</v>
      </c>
      <c r="KX1" s="4" t="s">
        <v>10</v>
      </c>
      <c r="KY1" s="4" t="s">
        <v>10</v>
      </c>
      <c r="KZ1" s="4" t="s">
        <v>10</v>
      </c>
      <c r="LA1" s="4" t="s">
        <v>10</v>
      </c>
      <c r="LB1" s="4" t="s">
        <v>10</v>
      </c>
      <c r="LC1" s="4" t="s">
        <v>10</v>
      </c>
      <c r="LD1" s="4" t="s">
        <v>10</v>
      </c>
      <c r="LE1" s="4" t="s">
        <v>10</v>
      </c>
      <c r="LF1" s="4" t="s">
        <v>10</v>
      </c>
      <c r="LG1" s="4" t="s">
        <v>10</v>
      </c>
      <c r="LH1" s="4" t="s">
        <v>10</v>
      </c>
      <c r="LI1" s="4" t="s">
        <v>10</v>
      </c>
      <c r="LJ1" s="4" t="s">
        <v>10</v>
      </c>
      <c r="LK1" s="4" t="s">
        <v>10</v>
      </c>
      <c r="LL1" s="4" t="s">
        <v>10</v>
      </c>
      <c r="LM1" s="4" t="s">
        <v>10</v>
      </c>
      <c r="LN1" s="4" t="s">
        <v>10</v>
      </c>
      <c r="LO1" s="4" t="s">
        <v>10</v>
      </c>
      <c r="LP1" s="4" t="s">
        <v>10</v>
      </c>
      <c r="LQ1" s="4" t="s">
        <v>10</v>
      </c>
      <c r="LR1" s="4" t="s">
        <v>10</v>
      </c>
      <c r="LS1" s="4" t="s">
        <v>10</v>
      </c>
      <c r="LT1" s="4" t="s">
        <v>10</v>
      </c>
      <c r="LU1" s="4" t="s">
        <v>10</v>
      </c>
      <c r="LV1" s="4" t="s">
        <v>10</v>
      </c>
      <c r="LW1" s="4" t="s">
        <v>10</v>
      </c>
      <c r="LX1" s="4" t="s">
        <v>10</v>
      </c>
      <c r="LY1" s="4" t="s">
        <v>10</v>
      </c>
      <c r="LZ1" s="4" t="s">
        <v>10</v>
      </c>
      <c r="MA1" s="4" t="s">
        <v>10</v>
      </c>
      <c r="MB1" s="4" t="s">
        <v>10</v>
      </c>
      <c r="MC1" s="4" t="s">
        <v>10</v>
      </c>
      <c r="MD1" s="4" t="s">
        <v>10</v>
      </c>
      <c r="ME1" s="4" t="s">
        <v>10</v>
      </c>
      <c r="MF1" s="4" t="s">
        <v>10</v>
      </c>
      <c r="MG1" s="4" t="s">
        <v>10</v>
      </c>
      <c r="MH1" s="4" t="s">
        <v>10</v>
      </c>
      <c r="MI1" s="4" t="s">
        <v>10</v>
      </c>
      <c r="MJ1" s="4" t="s">
        <v>10</v>
      </c>
      <c r="MK1" s="4" t="s">
        <v>10</v>
      </c>
      <c r="ML1" s="4" t="s">
        <v>10</v>
      </c>
      <c r="MM1" s="4" t="s">
        <v>10</v>
      </c>
      <c r="MN1" s="4" t="s">
        <v>10</v>
      </c>
      <c r="MO1" s="4" t="s">
        <v>10</v>
      </c>
      <c r="MP1" s="4" t="s">
        <v>10</v>
      </c>
      <c r="MQ1" s="4" t="s">
        <v>10</v>
      </c>
      <c r="MR1" s="4" t="s">
        <v>10</v>
      </c>
      <c r="MS1" s="4" t="s">
        <v>0</v>
      </c>
      <c r="MT1" s="7" t="s">
        <v>18</v>
      </c>
      <c r="MU1" s="4" t="s">
        <v>10</v>
      </c>
      <c r="MV1" s="4" t="s">
        <v>10</v>
      </c>
      <c r="MW1" s="4" t="s">
        <v>10</v>
      </c>
      <c r="MX1" s="4" t="s">
        <v>10</v>
      </c>
      <c r="MY1" s="4" t="s">
        <v>0</v>
      </c>
      <c r="MZ1" s="4" t="s">
        <v>0</v>
      </c>
      <c r="NA1" s="4" t="s">
        <v>0</v>
      </c>
      <c r="NB1" s="7" t="s">
        <v>18</v>
      </c>
      <c r="NC1" s="4" t="s">
        <v>10</v>
      </c>
      <c r="ND1" s="4" t="s">
        <v>10</v>
      </c>
      <c r="NE1" s="4" t="s">
        <v>10</v>
      </c>
      <c r="NF1" s="4" t="s">
        <v>10</v>
      </c>
      <c r="NG1" s="4" t="s">
        <v>10</v>
      </c>
      <c r="NH1" s="4" t="s">
        <v>10</v>
      </c>
      <c r="NI1" s="4" t="s">
        <v>10</v>
      </c>
      <c r="NJ1" s="4" t="s">
        <v>10</v>
      </c>
      <c r="NK1" s="4" t="s">
        <v>10</v>
      </c>
      <c r="NL1" s="4" t="s">
        <v>10</v>
      </c>
      <c r="NM1" s="1" t="s">
        <v>0</v>
      </c>
      <c r="NN1" s="1" t="s">
        <v>0</v>
      </c>
      <c r="NO1" s="1" t="s">
        <v>0</v>
      </c>
      <c r="NP1" s="1" t="s">
        <v>0</v>
      </c>
      <c r="NQ1" s="1" t="s">
        <v>0</v>
      </c>
      <c r="NR1" s="1" t="s">
        <v>0</v>
      </c>
      <c r="NS1" s="1" t="s">
        <v>0</v>
      </c>
      <c r="NT1" s="1" t="s">
        <v>0</v>
      </c>
      <c r="NU1" s="4" t="s">
        <v>0</v>
      </c>
      <c r="NV1" s="125" t="s">
        <v>18</v>
      </c>
      <c r="NW1" s="21" t="s">
        <v>10</v>
      </c>
      <c r="NX1" s="21" t="s">
        <v>10</v>
      </c>
      <c r="NY1" s="21" t="s">
        <v>10</v>
      </c>
      <c r="NZ1" s="21" t="s">
        <v>10</v>
      </c>
      <c r="OA1" s="21" t="s">
        <v>10</v>
      </c>
      <c r="OB1" s="21" t="s">
        <v>10</v>
      </c>
      <c r="OC1" s="21" t="s">
        <v>10</v>
      </c>
      <c r="OD1" s="21" t="s">
        <v>10</v>
      </c>
      <c r="OE1" s="21" t="s">
        <v>10</v>
      </c>
      <c r="OF1" s="21" t="s">
        <v>10</v>
      </c>
      <c r="OG1" s="21" t="s">
        <v>10</v>
      </c>
      <c r="OH1" s="21" t="s">
        <v>10</v>
      </c>
      <c r="OI1" s="21" t="s">
        <v>10</v>
      </c>
      <c r="OJ1" s="21" t="s">
        <v>10</v>
      </c>
      <c r="OK1" s="21" t="s">
        <v>10</v>
      </c>
      <c r="OL1" s="21" t="s">
        <v>10</v>
      </c>
      <c r="OM1" s="21" t="s">
        <v>10</v>
      </c>
      <c r="ON1" s="21" t="s">
        <v>10</v>
      </c>
      <c r="OO1" s="21" t="s">
        <v>10</v>
      </c>
      <c r="OP1" s="21" t="s">
        <v>10</v>
      </c>
      <c r="OQ1" s="21" t="s">
        <v>10</v>
      </c>
      <c r="OR1" s="21" t="s">
        <v>10</v>
      </c>
      <c r="OS1" s="21" t="s">
        <v>10</v>
      </c>
      <c r="OT1" s="21" t="s">
        <v>10</v>
      </c>
      <c r="OU1" s="21" t="s">
        <v>10</v>
      </c>
      <c r="OV1" s="21" t="s">
        <v>10</v>
      </c>
      <c r="OW1" s="21" t="s">
        <v>10</v>
      </c>
      <c r="OX1" s="21" t="s">
        <v>10</v>
      </c>
      <c r="OY1" s="21" t="s">
        <v>10</v>
      </c>
      <c r="OZ1" s="21" t="s">
        <v>10</v>
      </c>
      <c r="PA1" s="21" t="s">
        <v>10</v>
      </c>
      <c r="PB1" s="21" t="s">
        <v>10</v>
      </c>
      <c r="PC1" s="21" t="s">
        <v>10</v>
      </c>
      <c r="PD1" s="21" t="s">
        <v>10</v>
      </c>
      <c r="PE1" s="21" t="s">
        <v>10</v>
      </c>
      <c r="PF1" s="21" t="s">
        <v>10</v>
      </c>
      <c r="PG1" s="21" t="s">
        <v>10</v>
      </c>
      <c r="PH1" s="21" t="s">
        <v>10</v>
      </c>
      <c r="PI1" s="21" t="s">
        <v>10</v>
      </c>
      <c r="PJ1" s="21" t="s">
        <v>10</v>
      </c>
      <c r="PK1" s="21" t="s">
        <v>10</v>
      </c>
      <c r="PL1" s="21" t="s">
        <v>10</v>
      </c>
      <c r="PM1" s="21" t="s">
        <v>10</v>
      </c>
      <c r="PN1" s="21" t="s">
        <v>10</v>
      </c>
      <c r="PO1" s="21" t="s">
        <v>10</v>
      </c>
      <c r="PP1" s="21" t="s">
        <v>10</v>
      </c>
      <c r="PQ1" s="21" t="s">
        <v>10</v>
      </c>
      <c r="PR1" s="21" t="s">
        <v>10</v>
      </c>
      <c r="PS1" s="21" t="s">
        <v>10</v>
      </c>
      <c r="PT1" s="21" t="s">
        <v>10</v>
      </c>
      <c r="PU1" s="21" t="s">
        <v>10</v>
      </c>
      <c r="PV1" s="21" t="s">
        <v>10</v>
      </c>
      <c r="PW1" s="21" t="s">
        <v>10</v>
      </c>
      <c r="PX1" s="21" t="s">
        <v>10</v>
      </c>
      <c r="PY1" s="21" t="s">
        <v>10</v>
      </c>
      <c r="PZ1" s="21" t="s">
        <v>10</v>
      </c>
      <c r="QA1" s="21" t="s">
        <v>10</v>
      </c>
      <c r="QB1" s="21" t="s">
        <v>10</v>
      </c>
      <c r="QC1" s="21" t="s">
        <v>10</v>
      </c>
      <c r="QD1" s="21" t="s">
        <v>10</v>
      </c>
      <c r="QE1" s="21" t="s">
        <v>10</v>
      </c>
      <c r="QF1" s="21" t="s">
        <v>10</v>
      </c>
      <c r="QG1" s="21" t="s">
        <v>10</v>
      </c>
      <c r="QH1" s="21" t="s">
        <v>10</v>
      </c>
      <c r="QI1" s="21" t="s">
        <v>10</v>
      </c>
      <c r="QJ1" s="21" t="s">
        <v>10</v>
      </c>
      <c r="QK1" s="21" t="s">
        <v>10</v>
      </c>
      <c r="QL1" s="21" t="s">
        <v>10</v>
      </c>
      <c r="QM1" s="21" t="s">
        <v>10</v>
      </c>
      <c r="QN1" s="21" t="s">
        <v>10</v>
      </c>
      <c r="QO1" s="21" t="s">
        <v>10</v>
      </c>
      <c r="QP1" s="21" t="s">
        <v>10</v>
      </c>
      <c r="QQ1" s="21" t="s">
        <v>10</v>
      </c>
      <c r="QR1" s="21" t="s">
        <v>10</v>
      </c>
      <c r="QS1" s="21" t="s">
        <v>10</v>
      </c>
      <c r="QT1" s="21" t="s">
        <v>10</v>
      </c>
      <c r="QU1" s="21" t="s">
        <v>10</v>
      </c>
      <c r="QV1" s="21" t="s">
        <v>10</v>
      </c>
      <c r="QW1" s="21" t="s">
        <v>10</v>
      </c>
      <c r="QX1" s="21" t="s">
        <v>10</v>
      </c>
      <c r="QY1" s="21" t="s">
        <v>10</v>
      </c>
      <c r="QZ1" s="21" t="s">
        <v>10</v>
      </c>
      <c r="RA1" s="21" t="s">
        <v>10</v>
      </c>
      <c r="RB1" s="21" t="s">
        <v>10</v>
      </c>
      <c r="RC1" s="21" t="s">
        <v>10</v>
      </c>
      <c r="RD1" s="21" t="s">
        <v>10</v>
      </c>
      <c r="RE1" s="21" t="s">
        <v>10</v>
      </c>
      <c r="RF1" s="21" t="s">
        <v>10</v>
      </c>
      <c r="RG1" s="21" t="s">
        <v>10</v>
      </c>
      <c r="RH1" s="21" t="s">
        <v>10</v>
      </c>
      <c r="RI1" s="21" t="s">
        <v>10</v>
      </c>
      <c r="RJ1" s="21" t="s">
        <v>10</v>
      </c>
      <c r="RK1" s="21" t="s">
        <v>10</v>
      </c>
      <c r="RL1" s="21" t="s">
        <v>10</v>
      </c>
      <c r="RM1" s="21" t="s">
        <v>10</v>
      </c>
      <c r="RN1" s="21" t="s">
        <v>10</v>
      </c>
      <c r="RO1" s="21" t="s">
        <v>10</v>
      </c>
      <c r="RP1" s="21" t="s">
        <v>10</v>
      </c>
      <c r="RQ1" s="21" t="s">
        <v>10</v>
      </c>
      <c r="RR1" s="21" t="s">
        <v>10</v>
      </c>
      <c r="RS1" s="21" t="s">
        <v>10</v>
      </c>
      <c r="RT1" s="21" t="s">
        <v>10</v>
      </c>
      <c r="RU1" s="21" t="s">
        <v>10</v>
      </c>
      <c r="RV1" s="21" t="s">
        <v>10</v>
      </c>
      <c r="RW1" s="21" t="s">
        <v>10</v>
      </c>
      <c r="RX1" s="21" t="s">
        <v>10</v>
      </c>
      <c r="RY1" s="21" t="s">
        <v>10</v>
      </c>
      <c r="RZ1" s="21" t="s">
        <v>10</v>
      </c>
      <c r="SA1" s="21" t="s">
        <v>10</v>
      </c>
      <c r="SB1" s="21" t="s">
        <v>10</v>
      </c>
      <c r="SC1" s="21" t="s">
        <v>10</v>
      </c>
      <c r="SD1" s="21" t="s">
        <v>10</v>
      </c>
      <c r="SE1" s="21" t="s">
        <v>10</v>
      </c>
      <c r="SF1" s="21" t="s">
        <v>10</v>
      </c>
      <c r="SG1" s="21" t="s">
        <v>10</v>
      </c>
      <c r="SH1" s="21" t="s">
        <v>10</v>
      </c>
      <c r="SI1" s="21" t="s">
        <v>10</v>
      </c>
      <c r="SJ1" s="21" t="s">
        <v>10</v>
      </c>
      <c r="SK1" s="21" t="s">
        <v>10</v>
      </c>
      <c r="SL1" s="21" t="s">
        <v>10</v>
      </c>
      <c r="SM1" s="21" t="s">
        <v>10</v>
      </c>
      <c r="SN1" s="21" t="s">
        <v>10</v>
      </c>
      <c r="SO1" s="21" t="s">
        <v>10</v>
      </c>
      <c r="SP1" s="21" t="s">
        <v>10</v>
      </c>
      <c r="SQ1" s="21" t="s">
        <v>10</v>
      </c>
      <c r="SR1" s="21" t="s">
        <v>10</v>
      </c>
      <c r="SS1" s="21" t="s">
        <v>10</v>
      </c>
      <c r="ST1" s="21" t="s">
        <v>10</v>
      </c>
      <c r="SU1" s="21" t="s">
        <v>10</v>
      </c>
      <c r="SV1" s="21" t="s">
        <v>10</v>
      </c>
      <c r="SW1" s="21" t="s">
        <v>10</v>
      </c>
      <c r="SX1" s="21" t="s">
        <v>10</v>
      </c>
      <c r="SY1" s="21" t="s">
        <v>10</v>
      </c>
      <c r="SZ1" s="21" t="s">
        <v>10</v>
      </c>
      <c r="TA1" s="21" t="s">
        <v>10</v>
      </c>
      <c r="TB1" s="21" t="s">
        <v>10</v>
      </c>
      <c r="TC1" s="21" t="s">
        <v>10</v>
      </c>
      <c r="TD1" s="21" t="s">
        <v>10</v>
      </c>
      <c r="TE1" s="21" t="s">
        <v>10</v>
      </c>
      <c r="TF1" s="21" t="s">
        <v>10</v>
      </c>
      <c r="TG1" s="21" t="s">
        <v>10</v>
      </c>
      <c r="TH1" s="21" t="s">
        <v>10</v>
      </c>
      <c r="TI1" s="21" t="s">
        <v>10</v>
      </c>
      <c r="TJ1" s="21" t="s">
        <v>10</v>
      </c>
      <c r="TK1" s="21" t="s">
        <v>10</v>
      </c>
      <c r="TL1" s="21" t="s">
        <v>10</v>
      </c>
      <c r="TM1" s="21" t="s">
        <v>10</v>
      </c>
      <c r="TN1" s="21" t="s">
        <v>10</v>
      </c>
      <c r="TO1" s="21" t="s">
        <v>10</v>
      </c>
      <c r="TP1" s="21" t="s">
        <v>10</v>
      </c>
      <c r="TQ1" s="21" t="s">
        <v>10</v>
      </c>
      <c r="TR1" s="21" t="s">
        <v>10</v>
      </c>
      <c r="TS1" s="21" t="s">
        <v>10</v>
      </c>
      <c r="TT1" s="21" t="s">
        <v>10</v>
      </c>
      <c r="TU1" s="21" t="s">
        <v>10</v>
      </c>
      <c r="TV1" s="21" t="s">
        <v>10</v>
      </c>
      <c r="TW1" s="21" t="s">
        <v>10</v>
      </c>
      <c r="TX1" s="21" t="s">
        <v>10</v>
      </c>
      <c r="TY1" s="21" t="s">
        <v>10</v>
      </c>
      <c r="TZ1" s="21" t="s">
        <v>10</v>
      </c>
      <c r="UA1" s="21" t="s">
        <v>10</v>
      </c>
      <c r="UB1" s="21" t="s">
        <v>10</v>
      </c>
      <c r="UC1" s="21" t="s">
        <v>10</v>
      </c>
      <c r="UD1" s="21" t="s">
        <v>10</v>
      </c>
      <c r="UE1" s="21" t="s">
        <v>10</v>
      </c>
      <c r="UF1" s="21" t="s">
        <v>10</v>
      </c>
      <c r="UG1" s="21" t="s">
        <v>10</v>
      </c>
      <c r="UH1" s="21" t="s">
        <v>10</v>
      </c>
      <c r="UI1" s="21" t="s">
        <v>10</v>
      </c>
      <c r="UJ1" s="21" t="s">
        <v>10</v>
      </c>
      <c r="UK1" s="21" t="s">
        <v>10</v>
      </c>
      <c r="UL1" s="21" t="s">
        <v>10</v>
      </c>
      <c r="UM1" s="21" t="s">
        <v>10</v>
      </c>
      <c r="UN1" s="21" t="s">
        <v>10</v>
      </c>
      <c r="UO1" s="21" t="s">
        <v>10</v>
      </c>
      <c r="UP1" s="21" t="s">
        <v>10</v>
      </c>
      <c r="UQ1" s="21" t="s">
        <v>10</v>
      </c>
      <c r="UR1" s="21" t="s">
        <v>10</v>
      </c>
      <c r="US1" s="21" t="s">
        <v>10</v>
      </c>
      <c r="UT1" s="21" t="s">
        <v>10</v>
      </c>
      <c r="UU1" s="21" t="s">
        <v>10</v>
      </c>
      <c r="UV1" s="21" t="s">
        <v>10</v>
      </c>
      <c r="UW1" s="21" t="s">
        <v>10</v>
      </c>
      <c r="UX1" s="21" t="s">
        <v>10</v>
      </c>
      <c r="UY1" s="21" t="s">
        <v>10</v>
      </c>
      <c r="UZ1" s="21" t="s">
        <v>10</v>
      </c>
      <c r="VA1" s="4" t="s">
        <v>0</v>
      </c>
      <c r="VB1" s="7" t="s">
        <v>18</v>
      </c>
    </row>
    <row r="2" spans="1:574" s="2" customFormat="1" ht="90" customHeight="1">
      <c r="A2" s="91"/>
      <c r="B2" s="91"/>
      <c r="C2" s="92" t="s">
        <v>67</v>
      </c>
      <c r="D2" s="92" t="s">
        <v>67</v>
      </c>
      <c r="E2" s="91"/>
      <c r="F2" s="91"/>
      <c r="G2" s="91"/>
      <c r="H2" s="28" t="s">
        <v>1752</v>
      </c>
      <c r="I2" s="217" t="s">
        <v>1427</v>
      </c>
      <c r="J2" s="217" t="s">
        <v>1428</v>
      </c>
      <c r="K2" s="217" t="s">
        <v>1429</v>
      </c>
      <c r="L2" s="217" t="s">
        <v>1431</v>
      </c>
      <c r="M2" s="217" t="s">
        <v>1475</v>
      </c>
      <c r="N2" s="217" t="s">
        <v>1701</v>
      </c>
      <c r="O2" s="217" t="s">
        <v>575</v>
      </c>
      <c r="P2" s="217" t="s">
        <v>1430</v>
      </c>
      <c r="Q2" s="217" t="s">
        <v>1806</v>
      </c>
      <c r="R2" s="217" t="s">
        <v>1807</v>
      </c>
      <c r="S2" s="217" t="s">
        <v>1808</v>
      </c>
      <c r="T2" s="217" t="s">
        <v>1809</v>
      </c>
      <c r="U2" s="217" t="s">
        <v>1702</v>
      </c>
      <c r="V2" s="217" t="s">
        <v>857</v>
      </c>
      <c r="W2" s="217" t="s">
        <v>855</v>
      </c>
      <c r="X2" s="217" t="s">
        <v>856</v>
      </c>
      <c r="Y2" s="28" t="s">
        <v>1878</v>
      </c>
      <c r="Z2" s="28" t="s">
        <v>1534</v>
      </c>
      <c r="AA2" s="28" t="s">
        <v>1608</v>
      </c>
      <c r="AB2" s="28" t="s">
        <v>1489</v>
      </c>
      <c r="AC2" s="28" t="s">
        <v>1613</v>
      </c>
      <c r="AD2" s="28" t="s">
        <v>1713</v>
      </c>
      <c r="AE2" s="218" t="s">
        <v>1106</v>
      </c>
      <c r="AF2" s="218" t="s">
        <v>1424</v>
      </c>
      <c r="AG2" s="218" t="s">
        <v>1107</v>
      </c>
      <c r="AH2" s="218" t="s">
        <v>1697</v>
      </c>
      <c r="AI2" s="218" t="s">
        <v>1694</v>
      </c>
      <c r="AJ2" s="218" t="s">
        <v>1695</v>
      </c>
      <c r="AK2" s="218" t="s">
        <v>1696</v>
      </c>
      <c r="AL2" s="218" t="s">
        <v>1792</v>
      </c>
      <c r="AM2" s="218" t="s">
        <v>968</v>
      </c>
      <c r="AN2" s="218" t="s">
        <v>834</v>
      </c>
      <c r="AO2" s="218" t="s">
        <v>835</v>
      </c>
      <c r="AP2" s="218" t="s">
        <v>1650</v>
      </c>
      <c r="AQ2" s="28" t="s">
        <v>1471</v>
      </c>
      <c r="AR2" s="28" t="s">
        <v>1470</v>
      </c>
      <c r="AS2" s="223" t="s">
        <v>2</v>
      </c>
      <c r="AT2" s="31"/>
      <c r="AU2" s="329" t="s">
        <v>1196</v>
      </c>
      <c r="AV2" s="119" t="s">
        <v>664</v>
      </c>
      <c r="AW2" s="119" t="s">
        <v>24</v>
      </c>
      <c r="AX2" s="119" t="s">
        <v>25</v>
      </c>
      <c r="AY2" s="119" t="s">
        <v>1795</v>
      </c>
      <c r="AZ2" s="119" t="s">
        <v>1796</v>
      </c>
      <c r="BA2" s="119" t="s">
        <v>488</v>
      </c>
      <c r="BB2" s="119" t="s">
        <v>194</v>
      </c>
      <c r="BC2" s="119" t="s">
        <v>1184</v>
      </c>
      <c r="BD2" s="329" t="s">
        <v>1197</v>
      </c>
      <c r="BE2" s="119" t="s">
        <v>23</v>
      </c>
      <c r="BF2" s="119" t="s">
        <v>1194</v>
      </c>
      <c r="BG2" s="119" t="s">
        <v>1187</v>
      </c>
      <c r="BH2" s="119" t="s">
        <v>1187</v>
      </c>
      <c r="BI2" s="119" t="s">
        <v>701</v>
      </c>
      <c r="BJ2" s="119" t="s">
        <v>804</v>
      </c>
      <c r="BK2" s="119" t="s">
        <v>1210</v>
      </c>
      <c r="BL2" s="329" t="s">
        <v>1638</v>
      </c>
      <c r="BM2" s="119" t="s">
        <v>761</v>
      </c>
      <c r="BN2" s="119" t="s">
        <v>22</v>
      </c>
      <c r="BO2" s="119" t="s">
        <v>22</v>
      </c>
      <c r="BP2" s="119" t="s">
        <v>22</v>
      </c>
      <c r="BQ2" s="119" t="s">
        <v>22</v>
      </c>
      <c r="BR2" s="119" t="s">
        <v>21</v>
      </c>
      <c r="BS2" s="119" t="s">
        <v>21</v>
      </c>
      <c r="BT2" s="119" t="s">
        <v>21</v>
      </c>
      <c r="BU2" s="119" t="s">
        <v>21</v>
      </c>
      <c r="BV2" s="119" t="s">
        <v>20</v>
      </c>
      <c r="BW2" s="119" t="s">
        <v>20</v>
      </c>
      <c r="BX2" s="329" t="s">
        <v>1637</v>
      </c>
      <c r="BY2" s="119" t="s">
        <v>235</v>
      </c>
      <c r="BZ2" s="119" t="s">
        <v>236</v>
      </c>
      <c r="CA2" s="119" t="s">
        <v>237</v>
      </c>
      <c r="CB2" s="119" t="s">
        <v>237</v>
      </c>
      <c r="CC2" s="119" t="s">
        <v>237</v>
      </c>
      <c r="CD2" s="119" t="s">
        <v>237</v>
      </c>
      <c r="CE2" s="119" t="s">
        <v>237</v>
      </c>
      <c r="CF2" s="119" t="s">
        <v>237</v>
      </c>
      <c r="CG2" s="119" t="s">
        <v>237</v>
      </c>
      <c r="CH2" s="119" t="s">
        <v>237</v>
      </c>
      <c r="CI2" s="329" t="s">
        <v>1719</v>
      </c>
      <c r="CJ2" s="119" t="s">
        <v>821</v>
      </c>
      <c r="CK2" s="119" t="s">
        <v>1463</v>
      </c>
      <c r="CL2" s="119" t="s">
        <v>820</v>
      </c>
      <c r="CM2" s="119" t="s">
        <v>1062</v>
      </c>
      <c r="CN2" s="119" t="s">
        <v>1079</v>
      </c>
      <c r="CO2" s="119" t="s">
        <v>539</v>
      </c>
      <c r="CP2" s="119" t="s">
        <v>1064</v>
      </c>
      <c r="CQ2" s="119" t="s">
        <v>1063</v>
      </c>
      <c r="CR2" s="119" t="s">
        <v>1343</v>
      </c>
      <c r="CS2" s="119" t="s">
        <v>1343</v>
      </c>
      <c r="CT2" s="119" t="s">
        <v>1343</v>
      </c>
      <c r="CU2" s="119" t="s">
        <v>1343</v>
      </c>
      <c r="CV2" s="119" t="s">
        <v>1343</v>
      </c>
      <c r="CW2" s="119" t="s">
        <v>1343</v>
      </c>
      <c r="CX2" s="119" t="s">
        <v>1344</v>
      </c>
      <c r="CY2" s="119" t="s">
        <v>238</v>
      </c>
      <c r="CZ2" s="119" t="s">
        <v>238</v>
      </c>
      <c r="DA2" s="119" t="s">
        <v>238</v>
      </c>
      <c r="DB2" s="119" t="s">
        <v>238</v>
      </c>
      <c r="DC2" s="119" t="s">
        <v>238</v>
      </c>
      <c r="DD2" s="119" t="s">
        <v>233</v>
      </c>
      <c r="DE2" s="119" t="s">
        <v>234</v>
      </c>
      <c r="DF2" s="119" t="s">
        <v>33</v>
      </c>
      <c r="DG2" s="119" t="s">
        <v>33</v>
      </c>
      <c r="DH2" s="119" t="s">
        <v>33</v>
      </c>
      <c r="DI2" s="119" t="s">
        <v>33</v>
      </c>
      <c r="DJ2" s="119" t="s">
        <v>33</v>
      </c>
      <c r="DK2" s="119" t="s">
        <v>33</v>
      </c>
      <c r="DL2" s="119" t="s">
        <v>35</v>
      </c>
      <c r="DM2" s="119" t="s">
        <v>35</v>
      </c>
      <c r="DN2" s="119" t="s">
        <v>35</v>
      </c>
      <c r="DO2" s="119" t="s">
        <v>1191</v>
      </c>
      <c r="DP2" s="119" t="s">
        <v>371</v>
      </c>
      <c r="DQ2" s="119" t="s">
        <v>372</v>
      </c>
      <c r="DR2" s="329" t="s">
        <v>1199</v>
      </c>
      <c r="DS2" s="119" t="s">
        <v>1291</v>
      </c>
      <c r="DT2" s="119" t="s">
        <v>1291</v>
      </c>
      <c r="DU2" s="119" t="s">
        <v>1291</v>
      </c>
      <c r="DV2" s="119" t="s">
        <v>1292</v>
      </c>
      <c r="DW2" s="119" t="s">
        <v>1292</v>
      </c>
      <c r="DX2" s="119" t="s">
        <v>1292</v>
      </c>
      <c r="DY2" s="119" t="s">
        <v>1293</v>
      </c>
      <c r="DZ2" s="119" t="s">
        <v>1293</v>
      </c>
      <c r="EA2" s="119" t="s">
        <v>1293</v>
      </c>
      <c r="EB2" s="119" t="s">
        <v>1294</v>
      </c>
      <c r="EC2" s="119" t="s">
        <v>1294</v>
      </c>
      <c r="ED2" s="119" t="s">
        <v>1294</v>
      </c>
      <c r="EE2" s="119" t="s">
        <v>540</v>
      </c>
      <c r="EF2" s="119" t="s">
        <v>539</v>
      </c>
      <c r="EG2" s="119" t="s">
        <v>539</v>
      </c>
      <c r="EH2" s="119" t="s">
        <v>539</v>
      </c>
      <c r="EI2" s="119" t="s">
        <v>539</v>
      </c>
      <c r="EJ2" s="119" t="s">
        <v>539</v>
      </c>
      <c r="EK2" s="119" t="s">
        <v>539</v>
      </c>
      <c r="EL2" s="119" t="s">
        <v>539</v>
      </c>
      <c r="EM2" s="119" t="s">
        <v>539</v>
      </c>
      <c r="EN2" s="119" t="s">
        <v>539</v>
      </c>
      <c r="EO2" s="119" t="s">
        <v>539</v>
      </c>
      <c r="EP2" s="119" t="s">
        <v>539</v>
      </c>
      <c r="EQ2" s="119" t="s">
        <v>539</v>
      </c>
      <c r="ER2" s="119" t="s">
        <v>539</v>
      </c>
      <c r="ES2" s="119" t="s">
        <v>539</v>
      </c>
      <c r="ET2" s="119" t="s">
        <v>539</v>
      </c>
      <c r="EU2" s="119" t="s">
        <v>539</v>
      </c>
      <c r="EV2" s="119" t="s">
        <v>539</v>
      </c>
      <c r="EW2" s="119" t="s">
        <v>539</v>
      </c>
      <c r="EX2" s="119" t="s">
        <v>539</v>
      </c>
      <c r="EY2" s="119" t="s">
        <v>539</v>
      </c>
      <c r="EZ2" s="119" t="s">
        <v>539</v>
      </c>
      <c r="FA2" s="119" t="s">
        <v>539</v>
      </c>
      <c r="FB2" s="119" t="s">
        <v>539</v>
      </c>
      <c r="FC2" s="119" t="s">
        <v>539</v>
      </c>
      <c r="FD2" s="119" t="s">
        <v>539</v>
      </c>
      <c r="FE2" s="119" t="s">
        <v>539</v>
      </c>
      <c r="FF2" s="119" t="s">
        <v>539</v>
      </c>
      <c r="FG2" s="119" t="s">
        <v>539</v>
      </c>
      <c r="FH2" s="119" t="s">
        <v>539</v>
      </c>
      <c r="FI2" s="119" t="s">
        <v>539</v>
      </c>
      <c r="FJ2" s="119" t="s">
        <v>539</v>
      </c>
      <c r="FK2" s="119" t="s">
        <v>539</v>
      </c>
      <c r="FL2" s="119" t="s">
        <v>539</v>
      </c>
      <c r="FM2" s="119" t="s">
        <v>539</v>
      </c>
      <c r="FN2" s="119" t="s">
        <v>539</v>
      </c>
      <c r="FO2" s="119" t="s">
        <v>539</v>
      </c>
      <c r="FP2" s="119" t="s">
        <v>539</v>
      </c>
      <c r="FQ2" s="119" t="s">
        <v>539</v>
      </c>
      <c r="FR2" s="119" t="s">
        <v>539</v>
      </c>
      <c r="FS2" s="119" t="s">
        <v>539</v>
      </c>
      <c r="FT2" s="119" t="s">
        <v>539</v>
      </c>
      <c r="FU2" s="119" t="s">
        <v>539</v>
      </c>
      <c r="FV2" s="119" t="s">
        <v>539</v>
      </c>
      <c r="FW2" s="119" t="s">
        <v>539</v>
      </c>
      <c r="FX2" s="119" t="s">
        <v>539</v>
      </c>
      <c r="FY2" s="119" t="s">
        <v>539</v>
      </c>
      <c r="FZ2" s="119" t="s">
        <v>539</v>
      </c>
      <c r="GA2" s="119" t="s">
        <v>539</v>
      </c>
      <c r="GB2" s="119" t="s">
        <v>539</v>
      </c>
      <c r="GC2" s="119" t="s">
        <v>539</v>
      </c>
      <c r="GD2" s="119" t="s">
        <v>539</v>
      </c>
      <c r="GE2" s="119" t="s">
        <v>539</v>
      </c>
      <c r="GF2" s="119" t="s">
        <v>539</v>
      </c>
      <c r="GG2" s="119" t="s">
        <v>539</v>
      </c>
      <c r="GH2" s="119" t="s">
        <v>539</v>
      </c>
      <c r="GI2" s="119" t="s">
        <v>539</v>
      </c>
      <c r="GJ2" s="119" t="s">
        <v>539</v>
      </c>
      <c r="GK2" s="119" t="s">
        <v>539</v>
      </c>
      <c r="GL2" s="119" t="s">
        <v>539</v>
      </c>
      <c r="GM2" s="119" t="s">
        <v>539</v>
      </c>
      <c r="GN2" s="119" t="s">
        <v>539</v>
      </c>
      <c r="GO2" s="119" t="s">
        <v>539</v>
      </c>
      <c r="GP2" s="119" t="s">
        <v>539</v>
      </c>
      <c r="GQ2" s="119" t="s">
        <v>539</v>
      </c>
      <c r="GR2" s="119" t="s">
        <v>539</v>
      </c>
      <c r="GS2" s="119" t="s">
        <v>539</v>
      </c>
      <c r="GT2" s="119" t="s">
        <v>539</v>
      </c>
      <c r="GU2" s="119" t="s">
        <v>539</v>
      </c>
      <c r="GV2" s="119" t="s">
        <v>539</v>
      </c>
      <c r="GW2" s="119" t="s">
        <v>539</v>
      </c>
      <c r="GX2" s="119" t="s">
        <v>539</v>
      </c>
      <c r="GY2" s="119" t="s">
        <v>539</v>
      </c>
      <c r="GZ2" s="119" t="s">
        <v>539</v>
      </c>
      <c r="HA2" s="119" t="s">
        <v>539</v>
      </c>
      <c r="HB2" s="119" t="s">
        <v>539</v>
      </c>
      <c r="HC2" s="119" t="s">
        <v>539</v>
      </c>
      <c r="HD2" s="119" t="s">
        <v>539</v>
      </c>
      <c r="HE2" s="119" t="s">
        <v>539</v>
      </c>
      <c r="HF2" s="119" t="s">
        <v>539</v>
      </c>
      <c r="HG2" s="119" t="s">
        <v>539</v>
      </c>
      <c r="HH2" s="119" t="s">
        <v>539</v>
      </c>
      <c r="HI2" s="119" t="s">
        <v>539</v>
      </c>
      <c r="HJ2" s="119" t="s">
        <v>539</v>
      </c>
      <c r="HK2" s="119" t="s">
        <v>539</v>
      </c>
      <c r="HL2" s="119" t="s">
        <v>539</v>
      </c>
      <c r="HM2" s="119" t="s">
        <v>539</v>
      </c>
      <c r="HN2" s="119" t="s">
        <v>539</v>
      </c>
      <c r="HO2" s="119" t="s">
        <v>539</v>
      </c>
      <c r="HP2" s="119" t="s">
        <v>539</v>
      </c>
      <c r="HQ2" s="119" t="s">
        <v>539</v>
      </c>
      <c r="HR2" s="119" t="s">
        <v>539</v>
      </c>
      <c r="HS2" s="119" t="s">
        <v>539</v>
      </c>
      <c r="HT2" s="119" t="s">
        <v>539</v>
      </c>
      <c r="HU2" s="119" t="s">
        <v>539</v>
      </c>
      <c r="HV2" s="119" t="s">
        <v>539</v>
      </c>
      <c r="HW2" s="119" t="s">
        <v>539</v>
      </c>
      <c r="HX2" s="119" t="s">
        <v>539</v>
      </c>
      <c r="HY2" s="119" t="s">
        <v>539</v>
      </c>
      <c r="HZ2" s="119" t="s">
        <v>539</v>
      </c>
      <c r="IA2" s="119" t="s">
        <v>539</v>
      </c>
      <c r="IB2" s="119" t="s">
        <v>539</v>
      </c>
      <c r="IC2" s="119" t="s">
        <v>539</v>
      </c>
      <c r="ID2" s="119" t="s">
        <v>539</v>
      </c>
      <c r="IE2" s="119" t="s">
        <v>539</v>
      </c>
      <c r="IF2" s="119" t="s">
        <v>539</v>
      </c>
      <c r="IG2" s="119" t="s">
        <v>539</v>
      </c>
      <c r="IH2" s="119" t="s">
        <v>539</v>
      </c>
      <c r="II2" s="119" t="s">
        <v>539</v>
      </c>
      <c r="IJ2" s="119" t="s">
        <v>539</v>
      </c>
      <c r="IK2" s="119" t="s">
        <v>539</v>
      </c>
      <c r="IL2" s="119" t="s">
        <v>539</v>
      </c>
      <c r="IM2" s="119" t="s">
        <v>539</v>
      </c>
      <c r="IN2" s="119" t="s">
        <v>539</v>
      </c>
      <c r="IO2" s="119" t="s">
        <v>539</v>
      </c>
      <c r="IP2" s="119" t="s">
        <v>539</v>
      </c>
      <c r="IQ2" s="119" t="s">
        <v>539</v>
      </c>
      <c r="IR2" s="119" t="s">
        <v>539</v>
      </c>
      <c r="IS2" s="119" t="s">
        <v>539</v>
      </c>
      <c r="IT2" s="119" t="s">
        <v>539</v>
      </c>
      <c r="IU2" s="119" t="s">
        <v>539</v>
      </c>
      <c r="IV2" s="119" t="s">
        <v>539</v>
      </c>
      <c r="IW2" s="119" t="s">
        <v>539</v>
      </c>
      <c r="IX2" s="119" t="s">
        <v>539</v>
      </c>
      <c r="IY2" s="119" t="s">
        <v>539</v>
      </c>
      <c r="IZ2" s="119" t="s">
        <v>868</v>
      </c>
      <c r="JA2" s="329" t="s">
        <v>1200</v>
      </c>
      <c r="JB2" s="119" t="s">
        <v>32</v>
      </c>
      <c r="JC2" s="119" t="s">
        <v>15</v>
      </c>
      <c r="JD2" s="119" t="s">
        <v>209</v>
      </c>
      <c r="JE2" s="119" t="s">
        <v>379</v>
      </c>
      <c r="JF2" s="119" t="s">
        <v>379</v>
      </c>
      <c r="JG2" s="119" t="s">
        <v>28</v>
      </c>
      <c r="JH2" s="119" t="s">
        <v>28</v>
      </c>
      <c r="JI2" s="119" t="s">
        <v>27</v>
      </c>
      <c r="JJ2" s="119" t="s">
        <v>1593</v>
      </c>
      <c r="JK2" s="119" t="s">
        <v>1489</v>
      </c>
      <c r="JL2" s="119" t="s">
        <v>1489</v>
      </c>
      <c r="JM2" s="119" t="s">
        <v>1489</v>
      </c>
      <c r="JN2" s="119" t="s">
        <v>1489</v>
      </c>
      <c r="JO2" s="119" t="s">
        <v>1489</v>
      </c>
      <c r="JP2" s="119" t="s">
        <v>1489</v>
      </c>
      <c r="JQ2" s="119" t="s">
        <v>1489</v>
      </c>
      <c r="JR2" s="119" t="s">
        <v>1489</v>
      </c>
      <c r="JS2" s="119" t="s">
        <v>1489</v>
      </c>
      <c r="JT2" s="119" t="s">
        <v>1608</v>
      </c>
      <c r="JU2" s="119" t="s">
        <v>1608</v>
      </c>
      <c r="JV2" s="119" t="s">
        <v>1608</v>
      </c>
      <c r="JW2" s="119" t="s">
        <v>1608</v>
      </c>
      <c r="JX2" s="119" t="s">
        <v>1608</v>
      </c>
      <c r="JY2" s="119" t="s">
        <v>1608</v>
      </c>
      <c r="JZ2" s="119" t="s">
        <v>1608</v>
      </c>
      <c r="KA2" s="119" t="s">
        <v>1608</v>
      </c>
      <c r="KB2" s="119" t="s">
        <v>1608</v>
      </c>
      <c r="KC2" s="119" t="s">
        <v>408</v>
      </c>
      <c r="KD2" s="119" t="s">
        <v>408</v>
      </c>
      <c r="KE2" s="119" t="s">
        <v>408</v>
      </c>
      <c r="KF2" s="119" t="s">
        <v>408</v>
      </c>
      <c r="KG2" s="119" t="s">
        <v>408</v>
      </c>
      <c r="KH2" s="119" t="s">
        <v>408</v>
      </c>
      <c r="KI2" s="119" t="s">
        <v>408</v>
      </c>
      <c r="KJ2" s="119" t="s">
        <v>1589</v>
      </c>
      <c r="KK2" s="119" t="s">
        <v>1590</v>
      </c>
      <c r="KL2" s="119" t="s">
        <v>1489</v>
      </c>
      <c r="KM2" s="119" t="s">
        <v>1659</v>
      </c>
      <c r="KN2" s="119" t="s">
        <v>1534</v>
      </c>
      <c r="KO2" s="119" t="s">
        <v>1708</v>
      </c>
      <c r="KP2" s="119" t="s">
        <v>1709</v>
      </c>
      <c r="KQ2" s="329" t="s">
        <v>1217</v>
      </c>
      <c r="KR2" s="119" t="s">
        <v>1229</v>
      </c>
      <c r="KS2" s="119" t="s">
        <v>14</v>
      </c>
      <c r="KT2" s="119" t="s">
        <v>14</v>
      </c>
      <c r="KU2" s="119" t="s">
        <v>14</v>
      </c>
      <c r="KV2" s="119" t="s">
        <v>19</v>
      </c>
      <c r="KW2" s="119" t="s">
        <v>19</v>
      </c>
      <c r="KX2" s="119" t="s">
        <v>719</v>
      </c>
      <c r="KY2" s="119" t="s">
        <v>719</v>
      </c>
      <c r="KZ2" s="119" t="s">
        <v>824</v>
      </c>
      <c r="LA2" s="119" t="s">
        <v>824</v>
      </c>
      <c r="LB2" s="119" t="s">
        <v>940</v>
      </c>
      <c r="LC2" s="119" t="s">
        <v>940</v>
      </c>
      <c r="LD2" s="119" t="s">
        <v>363</v>
      </c>
      <c r="LE2" s="119" t="s">
        <v>822</v>
      </c>
      <c r="LF2" s="119" t="s">
        <v>879</v>
      </c>
      <c r="LG2" s="119" t="s">
        <v>879</v>
      </c>
      <c r="LH2" s="119" t="s">
        <v>879</v>
      </c>
      <c r="LI2" s="119" t="s">
        <v>879</v>
      </c>
      <c r="LJ2" s="119" t="s">
        <v>879</v>
      </c>
      <c r="LK2" s="119" t="s">
        <v>879</v>
      </c>
      <c r="LL2" s="119" t="s">
        <v>879</v>
      </c>
      <c r="LM2" s="119" t="s">
        <v>879</v>
      </c>
      <c r="LN2" s="119" t="s">
        <v>1888</v>
      </c>
      <c r="LO2" s="119" t="s">
        <v>823</v>
      </c>
      <c r="LP2" s="119" t="s">
        <v>880</v>
      </c>
      <c r="LQ2" s="119" t="s">
        <v>880</v>
      </c>
      <c r="LR2" s="119" t="s">
        <v>880</v>
      </c>
      <c r="LS2" s="119" t="s">
        <v>880</v>
      </c>
      <c r="LT2" s="119" t="s">
        <v>880</v>
      </c>
      <c r="LU2" s="119" t="s">
        <v>880</v>
      </c>
      <c r="LV2" s="119" t="s">
        <v>880</v>
      </c>
      <c r="LW2" s="119" t="s">
        <v>825</v>
      </c>
      <c r="LX2" s="119" t="s">
        <v>829</v>
      </c>
      <c r="LY2" s="119" t="s">
        <v>829</v>
      </c>
      <c r="LZ2" s="119" t="s">
        <v>826</v>
      </c>
      <c r="MA2" s="119" t="s">
        <v>828</v>
      </c>
      <c r="MB2" s="119" t="s">
        <v>828</v>
      </c>
      <c r="MC2" s="119" t="s">
        <v>828</v>
      </c>
      <c r="MD2" s="119" t="s">
        <v>828</v>
      </c>
      <c r="ME2" s="119" t="s">
        <v>828</v>
      </c>
      <c r="MF2" s="119" t="s">
        <v>1337</v>
      </c>
      <c r="MG2" s="119" t="s">
        <v>1297</v>
      </c>
      <c r="MH2" s="119" t="s">
        <v>1297</v>
      </c>
      <c r="MI2" s="119" t="s">
        <v>1498</v>
      </c>
      <c r="MJ2" s="119" t="s">
        <v>312</v>
      </c>
      <c r="MK2" s="119" t="s">
        <v>939</v>
      </c>
      <c r="ML2" s="119" t="s">
        <v>312</v>
      </c>
      <c r="MM2" s="119" t="s">
        <v>397</v>
      </c>
      <c r="MN2" s="119" t="s">
        <v>354</v>
      </c>
      <c r="MO2" s="119" t="s">
        <v>831</v>
      </c>
      <c r="MP2" s="119" t="s">
        <v>1056</v>
      </c>
      <c r="MQ2" s="119" t="s">
        <v>289</v>
      </c>
      <c r="MR2" s="119" t="s">
        <v>290</v>
      </c>
      <c r="MS2" s="119" t="s">
        <v>1239</v>
      </c>
      <c r="MT2" s="329" t="s">
        <v>1202</v>
      </c>
      <c r="MU2" s="119" t="s">
        <v>76</v>
      </c>
      <c r="MV2" s="119" t="s">
        <v>115</v>
      </c>
      <c r="MW2" s="119" t="s">
        <v>77</v>
      </c>
      <c r="MX2" s="119" t="s">
        <v>368</v>
      </c>
      <c r="MY2" s="119" t="s">
        <v>838</v>
      </c>
      <c r="MZ2" s="119" t="s">
        <v>1705</v>
      </c>
      <c r="NA2" s="119" t="s">
        <v>1465</v>
      </c>
      <c r="NB2" s="329" t="s">
        <v>1203</v>
      </c>
      <c r="NC2" s="119" t="s">
        <v>1296</v>
      </c>
      <c r="ND2" s="119" t="s">
        <v>1287</v>
      </c>
      <c r="NE2" s="119" t="s">
        <v>1522</v>
      </c>
      <c r="NF2" s="119" t="s">
        <v>1883</v>
      </c>
      <c r="NG2" s="119" t="s">
        <v>1885</v>
      </c>
      <c r="NH2" s="119" t="s">
        <v>1884</v>
      </c>
      <c r="NI2" s="119" t="s">
        <v>1442</v>
      </c>
      <c r="NJ2" s="119" t="s">
        <v>17</v>
      </c>
      <c r="NK2" s="119" t="s">
        <v>16</v>
      </c>
      <c r="NL2" s="119" t="s">
        <v>1443</v>
      </c>
      <c r="NM2" s="119" t="s">
        <v>1468</v>
      </c>
      <c r="NN2" s="119" t="s">
        <v>1571</v>
      </c>
      <c r="NO2" s="119" t="s">
        <v>1571</v>
      </c>
      <c r="NP2" s="119" t="s">
        <v>1571</v>
      </c>
      <c r="NQ2" s="119" t="s">
        <v>1571</v>
      </c>
      <c r="NR2" s="119" t="s">
        <v>1571</v>
      </c>
      <c r="NS2" s="119" t="s">
        <v>1571</v>
      </c>
      <c r="NT2" s="119" t="s">
        <v>1571</v>
      </c>
      <c r="NU2" s="119" t="s">
        <v>790</v>
      </c>
      <c r="NV2" s="329" t="s">
        <v>1720</v>
      </c>
      <c r="NW2" s="119" t="s">
        <v>1033</v>
      </c>
      <c r="NX2" s="119" t="s">
        <v>1033</v>
      </c>
      <c r="NY2" s="119" t="s">
        <v>1033</v>
      </c>
      <c r="NZ2" s="119" t="s">
        <v>1033</v>
      </c>
      <c r="OA2" s="119" t="s">
        <v>1033</v>
      </c>
      <c r="OB2" s="119" t="s">
        <v>1033</v>
      </c>
      <c r="OC2" s="119" t="s">
        <v>1033</v>
      </c>
      <c r="OD2" s="119" t="s">
        <v>1033</v>
      </c>
      <c r="OE2" s="119" t="s">
        <v>1033</v>
      </c>
      <c r="OF2" s="119" t="s">
        <v>1033</v>
      </c>
      <c r="OG2" s="119" t="s">
        <v>1033</v>
      </c>
      <c r="OH2" s="119" t="s">
        <v>1033</v>
      </c>
      <c r="OI2" s="119" t="s">
        <v>1033</v>
      </c>
      <c r="OJ2" s="119" t="s">
        <v>1033</v>
      </c>
      <c r="OK2" s="119" t="s">
        <v>1033</v>
      </c>
      <c r="OL2" s="119" t="s">
        <v>1033</v>
      </c>
      <c r="OM2" s="119" t="s">
        <v>1033</v>
      </c>
      <c r="ON2" s="119" t="s">
        <v>1033</v>
      </c>
      <c r="OO2" s="119" t="s">
        <v>1033</v>
      </c>
      <c r="OP2" s="119" t="s">
        <v>1033</v>
      </c>
      <c r="OQ2" s="119" t="s">
        <v>1033</v>
      </c>
      <c r="OR2" s="119" t="s">
        <v>1033</v>
      </c>
      <c r="OS2" s="119" t="s">
        <v>1033</v>
      </c>
      <c r="OT2" s="119" t="s">
        <v>1033</v>
      </c>
      <c r="OU2" s="119" t="s">
        <v>1033</v>
      </c>
      <c r="OV2" s="119" t="s">
        <v>1033</v>
      </c>
      <c r="OW2" s="119" t="s">
        <v>1033</v>
      </c>
      <c r="OX2" s="119" t="s">
        <v>1033</v>
      </c>
      <c r="OY2" s="119" t="s">
        <v>1033</v>
      </c>
      <c r="OZ2" s="119" t="s">
        <v>1033</v>
      </c>
      <c r="PA2" s="119" t="s">
        <v>1033</v>
      </c>
      <c r="PB2" s="119" t="s">
        <v>1033</v>
      </c>
      <c r="PC2" s="119" t="s">
        <v>1033</v>
      </c>
      <c r="PD2" s="119" t="s">
        <v>1033</v>
      </c>
      <c r="PE2" s="119" t="s">
        <v>1033</v>
      </c>
      <c r="PF2" s="119" t="s">
        <v>1033</v>
      </c>
      <c r="PG2" s="119" t="s">
        <v>1033</v>
      </c>
      <c r="PH2" s="119" t="s">
        <v>1033</v>
      </c>
      <c r="PI2" s="119" t="s">
        <v>1033</v>
      </c>
      <c r="PJ2" s="119" t="s">
        <v>1033</v>
      </c>
      <c r="PK2" s="119" t="s">
        <v>1033</v>
      </c>
      <c r="PL2" s="119" t="s">
        <v>1033</v>
      </c>
      <c r="PM2" s="119" t="s">
        <v>1033</v>
      </c>
      <c r="PN2" s="119" t="s">
        <v>1033</v>
      </c>
      <c r="PO2" s="119" t="s">
        <v>1033</v>
      </c>
      <c r="PP2" s="119" t="s">
        <v>1033</v>
      </c>
      <c r="PQ2" s="119" t="s">
        <v>1033</v>
      </c>
      <c r="PR2" s="119" t="s">
        <v>1033</v>
      </c>
      <c r="PS2" s="119" t="s">
        <v>1033</v>
      </c>
      <c r="PT2" s="119" t="s">
        <v>1033</v>
      </c>
      <c r="PU2" s="119" t="s">
        <v>1033</v>
      </c>
      <c r="PV2" s="119" t="s">
        <v>1033</v>
      </c>
      <c r="PW2" s="119" t="s">
        <v>1033</v>
      </c>
      <c r="PX2" s="119" t="s">
        <v>1033</v>
      </c>
      <c r="PY2" s="119" t="s">
        <v>1033</v>
      </c>
      <c r="PZ2" s="119" t="s">
        <v>1033</v>
      </c>
      <c r="QA2" s="119" t="s">
        <v>1033</v>
      </c>
      <c r="QB2" s="119" t="s">
        <v>1033</v>
      </c>
      <c r="QC2" s="119" t="s">
        <v>1033</v>
      </c>
      <c r="QD2" s="119" t="s">
        <v>1033</v>
      </c>
      <c r="QE2" s="119" t="s">
        <v>1033</v>
      </c>
      <c r="QF2" s="119" t="s">
        <v>1033</v>
      </c>
      <c r="QG2" s="119" t="s">
        <v>1033</v>
      </c>
      <c r="QH2" s="119" t="s">
        <v>1033</v>
      </c>
      <c r="QI2" s="119" t="s">
        <v>1033</v>
      </c>
      <c r="QJ2" s="119" t="s">
        <v>1033</v>
      </c>
      <c r="QK2" s="119" t="s">
        <v>1033</v>
      </c>
      <c r="QL2" s="119" t="s">
        <v>1033</v>
      </c>
      <c r="QM2" s="119" t="s">
        <v>1033</v>
      </c>
      <c r="QN2" s="119" t="s">
        <v>1033</v>
      </c>
      <c r="QO2" s="119" t="s">
        <v>1033</v>
      </c>
      <c r="QP2" s="119" t="s">
        <v>1033</v>
      </c>
      <c r="QQ2" s="119" t="s">
        <v>1033</v>
      </c>
      <c r="QR2" s="119" t="s">
        <v>1033</v>
      </c>
      <c r="QS2" s="119" t="s">
        <v>1033</v>
      </c>
      <c r="QT2" s="119" t="s">
        <v>1033</v>
      </c>
      <c r="QU2" s="119" t="s">
        <v>1033</v>
      </c>
      <c r="QV2" s="119" t="s">
        <v>1033</v>
      </c>
      <c r="QW2" s="119" t="s">
        <v>1033</v>
      </c>
      <c r="QX2" s="119" t="s">
        <v>1033</v>
      </c>
      <c r="QY2" s="119" t="s">
        <v>1033</v>
      </c>
      <c r="QZ2" s="119" t="s">
        <v>1033</v>
      </c>
      <c r="RA2" s="119" t="s">
        <v>1033</v>
      </c>
      <c r="RB2" s="119" t="s">
        <v>1033</v>
      </c>
      <c r="RC2" s="119" t="s">
        <v>1033</v>
      </c>
      <c r="RD2" s="119" t="s">
        <v>1033</v>
      </c>
      <c r="RE2" s="119" t="s">
        <v>1033</v>
      </c>
      <c r="RF2" s="119" t="s">
        <v>1033</v>
      </c>
      <c r="RG2" s="119" t="s">
        <v>1033</v>
      </c>
      <c r="RH2" s="119" t="s">
        <v>1033</v>
      </c>
      <c r="RI2" s="119" t="s">
        <v>1033</v>
      </c>
      <c r="RJ2" s="119" t="s">
        <v>1033</v>
      </c>
      <c r="RK2" s="119" t="s">
        <v>1033</v>
      </c>
      <c r="RL2" s="119" t="s">
        <v>1033</v>
      </c>
      <c r="RM2" s="119" t="s">
        <v>1033</v>
      </c>
      <c r="RN2" s="119" t="s">
        <v>1033</v>
      </c>
      <c r="RO2" s="119" t="s">
        <v>1033</v>
      </c>
      <c r="RP2" s="119" t="s">
        <v>1033</v>
      </c>
      <c r="RQ2" s="119" t="s">
        <v>1033</v>
      </c>
      <c r="RR2" s="119" t="s">
        <v>1033</v>
      </c>
      <c r="RS2" s="119" t="s">
        <v>1033</v>
      </c>
      <c r="RT2" s="119" t="s">
        <v>1033</v>
      </c>
      <c r="RU2" s="119" t="s">
        <v>1033</v>
      </c>
      <c r="RV2" s="119" t="s">
        <v>1033</v>
      </c>
      <c r="RW2" s="119" t="s">
        <v>1033</v>
      </c>
      <c r="RX2" s="119" t="s">
        <v>1033</v>
      </c>
      <c r="RY2" s="119" t="s">
        <v>1033</v>
      </c>
      <c r="RZ2" s="119" t="s">
        <v>1033</v>
      </c>
      <c r="SA2" s="119" t="s">
        <v>1033</v>
      </c>
      <c r="SB2" s="119" t="s">
        <v>1033</v>
      </c>
      <c r="SC2" s="119" t="s">
        <v>1033</v>
      </c>
      <c r="SD2" s="119" t="s">
        <v>1033</v>
      </c>
      <c r="SE2" s="119" t="s">
        <v>1033</v>
      </c>
      <c r="SF2" s="119" t="s">
        <v>1033</v>
      </c>
      <c r="SG2" s="119" t="s">
        <v>1033</v>
      </c>
      <c r="SH2" s="119" t="s">
        <v>1033</v>
      </c>
      <c r="SI2" s="119" t="s">
        <v>1033</v>
      </c>
      <c r="SJ2" s="119" t="s">
        <v>1033</v>
      </c>
      <c r="SK2" s="119" t="s">
        <v>1033</v>
      </c>
      <c r="SL2" s="119" t="s">
        <v>1033</v>
      </c>
      <c r="SM2" s="119" t="s">
        <v>1033</v>
      </c>
      <c r="SN2" s="119" t="s">
        <v>1033</v>
      </c>
      <c r="SO2" s="119" t="s">
        <v>1033</v>
      </c>
      <c r="SP2" s="119" t="s">
        <v>1033</v>
      </c>
      <c r="SQ2" s="119" t="s">
        <v>1033</v>
      </c>
      <c r="SR2" s="119" t="s">
        <v>1033</v>
      </c>
      <c r="SS2" s="119" t="s">
        <v>1033</v>
      </c>
      <c r="ST2" s="119" t="s">
        <v>1033</v>
      </c>
      <c r="SU2" s="119" t="s">
        <v>1033</v>
      </c>
      <c r="SV2" s="119" t="s">
        <v>1033</v>
      </c>
      <c r="SW2" s="119" t="s">
        <v>1033</v>
      </c>
      <c r="SX2" s="119" t="s">
        <v>1033</v>
      </c>
      <c r="SY2" s="119" t="s">
        <v>1033</v>
      </c>
      <c r="SZ2" s="119" t="s">
        <v>1033</v>
      </c>
      <c r="TA2" s="119" t="s">
        <v>1033</v>
      </c>
      <c r="TB2" s="119" t="s">
        <v>1033</v>
      </c>
      <c r="TC2" s="119" t="s">
        <v>1033</v>
      </c>
      <c r="TD2" s="119" t="s">
        <v>1033</v>
      </c>
      <c r="TE2" s="119" t="s">
        <v>1033</v>
      </c>
      <c r="TF2" s="119" t="s">
        <v>1033</v>
      </c>
      <c r="TG2" s="119" t="s">
        <v>1033</v>
      </c>
      <c r="TH2" s="119" t="s">
        <v>1033</v>
      </c>
      <c r="TI2" s="119" t="s">
        <v>1033</v>
      </c>
      <c r="TJ2" s="119" t="s">
        <v>1033</v>
      </c>
      <c r="TK2" s="119" t="s">
        <v>1033</v>
      </c>
      <c r="TL2" s="119" t="s">
        <v>1033</v>
      </c>
      <c r="TM2" s="119" t="s">
        <v>1033</v>
      </c>
      <c r="TN2" s="119" t="s">
        <v>1033</v>
      </c>
      <c r="TO2" s="119" t="s">
        <v>1033</v>
      </c>
      <c r="TP2" s="119" t="s">
        <v>1033</v>
      </c>
      <c r="TQ2" s="119" t="s">
        <v>1033</v>
      </c>
      <c r="TR2" s="119" t="s">
        <v>1033</v>
      </c>
      <c r="TS2" s="119" t="s">
        <v>1033</v>
      </c>
      <c r="TT2" s="119" t="s">
        <v>1033</v>
      </c>
      <c r="TU2" s="119" t="s">
        <v>1033</v>
      </c>
      <c r="TV2" s="119" t="s">
        <v>1033</v>
      </c>
      <c r="TW2" s="119" t="s">
        <v>1033</v>
      </c>
      <c r="TX2" s="119" t="s">
        <v>1033</v>
      </c>
      <c r="TY2" s="119" t="s">
        <v>1033</v>
      </c>
      <c r="TZ2" s="119" t="s">
        <v>1033</v>
      </c>
      <c r="UA2" s="119" t="s">
        <v>1033</v>
      </c>
      <c r="UB2" s="119" t="s">
        <v>1033</v>
      </c>
      <c r="UC2" s="119" t="s">
        <v>1033</v>
      </c>
      <c r="UD2" s="119" t="s">
        <v>1033</v>
      </c>
      <c r="UE2" s="119" t="s">
        <v>1033</v>
      </c>
      <c r="UF2" s="119" t="s">
        <v>1033</v>
      </c>
      <c r="UG2" s="119" t="s">
        <v>1033</v>
      </c>
      <c r="UH2" s="119" t="s">
        <v>1033</v>
      </c>
      <c r="UI2" s="119" t="s">
        <v>1033</v>
      </c>
      <c r="UJ2" s="119" t="s">
        <v>1033</v>
      </c>
      <c r="UK2" s="119" t="s">
        <v>1033</v>
      </c>
      <c r="UL2" s="119" t="s">
        <v>1033</v>
      </c>
      <c r="UM2" s="119" t="s">
        <v>1033</v>
      </c>
      <c r="UN2" s="119" t="s">
        <v>1033</v>
      </c>
      <c r="UO2" s="119" t="s">
        <v>1033</v>
      </c>
      <c r="UP2" s="119" t="s">
        <v>1033</v>
      </c>
      <c r="UQ2" s="119" t="s">
        <v>1033</v>
      </c>
      <c r="UR2" s="119" t="s">
        <v>1033</v>
      </c>
      <c r="US2" s="119" t="s">
        <v>1033</v>
      </c>
      <c r="UT2" s="119" t="s">
        <v>1033</v>
      </c>
      <c r="UU2" s="119" t="s">
        <v>1033</v>
      </c>
      <c r="UV2" s="119" t="s">
        <v>1033</v>
      </c>
      <c r="UW2" s="119" t="s">
        <v>1033</v>
      </c>
      <c r="UX2" s="119" t="s">
        <v>1033</v>
      </c>
      <c r="UY2" s="119" t="s">
        <v>1033</v>
      </c>
      <c r="UZ2" s="119" t="s">
        <v>1033</v>
      </c>
      <c r="VA2" s="119" t="s">
        <v>497</v>
      </c>
      <c r="VB2" s="120" t="s">
        <v>190</v>
      </c>
    </row>
    <row r="3" spans="1:574" s="2" customFormat="1" ht="42" customHeight="1">
      <c r="A3" s="71">
        <v>8220</v>
      </c>
      <c r="B3" s="70">
        <f ca="1">COUNTIFS($C$4:$C$89,$A$3,$E$4:$E$89,TRUE)</f>
        <v>0</v>
      </c>
      <c r="C3" s="92" t="s">
        <v>67</v>
      </c>
      <c r="D3" s="92" t="s">
        <v>67</v>
      </c>
      <c r="E3" s="91"/>
      <c r="F3" s="91"/>
      <c r="G3" s="91"/>
      <c r="H3" s="31"/>
      <c r="I3" s="465"/>
      <c r="J3" s="465"/>
      <c r="K3" s="465"/>
      <c r="L3" s="465"/>
      <c r="M3" s="465"/>
      <c r="N3" s="31"/>
      <c r="O3" s="31"/>
      <c r="P3" s="465"/>
      <c r="Q3" s="465"/>
      <c r="R3" s="465"/>
      <c r="S3" s="465"/>
      <c r="T3" s="465"/>
      <c r="U3" s="31"/>
      <c r="V3" s="31"/>
      <c r="W3" s="31"/>
      <c r="X3" s="31"/>
      <c r="Y3" s="31"/>
      <c r="Z3" s="31"/>
      <c r="AA3" s="31"/>
      <c r="AB3" s="31"/>
      <c r="AC3" s="31"/>
      <c r="AD3" s="31"/>
      <c r="AE3" s="31"/>
      <c r="AF3" s="31"/>
      <c r="AG3" s="31"/>
      <c r="AH3" s="31"/>
      <c r="AI3" s="31"/>
      <c r="AJ3" s="31"/>
      <c r="AK3" s="31"/>
      <c r="AL3" s="31"/>
      <c r="AM3" s="31"/>
      <c r="AN3" s="31"/>
      <c r="AO3" s="31"/>
      <c r="AP3" s="31"/>
      <c r="AQ3" s="31"/>
      <c r="AR3" s="31"/>
      <c r="AS3" s="223" t="s">
        <v>3</v>
      </c>
      <c r="AT3" s="28"/>
      <c r="AU3" s="28"/>
      <c r="AV3" s="28"/>
      <c r="AW3" s="28"/>
      <c r="AX3" s="28"/>
      <c r="AY3" s="28"/>
      <c r="AZ3" s="28"/>
      <c r="BA3" s="28"/>
      <c r="BB3" s="28"/>
      <c r="BC3" s="28"/>
      <c r="BD3" s="28"/>
      <c r="BE3" s="28"/>
      <c r="BF3" s="28"/>
      <c r="BG3" s="28"/>
      <c r="BH3" s="28"/>
      <c r="BI3" s="28"/>
      <c r="BJ3" s="28"/>
      <c r="BK3" s="28"/>
      <c r="BL3" s="28"/>
      <c r="BM3" s="28"/>
      <c r="BN3" s="28"/>
      <c r="BO3" s="28"/>
      <c r="BP3" s="28"/>
      <c r="BQ3" s="28"/>
      <c r="BR3" s="28"/>
      <c r="BS3" s="28"/>
      <c r="BT3" s="28"/>
      <c r="BU3" s="28"/>
      <c r="BV3" s="28"/>
      <c r="BW3" s="28"/>
      <c r="BX3" s="28"/>
      <c r="BY3" s="28"/>
      <c r="BZ3" s="28"/>
      <c r="CA3" s="28"/>
      <c r="CB3" s="28"/>
      <c r="CC3" s="28"/>
      <c r="CD3" s="28"/>
      <c r="CE3" s="28"/>
      <c r="CF3" s="28"/>
      <c r="CG3" s="28"/>
      <c r="CH3" s="28"/>
      <c r="CI3" s="28"/>
      <c r="CJ3" s="28"/>
      <c r="CK3" s="28"/>
      <c r="CL3" s="28"/>
      <c r="CM3" s="28"/>
      <c r="CN3" s="28"/>
      <c r="CO3" s="94"/>
      <c r="CP3" s="28"/>
      <c r="CQ3" s="28"/>
      <c r="CR3" s="28"/>
      <c r="CS3" s="28"/>
      <c r="CT3" s="28"/>
      <c r="CU3" s="28"/>
      <c r="CV3" s="28"/>
      <c r="CW3" s="28"/>
      <c r="CX3" s="28"/>
      <c r="CY3" s="28"/>
      <c r="CZ3" s="28"/>
      <c r="DA3" s="28"/>
      <c r="DB3" s="28"/>
      <c r="DC3" s="28"/>
      <c r="DD3" s="28"/>
      <c r="DE3" s="28"/>
      <c r="DF3" s="28"/>
      <c r="DG3" s="28"/>
      <c r="DH3" s="28"/>
      <c r="DI3" s="28"/>
      <c r="DJ3" s="28"/>
      <c r="DK3" s="28"/>
      <c r="DL3" s="28"/>
      <c r="DM3" s="28"/>
      <c r="DN3" s="28"/>
      <c r="DO3" s="28"/>
      <c r="DP3" s="94"/>
      <c r="DQ3" s="94"/>
      <c r="DR3" s="28"/>
      <c r="DS3" s="28"/>
      <c r="DT3" s="28"/>
      <c r="DU3" s="28"/>
      <c r="DV3" s="28"/>
      <c r="DW3" s="28"/>
      <c r="DX3" s="28"/>
      <c r="DY3" s="28"/>
      <c r="DZ3" s="28"/>
      <c r="EA3" s="28"/>
      <c r="EB3" s="28"/>
      <c r="EC3" s="28"/>
      <c r="ED3" s="28"/>
      <c r="EE3" s="94"/>
      <c r="EF3" s="94"/>
      <c r="EG3" s="94"/>
      <c r="EH3" s="94"/>
      <c r="EI3" s="94"/>
      <c r="EJ3" s="94"/>
      <c r="EK3" s="94"/>
      <c r="EL3" s="94"/>
      <c r="EM3" s="94"/>
      <c r="EN3" s="94"/>
      <c r="EO3" s="94"/>
      <c r="EP3" s="94"/>
      <c r="EQ3" s="94"/>
      <c r="ER3" s="94"/>
      <c r="ES3" s="94"/>
      <c r="ET3" s="94"/>
      <c r="EU3" s="94"/>
      <c r="EV3" s="94"/>
      <c r="EW3" s="94"/>
      <c r="EX3" s="94"/>
      <c r="EY3" s="94"/>
      <c r="EZ3" s="94"/>
      <c r="FA3" s="94"/>
      <c r="FB3" s="94"/>
      <c r="FC3" s="94"/>
      <c r="FD3" s="94"/>
      <c r="FE3" s="94"/>
      <c r="FF3" s="94"/>
      <c r="FG3" s="94"/>
      <c r="FH3" s="94"/>
      <c r="FI3" s="94"/>
      <c r="FJ3" s="94"/>
      <c r="FK3" s="94"/>
      <c r="FL3" s="94"/>
      <c r="FM3" s="94"/>
      <c r="FN3" s="94"/>
      <c r="FO3" s="94"/>
      <c r="FP3" s="94"/>
      <c r="FQ3" s="94"/>
      <c r="FR3" s="94"/>
      <c r="FS3" s="94"/>
      <c r="FT3" s="94"/>
      <c r="FU3" s="94"/>
      <c r="FV3" s="94"/>
      <c r="FW3" s="94"/>
      <c r="FX3" s="94"/>
      <c r="FY3" s="94"/>
      <c r="FZ3" s="94"/>
      <c r="GA3" s="94"/>
      <c r="GB3" s="94"/>
      <c r="GC3" s="94"/>
      <c r="GD3" s="94"/>
      <c r="GE3" s="94"/>
      <c r="GF3" s="94"/>
      <c r="GG3" s="94"/>
      <c r="GH3" s="94"/>
      <c r="GI3" s="94"/>
      <c r="GJ3" s="94"/>
      <c r="GK3" s="94"/>
      <c r="GL3" s="94"/>
      <c r="GM3" s="94"/>
      <c r="GN3" s="94"/>
      <c r="GO3" s="94"/>
      <c r="GP3" s="94"/>
      <c r="GQ3" s="94"/>
      <c r="GR3" s="94"/>
      <c r="GS3" s="94"/>
      <c r="GT3" s="94"/>
      <c r="GU3" s="94"/>
      <c r="GV3" s="94"/>
      <c r="GW3" s="94"/>
      <c r="GX3" s="94"/>
      <c r="GY3" s="94"/>
      <c r="GZ3" s="94"/>
      <c r="HA3" s="94"/>
      <c r="HB3" s="94"/>
      <c r="HC3" s="94"/>
      <c r="HD3" s="94"/>
      <c r="HE3" s="94"/>
      <c r="HF3" s="94"/>
      <c r="HG3" s="94"/>
      <c r="HH3" s="94"/>
      <c r="HI3" s="94"/>
      <c r="HJ3" s="94"/>
      <c r="HK3" s="94"/>
      <c r="HL3" s="94"/>
      <c r="HM3" s="94"/>
      <c r="HN3" s="94"/>
      <c r="HO3" s="94"/>
      <c r="HP3" s="94"/>
      <c r="HQ3" s="94"/>
      <c r="HR3" s="94"/>
      <c r="HS3" s="94"/>
      <c r="HT3" s="94"/>
      <c r="HU3" s="94"/>
      <c r="HV3" s="94"/>
      <c r="HW3" s="94"/>
      <c r="HX3" s="94"/>
      <c r="HY3" s="94"/>
      <c r="HZ3" s="94"/>
      <c r="IA3" s="94"/>
      <c r="IB3" s="94"/>
      <c r="IC3" s="94"/>
      <c r="ID3" s="94"/>
      <c r="IE3" s="94"/>
      <c r="IF3" s="94"/>
      <c r="IG3" s="94"/>
      <c r="IH3" s="94"/>
      <c r="II3" s="94"/>
      <c r="IJ3" s="94"/>
      <c r="IK3" s="94"/>
      <c r="IL3" s="94"/>
      <c r="IM3" s="94"/>
      <c r="IN3" s="94"/>
      <c r="IO3" s="94"/>
      <c r="IP3" s="94"/>
      <c r="IQ3" s="94"/>
      <c r="IR3" s="94"/>
      <c r="IS3" s="94"/>
      <c r="IT3" s="94"/>
      <c r="IU3" s="94"/>
      <c r="IV3" s="94"/>
      <c r="IW3" s="94"/>
      <c r="IX3" s="94"/>
      <c r="IY3" s="94"/>
      <c r="IZ3" s="94"/>
      <c r="JA3" s="28"/>
      <c r="JB3" s="28"/>
      <c r="JC3" s="28"/>
      <c r="JD3" s="94"/>
      <c r="JE3" s="94"/>
      <c r="JF3" s="94"/>
      <c r="JG3" s="94"/>
      <c r="JH3" s="94"/>
      <c r="JI3" s="28"/>
      <c r="JJ3" s="28"/>
      <c r="JK3" s="28"/>
      <c r="JL3" s="28"/>
      <c r="JM3" s="28"/>
      <c r="JN3" s="94"/>
      <c r="JO3" s="94"/>
      <c r="JP3" s="28"/>
      <c r="JQ3" s="28"/>
      <c r="JR3" s="94"/>
      <c r="JS3" s="94"/>
      <c r="JT3" s="94"/>
      <c r="JU3" s="94"/>
      <c r="JV3" s="94"/>
      <c r="JW3" s="94"/>
      <c r="JX3" s="94"/>
      <c r="JY3" s="94"/>
      <c r="JZ3" s="94"/>
      <c r="KA3" s="94"/>
      <c r="KB3" s="94"/>
      <c r="KC3" s="94"/>
      <c r="KD3" s="94"/>
      <c r="KE3" s="94"/>
      <c r="KF3" s="94"/>
      <c r="KG3" s="94"/>
      <c r="KH3" s="94"/>
      <c r="KI3" s="94"/>
      <c r="KJ3" s="94"/>
      <c r="KK3" s="94"/>
      <c r="KL3" s="94"/>
      <c r="KM3" s="94"/>
      <c r="KN3" s="94"/>
      <c r="KO3" s="94"/>
      <c r="KP3" s="94"/>
      <c r="KQ3" s="28"/>
      <c r="KR3" s="94"/>
      <c r="KS3" s="28"/>
      <c r="KT3" s="28"/>
      <c r="KU3" s="28"/>
      <c r="KV3" s="28"/>
      <c r="KW3" s="28"/>
      <c r="KX3" s="28"/>
      <c r="KY3" s="28"/>
      <c r="KZ3" s="28"/>
      <c r="LA3" s="28"/>
      <c r="LB3" s="28"/>
      <c r="LC3" s="28"/>
      <c r="LD3" s="28"/>
      <c r="LE3" s="28"/>
      <c r="LF3" s="28"/>
      <c r="LG3" s="28"/>
      <c r="LH3" s="28"/>
      <c r="LI3" s="28"/>
      <c r="LJ3" s="28"/>
      <c r="LK3" s="28"/>
      <c r="LL3" s="28"/>
      <c r="LM3" s="28"/>
      <c r="LN3" s="28"/>
      <c r="LO3" s="28"/>
      <c r="LP3" s="28"/>
      <c r="LQ3" s="28"/>
      <c r="LR3" s="28"/>
      <c r="LS3" s="28"/>
      <c r="LT3" s="28"/>
      <c r="LU3" s="28"/>
      <c r="LV3" s="28"/>
      <c r="LW3" s="28"/>
      <c r="LX3" s="28"/>
      <c r="LY3" s="28"/>
      <c r="LZ3" s="28"/>
      <c r="MA3" s="28"/>
      <c r="MB3" s="28"/>
      <c r="MC3" s="28"/>
      <c r="MD3" s="28"/>
      <c r="ME3" s="28"/>
      <c r="MF3" s="28"/>
      <c r="MG3" s="28"/>
      <c r="MH3" s="28"/>
      <c r="MI3" s="28"/>
      <c r="MJ3" s="28"/>
      <c r="MK3" s="28"/>
      <c r="ML3" s="28"/>
      <c r="MM3" s="94"/>
      <c r="MN3" s="94"/>
      <c r="MO3" s="94"/>
      <c r="MP3" s="94"/>
      <c r="MQ3" s="94"/>
      <c r="MR3" s="94"/>
      <c r="MS3" s="94" t="s">
        <v>267</v>
      </c>
      <c r="MT3" s="28"/>
      <c r="MU3" s="28"/>
      <c r="MV3" s="28"/>
      <c r="MW3" s="28"/>
      <c r="MX3" s="28"/>
      <c r="MY3" s="28"/>
      <c r="MZ3" s="94"/>
      <c r="NA3" s="94"/>
      <c r="NB3" s="28"/>
      <c r="NC3" s="28"/>
      <c r="ND3" s="28"/>
      <c r="NE3" s="28"/>
      <c r="NF3" s="28"/>
      <c r="NG3" s="28"/>
      <c r="NH3" s="28"/>
      <c r="NI3" s="28"/>
      <c r="NJ3" s="28"/>
      <c r="NK3" s="28"/>
      <c r="NL3" s="28"/>
      <c r="NM3" s="94" t="s">
        <v>267</v>
      </c>
      <c r="NN3" s="94" t="s">
        <v>267</v>
      </c>
      <c r="NO3" s="94" t="s">
        <v>267</v>
      </c>
      <c r="NP3" s="94" t="s">
        <v>267</v>
      </c>
      <c r="NQ3" s="94" t="s">
        <v>267</v>
      </c>
      <c r="NR3" s="94" t="s">
        <v>267</v>
      </c>
      <c r="NS3" s="94" t="s">
        <v>267</v>
      </c>
      <c r="NT3" s="94" t="s">
        <v>267</v>
      </c>
      <c r="NU3" s="94" t="s">
        <v>267</v>
      </c>
      <c r="NV3" s="28"/>
      <c r="NW3" s="94"/>
      <c r="NX3" s="94"/>
      <c r="NY3" s="94"/>
      <c r="NZ3" s="94"/>
      <c r="OA3" s="94"/>
      <c r="OB3" s="94"/>
      <c r="OC3" s="94"/>
      <c r="OD3" s="94"/>
      <c r="OE3" s="94"/>
      <c r="OF3" s="94"/>
      <c r="OG3" s="94"/>
      <c r="OH3" s="94"/>
      <c r="OI3" s="94"/>
      <c r="OJ3" s="94"/>
      <c r="OK3" s="94"/>
      <c r="OL3" s="94"/>
      <c r="OM3" s="94"/>
      <c r="ON3" s="94"/>
      <c r="OO3" s="94"/>
      <c r="OP3" s="94"/>
      <c r="OQ3" s="94"/>
      <c r="OR3" s="94"/>
      <c r="OS3" s="94"/>
      <c r="OT3" s="94"/>
      <c r="OU3" s="94"/>
      <c r="OV3" s="94"/>
      <c r="OW3" s="94"/>
      <c r="OX3" s="94"/>
      <c r="OY3" s="94"/>
      <c r="OZ3" s="94"/>
      <c r="PA3" s="94"/>
      <c r="PB3" s="94"/>
      <c r="PC3" s="94"/>
      <c r="PD3" s="94"/>
      <c r="PE3" s="94"/>
      <c r="PF3" s="94"/>
      <c r="PG3" s="94"/>
      <c r="PH3" s="94"/>
      <c r="PI3" s="94"/>
      <c r="PJ3" s="94"/>
      <c r="PK3" s="94"/>
      <c r="PL3" s="94"/>
      <c r="PM3" s="94"/>
      <c r="PN3" s="94"/>
      <c r="PO3" s="94"/>
      <c r="PP3" s="94"/>
      <c r="PQ3" s="94"/>
      <c r="PR3" s="94"/>
      <c r="PS3" s="94"/>
      <c r="PT3" s="94"/>
      <c r="PU3" s="94"/>
      <c r="PV3" s="94"/>
      <c r="PW3" s="94"/>
      <c r="PX3" s="94"/>
      <c r="PY3" s="94"/>
      <c r="PZ3" s="94"/>
      <c r="QA3" s="94"/>
      <c r="QB3" s="94"/>
      <c r="QC3" s="94"/>
      <c r="QD3" s="94"/>
      <c r="QE3" s="94"/>
      <c r="QF3" s="94"/>
      <c r="QG3" s="94"/>
      <c r="QH3" s="94"/>
      <c r="QI3" s="94"/>
      <c r="QJ3" s="94"/>
      <c r="QK3" s="94"/>
      <c r="QL3" s="94"/>
      <c r="QM3" s="94"/>
      <c r="QN3" s="94"/>
      <c r="QO3" s="94"/>
      <c r="QP3" s="94"/>
      <c r="QQ3" s="94"/>
      <c r="QR3" s="94"/>
      <c r="QS3" s="94"/>
      <c r="QT3" s="94"/>
      <c r="QU3" s="94"/>
      <c r="QV3" s="94"/>
      <c r="QW3" s="94"/>
      <c r="QX3" s="94"/>
      <c r="QY3" s="94"/>
      <c r="QZ3" s="94"/>
      <c r="RA3" s="94"/>
      <c r="RB3" s="94"/>
      <c r="RC3" s="94"/>
      <c r="RD3" s="94"/>
      <c r="RE3" s="94"/>
      <c r="RF3" s="94"/>
      <c r="RG3" s="94"/>
      <c r="RH3" s="94"/>
      <c r="RI3" s="94"/>
      <c r="RJ3" s="94"/>
      <c r="RK3" s="94"/>
      <c r="RL3" s="94"/>
      <c r="RM3" s="94"/>
      <c r="RN3" s="94"/>
      <c r="RO3" s="94"/>
      <c r="RP3" s="94"/>
      <c r="RQ3" s="94"/>
      <c r="RR3" s="94"/>
      <c r="RS3" s="94"/>
      <c r="RT3" s="94"/>
      <c r="RU3" s="94"/>
      <c r="RV3" s="94"/>
      <c r="RW3" s="94"/>
      <c r="RX3" s="94"/>
      <c r="RY3" s="94"/>
      <c r="RZ3" s="94"/>
      <c r="SA3" s="94"/>
      <c r="SB3" s="94"/>
      <c r="SC3" s="94"/>
      <c r="SD3" s="94"/>
      <c r="SE3" s="94"/>
      <c r="SF3" s="94"/>
      <c r="SG3" s="94"/>
      <c r="SH3" s="94"/>
      <c r="SI3" s="94"/>
      <c r="SJ3" s="94"/>
      <c r="SK3" s="94"/>
      <c r="SL3" s="94"/>
      <c r="SM3" s="94"/>
      <c r="SN3" s="94"/>
      <c r="SO3" s="94"/>
      <c r="SP3" s="94"/>
      <c r="SQ3" s="94"/>
      <c r="SR3" s="94"/>
      <c r="SS3" s="94"/>
      <c r="ST3" s="94"/>
      <c r="SU3" s="94"/>
      <c r="SV3" s="94"/>
      <c r="SW3" s="94"/>
      <c r="SX3" s="94"/>
      <c r="SY3" s="94"/>
      <c r="SZ3" s="94"/>
      <c r="TA3" s="94"/>
      <c r="TB3" s="94"/>
      <c r="TC3" s="94"/>
      <c r="TD3" s="94"/>
      <c r="TE3" s="94"/>
      <c r="TF3" s="94"/>
      <c r="TG3" s="94"/>
      <c r="TH3" s="94"/>
      <c r="TI3" s="94"/>
      <c r="TJ3" s="94"/>
      <c r="TK3" s="94"/>
      <c r="TL3" s="94"/>
      <c r="TM3" s="94"/>
      <c r="TN3" s="94"/>
      <c r="TO3" s="94"/>
      <c r="TP3" s="94"/>
      <c r="TQ3" s="94"/>
      <c r="TR3" s="94"/>
      <c r="TS3" s="94"/>
      <c r="TT3" s="94"/>
      <c r="TU3" s="94"/>
      <c r="TV3" s="94"/>
      <c r="TW3" s="94"/>
      <c r="TX3" s="94"/>
      <c r="TY3" s="94"/>
      <c r="TZ3" s="94"/>
      <c r="UA3" s="94"/>
      <c r="UB3" s="94"/>
      <c r="UC3" s="94"/>
      <c r="UD3" s="94"/>
      <c r="UE3" s="94"/>
      <c r="UF3" s="94"/>
      <c r="UG3" s="94"/>
      <c r="UH3" s="94"/>
      <c r="UI3" s="94"/>
      <c r="UJ3" s="94"/>
      <c r="UK3" s="94"/>
      <c r="UL3" s="94"/>
      <c r="UM3" s="94"/>
      <c r="UN3" s="94"/>
      <c r="UO3" s="94"/>
      <c r="UP3" s="94"/>
      <c r="UQ3" s="94"/>
      <c r="UR3" s="94"/>
      <c r="US3" s="94"/>
      <c r="UT3" s="94"/>
      <c r="UU3" s="94"/>
      <c r="UV3" s="94"/>
      <c r="UW3" s="94"/>
      <c r="UX3" s="94"/>
      <c r="UY3" s="94"/>
      <c r="UZ3" s="94"/>
      <c r="VA3" s="94"/>
      <c r="VB3" s="93" t="s">
        <v>190</v>
      </c>
    </row>
    <row r="4" spans="1:574" s="2" customFormat="1" ht="79.5" customHeight="1">
      <c r="A4" s="98" t="str">
        <f>"Trial Number
("&amp;COUNT(A$5:A$89)-1&amp;")"</f>
        <v>Trial Number
(67)</v>
      </c>
      <c r="B4" s="98" t="s">
        <v>70</v>
      </c>
      <c r="C4" s="98" t="s">
        <v>66</v>
      </c>
      <c r="D4" s="98" t="s">
        <v>1353</v>
      </c>
      <c r="E4" s="98" t="str">
        <f>"Run Trials
("&amp;COUNTIFS(E$5:E$89,TRUE)&amp;")
("&amp;TEXT(COUNTIFS(E$5:E$89,TRUE)/(COUNTA($A$5:$A$89)-1),"0.0%)")</f>
        <v>Run Trials
(15)
(22.4%)</v>
      </c>
      <c r="F4" s="99" t="str">
        <f>"Full output
("&amp;TEXT(COUNTIFS($E$5:$E$89,TRUE,F$5:F$89,TRUE)/COUNTIFS($E$5:$E$89,TRUE),"0%)")</f>
        <v>Full output
(13%)</v>
      </c>
      <c r="G4" s="98" t="str">
        <f ca="1">"Report
("&amp;TEXT(COUNTIFS(G$5:G$89,TRUE)/(COUNTA(G$5:G$89)-1),"0.0%)")&amp;"
("&amp;TEXT(COUNTIFS(G$5:G$89,TRUE,$E$5:$E$89,TRUE)/COUNTIFS($E$5:$E$89,TRUE),"0%)")</f>
        <v>Report
(15.1%)
(67%)</v>
      </c>
      <c r="H4" s="100"/>
      <c r="I4" s="100"/>
      <c r="J4" s="100"/>
      <c r="K4" s="100"/>
      <c r="L4" s="100"/>
      <c r="M4" s="100"/>
      <c r="N4" s="100"/>
      <c r="O4" s="100" t="s">
        <v>836</v>
      </c>
      <c r="P4" s="100"/>
      <c r="Q4" s="100"/>
      <c r="R4" s="100"/>
      <c r="S4" s="100"/>
      <c r="T4" s="100"/>
      <c r="U4" s="100"/>
      <c r="V4" s="100"/>
      <c r="W4" s="100"/>
      <c r="X4" s="100"/>
      <c r="Y4" s="100"/>
      <c r="Z4" s="100"/>
      <c r="AA4" s="100"/>
      <c r="AB4" s="100"/>
      <c r="AC4" s="100"/>
      <c r="AD4" s="100"/>
      <c r="AE4" s="100"/>
      <c r="AF4" s="100"/>
      <c r="AG4" s="100"/>
      <c r="AH4" s="100"/>
      <c r="AI4" s="100"/>
      <c r="AJ4" s="100"/>
      <c r="AK4" s="100"/>
      <c r="AL4" s="100"/>
      <c r="AM4" s="100"/>
      <c r="AN4" s="100"/>
      <c r="AO4" s="100"/>
      <c r="AP4" s="100"/>
      <c r="AQ4" s="100"/>
      <c r="AR4" s="100"/>
      <c r="AS4" s="223" t="s">
        <v>4</v>
      </c>
      <c r="AT4" s="550" t="str">
        <f ca="1">IF(COUNTIFS(AT$5:AT$89,"Dup")&gt;0,"Dup","")</f>
        <v/>
      </c>
      <c r="AU4" s="95"/>
      <c r="AV4" s="96"/>
      <c r="AW4" s="96"/>
      <c r="AX4" s="96"/>
      <c r="AY4" s="96"/>
      <c r="AZ4" s="96"/>
      <c r="BA4" s="96"/>
      <c r="BB4" s="96"/>
      <c r="BC4" s="96"/>
      <c r="BD4" s="95"/>
      <c r="BE4" s="96"/>
      <c r="BF4" s="96"/>
      <c r="BG4" s="96" t="s">
        <v>1188</v>
      </c>
      <c r="BH4" s="96" t="s">
        <v>1881</v>
      </c>
      <c r="BI4" s="96"/>
      <c r="BJ4" s="96"/>
      <c r="BK4" s="96"/>
      <c r="BL4" s="95"/>
      <c r="BM4" s="96" t="s">
        <v>763</v>
      </c>
      <c r="BN4" s="96" t="s">
        <v>837</v>
      </c>
      <c r="BO4" s="96" t="s">
        <v>385</v>
      </c>
      <c r="BP4" s="96" t="s">
        <v>108</v>
      </c>
      <c r="BQ4" s="96" t="s">
        <v>763</v>
      </c>
      <c r="BR4" s="96" t="s">
        <v>387</v>
      </c>
      <c r="BS4" s="96" t="s">
        <v>763</v>
      </c>
      <c r="BT4" s="96" t="s">
        <v>386</v>
      </c>
      <c r="BU4" s="96" t="s">
        <v>360</v>
      </c>
      <c r="BV4" s="96" t="s">
        <v>385</v>
      </c>
      <c r="BW4" s="96" t="s">
        <v>763</v>
      </c>
      <c r="BX4" s="95"/>
      <c r="BY4" s="96"/>
      <c r="BZ4" s="96"/>
      <c r="CA4" s="96" t="s">
        <v>6</v>
      </c>
      <c r="CB4" s="96" t="s">
        <v>7</v>
      </c>
      <c r="CC4" s="96" t="s">
        <v>8</v>
      </c>
      <c r="CD4" s="96" t="s">
        <v>168</v>
      </c>
      <c r="CE4" s="96" t="s">
        <v>183</v>
      </c>
      <c r="CF4" s="96" t="s">
        <v>246</v>
      </c>
      <c r="CG4" s="96" t="s">
        <v>248</v>
      </c>
      <c r="CH4" s="96" t="s">
        <v>282</v>
      </c>
      <c r="CI4" s="95"/>
      <c r="CJ4" s="96"/>
      <c r="CK4" s="96"/>
      <c r="CL4" s="96"/>
      <c r="CM4" s="96"/>
      <c r="CN4" s="96"/>
      <c r="CO4" s="96" t="s">
        <v>1080</v>
      </c>
      <c r="CP4" s="96"/>
      <c r="CQ4" s="96"/>
      <c r="CR4" s="96" t="s">
        <v>1516</v>
      </c>
      <c r="CS4" s="96" t="s">
        <v>1517</v>
      </c>
      <c r="CT4" s="96" t="s">
        <v>1518</v>
      </c>
      <c r="CU4" s="96" t="s">
        <v>1346</v>
      </c>
      <c r="CV4" s="96" t="s">
        <v>1347</v>
      </c>
      <c r="CW4" s="96" t="s">
        <v>1348</v>
      </c>
      <c r="CX4" s="96"/>
      <c r="CY4" s="96" t="s">
        <v>6</v>
      </c>
      <c r="CZ4" s="96" t="s">
        <v>7</v>
      </c>
      <c r="DA4" s="96" t="s">
        <v>8</v>
      </c>
      <c r="DB4" s="96" t="s">
        <v>168</v>
      </c>
      <c r="DC4" s="96" t="s">
        <v>183</v>
      </c>
      <c r="DD4" s="96"/>
      <c r="DE4" s="96"/>
      <c r="DF4" s="96" t="s">
        <v>6</v>
      </c>
      <c r="DG4" s="96" t="s">
        <v>7</v>
      </c>
      <c r="DH4" s="96" t="s">
        <v>8</v>
      </c>
      <c r="DI4" s="96" t="s">
        <v>168</v>
      </c>
      <c r="DJ4" s="96" t="s">
        <v>183</v>
      </c>
      <c r="DK4" s="96" t="s">
        <v>282</v>
      </c>
      <c r="DL4" s="96" t="s">
        <v>6</v>
      </c>
      <c r="DM4" s="96" t="s">
        <v>7</v>
      </c>
      <c r="DN4" s="96" t="s">
        <v>8</v>
      </c>
      <c r="DO4" s="96"/>
      <c r="DP4" s="96"/>
      <c r="DQ4" s="96"/>
      <c r="DR4" s="95"/>
      <c r="DS4" s="96" t="s">
        <v>6</v>
      </c>
      <c r="DT4" s="96" t="s">
        <v>7</v>
      </c>
      <c r="DU4" s="96" t="s">
        <v>8</v>
      </c>
      <c r="DV4" s="96" t="s">
        <v>6</v>
      </c>
      <c r="DW4" s="96" t="s">
        <v>7</v>
      </c>
      <c r="DX4" s="96" t="s">
        <v>8</v>
      </c>
      <c r="DY4" s="96" t="s">
        <v>6</v>
      </c>
      <c r="DZ4" s="96" t="s">
        <v>7</v>
      </c>
      <c r="EA4" s="96" t="s">
        <v>8</v>
      </c>
      <c r="EB4" s="96" t="s">
        <v>6</v>
      </c>
      <c r="EC4" s="96" t="s">
        <v>7</v>
      </c>
      <c r="ED4" s="96" t="s">
        <v>8</v>
      </c>
      <c r="EE4" s="527" t="s">
        <v>302</v>
      </c>
      <c r="EF4" s="528" t="str">
        <f>INDEX(DataAutumn!i.LTWFeedIndices_BBB,1,EF$15)</f>
        <v>0:1, 54:62</v>
      </c>
      <c r="EG4" s="528" t="str">
        <f>INDEX(DataAutumn!i.LTWFeedIndices_BBB,1,EG$15)</f>
        <v>0:1, 62:69</v>
      </c>
      <c r="EH4" s="528" t="str">
        <f>INDEX(CHOOSE(EH$19,DataAutumn!i.FS_StrategyIndices,DataWinter!i.FS_StrategyIndices,DataSpring!i.FS_StrategyIndices),EH$20,EH$15)</f>
        <v>19:20, 33:49</v>
      </c>
      <c r="EI4" s="528" t="str">
        <f ca="1">INDEX(CHOOSE(EI$19,DataAutumn!i.FS_StrategyIndices,DataWinter!i.FS_StrategyIndices,DataSpring!i.FS_StrategyIndices),EI$20,EI$15)</f>
        <v>6:7, 62:69</v>
      </c>
      <c r="EJ4" s="528" t="str">
        <f ca="1">INDEX(CHOOSE(EJ$19,DataAutumn!i.FS_StrategyIndices,DataWinter!i.FS_StrategyIndices,DataSpring!i.FS_StrategyIndices),EJ$20,EJ$15)</f>
        <v>10:11, 62:69</v>
      </c>
      <c r="EK4" s="528" t="str">
        <f ca="1">INDEX(CHOOSE(EK$19,DataAutumn!i.FS_StrategyIndices,DataWinter!i.FS_StrategyIndices,DataSpring!i.FS_StrategyIndices),EK$20,EK$15)</f>
        <v>6:7, 69:76</v>
      </c>
      <c r="EL4" s="528" t="str">
        <f ca="1">INDEX(CHOOSE(EL$19,DataAutumn!i.FS_StrategyIndices,DataWinter!i.FS_StrategyIndices,DataSpring!i.FS_StrategyIndices),EL$20,EL$15)</f>
        <v>10:11, 69:76</v>
      </c>
      <c r="EM4" s="528" t="str">
        <f ca="1">INDEX(CHOOSE(EM$19,DataAutumn!i.FS_StrategyIndices,DataWinter!i.FS_StrategyIndices,DataSpring!i.FS_StrategyIndices),EM$20,EM$15)</f>
        <v>19:20, 84:102</v>
      </c>
      <c r="EN4" s="528" t="str">
        <f ca="1">INDEX(CHOOSE(EN$19,DataAutumn!i.FS_StrategyIndices,DataWinter!i.FS_StrategyIndices,DataSpring!i.FS_StrategyIndices),EN$20,EN$15)</f>
        <v>19:20, 33:51</v>
      </c>
      <c r="EO4" s="528" t="str">
        <f ca="1">INDEX(CHOOSE(EO$19,DataAutumn!i.FS_StrategyIndices,DataWinter!i.FS_StrategyIndices,DataSpring!i.FS_StrategyIndices),EO$20,EO$15)</f>
        <v>6:7, 64:71</v>
      </c>
      <c r="EP4" s="528" t="str">
        <f ca="1">INDEX(CHOOSE(EP$19,DataAutumn!i.FS_StrategyIndices,DataWinter!i.FS_StrategyIndices,DataSpring!i.FS_StrategyIndices),EP$20,EP$15)</f>
        <v>10:11, 64:71</v>
      </c>
      <c r="EQ4" s="528" t="str">
        <f ca="1">INDEX(CHOOSE(EQ$19,DataAutumn!i.FS_StrategyIndices,DataWinter!i.FS_StrategyIndices,DataSpring!i.FS_StrategyIndices),EQ$20,EQ$15)</f>
        <v>6:7, 71:78</v>
      </c>
      <c r="ER4" s="528" t="str">
        <f ca="1">INDEX(CHOOSE(ER$19,DataAutumn!i.FS_StrategyIndices,DataWinter!i.FS_StrategyIndices,DataSpring!i.FS_StrategyIndices),ER$20,ER$15)</f>
        <v>10:11, 71:78</v>
      </c>
      <c r="ES4" s="528" t="str">
        <f ca="1">INDEX(CHOOSE(ES$19,DataAutumn!i.FS_StrategyIndices,DataWinter!i.FS_StrategyIndices,DataSpring!i.FS_StrategyIndices),ES$20,ES$15)</f>
        <v>19:20, 86:102</v>
      </c>
      <c r="ET4" s="528" t="str">
        <f ca="1">INDEX(CHOOSE(ET$19,DataAutumn!i.FS_StrategyIndices,DataWinter!i.FS_StrategyIndices,DataSpring!i.FS_StrategyIndices),ET$20,ET$15)</f>
        <v>19:20, 33:54</v>
      </c>
      <c r="EU4" s="528" t="str">
        <f ca="1">INDEX(CHOOSE(EU$19,DataAutumn!i.FS_StrategyIndices,DataWinter!i.FS_StrategyIndices,DataSpring!i.FS_StrategyIndices),EU$20,EU$15)</f>
        <v>6:7, 67:74</v>
      </c>
      <c r="EV4" s="528" t="str">
        <f ca="1">INDEX(CHOOSE(EV$19,DataAutumn!i.FS_StrategyIndices,DataWinter!i.FS_StrategyIndices,DataSpring!i.FS_StrategyIndices),EV$20,EV$15)</f>
        <v>10:11, 67:74</v>
      </c>
      <c r="EW4" s="528" t="str">
        <f ca="1">INDEX(CHOOSE(EW$19,DataAutumn!i.FS_StrategyIndices,DataWinter!i.FS_StrategyIndices,DataSpring!i.FS_StrategyIndices),EW$20,EW$15)</f>
        <v>6:7, 74:81</v>
      </c>
      <c r="EX4" s="528" t="str">
        <f ca="1">INDEX(CHOOSE(EX$19,DataAutumn!i.FS_StrategyIndices,DataWinter!i.FS_StrategyIndices,DataSpring!i.FS_StrategyIndices),EX$20,EX$15)</f>
        <v>10:11, 74:81</v>
      </c>
      <c r="EY4" s="528" t="str">
        <f ca="1">INDEX(CHOOSE(EY$19,DataAutumn!i.FS_StrategyIndices,DataWinter!i.FS_StrategyIndices,DataSpring!i.FS_StrategyIndices),EY$20,EY$15)</f>
        <v>19:20, 89:102</v>
      </c>
      <c r="EZ4" s="528" t="str">
        <f ca="1">INDEX(CHOOSE(EZ$19,DataAutumn!i.FS_StrategyIndices,DataWinter!i.FS_StrategyIndices,DataSpring!i.FS_StrategyIndices),EZ$20,EZ$15)</f>
        <v>19:20, 33:56</v>
      </c>
      <c r="FA4" s="528" t="str">
        <f ca="1">INDEX(CHOOSE(FA$19,DataAutumn!i.FS_StrategyIndices,DataWinter!i.FS_StrategyIndices,DataSpring!i.FS_StrategyIndices),FA$20,FA$15)</f>
        <v>6:7, 69:76</v>
      </c>
      <c r="FB4" s="528" t="str">
        <f ca="1">INDEX(CHOOSE(FB$19,DataAutumn!i.FS_StrategyIndices,DataWinter!i.FS_StrategyIndices,DataSpring!i.FS_StrategyIndices),FB$20,FB$15)</f>
        <v>10:11, 69:76</v>
      </c>
      <c r="FC4" s="528" t="str">
        <f ca="1">INDEX(CHOOSE(FC$19,DataAutumn!i.FS_StrategyIndices,DataWinter!i.FS_StrategyIndices,DataSpring!i.FS_StrategyIndices),FC$20,FC$15)</f>
        <v>6:7, 76:83</v>
      </c>
      <c r="FD4" s="528" t="str">
        <f ca="1">INDEX(CHOOSE(FD$19,DataAutumn!i.FS_StrategyIndices,DataWinter!i.FS_StrategyIndices,DataSpring!i.FS_StrategyIndices),FD$20,FD$15)</f>
        <v>10:11, 76:83</v>
      </c>
      <c r="FE4" s="528" t="str">
        <f ca="1">INDEX(CHOOSE(FE$19,DataAutumn!i.FS_StrategyIndices,DataWinter!i.FS_StrategyIndices,DataSpring!i.FS_StrategyIndices),FE$20,FE$15)</f>
        <v>19:20, 91:102</v>
      </c>
      <c r="FF4" s="528" t="str">
        <f ca="1">INDEX(CHOOSE(FF$19,DataAutumn!i.FS_StrategyIndices,DataWinter!i.FS_StrategyIndices,DataSpring!i.FS_StrategyIndices),FF$20,FF$15)</f>
        <v>19:20, 33:58</v>
      </c>
      <c r="FG4" s="528" t="str">
        <f ca="1">INDEX(CHOOSE(FG$19,DataAutumn!i.FS_StrategyIndices,DataWinter!i.FS_StrategyIndices,DataSpring!i.FS_StrategyIndices),FG$20,FG$15)</f>
        <v>6:7, 71:78</v>
      </c>
      <c r="FH4" s="528" t="str">
        <f ca="1">INDEX(CHOOSE(FH$19,DataAutumn!i.FS_StrategyIndices,DataWinter!i.FS_StrategyIndices,DataSpring!i.FS_StrategyIndices),FH$20,FH$15)</f>
        <v>10:11, 71:78</v>
      </c>
      <c r="FI4" s="528" t="str">
        <f ca="1">INDEX(CHOOSE(FI$19,DataAutumn!i.FS_StrategyIndices,DataWinter!i.FS_StrategyIndices,DataSpring!i.FS_StrategyIndices),FI$20,FI$15)</f>
        <v>6:7, 78:85</v>
      </c>
      <c r="FJ4" s="528" t="str">
        <f ca="1">INDEX(CHOOSE(FJ$19,DataAutumn!i.FS_StrategyIndices,DataWinter!i.FS_StrategyIndices,DataSpring!i.FS_StrategyIndices),FJ$20,FJ$15)</f>
        <v>10:11, 78:85</v>
      </c>
      <c r="FK4" s="528" t="str">
        <f ca="1">INDEX(CHOOSE(FK$19,DataAutumn!i.FS_StrategyIndices,DataWinter!i.FS_StrategyIndices,DataSpring!i.FS_StrategyIndices),FK$20,FK$15)</f>
        <v>19:20, 93:102</v>
      </c>
      <c r="FL4" s="528" t="str">
        <f ca="1">INDEX(CHOOSE(FL$19,DataAutumn!i.FS_StrategyIndices,DataWinter!i.FS_StrategyIndices,DataSpring!i.FS_StrategyIndices),FL$20,FL$15)</f>
        <v>19:20, 33:49</v>
      </c>
      <c r="FM4" s="528" t="str">
        <f ca="1">INDEX(CHOOSE(FM$19,DataAutumn!i.FS_StrategyIndices,DataWinter!i.FS_StrategyIndices,DataSpring!i.FS_StrategyIndices),FM$20,FM$15)</f>
        <v>6:7, 62:69</v>
      </c>
      <c r="FN4" s="528" t="str">
        <f ca="1">INDEX(CHOOSE(FN$19,DataAutumn!i.FS_StrategyIndices,DataWinter!i.FS_StrategyIndices,DataSpring!i.FS_StrategyIndices),FN$20,FN$15)</f>
        <v>10:11, 62:69</v>
      </c>
      <c r="FO4" s="528" t="str">
        <f ca="1">INDEX(CHOOSE(FO$19,DataAutumn!i.FS_StrategyIndices,DataWinter!i.FS_StrategyIndices,DataSpring!i.FS_StrategyIndices),FO$20,FO$15)</f>
        <v>6:7, 69:76</v>
      </c>
      <c r="FP4" s="528" t="str">
        <f ca="1">INDEX(CHOOSE(FP$19,DataAutumn!i.FS_StrategyIndices,DataWinter!i.FS_StrategyIndices,DataSpring!i.FS_StrategyIndices),FP$20,FP$15)</f>
        <v>10:11, 69:76</v>
      </c>
      <c r="FQ4" s="528" t="str">
        <f ca="1">INDEX(CHOOSE(FQ$19,DataAutumn!i.FS_StrategyIndices,DataWinter!i.FS_StrategyIndices,DataSpring!i.FS_StrategyIndices),FQ$20,FQ$15)</f>
        <v>19:20, 84:102</v>
      </c>
      <c r="FR4" s="528" t="str">
        <f ca="1">INDEX(CHOOSE(FR$19,DataAutumn!i.FS_StrategyIndices,DataWinter!i.FS_StrategyIndices,DataSpring!i.FS_StrategyIndices),FR$20,FR$15)</f>
        <v>6:7, 114:121</v>
      </c>
      <c r="FS4" s="528" t="str">
        <f ca="1">INDEX(CHOOSE(FS$19,DataAutumn!i.FS_StrategyIndices,DataWinter!i.FS_StrategyIndices,DataSpring!i.FS_StrategyIndices),FS$20,FS$15)</f>
        <v>10:11, 114:121</v>
      </c>
      <c r="FT4" s="528" t="str">
        <f ca="1">INDEX(CHOOSE(FT$19,DataAutumn!i.FS_StrategyIndices,DataWinter!i.FS_StrategyIndices,DataSpring!i.FS_StrategyIndices),FT$20,FT$15)</f>
        <v>6:7, 121:129</v>
      </c>
      <c r="FU4" s="528" t="str">
        <f ca="1">INDEX(CHOOSE(FU$19,DataAutumn!i.FS_StrategyIndices,DataWinter!i.FS_StrategyIndices,DataSpring!i.FS_StrategyIndices),FU$20,FU$15)</f>
        <v>10:11, 121:129</v>
      </c>
      <c r="FV4" s="528" t="str">
        <f ca="1">INDEX(CHOOSE(FV$19,DataAutumn!i.FS_StrategyIndices,DataWinter!i.FS_StrategyIndices,DataSpring!i.FS_StrategyIndices),FV$20,FV$15)</f>
        <v>19:20, 137:154</v>
      </c>
      <c r="FW4" s="528" t="str">
        <f ca="1">INDEX(CHOOSE(FW$19,DataAutumn!i.FS_StrategyIndices,DataWinter!i.FS_StrategyIndices,DataSpring!i.FS_StrategyIndices),FW$20,FW$15)</f>
        <v>6:7, 167:173</v>
      </c>
      <c r="FX4" s="528" t="str">
        <f ca="1">INDEX(CHOOSE(FX$19,DataAutumn!i.FS_StrategyIndices,DataWinter!i.FS_StrategyIndices,DataSpring!i.FS_StrategyIndices),FX$20,FX$15)</f>
        <v>10:11, 167:173</v>
      </c>
      <c r="FY4" s="528" t="str">
        <f ca="1">INDEX(CHOOSE(FY$19,DataAutumn!i.FS_StrategyIndices,DataWinter!i.FS_StrategyIndices,DataSpring!i.FS_StrategyIndices),FY$20,FY$15)</f>
        <v>6:7, 173:181</v>
      </c>
      <c r="FZ4" s="528" t="str">
        <f ca="1">INDEX(CHOOSE(FZ$19,DataAutumn!i.FS_StrategyIndices,DataWinter!i.FS_StrategyIndices,DataSpring!i.FS_StrategyIndices),FZ$20,FZ$15)</f>
        <v>10:11, 173:181</v>
      </c>
      <c r="GA4" s="528" t="str">
        <f ca="1">INDEX(CHOOSE(GA$19,DataAutumn!i.FS_StrategyIndices,DataWinter!i.FS_StrategyIndices,DataSpring!i.FS_StrategyIndices),GA$20,GA$15)</f>
        <v>19:20, 189:206</v>
      </c>
      <c r="GB4" s="528" t="str">
        <f ca="1">INDEX(CHOOSE(GB$19,DataAutumn!i.FS_StrategyIndices,DataWinter!i.FS_StrategyIndices,DataSpring!i.FS_StrategyIndices),GB$20,GB$15)</f>
        <v>6:7, 219:225</v>
      </c>
      <c r="GC4" s="528" t="str">
        <f ca="1">INDEX(CHOOSE(GC$19,DataAutumn!i.FS_StrategyIndices,DataWinter!i.FS_StrategyIndices,DataSpring!i.FS_StrategyIndices),GC$20,GC$15)</f>
        <v>10:11, 219:225</v>
      </c>
      <c r="GD4" s="528" t="str">
        <f ca="1">INDEX(CHOOSE(GD$19,DataAutumn!i.FS_StrategyIndices,DataWinter!i.FS_StrategyIndices,DataSpring!i.FS_StrategyIndices),GD$20,GD$15)</f>
        <v>6:7, 225:233</v>
      </c>
      <c r="GE4" s="528" t="str">
        <f ca="1">INDEX(CHOOSE(GE$19,DataAutumn!i.FS_StrategyIndices,DataWinter!i.FS_StrategyIndices,DataSpring!i.FS_StrategyIndices),GE$20,GE$15)</f>
        <v>10:11, 225:233</v>
      </c>
      <c r="GF4" s="528" t="str">
        <f ca="1">INDEX(CHOOSE(GF$19,DataAutumn!i.FS_StrategyIndices,DataWinter!i.FS_StrategyIndices,DataSpring!i.FS_StrategyIndices),GF$20,GF$15)</f>
        <v>19:20, 241:258</v>
      </c>
      <c r="GG4" s="528" t="str">
        <f ca="1">INDEX(CHOOSE(GG$19,DataAutumn!i.FS_StrategyIndices,DataWinter!i.FS_StrategyIndices,DataSpring!i.FS_StrategyIndices),GG$20,GG$15)</f>
        <v>6:7, 271:277</v>
      </c>
      <c r="GH4" s="528" t="str">
        <f ca="1">INDEX(CHOOSE(GH$19,DataAutumn!i.FS_StrategyIndices,DataWinter!i.FS_StrategyIndices,DataSpring!i.FS_StrategyIndices),GH$20,GH$15)</f>
        <v>10:11, 271:277</v>
      </c>
      <c r="GI4" s="528" t="str">
        <f ca="1">INDEX(CHOOSE(GI$19,DataAutumn!i.FS_StrategyIndices,DataWinter!i.FS_StrategyIndices,DataSpring!i.FS_StrategyIndices),GI$20,GI$15)</f>
        <v>6:7, 277:285</v>
      </c>
      <c r="GJ4" s="528" t="str">
        <f ca="1">INDEX(CHOOSE(GJ$19,DataAutumn!i.FS_StrategyIndices,DataWinter!i.FS_StrategyIndices,DataSpring!i.FS_StrategyIndices),GJ$20,GJ$15)</f>
        <v>10:11, 277:285</v>
      </c>
      <c r="GK4" s="528" t="str">
        <f ca="1">INDEX(CHOOSE(GK$19,DataAutumn!i.FS_StrategyIndices,DataWinter!i.FS_StrategyIndices,DataSpring!i.FS_StrategyIndices),GK$20,GK$15)</f>
        <v>19:20, 293:310</v>
      </c>
      <c r="GL4" s="528" t="str">
        <f ca="1">INDEX(CHOOSE(GL$19,DataAutumn!i.FS_StrategyIndices,DataWinter!i.FS_StrategyIndices,DataSpring!i.FS_StrategyIndices),GL$20,GL$15)</f>
        <v>6:7, 323:329</v>
      </c>
      <c r="GM4" s="528" t="str">
        <f ca="1">INDEX(CHOOSE(GM$19,DataAutumn!i.FS_StrategyIndices,DataWinter!i.FS_StrategyIndices,DataSpring!i.FS_StrategyIndices),GM$20,GM$15)</f>
        <v>10:11, 323:329</v>
      </c>
      <c r="GN4" s="528" t="str">
        <f ca="1">INDEX(CHOOSE(GN$19,DataAutumn!i.FS_StrategyIndices,DataWinter!i.FS_StrategyIndices,DataSpring!i.FS_StrategyIndices),GN$20,GN$15)</f>
        <v>6:7, 329:337</v>
      </c>
      <c r="GO4" s="528" t="str">
        <f ca="1">INDEX(CHOOSE(GO$19,DataAutumn!i.FS_StrategyIndices,DataWinter!i.FS_StrategyIndices,DataSpring!i.FS_StrategyIndices),GO$20,GO$15)</f>
        <v>10:11, 329:337</v>
      </c>
      <c r="GP4" s="528" t="str">
        <f ca="1">INDEX(CHOOSE(GP$19,DataAutumn!i.FS_StrategyIndices,DataWinter!i.FS_StrategyIndices,DataSpring!i.FS_StrategyIndices),GP$20,GP$15)</f>
        <v>19:20, 345:362</v>
      </c>
      <c r="GQ4" s="528" t="str">
        <f>INDEX(CHOOSE(GQ$19,DataAutumn!i.FS_StrategyIndices,DataWinter!i.FS_StrategyIndices,DataSpring!i.FS_StrategyIndices),GQ$20,GQ$15)</f>
        <v>67:68, 43:59</v>
      </c>
      <c r="GR4" s="528" t="str">
        <f ca="1">INDEX(CHOOSE(GR$19,DataAutumn!i.FS_StrategyIndices,DataWinter!i.FS_StrategyIndices,DataSpring!i.FS_StrategyIndices),GR$20,GR$15)</f>
        <v>54:55, 72:79</v>
      </c>
      <c r="GS4" s="528" t="str">
        <f ca="1">INDEX(CHOOSE(GS$19,DataAutumn!i.FS_StrategyIndices,DataWinter!i.FS_StrategyIndices,DataSpring!i.FS_StrategyIndices),GS$20,GS$15)</f>
        <v>58:59, 72:79</v>
      </c>
      <c r="GT4" s="528" t="str">
        <f ca="1">INDEX(CHOOSE(GT$19,DataAutumn!i.FS_StrategyIndices,DataWinter!i.FS_StrategyIndices,DataSpring!i.FS_StrategyIndices),GT$20,GT$15)</f>
        <v>54:55, 79:86</v>
      </c>
      <c r="GU4" s="528" t="str">
        <f ca="1">INDEX(CHOOSE(GU$19,DataAutumn!i.FS_StrategyIndices,DataWinter!i.FS_StrategyIndices,DataSpring!i.FS_StrategyIndices),GU$20,GU$15)</f>
        <v>58:59, 79:86</v>
      </c>
      <c r="GV4" s="528" t="str">
        <f ca="1">INDEX(CHOOSE(GV$19,DataAutumn!i.FS_StrategyIndices,DataWinter!i.FS_StrategyIndices,DataSpring!i.FS_StrategyIndices),GV$20,GV$15)</f>
        <v>67:68, 94:111</v>
      </c>
      <c r="GW4" s="528" t="str">
        <f ca="1">INDEX(CHOOSE(GW$19,DataAutumn!i.FS_StrategyIndices,DataWinter!i.FS_StrategyIndices,DataSpring!i.FS_StrategyIndices),GW$20,GW$15)</f>
        <v>67:68, 43:61</v>
      </c>
      <c r="GX4" s="528" t="str">
        <f ca="1">INDEX(CHOOSE(GX$19,DataAutumn!i.FS_StrategyIndices,DataWinter!i.FS_StrategyIndices,DataSpring!i.FS_StrategyIndices),GX$20,GX$15)</f>
        <v>54:55, 74:81</v>
      </c>
      <c r="GY4" s="528" t="str">
        <f ca="1">INDEX(CHOOSE(GY$19,DataAutumn!i.FS_StrategyIndices,DataWinter!i.FS_StrategyIndices,DataSpring!i.FS_StrategyIndices),GY$20,GY$15)</f>
        <v>58:59, 74:81</v>
      </c>
      <c r="GZ4" s="528" t="str">
        <f ca="1">INDEX(CHOOSE(GZ$19,DataAutumn!i.FS_StrategyIndices,DataWinter!i.FS_StrategyIndices,DataSpring!i.FS_StrategyIndices),GZ$20,GZ$15)</f>
        <v>54:55, 81:88</v>
      </c>
      <c r="HA4" s="528" t="str">
        <f ca="1">INDEX(CHOOSE(HA$19,DataAutumn!i.FS_StrategyIndices,DataWinter!i.FS_StrategyIndices,DataSpring!i.FS_StrategyIndices),HA$20,HA$15)</f>
        <v>58:59, 81:88</v>
      </c>
      <c r="HB4" s="528" t="str">
        <f ca="1">INDEX(CHOOSE(HB$19,DataAutumn!i.FS_StrategyIndices,DataWinter!i.FS_StrategyIndices,DataSpring!i.FS_StrategyIndices),HB$20,HB$15)</f>
        <v>67:68, 96:111</v>
      </c>
      <c r="HC4" s="528" t="str">
        <f ca="1">INDEX(CHOOSE(HC$19,DataAutumn!i.FS_StrategyIndices,DataWinter!i.FS_StrategyIndices,DataSpring!i.FS_StrategyIndices),HC$20,HC$15)</f>
        <v>67:68, 43:64</v>
      </c>
      <c r="HD4" s="528" t="str">
        <f ca="1">INDEX(CHOOSE(HD$19,DataAutumn!i.FS_StrategyIndices,DataWinter!i.FS_StrategyIndices,DataSpring!i.FS_StrategyIndices),HD$20,HD$15)</f>
        <v>54:55, 77:84</v>
      </c>
      <c r="HE4" s="528" t="str">
        <f ca="1">INDEX(CHOOSE(HE$19,DataAutumn!i.FS_StrategyIndices,DataWinter!i.FS_StrategyIndices,DataSpring!i.FS_StrategyIndices),HE$20,HE$15)</f>
        <v>58:59, 77:84</v>
      </c>
      <c r="HF4" s="528" t="str">
        <f ca="1">INDEX(CHOOSE(HF$19,DataAutumn!i.FS_StrategyIndices,DataWinter!i.FS_StrategyIndices,DataSpring!i.FS_StrategyIndices),HF$20,HF$15)</f>
        <v>54:55, 84:91</v>
      </c>
      <c r="HG4" s="528" t="str">
        <f ca="1">INDEX(CHOOSE(HG$19,DataAutumn!i.FS_StrategyIndices,DataWinter!i.FS_StrategyIndices,DataSpring!i.FS_StrategyIndices),HG$20,HG$15)</f>
        <v>58:59, 84:91</v>
      </c>
      <c r="HH4" s="528" t="str">
        <f ca="1">INDEX(CHOOSE(HH$19,DataAutumn!i.FS_StrategyIndices,DataWinter!i.FS_StrategyIndices,DataSpring!i.FS_StrategyIndices),HH$20,HH$15)</f>
        <v>67:68, 99:111</v>
      </c>
      <c r="HI4" s="528" t="str">
        <f ca="1">INDEX(CHOOSE(HI$19,DataAutumn!i.FS_StrategyIndices,DataWinter!i.FS_StrategyIndices,DataSpring!i.FS_StrategyIndices),HI$20,HI$15)</f>
        <v>67:68, 43:66</v>
      </c>
      <c r="HJ4" s="528" t="str">
        <f ca="1">INDEX(CHOOSE(HJ$19,DataAutumn!i.FS_StrategyIndices,DataWinter!i.FS_StrategyIndices,DataSpring!i.FS_StrategyIndices),HJ$20,HJ$15)</f>
        <v>54:55, 79:86</v>
      </c>
      <c r="HK4" s="528" t="str">
        <f ca="1">INDEX(CHOOSE(HK$19,DataAutumn!i.FS_StrategyIndices,DataWinter!i.FS_StrategyIndices,DataSpring!i.FS_StrategyIndices),HK$20,HK$15)</f>
        <v>58:59, 79:86</v>
      </c>
      <c r="HL4" s="528" t="str">
        <f ca="1">INDEX(CHOOSE(HL$19,DataAutumn!i.FS_StrategyIndices,DataWinter!i.FS_StrategyIndices,DataSpring!i.FS_StrategyIndices),HL$20,HL$15)</f>
        <v>54:55, 86:93</v>
      </c>
      <c r="HM4" s="528" t="str">
        <f ca="1">INDEX(CHOOSE(HM$19,DataAutumn!i.FS_StrategyIndices,DataWinter!i.FS_StrategyIndices,DataSpring!i.FS_StrategyIndices),HM$20,HM$15)</f>
        <v>58:59, 86:93</v>
      </c>
      <c r="HN4" s="528" t="str">
        <f ca="1">INDEX(CHOOSE(HN$19,DataAutumn!i.FS_StrategyIndices,DataWinter!i.FS_StrategyIndices,DataSpring!i.FS_StrategyIndices),HN$20,HN$15)</f>
        <v>67:68, 101:111</v>
      </c>
      <c r="HO4" s="528" t="str">
        <f ca="1">INDEX(CHOOSE(HO$19,DataAutumn!i.FS_StrategyIndices,DataWinter!i.FS_StrategyIndices,DataSpring!i.FS_StrategyIndices),HO$20,HO$15)</f>
        <v>67:68, 43:68</v>
      </c>
      <c r="HP4" s="528" t="str">
        <f ca="1">INDEX(CHOOSE(HP$19,DataAutumn!i.FS_StrategyIndices,DataWinter!i.FS_StrategyIndices,DataSpring!i.FS_StrategyIndices),HP$20,HP$15)</f>
        <v>54:55, 81:88</v>
      </c>
      <c r="HQ4" s="528" t="str">
        <f ca="1">INDEX(CHOOSE(HQ$19,DataAutumn!i.FS_StrategyIndices,DataWinter!i.FS_StrategyIndices,DataSpring!i.FS_StrategyIndices),HQ$20,HQ$15)</f>
        <v>58:59, 81:88</v>
      </c>
      <c r="HR4" s="528" t="str">
        <f ca="1">INDEX(CHOOSE(HR$19,DataAutumn!i.FS_StrategyIndices,DataWinter!i.FS_StrategyIndices,DataSpring!i.FS_StrategyIndices),HR$20,HR$15)</f>
        <v>54:55, 88:95</v>
      </c>
      <c r="HS4" s="528" t="str">
        <f ca="1">INDEX(CHOOSE(HS$19,DataAutumn!i.FS_StrategyIndices,DataWinter!i.FS_StrategyIndices,DataSpring!i.FS_StrategyIndices),HS$20,HS$15)</f>
        <v>58:59, 88:95</v>
      </c>
      <c r="HT4" s="528" t="str">
        <f ca="1">INDEX(CHOOSE(HT$19,DataAutumn!i.FS_StrategyIndices,DataWinter!i.FS_StrategyIndices,DataSpring!i.FS_StrategyIndices),HT$20,HT$15)</f>
        <v>67:68, 103:111</v>
      </c>
      <c r="HU4" s="528" t="str">
        <f ca="1">INDEX(CHOOSE(HU$19,DataAutumn!i.FS_StrategyIndices,DataWinter!i.FS_StrategyIndices,DataSpring!i.FS_StrategyIndices),HU$20,HU$15)</f>
        <v>67:68, 43:59</v>
      </c>
      <c r="HV4" s="528" t="str">
        <f ca="1">INDEX(CHOOSE(HV$19,DataAutumn!i.FS_StrategyIndices,DataWinter!i.FS_StrategyIndices,DataSpring!i.FS_StrategyIndices),HV$20,HV$15)</f>
        <v>54:55, 72:79</v>
      </c>
      <c r="HW4" s="528" t="str">
        <f ca="1">INDEX(CHOOSE(HW$19,DataAutumn!i.FS_StrategyIndices,DataWinter!i.FS_StrategyIndices,DataSpring!i.FS_StrategyIndices),HW$20,HW$15)</f>
        <v>58:59, 72:79</v>
      </c>
      <c r="HX4" s="528" t="str">
        <f ca="1">INDEX(CHOOSE(HX$19,DataAutumn!i.FS_StrategyIndices,DataWinter!i.FS_StrategyIndices,DataSpring!i.FS_StrategyIndices),HX$20,HX$15)</f>
        <v>54:55, 79:86</v>
      </c>
      <c r="HY4" s="528" t="str">
        <f ca="1">INDEX(CHOOSE(HY$19,DataAutumn!i.FS_StrategyIndices,DataWinter!i.FS_StrategyIndices,DataSpring!i.FS_StrategyIndices),HY$20,HY$15)</f>
        <v>58:59, 79:86</v>
      </c>
      <c r="HZ4" s="528" t="str">
        <f ca="1">INDEX(CHOOSE(HZ$19,DataAutumn!i.FS_StrategyIndices,DataWinter!i.FS_StrategyIndices,DataSpring!i.FS_StrategyIndices),HZ$20,HZ$15)</f>
        <v>67:68, 94:111</v>
      </c>
      <c r="IA4" s="528" t="str">
        <f ca="1">INDEX(CHOOSE(IA$19,DataAutumn!i.FS_StrategyIndices,DataWinter!i.FS_StrategyIndices,DataSpring!i.FS_StrategyIndices),IA$20,IA$15)</f>
        <v>54:55, 124:131</v>
      </c>
      <c r="IB4" s="528" t="str">
        <f ca="1">INDEX(CHOOSE(IB$19,DataAutumn!i.FS_StrategyIndices,DataWinter!i.FS_StrategyIndices,DataSpring!i.FS_StrategyIndices),IB$20,IB$15)</f>
        <v>58:59, 124:131</v>
      </c>
      <c r="IC4" s="528" t="str">
        <f ca="1">INDEX(CHOOSE(IC$19,DataAutumn!i.FS_StrategyIndices,DataWinter!i.FS_StrategyIndices,DataSpring!i.FS_StrategyIndices),IC$20,IC$15)</f>
        <v>54:55, 131:138</v>
      </c>
      <c r="ID4" s="528" t="str">
        <f ca="1">INDEX(CHOOSE(ID$19,DataAutumn!i.FS_StrategyIndices,DataWinter!i.FS_StrategyIndices,DataSpring!i.FS_StrategyIndices),ID$20,ID$15)</f>
        <v>58:59, 131:138</v>
      </c>
      <c r="IE4" s="528" t="str">
        <f ca="1">INDEX(CHOOSE(IE$19,DataAutumn!i.FS_StrategyIndices,DataWinter!i.FS_StrategyIndices,DataSpring!i.FS_StrategyIndices),IE$20,IE$15)</f>
        <v>67:68, 146:164</v>
      </c>
      <c r="IF4" s="528" t="str">
        <f ca="1">INDEX(CHOOSE(IF$19,DataAutumn!i.FS_StrategyIndices,DataWinter!i.FS_StrategyIndices,DataSpring!i.FS_StrategyIndices),IF$20,IF$15)</f>
        <v>54:55, 176:183</v>
      </c>
      <c r="IG4" s="528" t="str">
        <f ca="1">INDEX(CHOOSE(IG$19,DataAutumn!i.FS_StrategyIndices,DataWinter!i.FS_StrategyIndices,DataSpring!i.FS_StrategyIndices),IG$20,IG$15)</f>
        <v>58:59, 176:183</v>
      </c>
      <c r="IH4" s="528" t="str">
        <f ca="1">INDEX(CHOOSE(IH$19,DataAutumn!i.FS_StrategyIndices,DataWinter!i.FS_StrategyIndices,DataSpring!i.FS_StrategyIndices),IH$20,IH$15)</f>
        <v>54:55, 183:191</v>
      </c>
      <c r="II4" s="528" t="str">
        <f ca="1">INDEX(CHOOSE(II$19,DataAutumn!i.FS_StrategyIndices,DataWinter!i.FS_StrategyIndices,DataSpring!i.FS_StrategyIndices),II$20,II$15)</f>
        <v>58:59, 183:191</v>
      </c>
      <c r="IJ4" s="528" t="str">
        <f ca="1">INDEX(CHOOSE(IJ$19,DataAutumn!i.FS_StrategyIndices,DataWinter!i.FS_StrategyIndices,DataSpring!i.FS_StrategyIndices),IJ$20,IJ$15)</f>
        <v>67:68, 199:216</v>
      </c>
      <c r="IK4" s="528" t="str">
        <f ca="1">INDEX(CHOOSE(IK$19,DataAutumn!i.FS_StrategyIndices,DataWinter!i.FS_StrategyIndices,DataSpring!i.FS_StrategyIndices),IK$20,IK$15)</f>
        <v>54:55, 229:235</v>
      </c>
      <c r="IL4" s="528" t="str">
        <f ca="1">INDEX(CHOOSE(IL$19,DataAutumn!i.FS_StrategyIndices,DataWinter!i.FS_StrategyIndices,DataSpring!i.FS_StrategyIndices),IL$20,IL$15)</f>
        <v>58:59, 229:235</v>
      </c>
      <c r="IM4" s="528" t="str">
        <f ca="1">INDEX(CHOOSE(IM$19,DataAutumn!i.FS_StrategyIndices,DataWinter!i.FS_StrategyIndices,DataSpring!i.FS_StrategyIndices),IM$20,IM$15)</f>
        <v>54:55, 235:243</v>
      </c>
      <c r="IN4" s="528" t="str">
        <f ca="1">INDEX(CHOOSE(IN$19,DataAutumn!i.FS_StrategyIndices,DataWinter!i.FS_StrategyIndices,DataSpring!i.FS_StrategyIndices),IN$20,IN$15)</f>
        <v>58:59, 235:243</v>
      </c>
      <c r="IO4" s="528" t="str">
        <f ca="1">INDEX(CHOOSE(IO$19,DataAutumn!i.FS_StrategyIndices,DataWinter!i.FS_StrategyIndices,DataSpring!i.FS_StrategyIndices),IO$20,IO$15)</f>
        <v>67:68, 251:268</v>
      </c>
      <c r="IP4" s="528" t="str">
        <f ca="1">INDEX(CHOOSE(IP$19,DataAutumn!i.FS_StrategyIndices,DataWinter!i.FS_StrategyIndices,DataSpring!i.FS_StrategyIndices),IP$20,IP$15)</f>
        <v>54:55, 281:287</v>
      </c>
      <c r="IQ4" s="528" t="str">
        <f ca="1">INDEX(CHOOSE(IQ$19,DataAutumn!i.FS_StrategyIndices,DataWinter!i.FS_StrategyIndices,DataSpring!i.FS_StrategyIndices),IQ$20,IQ$15)</f>
        <v>58:59, 281:287</v>
      </c>
      <c r="IR4" s="528" t="str">
        <f ca="1">INDEX(CHOOSE(IR$19,DataAutumn!i.FS_StrategyIndices,DataWinter!i.FS_StrategyIndices,DataSpring!i.FS_StrategyIndices),IR$20,IR$15)</f>
        <v>54:55, 287:295</v>
      </c>
      <c r="IS4" s="528" t="str">
        <f ca="1">INDEX(CHOOSE(IS$19,DataAutumn!i.FS_StrategyIndices,DataWinter!i.FS_StrategyIndices,DataSpring!i.FS_StrategyIndices),IS$20,IS$15)</f>
        <v>58:59, 287:295</v>
      </c>
      <c r="IT4" s="528" t="str">
        <f ca="1">INDEX(CHOOSE(IT$19,DataAutumn!i.FS_StrategyIndices,DataWinter!i.FS_StrategyIndices,DataSpring!i.FS_StrategyIndices),IT$20,IT$15)</f>
        <v>67:68, 303:320</v>
      </c>
      <c r="IU4" s="528" t="str">
        <f ca="1">INDEX(CHOOSE(IU$19,DataAutumn!i.FS_StrategyIndices,DataWinter!i.FS_StrategyIndices,DataSpring!i.FS_StrategyIndices),IU$20,IU$15)</f>
        <v>54:55, 333:339</v>
      </c>
      <c r="IV4" s="528" t="str">
        <f ca="1">INDEX(CHOOSE(IV$19,DataAutumn!i.FS_StrategyIndices,DataWinter!i.FS_StrategyIndices,DataSpring!i.FS_StrategyIndices),IV$20,IV$15)</f>
        <v>58:59, 333:339</v>
      </c>
      <c r="IW4" s="528" t="str">
        <f ca="1">INDEX(CHOOSE(IW$19,DataAutumn!i.FS_StrategyIndices,DataWinter!i.FS_StrategyIndices,DataSpring!i.FS_StrategyIndices),IW$20,IW$15)</f>
        <v>54:55, 339:347</v>
      </c>
      <c r="IX4" s="528" t="str">
        <f ca="1">INDEX(CHOOSE(IX$19,DataAutumn!i.FS_StrategyIndices,DataWinter!i.FS_StrategyIndices,DataSpring!i.FS_StrategyIndices),IX$20,IX$15)</f>
        <v>58:59, 339:347</v>
      </c>
      <c r="IY4" s="528" t="str">
        <f ca="1">INDEX(CHOOSE(IY$19,DataAutumn!i.FS_StrategyIndices,DataWinter!i.FS_StrategyIndices,DataSpring!i.FS_StrategyIndices),IY$20,IY$15)</f>
        <v>67:68, 355:372</v>
      </c>
      <c r="IZ4" s="96" t="s">
        <v>869</v>
      </c>
      <c r="JA4" s="95"/>
      <c r="JB4" s="96" t="s">
        <v>6</v>
      </c>
      <c r="JC4" s="96" t="s">
        <v>8</v>
      </c>
      <c r="JD4" s="96"/>
      <c r="JE4" s="96"/>
      <c r="JF4" s="96"/>
      <c r="JG4" s="96" t="s">
        <v>1716</v>
      </c>
      <c r="JH4" s="96" t="s">
        <v>1814</v>
      </c>
      <c r="JI4" s="96"/>
      <c r="JJ4" s="96"/>
      <c r="JK4" s="96" t="s">
        <v>1490</v>
      </c>
      <c r="JL4" s="96" t="s">
        <v>1491</v>
      </c>
      <c r="JM4" s="96" t="s">
        <v>1222</v>
      </c>
      <c r="JN4" s="96" t="s">
        <v>1487</v>
      </c>
      <c r="JO4" s="96" t="s">
        <v>1223</v>
      </c>
      <c r="JP4" s="96" t="s">
        <v>1492</v>
      </c>
      <c r="JQ4" s="96" t="s">
        <v>1493</v>
      </c>
      <c r="JR4" s="96" t="s">
        <v>1494</v>
      </c>
      <c r="JS4" s="96" t="s">
        <v>1495</v>
      </c>
      <c r="JT4" s="96" t="s">
        <v>1490</v>
      </c>
      <c r="JU4" s="96" t="s">
        <v>1491</v>
      </c>
      <c r="JV4" s="96" t="s">
        <v>1222</v>
      </c>
      <c r="JW4" s="96" t="s">
        <v>1487</v>
      </c>
      <c r="JX4" s="96" t="s">
        <v>1223</v>
      </c>
      <c r="JY4" s="96" t="s">
        <v>1492</v>
      </c>
      <c r="JZ4" s="96" t="s">
        <v>1493</v>
      </c>
      <c r="KA4" s="96" t="s">
        <v>1494</v>
      </c>
      <c r="KB4" s="96" t="s">
        <v>1495</v>
      </c>
      <c r="KC4" s="96" t="s">
        <v>837</v>
      </c>
      <c r="KD4" s="96" t="s">
        <v>1794</v>
      </c>
      <c r="KE4" s="96" t="s">
        <v>1017</v>
      </c>
      <c r="KF4" s="96" t="s">
        <v>387</v>
      </c>
      <c r="KG4" s="96" t="s">
        <v>385</v>
      </c>
      <c r="KH4" s="96" t="s">
        <v>614</v>
      </c>
      <c r="KI4" s="96" t="s">
        <v>409</v>
      </c>
      <c r="KJ4" s="96" t="s">
        <v>1080</v>
      </c>
      <c r="KK4" s="96" t="s">
        <v>1080</v>
      </c>
      <c r="KL4" s="96" t="s">
        <v>1080</v>
      </c>
      <c r="KM4" s="96" t="s">
        <v>1658</v>
      </c>
      <c r="KN4" s="96" t="s">
        <v>1080</v>
      </c>
      <c r="KO4" s="96" t="s">
        <v>1658</v>
      </c>
      <c r="KP4" s="96" t="s">
        <v>1658</v>
      </c>
      <c r="KQ4" s="95"/>
      <c r="KR4" s="96"/>
      <c r="KS4" s="96" t="s">
        <v>6</v>
      </c>
      <c r="KT4" s="96" t="s">
        <v>7</v>
      </c>
      <c r="KU4" s="96" t="s">
        <v>8</v>
      </c>
      <c r="KV4" s="96" t="s">
        <v>837</v>
      </c>
      <c r="KW4" s="96" t="s">
        <v>589</v>
      </c>
      <c r="KX4" s="96" t="s">
        <v>6</v>
      </c>
      <c r="KY4" s="96" t="s">
        <v>720</v>
      </c>
      <c r="KZ4" s="96" t="s">
        <v>6</v>
      </c>
      <c r="LA4" s="96" t="s">
        <v>720</v>
      </c>
      <c r="LB4" s="96" t="s">
        <v>6</v>
      </c>
      <c r="LC4" s="96" t="s">
        <v>720</v>
      </c>
      <c r="LD4" s="96"/>
      <c r="LE4" s="96"/>
      <c r="LF4" s="132" t="s">
        <v>1218</v>
      </c>
      <c r="LG4" s="132" t="s">
        <v>1221</v>
      </c>
      <c r="LH4" s="132" t="s">
        <v>1222</v>
      </c>
      <c r="LI4" s="132" t="s">
        <v>1674</v>
      </c>
      <c r="LJ4" s="132" t="s">
        <v>1675</v>
      </c>
      <c r="LK4" s="132" t="s">
        <v>1676</v>
      </c>
      <c r="LL4" s="132" t="s">
        <v>1677</v>
      </c>
      <c r="LM4" s="132" t="s">
        <v>1678</v>
      </c>
      <c r="LN4" s="132"/>
      <c r="LO4" s="96"/>
      <c r="LP4" s="577" t="s">
        <v>1890</v>
      </c>
      <c r="LQ4" s="577" t="s">
        <v>1891</v>
      </c>
      <c r="LR4" s="577" t="s">
        <v>1892</v>
      </c>
      <c r="LS4" s="577" t="s">
        <v>1893</v>
      </c>
      <c r="LT4" s="577" t="s">
        <v>1894</v>
      </c>
      <c r="LU4" s="577" t="s">
        <v>1895</v>
      </c>
      <c r="LV4" s="577" t="s">
        <v>1896</v>
      </c>
      <c r="LW4" s="96"/>
      <c r="LX4" s="96" t="s">
        <v>1546</v>
      </c>
      <c r="LY4" s="96" t="s">
        <v>1547</v>
      </c>
      <c r="LZ4" s="96"/>
      <c r="MA4" s="577" t="s">
        <v>1897</v>
      </c>
      <c r="MB4" s="96" t="s">
        <v>992</v>
      </c>
      <c r="MC4" s="96" t="s">
        <v>993</v>
      </c>
      <c r="MD4" s="96" t="s">
        <v>994</v>
      </c>
      <c r="ME4" s="96" t="s">
        <v>991</v>
      </c>
      <c r="MF4" s="96"/>
      <c r="MG4" s="96" t="s">
        <v>1299</v>
      </c>
      <c r="MH4" s="96" t="s">
        <v>1300</v>
      </c>
      <c r="MI4" s="96"/>
      <c r="MJ4" s="96" t="s">
        <v>837</v>
      </c>
      <c r="MK4" s="96" t="s">
        <v>837</v>
      </c>
      <c r="ML4" s="96" t="s">
        <v>387</v>
      </c>
      <c r="MM4" s="96"/>
      <c r="MN4" s="96" t="s">
        <v>355</v>
      </c>
      <c r="MO4" s="96" t="s">
        <v>832</v>
      </c>
      <c r="MP4" s="96" t="s">
        <v>6</v>
      </c>
      <c r="MQ4" s="96" t="s">
        <v>6</v>
      </c>
      <c r="MR4" s="96" t="s">
        <v>6</v>
      </c>
      <c r="MS4" s="96"/>
      <c r="MT4" s="95"/>
      <c r="MU4" s="96"/>
      <c r="MV4" s="96"/>
      <c r="MW4" s="96"/>
      <c r="MX4" s="96"/>
      <c r="MY4" s="96"/>
      <c r="MZ4" s="96" t="s">
        <v>1188</v>
      </c>
      <c r="NA4" s="96" t="s">
        <v>1188</v>
      </c>
      <c r="NB4" s="95"/>
      <c r="NC4" s="96" t="s">
        <v>168</v>
      </c>
      <c r="ND4" s="96"/>
      <c r="NE4" s="96"/>
      <c r="NF4" s="96"/>
      <c r="NG4" s="96"/>
      <c r="NH4" s="96"/>
      <c r="NI4" s="96"/>
      <c r="NJ4" s="96"/>
      <c r="NK4" s="96"/>
      <c r="NL4" s="96"/>
      <c r="NM4" s="96"/>
      <c r="NN4" s="96" t="s">
        <v>1484</v>
      </c>
      <c r="NO4" s="96" t="s">
        <v>1572</v>
      </c>
      <c r="NP4" s="96" t="s">
        <v>1573</v>
      </c>
      <c r="NQ4" s="96" t="s">
        <v>1574</v>
      </c>
      <c r="NR4" s="96" t="s">
        <v>1575</v>
      </c>
      <c r="NS4" s="96" t="s">
        <v>1576</v>
      </c>
      <c r="NT4" s="96" t="s">
        <v>1577</v>
      </c>
      <c r="NU4" s="96"/>
      <c r="NV4" s="95"/>
      <c r="NW4" s="132" t="str">
        <f t="shared" ref="NW4:OB4" si="0">INDEX(i.slices_ffcfw,NW$15,NW$19+(NW$21-1)*3)</f>
        <v>33:34</v>
      </c>
      <c r="NX4" s="132" t="str">
        <f t="shared" si="0"/>
        <v>49:50</v>
      </c>
      <c r="NY4" s="132" t="str">
        <f t="shared" si="0"/>
        <v>62:63</v>
      </c>
      <c r="NZ4" s="132" t="str">
        <f t="shared" si="0"/>
        <v>69:70</v>
      </c>
      <c r="OA4" s="132" t="str">
        <f t="shared" si="0"/>
        <v>76:77</v>
      </c>
      <c r="OB4" s="132" t="str">
        <f t="shared" si="0"/>
        <v>84:85</v>
      </c>
      <c r="OC4" s="132" t="str">
        <f t="shared" ref="OC4:PN4" ca="1" si="1">INDEX(i.slices_ffcfw,OC$15,OC$19+(OC$21-1)*3)</f>
        <v>33:34</v>
      </c>
      <c r="OD4" s="132" t="str">
        <f t="shared" ca="1" si="1"/>
        <v>51:52</v>
      </c>
      <c r="OE4" s="132" t="str">
        <f t="shared" ca="1" si="1"/>
        <v>64:65</v>
      </c>
      <c r="OF4" s="132" t="str">
        <f t="shared" ca="1" si="1"/>
        <v>71:72</v>
      </c>
      <c r="OG4" s="132" t="str">
        <f t="shared" ca="1" si="1"/>
        <v>78:79</v>
      </c>
      <c r="OH4" s="132" t="str">
        <f t="shared" ca="1" si="1"/>
        <v>86:87</v>
      </c>
      <c r="OI4" s="132" t="str">
        <f t="shared" ca="1" si="1"/>
        <v>33:34</v>
      </c>
      <c r="OJ4" s="132" t="str">
        <f t="shared" ca="1" si="1"/>
        <v>54:55</v>
      </c>
      <c r="OK4" s="132" t="str">
        <f t="shared" ca="1" si="1"/>
        <v>67:68</v>
      </c>
      <c r="OL4" s="132" t="str">
        <f t="shared" ca="1" si="1"/>
        <v>74:75</v>
      </c>
      <c r="OM4" s="132" t="str">
        <f t="shared" ca="1" si="1"/>
        <v>81:82</v>
      </c>
      <c r="ON4" s="132" t="str">
        <f t="shared" ca="1" si="1"/>
        <v>89:90</v>
      </c>
      <c r="OO4" s="132" t="str">
        <f t="shared" ca="1" si="1"/>
        <v>33:34</v>
      </c>
      <c r="OP4" s="132" t="str">
        <f t="shared" ca="1" si="1"/>
        <v>56:57</v>
      </c>
      <c r="OQ4" s="132" t="str">
        <f t="shared" ca="1" si="1"/>
        <v>69:70</v>
      </c>
      <c r="OR4" s="132" t="str">
        <f t="shared" ca="1" si="1"/>
        <v>76:77</v>
      </c>
      <c r="OS4" s="132" t="str">
        <f t="shared" ca="1" si="1"/>
        <v>83:84</v>
      </c>
      <c r="OT4" s="132" t="str">
        <f t="shared" ca="1" si="1"/>
        <v>91:92</v>
      </c>
      <c r="OU4" s="132" t="str">
        <f t="shared" ca="1" si="1"/>
        <v>33:34</v>
      </c>
      <c r="OV4" s="132" t="str">
        <f t="shared" ca="1" si="1"/>
        <v>58:59</v>
      </c>
      <c r="OW4" s="132" t="str">
        <f t="shared" ca="1" si="1"/>
        <v>71:72</v>
      </c>
      <c r="OX4" s="132" t="str">
        <f t="shared" ca="1" si="1"/>
        <v>78:79</v>
      </c>
      <c r="OY4" s="132" t="str">
        <f t="shared" ca="1" si="1"/>
        <v>85:86</v>
      </c>
      <c r="OZ4" s="132" t="str">
        <f t="shared" ca="1" si="1"/>
        <v>93:94</v>
      </c>
      <c r="PA4" s="132" t="str">
        <f t="shared" ca="1" si="1"/>
        <v>33:34</v>
      </c>
      <c r="PB4" s="132" t="str">
        <f t="shared" ca="1" si="1"/>
        <v>49:50</v>
      </c>
      <c r="PC4" s="132" t="str">
        <f t="shared" ca="1" si="1"/>
        <v>62:63</v>
      </c>
      <c r="PD4" s="132" t="str">
        <f t="shared" ca="1" si="1"/>
        <v>69:70</v>
      </c>
      <c r="PE4" s="132" t="str">
        <f t="shared" ca="1" si="1"/>
        <v>76:77</v>
      </c>
      <c r="PF4" s="132" t="str">
        <f t="shared" ca="1" si="1"/>
        <v>84:85</v>
      </c>
      <c r="PG4" s="132" t="str">
        <f>INDEX(i.slices_ffcfw,PG$15,PG$19+(PG$21-1)*3)</f>
        <v>102:103</v>
      </c>
      <c r="PH4" s="132" t="str">
        <f>INDEX(i.slices_ffcfw,PH$15,PH$19+(PH$21-1)*3)</f>
        <v>114:115</v>
      </c>
      <c r="PI4" s="132" t="str">
        <f>INDEX(i.slices_ffcfw,PI$15,PI$19+(PI$21-1)*3)</f>
        <v>121:122</v>
      </c>
      <c r="PJ4" s="132" t="str">
        <f t="shared" si="1"/>
        <v>129:130</v>
      </c>
      <c r="PK4" s="132" t="str">
        <f t="shared" si="1"/>
        <v>137:138</v>
      </c>
      <c r="PL4" s="132" t="str">
        <f t="shared" si="1"/>
        <v>154:155</v>
      </c>
      <c r="PM4" s="132" t="str">
        <f t="shared" si="1"/>
        <v>167:168</v>
      </c>
      <c r="PN4" s="132" t="str">
        <f t="shared" si="1"/>
        <v>173:174</v>
      </c>
      <c r="PO4" s="132" t="str">
        <f t="shared" ref="PO4:RF4" si="2">INDEX(i.slices_ffcfw,PO$15,PO$19+(PO$21-1)*3)</f>
        <v>181:182</v>
      </c>
      <c r="PP4" s="132" t="str">
        <f t="shared" si="2"/>
        <v>189:190</v>
      </c>
      <c r="PQ4" s="132" t="str">
        <f t="shared" si="2"/>
        <v>206:207</v>
      </c>
      <c r="PR4" s="132" t="str">
        <f t="shared" si="2"/>
        <v>219:220</v>
      </c>
      <c r="PS4" s="132" t="str">
        <f t="shared" si="2"/>
        <v>225:226</v>
      </c>
      <c r="PT4" s="132" t="str">
        <f t="shared" si="2"/>
        <v>233:234</v>
      </c>
      <c r="PU4" s="132" t="str">
        <f t="shared" si="2"/>
        <v>241:242</v>
      </c>
      <c r="PV4" s="132" t="str">
        <f t="shared" si="2"/>
        <v>258:259</v>
      </c>
      <c r="PW4" s="132" t="str">
        <f t="shared" si="2"/>
        <v>271:272</v>
      </c>
      <c r="PX4" s="132" t="str">
        <f t="shared" si="2"/>
        <v>277:278</v>
      </c>
      <c r="PY4" s="132" t="str">
        <f t="shared" si="2"/>
        <v>285:286</v>
      </c>
      <c r="PZ4" s="132" t="str">
        <f t="shared" si="2"/>
        <v>293:294</v>
      </c>
      <c r="QA4" s="132" t="str">
        <f t="shared" si="2"/>
        <v>310:311</v>
      </c>
      <c r="QB4" s="132" t="str">
        <f t="shared" si="2"/>
        <v>323:324</v>
      </c>
      <c r="QC4" s="132" t="str">
        <f t="shared" si="2"/>
        <v>329:330</v>
      </c>
      <c r="QD4" s="132" t="str">
        <f t="shared" si="2"/>
        <v>337:338</v>
      </c>
      <c r="QE4" s="132" t="str">
        <f t="shared" si="2"/>
        <v>345:346</v>
      </c>
      <c r="QF4" s="132" t="str">
        <f t="shared" si="2"/>
        <v>362:363</v>
      </c>
      <c r="QG4" s="132" t="str">
        <f t="shared" si="2"/>
        <v>38:39</v>
      </c>
      <c r="QH4" s="132" t="str">
        <f t="shared" si="2"/>
        <v>54:55</v>
      </c>
      <c r="QI4" s="132" t="str">
        <f t="shared" si="2"/>
        <v>67:68</v>
      </c>
      <c r="QJ4" s="132" t="str">
        <f t="shared" si="2"/>
        <v>74:75</v>
      </c>
      <c r="QK4" s="132" t="str">
        <f t="shared" si="2"/>
        <v>81:82</v>
      </c>
      <c r="QL4" s="132" t="str">
        <f t="shared" si="2"/>
        <v>89:90</v>
      </c>
      <c r="QM4" s="132" t="str">
        <f t="shared" ca="1" si="2"/>
        <v>38:39</v>
      </c>
      <c r="QN4" s="132" t="str">
        <f t="shared" ca="1" si="2"/>
        <v>56:57</v>
      </c>
      <c r="QO4" s="132" t="str">
        <f t="shared" ca="1" si="2"/>
        <v>69:70</v>
      </c>
      <c r="QP4" s="132" t="str">
        <f t="shared" ca="1" si="2"/>
        <v>76:77</v>
      </c>
      <c r="QQ4" s="132" t="str">
        <f t="shared" ca="1" si="2"/>
        <v>83:84</v>
      </c>
      <c r="QR4" s="132" t="str">
        <f t="shared" ca="1" si="2"/>
        <v>91:92</v>
      </c>
      <c r="QS4" s="132" t="str">
        <f t="shared" ca="1" si="2"/>
        <v>38:39</v>
      </c>
      <c r="QT4" s="132" t="str">
        <f t="shared" ca="1" si="2"/>
        <v>59:60</v>
      </c>
      <c r="QU4" s="132" t="str">
        <f t="shared" ca="1" si="2"/>
        <v>72:73</v>
      </c>
      <c r="QV4" s="132" t="str">
        <f t="shared" ca="1" si="2"/>
        <v>79:80</v>
      </c>
      <c r="QW4" s="132" t="str">
        <f t="shared" ca="1" si="2"/>
        <v>86:87</v>
      </c>
      <c r="QX4" s="132" t="str">
        <f t="shared" ca="1" si="2"/>
        <v>94:95</v>
      </c>
      <c r="QY4" s="132" t="str">
        <f t="shared" ca="1" si="2"/>
        <v>38:39</v>
      </c>
      <c r="QZ4" s="132" t="str">
        <f t="shared" ca="1" si="2"/>
        <v>61:62</v>
      </c>
      <c r="RA4" s="132" t="str">
        <f t="shared" ca="1" si="2"/>
        <v>74:75</v>
      </c>
      <c r="RB4" s="132" t="str">
        <f t="shared" ca="1" si="2"/>
        <v>81:82</v>
      </c>
      <c r="RC4" s="132" t="str">
        <f t="shared" ca="1" si="2"/>
        <v>88:89</v>
      </c>
      <c r="RD4" s="132" t="str">
        <f t="shared" ca="1" si="2"/>
        <v>96:97</v>
      </c>
      <c r="RE4" s="132" t="str">
        <f t="shared" ca="1" si="2"/>
        <v>38:39</v>
      </c>
      <c r="RF4" s="132" t="str">
        <f t="shared" ca="1" si="2"/>
        <v>63:64</v>
      </c>
      <c r="RG4" s="132" t="str">
        <f t="shared" ref="RG4:TD4" ca="1" si="3">INDEX(i.slices_ffcfw,RG$15,RG$19+(RG$21-1)*3)</f>
        <v>76:77</v>
      </c>
      <c r="RH4" s="132" t="str">
        <f t="shared" ca="1" si="3"/>
        <v>83:84</v>
      </c>
      <c r="RI4" s="132" t="str">
        <f t="shared" ca="1" si="3"/>
        <v>90:91</v>
      </c>
      <c r="RJ4" s="132" t="str">
        <f t="shared" ca="1" si="3"/>
        <v>98:99</v>
      </c>
      <c r="RK4" s="132" t="str">
        <f t="shared" ca="1" si="3"/>
        <v>38:39</v>
      </c>
      <c r="RL4" s="132" t="str">
        <f t="shared" ca="1" si="3"/>
        <v>54:55</v>
      </c>
      <c r="RM4" s="132" t="str">
        <f t="shared" ca="1" si="3"/>
        <v>67:68</v>
      </c>
      <c r="RN4" s="132" t="str">
        <f t="shared" ca="1" si="3"/>
        <v>74:75</v>
      </c>
      <c r="RO4" s="132" t="str">
        <f t="shared" ca="1" si="3"/>
        <v>81:82</v>
      </c>
      <c r="RP4" s="132" t="str">
        <f t="shared" ca="1" si="3"/>
        <v>89:90</v>
      </c>
      <c r="RQ4" s="132" t="str">
        <f>INDEX(i.slices_ffcfw,RQ$15,RQ$19+(RQ$21-1)*3)</f>
        <v>106:107</v>
      </c>
      <c r="RR4" s="132" t="str">
        <f>INDEX(i.slices_ffcfw,RR$15,RR$19+(RR$21-1)*3)</f>
        <v>119:120</v>
      </c>
      <c r="RS4" s="132" t="str">
        <f t="shared" si="3"/>
        <v>126:127</v>
      </c>
      <c r="RT4" s="132" t="str">
        <f t="shared" si="3"/>
        <v>133:134</v>
      </c>
      <c r="RU4" s="132" t="str">
        <f t="shared" si="3"/>
        <v>141:142</v>
      </c>
      <c r="RV4" s="132" t="str">
        <f t="shared" si="3"/>
        <v>159:160</v>
      </c>
      <c r="RW4" s="132" t="str">
        <f t="shared" si="3"/>
        <v>171:172</v>
      </c>
      <c r="RX4" s="132" t="str">
        <f t="shared" si="3"/>
        <v>178:179</v>
      </c>
      <c r="RY4" s="132" t="str">
        <f t="shared" si="3"/>
        <v>186:187</v>
      </c>
      <c r="RZ4" s="132" t="str">
        <f t="shared" si="3"/>
        <v>194:195</v>
      </c>
      <c r="SA4" s="132" t="str">
        <f t="shared" si="3"/>
        <v>211:212</v>
      </c>
      <c r="SB4" s="132" t="str">
        <f t="shared" si="3"/>
        <v>224:225</v>
      </c>
      <c r="SC4" s="132" t="str">
        <f t="shared" si="3"/>
        <v>230:231</v>
      </c>
      <c r="SD4" s="132" t="str">
        <f t="shared" si="3"/>
        <v>238:239</v>
      </c>
      <c r="SE4" s="132" t="str">
        <f t="shared" si="3"/>
        <v>246:247</v>
      </c>
      <c r="SF4" s="132" t="str">
        <f t="shared" si="3"/>
        <v>263:264</v>
      </c>
      <c r="SG4" s="132" t="str">
        <f t="shared" si="3"/>
        <v>276:277</v>
      </c>
      <c r="SH4" s="132" t="str">
        <f t="shared" si="3"/>
        <v>282:283</v>
      </c>
      <c r="SI4" s="132" t="str">
        <f t="shared" si="3"/>
        <v>290:291</v>
      </c>
      <c r="SJ4" s="132" t="str">
        <f t="shared" si="3"/>
        <v>298:299</v>
      </c>
      <c r="SK4" s="132" t="str">
        <f t="shared" si="3"/>
        <v>315:316</v>
      </c>
      <c r="SL4" s="132" t="str">
        <f t="shared" si="3"/>
        <v>328:329</v>
      </c>
      <c r="SM4" s="132" t="str">
        <f t="shared" si="3"/>
        <v>334:335</v>
      </c>
      <c r="SN4" s="132" t="str">
        <f t="shared" si="3"/>
        <v>342:343</v>
      </c>
      <c r="SO4" s="132" t="str">
        <f t="shared" si="3"/>
        <v>350:351</v>
      </c>
      <c r="SP4" s="132" t="str">
        <f t="shared" si="3"/>
        <v>367:368</v>
      </c>
      <c r="SQ4" s="132" t="str">
        <f t="shared" si="3"/>
        <v>43:44</v>
      </c>
      <c r="SR4" s="132" t="str">
        <f t="shared" si="3"/>
        <v>59:60</v>
      </c>
      <c r="SS4" s="132" t="str">
        <f t="shared" si="3"/>
        <v>72:73</v>
      </c>
      <c r="ST4" s="132" t="str">
        <f t="shared" si="3"/>
        <v>79:80</v>
      </c>
      <c r="SU4" s="132" t="str">
        <f t="shared" si="3"/>
        <v>86:87</v>
      </c>
      <c r="SV4" s="132" t="str">
        <f t="shared" si="3"/>
        <v>94:95</v>
      </c>
      <c r="SW4" s="132" t="str">
        <f t="shared" ca="1" si="3"/>
        <v>43:44</v>
      </c>
      <c r="SX4" s="132" t="str">
        <f t="shared" ca="1" si="3"/>
        <v>61:62</v>
      </c>
      <c r="SY4" s="132" t="str">
        <f t="shared" ca="1" si="3"/>
        <v>74:75</v>
      </c>
      <c r="SZ4" s="132" t="str">
        <f t="shared" ca="1" si="3"/>
        <v>81:82</v>
      </c>
      <c r="TA4" s="132" t="str">
        <f t="shared" ca="1" si="3"/>
        <v>88:89</v>
      </c>
      <c r="TB4" s="132" t="str">
        <f t="shared" ca="1" si="3"/>
        <v>96:97</v>
      </c>
      <c r="TC4" s="132" t="str">
        <f t="shared" ca="1" si="3"/>
        <v>43:44</v>
      </c>
      <c r="TD4" s="132" t="str">
        <f t="shared" ca="1" si="3"/>
        <v>64:65</v>
      </c>
      <c r="TE4" s="132" t="str">
        <f t="shared" ref="TE4:UZ4" ca="1" si="4">INDEX(i.slices_ffcfw,TE$15,TE$19+(TE$21-1)*3)</f>
        <v>77:78</v>
      </c>
      <c r="TF4" s="132" t="str">
        <f t="shared" ca="1" si="4"/>
        <v>84:85</v>
      </c>
      <c r="TG4" s="132" t="str">
        <f t="shared" ca="1" si="4"/>
        <v>91:92</v>
      </c>
      <c r="TH4" s="132" t="str">
        <f t="shared" ca="1" si="4"/>
        <v>99:100</v>
      </c>
      <c r="TI4" s="132" t="str">
        <f t="shared" ca="1" si="4"/>
        <v>43:44</v>
      </c>
      <c r="TJ4" s="132" t="str">
        <f t="shared" ca="1" si="4"/>
        <v>66:67</v>
      </c>
      <c r="TK4" s="132" t="str">
        <f t="shared" ca="1" si="4"/>
        <v>79:80</v>
      </c>
      <c r="TL4" s="132" t="str">
        <f t="shared" ca="1" si="4"/>
        <v>86:87</v>
      </c>
      <c r="TM4" s="132" t="str">
        <f t="shared" ca="1" si="4"/>
        <v>93:94</v>
      </c>
      <c r="TN4" s="132" t="str">
        <f t="shared" ca="1" si="4"/>
        <v>101:102</v>
      </c>
      <c r="TO4" s="132" t="str">
        <f t="shared" ca="1" si="4"/>
        <v>43:44</v>
      </c>
      <c r="TP4" s="132" t="str">
        <f t="shared" ca="1" si="4"/>
        <v>68:69</v>
      </c>
      <c r="TQ4" s="132" t="str">
        <f t="shared" ca="1" si="4"/>
        <v>81:82</v>
      </c>
      <c r="TR4" s="132" t="str">
        <f t="shared" ca="1" si="4"/>
        <v>88:89</v>
      </c>
      <c r="TS4" s="132" t="str">
        <f t="shared" ca="1" si="4"/>
        <v>95:96</v>
      </c>
      <c r="TT4" s="132" t="str">
        <f t="shared" ca="1" si="4"/>
        <v>103:104</v>
      </c>
      <c r="TU4" s="132" t="str">
        <f t="shared" ca="1" si="4"/>
        <v>43:44</v>
      </c>
      <c r="TV4" s="132" t="str">
        <f t="shared" ca="1" si="4"/>
        <v>59:60</v>
      </c>
      <c r="TW4" s="132" t="str">
        <f t="shared" ca="1" si="4"/>
        <v>72:73</v>
      </c>
      <c r="TX4" s="132" t="str">
        <f t="shared" ca="1" si="4"/>
        <v>79:80</v>
      </c>
      <c r="TY4" s="132" t="str">
        <f t="shared" ca="1" si="4"/>
        <v>86:87</v>
      </c>
      <c r="TZ4" s="132" t="str">
        <f t="shared" ca="1" si="4"/>
        <v>94:95</v>
      </c>
      <c r="UA4" s="132" t="str">
        <f t="shared" si="4"/>
        <v>111:112</v>
      </c>
      <c r="UB4" s="132" t="str">
        <f t="shared" si="4"/>
        <v>124:125</v>
      </c>
      <c r="UC4" s="132" t="str">
        <f t="shared" si="4"/>
        <v>131:132</v>
      </c>
      <c r="UD4" s="132" t="str">
        <f t="shared" si="4"/>
        <v>138:139</v>
      </c>
      <c r="UE4" s="132" t="str">
        <f t="shared" si="4"/>
        <v>146:147</v>
      </c>
      <c r="UF4" s="132" t="str">
        <f t="shared" si="4"/>
        <v>164:165</v>
      </c>
      <c r="UG4" s="132" t="str">
        <f t="shared" si="4"/>
        <v>176:177</v>
      </c>
      <c r="UH4" s="132" t="str">
        <f t="shared" si="4"/>
        <v>183:184</v>
      </c>
      <c r="UI4" s="132" t="str">
        <f t="shared" si="4"/>
        <v>191:192</v>
      </c>
      <c r="UJ4" s="132" t="str">
        <f t="shared" si="4"/>
        <v>199:200</v>
      </c>
      <c r="UK4" s="132" t="str">
        <f t="shared" si="4"/>
        <v>216:217</v>
      </c>
      <c r="UL4" s="132" t="str">
        <f t="shared" si="4"/>
        <v>229:230</v>
      </c>
      <c r="UM4" s="132" t="str">
        <f t="shared" si="4"/>
        <v>235:236</v>
      </c>
      <c r="UN4" s="132" t="str">
        <f t="shared" si="4"/>
        <v>243:244</v>
      </c>
      <c r="UO4" s="132" t="str">
        <f t="shared" si="4"/>
        <v>251:252</v>
      </c>
      <c r="UP4" s="132" t="str">
        <f t="shared" si="4"/>
        <v>268:269</v>
      </c>
      <c r="UQ4" s="132" t="str">
        <f t="shared" si="4"/>
        <v>281:282</v>
      </c>
      <c r="UR4" s="132" t="str">
        <f t="shared" si="4"/>
        <v>287:288</v>
      </c>
      <c r="US4" s="132" t="str">
        <f t="shared" si="4"/>
        <v>295:296</v>
      </c>
      <c r="UT4" s="132" t="str">
        <f t="shared" si="4"/>
        <v>303:304</v>
      </c>
      <c r="UU4" s="132" t="str">
        <f t="shared" si="4"/>
        <v>320:321</v>
      </c>
      <c r="UV4" s="132" t="str">
        <f t="shared" si="4"/>
        <v>333:334</v>
      </c>
      <c r="UW4" s="132" t="str">
        <f t="shared" si="4"/>
        <v>339:340</v>
      </c>
      <c r="UX4" s="132" t="str">
        <f t="shared" si="4"/>
        <v>347:348</v>
      </c>
      <c r="UY4" s="132" t="str">
        <f t="shared" si="4"/>
        <v>355:356</v>
      </c>
      <c r="UZ4" s="132" t="str">
        <f t="shared" si="4"/>
        <v>372:373</v>
      </c>
      <c r="VA4" s="96"/>
      <c r="VB4" s="97" t="s">
        <v>190</v>
      </c>
    </row>
    <row r="5" spans="1:574">
      <c r="A5" s="506">
        <f>ROW(A5)-5</f>
        <v>0</v>
      </c>
      <c r="B5" s="506"/>
      <c r="C5" s="102">
        <v>0</v>
      </c>
      <c r="D5" s="529" t="s">
        <v>1879</v>
      </c>
      <c r="E5" s="102" t="b">
        <v>0</v>
      </c>
      <c r="F5" s="102" t="b">
        <v>0</v>
      </c>
      <c r="G5" s="102" t="b">
        <v>0</v>
      </c>
      <c r="H5" s="102"/>
      <c r="I5" s="530"/>
      <c r="J5" s="530"/>
      <c r="K5" s="530"/>
      <c r="L5" s="530">
        <v>1</v>
      </c>
      <c r="M5" s="530">
        <v>2</v>
      </c>
      <c r="N5" s="530">
        <v>2</v>
      </c>
      <c r="O5" s="530">
        <v>3</v>
      </c>
      <c r="P5" s="530">
        <v>2</v>
      </c>
      <c r="Q5" s="530">
        <v>0</v>
      </c>
      <c r="R5" s="530">
        <v>0</v>
      </c>
      <c r="S5" s="530">
        <v>0</v>
      </c>
      <c r="T5" s="530">
        <v>0</v>
      </c>
      <c r="U5" s="530"/>
      <c r="V5" s="530"/>
      <c r="W5" s="530"/>
      <c r="X5" s="530"/>
      <c r="Y5" s="519"/>
      <c r="Z5" s="519"/>
      <c r="AA5" s="519"/>
      <c r="AB5" s="519"/>
      <c r="AC5" s="530"/>
      <c r="AD5" s="519"/>
      <c r="AE5" s="519"/>
      <c r="AF5" s="519"/>
      <c r="AG5" s="519"/>
      <c r="AH5" s="519"/>
      <c r="AI5" s="519"/>
      <c r="AJ5" s="519"/>
      <c r="AK5" s="519"/>
      <c r="AL5" s="102"/>
      <c r="AM5" s="102"/>
      <c r="AN5" s="102"/>
      <c r="AO5" s="102"/>
      <c r="AP5" s="102"/>
      <c r="AQ5" s="102"/>
      <c r="AR5" s="102"/>
      <c r="AS5" s="531" t="s">
        <v>1281</v>
      </c>
      <c r="AT5" s="102"/>
      <c r="AU5" s="102"/>
      <c r="AV5" s="532" t="str">
        <f t="shared" ref="AV5:BC5" si="5">_xlfn.IFS(OR(AV$1="sam",AV$1="sai"),1,AV$1="sav","-",OR(AV$1="sap",AV$1="saa",AV$1="sar",AV$1="sat"),0)</f>
        <v>-</v>
      </c>
      <c r="AW5" s="532" t="str">
        <f t="shared" si="5"/>
        <v>-</v>
      </c>
      <c r="AX5" s="532" t="str">
        <f t="shared" si="5"/>
        <v>-</v>
      </c>
      <c r="AY5" s="532" t="str">
        <f t="shared" si="5"/>
        <v>-</v>
      </c>
      <c r="AZ5" s="532" t="str">
        <f t="shared" si="5"/>
        <v>-</v>
      </c>
      <c r="BA5" s="532" t="str">
        <f t="shared" si="5"/>
        <v>-</v>
      </c>
      <c r="BB5" s="532" t="str">
        <f t="shared" si="5"/>
        <v>-</v>
      </c>
      <c r="BC5" s="532" t="str">
        <f t="shared" si="5"/>
        <v>-</v>
      </c>
      <c r="BD5" s="102"/>
      <c r="BE5" s="532" t="str">
        <f t="shared" ref="BE5:DQ5" si="6">_xlfn.IFS(OR(BE$1="sam",BE$1="sai"),1,BE$1="sav","-",OR(BE$1="sap",BE$1="saa",BE$1="sar",BE$1="sat"),0)</f>
        <v>-</v>
      </c>
      <c r="BF5" s="532" t="str">
        <f t="shared" si="6"/>
        <v>-</v>
      </c>
      <c r="BG5" s="532" t="str">
        <f t="shared" si="6"/>
        <v>-</v>
      </c>
      <c r="BH5" s="532" t="str">
        <f t="shared" si="6"/>
        <v>-</v>
      </c>
      <c r="BI5" s="532" t="str">
        <f t="shared" si="6"/>
        <v>-</v>
      </c>
      <c r="BJ5" s="532" t="str">
        <f>_xlfn.IFS(OR(BJ$1="sam",BJ$1="sai"),1,BJ$1="sav","-",OR(BJ$1="sap",BJ$1="saa",BJ$1="sar",BJ$1="sat"),0)</f>
        <v>-</v>
      </c>
      <c r="BK5" s="532" t="str">
        <f>_xlfn.IFS(OR(BK$1="sam",BK$1="sai"),1,BK$1="sav","-",OR(BK$1="sap",BK$1="saa",BK$1="sar",BK$1="sat"),0)</f>
        <v>-</v>
      </c>
      <c r="BL5" s="102"/>
      <c r="BM5" s="532" t="str">
        <f t="shared" ref="BM5:CH5" si="7">_xlfn.IFS(OR(BM$1="sam",BM$1="sai"),1,BM$1="sav","-",OR(BM$1="sap",BM$1="saa",BM$1="sar",BM$1="sat"),0)</f>
        <v>-</v>
      </c>
      <c r="BN5" s="532" t="str">
        <f t="shared" si="7"/>
        <v>-</v>
      </c>
      <c r="BO5" s="532" t="str">
        <f t="shared" si="7"/>
        <v>-</v>
      </c>
      <c r="BP5" s="532" t="str">
        <f t="shared" si="7"/>
        <v>-</v>
      </c>
      <c r="BQ5" s="532" t="str">
        <f t="shared" si="7"/>
        <v>-</v>
      </c>
      <c r="BR5" s="532" t="str">
        <f t="shared" si="7"/>
        <v>-</v>
      </c>
      <c r="BS5" s="532" t="str">
        <f t="shared" si="7"/>
        <v>-</v>
      </c>
      <c r="BT5" s="532" t="str">
        <f t="shared" si="7"/>
        <v>-</v>
      </c>
      <c r="BU5" s="532" t="str">
        <f t="shared" si="7"/>
        <v>-</v>
      </c>
      <c r="BV5" s="532" t="str">
        <f t="shared" si="7"/>
        <v>-</v>
      </c>
      <c r="BW5" s="532" t="str">
        <f t="shared" si="7"/>
        <v>-</v>
      </c>
      <c r="BX5" s="102"/>
      <c r="BY5" s="532" t="str">
        <f t="shared" si="7"/>
        <v>-</v>
      </c>
      <c r="BZ5" s="532" t="str">
        <f t="shared" si="7"/>
        <v>-</v>
      </c>
      <c r="CA5" s="532" t="str">
        <f t="shared" si="7"/>
        <v>-</v>
      </c>
      <c r="CB5" s="532" t="str">
        <f t="shared" si="7"/>
        <v>-</v>
      </c>
      <c r="CC5" s="532" t="str">
        <f t="shared" si="7"/>
        <v>-</v>
      </c>
      <c r="CD5" s="532" t="str">
        <f t="shared" si="7"/>
        <v>-</v>
      </c>
      <c r="CE5" s="532" t="str">
        <f t="shared" si="7"/>
        <v>-</v>
      </c>
      <c r="CF5" s="532" t="str">
        <f t="shared" si="7"/>
        <v>-</v>
      </c>
      <c r="CG5" s="532" t="str">
        <f t="shared" si="7"/>
        <v>-</v>
      </c>
      <c r="CH5" s="532" t="str">
        <f t="shared" si="7"/>
        <v>-</v>
      </c>
      <c r="CI5" s="102"/>
      <c r="CJ5" s="532" t="str">
        <f t="shared" si="6"/>
        <v>-</v>
      </c>
      <c r="CK5" s="532" t="str">
        <f>_xlfn.IFS(OR(CK$1="sam",CK$1="sai"),1,CK$1="sav","-",OR(CK$1="sap",CK$1="saa",CK$1="sar",CK$1="sat"),0)</f>
        <v>-</v>
      </c>
      <c r="CL5" s="532" t="str">
        <f>_xlfn.IFS(OR(CL$1="sam",CL$1="sai"),1,CL$1="sav","-",OR(CL$1="sap",CL$1="saa",CL$1="sar",CL$1="sat"),0)</f>
        <v>-</v>
      </c>
      <c r="CM5" s="532" t="str">
        <f>_xlfn.IFS(OR(CM$1="sam",CM$1="sai"),1,CM$1="sav","-",OR(CM$1="sap",CM$1="saa",CM$1="sar",CM$1="sat"),0)</f>
        <v>-</v>
      </c>
      <c r="CN5" s="532" t="str">
        <f t="shared" si="6"/>
        <v>-</v>
      </c>
      <c r="CO5" s="532" t="str">
        <f t="shared" si="6"/>
        <v>-</v>
      </c>
      <c r="CP5" s="532" t="str">
        <f t="shared" si="6"/>
        <v>-</v>
      </c>
      <c r="CQ5" s="532" t="str">
        <f t="shared" si="6"/>
        <v>-</v>
      </c>
      <c r="CR5" s="532" t="str">
        <f t="shared" ref="CR5:DN5" si="8">_xlfn.IFS(OR(CR$1="sam",CR$1="sai"),1,CR$1="sav","-",OR(CR$1="sap",CR$1="saa",CR$1="sar",CR$1="sat"),0)</f>
        <v>-</v>
      </c>
      <c r="CS5" s="532" t="str">
        <f t="shared" si="8"/>
        <v>-</v>
      </c>
      <c r="CT5" s="532" t="str">
        <f t="shared" si="8"/>
        <v>-</v>
      </c>
      <c r="CU5" s="532" t="str">
        <f t="shared" si="8"/>
        <v>-</v>
      </c>
      <c r="CV5" s="532" t="str">
        <f t="shared" si="8"/>
        <v>-</v>
      </c>
      <c r="CW5" s="532" t="str">
        <f t="shared" si="8"/>
        <v>-</v>
      </c>
      <c r="CX5" s="532" t="str">
        <f t="shared" si="8"/>
        <v>-</v>
      </c>
      <c r="CY5" s="532" t="str">
        <f t="shared" si="8"/>
        <v>-</v>
      </c>
      <c r="CZ5" s="532" t="str">
        <f t="shared" si="8"/>
        <v>-</v>
      </c>
      <c r="DA5" s="532" t="str">
        <f t="shared" si="8"/>
        <v>-</v>
      </c>
      <c r="DB5" s="532" t="str">
        <f t="shared" si="8"/>
        <v>-</v>
      </c>
      <c r="DC5" s="532" t="str">
        <f t="shared" si="8"/>
        <v>-</v>
      </c>
      <c r="DD5" s="532" t="str">
        <f t="shared" si="8"/>
        <v>-</v>
      </c>
      <c r="DE5" s="532" t="str">
        <f t="shared" si="8"/>
        <v>-</v>
      </c>
      <c r="DF5" s="532" t="str">
        <f t="shared" si="8"/>
        <v>-</v>
      </c>
      <c r="DG5" s="532" t="str">
        <f t="shared" si="8"/>
        <v>-</v>
      </c>
      <c r="DH5" s="532" t="str">
        <f t="shared" si="8"/>
        <v>-</v>
      </c>
      <c r="DI5" s="532" t="str">
        <f t="shared" si="8"/>
        <v>-</v>
      </c>
      <c r="DJ5" s="532" t="str">
        <f t="shared" si="8"/>
        <v>-</v>
      </c>
      <c r="DK5" s="532" t="str">
        <f t="shared" si="8"/>
        <v>-</v>
      </c>
      <c r="DL5" s="532" t="str">
        <f t="shared" si="8"/>
        <v>-</v>
      </c>
      <c r="DM5" s="532" t="str">
        <f t="shared" si="8"/>
        <v>-</v>
      </c>
      <c r="DN5" s="532" t="str">
        <f t="shared" si="8"/>
        <v>-</v>
      </c>
      <c r="DO5" s="532" t="str">
        <f t="shared" si="6"/>
        <v>-</v>
      </c>
      <c r="DP5" s="532">
        <f t="shared" si="6"/>
        <v>1</v>
      </c>
      <c r="DQ5" s="532">
        <f t="shared" si="6"/>
        <v>1</v>
      </c>
      <c r="DR5" s="102"/>
      <c r="DS5" s="532"/>
      <c r="DT5" s="532"/>
      <c r="DU5" s="532"/>
      <c r="DV5" s="532"/>
      <c r="DW5" s="532"/>
      <c r="DX5" s="532"/>
      <c r="DY5" s="532"/>
      <c r="DZ5" s="532"/>
      <c r="EA5" s="532"/>
      <c r="EB5" s="532"/>
      <c r="EC5" s="532"/>
      <c r="ED5" s="532"/>
      <c r="EE5" s="532">
        <f t="shared" ref="EE5:IZ5" si="9">_xlfn.IFS(OR(EE$1="sam",EE$1="sai"),1,EE$1="sav","-",OR(EE$1="sap",EE$1="saa",EE$1="sar",EE$1="sat"),0)</f>
        <v>0</v>
      </c>
      <c r="EF5" s="532">
        <f t="shared" si="9"/>
        <v>0</v>
      </c>
      <c r="EG5" s="532">
        <f t="shared" si="9"/>
        <v>0</v>
      </c>
      <c r="EH5" s="532">
        <f t="shared" si="9"/>
        <v>0</v>
      </c>
      <c r="EI5" s="532">
        <f t="shared" si="9"/>
        <v>0</v>
      </c>
      <c r="EJ5" s="532"/>
      <c r="EK5" s="532">
        <f t="shared" si="9"/>
        <v>0</v>
      </c>
      <c r="EL5" s="532"/>
      <c r="EM5" s="532">
        <f t="shared" si="9"/>
        <v>0</v>
      </c>
      <c r="EN5" s="532">
        <f t="shared" si="9"/>
        <v>0</v>
      </c>
      <c r="EO5" s="532">
        <f t="shared" si="9"/>
        <v>0</v>
      </c>
      <c r="EP5" s="532">
        <f t="shared" si="9"/>
        <v>0</v>
      </c>
      <c r="EQ5" s="532">
        <f t="shared" si="9"/>
        <v>0</v>
      </c>
      <c r="ER5" s="532">
        <f t="shared" si="9"/>
        <v>0</v>
      </c>
      <c r="ES5" s="532">
        <f t="shared" si="9"/>
        <v>0</v>
      </c>
      <c r="ET5" s="532">
        <f t="shared" si="9"/>
        <v>0</v>
      </c>
      <c r="EU5" s="532">
        <f t="shared" si="9"/>
        <v>0</v>
      </c>
      <c r="EV5" s="532">
        <f t="shared" si="9"/>
        <v>0</v>
      </c>
      <c r="EW5" s="532">
        <f t="shared" si="9"/>
        <v>0</v>
      </c>
      <c r="EX5" s="532">
        <f t="shared" si="9"/>
        <v>0</v>
      </c>
      <c r="EY5" s="532">
        <f t="shared" si="9"/>
        <v>0</v>
      </c>
      <c r="EZ5" s="532">
        <f t="shared" si="9"/>
        <v>0</v>
      </c>
      <c r="FA5" s="532">
        <f t="shared" si="9"/>
        <v>0</v>
      </c>
      <c r="FB5" s="532">
        <f t="shared" si="9"/>
        <v>0</v>
      </c>
      <c r="FC5" s="532">
        <f t="shared" si="9"/>
        <v>0</v>
      </c>
      <c r="FD5" s="532">
        <f t="shared" si="9"/>
        <v>0</v>
      </c>
      <c r="FE5" s="532">
        <f t="shared" si="9"/>
        <v>0</v>
      </c>
      <c r="FF5" s="532">
        <f t="shared" si="9"/>
        <v>0</v>
      </c>
      <c r="FG5" s="532">
        <f t="shared" si="9"/>
        <v>0</v>
      </c>
      <c r="FH5" s="532">
        <f t="shared" si="9"/>
        <v>0</v>
      </c>
      <c r="FI5" s="532">
        <f t="shared" si="9"/>
        <v>0</v>
      </c>
      <c r="FJ5" s="532">
        <f t="shared" si="9"/>
        <v>0</v>
      </c>
      <c r="FK5" s="532">
        <f t="shared" si="9"/>
        <v>0</v>
      </c>
      <c r="FL5" s="532">
        <f t="shared" si="9"/>
        <v>0</v>
      </c>
      <c r="FM5" s="532">
        <f t="shared" si="9"/>
        <v>0</v>
      </c>
      <c r="FN5" s="532">
        <f t="shared" si="9"/>
        <v>0</v>
      </c>
      <c r="FO5" s="532">
        <f t="shared" si="9"/>
        <v>0</v>
      </c>
      <c r="FP5" s="532">
        <f t="shared" si="9"/>
        <v>0</v>
      </c>
      <c r="FQ5" s="532">
        <f t="shared" si="9"/>
        <v>0</v>
      </c>
      <c r="FR5" s="532">
        <f t="shared" si="9"/>
        <v>0</v>
      </c>
      <c r="FS5" s="532"/>
      <c r="FT5" s="532">
        <f t="shared" si="9"/>
        <v>0</v>
      </c>
      <c r="FU5" s="532"/>
      <c r="FV5" s="532">
        <f t="shared" si="9"/>
        <v>0</v>
      </c>
      <c r="FW5" s="532">
        <f t="shared" si="9"/>
        <v>0</v>
      </c>
      <c r="FX5" s="532"/>
      <c r="FY5" s="532">
        <f t="shared" si="9"/>
        <v>0</v>
      </c>
      <c r="FZ5" s="532"/>
      <c r="GA5" s="532">
        <f t="shared" si="9"/>
        <v>0</v>
      </c>
      <c r="GB5" s="532">
        <f t="shared" si="9"/>
        <v>0</v>
      </c>
      <c r="GC5" s="532"/>
      <c r="GD5" s="532">
        <f t="shared" si="9"/>
        <v>0</v>
      </c>
      <c r="GE5" s="532"/>
      <c r="GF5" s="532">
        <f t="shared" si="9"/>
        <v>0</v>
      </c>
      <c r="GG5" s="532">
        <f t="shared" si="9"/>
        <v>0</v>
      </c>
      <c r="GH5" s="532"/>
      <c r="GI5" s="532">
        <f t="shared" si="9"/>
        <v>0</v>
      </c>
      <c r="GJ5" s="532"/>
      <c r="GK5" s="532">
        <f t="shared" si="9"/>
        <v>0</v>
      </c>
      <c r="GL5" s="532">
        <f t="shared" si="9"/>
        <v>0</v>
      </c>
      <c r="GM5" s="532"/>
      <c r="GN5" s="532">
        <f t="shared" si="9"/>
        <v>0</v>
      </c>
      <c r="GO5" s="532">
        <f t="shared" si="9"/>
        <v>0</v>
      </c>
      <c r="GP5" s="532">
        <f t="shared" si="9"/>
        <v>0</v>
      </c>
      <c r="GQ5" s="532">
        <f t="shared" si="9"/>
        <v>0</v>
      </c>
      <c r="GR5" s="532">
        <f t="shared" si="9"/>
        <v>0</v>
      </c>
      <c r="GS5" s="532"/>
      <c r="GT5" s="532">
        <f t="shared" si="9"/>
        <v>0</v>
      </c>
      <c r="GU5" s="532"/>
      <c r="GV5" s="532">
        <f t="shared" si="9"/>
        <v>0</v>
      </c>
      <c r="GW5" s="532">
        <f t="shared" si="9"/>
        <v>0</v>
      </c>
      <c r="GX5" s="532">
        <f t="shared" si="9"/>
        <v>0</v>
      </c>
      <c r="GY5" s="532">
        <f t="shared" si="9"/>
        <v>0</v>
      </c>
      <c r="GZ5" s="532">
        <f t="shared" si="9"/>
        <v>0</v>
      </c>
      <c r="HA5" s="532">
        <f t="shared" si="9"/>
        <v>0</v>
      </c>
      <c r="HB5" s="532">
        <f t="shared" si="9"/>
        <v>0</v>
      </c>
      <c r="HC5" s="532">
        <f t="shared" si="9"/>
        <v>0</v>
      </c>
      <c r="HD5" s="532">
        <f t="shared" si="9"/>
        <v>0</v>
      </c>
      <c r="HE5" s="532">
        <f t="shared" si="9"/>
        <v>0</v>
      </c>
      <c r="HF5" s="532">
        <f t="shared" si="9"/>
        <v>0</v>
      </c>
      <c r="HG5" s="532">
        <f t="shared" si="9"/>
        <v>0</v>
      </c>
      <c r="HH5" s="532">
        <f t="shared" si="9"/>
        <v>0</v>
      </c>
      <c r="HI5" s="532">
        <f t="shared" si="9"/>
        <v>0</v>
      </c>
      <c r="HJ5" s="532">
        <f t="shared" si="9"/>
        <v>0</v>
      </c>
      <c r="HK5" s="532">
        <f t="shared" si="9"/>
        <v>0</v>
      </c>
      <c r="HL5" s="532">
        <f t="shared" si="9"/>
        <v>0</v>
      </c>
      <c r="HM5" s="532">
        <f t="shared" si="9"/>
        <v>0</v>
      </c>
      <c r="HN5" s="532">
        <f t="shared" si="9"/>
        <v>0</v>
      </c>
      <c r="HO5" s="532">
        <f t="shared" si="9"/>
        <v>0</v>
      </c>
      <c r="HP5" s="532">
        <f t="shared" si="9"/>
        <v>0</v>
      </c>
      <c r="HQ5" s="532">
        <f t="shared" si="9"/>
        <v>0</v>
      </c>
      <c r="HR5" s="532">
        <f t="shared" si="9"/>
        <v>0</v>
      </c>
      <c r="HS5" s="532">
        <f t="shared" si="9"/>
        <v>0</v>
      </c>
      <c r="HT5" s="532">
        <f t="shared" si="9"/>
        <v>0</v>
      </c>
      <c r="HU5" s="532">
        <f t="shared" si="9"/>
        <v>0</v>
      </c>
      <c r="HV5" s="532">
        <f t="shared" si="9"/>
        <v>0</v>
      </c>
      <c r="HW5" s="532">
        <f t="shared" si="9"/>
        <v>0</v>
      </c>
      <c r="HX5" s="532">
        <f t="shared" si="9"/>
        <v>0</v>
      </c>
      <c r="HY5" s="532">
        <f t="shared" si="9"/>
        <v>0</v>
      </c>
      <c r="HZ5" s="532">
        <f t="shared" si="9"/>
        <v>0</v>
      </c>
      <c r="IA5" s="532">
        <f t="shared" si="9"/>
        <v>0</v>
      </c>
      <c r="IB5" s="532"/>
      <c r="IC5" s="532">
        <f t="shared" si="9"/>
        <v>0</v>
      </c>
      <c r="ID5" s="532"/>
      <c r="IE5" s="532">
        <f t="shared" si="9"/>
        <v>0</v>
      </c>
      <c r="IF5" s="532">
        <f t="shared" si="9"/>
        <v>0</v>
      </c>
      <c r="IG5" s="532"/>
      <c r="IH5" s="532">
        <f t="shared" si="9"/>
        <v>0</v>
      </c>
      <c r="II5" s="532"/>
      <c r="IJ5" s="532">
        <f t="shared" si="9"/>
        <v>0</v>
      </c>
      <c r="IK5" s="532">
        <f t="shared" si="9"/>
        <v>0</v>
      </c>
      <c r="IL5" s="532"/>
      <c r="IM5" s="532">
        <f t="shared" si="9"/>
        <v>0</v>
      </c>
      <c r="IN5" s="532"/>
      <c r="IO5" s="532">
        <f t="shared" si="9"/>
        <v>0</v>
      </c>
      <c r="IP5" s="532">
        <f t="shared" si="9"/>
        <v>0</v>
      </c>
      <c r="IQ5" s="532"/>
      <c r="IR5" s="532">
        <f t="shared" si="9"/>
        <v>0</v>
      </c>
      <c r="IS5" s="532"/>
      <c r="IT5" s="532">
        <f t="shared" si="9"/>
        <v>0</v>
      </c>
      <c r="IU5" s="532">
        <f t="shared" si="9"/>
        <v>0</v>
      </c>
      <c r="IV5" s="532"/>
      <c r="IW5" s="532">
        <f t="shared" si="9"/>
        <v>0</v>
      </c>
      <c r="IX5" s="532">
        <f t="shared" si="9"/>
        <v>0</v>
      </c>
      <c r="IY5" s="532">
        <f t="shared" si="9"/>
        <v>0</v>
      </c>
      <c r="IZ5" s="532" t="str">
        <f t="shared" si="9"/>
        <v>-</v>
      </c>
      <c r="JA5" s="102"/>
      <c r="JB5" s="532" t="str">
        <f t="shared" ref="JB5:JD5" si="10">_xlfn.IFS(OR(JB$1="sam",JB$1="sai"),1,JB$1="sav","-",OR(JB$1="sap",JB$1="saa",JB$1="sar",JB$1="sat"),0)</f>
        <v>-</v>
      </c>
      <c r="JC5" s="532" t="str">
        <f t="shared" si="10"/>
        <v>-</v>
      </c>
      <c r="JD5" s="532">
        <f t="shared" si="10"/>
        <v>0</v>
      </c>
      <c r="JE5" s="532">
        <f>_xlfn.IFS(OR(JE$1="sam",JE$1="sai"),1,JE$1="sav","-",OR(JE$1="sap",JE$1="saa",JE$1="sar",JE$1="sat"),0)</f>
        <v>0</v>
      </c>
      <c r="JF5" s="532">
        <f>_xlfn.IFS(OR(JF$1="sam",JF$1="sai"),1,JF$1="sav","-",OR(JF$1="sap",JF$1="saa",JF$1="sar",JF$1="sat"),0)</f>
        <v>0</v>
      </c>
      <c r="JG5" s="532">
        <f>_xlfn.IFS(OR(JG$1="sam",JG$1="sai"),1,JG$1="sav","-",OR(JG$1="sap",JG$1="saa",JG$1="sar",JG$1="sat"),0)</f>
        <v>0</v>
      </c>
      <c r="JH5" s="532">
        <f>_xlfn.IFS(OR(JH$1="sam",JH$1="sai"),1,JH$1="sav","-",OR(JH$1="sap",JH$1="saa",JH$1="sar",JH$1="sat"),0)</f>
        <v>0</v>
      </c>
      <c r="JI5" s="532" t="str">
        <f t="shared" ref="JI5:KU5" si="11">_xlfn.IFS(OR(JI$1="sam",JI$1="sai"),1,JI$1="sav","-",OR(JI$1="sap",JI$1="saa",JI$1="sar",JI$1="sat"),0)</f>
        <v>-</v>
      </c>
      <c r="JJ5" s="532">
        <f t="shared" si="11"/>
        <v>1</v>
      </c>
      <c r="JK5" s="532">
        <f t="shared" si="11"/>
        <v>0</v>
      </c>
      <c r="JL5" s="532">
        <f t="shared" si="11"/>
        <v>0</v>
      </c>
      <c r="JM5" s="532">
        <f t="shared" si="11"/>
        <v>0</v>
      </c>
      <c r="JN5" s="532">
        <f>_xlfn.IFS(OR(JN$1="sam",JN$1="sai"),1,JN$1="sav","-",OR(JN$1="sap",JN$1="saa",JN$1="sar",JN$1="sat"),0)</f>
        <v>0</v>
      </c>
      <c r="JO5" s="532">
        <f>_xlfn.IFS(OR(JO$1="sam",JO$1="sai"),1,JO$1="sav","-",OR(JO$1="sap",JO$1="saa",JO$1="sar",JO$1="sat"),0)</f>
        <v>0</v>
      </c>
      <c r="JP5" s="532">
        <f t="shared" si="11"/>
        <v>0</v>
      </c>
      <c r="JQ5" s="532">
        <f t="shared" si="11"/>
        <v>0</v>
      </c>
      <c r="JR5" s="532">
        <f t="shared" ref="JR5:KP5" si="12">_xlfn.IFS(OR(JR$1="sam",JR$1="sai"),1,JR$1="sav","-",OR(JR$1="sap",JR$1="saa",JR$1="sar",JR$1="sat"),0)</f>
        <v>0</v>
      </c>
      <c r="JS5" s="532">
        <f t="shared" si="12"/>
        <v>0</v>
      </c>
      <c r="JT5" s="532">
        <f t="shared" si="12"/>
        <v>0</v>
      </c>
      <c r="JU5" s="532">
        <f t="shared" si="12"/>
        <v>0</v>
      </c>
      <c r="JV5" s="532">
        <f t="shared" si="12"/>
        <v>0</v>
      </c>
      <c r="JW5" s="532">
        <f t="shared" si="12"/>
        <v>0</v>
      </c>
      <c r="JX5" s="532">
        <f t="shared" si="12"/>
        <v>0</v>
      </c>
      <c r="JY5" s="532">
        <f t="shared" si="12"/>
        <v>0</v>
      </c>
      <c r="JZ5" s="532">
        <f t="shared" si="12"/>
        <v>0</v>
      </c>
      <c r="KA5" s="532">
        <f t="shared" si="12"/>
        <v>0</v>
      </c>
      <c r="KB5" s="532">
        <f t="shared" si="12"/>
        <v>0</v>
      </c>
      <c r="KC5" s="532">
        <f t="shared" si="12"/>
        <v>0</v>
      </c>
      <c r="KD5" s="532">
        <f t="shared" si="12"/>
        <v>0</v>
      </c>
      <c r="KE5" s="532">
        <f t="shared" si="12"/>
        <v>0</v>
      </c>
      <c r="KF5" s="532">
        <f t="shared" si="12"/>
        <v>0</v>
      </c>
      <c r="KG5" s="532">
        <f t="shared" si="12"/>
        <v>0</v>
      </c>
      <c r="KH5" s="532">
        <f t="shared" si="12"/>
        <v>0</v>
      </c>
      <c r="KI5" s="532">
        <f t="shared" si="12"/>
        <v>0</v>
      </c>
      <c r="KJ5" s="532">
        <f t="shared" si="12"/>
        <v>0</v>
      </c>
      <c r="KK5" s="532">
        <f t="shared" si="12"/>
        <v>0</v>
      </c>
      <c r="KL5" s="532">
        <f t="shared" si="12"/>
        <v>0</v>
      </c>
      <c r="KM5" s="532">
        <f t="shared" si="12"/>
        <v>0</v>
      </c>
      <c r="KN5" s="532">
        <f t="shared" si="12"/>
        <v>1</v>
      </c>
      <c r="KO5" s="532">
        <f t="shared" si="12"/>
        <v>0</v>
      </c>
      <c r="KP5" s="532">
        <f t="shared" si="12"/>
        <v>1</v>
      </c>
      <c r="KQ5" s="102"/>
      <c r="KR5" s="532" t="str">
        <f>_xlfn.IFS(OR(KR$1="sam",KR$1="sai"),1,KR$1="sav","-",OR(KR$1="sap",KR$1="saa",KR$1="sar",KR$1="sat"),0)</f>
        <v>-</v>
      </c>
      <c r="KS5" s="532" t="str">
        <f t="shared" si="11"/>
        <v>-</v>
      </c>
      <c r="KT5" s="532" t="str">
        <f t="shared" si="11"/>
        <v>-</v>
      </c>
      <c r="KU5" s="532" t="str">
        <f t="shared" si="11"/>
        <v>-</v>
      </c>
      <c r="KV5" s="532" t="str">
        <f t="shared" ref="KV5:VA5" si="13">_xlfn.IFS(OR(KV$1="sam",KV$1="sai"),1,KV$1="sav","-",OR(KV$1="sap",KV$1="saa",KV$1="sar",KV$1="sat"),0)</f>
        <v>-</v>
      </c>
      <c r="KW5" s="532" t="str">
        <f t="shared" si="13"/>
        <v>-</v>
      </c>
      <c r="KX5" s="532" t="str">
        <f t="shared" si="13"/>
        <v>-</v>
      </c>
      <c r="KY5" s="532" t="str">
        <f>_xlfn.IFS(OR(KY$1="sam",KY$1="sai"),1,KY$1="sav","-",OR(KY$1="sap",KY$1="saa",KY$1="sar",KY$1="sat"),0)</f>
        <v>-</v>
      </c>
      <c r="KZ5" s="532" t="str">
        <f>_xlfn.IFS(OR(KZ$1="sam",KZ$1="sai"),1,KZ$1="sav","-",OR(KZ$1="sap",KZ$1="saa",KZ$1="sar",KZ$1="sat"),0)</f>
        <v>-</v>
      </c>
      <c r="LA5" s="532" t="str">
        <f t="shared" si="13"/>
        <v>-</v>
      </c>
      <c r="LB5" s="532" t="str">
        <f t="shared" si="13"/>
        <v>-</v>
      </c>
      <c r="LC5" s="532" t="str">
        <f t="shared" si="13"/>
        <v>-</v>
      </c>
      <c r="LD5" s="532" t="str">
        <f t="shared" si="13"/>
        <v>-</v>
      </c>
      <c r="LE5" s="532" t="str">
        <f t="shared" si="13"/>
        <v>-</v>
      </c>
      <c r="LF5" s="532" t="str">
        <f t="shared" si="13"/>
        <v>-</v>
      </c>
      <c r="LG5" s="532" t="str">
        <f t="shared" si="13"/>
        <v>-</v>
      </c>
      <c r="LH5" s="532" t="str">
        <f t="shared" si="13"/>
        <v>-</v>
      </c>
      <c r="LI5" s="532" t="str">
        <f t="shared" si="13"/>
        <v>-</v>
      </c>
      <c r="LJ5" s="532" t="str">
        <f t="shared" si="13"/>
        <v>-</v>
      </c>
      <c r="LK5" s="532" t="str">
        <f t="shared" si="13"/>
        <v>-</v>
      </c>
      <c r="LL5" s="532" t="str">
        <f t="shared" si="13"/>
        <v>-</v>
      </c>
      <c r="LM5" s="532" t="str">
        <f t="shared" si="13"/>
        <v>-</v>
      </c>
      <c r="LN5" s="532" t="str">
        <f t="shared" si="13"/>
        <v>-</v>
      </c>
      <c r="LO5" s="532" t="str">
        <f t="shared" si="13"/>
        <v>-</v>
      </c>
      <c r="LP5" s="532" t="str">
        <f t="shared" si="13"/>
        <v>-</v>
      </c>
      <c r="LQ5" s="532" t="str">
        <f t="shared" si="13"/>
        <v>-</v>
      </c>
      <c r="LR5" s="532" t="str">
        <f t="shared" si="13"/>
        <v>-</v>
      </c>
      <c r="LS5" s="532" t="str">
        <f t="shared" si="13"/>
        <v>-</v>
      </c>
      <c r="LT5" s="532" t="str">
        <f t="shared" si="13"/>
        <v>-</v>
      </c>
      <c r="LU5" s="532" t="str">
        <f t="shared" si="13"/>
        <v>-</v>
      </c>
      <c r="LV5" s="532" t="str">
        <f t="shared" si="13"/>
        <v>-</v>
      </c>
      <c r="LW5" s="532" t="str">
        <f t="shared" ref="LW5:MB5" si="14">_xlfn.IFS(OR(LW$1="sam",LW$1="sai"),1,LW$1="sav","-",OR(LW$1="sap",LW$1="saa",LW$1="sar",LW$1="sat"),0)</f>
        <v>-</v>
      </c>
      <c r="LX5" s="532" t="str">
        <f t="shared" si="14"/>
        <v>-</v>
      </c>
      <c r="LY5" s="532" t="str">
        <f t="shared" si="14"/>
        <v>-</v>
      </c>
      <c r="LZ5" s="532" t="str">
        <f t="shared" si="14"/>
        <v>-</v>
      </c>
      <c r="MA5" s="532" t="str">
        <f t="shared" si="14"/>
        <v>-</v>
      </c>
      <c r="MB5" s="532" t="str">
        <f t="shared" si="14"/>
        <v>-</v>
      </c>
      <c r="MC5" s="532" t="str">
        <f t="shared" ref="MC5:ME5" si="15">_xlfn.IFS(OR(MC$1="sam",MC$1="sai"),1,MC$1="sav","-",OR(MC$1="sap",MC$1="saa",MC$1="sar",MC$1="sat"),0)</f>
        <v>-</v>
      </c>
      <c r="MD5" s="532" t="str">
        <f t="shared" si="15"/>
        <v>-</v>
      </c>
      <c r="ME5" s="532" t="str">
        <f t="shared" si="15"/>
        <v>-</v>
      </c>
      <c r="MF5" s="532" t="str">
        <f>_xlfn.IFS(OR(MF$1="sam",MF$1="sai"),1,MF$1="sav","-",OR(MF$1="sap",MF$1="saa",MF$1="sar",MF$1="sat"),0)</f>
        <v>-</v>
      </c>
      <c r="MG5" s="532" t="str">
        <f>_xlfn.IFS(OR(MG$1="sam",MG$1="sai"),1,MG$1="sav","-",OR(MG$1="sap",MG$1="saa",MG$1="sar",MG$1="sat"),0)</f>
        <v>-</v>
      </c>
      <c r="MH5" s="532" t="str">
        <f>_xlfn.IFS(OR(MH$1="sam",MH$1="sai"),1,MH$1="sav","-",OR(MH$1="sap",MH$1="saa",MH$1="sar",MH$1="sat"),0)</f>
        <v>-</v>
      </c>
      <c r="MI5" s="532" t="str">
        <f t="shared" si="13"/>
        <v>-</v>
      </c>
      <c r="MJ5" s="532" t="str">
        <f t="shared" si="13"/>
        <v>-</v>
      </c>
      <c r="MK5" s="532" t="str">
        <f t="shared" si="13"/>
        <v>-</v>
      </c>
      <c r="ML5" s="532" t="str">
        <f t="shared" si="13"/>
        <v>-</v>
      </c>
      <c r="MM5" s="532" t="str">
        <f t="shared" si="13"/>
        <v>-</v>
      </c>
      <c r="MN5" s="532" t="str">
        <f t="shared" si="13"/>
        <v>-</v>
      </c>
      <c r="MO5" s="532" t="str">
        <f t="shared" si="13"/>
        <v>-</v>
      </c>
      <c r="MP5" s="532" t="str">
        <f t="shared" ref="MP5:MR5" si="16">_xlfn.IFS(OR(MP$1="sam",MP$1="sai"),1,MP$1="sav","-",OR(MP$1="sap",MP$1="saa",MP$1="sar",MP$1="sat"),0)</f>
        <v>-</v>
      </c>
      <c r="MQ5" s="532" t="str">
        <f t="shared" si="16"/>
        <v>-</v>
      </c>
      <c r="MR5" s="532" t="str">
        <f t="shared" si="16"/>
        <v>-</v>
      </c>
      <c r="MS5" s="532">
        <f t="shared" si="13"/>
        <v>1</v>
      </c>
      <c r="MT5" s="102"/>
      <c r="MU5" s="532" t="str">
        <f t="shared" si="13"/>
        <v>-</v>
      </c>
      <c r="MV5" s="532" t="str">
        <f t="shared" si="13"/>
        <v>-</v>
      </c>
      <c r="MW5" s="532" t="str">
        <f t="shared" si="13"/>
        <v>-</v>
      </c>
      <c r="MX5" s="532" t="str">
        <f t="shared" si="13"/>
        <v>-</v>
      </c>
      <c r="MY5" s="532">
        <f t="shared" si="13"/>
        <v>1</v>
      </c>
      <c r="MZ5" s="532">
        <f t="shared" si="13"/>
        <v>1</v>
      </c>
      <c r="NA5" s="532">
        <f t="shared" si="13"/>
        <v>1</v>
      </c>
      <c r="NB5" s="102"/>
      <c r="NC5" s="532" t="str">
        <f t="shared" si="13"/>
        <v>-</v>
      </c>
      <c r="ND5" s="532" t="str">
        <f t="shared" si="13"/>
        <v>-</v>
      </c>
      <c r="NE5" s="532" t="str">
        <f t="shared" si="13"/>
        <v>-</v>
      </c>
      <c r="NF5" s="532" t="str">
        <f t="shared" si="13"/>
        <v>-</v>
      </c>
      <c r="NG5" s="532" t="str">
        <f t="shared" si="13"/>
        <v>-</v>
      </c>
      <c r="NH5" s="532" t="str">
        <f t="shared" si="13"/>
        <v>-</v>
      </c>
      <c r="NI5" s="532" t="str">
        <f t="shared" si="13"/>
        <v>-</v>
      </c>
      <c r="NJ5" s="532" t="str">
        <f t="shared" si="13"/>
        <v>-</v>
      </c>
      <c r="NK5" s="532" t="str">
        <f t="shared" si="13"/>
        <v>-</v>
      </c>
      <c r="NL5" s="532" t="str">
        <f t="shared" si="13"/>
        <v>-</v>
      </c>
      <c r="NM5" s="532">
        <f t="shared" si="13"/>
        <v>1</v>
      </c>
      <c r="NN5" s="532">
        <f t="shared" si="13"/>
        <v>1</v>
      </c>
      <c r="NO5" s="532">
        <f t="shared" si="13"/>
        <v>1</v>
      </c>
      <c r="NP5" s="532">
        <f t="shared" si="13"/>
        <v>1</v>
      </c>
      <c r="NQ5" s="532">
        <f t="shared" si="13"/>
        <v>1</v>
      </c>
      <c r="NR5" s="532">
        <f t="shared" si="13"/>
        <v>1</v>
      </c>
      <c r="NS5" s="532">
        <f t="shared" si="13"/>
        <v>1</v>
      </c>
      <c r="NT5" s="532">
        <f t="shared" si="13"/>
        <v>1</v>
      </c>
      <c r="NU5" s="532">
        <f t="shared" si="13"/>
        <v>1</v>
      </c>
      <c r="NV5" s="102"/>
      <c r="NW5" s="532" t="str">
        <f t="shared" si="13"/>
        <v>-</v>
      </c>
      <c r="NX5" s="532" t="str">
        <f t="shared" si="13"/>
        <v>-</v>
      </c>
      <c r="NY5" s="532" t="str">
        <f t="shared" si="13"/>
        <v>-</v>
      </c>
      <c r="NZ5" s="532" t="str">
        <f t="shared" si="13"/>
        <v>-</v>
      </c>
      <c r="OA5" s="532" t="str">
        <f t="shared" si="13"/>
        <v>-</v>
      </c>
      <c r="OB5" s="532" t="str">
        <f t="shared" si="13"/>
        <v>-</v>
      </c>
      <c r="OC5" s="532" t="str">
        <f t="shared" si="13"/>
        <v>-</v>
      </c>
      <c r="OD5" s="532" t="str">
        <f t="shared" si="13"/>
        <v>-</v>
      </c>
      <c r="OE5" s="532" t="str">
        <f t="shared" si="13"/>
        <v>-</v>
      </c>
      <c r="OF5" s="532" t="str">
        <f t="shared" si="13"/>
        <v>-</v>
      </c>
      <c r="OG5" s="532" t="str">
        <f t="shared" si="13"/>
        <v>-</v>
      </c>
      <c r="OH5" s="532" t="str">
        <f t="shared" si="13"/>
        <v>-</v>
      </c>
      <c r="OI5" s="532" t="str">
        <f t="shared" si="13"/>
        <v>-</v>
      </c>
      <c r="OJ5" s="532" t="str">
        <f t="shared" si="13"/>
        <v>-</v>
      </c>
      <c r="OK5" s="532" t="str">
        <f t="shared" si="13"/>
        <v>-</v>
      </c>
      <c r="OL5" s="532" t="str">
        <f t="shared" si="13"/>
        <v>-</v>
      </c>
      <c r="OM5" s="532" t="str">
        <f t="shared" si="13"/>
        <v>-</v>
      </c>
      <c r="ON5" s="532" t="str">
        <f t="shared" si="13"/>
        <v>-</v>
      </c>
      <c r="OO5" s="532" t="str">
        <f t="shared" si="13"/>
        <v>-</v>
      </c>
      <c r="OP5" s="532" t="str">
        <f t="shared" si="13"/>
        <v>-</v>
      </c>
      <c r="OQ5" s="532" t="str">
        <f t="shared" si="13"/>
        <v>-</v>
      </c>
      <c r="OR5" s="532" t="str">
        <f t="shared" si="13"/>
        <v>-</v>
      </c>
      <c r="OS5" s="532" t="str">
        <f t="shared" si="13"/>
        <v>-</v>
      </c>
      <c r="OT5" s="532" t="str">
        <f t="shared" si="13"/>
        <v>-</v>
      </c>
      <c r="OU5" s="532" t="str">
        <f t="shared" si="13"/>
        <v>-</v>
      </c>
      <c r="OV5" s="532" t="str">
        <f t="shared" si="13"/>
        <v>-</v>
      </c>
      <c r="OW5" s="532" t="str">
        <f t="shared" si="13"/>
        <v>-</v>
      </c>
      <c r="OX5" s="532" t="str">
        <f t="shared" si="13"/>
        <v>-</v>
      </c>
      <c r="OY5" s="532" t="str">
        <f t="shared" si="13"/>
        <v>-</v>
      </c>
      <c r="OZ5" s="532" t="str">
        <f t="shared" si="13"/>
        <v>-</v>
      </c>
      <c r="PA5" s="532" t="str">
        <f t="shared" si="13"/>
        <v>-</v>
      </c>
      <c r="PB5" s="532" t="str">
        <f t="shared" si="13"/>
        <v>-</v>
      </c>
      <c r="PC5" s="532" t="str">
        <f t="shared" si="13"/>
        <v>-</v>
      </c>
      <c r="PD5" s="532" t="str">
        <f t="shared" si="13"/>
        <v>-</v>
      </c>
      <c r="PE5" s="532" t="str">
        <f t="shared" si="13"/>
        <v>-</v>
      </c>
      <c r="PF5" s="532" t="str">
        <f t="shared" si="13"/>
        <v>-</v>
      </c>
      <c r="PG5" s="532" t="str">
        <f t="shared" si="13"/>
        <v>-</v>
      </c>
      <c r="PH5" s="532" t="str">
        <f t="shared" si="13"/>
        <v>-</v>
      </c>
      <c r="PI5" s="532" t="str">
        <f t="shared" si="13"/>
        <v>-</v>
      </c>
      <c r="PJ5" s="532" t="str">
        <f t="shared" si="13"/>
        <v>-</v>
      </c>
      <c r="PK5" s="532" t="str">
        <f t="shared" si="13"/>
        <v>-</v>
      </c>
      <c r="PL5" s="532" t="str">
        <f t="shared" si="13"/>
        <v>-</v>
      </c>
      <c r="PM5" s="532" t="str">
        <f t="shared" si="13"/>
        <v>-</v>
      </c>
      <c r="PN5" s="532" t="str">
        <f t="shared" si="13"/>
        <v>-</v>
      </c>
      <c r="PO5" s="532" t="str">
        <f t="shared" si="13"/>
        <v>-</v>
      </c>
      <c r="PP5" s="532" t="str">
        <f t="shared" si="13"/>
        <v>-</v>
      </c>
      <c r="PQ5" s="532" t="str">
        <f t="shared" si="13"/>
        <v>-</v>
      </c>
      <c r="PR5" s="532" t="str">
        <f t="shared" si="13"/>
        <v>-</v>
      </c>
      <c r="PS5" s="532" t="str">
        <f t="shared" si="13"/>
        <v>-</v>
      </c>
      <c r="PT5" s="532" t="str">
        <f t="shared" si="13"/>
        <v>-</v>
      </c>
      <c r="PU5" s="532" t="str">
        <f t="shared" si="13"/>
        <v>-</v>
      </c>
      <c r="PV5" s="532" t="str">
        <f t="shared" si="13"/>
        <v>-</v>
      </c>
      <c r="PW5" s="532" t="str">
        <f t="shared" si="13"/>
        <v>-</v>
      </c>
      <c r="PX5" s="532" t="str">
        <f t="shared" si="13"/>
        <v>-</v>
      </c>
      <c r="PY5" s="532" t="str">
        <f t="shared" si="13"/>
        <v>-</v>
      </c>
      <c r="PZ5" s="532" t="str">
        <f t="shared" si="13"/>
        <v>-</v>
      </c>
      <c r="QA5" s="532" t="str">
        <f t="shared" si="13"/>
        <v>-</v>
      </c>
      <c r="QB5" s="532" t="str">
        <f t="shared" si="13"/>
        <v>-</v>
      </c>
      <c r="QC5" s="532" t="str">
        <f t="shared" si="13"/>
        <v>-</v>
      </c>
      <c r="QD5" s="532" t="str">
        <f t="shared" si="13"/>
        <v>-</v>
      </c>
      <c r="QE5" s="532" t="str">
        <f t="shared" si="13"/>
        <v>-</v>
      </c>
      <c r="QF5" s="532" t="str">
        <f t="shared" si="13"/>
        <v>-</v>
      </c>
      <c r="QG5" s="532" t="str">
        <f t="shared" si="13"/>
        <v>-</v>
      </c>
      <c r="QH5" s="532" t="str">
        <f t="shared" si="13"/>
        <v>-</v>
      </c>
      <c r="QI5" s="532" t="str">
        <f t="shared" si="13"/>
        <v>-</v>
      </c>
      <c r="QJ5" s="532" t="str">
        <f t="shared" si="13"/>
        <v>-</v>
      </c>
      <c r="QK5" s="532" t="str">
        <f t="shared" si="13"/>
        <v>-</v>
      </c>
      <c r="QL5" s="532" t="str">
        <f t="shared" si="13"/>
        <v>-</v>
      </c>
      <c r="QM5" s="532" t="str">
        <f t="shared" si="13"/>
        <v>-</v>
      </c>
      <c r="QN5" s="532" t="str">
        <f t="shared" si="13"/>
        <v>-</v>
      </c>
      <c r="QO5" s="532" t="str">
        <f t="shared" si="13"/>
        <v>-</v>
      </c>
      <c r="QP5" s="532" t="str">
        <f t="shared" si="13"/>
        <v>-</v>
      </c>
      <c r="QQ5" s="532" t="str">
        <f t="shared" si="13"/>
        <v>-</v>
      </c>
      <c r="QR5" s="532" t="str">
        <f t="shared" si="13"/>
        <v>-</v>
      </c>
      <c r="QS5" s="532" t="str">
        <f t="shared" si="13"/>
        <v>-</v>
      </c>
      <c r="QT5" s="532" t="str">
        <f t="shared" si="13"/>
        <v>-</v>
      </c>
      <c r="QU5" s="532" t="str">
        <f t="shared" si="13"/>
        <v>-</v>
      </c>
      <c r="QV5" s="532" t="str">
        <f t="shared" si="13"/>
        <v>-</v>
      </c>
      <c r="QW5" s="532" t="str">
        <f t="shared" si="13"/>
        <v>-</v>
      </c>
      <c r="QX5" s="532" t="str">
        <f t="shared" si="13"/>
        <v>-</v>
      </c>
      <c r="QY5" s="532" t="str">
        <f t="shared" si="13"/>
        <v>-</v>
      </c>
      <c r="QZ5" s="532" t="str">
        <f t="shared" si="13"/>
        <v>-</v>
      </c>
      <c r="RA5" s="532" t="str">
        <f t="shared" si="13"/>
        <v>-</v>
      </c>
      <c r="RB5" s="532" t="str">
        <f t="shared" si="13"/>
        <v>-</v>
      </c>
      <c r="RC5" s="532" t="str">
        <f t="shared" si="13"/>
        <v>-</v>
      </c>
      <c r="RD5" s="532" t="str">
        <f t="shared" si="13"/>
        <v>-</v>
      </c>
      <c r="RE5" s="532" t="str">
        <f t="shared" si="13"/>
        <v>-</v>
      </c>
      <c r="RF5" s="532" t="str">
        <f t="shared" si="13"/>
        <v>-</v>
      </c>
      <c r="RG5" s="532" t="str">
        <f t="shared" si="13"/>
        <v>-</v>
      </c>
      <c r="RH5" s="532" t="str">
        <f t="shared" si="13"/>
        <v>-</v>
      </c>
      <c r="RI5" s="532" t="str">
        <f t="shared" si="13"/>
        <v>-</v>
      </c>
      <c r="RJ5" s="532" t="str">
        <f t="shared" si="13"/>
        <v>-</v>
      </c>
      <c r="RK5" s="532" t="str">
        <f t="shared" si="13"/>
        <v>-</v>
      </c>
      <c r="RL5" s="532" t="str">
        <f t="shared" si="13"/>
        <v>-</v>
      </c>
      <c r="RM5" s="532" t="str">
        <f t="shared" si="13"/>
        <v>-</v>
      </c>
      <c r="RN5" s="532" t="str">
        <f t="shared" si="13"/>
        <v>-</v>
      </c>
      <c r="RO5" s="532" t="str">
        <f t="shared" si="13"/>
        <v>-</v>
      </c>
      <c r="RP5" s="532" t="str">
        <f t="shared" si="13"/>
        <v>-</v>
      </c>
      <c r="RQ5" s="532" t="str">
        <f t="shared" si="13"/>
        <v>-</v>
      </c>
      <c r="RR5" s="532" t="str">
        <f t="shared" si="13"/>
        <v>-</v>
      </c>
      <c r="RS5" s="532" t="str">
        <f t="shared" si="13"/>
        <v>-</v>
      </c>
      <c r="RT5" s="532" t="str">
        <f t="shared" si="13"/>
        <v>-</v>
      </c>
      <c r="RU5" s="532" t="str">
        <f t="shared" si="13"/>
        <v>-</v>
      </c>
      <c r="RV5" s="532" t="str">
        <f t="shared" si="13"/>
        <v>-</v>
      </c>
      <c r="RW5" s="532" t="str">
        <f t="shared" si="13"/>
        <v>-</v>
      </c>
      <c r="RX5" s="532" t="str">
        <f t="shared" si="13"/>
        <v>-</v>
      </c>
      <c r="RY5" s="532" t="str">
        <f t="shared" si="13"/>
        <v>-</v>
      </c>
      <c r="RZ5" s="532" t="str">
        <f t="shared" si="13"/>
        <v>-</v>
      </c>
      <c r="SA5" s="532" t="str">
        <f t="shared" si="13"/>
        <v>-</v>
      </c>
      <c r="SB5" s="532" t="str">
        <f t="shared" si="13"/>
        <v>-</v>
      </c>
      <c r="SC5" s="532" t="str">
        <f t="shared" si="13"/>
        <v>-</v>
      </c>
      <c r="SD5" s="532" t="str">
        <f t="shared" si="13"/>
        <v>-</v>
      </c>
      <c r="SE5" s="532" t="str">
        <f t="shared" si="13"/>
        <v>-</v>
      </c>
      <c r="SF5" s="532" t="str">
        <f t="shared" si="13"/>
        <v>-</v>
      </c>
      <c r="SG5" s="532" t="str">
        <f t="shared" si="13"/>
        <v>-</v>
      </c>
      <c r="SH5" s="532" t="str">
        <f t="shared" si="13"/>
        <v>-</v>
      </c>
      <c r="SI5" s="532" t="str">
        <f t="shared" si="13"/>
        <v>-</v>
      </c>
      <c r="SJ5" s="532" t="str">
        <f t="shared" si="13"/>
        <v>-</v>
      </c>
      <c r="SK5" s="532" t="str">
        <f t="shared" si="13"/>
        <v>-</v>
      </c>
      <c r="SL5" s="532" t="str">
        <f t="shared" si="13"/>
        <v>-</v>
      </c>
      <c r="SM5" s="532" t="str">
        <f t="shared" si="13"/>
        <v>-</v>
      </c>
      <c r="SN5" s="532" t="str">
        <f t="shared" si="13"/>
        <v>-</v>
      </c>
      <c r="SO5" s="532" t="str">
        <f t="shared" si="13"/>
        <v>-</v>
      </c>
      <c r="SP5" s="532" t="str">
        <f t="shared" si="13"/>
        <v>-</v>
      </c>
      <c r="SQ5" s="532" t="str">
        <f t="shared" si="13"/>
        <v>-</v>
      </c>
      <c r="SR5" s="532" t="str">
        <f t="shared" si="13"/>
        <v>-</v>
      </c>
      <c r="SS5" s="532" t="str">
        <f t="shared" si="13"/>
        <v>-</v>
      </c>
      <c r="ST5" s="532" t="str">
        <f t="shared" si="13"/>
        <v>-</v>
      </c>
      <c r="SU5" s="532" t="str">
        <f t="shared" si="13"/>
        <v>-</v>
      </c>
      <c r="SV5" s="532" t="str">
        <f t="shared" si="13"/>
        <v>-</v>
      </c>
      <c r="SW5" s="532" t="str">
        <f t="shared" si="13"/>
        <v>-</v>
      </c>
      <c r="SX5" s="532" t="str">
        <f t="shared" si="13"/>
        <v>-</v>
      </c>
      <c r="SY5" s="532" t="str">
        <f t="shared" si="13"/>
        <v>-</v>
      </c>
      <c r="SZ5" s="532" t="str">
        <f t="shared" si="13"/>
        <v>-</v>
      </c>
      <c r="TA5" s="532" t="str">
        <f t="shared" si="13"/>
        <v>-</v>
      </c>
      <c r="TB5" s="532" t="str">
        <f t="shared" si="13"/>
        <v>-</v>
      </c>
      <c r="TC5" s="532" t="str">
        <f t="shared" si="13"/>
        <v>-</v>
      </c>
      <c r="TD5" s="532" t="str">
        <f t="shared" si="13"/>
        <v>-</v>
      </c>
      <c r="TE5" s="532" t="str">
        <f t="shared" si="13"/>
        <v>-</v>
      </c>
      <c r="TF5" s="532" t="str">
        <f t="shared" si="13"/>
        <v>-</v>
      </c>
      <c r="TG5" s="532" t="str">
        <f t="shared" si="13"/>
        <v>-</v>
      </c>
      <c r="TH5" s="532" t="str">
        <f t="shared" si="13"/>
        <v>-</v>
      </c>
      <c r="TI5" s="532" t="str">
        <f t="shared" si="13"/>
        <v>-</v>
      </c>
      <c r="TJ5" s="532" t="str">
        <f t="shared" si="13"/>
        <v>-</v>
      </c>
      <c r="TK5" s="532" t="str">
        <f t="shared" si="13"/>
        <v>-</v>
      </c>
      <c r="TL5" s="532" t="str">
        <f t="shared" si="13"/>
        <v>-</v>
      </c>
      <c r="TM5" s="532" t="str">
        <f t="shared" si="13"/>
        <v>-</v>
      </c>
      <c r="TN5" s="532" t="str">
        <f t="shared" si="13"/>
        <v>-</v>
      </c>
      <c r="TO5" s="532" t="str">
        <f t="shared" si="13"/>
        <v>-</v>
      </c>
      <c r="TP5" s="532" t="str">
        <f t="shared" si="13"/>
        <v>-</v>
      </c>
      <c r="TQ5" s="532" t="str">
        <f t="shared" si="13"/>
        <v>-</v>
      </c>
      <c r="TR5" s="532" t="str">
        <f t="shared" si="13"/>
        <v>-</v>
      </c>
      <c r="TS5" s="532" t="str">
        <f t="shared" si="13"/>
        <v>-</v>
      </c>
      <c r="TT5" s="532" t="str">
        <f t="shared" si="13"/>
        <v>-</v>
      </c>
      <c r="TU5" s="532" t="str">
        <f t="shared" si="13"/>
        <v>-</v>
      </c>
      <c r="TV5" s="532" t="str">
        <f t="shared" si="13"/>
        <v>-</v>
      </c>
      <c r="TW5" s="532" t="str">
        <f t="shared" si="13"/>
        <v>-</v>
      </c>
      <c r="TX5" s="532" t="str">
        <f t="shared" si="13"/>
        <v>-</v>
      </c>
      <c r="TY5" s="532" t="str">
        <f t="shared" si="13"/>
        <v>-</v>
      </c>
      <c r="TZ5" s="532" t="str">
        <f t="shared" si="13"/>
        <v>-</v>
      </c>
      <c r="UA5" s="532" t="str">
        <f t="shared" si="13"/>
        <v>-</v>
      </c>
      <c r="UB5" s="532" t="str">
        <f t="shared" si="13"/>
        <v>-</v>
      </c>
      <c r="UC5" s="532" t="str">
        <f t="shared" si="13"/>
        <v>-</v>
      </c>
      <c r="UD5" s="532" t="str">
        <f t="shared" si="13"/>
        <v>-</v>
      </c>
      <c r="UE5" s="532" t="str">
        <f t="shared" si="13"/>
        <v>-</v>
      </c>
      <c r="UF5" s="532" t="str">
        <f t="shared" si="13"/>
        <v>-</v>
      </c>
      <c r="UG5" s="532" t="str">
        <f t="shared" si="13"/>
        <v>-</v>
      </c>
      <c r="UH5" s="532" t="str">
        <f t="shared" si="13"/>
        <v>-</v>
      </c>
      <c r="UI5" s="532" t="str">
        <f t="shared" si="13"/>
        <v>-</v>
      </c>
      <c r="UJ5" s="532" t="str">
        <f t="shared" si="13"/>
        <v>-</v>
      </c>
      <c r="UK5" s="532" t="str">
        <f t="shared" si="13"/>
        <v>-</v>
      </c>
      <c r="UL5" s="532" t="str">
        <f t="shared" si="13"/>
        <v>-</v>
      </c>
      <c r="UM5" s="532" t="str">
        <f t="shared" si="13"/>
        <v>-</v>
      </c>
      <c r="UN5" s="532" t="str">
        <f t="shared" si="13"/>
        <v>-</v>
      </c>
      <c r="UO5" s="532" t="str">
        <f t="shared" si="13"/>
        <v>-</v>
      </c>
      <c r="UP5" s="532" t="str">
        <f t="shared" si="13"/>
        <v>-</v>
      </c>
      <c r="UQ5" s="532" t="str">
        <f t="shared" si="13"/>
        <v>-</v>
      </c>
      <c r="UR5" s="532" t="str">
        <f t="shared" si="13"/>
        <v>-</v>
      </c>
      <c r="US5" s="532" t="str">
        <f t="shared" si="13"/>
        <v>-</v>
      </c>
      <c r="UT5" s="532" t="str">
        <f t="shared" si="13"/>
        <v>-</v>
      </c>
      <c r="UU5" s="532" t="str">
        <f t="shared" si="13"/>
        <v>-</v>
      </c>
      <c r="UV5" s="532" t="str">
        <f t="shared" si="13"/>
        <v>-</v>
      </c>
      <c r="UW5" s="532" t="str">
        <f t="shared" si="13"/>
        <v>-</v>
      </c>
      <c r="UX5" s="532" t="str">
        <f t="shared" si="13"/>
        <v>-</v>
      </c>
      <c r="UY5" s="532" t="str">
        <f t="shared" si="13"/>
        <v>-</v>
      </c>
      <c r="UZ5" s="532" t="str">
        <f t="shared" si="13"/>
        <v>-</v>
      </c>
      <c r="VA5" s="532">
        <f t="shared" si="13"/>
        <v>1</v>
      </c>
      <c r="VB5" s="509">
        <v>0</v>
      </c>
    </row>
    <row r="6" spans="1:574" ht="17.25" collapsed="1">
      <c r="A6" s="506"/>
      <c r="B6" s="506"/>
      <c r="C6" s="14"/>
      <c r="D6" s="14"/>
      <c r="E6" s="102" t="b">
        <v>0</v>
      </c>
      <c r="F6" s="102"/>
      <c r="G6" s="507" t="s">
        <v>1006</v>
      </c>
      <c r="H6" s="102"/>
      <c r="I6" s="102">
        <v>3</v>
      </c>
      <c r="J6" s="102">
        <v>2</v>
      </c>
      <c r="K6" s="102">
        <v>4</v>
      </c>
      <c r="L6" s="102">
        <v>3</v>
      </c>
      <c r="M6" s="102">
        <v>3</v>
      </c>
      <c r="N6" s="102">
        <v>17</v>
      </c>
      <c r="O6" s="102">
        <v>3</v>
      </c>
      <c r="P6" s="102">
        <v>4</v>
      </c>
      <c r="Q6" s="102"/>
      <c r="R6" s="102"/>
      <c r="S6" s="102"/>
      <c r="T6" s="102"/>
      <c r="U6" s="102">
        <f>COUNT(DataMaster!$C$131:$C$136)</f>
        <v>5</v>
      </c>
      <c r="V6" s="102">
        <v>4</v>
      </c>
      <c r="W6" s="102">
        <v>3</v>
      </c>
      <c r="X6" s="102">
        <v>4</v>
      </c>
      <c r="Y6" s="519">
        <v>7</v>
      </c>
      <c r="Z6" s="519"/>
      <c r="AA6" s="519"/>
      <c r="AB6" s="519"/>
      <c r="AC6" s="102">
        <v>3</v>
      </c>
      <c r="AD6" s="519"/>
      <c r="AE6" s="519">
        <v>336</v>
      </c>
      <c r="AF6" s="519">
        <v>336</v>
      </c>
      <c r="AG6" s="519">
        <v>336</v>
      </c>
      <c r="AH6" s="519">
        <v>3</v>
      </c>
      <c r="AI6" s="519">
        <v>5</v>
      </c>
      <c r="AJ6" s="519">
        <v>5</v>
      </c>
      <c r="AK6" s="519">
        <v>5</v>
      </c>
      <c r="AL6" s="102"/>
      <c r="AM6" s="102"/>
      <c r="AN6" s="102"/>
      <c r="AO6" s="102"/>
      <c r="AP6" s="102"/>
      <c r="AQ6" s="102"/>
      <c r="AR6" s="102"/>
      <c r="AS6" s="552" t="s">
        <v>1098</v>
      </c>
      <c r="AT6" s="508" t="str">
        <f>IF(COUNTIF(AS$5:AS29,AS6)=1,"-","Dup")</f>
        <v>-</v>
      </c>
      <c r="AU6" s="508"/>
      <c r="AV6" s="518"/>
      <c r="AW6" s="518"/>
      <c r="AX6" s="518"/>
      <c r="AY6" s="518"/>
      <c r="AZ6" s="518"/>
      <c r="BA6" s="518"/>
      <c r="BB6" s="518"/>
      <c r="BC6" s="518"/>
      <c r="BD6" s="508"/>
      <c r="BE6" s="520" t="s">
        <v>1427</v>
      </c>
      <c r="BF6" s="520"/>
      <c r="BG6" s="520"/>
      <c r="BH6" s="520"/>
      <c r="BI6" s="520"/>
      <c r="BJ6" s="518"/>
      <c r="BK6" s="518"/>
      <c r="BL6" s="508"/>
      <c r="BM6" s="518"/>
      <c r="BN6" s="518"/>
      <c r="BO6" s="518"/>
      <c r="BP6" s="518"/>
      <c r="BQ6" s="518"/>
      <c r="BR6" s="521"/>
      <c r="BS6" s="518"/>
      <c r="BT6" s="520"/>
      <c r="BU6" s="522"/>
      <c r="BV6" s="518"/>
      <c r="BW6" s="518"/>
      <c r="BX6" s="508"/>
      <c r="BY6" s="518"/>
      <c r="BZ6" s="518"/>
      <c r="CA6" s="518"/>
      <c r="CB6" s="518"/>
      <c r="CC6" s="518"/>
      <c r="CD6" s="518"/>
      <c r="CE6" s="518"/>
      <c r="CF6" s="518"/>
      <c r="CG6" s="518"/>
      <c r="CH6" s="518"/>
      <c r="CI6" s="508"/>
      <c r="CJ6" s="523"/>
      <c r="CK6" s="518"/>
      <c r="CL6" s="518"/>
      <c r="CM6" s="518"/>
      <c r="CN6" s="518"/>
      <c r="CO6" s="521"/>
      <c r="CP6" s="518"/>
      <c r="CQ6" s="518"/>
      <c r="CR6" s="520" t="s">
        <v>575</v>
      </c>
      <c r="CS6" s="520"/>
      <c r="CT6" s="520"/>
      <c r="CU6" s="520"/>
      <c r="CV6" s="520"/>
      <c r="CW6" s="520"/>
      <c r="CX6" s="518"/>
      <c r="CY6" s="518"/>
      <c r="CZ6" s="518"/>
      <c r="DA6" s="518"/>
      <c r="DB6" s="518"/>
      <c r="DC6" s="518"/>
      <c r="DD6" s="518"/>
      <c r="DE6" s="518"/>
      <c r="DF6" s="518"/>
      <c r="DG6" s="518"/>
      <c r="DH6" s="518"/>
      <c r="DI6" s="518"/>
      <c r="DJ6" s="518"/>
      <c r="DK6" s="518"/>
      <c r="DL6" s="518"/>
      <c r="DM6" s="518"/>
      <c r="DN6" s="518"/>
      <c r="DO6" s="518"/>
      <c r="DP6" s="521"/>
      <c r="DQ6" s="520"/>
      <c r="DR6" s="508"/>
      <c r="DS6" s="518"/>
      <c r="DT6" s="518"/>
      <c r="DU6" s="518"/>
      <c r="DV6" s="518"/>
      <c r="DW6" s="518"/>
      <c r="DX6" s="518"/>
      <c r="DY6" s="518"/>
      <c r="DZ6" s="518"/>
      <c r="EA6" s="518"/>
      <c r="EB6" s="518"/>
      <c r="EC6" s="518"/>
      <c r="ED6" s="518"/>
      <c r="EE6" s="521"/>
      <c r="EF6" s="521" t="s">
        <v>1156</v>
      </c>
      <c r="EG6" s="521"/>
      <c r="EH6" s="521"/>
      <c r="EI6" s="521"/>
      <c r="EJ6" s="521"/>
      <c r="EK6" s="521"/>
      <c r="EL6" s="521"/>
      <c r="EM6" s="521"/>
      <c r="EN6" s="521"/>
      <c r="EO6" s="521"/>
      <c r="EP6" s="521"/>
      <c r="EQ6" s="521"/>
      <c r="ER6" s="521"/>
      <c r="ES6" s="521"/>
      <c r="ET6" s="521"/>
      <c r="EU6" s="521"/>
      <c r="EV6" s="521"/>
      <c r="EW6" s="521"/>
      <c r="EX6" s="521"/>
      <c r="EY6" s="521"/>
      <c r="EZ6" s="521"/>
      <c r="FA6" s="521"/>
      <c r="FB6" s="521"/>
      <c r="FC6" s="521"/>
      <c r="FD6" s="521"/>
      <c r="FE6" s="521"/>
      <c r="FF6" s="521"/>
      <c r="FG6" s="521"/>
      <c r="FH6" s="521"/>
      <c r="FI6" s="521"/>
      <c r="FJ6" s="521"/>
      <c r="FK6" s="521"/>
      <c r="FL6" s="521"/>
      <c r="FM6" s="521"/>
      <c r="FN6" s="521"/>
      <c r="FO6" s="521"/>
      <c r="FP6" s="521"/>
      <c r="FQ6" s="521"/>
      <c r="FR6" s="521"/>
      <c r="FS6" s="521"/>
      <c r="FT6" s="521"/>
      <c r="FU6" s="521"/>
      <c r="FV6" s="521"/>
      <c r="FW6" s="521"/>
      <c r="FX6" s="521"/>
      <c r="FY6" s="521"/>
      <c r="FZ6" s="521"/>
      <c r="GA6" s="521"/>
      <c r="GB6" s="521"/>
      <c r="GC6" s="521"/>
      <c r="GD6" s="521"/>
      <c r="GE6" s="521"/>
      <c r="GF6" s="521"/>
      <c r="GG6" s="521"/>
      <c r="GH6" s="521"/>
      <c r="GI6" s="521"/>
      <c r="GJ6" s="521"/>
      <c r="GK6" s="521"/>
      <c r="GL6" s="521"/>
      <c r="GM6" s="521"/>
      <c r="GN6" s="521"/>
      <c r="GO6" s="521"/>
      <c r="GP6" s="521"/>
      <c r="GQ6" s="521"/>
      <c r="GR6" s="521"/>
      <c r="GS6" s="521"/>
      <c r="GT6" s="521"/>
      <c r="GU6" s="521"/>
      <c r="GV6" s="521"/>
      <c r="GW6" s="521"/>
      <c r="GX6" s="521"/>
      <c r="GY6" s="521"/>
      <c r="GZ6" s="521"/>
      <c r="HA6" s="521"/>
      <c r="HB6" s="521"/>
      <c r="HC6" s="521"/>
      <c r="HD6" s="521"/>
      <c r="HE6" s="521"/>
      <c r="HF6" s="521"/>
      <c r="HG6" s="521"/>
      <c r="HH6" s="521"/>
      <c r="HI6" s="521"/>
      <c r="HJ6" s="521"/>
      <c r="HK6" s="521"/>
      <c r="HL6" s="521"/>
      <c r="HM6" s="521"/>
      <c r="HN6" s="521"/>
      <c r="HO6" s="521"/>
      <c r="HP6" s="521"/>
      <c r="HQ6" s="521"/>
      <c r="HR6" s="521"/>
      <c r="HS6" s="521"/>
      <c r="HT6" s="521"/>
      <c r="HU6" s="521"/>
      <c r="HV6" s="521"/>
      <c r="HW6" s="521"/>
      <c r="HX6" s="521"/>
      <c r="HY6" s="521"/>
      <c r="HZ6" s="521"/>
      <c r="IA6" s="521"/>
      <c r="IB6" s="521"/>
      <c r="IC6" s="521"/>
      <c r="ID6" s="521"/>
      <c r="IE6" s="521"/>
      <c r="IF6" s="521"/>
      <c r="IG6" s="521"/>
      <c r="IH6" s="521"/>
      <c r="II6" s="521"/>
      <c r="IJ6" s="521"/>
      <c r="IK6" s="521"/>
      <c r="IL6" s="521"/>
      <c r="IM6" s="521"/>
      <c r="IN6" s="521"/>
      <c r="IO6" s="521"/>
      <c r="IP6" s="521"/>
      <c r="IQ6" s="521"/>
      <c r="IR6" s="521"/>
      <c r="IS6" s="521"/>
      <c r="IT6" s="521"/>
      <c r="IU6" s="521"/>
      <c r="IV6" s="521"/>
      <c r="IW6" s="521"/>
      <c r="IX6" s="521"/>
      <c r="IY6" s="521"/>
      <c r="IZ6" s="518"/>
      <c r="JA6" s="508"/>
      <c r="JB6" s="523" t="s">
        <v>1231</v>
      </c>
      <c r="JC6" s="523"/>
      <c r="JD6" s="520"/>
      <c r="JE6" s="523" t="s">
        <v>1810</v>
      </c>
      <c r="JF6" s="523" t="s">
        <v>1811</v>
      </c>
      <c r="JG6" s="520"/>
      <c r="JH6" s="520"/>
      <c r="JI6" s="523"/>
      <c r="JJ6" s="523"/>
      <c r="JK6" s="518"/>
      <c r="JL6" s="518"/>
      <c r="JM6" s="518"/>
      <c r="JN6" s="518"/>
      <c r="JO6" s="518"/>
      <c r="JP6" s="518"/>
      <c r="JQ6" s="518"/>
      <c r="JR6" s="522"/>
      <c r="JS6" s="521"/>
      <c r="JT6" s="521"/>
      <c r="JU6" s="521"/>
      <c r="JV6" s="521"/>
      <c r="JW6" s="521"/>
      <c r="JX6" s="521"/>
      <c r="JY6" s="521"/>
      <c r="JZ6" s="521"/>
      <c r="KA6" s="521"/>
      <c r="KB6" s="521"/>
      <c r="KC6" s="520" t="s">
        <v>1793</v>
      </c>
      <c r="KD6" s="520"/>
      <c r="KE6" s="520"/>
      <c r="KF6" s="520" t="s">
        <v>1789</v>
      </c>
      <c r="KG6" s="520"/>
      <c r="KH6" s="520"/>
      <c r="KI6" s="520"/>
      <c r="KJ6" s="525"/>
      <c r="KK6" s="525"/>
      <c r="KL6" s="525"/>
      <c r="KM6" s="520"/>
      <c r="KN6" s="520"/>
      <c r="KO6" s="520"/>
      <c r="KP6" s="520"/>
      <c r="KQ6" s="508"/>
      <c r="KR6" s="518"/>
      <c r="KS6" s="520" t="s">
        <v>575</v>
      </c>
      <c r="KT6" s="520"/>
      <c r="KU6" s="520"/>
      <c r="KV6" s="524"/>
      <c r="KW6" s="521"/>
      <c r="KX6" s="520" t="s">
        <v>1093</v>
      </c>
      <c r="KY6" s="520" t="s">
        <v>1094</v>
      </c>
      <c r="KZ6" s="520"/>
      <c r="LA6" s="520"/>
      <c r="LB6" s="520" t="s">
        <v>1095</v>
      </c>
      <c r="LC6" s="520" t="s">
        <v>1094</v>
      </c>
      <c r="LD6" s="525"/>
      <c r="LE6" s="518"/>
      <c r="LF6" s="520" t="s">
        <v>1679</v>
      </c>
      <c r="LG6" s="520"/>
      <c r="LH6" s="520"/>
      <c r="LI6" s="520"/>
      <c r="LJ6" s="520"/>
      <c r="LK6" s="520"/>
      <c r="LL6" s="520"/>
      <c r="LM6" s="520"/>
      <c r="LN6" s="520"/>
      <c r="LO6" s="525"/>
      <c r="LP6" s="518"/>
      <c r="LQ6" s="518"/>
      <c r="LR6" s="518"/>
      <c r="LS6" s="518"/>
      <c r="LT6" s="518"/>
      <c r="LU6" s="518"/>
      <c r="LV6" s="518"/>
      <c r="LW6" s="520"/>
      <c r="LX6" s="520" t="s">
        <v>1096</v>
      </c>
      <c r="LY6" s="520"/>
      <c r="LZ6" s="518"/>
      <c r="MA6" s="520"/>
      <c r="MB6" s="520" t="s">
        <v>1097</v>
      </c>
      <c r="MC6" s="520"/>
      <c r="MD6" s="520"/>
      <c r="ME6" s="520"/>
      <c r="MF6" s="518"/>
      <c r="MG6" s="524"/>
      <c r="MH6" s="524"/>
      <c r="MI6" s="518"/>
      <c r="MJ6" s="518"/>
      <c r="MK6" s="518"/>
      <c r="ML6" s="518"/>
      <c r="MM6" s="520" t="s">
        <v>1097</v>
      </c>
      <c r="MN6" s="520"/>
      <c r="MO6" s="520"/>
      <c r="MP6" s="520"/>
      <c r="MQ6" s="520"/>
      <c r="MR6" s="520"/>
      <c r="MS6" s="520"/>
      <c r="MT6" s="508"/>
      <c r="MU6" s="521"/>
      <c r="MV6" s="520"/>
      <c r="MW6" s="520"/>
      <c r="MX6" s="520"/>
      <c r="MY6" s="520" t="s">
        <v>1099</v>
      </c>
      <c r="MZ6" s="520"/>
      <c r="NA6" s="520"/>
      <c r="NB6" s="508"/>
      <c r="NC6" s="520"/>
      <c r="ND6" s="520"/>
      <c r="NE6" s="520"/>
      <c r="NF6" s="520"/>
      <c r="NG6" s="520"/>
      <c r="NH6" s="520"/>
      <c r="NI6" s="520"/>
      <c r="NJ6" s="520"/>
      <c r="NK6" s="520"/>
      <c r="NL6" s="520"/>
      <c r="NM6" s="521"/>
      <c r="NN6" s="521"/>
      <c r="NO6" s="521"/>
      <c r="NP6" s="521"/>
      <c r="NQ6" s="521"/>
      <c r="NR6" s="521"/>
      <c r="NS6" s="521"/>
      <c r="NT6" s="521"/>
      <c r="NU6" s="518"/>
      <c r="NV6" s="508"/>
      <c r="NW6" s="518"/>
      <c r="NX6" s="518"/>
      <c r="NY6" s="518"/>
      <c r="NZ6" s="518"/>
      <c r="OA6" s="518"/>
      <c r="OB6" s="518"/>
      <c r="OC6" s="518"/>
      <c r="OD6" s="518"/>
      <c r="OE6" s="518"/>
      <c r="OF6" s="518"/>
      <c r="OG6" s="518"/>
      <c r="OH6" s="518"/>
      <c r="OI6" s="518"/>
      <c r="OJ6" s="518"/>
      <c r="OK6" s="518"/>
      <c r="OL6" s="518"/>
      <c r="OM6" s="518"/>
      <c r="ON6" s="518"/>
      <c r="OO6" s="518"/>
      <c r="OP6" s="518"/>
      <c r="OQ6" s="518"/>
      <c r="OR6" s="518"/>
      <c r="OS6" s="518"/>
      <c r="OT6" s="518"/>
      <c r="OU6" s="518"/>
      <c r="OV6" s="518"/>
      <c r="OW6" s="518"/>
      <c r="OX6" s="518"/>
      <c r="OY6" s="518"/>
      <c r="OZ6" s="518"/>
      <c r="PA6" s="518"/>
      <c r="PB6" s="518"/>
      <c r="PC6" s="518"/>
      <c r="PD6" s="518"/>
      <c r="PE6" s="518"/>
      <c r="PF6" s="518"/>
      <c r="PG6" s="518"/>
      <c r="PH6" s="518"/>
      <c r="PI6" s="518"/>
      <c r="PJ6" s="518"/>
      <c r="PK6" s="518"/>
      <c r="PL6" s="518"/>
      <c r="PM6" s="518"/>
      <c r="PN6" s="518"/>
      <c r="PO6" s="518"/>
      <c r="PP6" s="518"/>
      <c r="PQ6" s="518"/>
      <c r="PR6" s="518"/>
      <c r="PS6" s="518"/>
      <c r="PT6" s="518"/>
      <c r="PU6" s="518"/>
      <c r="PV6" s="518"/>
      <c r="PW6" s="518"/>
      <c r="PX6" s="518"/>
      <c r="PY6" s="518"/>
      <c r="PZ6" s="518"/>
      <c r="QA6" s="518"/>
      <c r="QB6" s="518"/>
      <c r="QC6" s="518"/>
      <c r="QD6" s="518"/>
      <c r="QE6" s="518"/>
      <c r="QF6" s="518"/>
      <c r="QG6" s="518"/>
      <c r="QH6" s="518"/>
      <c r="QI6" s="518"/>
      <c r="QJ6" s="518"/>
      <c r="QK6" s="518"/>
      <c r="QL6" s="518"/>
      <c r="QM6" s="518"/>
      <c r="QN6" s="518"/>
      <c r="QO6" s="518"/>
      <c r="QP6" s="518"/>
      <c r="QQ6" s="518"/>
      <c r="QR6" s="518"/>
      <c r="QS6" s="518"/>
      <c r="QT6" s="518"/>
      <c r="QU6" s="518"/>
      <c r="QV6" s="518"/>
      <c r="QW6" s="518"/>
      <c r="QX6" s="518"/>
      <c r="QY6" s="518"/>
      <c r="QZ6" s="518"/>
      <c r="RA6" s="518"/>
      <c r="RB6" s="518"/>
      <c r="RC6" s="518"/>
      <c r="RD6" s="518"/>
      <c r="RE6" s="518"/>
      <c r="RF6" s="518"/>
      <c r="RG6" s="518"/>
      <c r="RH6" s="518"/>
      <c r="RI6" s="518"/>
      <c r="RJ6" s="518"/>
      <c r="RK6" s="518"/>
      <c r="RL6" s="518"/>
      <c r="RM6" s="518"/>
      <c r="RN6" s="518"/>
      <c r="RO6" s="518"/>
      <c r="RP6" s="518"/>
      <c r="RQ6" s="518"/>
      <c r="RR6" s="518"/>
      <c r="RS6" s="518"/>
      <c r="RT6" s="518"/>
      <c r="RU6" s="518"/>
      <c r="RV6" s="518"/>
      <c r="RW6" s="518"/>
      <c r="RX6" s="518"/>
      <c r="RY6" s="518"/>
      <c r="RZ6" s="518"/>
      <c r="SA6" s="518"/>
      <c r="SB6" s="518"/>
      <c r="SC6" s="518"/>
      <c r="SD6" s="518"/>
      <c r="SE6" s="518"/>
      <c r="SF6" s="518"/>
      <c r="SG6" s="518"/>
      <c r="SH6" s="518"/>
      <c r="SI6" s="518"/>
      <c r="SJ6" s="518"/>
      <c r="SK6" s="518"/>
      <c r="SL6" s="518"/>
      <c r="SM6" s="518"/>
      <c r="SN6" s="518"/>
      <c r="SO6" s="518"/>
      <c r="SP6" s="518"/>
      <c r="SQ6" s="518"/>
      <c r="SR6" s="518"/>
      <c r="SS6" s="518"/>
      <c r="ST6" s="518"/>
      <c r="SU6" s="518"/>
      <c r="SV6" s="518"/>
      <c r="SW6" s="518"/>
      <c r="SX6" s="518"/>
      <c r="SY6" s="518"/>
      <c r="SZ6" s="518"/>
      <c r="TA6" s="518"/>
      <c r="TB6" s="518"/>
      <c r="TC6" s="518"/>
      <c r="TD6" s="518"/>
      <c r="TE6" s="518"/>
      <c r="TF6" s="518"/>
      <c r="TG6" s="518"/>
      <c r="TH6" s="518"/>
      <c r="TI6" s="518"/>
      <c r="TJ6" s="518"/>
      <c r="TK6" s="518"/>
      <c r="TL6" s="518"/>
      <c r="TM6" s="518"/>
      <c r="TN6" s="518"/>
      <c r="TO6" s="518"/>
      <c r="TP6" s="518"/>
      <c r="TQ6" s="518"/>
      <c r="TR6" s="518"/>
      <c r="TS6" s="518"/>
      <c r="TT6" s="518"/>
      <c r="TU6" s="518"/>
      <c r="TV6" s="518"/>
      <c r="TW6" s="518"/>
      <c r="TX6" s="518"/>
      <c r="TY6" s="518"/>
      <c r="TZ6" s="518"/>
      <c r="UA6" s="518"/>
      <c r="UB6" s="518"/>
      <c r="UC6" s="518"/>
      <c r="UD6" s="518"/>
      <c r="UE6" s="518"/>
      <c r="UF6" s="518"/>
      <c r="UG6" s="518"/>
      <c r="UH6" s="518"/>
      <c r="UI6" s="518"/>
      <c r="UJ6" s="518"/>
      <c r="UK6" s="518"/>
      <c r="UL6" s="518"/>
      <c r="UM6" s="518"/>
      <c r="UN6" s="518"/>
      <c r="UO6" s="518"/>
      <c r="UP6" s="518"/>
      <c r="UQ6" s="518"/>
      <c r="UR6" s="518"/>
      <c r="US6" s="518"/>
      <c r="UT6" s="518"/>
      <c r="UU6" s="518"/>
      <c r="UV6" s="518"/>
      <c r="UW6" s="518"/>
      <c r="UX6" s="518"/>
      <c r="UY6" s="518"/>
      <c r="UZ6" s="518"/>
      <c r="VA6" s="518"/>
      <c r="VB6" s="509">
        <v>0</v>
      </c>
    </row>
    <row r="7" spans="1:574" hidden="1" outlineLevel="1">
      <c r="A7" s="21"/>
      <c r="B7" s="21"/>
      <c r="C7" s="14"/>
      <c r="D7" s="14"/>
      <c r="E7" t="b">
        <v>0</v>
      </c>
      <c r="G7" s="29" t="s">
        <v>1875</v>
      </c>
      <c r="N7" s="26">
        <v>2</v>
      </c>
      <c r="O7" s="26">
        <f>IF(d.Region=1,2,1)</f>
        <v>1</v>
      </c>
      <c r="P7" s="26">
        <v>3</v>
      </c>
      <c r="U7" s="26">
        <v>1</v>
      </c>
      <c r="V7" s="26">
        <v>1</v>
      </c>
      <c r="W7" s="26">
        <v>1</v>
      </c>
      <c r="X7" s="26">
        <v>1</v>
      </c>
      <c r="Y7" s="26">
        <v>1</v>
      </c>
      <c r="AS7" s="553"/>
      <c r="AT7" s="9"/>
      <c r="AU7" s="9"/>
      <c r="AV7" s="565"/>
      <c r="AW7" s="565"/>
      <c r="AX7" s="565"/>
      <c r="AY7" s="565"/>
      <c r="AZ7" s="565"/>
      <c r="BA7" s="565"/>
      <c r="BB7" s="565"/>
      <c r="BC7" s="565"/>
      <c r="BD7" s="9"/>
      <c r="BE7" s="565"/>
      <c r="BF7" s="565"/>
      <c r="BG7" s="565"/>
      <c r="BH7" s="565"/>
      <c r="BI7" s="565"/>
      <c r="BJ7" s="565"/>
      <c r="BK7" s="565"/>
      <c r="BL7" s="9"/>
      <c r="BM7" s="565"/>
      <c r="BN7" s="565"/>
      <c r="BO7" s="565"/>
      <c r="BP7" s="565"/>
      <c r="BQ7" s="565"/>
      <c r="BR7" s="565"/>
      <c r="BS7" s="565"/>
      <c r="BT7" s="565"/>
      <c r="BU7" s="565"/>
      <c r="BV7" s="565"/>
      <c r="BW7" s="565"/>
      <c r="BX7" s="9"/>
      <c r="BY7" s="565"/>
      <c r="BZ7" s="565"/>
      <c r="CA7" s="565"/>
      <c r="CB7" s="565"/>
      <c r="CC7" s="565"/>
      <c r="CD7" s="565"/>
      <c r="CE7" s="565"/>
      <c r="CF7" s="565"/>
      <c r="CG7" s="565"/>
      <c r="CH7" s="565"/>
      <c r="CI7" s="9"/>
      <c r="CJ7" s="565"/>
      <c r="CK7" s="565"/>
      <c r="CL7" s="565"/>
      <c r="CM7" s="565"/>
      <c r="CN7" s="565"/>
      <c r="CO7" s="566"/>
      <c r="CP7" s="565"/>
      <c r="CQ7" s="565"/>
      <c r="CR7" s="565"/>
      <c r="CS7" s="565"/>
      <c r="CT7" s="565"/>
      <c r="CU7" s="565"/>
      <c r="CV7" s="565"/>
      <c r="CW7" s="565"/>
      <c r="CX7" s="565"/>
      <c r="CY7" s="565"/>
      <c r="CZ7" s="565"/>
      <c r="DA7" s="565"/>
      <c r="DB7" s="565"/>
      <c r="DC7" s="565"/>
      <c r="DD7" s="565"/>
      <c r="DE7" s="565"/>
      <c r="DF7" s="565"/>
      <c r="DG7" s="565"/>
      <c r="DH7" s="565"/>
      <c r="DI7" s="565"/>
      <c r="DJ7" s="565"/>
      <c r="DK7" s="565"/>
      <c r="DL7" s="565"/>
      <c r="DM7" s="565"/>
      <c r="DN7" s="565"/>
      <c r="DO7" s="565"/>
      <c r="DP7" s="565"/>
      <c r="DQ7" s="565"/>
      <c r="DR7" s="9"/>
      <c r="DS7" s="565"/>
      <c r="DT7" s="565"/>
      <c r="DU7" s="565"/>
      <c r="DV7" s="565"/>
      <c r="DW7" s="565"/>
      <c r="DX7" s="565"/>
      <c r="DY7" s="565"/>
      <c r="DZ7" s="565"/>
      <c r="EA7" s="565"/>
      <c r="EB7" s="565"/>
      <c r="EC7" s="565"/>
      <c r="ED7" s="565"/>
      <c r="EE7" s="565"/>
      <c r="EF7" s="567"/>
      <c r="EG7" s="567"/>
      <c r="EH7" s="567"/>
      <c r="EI7" s="567"/>
      <c r="EJ7" s="567"/>
      <c r="EK7" s="567"/>
      <c r="EL7" s="567"/>
      <c r="EM7" s="567"/>
      <c r="EN7" s="136"/>
      <c r="EO7" s="136"/>
      <c r="EP7" s="136"/>
      <c r="EQ7" s="136"/>
      <c r="ER7" s="136"/>
      <c r="ES7" s="136"/>
      <c r="ET7" s="136"/>
      <c r="EU7" s="136"/>
      <c r="EV7" s="136"/>
      <c r="EW7" s="136"/>
      <c r="EX7" s="136"/>
      <c r="EY7" s="136"/>
      <c r="EZ7" s="136"/>
      <c r="FA7" s="136"/>
      <c r="FB7" s="136"/>
      <c r="FC7" s="136"/>
      <c r="FD7" s="136"/>
      <c r="FE7" s="136"/>
      <c r="FF7" s="136"/>
      <c r="FG7" s="136"/>
      <c r="FH7" s="136"/>
      <c r="FI7" s="136"/>
      <c r="FJ7" s="136"/>
      <c r="FK7" s="136"/>
      <c r="FL7" s="136"/>
      <c r="FM7" s="136"/>
      <c r="FN7" s="136"/>
      <c r="FO7" s="136"/>
      <c r="FP7" s="136"/>
      <c r="FQ7" s="136"/>
      <c r="FR7" s="567"/>
      <c r="FS7" s="567"/>
      <c r="FT7" s="567"/>
      <c r="FU7" s="567"/>
      <c r="FV7" s="567"/>
      <c r="FW7" s="567"/>
      <c r="FX7" s="567"/>
      <c r="FY7" s="567"/>
      <c r="FZ7" s="567"/>
      <c r="GA7" s="567"/>
      <c r="GB7" s="567"/>
      <c r="GC7" s="567"/>
      <c r="GD7" s="567"/>
      <c r="GE7" s="567"/>
      <c r="GF7" s="567"/>
      <c r="GG7" s="567"/>
      <c r="GH7" s="567"/>
      <c r="GI7" s="567"/>
      <c r="GJ7" s="567"/>
      <c r="GK7" s="567"/>
      <c r="GL7" s="567"/>
      <c r="GM7" s="567"/>
      <c r="GN7" s="567"/>
      <c r="GO7" s="567"/>
      <c r="GP7" s="567"/>
      <c r="GQ7" s="567"/>
      <c r="GR7" s="567"/>
      <c r="GS7" s="567"/>
      <c r="GT7" s="567"/>
      <c r="GU7" s="567"/>
      <c r="GV7" s="567"/>
      <c r="GW7" s="136"/>
      <c r="GX7" s="136"/>
      <c r="GY7" s="136"/>
      <c r="GZ7" s="136"/>
      <c r="HA7" s="136"/>
      <c r="HB7" s="136"/>
      <c r="HC7" s="136"/>
      <c r="HD7" s="136"/>
      <c r="HE7" s="136"/>
      <c r="HF7" s="136"/>
      <c r="HG7" s="136"/>
      <c r="HH7" s="136"/>
      <c r="HI7" s="136"/>
      <c r="HJ7" s="136"/>
      <c r="HK7" s="136"/>
      <c r="HL7" s="136"/>
      <c r="HM7" s="136"/>
      <c r="HN7" s="136"/>
      <c r="HO7" s="136"/>
      <c r="HP7" s="136"/>
      <c r="HQ7" s="136"/>
      <c r="HR7" s="136"/>
      <c r="HS7" s="136"/>
      <c r="HT7" s="136"/>
      <c r="HU7" s="136"/>
      <c r="HV7" s="136"/>
      <c r="HW7" s="136"/>
      <c r="HX7" s="136"/>
      <c r="HY7" s="136"/>
      <c r="HZ7" s="136"/>
      <c r="IA7" s="567"/>
      <c r="IB7" s="567"/>
      <c r="IC7" s="567"/>
      <c r="ID7" s="567"/>
      <c r="IE7" s="567"/>
      <c r="IF7" s="567"/>
      <c r="IG7" s="567"/>
      <c r="IH7" s="567"/>
      <c r="II7" s="567"/>
      <c r="IJ7" s="567"/>
      <c r="IK7" s="567"/>
      <c r="IL7" s="567"/>
      <c r="IM7" s="567"/>
      <c r="IN7" s="567"/>
      <c r="IO7" s="567"/>
      <c r="IP7" s="567"/>
      <c r="IQ7" s="567"/>
      <c r="IR7" s="567"/>
      <c r="IS7" s="567"/>
      <c r="IT7" s="567"/>
      <c r="IU7" s="567"/>
      <c r="IV7" s="567"/>
      <c r="IW7" s="567"/>
      <c r="IX7" s="567"/>
      <c r="IY7" s="567"/>
      <c r="IZ7" s="565"/>
      <c r="JA7" s="9"/>
      <c r="JB7" s="568"/>
      <c r="JC7" s="568"/>
      <c r="JD7" s="565"/>
      <c r="JE7" s="565"/>
      <c r="JF7" s="565"/>
      <c r="JG7" s="565"/>
      <c r="JH7" s="565"/>
      <c r="JI7" s="565"/>
      <c r="JJ7" s="565"/>
      <c r="JK7" s="565"/>
      <c r="JL7" s="565"/>
      <c r="JM7" s="565"/>
      <c r="JN7" s="565"/>
      <c r="JO7" s="565"/>
      <c r="JP7" s="565"/>
      <c r="JQ7" s="565"/>
      <c r="JR7" s="565"/>
      <c r="JS7" s="565"/>
      <c r="JT7" s="565"/>
      <c r="JU7" s="565"/>
      <c r="JV7" s="565"/>
      <c r="JW7" s="565"/>
      <c r="JX7" s="565"/>
      <c r="JY7" s="565"/>
      <c r="JZ7" s="565"/>
      <c r="KA7" s="565"/>
      <c r="KB7" s="565"/>
      <c r="KC7" s="565"/>
      <c r="KD7" s="565"/>
      <c r="KE7" s="565"/>
      <c r="KF7" s="565"/>
      <c r="KG7" s="565"/>
      <c r="KH7" s="565"/>
      <c r="KI7" s="565"/>
      <c r="KJ7" s="565"/>
      <c r="KK7" s="565"/>
      <c r="KL7" s="565"/>
      <c r="KM7" s="565"/>
      <c r="KN7" s="565"/>
      <c r="KO7" s="565"/>
      <c r="KP7" s="565"/>
      <c r="KQ7" s="9"/>
      <c r="KR7" s="565"/>
      <c r="KS7" s="568"/>
      <c r="KT7" s="568"/>
      <c r="KU7" s="568"/>
      <c r="KV7" s="568"/>
      <c r="KW7" s="568"/>
      <c r="KX7" s="565"/>
      <c r="KY7" s="565"/>
      <c r="KZ7" s="565"/>
      <c r="LA7" s="565"/>
      <c r="LB7" s="565"/>
      <c r="LC7" s="565"/>
      <c r="LD7" s="565"/>
      <c r="LE7" s="565"/>
      <c r="LF7" s="565"/>
      <c r="LG7" s="565"/>
      <c r="LH7" s="565"/>
      <c r="LI7" s="565"/>
      <c r="LJ7" s="565"/>
      <c r="LK7" s="565"/>
      <c r="LL7" s="565"/>
      <c r="LM7" s="565"/>
      <c r="LN7" s="565"/>
      <c r="LO7" s="568"/>
      <c r="LP7" s="568"/>
      <c r="LQ7" s="568"/>
      <c r="LR7" s="568"/>
      <c r="LS7" s="568"/>
      <c r="LT7" s="568"/>
      <c r="LU7" s="568"/>
      <c r="LV7" s="568"/>
      <c r="LW7" s="565"/>
      <c r="LX7" s="565"/>
      <c r="LY7" s="565"/>
      <c r="LZ7" s="568"/>
      <c r="MA7" s="568"/>
      <c r="MB7" s="565"/>
      <c r="MC7" s="565"/>
      <c r="MD7" s="565"/>
      <c r="ME7" s="565"/>
      <c r="MF7" s="565"/>
      <c r="MG7" s="565"/>
      <c r="MH7" s="565"/>
      <c r="MI7" s="565"/>
      <c r="MJ7" s="565"/>
      <c r="MK7" s="565"/>
      <c r="ML7" s="565"/>
      <c r="MM7" s="565"/>
      <c r="MN7" s="568"/>
      <c r="MO7" s="568"/>
      <c r="MP7" s="565"/>
      <c r="MQ7" s="565"/>
      <c r="MR7" s="565"/>
      <c r="MS7" s="565"/>
      <c r="MT7" s="9"/>
      <c r="MU7" s="565"/>
      <c r="MV7" s="565"/>
      <c r="MW7" s="565"/>
      <c r="MX7" s="565"/>
      <c r="MY7" s="565"/>
      <c r="MZ7" s="565"/>
      <c r="NA7" s="565"/>
      <c r="NB7" s="9"/>
      <c r="NC7" s="565"/>
      <c r="ND7" s="565"/>
      <c r="NE7" s="565"/>
      <c r="NF7" s="565"/>
      <c r="NG7" s="565"/>
      <c r="NH7" s="565"/>
      <c r="NI7" s="565"/>
      <c r="NJ7" s="565"/>
      <c r="NK7" s="565"/>
      <c r="NL7" s="565"/>
      <c r="NM7" s="565"/>
      <c r="NN7" s="565"/>
      <c r="NO7" s="565"/>
      <c r="NP7" s="565"/>
      <c r="NQ7" s="565"/>
      <c r="NR7" s="565"/>
      <c r="NS7" s="565"/>
      <c r="NT7" s="565"/>
      <c r="NU7" s="565"/>
      <c r="NV7" s="9"/>
      <c r="NW7" s="12"/>
      <c r="NX7" s="12"/>
      <c r="NY7" s="12"/>
      <c r="NZ7" s="12"/>
      <c r="OA7" s="12"/>
      <c r="OB7" s="12"/>
      <c r="OC7" s="136"/>
      <c r="OD7" s="136"/>
      <c r="OE7" s="136"/>
      <c r="OF7" s="136"/>
      <c r="OG7" s="136"/>
      <c r="OH7" s="136"/>
      <c r="OI7" s="136"/>
      <c r="OJ7" s="136"/>
      <c r="OK7" s="136"/>
      <c r="OL7" s="136"/>
      <c r="OM7" s="136"/>
      <c r="ON7" s="136"/>
      <c r="OO7" s="136"/>
      <c r="OP7" s="136"/>
      <c r="OQ7" s="136"/>
      <c r="OR7" s="136"/>
      <c r="OS7" s="136"/>
      <c r="OT7" s="136"/>
      <c r="OU7" s="136"/>
      <c r="OV7" s="136"/>
      <c r="OW7" s="136"/>
      <c r="OX7" s="136"/>
      <c r="OY7" s="136"/>
      <c r="OZ7" s="136"/>
      <c r="PA7" s="136"/>
      <c r="PB7" s="136"/>
      <c r="PC7" s="136"/>
      <c r="PD7" s="136"/>
      <c r="PE7" s="136"/>
      <c r="PF7" s="136"/>
      <c r="PG7" s="12"/>
      <c r="PH7" s="12"/>
      <c r="PI7" s="12"/>
      <c r="PJ7" s="12"/>
      <c r="PK7" s="12"/>
      <c r="PL7" s="12"/>
      <c r="PM7" s="12"/>
      <c r="PN7" s="12"/>
      <c r="PO7" s="12"/>
      <c r="PP7" s="12"/>
      <c r="PQ7" s="12"/>
      <c r="PR7" s="12"/>
      <c r="PS7" s="12"/>
      <c r="PT7" s="12"/>
      <c r="PU7" s="12"/>
      <c r="PV7" s="12"/>
      <c r="PW7" s="12"/>
      <c r="PX7" s="12"/>
      <c r="PY7" s="12"/>
      <c r="PZ7" s="12"/>
      <c r="QA7" s="12"/>
      <c r="QB7" s="12"/>
      <c r="QC7" s="12"/>
      <c r="QD7" s="12"/>
      <c r="QE7" s="12"/>
      <c r="QF7" s="12"/>
      <c r="QG7" s="569"/>
      <c r="QH7" s="569"/>
      <c r="QI7" s="569"/>
      <c r="QJ7" s="569"/>
      <c r="QK7" s="569"/>
      <c r="QL7" s="569"/>
      <c r="QM7" s="569"/>
      <c r="QN7" s="569"/>
      <c r="QO7" s="569"/>
      <c r="QP7" s="569"/>
      <c r="QQ7" s="569"/>
      <c r="QR7" s="569"/>
      <c r="QS7" s="569"/>
      <c r="QT7" s="569"/>
      <c r="QU7" s="569"/>
      <c r="QV7" s="569"/>
      <c r="QW7" s="569"/>
      <c r="QX7" s="569"/>
      <c r="QY7" s="569"/>
      <c r="QZ7" s="569"/>
      <c r="RA7" s="569"/>
      <c r="RB7" s="569"/>
      <c r="RC7" s="569"/>
      <c r="RD7" s="569"/>
      <c r="RE7" s="569"/>
      <c r="RF7" s="569"/>
      <c r="RG7" s="569"/>
      <c r="RH7" s="569"/>
      <c r="RI7" s="569"/>
      <c r="RJ7" s="569"/>
      <c r="RK7" s="569"/>
      <c r="RL7" s="569"/>
      <c r="RM7" s="569"/>
      <c r="RN7" s="569"/>
      <c r="RO7" s="569"/>
      <c r="RP7" s="569"/>
      <c r="RQ7" s="569"/>
      <c r="RR7" s="569"/>
      <c r="RS7" s="569"/>
      <c r="RT7" s="569"/>
      <c r="RU7" s="569"/>
      <c r="RV7" s="569"/>
      <c r="RW7" s="569"/>
      <c r="RX7" s="569"/>
      <c r="RY7" s="569"/>
      <c r="RZ7" s="569"/>
      <c r="SA7" s="569"/>
      <c r="SB7" s="569"/>
      <c r="SC7" s="569"/>
      <c r="SD7" s="569"/>
      <c r="SE7" s="569"/>
      <c r="SF7" s="569"/>
      <c r="SG7" s="569"/>
      <c r="SH7" s="569"/>
      <c r="SI7" s="569"/>
      <c r="SJ7" s="569"/>
      <c r="SK7" s="569"/>
      <c r="SL7" s="569"/>
      <c r="SM7" s="569"/>
      <c r="SN7" s="569"/>
      <c r="SO7" s="569"/>
      <c r="SP7" s="569"/>
      <c r="SQ7" s="569"/>
      <c r="SR7" s="569"/>
      <c r="SS7" s="569"/>
      <c r="ST7" s="569"/>
      <c r="SU7" s="569"/>
      <c r="SV7" s="569"/>
      <c r="SW7" s="569"/>
      <c r="SX7" s="569"/>
      <c r="SY7" s="569"/>
      <c r="SZ7" s="569"/>
      <c r="TA7" s="569"/>
      <c r="TB7" s="569"/>
      <c r="TC7" s="569"/>
      <c r="TD7" s="569"/>
      <c r="TE7" s="569"/>
      <c r="TF7" s="569"/>
      <c r="TG7" s="569"/>
      <c r="TH7" s="569"/>
      <c r="TI7" s="569"/>
      <c r="TJ7" s="569"/>
      <c r="TK7" s="569"/>
      <c r="TL7" s="569"/>
      <c r="TM7" s="569"/>
      <c r="TN7" s="569"/>
      <c r="TO7" s="569"/>
      <c r="TP7" s="569"/>
      <c r="TQ7" s="569"/>
      <c r="TR7" s="569"/>
      <c r="TS7" s="569"/>
      <c r="TT7" s="569"/>
      <c r="TU7" s="569"/>
      <c r="TV7" s="569"/>
      <c r="TW7" s="569"/>
      <c r="TX7" s="569"/>
      <c r="TY7" s="569"/>
      <c r="TZ7" s="569"/>
      <c r="UA7" s="569"/>
      <c r="UB7" s="569"/>
      <c r="UC7" s="569"/>
      <c r="UD7" s="569"/>
      <c r="UE7" s="569"/>
      <c r="UF7" s="569"/>
      <c r="UG7" s="569"/>
      <c r="UH7" s="569"/>
      <c r="UI7" s="569"/>
      <c r="UJ7" s="569"/>
      <c r="UK7" s="569"/>
      <c r="UL7" s="569"/>
      <c r="UM7" s="569"/>
      <c r="UN7" s="569"/>
      <c r="UO7" s="569"/>
      <c r="UP7" s="569"/>
      <c r="UQ7" s="569"/>
      <c r="UR7" s="569"/>
      <c r="US7" s="569"/>
      <c r="UT7" s="569"/>
      <c r="UU7" s="569"/>
      <c r="UV7" s="569"/>
      <c r="UW7" s="569"/>
      <c r="UX7" s="569"/>
      <c r="UY7" s="569"/>
      <c r="UZ7" s="569"/>
      <c r="VA7" s="568"/>
      <c r="VB7" s="23"/>
    </row>
    <row r="8" spans="1:574" hidden="1" outlineLevel="1">
      <c r="A8" s="21"/>
      <c r="B8" s="21"/>
      <c r="C8" s="14"/>
      <c r="D8" s="14"/>
      <c r="E8" t="b">
        <v>0</v>
      </c>
      <c r="G8" s="29" t="str">
        <f ca="1">"SA level "&amp;RIGHT(OFFSET(G8,-1,0),2)+1</f>
        <v>SA level 2</v>
      </c>
      <c r="N8" s="26">
        <v>4</v>
      </c>
      <c r="O8" s="26">
        <v>3</v>
      </c>
      <c r="P8" s="26">
        <v>2</v>
      </c>
      <c r="Q8">
        <v>7</v>
      </c>
      <c r="R8">
        <v>8</v>
      </c>
      <c r="S8">
        <v>9</v>
      </c>
      <c r="T8">
        <v>9</v>
      </c>
      <c r="U8" s="26">
        <v>2</v>
      </c>
      <c r="X8" s="26">
        <v>2</v>
      </c>
      <c r="Y8" s="26">
        <v>2</v>
      </c>
      <c r="AS8" s="553"/>
      <c r="AT8" s="9"/>
      <c r="AU8" s="9"/>
      <c r="AV8" s="565"/>
      <c r="AW8" s="565"/>
      <c r="AX8" s="565"/>
      <c r="AY8" s="565"/>
      <c r="AZ8" s="565"/>
      <c r="BA8" s="565"/>
      <c r="BB8" s="565"/>
      <c r="BC8" s="565"/>
      <c r="BD8" s="9"/>
      <c r="BE8" s="565"/>
      <c r="BF8" s="565"/>
      <c r="BG8" s="565"/>
      <c r="BH8" s="565"/>
      <c r="BI8" s="565"/>
      <c r="BJ8" s="565"/>
      <c r="BK8" s="565"/>
      <c r="BL8" s="9"/>
      <c r="BM8" s="565"/>
      <c r="BN8" s="565"/>
      <c r="BO8" s="565"/>
      <c r="BP8" s="565"/>
      <c r="BQ8" s="565"/>
      <c r="BR8" s="565"/>
      <c r="BS8" s="565"/>
      <c r="BT8" s="565"/>
      <c r="BU8" s="565"/>
      <c r="BV8" s="565"/>
      <c r="BW8" s="565"/>
      <c r="BX8" s="9"/>
      <c r="BY8" s="565"/>
      <c r="BZ8" s="565"/>
      <c r="CA8" s="565"/>
      <c r="CB8" s="565"/>
      <c r="CC8" s="565"/>
      <c r="CD8" s="565"/>
      <c r="CE8" s="565"/>
      <c r="CF8" s="565"/>
      <c r="CG8" s="565"/>
      <c r="CH8" s="565"/>
      <c r="CI8" s="9"/>
      <c r="CJ8" s="565"/>
      <c r="CK8" s="565"/>
      <c r="CL8" s="565"/>
      <c r="CM8" s="565"/>
      <c r="CN8" s="565"/>
      <c r="CO8" s="566"/>
      <c r="CP8" s="565"/>
      <c r="CQ8" s="565"/>
      <c r="CR8" s="565"/>
      <c r="CS8" s="565"/>
      <c r="CT8" s="565"/>
      <c r="CU8" s="565"/>
      <c r="CV8" s="565"/>
      <c r="CW8" s="565"/>
      <c r="CX8" s="565"/>
      <c r="CY8" s="565"/>
      <c r="CZ8" s="565"/>
      <c r="DA8" s="565"/>
      <c r="DB8" s="565"/>
      <c r="DC8" s="565"/>
      <c r="DD8" s="565"/>
      <c r="DE8" s="565"/>
      <c r="DF8" s="565"/>
      <c r="DG8" s="565"/>
      <c r="DH8" s="565"/>
      <c r="DI8" s="565"/>
      <c r="DJ8" s="565"/>
      <c r="DK8" s="565"/>
      <c r="DL8" s="565"/>
      <c r="DM8" s="565"/>
      <c r="DN8" s="565"/>
      <c r="DO8" s="565"/>
      <c r="DP8" s="565"/>
      <c r="DQ8" s="565"/>
      <c r="DR8" s="9"/>
      <c r="DS8" s="565"/>
      <c r="DT8" s="565"/>
      <c r="DU8" s="565"/>
      <c r="DV8" s="565"/>
      <c r="DW8" s="565"/>
      <c r="DX8" s="565"/>
      <c r="DY8" s="565"/>
      <c r="DZ8" s="565"/>
      <c r="EA8" s="565"/>
      <c r="EB8" s="565"/>
      <c r="EC8" s="565"/>
      <c r="ED8" s="565"/>
      <c r="EE8" s="565"/>
      <c r="EF8" s="567"/>
      <c r="EG8" s="567"/>
      <c r="EH8" s="567"/>
      <c r="EI8" s="567"/>
      <c r="EJ8" s="567"/>
      <c r="EK8" s="567"/>
      <c r="EL8" s="567"/>
      <c r="EM8" s="567"/>
      <c r="EN8" s="136"/>
      <c r="EO8" s="136"/>
      <c r="EP8" s="136"/>
      <c r="EQ8" s="136"/>
      <c r="ER8" s="136"/>
      <c r="ES8" s="136"/>
      <c r="ET8" s="136"/>
      <c r="EU8" s="136"/>
      <c r="EV8" s="136"/>
      <c r="EW8" s="136"/>
      <c r="EX8" s="136"/>
      <c r="EY8" s="136"/>
      <c r="EZ8" s="136"/>
      <c r="FA8" s="136"/>
      <c r="FB8" s="136"/>
      <c r="FC8" s="136"/>
      <c r="FD8" s="136"/>
      <c r="FE8" s="136"/>
      <c r="FF8" s="136"/>
      <c r="FG8" s="136"/>
      <c r="FH8" s="136"/>
      <c r="FI8" s="136"/>
      <c r="FJ8" s="136"/>
      <c r="FK8" s="136"/>
      <c r="FL8" s="136"/>
      <c r="FM8" s="136"/>
      <c r="FN8" s="136"/>
      <c r="FO8" s="136"/>
      <c r="FP8" s="136"/>
      <c r="FQ8" s="136"/>
      <c r="FR8" s="567"/>
      <c r="FS8" s="567"/>
      <c r="FT8" s="567"/>
      <c r="FU8" s="567"/>
      <c r="FV8" s="567"/>
      <c r="FW8" s="567"/>
      <c r="FX8" s="567"/>
      <c r="FY8" s="567"/>
      <c r="FZ8" s="567"/>
      <c r="GA8" s="567"/>
      <c r="GB8" s="567"/>
      <c r="GC8" s="567"/>
      <c r="GD8" s="567"/>
      <c r="GE8" s="567"/>
      <c r="GF8" s="567"/>
      <c r="GG8" s="567"/>
      <c r="GH8" s="567"/>
      <c r="GI8" s="567"/>
      <c r="GJ8" s="567"/>
      <c r="GK8" s="567"/>
      <c r="GL8" s="567"/>
      <c r="GM8" s="567"/>
      <c r="GN8" s="567"/>
      <c r="GO8" s="567"/>
      <c r="GP8" s="567"/>
      <c r="GQ8" s="567"/>
      <c r="GR8" s="567"/>
      <c r="GS8" s="567"/>
      <c r="GT8" s="567"/>
      <c r="GU8" s="567"/>
      <c r="GV8" s="567"/>
      <c r="GW8" s="136"/>
      <c r="GX8" s="136"/>
      <c r="GY8" s="136"/>
      <c r="GZ8" s="136"/>
      <c r="HA8" s="136"/>
      <c r="HB8" s="136"/>
      <c r="HC8" s="136"/>
      <c r="HD8" s="136"/>
      <c r="HE8" s="136"/>
      <c r="HF8" s="136"/>
      <c r="HG8" s="136"/>
      <c r="HH8" s="136"/>
      <c r="HI8" s="136"/>
      <c r="HJ8" s="136"/>
      <c r="HK8" s="136"/>
      <c r="HL8" s="136"/>
      <c r="HM8" s="136"/>
      <c r="HN8" s="136"/>
      <c r="HO8" s="136"/>
      <c r="HP8" s="136"/>
      <c r="HQ8" s="136"/>
      <c r="HR8" s="136"/>
      <c r="HS8" s="136"/>
      <c r="HT8" s="136"/>
      <c r="HU8" s="136"/>
      <c r="HV8" s="136"/>
      <c r="HW8" s="136"/>
      <c r="HX8" s="136"/>
      <c r="HY8" s="136"/>
      <c r="HZ8" s="136"/>
      <c r="IA8" s="567"/>
      <c r="IB8" s="567"/>
      <c r="IC8" s="567"/>
      <c r="ID8" s="567"/>
      <c r="IE8" s="567"/>
      <c r="IF8" s="567"/>
      <c r="IG8" s="567"/>
      <c r="IH8" s="567"/>
      <c r="II8" s="567"/>
      <c r="IJ8" s="567"/>
      <c r="IK8" s="567"/>
      <c r="IL8" s="567"/>
      <c r="IM8" s="567"/>
      <c r="IN8" s="567"/>
      <c r="IO8" s="567"/>
      <c r="IP8" s="567"/>
      <c r="IQ8" s="567"/>
      <c r="IR8" s="567"/>
      <c r="IS8" s="567"/>
      <c r="IT8" s="567"/>
      <c r="IU8" s="567"/>
      <c r="IV8" s="567"/>
      <c r="IW8" s="567"/>
      <c r="IX8" s="567"/>
      <c r="IY8" s="567"/>
      <c r="IZ8" s="565"/>
      <c r="JA8" s="9"/>
      <c r="JB8" s="568"/>
      <c r="JC8" s="568"/>
      <c r="JD8" s="565"/>
      <c r="JE8" s="565"/>
      <c r="JF8" s="565"/>
      <c r="JG8" s="565"/>
      <c r="JH8" s="565"/>
      <c r="JI8" s="565"/>
      <c r="JJ8" s="565"/>
      <c r="JK8" s="565"/>
      <c r="JL8" s="565"/>
      <c r="JM8" s="565"/>
      <c r="JN8" s="565"/>
      <c r="JO8" s="565"/>
      <c r="JP8" s="565"/>
      <c r="JQ8" s="565"/>
      <c r="JR8" s="565"/>
      <c r="JS8" s="565"/>
      <c r="JT8" s="565"/>
      <c r="JU8" s="565"/>
      <c r="JV8" s="565"/>
      <c r="JW8" s="565"/>
      <c r="JX8" s="565"/>
      <c r="JY8" s="565"/>
      <c r="JZ8" s="565"/>
      <c r="KA8" s="565"/>
      <c r="KB8" s="565"/>
      <c r="KC8" s="565"/>
      <c r="KD8" s="565"/>
      <c r="KE8" s="565"/>
      <c r="KF8" s="565"/>
      <c r="KG8" s="565"/>
      <c r="KH8" s="565"/>
      <c r="KI8" s="565"/>
      <c r="KJ8" s="565"/>
      <c r="KK8" s="565"/>
      <c r="KL8" s="565"/>
      <c r="KM8" s="565"/>
      <c r="KN8" s="565"/>
      <c r="KO8" s="565"/>
      <c r="KP8" s="565"/>
      <c r="KQ8" s="9"/>
      <c r="KR8" s="565"/>
      <c r="KS8" s="568"/>
      <c r="KT8" s="568"/>
      <c r="KU8" s="568"/>
      <c r="KV8" s="568"/>
      <c r="KW8" s="568"/>
      <c r="KX8" s="565"/>
      <c r="KY8" s="565"/>
      <c r="KZ8" s="565"/>
      <c r="LA8" s="565"/>
      <c r="LB8" s="565"/>
      <c r="LC8" s="565"/>
      <c r="LD8" s="565"/>
      <c r="LE8" s="565"/>
      <c r="LF8" s="565"/>
      <c r="LG8" s="565"/>
      <c r="LH8" s="565"/>
      <c r="LI8" s="565"/>
      <c r="LJ8" s="565"/>
      <c r="LK8" s="565"/>
      <c r="LL8" s="565"/>
      <c r="LM8" s="565"/>
      <c r="LN8" s="565"/>
      <c r="LO8" s="568"/>
      <c r="LP8" s="568"/>
      <c r="LQ8" s="568"/>
      <c r="LR8" s="568"/>
      <c r="LS8" s="568"/>
      <c r="LT8" s="568"/>
      <c r="LU8" s="568"/>
      <c r="LV8" s="568"/>
      <c r="LW8" s="565"/>
      <c r="LX8" s="565"/>
      <c r="LY8" s="565"/>
      <c r="LZ8" s="568"/>
      <c r="MA8" s="568"/>
      <c r="MB8" s="565"/>
      <c r="MC8" s="565"/>
      <c r="MD8" s="565"/>
      <c r="ME8" s="565"/>
      <c r="MF8" s="565"/>
      <c r="MG8" s="565"/>
      <c r="MH8" s="565"/>
      <c r="MI8" s="565"/>
      <c r="MJ8" s="565"/>
      <c r="MK8" s="565"/>
      <c r="ML8" s="565"/>
      <c r="MM8" s="565"/>
      <c r="MN8" s="568"/>
      <c r="MO8" s="568"/>
      <c r="MP8" s="565"/>
      <c r="MQ8" s="565"/>
      <c r="MR8" s="565"/>
      <c r="MS8" s="565"/>
      <c r="MT8" s="9"/>
      <c r="MU8" s="565"/>
      <c r="MV8" s="565"/>
      <c r="MW8" s="565"/>
      <c r="MX8" s="565"/>
      <c r="MY8" s="565"/>
      <c r="MZ8" s="565"/>
      <c r="NA8" s="565"/>
      <c r="NB8" s="9"/>
      <c r="NC8" s="565"/>
      <c r="ND8" s="565"/>
      <c r="NE8" s="565"/>
      <c r="NF8" s="565"/>
      <c r="NG8" s="565"/>
      <c r="NH8" s="565"/>
      <c r="NI8" s="565"/>
      <c r="NJ8" s="565"/>
      <c r="NK8" s="565"/>
      <c r="NL8" s="565"/>
      <c r="NM8" s="565"/>
      <c r="NN8" s="565"/>
      <c r="NO8" s="565"/>
      <c r="NP8" s="565"/>
      <c r="NQ8" s="565"/>
      <c r="NR8" s="565"/>
      <c r="NS8" s="565"/>
      <c r="NT8" s="565"/>
      <c r="NU8" s="565"/>
      <c r="NV8" s="9"/>
      <c r="NW8" s="12"/>
      <c r="NX8" s="12"/>
      <c r="NY8" s="12"/>
      <c r="NZ8" s="12"/>
      <c r="OA8" s="12"/>
      <c r="OB8" s="12"/>
      <c r="OC8" s="136"/>
      <c r="OD8" s="136"/>
      <c r="OE8" s="136"/>
      <c r="OF8" s="136"/>
      <c r="OG8" s="136"/>
      <c r="OH8" s="136"/>
      <c r="OI8" s="136"/>
      <c r="OJ8" s="136"/>
      <c r="OK8" s="136"/>
      <c r="OL8" s="136"/>
      <c r="OM8" s="136"/>
      <c r="ON8" s="136"/>
      <c r="OO8" s="136"/>
      <c r="OP8" s="136"/>
      <c r="OQ8" s="136"/>
      <c r="OR8" s="136"/>
      <c r="OS8" s="136"/>
      <c r="OT8" s="136"/>
      <c r="OU8" s="136"/>
      <c r="OV8" s="136"/>
      <c r="OW8" s="136"/>
      <c r="OX8" s="136"/>
      <c r="OY8" s="136"/>
      <c r="OZ8" s="136"/>
      <c r="PA8" s="136"/>
      <c r="PB8" s="136"/>
      <c r="PC8" s="136"/>
      <c r="PD8" s="136"/>
      <c r="PE8" s="136"/>
      <c r="PF8" s="136"/>
      <c r="PG8" s="12"/>
      <c r="PH8" s="12"/>
      <c r="PI8" s="12"/>
      <c r="PJ8" s="12"/>
      <c r="PK8" s="12"/>
      <c r="PL8" s="12"/>
      <c r="PM8" s="12"/>
      <c r="PN8" s="12"/>
      <c r="PO8" s="12"/>
      <c r="PP8" s="12"/>
      <c r="PQ8" s="12"/>
      <c r="PR8" s="12"/>
      <c r="PS8" s="12"/>
      <c r="PT8" s="12"/>
      <c r="PU8" s="12"/>
      <c r="PV8" s="12"/>
      <c r="PW8" s="12"/>
      <c r="PX8" s="12"/>
      <c r="PY8" s="12"/>
      <c r="PZ8" s="12"/>
      <c r="QA8" s="12"/>
      <c r="QB8" s="12"/>
      <c r="QC8" s="12"/>
      <c r="QD8" s="12"/>
      <c r="QE8" s="12"/>
      <c r="QF8" s="12"/>
      <c r="QG8" s="569"/>
      <c r="QH8" s="569"/>
      <c r="QI8" s="569"/>
      <c r="QJ8" s="569"/>
      <c r="QK8" s="569"/>
      <c r="QL8" s="569"/>
      <c r="QM8" s="569"/>
      <c r="QN8" s="569"/>
      <c r="QO8" s="569"/>
      <c r="QP8" s="569"/>
      <c r="QQ8" s="569"/>
      <c r="QR8" s="569"/>
      <c r="QS8" s="569"/>
      <c r="QT8" s="569"/>
      <c r="QU8" s="569"/>
      <c r="QV8" s="569"/>
      <c r="QW8" s="569"/>
      <c r="QX8" s="569"/>
      <c r="QY8" s="569"/>
      <c r="QZ8" s="569"/>
      <c r="RA8" s="569"/>
      <c r="RB8" s="569"/>
      <c r="RC8" s="569"/>
      <c r="RD8" s="569"/>
      <c r="RE8" s="569"/>
      <c r="RF8" s="569"/>
      <c r="RG8" s="569"/>
      <c r="RH8" s="569"/>
      <c r="RI8" s="569"/>
      <c r="RJ8" s="569"/>
      <c r="RK8" s="569"/>
      <c r="RL8" s="569"/>
      <c r="RM8" s="569"/>
      <c r="RN8" s="569"/>
      <c r="RO8" s="569"/>
      <c r="RP8" s="569"/>
      <c r="RQ8" s="569"/>
      <c r="RR8" s="569"/>
      <c r="RS8" s="569"/>
      <c r="RT8" s="569"/>
      <c r="RU8" s="569"/>
      <c r="RV8" s="569"/>
      <c r="RW8" s="569"/>
      <c r="RX8" s="569"/>
      <c r="RY8" s="569"/>
      <c r="RZ8" s="569"/>
      <c r="SA8" s="569"/>
      <c r="SB8" s="569"/>
      <c r="SC8" s="569"/>
      <c r="SD8" s="569"/>
      <c r="SE8" s="569"/>
      <c r="SF8" s="569"/>
      <c r="SG8" s="569"/>
      <c r="SH8" s="569"/>
      <c r="SI8" s="569"/>
      <c r="SJ8" s="569"/>
      <c r="SK8" s="569"/>
      <c r="SL8" s="569"/>
      <c r="SM8" s="569"/>
      <c r="SN8" s="569"/>
      <c r="SO8" s="569"/>
      <c r="SP8" s="569"/>
      <c r="SQ8" s="569"/>
      <c r="SR8" s="569"/>
      <c r="SS8" s="569"/>
      <c r="ST8" s="569"/>
      <c r="SU8" s="569"/>
      <c r="SV8" s="569"/>
      <c r="SW8" s="569"/>
      <c r="SX8" s="569"/>
      <c r="SY8" s="569"/>
      <c r="SZ8" s="569"/>
      <c r="TA8" s="569"/>
      <c r="TB8" s="569"/>
      <c r="TC8" s="569"/>
      <c r="TD8" s="569"/>
      <c r="TE8" s="569"/>
      <c r="TF8" s="569"/>
      <c r="TG8" s="569"/>
      <c r="TH8" s="569"/>
      <c r="TI8" s="569"/>
      <c r="TJ8" s="569"/>
      <c r="TK8" s="569"/>
      <c r="TL8" s="569"/>
      <c r="TM8" s="569"/>
      <c r="TN8" s="569"/>
      <c r="TO8" s="569"/>
      <c r="TP8" s="569"/>
      <c r="TQ8" s="569"/>
      <c r="TR8" s="569"/>
      <c r="TS8" s="569"/>
      <c r="TT8" s="569"/>
      <c r="TU8" s="569"/>
      <c r="TV8" s="569"/>
      <c r="TW8" s="569"/>
      <c r="TX8" s="569"/>
      <c r="TY8" s="569"/>
      <c r="TZ8" s="569"/>
      <c r="UA8" s="569"/>
      <c r="UB8" s="569"/>
      <c r="UC8" s="569"/>
      <c r="UD8" s="569"/>
      <c r="UE8" s="569"/>
      <c r="UF8" s="569"/>
      <c r="UG8" s="569"/>
      <c r="UH8" s="569"/>
      <c r="UI8" s="569"/>
      <c r="UJ8" s="569"/>
      <c r="UK8" s="569"/>
      <c r="UL8" s="569"/>
      <c r="UM8" s="569"/>
      <c r="UN8" s="569"/>
      <c r="UO8" s="569"/>
      <c r="UP8" s="569"/>
      <c r="UQ8" s="569"/>
      <c r="UR8" s="569"/>
      <c r="US8" s="569"/>
      <c r="UT8" s="569"/>
      <c r="UU8" s="569"/>
      <c r="UV8" s="569"/>
      <c r="UW8" s="569"/>
      <c r="UX8" s="569"/>
      <c r="UY8" s="569"/>
      <c r="UZ8" s="569"/>
      <c r="VA8" s="568"/>
      <c r="VB8" s="23"/>
    </row>
    <row r="9" spans="1:574" hidden="1" outlineLevel="1">
      <c r="A9" s="21"/>
      <c r="B9" s="21"/>
      <c r="C9" s="14"/>
      <c r="D9" s="14"/>
      <c r="E9" t="b">
        <v>0</v>
      </c>
      <c r="G9" s="29" t="str">
        <f t="shared" ref="G9:G13" ca="1" si="17">"SA level "&amp;RIGHT(OFFSET(G9,-1,0),2)+1</f>
        <v>SA level 3</v>
      </c>
      <c r="U9" s="26">
        <v>3</v>
      </c>
      <c r="X9" s="26">
        <v>3</v>
      </c>
      <c r="Y9" s="26">
        <v>3</v>
      </c>
      <c r="AS9" s="553"/>
      <c r="AT9" s="9"/>
      <c r="AU9" s="9"/>
      <c r="AV9" s="565"/>
      <c r="AW9" s="565"/>
      <c r="AX9" s="565"/>
      <c r="AY9" s="565"/>
      <c r="AZ9" s="565"/>
      <c r="BA9" s="565"/>
      <c r="BB9" s="565"/>
      <c r="BC9" s="565"/>
      <c r="BD9" s="9"/>
      <c r="BE9" s="565"/>
      <c r="BF9" s="565"/>
      <c r="BG9" s="565"/>
      <c r="BH9" s="565"/>
      <c r="BI9" s="565"/>
      <c r="BJ9" s="565"/>
      <c r="BK9" s="565"/>
      <c r="BL9" s="9"/>
      <c r="BM9" s="565"/>
      <c r="BN9" s="565"/>
      <c r="BO9" s="565"/>
      <c r="BP9" s="565"/>
      <c r="BQ9" s="565"/>
      <c r="BR9" s="565"/>
      <c r="BS9" s="565"/>
      <c r="BT9" s="565"/>
      <c r="BU9" s="565"/>
      <c r="BV9" s="565"/>
      <c r="BW9" s="565"/>
      <c r="BX9" s="9"/>
      <c r="BY9" s="565"/>
      <c r="BZ9" s="565"/>
      <c r="CA9" s="565"/>
      <c r="CB9" s="565"/>
      <c r="CC9" s="565"/>
      <c r="CD9" s="565"/>
      <c r="CE9" s="565"/>
      <c r="CF9" s="565"/>
      <c r="CG9" s="565"/>
      <c r="CH9" s="565"/>
      <c r="CI9" s="9"/>
      <c r="CJ9" s="565"/>
      <c r="CK9" s="565"/>
      <c r="CL9" s="565"/>
      <c r="CM9" s="565"/>
      <c r="CN9" s="565"/>
      <c r="CO9" s="566"/>
      <c r="CP9" s="565"/>
      <c r="CQ9" s="565"/>
      <c r="CR9" s="565"/>
      <c r="CS9" s="565"/>
      <c r="CT9" s="565"/>
      <c r="CU9" s="565"/>
      <c r="CV9" s="565"/>
      <c r="CW9" s="565"/>
      <c r="CX9" s="565"/>
      <c r="CY9" s="565"/>
      <c r="CZ9" s="565"/>
      <c r="DA9" s="565"/>
      <c r="DB9" s="565"/>
      <c r="DC9" s="565"/>
      <c r="DD9" s="565"/>
      <c r="DE9" s="565"/>
      <c r="DF9" s="565"/>
      <c r="DG9" s="565"/>
      <c r="DH9" s="565"/>
      <c r="DI9" s="565"/>
      <c r="DJ9" s="565"/>
      <c r="DK9" s="565"/>
      <c r="DL9" s="565"/>
      <c r="DM9" s="565"/>
      <c r="DN9" s="565"/>
      <c r="DO9" s="565"/>
      <c r="DP9" s="565"/>
      <c r="DQ9" s="565"/>
      <c r="DR9" s="9"/>
      <c r="DS9" s="565"/>
      <c r="DT9" s="565"/>
      <c r="DU9" s="565"/>
      <c r="DV9" s="565"/>
      <c r="DW9" s="565"/>
      <c r="DX9" s="565"/>
      <c r="DY9" s="565"/>
      <c r="DZ9" s="565"/>
      <c r="EA9" s="565"/>
      <c r="EB9" s="565"/>
      <c r="EC9" s="565"/>
      <c r="ED9" s="565"/>
      <c r="EE9" s="565"/>
      <c r="EF9" s="567"/>
      <c r="EG9" s="567"/>
      <c r="EH9" s="567"/>
      <c r="EI9" s="567"/>
      <c r="EJ9" s="567"/>
      <c r="EK9" s="567"/>
      <c r="EL9" s="567"/>
      <c r="EM9" s="567"/>
      <c r="EN9" s="136"/>
      <c r="EO9" s="136"/>
      <c r="EP9" s="136"/>
      <c r="EQ9" s="136"/>
      <c r="ER9" s="136"/>
      <c r="ES9" s="136"/>
      <c r="ET9" s="136"/>
      <c r="EU9" s="136"/>
      <c r="EV9" s="136"/>
      <c r="EW9" s="136"/>
      <c r="EX9" s="136"/>
      <c r="EY9" s="136"/>
      <c r="EZ9" s="136"/>
      <c r="FA9" s="136"/>
      <c r="FB9" s="136"/>
      <c r="FC9" s="136"/>
      <c r="FD9" s="136"/>
      <c r="FE9" s="136"/>
      <c r="FF9" s="136"/>
      <c r="FG9" s="136"/>
      <c r="FH9" s="136"/>
      <c r="FI9" s="136"/>
      <c r="FJ9" s="136"/>
      <c r="FK9" s="136"/>
      <c r="FL9" s="136"/>
      <c r="FM9" s="136"/>
      <c r="FN9" s="136"/>
      <c r="FO9" s="136"/>
      <c r="FP9" s="136"/>
      <c r="FQ9" s="136"/>
      <c r="FR9" s="567"/>
      <c r="FS9" s="567"/>
      <c r="FT9" s="567"/>
      <c r="FU9" s="567"/>
      <c r="FV9" s="567"/>
      <c r="FW9" s="567"/>
      <c r="FX9" s="567"/>
      <c r="FY9" s="567"/>
      <c r="FZ9" s="567"/>
      <c r="GA9" s="567"/>
      <c r="GB9" s="567"/>
      <c r="GC9" s="567"/>
      <c r="GD9" s="567"/>
      <c r="GE9" s="567"/>
      <c r="GF9" s="567"/>
      <c r="GG9" s="567"/>
      <c r="GH9" s="567"/>
      <c r="GI9" s="567"/>
      <c r="GJ9" s="567"/>
      <c r="GK9" s="567"/>
      <c r="GL9" s="567"/>
      <c r="GM9" s="567"/>
      <c r="GN9" s="567"/>
      <c r="GO9" s="567"/>
      <c r="GP9" s="567"/>
      <c r="GQ9" s="567"/>
      <c r="GR9" s="567"/>
      <c r="GS9" s="567"/>
      <c r="GT9" s="567"/>
      <c r="GU9" s="567"/>
      <c r="GV9" s="567"/>
      <c r="GW9" s="136"/>
      <c r="GX9" s="136"/>
      <c r="GY9" s="136"/>
      <c r="GZ9" s="136"/>
      <c r="HA9" s="136"/>
      <c r="HB9" s="136"/>
      <c r="HC9" s="136"/>
      <c r="HD9" s="136"/>
      <c r="HE9" s="136"/>
      <c r="HF9" s="136"/>
      <c r="HG9" s="136"/>
      <c r="HH9" s="136"/>
      <c r="HI9" s="136"/>
      <c r="HJ9" s="136"/>
      <c r="HK9" s="136"/>
      <c r="HL9" s="136"/>
      <c r="HM9" s="136"/>
      <c r="HN9" s="136"/>
      <c r="HO9" s="136"/>
      <c r="HP9" s="136"/>
      <c r="HQ9" s="136"/>
      <c r="HR9" s="136"/>
      <c r="HS9" s="136"/>
      <c r="HT9" s="136"/>
      <c r="HU9" s="136"/>
      <c r="HV9" s="136"/>
      <c r="HW9" s="136"/>
      <c r="HX9" s="136"/>
      <c r="HY9" s="136"/>
      <c r="HZ9" s="136"/>
      <c r="IA9" s="567"/>
      <c r="IB9" s="567"/>
      <c r="IC9" s="567"/>
      <c r="ID9" s="567"/>
      <c r="IE9" s="567"/>
      <c r="IF9" s="567"/>
      <c r="IG9" s="567"/>
      <c r="IH9" s="567"/>
      <c r="II9" s="567"/>
      <c r="IJ9" s="567"/>
      <c r="IK9" s="567"/>
      <c r="IL9" s="567"/>
      <c r="IM9" s="567"/>
      <c r="IN9" s="567"/>
      <c r="IO9" s="567"/>
      <c r="IP9" s="567"/>
      <c r="IQ9" s="567"/>
      <c r="IR9" s="567"/>
      <c r="IS9" s="567"/>
      <c r="IT9" s="567"/>
      <c r="IU9" s="567"/>
      <c r="IV9" s="567"/>
      <c r="IW9" s="567"/>
      <c r="IX9" s="567"/>
      <c r="IY9" s="567"/>
      <c r="IZ9" s="565"/>
      <c r="JA9" s="9"/>
      <c r="JB9" s="568"/>
      <c r="JC9" s="568"/>
      <c r="JD9" s="565"/>
      <c r="JE9" s="565"/>
      <c r="JF9" s="565"/>
      <c r="JG9" s="565"/>
      <c r="JH9" s="565"/>
      <c r="JI9" s="565"/>
      <c r="JJ9" s="565"/>
      <c r="JK9" s="565"/>
      <c r="JL9" s="565"/>
      <c r="JM9" s="565"/>
      <c r="JN9" s="565"/>
      <c r="JO9" s="565"/>
      <c r="JP9" s="565"/>
      <c r="JQ9" s="565"/>
      <c r="JR9" s="565"/>
      <c r="JS9" s="565"/>
      <c r="JT9" s="565"/>
      <c r="JU9" s="565"/>
      <c r="JV9" s="565"/>
      <c r="JW9" s="565"/>
      <c r="JX9" s="565"/>
      <c r="JY9" s="565"/>
      <c r="JZ9" s="565"/>
      <c r="KA9" s="565"/>
      <c r="KB9" s="565"/>
      <c r="KC9" s="565"/>
      <c r="KD9" s="565"/>
      <c r="KE9" s="565"/>
      <c r="KF9" s="565"/>
      <c r="KG9" s="565"/>
      <c r="KH9" s="565"/>
      <c r="KI9" s="565"/>
      <c r="KJ9" s="565"/>
      <c r="KK9" s="565"/>
      <c r="KL9" s="565"/>
      <c r="KM9" s="565"/>
      <c r="KN9" s="565"/>
      <c r="KO9" s="565"/>
      <c r="KP9" s="565"/>
      <c r="KQ9" s="9"/>
      <c r="KR9" s="565"/>
      <c r="KS9" s="568"/>
      <c r="KT9" s="568"/>
      <c r="KU9" s="568"/>
      <c r="KV9" s="568"/>
      <c r="KW9" s="568"/>
      <c r="KX9" s="565"/>
      <c r="KY9" s="565"/>
      <c r="KZ9" s="565"/>
      <c r="LA9" s="565"/>
      <c r="LB9" s="565"/>
      <c r="LC9" s="565"/>
      <c r="LD9" s="565"/>
      <c r="LE9" s="565"/>
      <c r="LF9" s="565"/>
      <c r="LG9" s="565"/>
      <c r="LH9" s="565"/>
      <c r="LI9" s="565"/>
      <c r="LJ9" s="565"/>
      <c r="LK9" s="565"/>
      <c r="LL9" s="565"/>
      <c r="LM9" s="565"/>
      <c r="LN9" s="565"/>
      <c r="LO9" s="568"/>
      <c r="LP9" s="568"/>
      <c r="LQ9" s="568"/>
      <c r="LR9" s="568"/>
      <c r="LS9" s="568"/>
      <c r="LT9" s="568"/>
      <c r="LU9" s="568"/>
      <c r="LV9" s="568"/>
      <c r="LW9" s="565"/>
      <c r="LX9" s="565"/>
      <c r="LY9" s="565"/>
      <c r="LZ9" s="568"/>
      <c r="MA9" s="568"/>
      <c r="MB9" s="565"/>
      <c r="MC9" s="565"/>
      <c r="MD9" s="565"/>
      <c r="ME9" s="565"/>
      <c r="MF9" s="565"/>
      <c r="MG9" s="565"/>
      <c r="MH9" s="565"/>
      <c r="MI9" s="565"/>
      <c r="MJ9" s="565"/>
      <c r="MK9" s="565"/>
      <c r="ML9" s="565"/>
      <c r="MM9" s="565"/>
      <c r="MN9" s="568"/>
      <c r="MO9" s="568"/>
      <c r="MP9" s="565"/>
      <c r="MQ9" s="565"/>
      <c r="MR9" s="565"/>
      <c r="MS9" s="565"/>
      <c r="MT9" s="9"/>
      <c r="MU9" s="565"/>
      <c r="MV9" s="565"/>
      <c r="MW9" s="565"/>
      <c r="MX9" s="565"/>
      <c r="MY9" s="565"/>
      <c r="MZ9" s="565"/>
      <c r="NA9" s="565"/>
      <c r="NB9" s="9"/>
      <c r="NC9" s="565"/>
      <c r="ND9" s="565"/>
      <c r="NE9" s="565"/>
      <c r="NF9" s="565"/>
      <c r="NG9" s="565"/>
      <c r="NH9" s="565"/>
      <c r="NI9" s="565"/>
      <c r="NJ9" s="565"/>
      <c r="NK9" s="565"/>
      <c r="NL9" s="565"/>
      <c r="NM9" s="565"/>
      <c r="NN9" s="565"/>
      <c r="NO9" s="565"/>
      <c r="NP9" s="565"/>
      <c r="NQ9" s="565"/>
      <c r="NR9" s="565"/>
      <c r="NS9" s="565"/>
      <c r="NT9" s="565"/>
      <c r="NU9" s="565"/>
      <c r="NV9" s="9"/>
      <c r="NW9" s="12"/>
      <c r="NX9" s="12"/>
      <c r="NY9" s="12"/>
      <c r="NZ9" s="12"/>
      <c r="OA9" s="12"/>
      <c r="OB9" s="12"/>
      <c r="OC9" s="136"/>
      <c r="OD9" s="136"/>
      <c r="OE9" s="136"/>
      <c r="OF9" s="136"/>
      <c r="OG9" s="136"/>
      <c r="OH9" s="136"/>
      <c r="OI9" s="136"/>
      <c r="OJ9" s="136"/>
      <c r="OK9" s="136"/>
      <c r="OL9" s="136"/>
      <c r="OM9" s="136"/>
      <c r="ON9" s="136"/>
      <c r="OO9" s="136"/>
      <c r="OP9" s="136"/>
      <c r="OQ9" s="136"/>
      <c r="OR9" s="136"/>
      <c r="OS9" s="136"/>
      <c r="OT9" s="136"/>
      <c r="OU9" s="136"/>
      <c r="OV9" s="136"/>
      <c r="OW9" s="136"/>
      <c r="OX9" s="136"/>
      <c r="OY9" s="136"/>
      <c r="OZ9" s="136"/>
      <c r="PA9" s="136"/>
      <c r="PB9" s="136"/>
      <c r="PC9" s="136"/>
      <c r="PD9" s="136"/>
      <c r="PE9" s="136"/>
      <c r="PF9" s="136"/>
      <c r="PG9" s="12"/>
      <c r="PH9" s="12"/>
      <c r="PI9" s="12"/>
      <c r="PJ9" s="12"/>
      <c r="PK9" s="12"/>
      <c r="PL9" s="12"/>
      <c r="PM9" s="12"/>
      <c r="PN9" s="12"/>
      <c r="PO9" s="12"/>
      <c r="PP9" s="12"/>
      <c r="PQ9" s="12"/>
      <c r="PR9" s="12"/>
      <c r="PS9" s="12"/>
      <c r="PT9" s="12"/>
      <c r="PU9" s="12"/>
      <c r="PV9" s="12"/>
      <c r="PW9" s="12"/>
      <c r="PX9" s="12"/>
      <c r="PY9" s="12"/>
      <c r="PZ9" s="12"/>
      <c r="QA9" s="12"/>
      <c r="QB9" s="12"/>
      <c r="QC9" s="12"/>
      <c r="QD9" s="12"/>
      <c r="QE9" s="12"/>
      <c r="QF9" s="12"/>
      <c r="QG9" s="569"/>
      <c r="QH9" s="569"/>
      <c r="QI9" s="569"/>
      <c r="QJ9" s="569"/>
      <c r="QK9" s="569"/>
      <c r="QL9" s="569"/>
      <c r="QM9" s="569"/>
      <c r="QN9" s="569"/>
      <c r="QO9" s="569"/>
      <c r="QP9" s="569"/>
      <c r="QQ9" s="569"/>
      <c r="QR9" s="569"/>
      <c r="QS9" s="569"/>
      <c r="QT9" s="569"/>
      <c r="QU9" s="569"/>
      <c r="QV9" s="569"/>
      <c r="QW9" s="569"/>
      <c r="QX9" s="569"/>
      <c r="QY9" s="569"/>
      <c r="QZ9" s="569"/>
      <c r="RA9" s="569"/>
      <c r="RB9" s="569"/>
      <c r="RC9" s="569"/>
      <c r="RD9" s="569"/>
      <c r="RE9" s="569"/>
      <c r="RF9" s="569"/>
      <c r="RG9" s="569"/>
      <c r="RH9" s="569"/>
      <c r="RI9" s="569"/>
      <c r="RJ9" s="569"/>
      <c r="RK9" s="569"/>
      <c r="RL9" s="569"/>
      <c r="RM9" s="569"/>
      <c r="RN9" s="569"/>
      <c r="RO9" s="569"/>
      <c r="RP9" s="569"/>
      <c r="RQ9" s="569"/>
      <c r="RR9" s="569"/>
      <c r="RS9" s="569"/>
      <c r="RT9" s="569"/>
      <c r="RU9" s="569"/>
      <c r="RV9" s="569"/>
      <c r="RW9" s="569"/>
      <c r="RX9" s="569"/>
      <c r="RY9" s="569"/>
      <c r="RZ9" s="569"/>
      <c r="SA9" s="569"/>
      <c r="SB9" s="569"/>
      <c r="SC9" s="569"/>
      <c r="SD9" s="569"/>
      <c r="SE9" s="569"/>
      <c r="SF9" s="569"/>
      <c r="SG9" s="569"/>
      <c r="SH9" s="569"/>
      <c r="SI9" s="569"/>
      <c r="SJ9" s="569"/>
      <c r="SK9" s="569"/>
      <c r="SL9" s="569"/>
      <c r="SM9" s="569"/>
      <c r="SN9" s="569"/>
      <c r="SO9" s="569"/>
      <c r="SP9" s="569"/>
      <c r="SQ9" s="569"/>
      <c r="SR9" s="569"/>
      <c r="SS9" s="569"/>
      <c r="ST9" s="569"/>
      <c r="SU9" s="569"/>
      <c r="SV9" s="569"/>
      <c r="SW9" s="569"/>
      <c r="SX9" s="569"/>
      <c r="SY9" s="569"/>
      <c r="SZ9" s="569"/>
      <c r="TA9" s="569"/>
      <c r="TB9" s="569"/>
      <c r="TC9" s="569"/>
      <c r="TD9" s="569"/>
      <c r="TE9" s="569"/>
      <c r="TF9" s="569"/>
      <c r="TG9" s="569"/>
      <c r="TH9" s="569"/>
      <c r="TI9" s="569"/>
      <c r="TJ9" s="569"/>
      <c r="TK9" s="569"/>
      <c r="TL9" s="569"/>
      <c r="TM9" s="569"/>
      <c r="TN9" s="569"/>
      <c r="TO9" s="569"/>
      <c r="TP9" s="569"/>
      <c r="TQ9" s="569"/>
      <c r="TR9" s="569"/>
      <c r="TS9" s="569"/>
      <c r="TT9" s="569"/>
      <c r="TU9" s="569"/>
      <c r="TV9" s="569"/>
      <c r="TW9" s="569"/>
      <c r="TX9" s="569"/>
      <c r="TY9" s="569"/>
      <c r="TZ9" s="569"/>
      <c r="UA9" s="569"/>
      <c r="UB9" s="569"/>
      <c r="UC9" s="569"/>
      <c r="UD9" s="569"/>
      <c r="UE9" s="569"/>
      <c r="UF9" s="569"/>
      <c r="UG9" s="569"/>
      <c r="UH9" s="569"/>
      <c r="UI9" s="569"/>
      <c r="UJ9" s="569"/>
      <c r="UK9" s="569"/>
      <c r="UL9" s="569"/>
      <c r="UM9" s="569"/>
      <c r="UN9" s="569"/>
      <c r="UO9" s="569"/>
      <c r="UP9" s="569"/>
      <c r="UQ9" s="569"/>
      <c r="UR9" s="569"/>
      <c r="US9" s="569"/>
      <c r="UT9" s="569"/>
      <c r="UU9" s="569"/>
      <c r="UV9" s="569"/>
      <c r="UW9" s="569"/>
      <c r="UX9" s="569"/>
      <c r="UY9" s="569"/>
      <c r="UZ9" s="569"/>
      <c r="VA9" s="568"/>
      <c r="VB9" s="23"/>
    </row>
    <row r="10" spans="1:574" hidden="1" outlineLevel="1">
      <c r="A10" s="21"/>
      <c r="B10" s="21"/>
      <c r="C10" s="14"/>
      <c r="D10" s="14"/>
      <c r="E10" t="b">
        <v>0</v>
      </c>
      <c r="G10" s="29" t="str">
        <f t="shared" ca="1" si="17"/>
        <v>SA level 4</v>
      </c>
      <c r="U10" s="26">
        <v>4</v>
      </c>
      <c r="X10" s="26">
        <v>4</v>
      </c>
      <c r="Y10" s="26">
        <v>4</v>
      </c>
      <c r="AS10" s="553"/>
      <c r="AT10" s="9"/>
      <c r="AU10" s="9"/>
      <c r="AV10" s="565"/>
      <c r="AW10" s="565"/>
      <c r="AX10" s="565"/>
      <c r="AY10" s="565"/>
      <c r="AZ10" s="565"/>
      <c r="BA10" s="565"/>
      <c r="BB10" s="565"/>
      <c r="BC10" s="565"/>
      <c r="BD10" s="9"/>
      <c r="BE10" s="565"/>
      <c r="BF10" s="565"/>
      <c r="BG10" s="565"/>
      <c r="BH10" s="565"/>
      <c r="BI10" s="565"/>
      <c r="BJ10" s="565"/>
      <c r="BK10" s="565"/>
      <c r="BL10" s="9"/>
      <c r="BM10" s="565"/>
      <c r="BN10" s="565"/>
      <c r="BO10" s="565"/>
      <c r="BP10" s="565"/>
      <c r="BQ10" s="565"/>
      <c r="BR10" s="565"/>
      <c r="BS10" s="565"/>
      <c r="BT10" s="565"/>
      <c r="BU10" s="565"/>
      <c r="BV10" s="565"/>
      <c r="BW10" s="565"/>
      <c r="BX10" s="9"/>
      <c r="BY10" s="565"/>
      <c r="BZ10" s="565"/>
      <c r="CA10" s="565"/>
      <c r="CB10" s="565"/>
      <c r="CC10" s="565"/>
      <c r="CD10" s="565"/>
      <c r="CE10" s="565"/>
      <c r="CF10" s="565"/>
      <c r="CG10" s="565"/>
      <c r="CH10" s="565"/>
      <c r="CI10" s="9"/>
      <c r="CJ10" s="565"/>
      <c r="CK10" s="565"/>
      <c r="CL10" s="565"/>
      <c r="CM10" s="565"/>
      <c r="CN10" s="565"/>
      <c r="CO10" s="566"/>
      <c r="CP10" s="565"/>
      <c r="CQ10" s="565"/>
      <c r="CR10" s="565"/>
      <c r="CS10" s="565"/>
      <c r="CT10" s="565"/>
      <c r="CU10" s="565"/>
      <c r="CV10" s="565"/>
      <c r="CW10" s="565"/>
      <c r="CX10" s="565"/>
      <c r="CY10" s="565"/>
      <c r="CZ10" s="565"/>
      <c r="DA10" s="565"/>
      <c r="DB10" s="565"/>
      <c r="DC10" s="565"/>
      <c r="DD10" s="565"/>
      <c r="DE10" s="565"/>
      <c r="DF10" s="565"/>
      <c r="DG10" s="565"/>
      <c r="DH10" s="565"/>
      <c r="DI10" s="565"/>
      <c r="DJ10" s="565"/>
      <c r="DK10" s="565"/>
      <c r="DL10" s="565"/>
      <c r="DM10" s="565"/>
      <c r="DN10" s="565"/>
      <c r="DO10" s="565"/>
      <c r="DP10" s="565"/>
      <c r="DQ10" s="565"/>
      <c r="DR10" s="9"/>
      <c r="DS10" s="565"/>
      <c r="DT10" s="565"/>
      <c r="DU10" s="565"/>
      <c r="DV10" s="565"/>
      <c r="DW10" s="565"/>
      <c r="DX10" s="565"/>
      <c r="DY10" s="565"/>
      <c r="DZ10" s="565"/>
      <c r="EA10" s="565"/>
      <c r="EB10" s="565"/>
      <c r="EC10" s="565"/>
      <c r="ED10" s="565"/>
      <c r="EE10" s="565"/>
      <c r="EF10" s="567"/>
      <c r="EG10" s="567"/>
      <c r="EH10" s="567"/>
      <c r="EI10" s="567"/>
      <c r="EJ10" s="567"/>
      <c r="EK10" s="567"/>
      <c r="EL10" s="567"/>
      <c r="EM10" s="567"/>
      <c r="EN10" s="136"/>
      <c r="EO10" s="136"/>
      <c r="EP10" s="136"/>
      <c r="EQ10" s="136"/>
      <c r="ER10" s="136"/>
      <c r="ES10" s="136"/>
      <c r="ET10" s="136"/>
      <c r="EU10" s="136"/>
      <c r="EV10" s="136"/>
      <c r="EW10" s="136"/>
      <c r="EX10" s="136"/>
      <c r="EY10" s="136"/>
      <c r="EZ10" s="136"/>
      <c r="FA10" s="136"/>
      <c r="FB10" s="136"/>
      <c r="FC10" s="136"/>
      <c r="FD10" s="136"/>
      <c r="FE10" s="136"/>
      <c r="FF10" s="136"/>
      <c r="FG10" s="136"/>
      <c r="FH10" s="136"/>
      <c r="FI10" s="136"/>
      <c r="FJ10" s="136"/>
      <c r="FK10" s="136"/>
      <c r="FL10" s="136"/>
      <c r="FM10" s="136"/>
      <c r="FN10" s="136"/>
      <c r="FO10" s="136"/>
      <c r="FP10" s="136"/>
      <c r="FQ10" s="136"/>
      <c r="FR10" s="567"/>
      <c r="FS10" s="567"/>
      <c r="FT10" s="567"/>
      <c r="FU10" s="567"/>
      <c r="FV10" s="567"/>
      <c r="FW10" s="567"/>
      <c r="FX10" s="567"/>
      <c r="FY10" s="567"/>
      <c r="FZ10" s="567"/>
      <c r="GA10" s="567"/>
      <c r="GB10" s="567"/>
      <c r="GC10" s="567"/>
      <c r="GD10" s="567"/>
      <c r="GE10" s="567"/>
      <c r="GF10" s="567"/>
      <c r="GG10" s="567"/>
      <c r="GH10" s="567"/>
      <c r="GI10" s="567"/>
      <c r="GJ10" s="567"/>
      <c r="GK10" s="567"/>
      <c r="GL10" s="567"/>
      <c r="GM10" s="567"/>
      <c r="GN10" s="567"/>
      <c r="GO10" s="567"/>
      <c r="GP10" s="567"/>
      <c r="GQ10" s="567"/>
      <c r="GR10" s="567"/>
      <c r="GS10" s="567"/>
      <c r="GT10" s="567"/>
      <c r="GU10" s="567"/>
      <c r="GV10" s="567"/>
      <c r="GW10" s="136"/>
      <c r="GX10" s="136"/>
      <c r="GY10" s="136"/>
      <c r="GZ10" s="136"/>
      <c r="HA10" s="136"/>
      <c r="HB10" s="136"/>
      <c r="HC10" s="136"/>
      <c r="HD10" s="136"/>
      <c r="HE10" s="136"/>
      <c r="HF10" s="136"/>
      <c r="HG10" s="136"/>
      <c r="HH10" s="136"/>
      <c r="HI10" s="136"/>
      <c r="HJ10" s="136"/>
      <c r="HK10" s="136"/>
      <c r="HL10" s="136"/>
      <c r="HM10" s="136"/>
      <c r="HN10" s="136"/>
      <c r="HO10" s="136"/>
      <c r="HP10" s="136"/>
      <c r="HQ10" s="136"/>
      <c r="HR10" s="136"/>
      <c r="HS10" s="136"/>
      <c r="HT10" s="136"/>
      <c r="HU10" s="136"/>
      <c r="HV10" s="136"/>
      <c r="HW10" s="136"/>
      <c r="HX10" s="136"/>
      <c r="HY10" s="136"/>
      <c r="HZ10" s="136"/>
      <c r="IA10" s="567"/>
      <c r="IB10" s="567"/>
      <c r="IC10" s="567"/>
      <c r="ID10" s="567"/>
      <c r="IE10" s="567"/>
      <c r="IF10" s="567"/>
      <c r="IG10" s="567"/>
      <c r="IH10" s="567"/>
      <c r="II10" s="567"/>
      <c r="IJ10" s="567"/>
      <c r="IK10" s="567"/>
      <c r="IL10" s="567"/>
      <c r="IM10" s="567"/>
      <c r="IN10" s="567"/>
      <c r="IO10" s="567"/>
      <c r="IP10" s="567"/>
      <c r="IQ10" s="567"/>
      <c r="IR10" s="567"/>
      <c r="IS10" s="567"/>
      <c r="IT10" s="567"/>
      <c r="IU10" s="567"/>
      <c r="IV10" s="567"/>
      <c r="IW10" s="567"/>
      <c r="IX10" s="567"/>
      <c r="IY10" s="567"/>
      <c r="IZ10" s="565"/>
      <c r="JA10" s="9"/>
      <c r="JB10" s="568"/>
      <c r="JC10" s="568"/>
      <c r="JD10" s="565"/>
      <c r="JE10" s="565"/>
      <c r="JF10" s="565"/>
      <c r="JG10" s="565"/>
      <c r="JH10" s="565"/>
      <c r="JI10" s="565"/>
      <c r="JJ10" s="565"/>
      <c r="JK10" s="565"/>
      <c r="JL10" s="565"/>
      <c r="JM10" s="565"/>
      <c r="JN10" s="565"/>
      <c r="JO10" s="565"/>
      <c r="JP10" s="565"/>
      <c r="JQ10" s="565"/>
      <c r="JR10" s="565"/>
      <c r="JS10" s="565"/>
      <c r="JT10" s="565"/>
      <c r="JU10" s="565"/>
      <c r="JV10" s="565"/>
      <c r="JW10" s="565"/>
      <c r="JX10" s="565"/>
      <c r="JY10" s="565"/>
      <c r="JZ10" s="565"/>
      <c r="KA10" s="565"/>
      <c r="KB10" s="565"/>
      <c r="KC10" s="565"/>
      <c r="KD10" s="565"/>
      <c r="KE10" s="565"/>
      <c r="KF10" s="565"/>
      <c r="KG10" s="565"/>
      <c r="KH10" s="565"/>
      <c r="KI10" s="565"/>
      <c r="KJ10" s="565"/>
      <c r="KK10" s="565"/>
      <c r="KL10" s="565"/>
      <c r="KM10" s="565"/>
      <c r="KN10" s="565"/>
      <c r="KO10" s="565"/>
      <c r="KP10" s="565"/>
      <c r="KQ10" s="9"/>
      <c r="KR10" s="565"/>
      <c r="KS10" s="568"/>
      <c r="KT10" s="568"/>
      <c r="KU10" s="568"/>
      <c r="KV10" s="568"/>
      <c r="KW10" s="568"/>
      <c r="KX10" s="565"/>
      <c r="KY10" s="565"/>
      <c r="KZ10" s="565"/>
      <c r="LA10" s="565"/>
      <c r="LB10" s="565"/>
      <c r="LC10" s="565"/>
      <c r="LD10" s="565"/>
      <c r="LE10" s="565"/>
      <c r="LF10" s="565"/>
      <c r="LG10" s="565"/>
      <c r="LH10" s="565"/>
      <c r="LI10" s="565"/>
      <c r="LJ10" s="565"/>
      <c r="LK10" s="565"/>
      <c r="LL10" s="565"/>
      <c r="LM10" s="565"/>
      <c r="LN10" s="565"/>
      <c r="LO10" s="568"/>
      <c r="LP10" s="568"/>
      <c r="LQ10" s="568"/>
      <c r="LR10" s="568"/>
      <c r="LS10" s="568"/>
      <c r="LT10" s="568"/>
      <c r="LU10" s="568"/>
      <c r="LV10" s="568"/>
      <c r="LW10" s="565"/>
      <c r="LX10" s="565"/>
      <c r="LY10" s="565"/>
      <c r="LZ10" s="568"/>
      <c r="MA10" s="568"/>
      <c r="MB10" s="565"/>
      <c r="MC10" s="565"/>
      <c r="MD10" s="565"/>
      <c r="ME10" s="565"/>
      <c r="MF10" s="565"/>
      <c r="MG10" s="565"/>
      <c r="MH10" s="565"/>
      <c r="MI10" s="565"/>
      <c r="MJ10" s="565"/>
      <c r="MK10" s="565"/>
      <c r="ML10" s="565"/>
      <c r="MM10" s="565"/>
      <c r="MN10" s="568"/>
      <c r="MO10" s="568"/>
      <c r="MP10" s="565"/>
      <c r="MQ10" s="565"/>
      <c r="MR10" s="565"/>
      <c r="MS10" s="565"/>
      <c r="MT10" s="9"/>
      <c r="MU10" s="565"/>
      <c r="MV10" s="565"/>
      <c r="MW10" s="565"/>
      <c r="MX10" s="565"/>
      <c r="MY10" s="565"/>
      <c r="MZ10" s="565"/>
      <c r="NA10" s="565"/>
      <c r="NB10" s="9"/>
      <c r="NC10" s="565"/>
      <c r="ND10" s="565"/>
      <c r="NE10" s="565"/>
      <c r="NF10" s="565"/>
      <c r="NG10" s="565"/>
      <c r="NH10" s="565"/>
      <c r="NI10" s="565"/>
      <c r="NJ10" s="565"/>
      <c r="NK10" s="565"/>
      <c r="NL10" s="565"/>
      <c r="NM10" s="565"/>
      <c r="NN10" s="565"/>
      <c r="NO10" s="565"/>
      <c r="NP10" s="565"/>
      <c r="NQ10" s="565"/>
      <c r="NR10" s="565"/>
      <c r="NS10" s="565"/>
      <c r="NT10" s="565"/>
      <c r="NU10" s="565"/>
      <c r="NV10" s="9"/>
      <c r="NW10" s="12"/>
      <c r="NX10" s="12"/>
      <c r="NY10" s="12"/>
      <c r="NZ10" s="12"/>
      <c r="OA10" s="12"/>
      <c r="OB10" s="12"/>
      <c r="OC10" s="136"/>
      <c r="OD10" s="136"/>
      <c r="OE10" s="136"/>
      <c r="OF10" s="136"/>
      <c r="OG10" s="136"/>
      <c r="OH10" s="136"/>
      <c r="OI10" s="136"/>
      <c r="OJ10" s="136"/>
      <c r="OK10" s="136"/>
      <c r="OL10" s="136"/>
      <c r="OM10" s="136"/>
      <c r="ON10" s="136"/>
      <c r="OO10" s="136"/>
      <c r="OP10" s="136"/>
      <c r="OQ10" s="136"/>
      <c r="OR10" s="136"/>
      <c r="OS10" s="136"/>
      <c r="OT10" s="136"/>
      <c r="OU10" s="136"/>
      <c r="OV10" s="136"/>
      <c r="OW10" s="136"/>
      <c r="OX10" s="136"/>
      <c r="OY10" s="136"/>
      <c r="OZ10" s="136"/>
      <c r="PA10" s="136"/>
      <c r="PB10" s="136"/>
      <c r="PC10" s="136"/>
      <c r="PD10" s="136"/>
      <c r="PE10" s="136"/>
      <c r="PF10" s="136"/>
      <c r="PG10" s="12"/>
      <c r="PH10" s="12"/>
      <c r="PI10" s="12"/>
      <c r="PJ10" s="12"/>
      <c r="PK10" s="12"/>
      <c r="PL10" s="12"/>
      <c r="PM10" s="12"/>
      <c r="PN10" s="12"/>
      <c r="PO10" s="12"/>
      <c r="PP10" s="12"/>
      <c r="PQ10" s="12"/>
      <c r="PR10" s="12"/>
      <c r="PS10" s="12"/>
      <c r="PT10" s="12"/>
      <c r="PU10" s="12"/>
      <c r="PV10" s="12"/>
      <c r="PW10" s="12"/>
      <c r="PX10" s="12"/>
      <c r="PY10" s="12"/>
      <c r="PZ10" s="12"/>
      <c r="QA10" s="12"/>
      <c r="QB10" s="12"/>
      <c r="QC10" s="12"/>
      <c r="QD10" s="12"/>
      <c r="QE10" s="12"/>
      <c r="QF10" s="12"/>
      <c r="QG10" s="569"/>
      <c r="QH10" s="569"/>
      <c r="QI10" s="569"/>
      <c r="QJ10" s="569"/>
      <c r="QK10" s="569"/>
      <c r="QL10" s="569"/>
      <c r="QM10" s="569"/>
      <c r="QN10" s="569"/>
      <c r="QO10" s="569"/>
      <c r="QP10" s="569"/>
      <c r="QQ10" s="569"/>
      <c r="QR10" s="569"/>
      <c r="QS10" s="569"/>
      <c r="QT10" s="569"/>
      <c r="QU10" s="569"/>
      <c r="QV10" s="569"/>
      <c r="QW10" s="569"/>
      <c r="QX10" s="569"/>
      <c r="QY10" s="569"/>
      <c r="QZ10" s="569"/>
      <c r="RA10" s="569"/>
      <c r="RB10" s="569"/>
      <c r="RC10" s="569"/>
      <c r="RD10" s="569"/>
      <c r="RE10" s="569"/>
      <c r="RF10" s="569"/>
      <c r="RG10" s="569"/>
      <c r="RH10" s="569"/>
      <c r="RI10" s="569"/>
      <c r="RJ10" s="569"/>
      <c r="RK10" s="569"/>
      <c r="RL10" s="569"/>
      <c r="RM10" s="569"/>
      <c r="RN10" s="569"/>
      <c r="RO10" s="569"/>
      <c r="RP10" s="569"/>
      <c r="RQ10" s="569"/>
      <c r="RR10" s="569"/>
      <c r="RS10" s="569"/>
      <c r="RT10" s="569"/>
      <c r="RU10" s="569"/>
      <c r="RV10" s="569"/>
      <c r="RW10" s="569"/>
      <c r="RX10" s="569"/>
      <c r="RY10" s="569"/>
      <c r="RZ10" s="569"/>
      <c r="SA10" s="569"/>
      <c r="SB10" s="569"/>
      <c r="SC10" s="569"/>
      <c r="SD10" s="569"/>
      <c r="SE10" s="569"/>
      <c r="SF10" s="569"/>
      <c r="SG10" s="569"/>
      <c r="SH10" s="569"/>
      <c r="SI10" s="569"/>
      <c r="SJ10" s="569"/>
      <c r="SK10" s="569"/>
      <c r="SL10" s="569"/>
      <c r="SM10" s="569"/>
      <c r="SN10" s="569"/>
      <c r="SO10" s="569"/>
      <c r="SP10" s="569"/>
      <c r="SQ10" s="569"/>
      <c r="SR10" s="569"/>
      <c r="SS10" s="569"/>
      <c r="ST10" s="569"/>
      <c r="SU10" s="569"/>
      <c r="SV10" s="569"/>
      <c r="SW10" s="569"/>
      <c r="SX10" s="569"/>
      <c r="SY10" s="569"/>
      <c r="SZ10" s="569"/>
      <c r="TA10" s="569"/>
      <c r="TB10" s="569"/>
      <c r="TC10" s="569"/>
      <c r="TD10" s="569"/>
      <c r="TE10" s="569"/>
      <c r="TF10" s="569"/>
      <c r="TG10" s="569"/>
      <c r="TH10" s="569"/>
      <c r="TI10" s="569"/>
      <c r="TJ10" s="569"/>
      <c r="TK10" s="569"/>
      <c r="TL10" s="569"/>
      <c r="TM10" s="569"/>
      <c r="TN10" s="569"/>
      <c r="TO10" s="569"/>
      <c r="TP10" s="569"/>
      <c r="TQ10" s="569"/>
      <c r="TR10" s="569"/>
      <c r="TS10" s="569"/>
      <c r="TT10" s="569"/>
      <c r="TU10" s="569"/>
      <c r="TV10" s="569"/>
      <c r="TW10" s="569"/>
      <c r="TX10" s="569"/>
      <c r="TY10" s="569"/>
      <c r="TZ10" s="569"/>
      <c r="UA10" s="569"/>
      <c r="UB10" s="569"/>
      <c r="UC10" s="569"/>
      <c r="UD10" s="569"/>
      <c r="UE10" s="569"/>
      <c r="UF10" s="569"/>
      <c r="UG10" s="569"/>
      <c r="UH10" s="569"/>
      <c r="UI10" s="569"/>
      <c r="UJ10" s="569"/>
      <c r="UK10" s="569"/>
      <c r="UL10" s="569"/>
      <c r="UM10" s="569"/>
      <c r="UN10" s="569"/>
      <c r="UO10" s="569"/>
      <c r="UP10" s="569"/>
      <c r="UQ10" s="569"/>
      <c r="UR10" s="569"/>
      <c r="US10" s="569"/>
      <c r="UT10" s="569"/>
      <c r="UU10" s="569"/>
      <c r="UV10" s="569"/>
      <c r="UW10" s="569"/>
      <c r="UX10" s="569"/>
      <c r="UY10" s="569"/>
      <c r="UZ10" s="569"/>
      <c r="VA10" s="568"/>
      <c r="VB10" s="23"/>
    </row>
    <row r="11" spans="1:574" hidden="1" outlineLevel="1">
      <c r="A11" s="21"/>
      <c r="B11" s="21"/>
      <c r="C11" s="14"/>
      <c r="D11" s="14"/>
      <c r="E11" t="b">
        <v>0</v>
      </c>
      <c r="G11" s="29" t="str">
        <f t="shared" ca="1" si="17"/>
        <v>SA level 5</v>
      </c>
      <c r="U11" s="26">
        <v>5</v>
      </c>
      <c r="Y11" s="26">
        <v>5</v>
      </c>
      <c r="AS11" s="553"/>
      <c r="AT11" s="9"/>
      <c r="AU11" s="9"/>
      <c r="AV11" s="565"/>
      <c r="AW11" s="565"/>
      <c r="AX11" s="565"/>
      <c r="AY11" s="565"/>
      <c r="AZ11" s="565"/>
      <c r="BA11" s="565"/>
      <c r="BB11" s="565"/>
      <c r="BC11" s="565"/>
      <c r="BD11" s="9"/>
      <c r="BE11" s="565"/>
      <c r="BF11" s="565"/>
      <c r="BG11" s="565"/>
      <c r="BH11" s="565"/>
      <c r="BI11" s="565"/>
      <c r="BJ11" s="565"/>
      <c r="BK11" s="565"/>
      <c r="BL11" s="9"/>
      <c r="BM11" s="565"/>
      <c r="BN11" s="565"/>
      <c r="BO11" s="565"/>
      <c r="BP11" s="565"/>
      <c r="BQ11" s="565"/>
      <c r="BR11" s="565"/>
      <c r="BS11" s="565"/>
      <c r="BT11" s="565"/>
      <c r="BU11" s="565"/>
      <c r="BV11" s="565"/>
      <c r="BW11" s="565"/>
      <c r="BX11" s="9"/>
      <c r="BY11" s="565"/>
      <c r="BZ11" s="565"/>
      <c r="CA11" s="565"/>
      <c r="CB11" s="565"/>
      <c r="CC11" s="565"/>
      <c r="CD11" s="565"/>
      <c r="CE11" s="565"/>
      <c r="CF11" s="565"/>
      <c r="CG11" s="565"/>
      <c r="CH11" s="565"/>
      <c r="CI11" s="9"/>
      <c r="CJ11" s="565"/>
      <c r="CK11" s="565"/>
      <c r="CL11" s="565"/>
      <c r="CM11" s="565"/>
      <c r="CN11" s="565"/>
      <c r="CO11" s="566"/>
      <c r="CP11" s="565"/>
      <c r="CQ11" s="565"/>
      <c r="CR11" s="565"/>
      <c r="CS11" s="565"/>
      <c r="CT11" s="565"/>
      <c r="CU11" s="565"/>
      <c r="CV11" s="565"/>
      <c r="CW11" s="565"/>
      <c r="CX11" s="565"/>
      <c r="CY11" s="565"/>
      <c r="CZ11" s="565"/>
      <c r="DA11" s="565"/>
      <c r="DB11" s="565"/>
      <c r="DC11" s="565"/>
      <c r="DD11" s="565"/>
      <c r="DE11" s="565"/>
      <c r="DF11" s="565"/>
      <c r="DG11" s="565"/>
      <c r="DH11" s="565"/>
      <c r="DI11" s="565"/>
      <c r="DJ11" s="565"/>
      <c r="DK11" s="565"/>
      <c r="DL11" s="565"/>
      <c r="DM11" s="565"/>
      <c r="DN11" s="565"/>
      <c r="DO11" s="565"/>
      <c r="DP11" s="565"/>
      <c r="DQ11" s="565"/>
      <c r="DR11" s="9"/>
      <c r="DS11" s="565"/>
      <c r="DT11" s="565"/>
      <c r="DU11" s="565"/>
      <c r="DV11" s="565"/>
      <c r="DW11" s="565"/>
      <c r="DX11" s="565"/>
      <c r="DY11" s="565"/>
      <c r="DZ11" s="565"/>
      <c r="EA11" s="565"/>
      <c r="EB11" s="565"/>
      <c r="EC11" s="565"/>
      <c r="ED11" s="565"/>
      <c r="EE11" s="565"/>
      <c r="EF11" s="567"/>
      <c r="EG11" s="567"/>
      <c r="EH11" s="567"/>
      <c r="EI11" s="567"/>
      <c r="EJ11" s="567"/>
      <c r="EK11" s="567"/>
      <c r="EL11" s="567"/>
      <c r="EM11" s="567"/>
      <c r="EN11" s="136"/>
      <c r="EO11" s="136"/>
      <c r="EP11" s="136"/>
      <c r="EQ11" s="136"/>
      <c r="ER11" s="136"/>
      <c r="ES11" s="136"/>
      <c r="ET11" s="136"/>
      <c r="EU11" s="136"/>
      <c r="EV11" s="136"/>
      <c r="EW11" s="136"/>
      <c r="EX11" s="136"/>
      <c r="EY11" s="136"/>
      <c r="EZ11" s="136"/>
      <c r="FA11" s="136"/>
      <c r="FB11" s="136"/>
      <c r="FC11" s="136"/>
      <c r="FD11" s="136"/>
      <c r="FE11" s="136"/>
      <c r="FF11" s="136"/>
      <c r="FG11" s="136"/>
      <c r="FH11" s="136"/>
      <c r="FI11" s="136"/>
      <c r="FJ11" s="136"/>
      <c r="FK11" s="136"/>
      <c r="FL11" s="136"/>
      <c r="FM11" s="136"/>
      <c r="FN11" s="136"/>
      <c r="FO11" s="136"/>
      <c r="FP11" s="136"/>
      <c r="FQ11" s="136"/>
      <c r="FR11" s="567"/>
      <c r="FS11" s="567"/>
      <c r="FT11" s="567"/>
      <c r="FU11" s="567"/>
      <c r="FV11" s="567"/>
      <c r="FW11" s="567"/>
      <c r="FX11" s="567"/>
      <c r="FY11" s="567"/>
      <c r="FZ11" s="567"/>
      <c r="GA11" s="567"/>
      <c r="GB11" s="567"/>
      <c r="GC11" s="567"/>
      <c r="GD11" s="567"/>
      <c r="GE11" s="567"/>
      <c r="GF11" s="567"/>
      <c r="GG11" s="567"/>
      <c r="GH11" s="567"/>
      <c r="GI11" s="567"/>
      <c r="GJ11" s="567"/>
      <c r="GK11" s="567"/>
      <c r="GL11" s="567"/>
      <c r="GM11" s="567"/>
      <c r="GN11" s="567"/>
      <c r="GO11" s="567"/>
      <c r="GP11" s="567"/>
      <c r="GQ11" s="567"/>
      <c r="GR11" s="567"/>
      <c r="GS11" s="567"/>
      <c r="GT11" s="567"/>
      <c r="GU11" s="567"/>
      <c r="GV11" s="567"/>
      <c r="GW11" s="136"/>
      <c r="GX11" s="136"/>
      <c r="GY11" s="136"/>
      <c r="GZ11" s="136"/>
      <c r="HA11" s="136"/>
      <c r="HB11" s="136"/>
      <c r="HC11" s="136"/>
      <c r="HD11" s="136"/>
      <c r="HE11" s="136"/>
      <c r="HF11" s="136"/>
      <c r="HG11" s="136"/>
      <c r="HH11" s="136"/>
      <c r="HI11" s="136"/>
      <c r="HJ11" s="136"/>
      <c r="HK11" s="136"/>
      <c r="HL11" s="136"/>
      <c r="HM11" s="136"/>
      <c r="HN11" s="136"/>
      <c r="HO11" s="136"/>
      <c r="HP11" s="136"/>
      <c r="HQ11" s="136"/>
      <c r="HR11" s="136"/>
      <c r="HS11" s="136"/>
      <c r="HT11" s="136"/>
      <c r="HU11" s="136"/>
      <c r="HV11" s="136"/>
      <c r="HW11" s="136"/>
      <c r="HX11" s="136"/>
      <c r="HY11" s="136"/>
      <c r="HZ11" s="136"/>
      <c r="IA11" s="567"/>
      <c r="IB11" s="567"/>
      <c r="IC11" s="567"/>
      <c r="ID11" s="567"/>
      <c r="IE11" s="567"/>
      <c r="IF11" s="567"/>
      <c r="IG11" s="567"/>
      <c r="IH11" s="567"/>
      <c r="II11" s="567"/>
      <c r="IJ11" s="567"/>
      <c r="IK11" s="567"/>
      <c r="IL11" s="567"/>
      <c r="IM11" s="567"/>
      <c r="IN11" s="567"/>
      <c r="IO11" s="567"/>
      <c r="IP11" s="567"/>
      <c r="IQ11" s="567"/>
      <c r="IR11" s="567"/>
      <c r="IS11" s="567"/>
      <c r="IT11" s="567"/>
      <c r="IU11" s="567"/>
      <c r="IV11" s="567"/>
      <c r="IW11" s="567"/>
      <c r="IX11" s="567"/>
      <c r="IY11" s="567"/>
      <c r="IZ11" s="565"/>
      <c r="JA11" s="9"/>
      <c r="JB11" s="568"/>
      <c r="JC11" s="568"/>
      <c r="JD11" s="565"/>
      <c r="JE11" s="565"/>
      <c r="JF11" s="565"/>
      <c r="JG11" s="565"/>
      <c r="JH11" s="565"/>
      <c r="JI11" s="565"/>
      <c r="JJ11" s="565"/>
      <c r="JK11" s="565"/>
      <c r="JL11" s="565"/>
      <c r="JM11" s="565"/>
      <c r="JN11" s="565"/>
      <c r="JO11" s="565"/>
      <c r="JP11" s="565"/>
      <c r="JQ11" s="565"/>
      <c r="JR11" s="565"/>
      <c r="JS11" s="565"/>
      <c r="JT11" s="565"/>
      <c r="JU11" s="565"/>
      <c r="JV11" s="565"/>
      <c r="JW11" s="565"/>
      <c r="JX11" s="565"/>
      <c r="JY11" s="565"/>
      <c r="JZ11" s="565"/>
      <c r="KA11" s="565"/>
      <c r="KB11" s="565"/>
      <c r="KC11" s="565"/>
      <c r="KD11" s="565"/>
      <c r="KE11" s="565"/>
      <c r="KF11" s="565"/>
      <c r="KG11" s="565"/>
      <c r="KH11" s="565"/>
      <c r="KI11" s="565"/>
      <c r="KJ11" s="565"/>
      <c r="KK11" s="565"/>
      <c r="KL11" s="565"/>
      <c r="KM11" s="565"/>
      <c r="KN11" s="565"/>
      <c r="KO11" s="565"/>
      <c r="KP11" s="565"/>
      <c r="KQ11" s="9"/>
      <c r="KR11" s="565"/>
      <c r="KS11" s="568"/>
      <c r="KT11" s="568"/>
      <c r="KU11" s="568"/>
      <c r="KV11" s="568"/>
      <c r="KW11" s="568"/>
      <c r="KX11" s="565"/>
      <c r="KY11" s="565"/>
      <c r="KZ11" s="565"/>
      <c r="LA11" s="565"/>
      <c r="LB11" s="565"/>
      <c r="LC11" s="565"/>
      <c r="LD11" s="565"/>
      <c r="LE11" s="565"/>
      <c r="LF11" s="565"/>
      <c r="LG11" s="565"/>
      <c r="LH11" s="565"/>
      <c r="LI11" s="565"/>
      <c r="LJ11" s="565"/>
      <c r="LK11" s="565"/>
      <c r="LL11" s="565"/>
      <c r="LM11" s="565"/>
      <c r="LN11" s="565"/>
      <c r="LO11" s="568"/>
      <c r="LP11" s="568"/>
      <c r="LQ11" s="568"/>
      <c r="LR11" s="568"/>
      <c r="LS11" s="568"/>
      <c r="LT11" s="568"/>
      <c r="LU11" s="568"/>
      <c r="LV11" s="568"/>
      <c r="LW11" s="565"/>
      <c r="LX11" s="565"/>
      <c r="LY11" s="565"/>
      <c r="LZ11" s="568"/>
      <c r="MA11" s="568"/>
      <c r="MB11" s="565"/>
      <c r="MC11" s="565"/>
      <c r="MD11" s="565"/>
      <c r="ME11" s="565"/>
      <c r="MF11" s="565"/>
      <c r="MG11" s="565"/>
      <c r="MH11" s="565"/>
      <c r="MI11" s="565"/>
      <c r="MJ11" s="565"/>
      <c r="MK11" s="565"/>
      <c r="ML11" s="565"/>
      <c r="MM11" s="565"/>
      <c r="MN11" s="568"/>
      <c r="MO11" s="568"/>
      <c r="MP11" s="565"/>
      <c r="MQ11" s="565"/>
      <c r="MR11" s="565"/>
      <c r="MS11" s="565"/>
      <c r="MT11" s="9"/>
      <c r="MU11" s="565"/>
      <c r="MV11" s="565"/>
      <c r="MW11" s="565"/>
      <c r="MX11" s="565"/>
      <c r="MY11" s="565"/>
      <c r="MZ11" s="565"/>
      <c r="NA11" s="565"/>
      <c r="NB11" s="9"/>
      <c r="NC11" s="565"/>
      <c r="ND11" s="565"/>
      <c r="NE11" s="565"/>
      <c r="NF11" s="565"/>
      <c r="NG11" s="565"/>
      <c r="NH11" s="565"/>
      <c r="NI11" s="565"/>
      <c r="NJ11" s="565"/>
      <c r="NK11" s="565"/>
      <c r="NL11" s="565"/>
      <c r="NM11" s="565"/>
      <c r="NN11" s="565"/>
      <c r="NO11" s="565"/>
      <c r="NP11" s="565"/>
      <c r="NQ11" s="565"/>
      <c r="NR11" s="565"/>
      <c r="NS11" s="565"/>
      <c r="NT11" s="565"/>
      <c r="NU11" s="565"/>
      <c r="NV11" s="9"/>
      <c r="NW11" s="12"/>
      <c r="NX11" s="12"/>
      <c r="NY11" s="12"/>
      <c r="NZ11" s="12"/>
      <c r="OA11" s="12"/>
      <c r="OB11" s="12"/>
      <c r="OC11" s="136"/>
      <c r="OD11" s="136"/>
      <c r="OE11" s="136"/>
      <c r="OF11" s="136"/>
      <c r="OG11" s="136"/>
      <c r="OH11" s="136"/>
      <c r="OI11" s="136"/>
      <c r="OJ11" s="136"/>
      <c r="OK11" s="136"/>
      <c r="OL11" s="136"/>
      <c r="OM11" s="136"/>
      <c r="ON11" s="136"/>
      <c r="OO11" s="136"/>
      <c r="OP11" s="136"/>
      <c r="OQ11" s="136"/>
      <c r="OR11" s="136"/>
      <c r="OS11" s="136"/>
      <c r="OT11" s="136"/>
      <c r="OU11" s="136"/>
      <c r="OV11" s="136"/>
      <c r="OW11" s="136"/>
      <c r="OX11" s="136"/>
      <c r="OY11" s="136"/>
      <c r="OZ11" s="136"/>
      <c r="PA11" s="136"/>
      <c r="PB11" s="136"/>
      <c r="PC11" s="136"/>
      <c r="PD11" s="136"/>
      <c r="PE11" s="136"/>
      <c r="PF11" s="136"/>
      <c r="PG11" s="12"/>
      <c r="PH11" s="12"/>
      <c r="PI11" s="12"/>
      <c r="PJ11" s="12"/>
      <c r="PK11" s="12"/>
      <c r="PL11" s="12"/>
      <c r="PM11" s="12"/>
      <c r="PN11" s="12"/>
      <c r="PO11" s="12"/>
      <c r="PP11" s="12"/>
      <c r="PQ11" s="12"/>
      <c r="PR11" s="12"/>
      <c r="PS11" s="12"/>
      <c r="PT11" s="12"/>
      <c r="PU11" s="12"/>
      <c r="PV11" s="12"/>
      <c r="PW11" s="12"/>
      <c r="PX11" s="12"/>
      <c r="PY11" s="12"/>
      <c r="PZ11" s="12"/>
      <c r="QA11" s="12"/>
      <c r="QB11" s="12"/>
      <c r="QC11" s="12"/>
      <c r="QD11" s="12"/>
      <c r="QE11" s="12"/>
      <c r="QF11" s="12"/>
      <c r="QG11" s="569"/>
      <c r="QH11" s="569"/>
      <c r="QI11" s="569"/>
      <c r="QJ11" s="569"/>
      <c r="QK11" s="569"/>
      <c r="QL11" s="569"/>
      <c r="QM11" s="569"/>
      <c r="QN11" s="569"/>
      <c r="QO11" s="569"/>
      <c r="QP11" s="569"/>
      <c r="QQ11" s="569"/>
      <c r="QR11" s="569"/>
      <c r="QS11" s="569"/>
      <c r="QT11" s="569"/>
      <c r="QU11" s="569"/>
      <c r="QV11" s="569"/>
      <c r="QW11" s="569"/>
      <c r="QX11" s="569"/>
      <c r="QY11" s="569"/>
      <c r="QZ11" s="569"/>
      <c r="RA11" s="569"/>
      <c r="RB11" s="569"/>
      <c r="RC11" s="569"/>
      <c r="RD11" s="569"/>
      <c r="RE11" s="569"/>
      <c r="RF11" s="569"/>
      <c r="RG11" s="569"/>
      <c r="RH11" s="569"/>
      <c r="RI11" s="569"/>
      <c r="RJ11" s="569"/>
      <c r="RK11" s="569"/>
      <c r="RL11" s="569"/>
      <c r="RM11" s="569"/>
      <c r="RN11" s="569"/>
      <c r="RO11" s="569"/>
      <c r="RP11" s="569"/>
      <c r="RQ11" s="569"/>
      <c r="RR11" s="569"/>
      <c r="RS11" s="569"/>
      <c r="RT11" s="569"/>
      <c r="RU11" s="569"/>
      <c r="RV11" s="569"/>
      <c r="RW11" s="569"/>
      <c r="RX11" s="569"/>
      <c r="RY11" s="569"/>
      <c r="RZ11" s="569"/>
      <c r="SA11" s="569"/>
      <c r="SB11" s="569"/>
      <c r="SC11" s="569"/>
      <c r="SD11" s="569"/>
      <c r="SE11" s="569"/>
      <c r="SF11" s="569"/>
      <c r="SG11" s="569"/>
      <c r="SH11" s="569"/>
      <c r="SI11" s="569"/>
      <c r="SJ11" s="569"/>
      <c r="SK11" s="569"/>
      <c r="SL11" s="569"/>
      <c r="SM11" s="569"/>
      <c r="SN11" s="569"/>
      <c r="SO11" s="569"/>
      <c r="SP11" s="569"/>
      <c r="SQ11" s="569"/>
      <c r="SR11" s="569"/>
      <c r="SS11" s="569"/>
      <c r="ST11" s="569"/>
      <c r="SU11" s="569"/>
      <c r="SV11" s="569"/>
      <c r="SW11" s="569"/>
      <c r="SX11" s="569"/>
      <c r="SY11" s="569"/>
      <c r="SZ11" s="569"/>
      <c r="TA11" s="569"/>
      <c r="TB11" s="569"/>
      <c r="TC11" s="569"/>
      <c r="TD11" s="569"/>
      <c r="TE11" s="569"/>
      <c r="TF11" s="569"/>
      <c r="TG11" s="569"/>
      <c r="TH11" s="569"/>
      <c r="TI11" s="569"/>
      <c r="TJ11" s="569"/>
      <c r="TK11" s="569"/>
      <c r="TL11" s="569"/>
      <c r="TM11" s="569"/>
      <c r="TN11" s="569"/>
      <c r="TO11" s="569"/>
      <c r="TP11" s="569"/>
      <c r="TQ11" s="569"/>
      <c r="TR11" s="569"/>
      <c r="TS11" s="569"/>
      <c r="TT11" s="569"/>
      <c r="TU11" s="569"/>
      <c r="TV11" s="569"/>
      <c r="TW11" s="569"/>
      <c r="TX11" s="569"/>
      <c r="TY11" s="569"/>
      <c r="TZ11" s="569"/>
      <c r="UA11" s="569"/>
      <c r="UB11" s="569"/>
      <c r="UC11" s="569"/>
      <c r="UD11" s="569"/>
      <c r="UE11" s="569"/>
      <c r="UF11" s="569"/>
      <c r="UG11" s="569"/>
      <c r="UH11" s="569"/>
      <c r="UI11" s="569"/>
      <c r="UJ11" s="569"/>
      <c r="UK11" s="569"/>
      <c r="UL11" s="569"/>
      <c r="UM11" s="569"/>
      <c r="UN11" s="569"/>
      <c r="UO11" s="569"/>
      <c r="UP11" s="569"/>
      <c r="UQ11" s="569"/>
      <c r="UR11" s="569"/>
      <c r="US11" s="569"/>
      <c r="UT11" s="569"/>
      <c r="UU11" s="569"/>
      <c r="UV11" s="569"/>
      <c r="UW11" s="569"/>
      <c r="UX11" s="569"/>
      <c r="UY11" s="569"/>
      <c r="UZ11" s="569"/>
      <c r="VA11" s="568"/>
      <c r="VB11" s="23"/>
    </row>
    <row r="12" spans="1:574" hidden="1" outlineLevel="1">
      <c r="A12" s="21"/>
      <c r="B12" s="21"/>
      <c r="C12" s="14"/>
      <c r="D12" s="14"/>
      <c r="E12" t="b">
        <v>0</v>
      </c>
      <c r="G12" s="29" t="str">
        <f t="shared" ca="1" si="17"/>
        <v>SA level 6</v>
      </c>
      <c r="Y12" s="26">
        <v>6</v>
      </c>
      <c r="AS12" s="553"/>
      <c r="AT12" s="9"/>
      <c r="AU12" s="9"/>
      <c r="AV12" s="565"/>
      <c r="AW12" s="565"/>
      <c r="AX12" s="565"/>
      <c r="AY12" s="565"/>
      <c r="AZ12" s="565"/>
      <c r="BA12" s="565"/>
      <c r="BB12" s="565"/>
      <c r="BC12" s="565"/>
      <c r="BD12" s="9"/>
      <c r="BE12" s="565"/>
      <c r="BF12" s="565"/>
      <c r="BG12" s="565"/>
      <c r="BH12" s="565"/>
      <c r="BI12" s="565"/>
      <c r="BJ12" s="565"/>
      <c r="BK12" s="565"/>
      <c r="BL12" s="9"/>
      <c r="BM12" s="565"/>
      <c r="BN12" s="565"/>
      <c r="BO12" s="565"/>
      <c r="BP12" s="565"/>
      <c r="BQ12" s="565"/>
      <c r="BR12" s="565"/>
      <c r="BS12" s="565"/>
      <c r="BT12" s="565"/>
      <c r="BU12" s="565"/>
      <c r="BV12" s="565"/>
      <c r="BW12" s="565"/>
      <c r="BX12" s="9"/>
      <c r="BY12" s="565"/>
      <c r="BZ12" s="565"/>
      <c r="CA12" s="565"/>
      <c r="CB12" s="565"/>
      <c r="CC12" s="565"/>
      <c r="CD12" s="565"/>
      <c r="CE12" s="565"/>
      <c r="CF12" s="565"/>
      <c r="CG12" s="565"/>
      <c r="CH12" s="565"/>
      <c r="CI12" s="9"/>
      <c r="CJ12" s="565"/>
      <c r="CK12" s="565"/>
      <c r="CL12" s="565"/>
      <c r="CM12" s="565"/>
      <c r="CN12" s="565"/>
      <c r="CO12" s="566"/>
      <c r="CP12" s="565"/>
      <c r="CQ12" s="565"/>
      <c r="CR12" s="565"/>
      <c r="CS12" s="565"/>
      <c r="CT12" s="565"/>
      <c r="CU12" s="565"/>
      <c r="CV12" s="565"/>
      <c r="CW12" s="565"/>
      <c r="CX12" s="565"/>
      <c r="CY12" s="565"/>
      <c r="CZ12" s="565"/>
      <c r="DA12" s="565"/>
      <c r="DB12" s="565"/>
      <c r="DC12" s="565"/>
      <c r="DD12" s="565"/>
      <c r="DE12" s="565"/>
      <c r="DF12" s="565"/>
      <c r="DG12" s="565"/>
      <c r="DH12" s="565"/>
      <c r="DI12" s="565"/>
      <c r="DJ12" s="565"/>
      <c r="DK12" s="565"/>
      <c r="DL12" s="565"/>
      <c r="DM12" s="565"/>
      <c r="DN12" s="565"/>
      <c r="DO12" s="565"/>
      <c r="DP12" s="565"/>
      <c r="DQ12" s="565"/>
      <c r="DR12" s="9"/>
      <c r="DS12" s="565"/>
      <c r="DT12" s="565"/>
      <c r="DU12" s="565"/>
      <c r="DV12" s="565"/>
      <c r="DW12" s="565"/>
      <c r="DX12" s="565"/>
      <c r="DY12" s="565"/>
      <c r="DZ12" s="565"/>
      <c r="EA12" s="565"/>
      <c r="EB12" s="565"/>
      <c r="EC12" s="565"/>
      <c r="ED12" s="565"/>
      <c r="EE12" s="565"/>
      <c r="EF12" s="567"/>
      <c r="EG12" s="567"/>
      <c r="EH12" s="567"/>
      <c r="EI12" s="567"/>
      <c r="EJ12" s="567"/>
      <c r="EK12" s="567"/>
      <c r="EL12" s="567"/>
      <c r="EM12" s="567"/>
      <c r="EN12" s="136"/>
      <c r="EO12" s="136"/>
      <c r="EP12" s="136"/>
      <c r="EQ12" s="136"/>
      <c r="ER12" s="136"/>
      <c r="ES12" s="136"/>
      <c r="ET12" s="136"/>
      <c r="EU12" s="136"/>
      <c r="EV12" s="136"/>
      <c r="EW12" s="136"/>
      <c r="EX12" s="136"/>
      <c r="EY12" s="136"/>
      <c r="EZ12" s="136"/>
      <c r="FA12" s="136"/>
      <c r="FB12" s="136"/>
      <c r="FC12" s="136"/>
      <c r="FD12" s="136"/>
      <c r="FE12" s="136"/>
      <c r="FF12" s="136"/>
      <c r="FG12" s="136"/>
      <c r="FH12" s="136"/>
      <c r="FI12" s="136"/>
      <c r="FJ12" s="136"/>
      <c r="FK12" s="136"/>
      <c r="FL12" s="136"/>
      <c r="FM12" s="136"/>
      <c r="FN12" s="136"/>
      <c r="FO12" s="136"/>
      <c r="FP12" s="136"/>
      <c r="FQ12" s="136"/>
      <c r="FR12" s="567"/>
      <c r="FS12" s="567"/>
      <c r="FT12" s="567"/>
      <c r="FU12" s="567"/>
      <c r="FV12" s="567"/>
      <c r="FW12" s="567"/>
      <c r="FX12" s="567"/>
      <c r="FY12" s="567"/>
      <c r="FZ12" s="567"/>
      <c r="GA12" s="567"/>
      <c r="GB12" s="567"/>
      <c r="GC12" s="567"/>
      <c r="GD12" s="567"/>
      <c r="GE12" s="567"/>
      <c r="GF12" s="567"/>
      <c r="GG12" s="567"/>
      <c r="GH12" s="567"/>
      <c r="GI12" s="567"/>
      <c r="GJ12" s="567"/>
      <c r="GK12" s="567"/>
      <c r="GL12" s="567"/>
      <c r="GM12" s="567"/>
      <c r="GN12" s="567"/>
      <c r="GO12" s="567"/>
      <c r="GP12" s="567"/>
      <c r="GQ12" s="567"/>
      <c r="GR12" s="567"/>
      <c r="GS12" s="567"/>
      <c r="GT12" s="567"/>
      <c r="GU12" s="567"/>
      <c r="GV12" s="567"/>
      <c r="GW12" s="136"/>
      <c r="GX12" s="136"/>
      <c r="GY12" s="136"/>
      <c r="GZ12" s="136"/>
      <c r="HA12" s="136"/>
      <c r="HB12" s="136"/>
      <c r="HC12" s="136"/>
      <c r="HD12" s="136"/>
      <c r="HE12" s="136"/>
      <c r="HF12" s="136"/>
      <c r="HG12" s="136"/>
      <c r="HH12" s="136"/>
      <c r="HI12" s="136"/>
      <c r="HJ12" s="136"/>
      <c r="HK12" s="136"/>
      <c r="HL12" s="136"/>
      <c r="HM12" s="136"/>
      <c r="HN12" s="136"/>
      <c r="HO12" s="136"/>
      <c r="HP12" s="136"/>
      <c r="HQ12" s="136"/>
      <c r="HR12" s="136"/>
      <c r="HS12" s="136"/>
      <c r="HT12" s="136"/>
      <c r="HU12" s="136"/>
      <c r="HV12" s="136"/>
      <c r="HW12" s="136"/>
      <c r="HX12" s="136"/>
      <c r="HY12" s="136"/>
      <c r="HZ12" s="136"/>
      <c r="IA12" s="567"/>
      <c r="IB12" s="567"/>
      <c r="IC12" s="567"/>
      <c r="ID12" s="567"/>
      <c r="IE12" s="567"/>
      <c r="IF12" s="567"/>
      <c r="IG12" s="567"/>
      <c r="IH12" s="567"/>
      <c r="II12" s="567"/>
      <c r="IJ12" s="567"/>
      <c r="IK12" s="567"/>
      <c r="IL12" s="567"/>
      <c r="IM12" s="567"/>
      <c r="IN12" s="567"/>
      <c r="IO12" s="567"/>
      <c r="IP12" s="567"/>
      <c r="IQ12" s="567"/>
      <c r="IR12" s="567"/>
      <c r="IS12" s="567"/>
      <c r="IT12" s="567"/>
      <c r="IU12" s="567"/>
      <c r="IV12" s="567"/>
      <c r="IW12" s="567"/>
      <c r="IX12" s="567"/>
      <c r="IY12" s="567"/>
      <c r="IZ12" s="565"/>
      <c r="JA12" s="9"/>
      <c r="JB12" s="568"/>
      <c r="JC12" s="568"/>
      <c r="JD12" s="565"/>
      <c r="JE12" s="565"/>
      <c r="JF12" s="565"/>
      <c r="JG12" s="565"/>
      <c r="JH12" s="565"/>
      <c r="JI12" s="565"/>
      <c r="JJ12" s="565"/>
      <c r="JK12" s="565"/>
      <c r="JL12" s="565"/>
      <c r="JM12" s="565"/>
      <c r="JN12" s="565"/>
      <c r="JO12" s="565"/>
      <c r="JP12" s="565"/>
      <c r="JQ12" s="565"/>
      <c r="JR12" s="565"/>
      <c r="JS12" s="565"/>
      <c r="JT12" s="565"/>
      <c r="JU12" s="565"/>
      <c r="JV12" s="565"/>
      <c r="JW12" s="565"/>
      <c r="JX12" s="565"/>
      <c r="JY12" s="565"/>
      <c r="JZ12" s="565"/>
      <c r="KA12" s="565"/>
      <c r="KB12" s="565"/>
      <c r="KC12" s="565"/>
      <c r="KD12" s="565"/>
      <c r="KE12" s="565"/>
      <c r="KF12" s="565"/>
      <c r="KG12" s="565"/>
      <c r="KH12" s="565"/>
      <c r="KI12" s="565"/>
      <c r="KJ12" s="565"/>
      <c r="KK12" s="565"/>
      <c r="KL12" s="565"/>
      <c r="KM12" s="565"/>
      <c r="KN12" s="565"/>
      <c r="KO12" s="565"/>
      <c r="KP12" s="565"/>
      <c r="KQ12" s="9"/>
      <c r="KR12" s="565"/>
      <c r="KS12" s="568"/>
      <c r="KT12" s="568"/>
      <c r="KU12" s="568"/>
      <c r="KV12" s="568"/>
      <c r="KW12" s="568"/>
      <c r="KX12" s="565"/>
      <c r="KY12" s="565"/>
      <c r="KZ12" s="565"/>
      <c r="LA12" s="565"/>
      <c r="LB12" s="565"/>
      <c r="LC12" s="565"/>
      <c r="LD12" s="565"/>
      <c r="LE12" s="565"/>
      <c r="LF12" s="565"/>
      <c r="LG12" s="565"/>
      <c r="LH12" s="565"/>
      <c r="LI12" s="565"/>
      <c r="LJ12" s="565"/>
      <c r="LK12" s="565"/>
      <c r="LL12" s="565"/>
      <c r="LM12" s="565"/>
      <c r="LN12" s="565"/>
      <c r="LO12" s="568"/>
      <c r="LP12" s="568"/>
      <c r="LQ12" s="568"/>
      <c r="LR12" s="568"/>
      <c r="LS12" s="568"/>
      <c r="LT12" s="568"/>
      <c r="LU12" s="568"/>
      <c r="LV12" s="568"/>
      <c r="LW12" s="565"/>
      <c r="LX12" s="565"/>
      <c r="LY12" s="565"/>
      <c r="LZ12" s="568"/>
      <c r="MA12" s="568"/>
      <c r="MB12" s="565"/>
      <c r="MC12" s="565"/>
      <c r="MD12" s="565"/>
      <c r="ME12" s="565"/>
      <c r="MF12" s="565"/>
      <c r="MG12" s="565"/>
      <c r="MH12" s="565"/>
      <c r="MI12" s="565"/>
      <c r="MJ12" s="565"/>
      <c r="MK12" s="565"/>
      <c r="ML12" s="565"/>
      <c r="MM12" s="565"/>
      <c r="MN12" s="568"/>
      <c r="MO12" s="568"/>
      <c r="MP12" s="565"/>
      <c r="MQ12" s="565"/>
      <c r="MR12" s="565"/>
      <c r="MS12" s="565"/>
      <c r="MT12" s="9"/>
      <c r="MU12" s="565"/>
      <c r="MV12" s="565"/>
      <c r="MW12" s="565"/>
      <c r="MX12" s="565"/>
      <c r="MY12" s="565"/>
      <c r="MZ12" s="565"/>
      <c r="NA12" s="565"/>
      <c r="NB12" s="9"/>
      <c r="NC12" s="565"/>
      <c r="ND12" s="565"/>
      <c r="NE12" s="565"/>
      <c r="NF12" s="565"/>
      <c r="NG12" s="565"/>
      <c r="NH12" s="565"/>
      <c r="NI12" s="565"/>
      <c r="NJ12" s="565"/>
      <c r="NK12" s="565"/>
      <c r="NL12" s="565"/>
      <c r="NM12" s="565"/>
      <c r="NN12" s="565"/>
      <c r="NO12" s="565"/>
      <c r="NP12" s="565"/>
      <c r="NQ12" s="565"/>
      <c r="NR12" s="565"/>
      <c r="NS12" s="565"/>
      <c r="NT12" s="565"/>
      <c r="NU12" s="565"/>
      <c r="NV12" s="9"/>
      <c r="NW12" s="12"/>
      <c r="NX12" s="12"/>
      <c r="NY12" s="12"/>
      <c r="NZ12" s="12"/>
      <c r="OA12" s="12"/>
      <c r="OB12" s="12"/>
      <c r="OC12" s="136"/>
      <c r="OD12" s="136"/>
      <c r="OE12" s="136"/>
      <c r="OF12" s="136"/>
      <c r="OG12" s="136"/>
      <c r="OH12" s="136"/>
      <c r="OI12" s="136"/>
      <c r="OJ12" s="136"/>
      <c r="OK12" s="136"/>
      <c r="OL12" s="136"/>
      <c r="OM12" s="136"/>
      <c r="ON12" s="136"/>
      <c r="OO12" s="136"/>
      <c r="OP12" s="136"/>
      <c r="OQ12" s="136"/>
      <c r="OR12" s="136"/>
      <c r="OS12" s="136"/>
      <c r="OT12" s="136"/>
      <c r="OU12" s="136"/>
      <c r="OV12" s="136"/>
      <c r="OW12" s="136"/>
      <c r="OX12" s="136"/>
      <c r="OY12" s="136"/>
      <c r="OZ12" s="136"/>
      <c r="PA12" s="136"/>
      <c r="PB12" s="136"/>
      <c r="PC12" s="136"/>
      <c r="PD12" s="136"/>
      <c r="PE12" s="136"/>
      <c r="PF12" s="136"/>
      <c r="PG12" s="12"/>
      <c r="PH12" s="12"/>
      <c r="PI12" s="12"/>
      <c r="PJ12" s="12"/>
      <c r="PK12" s="12"/>
      <c r="PL12" s="12"/>
      <c r="PM12" s="12"/>
      <c r="PN12" s="12"/>
      <c r="PO12" s="12"/>
      <c r="PP12" s="12"/>
      <c r="PQ12" s="12"/>
      <c r="PR12" s="12"/>
      <c r="PS12" s="12"/>
      <c r="PT12" s="12"/>
      <c r="PU12" s="12"/>
      <c r="PV12" s="12"/>
      <c r="PW12" s="12"/>
      <c r="PX12" s="12"/>
      <c r="PY12" s="12"/>
      <c r="PZ12" s="12"/>
      <c r="QA12" s="12"/>
      <c r="QB12" s="12"/>
      <c r="QC12" s="12"/>
      <c r="QD12" s="12"/>
      <c r="QE12" s="12"/>
      <c r="QF12" s="12"/>
      <c r="QG12" s="569"/>
      <c r="QH12" s="569"/>
      <c r="QI12" s="569"/>
      <c r="QJ12" s="569"/>
      <c r="QK12" s="569"/>
      <c r="QL12" s="569"/>
      <c r="QM12" s="569"/>
      <c r="QN12" s="569"/>
      <c r="QO12" s="569"/>
      <c r="QP12" s="569"/>
      <c r="QQ12" s="569"/>
      <c r="QR12" s="569"/>
      <c r="QS12" s="569"/>
      <c r="QT12" s="569"/>
      <c r="QU12" s="569"/>
      <c r="QV12" s="569"/>
      <c r="QW12" s="569"/>
      <c r="QX12" s="569"/>
      <c r="QY12" s="569"/>
      <c r="QZ12" s="569"/>
      <c r="RA12" s="569"/>
      <c r="RB12" s="569"/>
      <c r="RC12" s="569"/>
      <c r="RD12" s="569"/>
      <c r="RE12" s="569"/>
      <c r="RF12" s="569"/>
      <c r="RG12" s="569"/>
      <c r="RH12" s="569"/>
      <c r="RI12" s="569"/>
      <c r="RJ12" s="569"/>
      <c r="RK12" s="569"/>
      <c r="RL12" s="569"/>
      <c r="RM12" s="569"/>
      <c r="RN12" s="569"/>
      <c r="RO12" s="569"/>
      <c r="RP12" s="569"/>
      <c r="RQ12" s="569"/>
      <c r="RR12" s="569"/>
      <c r="RS12" s="569"/>
      <c r="RT12" s="569"/>
      <c r="RU12" s="569"/>
      <c r="RV12" s="569"/>
      <c r="RW12" s="569"/>
      <c r="RX12" s="569"/>
      <c r="RY12" s="569"/>
      <c r="RZ12" s="569"/>
      <c r="SA12" s="569"/>
      <c r="SB12" s="569"/>
      <c r="SC12" s="569"/>
      <c r="SD12" s="569"/>
      <c r="SE12" s="569"/>
      <c r="SF12" s="569"/>
      <c r="SG12" s="569"/>
      <c r="SH12" s="569"/>
      <c r="SI12" s="569"/>
      <c r="SJ12" s="569"/>
      <c r="SK12" s="569"/>
      <c r="SL12" s="569"/>
      <c r="SM12" s="569"/>
      <c r="SN12" s="569"/>
      <c r="SO12" s="569"/>
      <c r="SP12" s="569"/>
      <c r="SQ12" s="569"/>
      <c r="SR12" s="569"/>
      <c r="SS12" s="569"/>
      <c r="ST12" s="569"/>
      <c r="SU12" s="569"/>
      <c r="SV12" s="569"/>
      <c r="SW12" s="569"/>
      <c r="SX12" s="569"/>
      <c r="SY12" s="569"/>
      <c r="SZ12" s="569"/>
      <c r="TA12" s="569"/>
      <c r="TB12" s="569"/>
      <c r="TC12" s="569"/>
      <c r="TD12" s="569"/>
      <c r="TE12" s="569"/>
      <c r="TF12" s="569"/>
      <c r="TG12" s="569"/>
      <c r="TH12" s="569"/>
      <c r="TI12" s="569"/>
      <c r="TJ12" s="569"/>
      <c r="TK12" s="569"/>
      <c r="TL12" s="569"/>
      <c r="TM12" s="569"/>
      <c r="TN12" s="569"/>
      <c r="TO12" s="569"/>
      <c r="TP12" s="569"/>
      <c r="TQ12" s="569"/>
      <c r="TR12" s="569"/>
      <c r="TS12" s="569"/>
      <c r="TT12" s="569"/>
      <c r="TU12" s="569"/>
      <c r="TV12" s="569"/>
      <c r="TW12" s="569"/>
      <c r="TX12" s="569"/>
      <c r="TY12" s="569"/>
      <c r="TZ12" s="569"/>
      <c r="UA12" s="569"/>
      <c r="UB12" s="569"/>
      <c r="UC12" s="569"/>
      <c r="UD12" s="569"/>
      <c r="UE12" s="569"/>
      <c r="UF12" s="569"/>
      <c r="UG12" s="569"/>
      <c r="UH12" s="569"/>
      <c r="UI12" s="569"/>
      <c r="UJ12" s="569"/>
      <c r="UK12" s="569"/>
      <c r="UL12" s="569"/>
      <c r="UM12" s="569"/>
      <c r="UN12" s="569"/>
      <c r="UO12" s="569"/>
      <c r="UP12" s="569"/>
      <c r="UQ12" s="569"/>
      <c r="UR12" s="569"/>
      <c r="US12" s="569"/>
      <c r="UT12" s="569"/>
      <c r="UU12" s="569"/>
      <c r="UV12" s="569"/>
      <c r="UW12" s="569"/>
      <c r="UX12" s="569"/>
      <c r="UY12" s="569"/>
      <c r="UZ12" s="569"/>
      <c r="VA12" s="568"/>
      <c r="VB12" s="23"/>
    </row>
    <row r="13" spans="1:574" hidden="1" outlineLevel="1">
      <c r="A13" s="21"/>
      <c r="B13" s="21"/>
      <c r="C13" s="14"/>
      <c r="D13" s="14"/>
      <c r="E13" t="b">
        <v>0</v>
      </c>
      <c r="G13" s="29" t="str">
        <f t="shared" ca="1" si="17"/>
        <v>SA level 7</v>
      </c>
      <c r="Y13" s="26">
        <v>7</v>
      </c>
      <c r="AS13" s="553"/>
      <c r="AT13" s="9"/>
      <c r="AU13" s="9"/>
      <c r="AV13" s="565"/>
      <c r="AW13" s="565"/>
      <c r="AX13" s="565"/>
      <c r="AY13" s="565"/>
      <c r="AZ13" s="565"/>
      <c r="BA13" s="565"/>
      <c r="BB13" s="565"/>
      <c r="BC13" s="565"/>
      <c r="BD13" s="9"/>
      <c r="BE13" s="565"/>
      <c r="BF13" s="565"/>
      <c r="BG13" s="565"/>
      <c r="BH13" s="565"/>
      <c r="BI13" s="565"/>
      <c r="BJ13" s="565"/>
      <c r="BK13" s="565"/>
      <c r="BL13" s="9"/>
      <c r="BM13" s="565"/>
      <c r="BN13" s="565"/>
      <c r="BO13" s="565"/>
      <c r="BP13" s="565"/>
      <c r="BQ13" s="565"/>
      <c r="BR13" s="565"/>
      <c r="BS13" s="565"/>
      <c r="BT13" s="565"/>
      <c r="BU13" s="565"/>
      <c r="BV13" s="565"/>
      <c r="BW13" s="565"/>
      <c r="BX13" s="9"/>
      <c r="BY13" s="565"/>
      <c r="BZ13" s="565"/>
      <c r="CA13" s="565"/>
      <c r="CB13" s="565"/>
      <c r="CC13" s="565"/>
      <c r="CD13" s="565"/>
      <c r="CE13" s="565"/>
      <c r="CF13" s="565"/>
      <c r="CG13" s="565"/>
      <c r="CH13" s="565"/>
      <c r="CI13" s="9"/>
      <c r="CJ13" s="565"/>
      <c r="CK13" s="565"/>
      <c r="CL13" s="565"/>
      <c r="CM13" s="565"/>
      <c r="CN13" s="565"/>
      <c r="CO13" s="566"/>
      <c r="CP13" s="565"/>
      <c r="CQ13" s="565"/>
      <c r="CR13" s="565"/>
      <c r="CS13" s="565"/>
      <c r="CT13" s="565"/>
      <c r="CU13" s="565"/>
      <c r="CV13" s="565"/>
      <c r="CW13" s="565"/>
      <c r="CX13" s="565"/>
      <c r="CY13" s="565"/>
      <c r="CZ13" s="565"/>
      <c r="DA13" s="565"/>
      <c r="DB13" s="565"/>
      <c r="DC13" s="565"/>
      <c r="DD13" s="565"/>
      <c r="DE13" s="565"/>
      <c r="DF13" s="565"/>
      <c r="DG13" s="565"/>
      <c r="DH13" s="565"/>
      <c r="DI13" s="565"/>
      <c r="DJ13" s="565"/>
      <c r="DK13" s="565"/>
      <c r="DL13" s="565"/>
      <c r="DM13" s="565"/>
      <c r="DN13" s="565"/>
      <c r="DO13" s="565"/>
      <c r="DP13" s="565"/>
      <c r="DQ13" s="565"/>
      <c r="DR13" s="9"/>
      <c r="DS13" s="565"/>
      <c r="DT13" s="565"/>
      <c r="DU13" s="565"/>
      <c r="DV13" s="565"/>
      <c r="DW13" s="565"/>
      <c r="DX13" s="565"/>
      <c r="DY13" s="565"/>
      <c r="DZ13" s="565"/>
      <c r="EA13" s="565"/>
      <c r="EB13" s="565"/>
      <c r="EC13" s="565"/>
      <c r="ED13" s="565"/>
      <c r="EE13" s="565"/>
      <c r="EF13" s="567"/>
      <c r="EG13" s="567"/>
      <c r="EH13" s="567"/>
      <c r="EI13" s="567"/>
      <c r="EJ13" s="567"/>
      <c r="EK13" s="567"/>
      <c r="EL13" s="567"/>
      <c r="EM13" s="567"/>
      <c r="EN13" s="136"/>
      <c r="EO13" s="136"/>
      <c r="EP13" s="136"/>
      <c r="EQ13" s="136"/>
      <c r="ER13" s="136"/>
      <c r="ES13" s="136"/>
      <c r="ET13" s="136"/>
      <c r="EU13" s="136"/>
      <c r="EV13" s="136"/>
      <c r="EW13" s="136"/>
      <c r="EX13" s="136"/>
      <c r="EY13" s="136"/>
      <c r="EZ13" s="136"/>
      <c r="FA13" s="136"/>
      <c r="FB13" s="136"/>
      <c r="FC13" s="136"/>
      <c r="FD13" s="136"/>
      <c r="FE13" s="136"/>
      <c r="FF13" s="136"/>
      <c r="FG13" s="136"/>
      <c r="FH13" s="136"/>
      <c r="FI13" s="136"/>
      <c r="FJ13" s="136"/>
      <c r="FK13" s="136"/>
      <c r="FL13" s="136"/>
      <c r="FM13" s="136"/>
      <c r="FN13" s="136"/>
      <c r="FO13" s="136"/>
      <c r="FP13" s="136"/>
      <c r="FQ13" s="136"/>
      <c r="FR13" s="567"/>
      <c r="FS13" s="567"/>
      <c r="FT13" s="567"/>
      <c r="FU13" s="567"/>
      <c r="FV13" s="567"/>
      <c r="FW13" s="567"/>
      <c r="FX13" s="567"/>
      <c r="FY13" s="567"/>
      <c r="FZ13" s="567"/>
      <c r="GA13" s="567"/>
      <c r="GB13" s="567"/>
      <c r="GC13" s="567"/>
      <c r="GD13" s="567"/>
      <c r="GE13" s="567"/>
      <c r="GF13" s="567"/>
      <c r="GG13" s="567"/>
      <c r="GH13" s="567"/>
      <c r="GI13" s="567"/>
      <c r="GJ13" s="567"/>
      <c r="GK13" s="567"/>
      <c r="GL13" s="567"/>
      <c r="GM13" s="567"/>
      <c r="GN13" s="567"/>
      <c r="GO13" s="567"/>
      <c r="GP13" s="567"/>
      <c r="GQ13" s="567"/>
      <c r="GR13" s="567"/>
      <c r="GS13" s="567"/>
      <c r="GT13" s="567"/>
      <c r="GU13" s="567"/>
      <c r="GV13" s="567"/>
      <c r="GW13" s="136"/>
      <c r="GX13" s="136"/>
      <c r="GY13" s="136"/>
      <c r="GZ13" s="136"/>
      <c r="HA13" s="136"/>
      <c r="HB13" s="136"/>
      <c r="HC13" s="136"/>
      <c r="HD13" s="136"/>
      <c r="HE13" s="136"/>
      <c r="HF13" s="136"/>
      <c r="HG13" s="136"/>
      <c r="HH13" s="136"/>
      <c r="HI13" s="136"/>
      <c r="HJ13" s="136"/>
      <c r="HK13" s="136"/>
      <c r="HL13" s="136"/>
      <c r="HM13" s="136"/>
      <c r="HN13" s="136"/>
      <c r="HO13" s="136"/>
      <c r="HP13" s="136"/>
      <c r="HQ13" s="136"/>
      <c r="HR13" s="136"/>
      <c r="HS13" s="136"/>
      <c r="HT13" s="136"/>
      <c r="HU13" s="136"/>
      <c r="HV13" s="136"/>
      <c r="HW13" s="136"/>
      <c r="HX13" s="136"/>
      <c r="HY13" s="136"/>
      <c r="HZ13" s="136"/>
      <c r="IA13" s="567"/>
      <c r="IB13" s="567"/>
      <c r="IC13" s="567"/>
      <c r="ID13" s="567"/>
      <c r="IE13" s="567"/>
      <c r="IF13" s="567"/>
      <c r="IG13" s="567"/>
      <c r="IH13" s="567"/>
      <c r="II13" s="567"/>
      <c r="IJ13" s="567"/>
      <c r="IK13" s="567"/>
      <c r="IL13" s="567"/>
      <c r="IM13" s="567"/>
      <c r="IN13" s="567"/>
      <c r="IO13" s="567"/>
      <c r="IP13" s="567"/>
      <c r="IQ13" s="567"/>
      <c r="IR13" s="567"/>
      <c r="IS13" s="567"/>
      <c r="IT13" s="567"/>
      <c r="IU13" s="567"/>
      <c r="IV13" s="567"/>
      <c r="IW13" s="567"/>
      <c r="IX13" s="567"/>
      <c r="IY13" s="567"/>
      <c r="IZ13" s="565"/>
      <c r="JA13" s="9"/>
      <c r="JB13" s="568"/>
      <c r="JC13" s="568"/>
      <c r="JD13" s="565"/>
      <c r="JE13" s="565"/>
      <c r="JF13" s="565"/>
      <c r="JG13" s="565"/>
      <c r="JH13" s="565"/>
      <c r="JI13" s="565"/>
      <c r="JJ13" s="565"/>
      <c r="JK13" s="565"/>
      <c r="JL13" s="565"/>
      <c r="JM13" s="565"/>
      <c r="JN13" s="565"/>
      <c r="JO13" s="565"/>
      <c r="JP13" s="565"/>
      <c r="JQ13" s="565"/>
      <c r="JR13" s="565"/>
      <c r="JS13" s="565"/>
      <c r="JT13" s="565"/>
      <c r="JU13" s="565"/>
      <c r="JV13" s="565"/>
      <c r="JW13" s="565"/>
      <c r="JX13" s="565"/>
      <c r="JY13" s="565"/>
      <c r="JZ13" s="565"/>
      <c r="KA13" s="565"/>
      <c r="KB13" s="565"/>
      <c r="KC13" s="565"/>
      <c r="KD13" s="565"/>
      <c r="KE13" s="565"/>
      <c r="KF13" s="565"/>
      <c r="KG13" s="565"/>
      <c r="KH13" s="565"/>
      <c r="KI13" s="565"/>
      <c r="KJ13" s="565"/>
      <c r="KK13" s="565"/>
      <c r="KL13" s="565"/>
      <c r="KM13" s="565"/>
      <c r="KN13" s="565"/>
      <c r="KO13" s="565"/>
      <c r="KP13" s="565"/>
      <c r="KQ13" s="9"/>
      <c r="KR13" s="565"/>
      <c r="KS13" s="568"/>
      <c r="KT13" s="568"/>
      <c r="KU13" s="568"/>
      <c r="KV13" s="568"/>
      <c r="KW13" s="568"/>
      <c r="KX13" s="565"/>
      <c r="KY13" s="565"/>
      <c r="KZ13" s="565"/>
      <c r="LA13" s="565"/>
      <c r="LB13" s="565"/>
      <c r="LC13" s="565"/>
      <c r="LD13" s="565"/>
      <c r="LE13" s="565"/>
      <c r="LF13" s="565"/>
      <c r="LG13" s="565"/>
      <c r="LH13" s="565"/>
      <c r="LI13" s="565"/>
      <c r="LJ13" s="565"/>
      <c r="LK13" s="565"/>
      <c r="LL13" s="565"/>
      <c r="LM13" s="565"/>
      <c r="LN13" s="565"/>
      <c r="LO13" s="568"/>
      <c r="LP13" s="568"/>
      <c r="LQ13" s="568"/>
      <c r="LR13" s="568"/>
      <c r="LS13" s="568"/>
      <c r="LT13" s="568"/>
      <c r="LU13" s="568"/>
      <c r="LV13" s="568"/>
      <c r="LW13" s="565"/>
      <c r="LX13" s="565"/>
      <c r="LY13" s="565"/>
      <c r="LZ13" s="568"/>
      <c r="MA13" s="568"/>
      <c r="MB13" s="565"/>
      <c r="MC13" s="565"/>
      <c r="MD13" s="565"/>
      <c r="ME13" s="565"/>
      <c r="MF13" s="565"/>
      <c r="MG13" s="565"/>
      <c r="MH13" s="565"/>
      <c r="MI13" s="565"/>
      <c r="MJ13" s="565"/>
      <c r="MK13" s="565"/>
      <c r="ML13" s="565"/>
      <c r="MM13" s="565"/>
      <c r="MN13" s="568"/>
      <c r="MO13" s="568"/>
      <c r="MP13" s="565"/>
      <c r="MQ13" s="565"/>
      <c r="MR13" s="565"/>
      <c r="MS13" s="565"/>
      <c r="MT13" s="9"/>
      <c r="MU13" s="565"/>
      <c r="MV13" s="565"/>
      <c r="MW13" s="565"/>
      <c r="MX13" s="565"/>
      <c r="MY13" s="565"/>
      <c r="MZ13" s="565"/>
      <c r="NA13" s="565"/>
      <c r="NB13" s="9"/>
      <c r="NC13" s="565"/>
      <c r="ND13" s="565"/>
      <c r="NE13" s="565"/>
      <c r="NF13" s="565"/>
      <c r="NG13" s="565"/>
      <c r="NH13" s="565"/>
      <c r="NI13" s="565"/>
      <c r="NJ13" s="565"/>
      <c r="NK13" s="565"/>
      <c r="NL13" s="565"/>
      <c r="NM13" s="565"/>
      <c r="NN13" s="565"/>
      <c r="NO13" s="565"/>
      <c r="NP13" s="565"/>
      <c r="NQ13" s="565"/>
      <c r="NR13" s="565"/>
      <c r="NS13" s="565"/>
      <c r="NT13" s="565"/>
      <c r="NU13" s="565"/>
      <c r="NV13" s="9"/>
      <c r="NW13" s="12"/>
      <c r="NX13" s="12"/>
      <c r="NY13" s="12"/>
      <c r="NZ13" s="12"/>
      <c r="OA13" s="12"/>
      <c r="OB13" s="12"/>
      <c r="OC13" s="136"/>
      <c r="OD13" s="136"/>
      <c r="OE13" s="136"/>
      <c r="OF13" s="136"/>
      <c r="OG13" s="136"/>
      <c r="OH13" s="136"/>
      <c r="OI13" s="136"/>
      <c r="OJ13" s="136"/>
      <c r="OK13" s="136"/>
      <c r="OL13" s="136"/>
      <c r="OM13" s="136"/>
      <c r="ON13" s="136"/>
      <c r="OO13" s="136"/>
      <c r="OP13" s="136"/>
      <c r="OQ13" s="136"/>
      <c r="OR13" s="136"/>
      <c r="OS13" s="136"/>
      <c r="OT13" s="136"/>
      <c r="OU13" s="136"/>
      <c r="OV13" s="136"/>
      <c r="OW13" s="136"/>
      <c r="OX13" s="136"/>
      <c r="OY13" s="136"/>
      <c r="OZ13" s="136"/>
      <c r="PA13" s="136"/>
      <c r="PB13" s="136"/>
      <c r="PC13" s="136"/>
      <c r="PD13" s="136"/>
      <c r="PE13" s="136"/>
      <c r="PF13" s="136"/>
      <c r="PG13" s="12"/>
      <c r="PH13" s="12"/>
      <c r="PI13" s="12"/>
      <c r="PJ13" s="12"/>
      <c r="PK13" s="12"/>
      <c r="PL13" s="12"/>
      <c r="PM13" s="12"/>
      <c r="PN13" s="12"/>
      <c r="PO13" s="12"/>
      <c r="PP13" s="12"/>
      <c r="PQ13" s="12"/>
      <c r="PR13" s="12"/>
      <c r="PS13" s="12"/>
      <c r="PT13" s="12"/>
      <c r="PU13" s="12"/>
      <c r="PV13" s="12"/>
      <c r="PW13" s="12"/>
      <c r="PX13" s="12"/>
      <c r="PY13" s="12"/>
      <c r="PZ13" s="12"/>
      <c r="QA13" s="12"/>
      <c r="QB13" s="12"/>
      <c r="QC13" s="12"/>
      <c r="QD13" s="12"/>
      <c r="QE13" s="12"/>
      <c r="QF13" s="12"/>
      <c r="QG13" s="569"/>
      <c r="QH13" s="569"/>
      <c r="QI13" s="569"/>
      <c r="QJ13" s="569"/>
      <c r="QK13" s="569"/>
      <c r="QL13" s="569"/>
      <c r="QM13" s="569"/>
      <c r="QN13" s="569"/>
      <c r="QO13" s="569"/>
      <c r="QP13" s="569"/>
      <c r="QQ13" s="569"/>
      <c r="QR13" s="569"/>
      <c r="QS13" s="569"/>
      <c r="QT13" s="569"/>
      <c r="QU13" s="569"/>
      <c r="QV13" s="569"/>
      <c r="QW13" s="569"/>
      <c r="QX13" s="569"/>
      <c r="QY13" s="569"/>
      <c r="QZ13" s="569"/>
      <c r="RA13" s="569"/>
      <c r="RB13" s="569"/>
      <c r="RC13" s="569"/>
      <c r="RD13" s="569"/>
      <c r="RE13" s="569"/>
      <c r="RF13" s="569"/>
      <c r="RG13" s="569"/>
      <c r="RH13" s="569"/>
      <c r="RI13" s="569"/>
      <c r="RJ13" s="569"/>
      <c r="RK13" s="569"/>
      <c r="RL13" s="569"/>
      <c r="RM13" s="569"/>
      <c r="RN13" s="569"/>
      <c r="RO13" s="569"/>
      <c r="RP13" s="569"/>
      <c r="RQ13" s="569"/>
      <c r="RR13" s="569"/>
      <c r="RS13" s="569"/>
      <c r="RT13" s="569"/>
      <c r="RU13" s="569"/>
      <c r="RV13" s="569"/>
      <c r="RW13" s="569"/>
      <c r="RX13" s="569"/>
      <c r="RY13" s="569"/>
      <c r="RZ13" s="569"/>
      <c r="SA13" s="569"/>
      <c r="SB13" s="569"/>
      <c r="SC13" s="569"/>
      <c r="SD13" s="569"/>
      <c r="SE13" s="569"/>
      <c r="SF13" s="569"/>
      <c r="SG13" s="569"/>
      <c r="SH13" s="569"/>
      <c r="SI13" s="569"/>
      <c r="SJ13" s="569"/>
      <c r="SK13" s="569"/>
      <c r="SL13" s="569"/>
      <c r="SM13" s="569"/>
      <c r="SN13" s="569"/>
      <c r="SO13" s="569"/>
      <c r="SP13" s="569"/>
      <c r="SQ13" s="569"/>
      <c r="SR13" s="569"/>
      <c r="SS13" s="569"/>
      <c r="ST13" s="569"/>
      <c r="SU13" s="569"/>
      <c r="SV13" s="569"/>
      <c r="SW13" s="569"/>
      <c r="SX13" s="569"/>
      <c r="SY13" s="569"/>
      <c r="SZ13" s="569"/>
      <c r="TA13" s="569"/>
      <c r="TB13" s="569"/>
      <c r="TC13" s="569"/>
      <c r="TD13" s="569"/>
      <c r="TE13" s="569"/>
      <c r="TF13" s="569"/>
      <c r="TG13" s="569"/>
      <c r="TH13" s="569"/>
      <c r="TI13" s="569"/>
      <c r="TJ13" s="569"/>
      <c r="TK13" s="569"/>
      <c r="TL13" s="569"/>
      <c r="TM13" s="569"/>
      <c r="TN13" s="569"/>
      <c r="TO13" s="569"/>
      <c r="TP13" s="569"/>
      <c r="TQ13" s="569"/>
      <c r="TR13" s="569"/>
      <c r="TS13" s="569"/>
      <c r="TT13" s="569"/>
      <c r="TU13" s="569"/>
      <c r="TV13" s="569"/>
      <c r="TW13" s="569"/>
      <c r="TX13" s="569"/>
      <c r="TY13" s="569"/>
      <c r="TZ13" s="569"/>
      <c r="UA13" s="569"/>
      <c r="UB13" s="569"/>
      <c r="UC13" s="569"/>
      <c r="UD13" s="569"/>
      <c r="UE13" s="569"/>
      <c r="UF13" s="569"/>
      <c r="UG13" s="569"/>
      <c r="UH13" s="569"/>
      <c r="UI13" s="569"/>
      <c r="UJ13" s="569"/>
      <c r="UK13" s="569"/>
      <c r="UL13" s="569"/>
      <c r="UM13" s="569"/>
      <c r="UN13" s="569"/>
      <c r="UO13" s="569"/>
      <c r="UP13" s="569"/>
      <c r="UQ13" s="569"/>
      <c r="UR13" s="569"/>
      <c r="US13" s="569"/>
      <c r="UT13" s="569"/>
      <c r="UU13" s="569"/>
      <c r="UV13" s="569"/>
      <c r="UW13" s="569"/>
      <c r="UX13" s="569"/>
      <c r="UY13" s="569"/>
      <c r="UZ13" s="569"/>
      <c r="VA13" s="568"/>
      <c r="VB13" s="23"/>
    </row>
    <row r="14" spans="1:574" ht="6.75" customHeight="1">
      <c r="A14" s="21"/>
      <c r="B14" s="21"/>
      <c r="C14" s="14"/>
      <c r="D14" s="14"/>
      <c r="E14" t="b">
        <v>0</v>
      </c>
      <c r="G14" s="29"/>
      <c r="AS14" s="553"/>
      <c r="AT14" s="9"/>
      <c r="AU14" s="9"/>
      <c r="AV14" s="565"/>
      <c r="AW14" s="565"/>
      <c r="AX14" s="565"/>
      <c r="AY14" s="565"/>
      <c r="AZ14" s="565"/>
      <c r="BA14" s="565"/>
      <c r="BB14" s="565"/>
      <c r="BC14" s="565"/>
      <c r="BD14" s="9"/>
      <c r="BE14" s="565"/>
      <c r="BF14" s="565"/>
      <c r="BG14" s="565"/>
      <c r="BH14" s="565"/>
      <c r="BI14" s="565"/>
      <c r="BJ14" s="565"/>
      <c r="BK14" s="565"/>
      <c r="BL14" s="9"/>
      <c r="BM14" s="565"/>
      <c r="BN14" s="565"/>
      <c r="BO14" s="565"/>
      <c r="BP14" s="565"/>
      <c r="BQ14" s="565"/>
      <c r="BR14" s="565"/>
      <c r="BS14" s="565"/>
      <c r="BT14" s="565"/>
      <c r="BU14" s="565"/>
      <c r="BV14" s="565"/>
      <c r="BW14" s="565"/>
      <c r="BX14" s="9"/>
      <c r="BY14" s="565"/>
      <c r="BZ14" s="565"/>
      <c r="CA14" s="565"/>
      <c r="CB14" s="565"/>
      <c r="CC14" s="565"/>
      <c r="CD14" s="565"/>
      <c r="CE14" s="565"/>
      <c r="CF14" s="565"/>
      <c r="CG14" s="565"/>
      <c r="CH14" s="565"/>
      <c r="CI14" s="9"/>
      <c r="CJ14" s="565"/>
      <c r="CK14" s="565"/>
      <c r="CL14" s="565"/>
      <c r="CM14" s="565"/>
      <c r="CN14" s="565"/>
      <c r="CO14" s="566"/>
      <c r="CP14" s="565"/>
      <c r="CQ14" s="565"/>
      <c r="CR14" s="565"/>
      <c r="CS14" s="565"/>
      <c r="CT14" s="565"/>
      <c r="CU14" s="565"/>
      <c r="CV14" s="565"/>
      <c r="CW14" s="565"/>
      <c r="CX14" s="565"/>
      <c r="CY14" s="565"/>
      <c r="CZ14" s="565"/>
      <c r="DA14" s="565"/>
      <c r="DB14" s="565"/>
      <c r="DC14" s="565"/>
      <c r="DD14" s="565"/>
      <c r="DE14" s="565"/>
      <c r="DF14" s="565"/>
      <c r="DG14" s="565"/>
      <c r="DH14" s="565"/>
      <c r="DI14" s="565"/>
      <c r="DJ14" s="565"/>
      <c r="DK14" s="565"/>
      <c r="DL14" s="565"/>
      <c r="DM14" s="565"/>
      <c r="DN14" s="565"/>
      <c r="DO14" s="565"/>
      <c r="DP14" s="565"/>
      <c r="DQ14" s="565"/>
      <c r="DR14" s="9"/>
      <c r="DS14" s="565"/>
      <c r="DT14" s="565"/>
      <c r="DU14" s="565"/>
      <c r="DV14" s="565"/>
      <c r="DW14" s="565"/>
      <c r="DX14" s="565"/>
      <c r="DY14" s="565"/>
      <c r="DZ14" s="565"/>
      <c r="EA14" s="565"/>
      <c r="EB14" s="565"/>
      <c r="EC14" s="565"/>
      <c r="ED14" s="565"/>
      <c r="EE14" s="565"/>
      <c r="EF14" s="567"/>
      <c r="EG14" s="567"/>
      <c r="EH14" s="567"/>
      <c r="EI14" s="567"/>
      <c r="EJ14" s="567"/>
      <c r="EK14" s="567"/>
      <c r="EL14" s="567"/>
      <c r="EM14" s="567"/>
      <c r="EN14" s="136"/>
      <c r="EO14" s="136"/>
      <c r="EP14" s="136"/>
      <c r="EQ14" s="136"/>
      <c r="ER14" s="136"/>
      <c r="ES14" s="136"/>
      <c r="ET14" s="136"/>
      <c r="EU14" s="136"/>
      <c r="EV14" s="136"/>
      <c r="EW14" s="136"/>
      <c r="EX14" s="136"/>
      <c r="EY14" s="136"/>
      <c r="EZ14" s="136"/>
      <c r="FA14" s="136"/>
      <c r="FB14" s="136"/>
      <c r="FC14" s="136"/>
      <c r="FD14" s="136"/>
      <c r="FE14" s="136"/>
      <c r="FF14" s="136"/>
      <c r="FG14" s="136"/>
      <c r="FH14" s="136"/>
      <c r="FI14" s="136"/>
      <c r="FJ14" s="136"/>
      <c r="FK14" s="136"/>
      <c r="FL14" s="136"/>
      <c r="FM14" s="136"/>
      <c r="FN14" s="136"/>
      <c r="FO14" s="136"/>
      <c r="FP14" s="136"/>
      <c r="FQ14" s="136"/>
      <c r="FR14" s="567"/>
      <c r="FS14" s="567"/>
      <c r="FT14" s="567"/>
      <c r="FU14" s="567"/>
      <c r="FV14" s="567"/>
      <c r="FW14" s="567"/>
      <c r="FX14" s="567"/>
      <c r="FY14" s="567"/>
      <c r="FZ14" s="567"/>
      <c r="GA14" s="567"/>
      <c r="GB14" s="567"/>
      <c r="GC14" s="567"/>
      <c r="GD14" s="567"/>
      <c r="GE14" s="567"/>
      <c r="GF14" s="567"/>
      <c r="GG14" s="567"/>
      <c r="GH14" s="567"/>
      <c r="GI14" s="567"/>
      <c r="GJ14" s="567"/>
      <c r="GK14" s="567"/>
      <c r="GL14" s="567"/>
      <c r="GM14" s="567"/>
      <c r="GN14" s="567"/>
      <c r="GO14" s="567"/>
      <c r="GP14" s="567"/>
      <c r="GQ14" s="567"/>
      <c r="GR14" s="567"/>
      <c r="GS14" s="567"/>
      <c r="GT14" s="567"/>
      <c r="GU14" s="567"/>
      <c r="GV14" s="567"/>
      <c r="GW14" s="136"/>
      <c r="GX14" s="136"/>
      <c r="GY14" s="136"/>
      <c r="GZ14" s="136"/>
      <c r="HA14" s="136"/>
      <c r="HB14" s="136"/>
      <c r="HC14" s="136"/>
      <c r="HD14" s="136"/>
      <c r="HE14" s="136"/>
      <c r="HF14" s="136"/>
      <c r="HG14" s="136"/>
      <c r="HH14" s="136"/>
      <c r="HI14" s="136"/>
      <c r="HJ14" s="136"/>
      <c r="HK14" s="136"/>
      <c r="HL14" s="136"/>
      <c r="HM14" s="136"/>
      <c r="HN14" s="136"/>
      <c r="HO14" s="136"/>
      <c r="HP14" s="136"/>
      <c r="HQ14" s="136"/>
      <c r="HR14" s="136"/>
      <c r="HS14" s="136"/>
      <c r="HT14" s="136"/>
      <c r="HU14" s="136"/>
      <c r="HV14" s="136"/>
      <c r="HW14" s="136"/>
      <c r="HX14" s="136"/>
      <c r="HY14" s="136"/>
      <c r="HZ14" s="136"/>
      <c r="IA14" s="567"/>
      <c r="IB14" s="567"/>
      <c r="IC14" s="567"/>
      <c r="ID14" s="567"/>
      <c r="IE14" s="567"/>
      <c r="IF14" s="567"/>
      <c r="IG14" s="567"/>
      <c r="IH14" s="567"/>
      <c r="II14" s="567"/>
      <c r="IJ14" s="567"/>
      <c r="IK14" s="567"/>
      <c r="IL14" s="567"/>
      <c r="IM14" s="567"/>
      <c r="IN14" s="567"/>
      <c r="IO14" s="567"/>
      <c r="IP14" s="567"/>
      <c r="IQ14" s="567"/>
      <c r="IR14" s="567"/>
      <c r="IS14" s="567"/>
      <c r="IT14" s="567"/>
      <c r="IU14" s="567"/>
      <c r="IV14" s="567"/>
      <c r="IW14" s="567"/>
      <c r="IX14" s="567"/>
      <c r="IY14" s="567"/>
      <c r="IZ14" s="565"/>
      <c r="JA14" s="9"/>
      <c r="JB14" s="568"/>
      <c r="JC14" s="568"/>
      <c r="JD14" s="565"/>
      <c r="JE14" s="565"/>
      <c r="JF14" s="565"/>
      <c r="JG14" s="565"/>
      <c r="JH14" s="565"/>
      <c r="JI14" s="565"/>
      <c r="JJ14" s="565"/>
      <c r="JK14" s="565"/>
      <c r="JL14" s="565"/>
      <c r="JM14" s="565"/>
      <c r="JN14" s="565"/>
      <c r="JO14" s="565"/>
      <c r="JP14" s="565"/>
      <c r="JQ14" s="565"/>
      <c r="JR14" s="565"/>
      <c r="JS14" s="565"/>
      <c r="JT14" s="565"/>
      <c r="JU14" s="565"/>
      <c r="JV14" s="565"/>
      <c r="JW14" s="565"/>
      <c r="JX14" s="565"/>
      <c r="JY14" s="565"/>
      <c r="JZ14" s="565"/>
      <c r="KA14" s="565"/>
      <c r="KB14" s="565"/>
      <c r="KC14" s="565"/>
      <c r="KD14" s="565"/>
      <c r="KE14" s="565"/>
      <c r="KF14" s="565"/>
      <c r="KG14" s="565"/>
      <c r="KH14" s="565"/>
      <c r="KI14" s="565"/>
      <c r="KJ14" s="565"/>
      <c r="KK14" s="565"/>
      <c r="KL14" s="565"/>
      <c r="KM14" s="565"/>
      <c r="KN14" s="565"/>
      <c r="KO14" s="565"/>
      <c r="KP14" s="565"/>
      <c r="KQ14" s="9"/>
      <c r="KR14" s="565"/>
      <c r="KS14" s="568"/>
      <c r="KT14" s="568"/>
      <c r="KU14" s="568"/>
      <c r="KV14" s="568"/>
      <c r="KW14" s="568"/>
      <c r="KX14" s="565"/>
      <c r="KY14" s="565"/>
      <c r="KZ14" s="565"/>
      <c r="LA14" s="565"/>
      <c r="LB14" s="565"/>
      <c r="LC14" s="565"/>
      <c r="LD14" s="565"/>
      <c r="LE14" s="565"/>
      <c r="LF14" s="565"/>
      <c r="LG14" s="565"/>
      <c r="LH14" s="565"/>
      <c r="LI14" s="565"/>
      <c r="LJ14" s="565"/>
      <c r="LK14" s="565"/>
      <c r="LL14" s="565"/>
      <c r="LM14" s="565"/>
      <c r="LN14" s="565"/>
      <c r="LO14" s="568"/>
      <c r="LP14" s="568"/>
      <c r="LQ14" s="568"/>
      <c r="LR14" s="568"/>
      <c r="LS14" s="568"/>
      <c r="LT14" s="568"/>
      <c r="LU14" s="568"/>
      <c r="LV14" s="568"/>
      <c r="LW14" s="565"/>
      <c r="LX14" s="565"/>
      <c r="LY14" s="565"/>
      <c r="LZ14" s="568"/>
      <c r="MA14" s="568"/>
      <c r="MB14" s="565"/>
      <c r="MC14" s="565"/>
      <c r="MD14" s="565"/>
      <c r="ME14" s="565"/>
      <c r="MF14" s="565"/>
      <c r="MG14" s="565"/>
      <c r="MH14" s="565"/>
      <c r="MI14" s="565"/>
      <c r="MJ14" s="565"/>
      <c r="MK14" s="565"/>
      <c r="ML14" s="565"/>
      <c r="MM14" s="565"/>
      <c r="MN14" s="568"/>
      <c r="MO14" s="568"/>
      <c r="MP14" s="565"/>
      <c r="MQ14" s="565"/>
      <c r="MR14" s="565"/>
      <c r="MS14" s="565"/>
      <c r="MT14" s="9"/>
      <c r="MU14" s="565"/>
      <c r="MV14" s="565"/>
      <c r="MW14" s="565"/>
      <c r="MX14" s="565"/>
      <c r="MY14" s="565"/>
      <c r="MZ14" s="565"/>
      <c r="NA14" s="565"/>
      <c r="NB14" s="9"/>
      <c r="NC14" s="565"/>
      <c r="ND14" s="565"/>
      <c r="NE14" s="565"/>
      <c r="NF14" s="565"/>
      <c r="NG14" s="565"/>
      <c r="NH14" s="565"/>
      <c r="NI14" s="565"/>
      <c r="NJ14" s="565"/>
      <c r="NK14" s="565"/>
      <c r="NL14" s="565"/>
      <c r="NM14" s="565"/>
      <c r="NN14" s="565"/>
      <c r="NO14" s="565"/>
      <c r="NP14" s="565"/>
      <c r="NQ14" s="565"/>
      <c r="NR14" s="565"/>
      <c r="NS14" s="565"/>
      <c r="NT14" s="565"/>
      <c r="NU14" s="565"/>
      <c r="NV14" s="9"/>
      <c r="NW14" s="12"/>
      <c r="NX14" s="12"/>
      <c r="NY14" s="12"/>
      <c r="NZ14" s="12"/>
      <c r="OA14" s="12"/>
      <c r="OB14" s="12"/>
      <c r="OC14" s="136"/>
      <c r="OD14" s="136"/>
      <c r="OE14" s="136"/>
      <c r="OF14" s="136"/>
      <c r="OG14" s="136"/>
      <c r="OH14" s="136"/>
      <c r="OI14" s="136"/>
      <c r="OJ14" s="136"/>
      <c r="OK14" s="136"/>
      <c r="OL14" s="136"/>
      <c r="OM14" s="136"/>
      <c r="ON14" s="136"/>
      <c r="OO14" s="136"/>
      <c r="OP14" s="136"/>
      <c r="OQ14" s="136"/>
      <c r="OR14" s="136"/>
      <c r="OS14" s="136"/>
      <c r="OT14" s="136"/>
      <c r="OU14" s="136"/>
      <c r="OV14" s="136"/>
      <c r="OW14" s="136"/>
      <c r="OX14" s="136"/>
      <c r="OY14" s="136"/>
      <c r="OZ14" s="136"/>
      <c r="PA14" s="136"/>
      <c r="PB14" s="136"/>
      <c r="PC14" s="136"/>
      <c r="PD14" s="136"/>
      <c r="PE14" s="136"/>
      <c r="PF14" s="136"/>
      <c r="PG14" s="12"/>
      <c r="PH14" s="12"/>
      <c r="PI14" s="12"/>
      <c r="PJ14" s="12"/>
      <c r="PK14" s="12"/>
      <c r="PL14" s="12"/>
      <c r="PM14" s="12"/>
      <c r="PN14" s="12"/>
      <c r="PO14" s="12"/>
      <c r="PP14" s="12"/>
      <c r="PQ14" s="12"/>
      <c r="PR14" s="12"/>
      <c r="PS14" s="12"/>
      <c r="PT14" s="12"/>
      <c r="PU14" s="12"/>
      <c r="PV14" s="12"/>
      <c r="PW14" s="12"/>
      <c r="PX14" s="12"/>
      <c r="PY14" s="12"/>
      <c r="PZ14" s="12"/>
      <c r="QA14" s="12"/>
      <c r="QB14" s="12"/>
      <c r="QC14" s="12"/>
      <c r="QD14" s="12"/>
      <c r="QE14" s="12"/>
      <c r="QF14" s="12"/>
      <c r="QG14" s="569"/>
      <c r="QH14" s="569"/>
      <c r="QI14" s="569"/>
      <c r="QJ14" s="569"/>
      <c r="QK14" s="569"/>
      <c r="QL14" s="569"/>
      <c r="QM14" s="569"/>
      <c r="QN14" s="569"/>
      <c r="QO14" s="569"/>
      <c r="QP14" s="569"/>
      <c r="QQ14" s="569"/>
      <c r="QR14" s="569"/>
      <c r="QS14" s="569"/>
      <c r="QT14" s="569"/>
      <c r="QU14" s="569"/>
      <c r="QV14" s="569"/>
      <c r="QW14" s="569"/>
      <c r="QX14" s="569"/>
      <c r="QY14" s="569"/>
      <c r="QZ14" s="569"/>
      <c r="RA14" s="569"/>
      <c r="RB14" s="569"/>
      <c r="RC14" s="569"/>
      <c r="RD14" s="569"/>
      <c r="RE14" s="569"/>
      <c r="RF14" s="569"/>
      <c r="RG14" s="569"/>
      <c r="RH14" s="569"/>
      <c r="RI14" s="569"/>
      <c r="RJ14" s="569"/>
      <c r="RK14" s="569"/>
      <c r="RL14" s="569"/>
      <c r="RM14" s="569"/>
      <c r="RN14" s="569"/>
      <c r="RO14" s="569"/>
      <c r="RP14" s="569"/>
      <c r="RQ14" s="569"/>
      <c r="RR14" s="569"/>
      <c r="RS14" s="569"/>
      <c r="RT14" s="569"/>
      <c r="RU14" s="569"/>
      <c r="RV14" s="569"/>
      <c r="RW14" s="569"/>
      <c r="RX14" s="569"/>
      <c r="RY14" s="569"/>
      <c r="RZ14" s="569"/>
      <c r="SA14" s="569"/>
      <c r="SB14" s="569"/>
      <c r="SC14" s="569"/>
      <c r="SD14" s="569"/>
      <c r="SE14" s="569"/>
      <c r="SF14" s="569"/>
      <c r="SG14" s="569"/>
      <c r="SH14" s="569"/>
      <c r="SI14" s="569"/>
      <c r="SJ14" s="569"/>
      <c r="SK14" s="569"/>
      <c r="SL14" s="569"/>
      <c r="SM14" s="569"/>
      <c r="SN14" s="569"/>
      <c r="SO14" s="569"/>
      <c r="SP14" s="569"/>
      <c r="SQ14" s="569"/>
      <c r="SR14" s="569"/>
      <c r="SS14" s="569"/>
      <c r="ST14" s="569"/>
      <c r="SU14" s="569"/>
      <c r="SV14" s="569"/>
      <c r="SW14" s="569"/>
      <c r="SX14" s="569"/>
      <c r="SY14" s="569"/>
      <c r="SZ14" s="569"/>
      <c r="TA14" s="569"/>
      <c r="TB14" s="569"/>
      <c r="TC14" s="569"/>
      <c r="TD14" s="569"/>
      <c r="TE14" s="569"/>
      <c r="TF14" s="569"/>
      <c r="TG14" s="569"/>
      <c r="TH14" s="569"/>
      <c r="TI14" s="569"/>
      <c r="TJ14" s="569"/>
      <c r="TK14" s="569"/>
      <c r="TL14" s="569"/>
      <c r="TM14" s="569"/>
      <c r="TN14" s="569"/>
      <c r="TO14" s="569"/>
      <c r="TP14" s="569"/>
      <c r="TQ14" s="569"/>
      <c r="TR14" s="569"/>
      <c r="TS14" s="569"/>
      <c r="TT14" s="569"/>
      <c r="TU14" s="569"/>
      <c r="TV14" s="569"/>
      <c r="TW14" s="569"/>
      <c r="TX14" s="569"/>
      <c r="TY14" s="569"/>
      <c r="TZ14" s="569"/>
      <c r="UA14" s="569"/>
      <c r="UB14" s="569"/>
      <c r="UC14" s="569"/>
      <c r="UD14" s="569"/>
      <c r="UE14" s="569"/>
      <c r="UF14" s="569"/>
      <c r="UG14" s="569"/>
      <c r="UH14" s="569"/>
      <c r="UI14" s="569"/>
      <c r="UJ14" s="569"/>
      <c r="UK14" s="569"/>
      <c r="UL14" s="569"/>
      <c r="UM14" s="569"/>
      <c r="UN14" s="569"/>
      <c r="UO14" s="569"/>
      <c r="UP14" s="569"/>
      <c r="UQ14" s="569"/>
      <c r="UR14" s="569"/>
      <c r="US14" s="569"/>
      <c r="UT14" s="569"/>
      <c r="UU14" s="569"/>
      <c r="UV14" s="569"/>
      <c r="UW14" s="569"/>
      <c r="UX14" s="569"/>
      <c r="UY14" s="569"/>
      <c r="UZ14" s="569"/>
      <c r="VA14" s="568"/>
      <c r="VB14" s="23"/>
    </row>
    <row r="15" spans="1:574" collapsed="1">
      <c r="A15" s="21"/>
      <c r="B15" s="21"/>
      <c r="C15" s="526">
        <v>2</v>
      </c>
      <c r="D15" s="14"/>
      <c r="E15" t="b">
        <v>0</v>
      </c>
      <c r="G15" s="29" t="s">
        <v>1656</v>
      </c>
      <c r="N15">
        <v>2</v>
      </c>
      <c r="O15">
        <v>3</v>
      </c>
      <c r="U15">
        <v>4</v>
      </c>
      <c r="X15">
        <v>5</v>
      </c>
      <c r="AE15">
        <v>1</v>
      </c>
      <c r="AF15">
        <v>2</v>
      </c>
      <c r="AG15">
        <v>3</v>
      </c>
      <c r="AN15">
        <v>13</v>
      </c>
      <c r="AO15">
        <v>14</v>
      </c>
      <c r="AP15">
        <v>7</v>
      </c>
      <c r="AS15" s="553" t="s">
        <v>1656</v>
      </c>
      <c r="AT15" s="9" t="str">
        <f>IF(COUNTIF(AS$5:AS15,AS15)=1,"-","Dup")</f>
        <v>-</v>
      </c>
      <c r="AU15" s="9"/>
      <c r="AV15" s="14"/>
      <c r="AW15" s="14"/>
      <c r="AX15" s="14"/>
      <c r="AY15" s="14"/>
      <c r="AZ15" s="14"/>
      <c r="BA15" s="14"/>
      <c r="BB15" s="14"/>
      <c r="BC15" s="14"/>
      <c r="BD15" s="9"/>
      <c r="BE15" s="12">
        <v>1</v>
      </c>
      <c r="BF15" s="12">
        <v>2</v>
      </c>
      <c r="BG15" s="12">
        <v>3</v>
      </c>
      <c r="BH15" s="12">
        <v>4</v>
      </c>
      <c r="BI15" s="12">
        <v>5</v>
      </c>
      <c r="BJ15" s="12">
        <v>6</v>
      </c>
      <c r="BK15" s="14"/>
      <c r="BL15" s="9"/>
      <c r="BM15" s="14"/>
      <c r="BN15" s="14"/>
      <c r="BO15" s="14"/>
      <c r="BP15" s="14"/>
      <c r="BQ15" s="14"/>
      <c r="BR15" s="14"/>
      <c r="BS15" s="14"/>
      <c r="BT15" s="14"/>
      <c r="BU15" s="14"/>
      <c r="BV15" s="14"/>
      <c r="BW15" s="14"/>
      <c r="BX15" s="9"/>
      <c r="BY15" s="14"/>
      <c r="BZ15" s="14"/>
      <c r="CA15" s="12">
        <v>0</v>
      </c>
      <c r="CB15" s="12">
        <v>1</v>
      </c>
      <c r="CC15" s="12">
        <v>2</v>
      </c>
      <c r="CD15" s="12">
        <v>3</v>
      </c>
      <c r="CE15" s="12">
        <v>4</v>
      </c>
      <c r="CF15" s="12">
        <v>5</v>
      </c>
      <c r="CG15" s="12">
        <v>6</v>
      </c>
      <c r="CH15" s="12">
        <v>7</v>
      </c>
      <c r="CI15" s="9"/>
      <c r="CJ15" s="14"/>
      <c r="CK15" s="14"/>
      <c r="CL15" s="14"/>
      <c r="CM15" s="14"/>
      <c r="CN15" s="14"/>
      <c r="CO15" s="146"/>
      <c r="CP15" s="14"/>
      <c r="CQ15" s="14"/>
      <c r="CR15" s="12">
        <v>1</v>
      </c>
      <c r="CS15" s="12">
        <v>2</v>
      </c>
      <c r="CT15" s="12">
        <v>3</v>
      </c>
      <c r="CU15" s="12">
        <v>1</v>
      </c>
      <c r="CV15" s="12">
        <v>2</v>
      </c>
      <c r="CW15" s="12">
        <v>3</v>
      </c>
      <c r="CX15" s="14"/>
      <c r="CY15" s="12">
        <v>1</v>
      </c>
      <c r="CZ15" s="12">
        <v>1</v>
      </c>
      <c r="DA15" s="12">
        <v>1</v>
      </c>
      <c r="DB15" s="12">
        <v>1</v>
      </c>
      <c r="DC15" s="12">
        <v>1</v>
      </c>
      <c r="DD15" s="14"/>
      <c r="DE15" s="14"/>
      <c r="DF15" s="14"/>
      <c r="DG15" s="14"/>
      <c r="DH15" s="14"/>
      <c r="DI15" s="14"/>
      <c r="DJ15" s="14"/>
      <c r="DK15" s="14"/>
      <c r="DL15" s="14"/>
      <c r="DM15" s="14"/>
      <c r="DN15" s="14"/>
      <c r="DO15" s="14"/>
      <c r="DP15" s="14"/>
      <c r="DQ15" s="14"/>
      <c r="DR15" s="9"/>
      <c r="DS15" s="14"/>
      <c r="DT15" s="14"/>
      <c r="DU15" s="14"/>
      <c r="DV15" s="14"/>
      <c r="DW15" s="14"/>
      <c r="DX15" s="14"/>
      <c r="DY15" s="14"/>
      <c r="DZ15" s="14"/>
      <c r="EA15" s="14"/>
      <c r="EB15" s="14"/>
      <c r="EC15" s="14"/>
      <c r="ED15" s="14"/>
      <c r="EE15" s="14"/>
      <c r="EF15" s="12">
        <v>1</v>
      </c>
      <c r="EG15" s="12">
        <v>2</v>
      </c>
      <c r="EH15" s="12">
        <v>1</v>
      </c>
      <c r="EI15" s="12">
        <v>3</v>
      </c>
      <c r="EJ15" s="536">
        <f>EI15</f>
        <v>3</v>
      </c>
      <c r="EK15" s="12">
        <v>4</v>
      </c>
      <c r="EL15" s="536">
        <f>EK15</f>
        <v>4</v>
      </c>
      <c r="EM15" s="12">
        <v>6</v>
      </c>
      <c r="EN15" s="244">
        <f ca="1">OFFSET(EN15,0,-6)+6</f>
        <v>7</v>
      </c>
      <c r="EO15" s="244">
        <f t="shared" ref="EO15:FQ15" ca="1" si="18">OFFSET(EO15,0,-6)+6</f>
        <v>9</v>
      </c>
      <c r="EP15" s="244">
        <f t="shared" ca="1" si="18"/>
        <v>9</v>
      </c>
      <c r="EQ15" s="244">
        <f t="shared" ca="1" si="18"/>
        <v>10</v>
      </c>
      <c r="ER15" s="244">
        <f t="shared" ca="1" si="18"/>
        <v>10</v>
      </c>
      <c r="ES15" s="244">
        <f t="shared" ca="1" si="18"/>
        <v>12</v>
      </c>
      <c r="ET15" s="244">
        <f t="shared" ca="1" si="18"/>
        <v>13</v>
      </c>
      <c r="EU15" s="244">
        <f t="shared" ca="1" si="18"/>
        <v>15</v>
      </c>
      <c r="EV15" s="244">
        <f t="shared" ca="1" si="18"/>
        <v>15</v>
      </c>
      <c r="EW15" s="244">
        <f t="shared" ca="1" si="18"/>
        <v>16</v>
      </c>
      <c r="EX15" s="244">
        <f t="shared" ca="1" si="18"/>
        <v>16</v>
      </c>
      <c r="EY15" s="244">
        <f t="shared" ca="1" si="18"/>
        <v>18</v>
      </c>
      <c r="EZ15" s="244">
        <f t="shared" ca="1" si="18"/>
        <v>19</v>
      </c>
      <c r="FA15" s="244">
        <f t="shared" ca="1" si="18"/>
        <v>21</v>
      </c>
      <c r="FB15" s="244">
        <f t="shared" ca="1" si="18"/>
        <v>21</v>
      </c>
      <c r="FC15" s="244">
        <f t="shared" ca="1" si="18"/>
        <v>22</v>
      </c>
      <c r="FD15" s="244">
        <f t="shared" ca="1" si="18"/>
        <v>22</v>
      </c>
      <c r="FE15" s="244">
        <f t="shared" ca="1" si="18"/>
        <v>24</v>
      </c>
      <c r="FF15" s="244">
        <f t="shared" ca="1" si="18"/>
        <v>25</v>
      </c>
      <c r="FG15" s="244">
        <f t="shared" ca="1" si="18"/>
        <v>27</v>
      </c>
      <c r="FH15" s="244">
        <f t="shared" ca="1" si="18"/>
        <v>27</v>
      </c>
      <c r="FI15" s="244">
        <f t="shared" ca="1" si="18"/>
        <v>28</v>
      </c>
      <c r="FJ15" s="244">
        <f t="shared" ca="1" si="18"/>
        <v>28</v>
      </c>
      <c r="FK15" s="244">
        <f t="shared" ca="1" si="18"/>
        <v>30</v>
      </c>
      <c r="FL15" s="244">
        <f t="shared" ca="1" si="18"/>
        <v>31</v>
      </c>
      <c r="FM15" s="244">
        <f t="shared" ca="1" si="18"/>
        <v>33</v>
      </c>
      <c r="FN15" s="244">
        <f t="shared" ca="1" si="18"/>
        <v>33</v>
      </c>
      <c r="FO15" s="244">
        <f t="shared" ca="1" si="18"/>
        <v>34</v>
      </c>
      <c r="FP15" s="244">
        <f t="shared" ca="1" si="18"/>
        <v>34</v>
      </c>
      <c r="FQ15" s="244">
        <f t="shared" ca="1" si="18"/>
        <v>36</v>
      </c>
      <c r="FR15" s="12">
        <v>38</v>
      </c>
      <c r="FS15" s="536">
        <f t="shared" ref="FS15:FU15" si="19">FR15</f>
        <v>38</v>
      </c>
      <c r="FT15" s="12">
        <v>39</v>
      </c>
      <c r="FU15" s="536">
        <f t="shared" si="19"/>
        <v>39</v>
      </c>
      <c r="FV15" s="12">
        <v>41</v>
      </c>
      <c r="FW15" s="244">
        <f ca="1">OFFSET(FW15,0,-5)+5</f>
        <v>43</v>
      </c>
      <c r="FX15" s="244">
        <f t="shared" ref="FX15:GP15" ca="1" si="20">OFFSET(FX15,0,-5)+5</f>
        <v>43</v>
      </c>
      <c r="FY15" s="244">
        <f t="shared" ca="1" si="20"/>
        <v>44</v>
      </c>
      <c r="FZ15" s="244">
        <f t="shared" ca="1" si="20"/>
        <v>44</v>
      </c>
      <c r="GA15" s="244">
        <f t="shared" ca="1" si="20"/>
        <v>46</v>
      </c>
      <c r="GB15" s="244">
        <f t="shared" ca="1" si="20"/>
        <v>48</v>
      </c>
      <c r="GC15" s="244">
        <f t="shared" ca="1" si="20"/>
        <v>48</v>
      </c>
      <c r="GD15" s="244">
        <f t="shared" ca="1" si="20"/>
        <v>49</v>
      </c>
      <c r="GE15" s="244">
        <f t="shared" ca="1" si="20"/>
        <v>49</v>
      </c>
      <c r="GF15" s="244">
        <f t="shared" ca="1" si="20"/>
        <v>51</v>
      </c>
      <c r="GG15" s="244">
        <f t="shared" ca="1" si="20"/>
        <v>53</v>
      </c>
      <c r="GH15" s="244">
        <f t="shared" ca="1" si="20"/>
        <v>53</v>
      </c>
      <c r="GI15" s="244">
        <f t="shared" ca="1" si="20"/>
        <v>54</v>
      </c>
      <c r="GJ15" s="244">
        <f t="shared" ca="1" si="20"/>
        <v>54</v>
      </c>
      <c r="GK15" s="244">
        <f t="shared" ca="1" si="20"/>
        <v>56</v>
      </c>
      <c r="GL15" s="244">
        <f t="shared" ca="1" si="20"/>
        <v>58</v>
      </c>
      <c r="GM15" s="244">
        <f t="shared" ca="1" si="20"/>
        <v>58</v>
      </c>
      <c r="GN15" s="244">
        <f t="shared" ca="1" si="20"/>
        <v>59</v>
      </c>
      <c r="GO15" s="244">
        <f t="shared" ca="1" si="20"/>
        <v>59</v>
      </c>
      <c r="GP15" s="244">
        <f t="shared" ca="1" si="20"/>
        <v>61</v>
      </c>
      <c r="GQ15" s="12">
        <v>1</v>
      </c>
      <c r="GR15" s="12">
        <v>3</v>
      </c>
      <c r="GS15" s="536">
        <f>GR15</f>
        <v>3</v>
      </c>
      <c r="GT15" s="12">
        <v>4</v>
      </c>
      <c r="GU15" s="536">
        <f>GT15</f>
        <v>4</v>
      </c>
      <c r="GV15" s="12">
        <v>6</v>
      </c>
      <c r="GW15" s="244">
        <f ca="1">OFFSET(GW15,0,-6)+6</f>
        <v>7</v>
      </c>
      <c r="GX15" s="244">
        <f t="shared" ref="GX15:HZ15" ca="1" si="21">OFFSET(GX15,0,-6)+6</f>
        <v>9</v>
      </c>
      <c r="GY15" s="244">
        <f t="shared" ca="1" si="21"/>
        <v>9</v>
      </c>
      <c r="GZ15" s="244">
        <f t="shared" ca="1" si="21"/>
        <v>10</v>
      </c>
      <c r="HA15" s="244">
        <f t="shared" ca="1" si="21"/>
        <v>10</v>
      </c>
      <c r="HB15" s="244">
        <f t="shared" ca="1" si="21"/>
        <v>12</v>
      </c>
      <c r="HC15" s="244">
        <f t="shared" ca="1" si="21"/>
        <v>13</v>
      </c>
      <c r="HD15" s="244">
        <f t="shared" ca="1" si="21"/>
        <v>15</v>
      </c>
      <c r="HE15" s="244">
        <f t="shared" ca="1" si="21"/>
        <v>15</v>
      </c>
      <c r="HF15" s="244">
        <f t="shared" ca="1" si="21"/>
        <v>16</v>
      </c>
      <c r="HG15" s="244">
        <f t="shared" ca="1" si="21"/>
        <v>16</v>
      </c>
      <c r="HH15" s="244">
        <f t="shared" ca="1" si="21"/>
        <v>18</v>
      </c>
      <c r="HI15" s="244">
        <f t="shared" ca="1" si="21"/>
        <v>19</v>
      </c>
      <c r="HJ15" s="244">
        <f t="shared" ca="1" si="21"/>
        <v>21</v>
      </c>
      <c r="HK15" s="244">
        <f t="shared" ca="1" si="21"/>
        <v>21</v>
      </c>
      <c r="HL15" s="244">
        <f t="shared" ca="1" si="21"/>
        <v>22</v>
      </c>
      <c r="HM15" s="244">
        <f t="shared" ca="1" si="21"/>
        <v>22</v>
      </c>
      <c r="HN15" s="244">
        <f t="shared" ca="1" si="21"/>
        <v>24</v>
      </c>
      <c r="HO15" s="244">
        <f t="shared" ca="1" si="21"/>
        <v>25</v>
      </c>
      <c r="HP15" s="244">
        <f t="shared" ca="1" si="21"/>
        <v>27</v>
      </c>
      <c r="HQ15" s="244">
        <f t="shared" ca="1" si="21"/>
        <v>27</v>
      </c>
      <c r="HR15" s="244">
        <f t="shared" ca="1" si="21"/>
        <v>28</v>
      </c>
      <c r="HS15" s="244">
        <f t="shared" ca="1" si="21"/>
        <v>28</v>
      </c>
      <c r="HT15" s="244">
        <f t="shared" ca="1" si="21"/>
        <v>30</v>
      </c>
      <c r="HU15" s="244">
        <f t="shared" ca="1" si="21"/>
        <v>31</v>
      </c>
      <c r="HV15" s="244">
        <f t="shared" ca="1" si="21"/>
        <v>33</v>
      </c>
      <c r="HW15" s="244">
        <f t="shared" ca="1" si="21"/>
        <v>33</v>
      </c>
      <c r="HX15" s="244">
        <f t="shared" ca="1" si="21"/>
        <v>34</v>
      </c>
      <c r="HY15" s="244">
        <f t="shared" ca="1" si="21"/>
        <v>34</v>
      </c>
      <c r="HZ15" s="244">
        <f t="shared" ca="1" si="21"/>
        <v>36</v>
      </c>
      <c r="IA15" s="12">
        <v>38</v>
      </c>
      <c r="IB15" s="536">
        <f t="shared" ref="IB15" si="22">IA15</f>
        <v>38</v>
      </c>
      <c r="IC15" s="12">
        <v>39</v>
      </c>
      <c r="ID15" s="536">
        <f t="shared" ref="ID15" si="23">IC15</f>
        <v>39</v>
      </c>
      <c r="IE15" s="12">
        <v>41</v>
      </c>
      <c r="IF15" s="244">
        <f ca="1">OFFSET(IF15,0,-5)+5</f>
        <v>43</v>
      </c>
      <c r="IG15" s="244">
        <f t="shared" ref="IG15:IY15" ca="1" si="24">OFFSET(IG15,0,-5)+5</f>
        <v>43</v>
      </c>
      <c r="IH15" s="244">
        <f t="shared" ca="1" si="24"/>
        <v>44</v>
      </c>
      <c r="II15" s="244">
        <f t="shared" ca="1" si="24"/>
        <v>44</v>
      </c>
      <c r="IJ15" s="244">
        <f t="shared" ca="1" si="24"/>
        <v>46</v>
      </c>
      <c r="IK15" s="244">
        <f t="shared" ca="1" si="24"/>
        <v>48</v>
      </c>
      <c r="IL15" s="244">
        <f t="shared" ca="1" si="24"/>
        <v>48</v>
      </c>
      <c r="IM15" s="244">
        <f t="shared" ca="1" si="24"/>
        <v>49</v>
      </c>
      <c r="IN15" s="244">
        <f t="shared" ca="1" si="24"/>
        <v>49</v>
      </c>
      <c r="IO15" s="244">
        <f t="shared" ca="1" si="24"/>
        <v>51</v>
      </c>
      <c r="IP15" s="244">
        <f t="shared" ca="1" si="24"/>
        <v>53</v>
      </c>
      <c r="IQ15" s="244">
        <f t="shared" ca="1" si="24"/>
        <v>53</v>
      </c>
      <c r="IR15" s="244">
        <f t="shared" ca="1" si="24"/>
        <v>54</v>
      </c>
      <c r="IS15" s="244">
        <f t="shared" ca="1" si="24"/>
        <v>54</v>
      </c>
      <c r="IT15" s="244">
        <f t="shared" ca="1" si="24"/>
        <v>56</v>
      </c>
      <c r="IU15" s="244">
        <f t="shared" ca="1" si="24"/>
        <v>58</v>
      </c>
      <c r="IV15" s="244">
        <f t="shared" ca="1" si="24"/>
        <v>58</v>
      </c>
      <c r="IW15" s="244">
        <f t="shared" ca="1" si="24"/>
        <v>59</v>
      </c>
      <c r="IX15" s="244">
        <f t="shared" ca="1" si="24"/>
        <v>59</v>
      </c>
      <c r="IY15" s="244">
        <f t="shared" ca="1" si="24"/>
        <v>61</v>
      </c>
      <c r="IZ15" s="12">
        <v>1</v>
      </c>
      <c r="JA15" s="9"/>
      <c r="JB15" s="12">
        <v>1</v>
      </c>
      <c r="JC15" s="12">
        <v>2</v>
      </c>
      <c r="JD15" s="14"/>
      <c r="JE15" s="12">
        <v>1</v>
      </c>
      <c r="JF15" s="12">
        <v>8</v>
      </c>
      <c r="JG15" s="12">
        <v>1</v>
      </c>
      <c r="JH15" s="12">
        <v>1</v>
      </c>
      <c r="JI15" s="12">
        <v>3</v>
      </c>
      <c r="JJ15" s="12">
        <v>1</v>
      </c>
      <c r="JK15" s="12">
        <v>1</v>
      </c>
      <c r="JL15" s="12">
        <v>1</v>
      </c>
      <c r="JM15" s="12">
        <v>1</v>
      </c>
      <c r="JN15" s="12">
        <v>2</v>
      </c>
      <c r="JO15" s="12">
        <v>2</v>
      </c>
      <c r="JP15" s="12">
        <v>2</v>
      </c>
      <c r="JQ15" s="12">
        <v>3</v>
      </c>
      <c r="JR15" s="12">
        <v>3</v>
      </c>
      <c r="JS15" s="12">
        <v>3</v>
      </c>
      <c r="JT15" s="12">
        <v>1</v>
      </c>
      <c r="JU15" s="12">
        <v>1</v>
      </c>
      <c r="JV15" s="12">
        <v>1</v>
      </c>
      <c r="JW15" s="12">
        <v>2</v>
      </c>
      <c r="JX15" s="12">
        <v>2</v>
      </c>
      <c r="JY15" s="12">
        <v>2</v>
      </c>
      <c r="JZ15" s="12">
        <v>3</v>
      </c>
      <c r="KA15" s="12">
        <v>3</v>
      </c>
      <c r="KB15" s="12">
        <v>3</v>
      </c>
      <c r="KC15" s="12">
        <v>1</v>
      </c>
      <c r="KD15" s="12">
        <v>1</v>
      </c>
      <c r="KE15" s="12">
        <v>1</v>
      </c>
      <c r="KF15" s="12">
        <v>1</v>
      </c>
      <c r="KG15" s="12">
        <v>1</v>
      </c>
      <c r="KH15" s="12">
        <v>1</v>
      </c>
      <c r="KI15" s="12">
        <v>1</v>
      </c>
      <c r="KJ15" s="12">
        <v>2</v>
      </c>
      <c r="KK15" s="12">
        <v>2</v>
      </c>
      <c r="KL15" s="12">
        <v>2</v>
      </c>
      <c r="KM15" s="12">
        <v>2</v>
      </c>
      <c r="KN15" s="12">
        <v>2</v>
      </c>
      <c r="KO15" s="12">
        <v>2</v>
      </c>
      <c r="KP15" s="12">
        <v>2</v>
      </c>
      <c r="KQ15" s="9"/>
      <c r="KR15" s="12">
        <v>1</v>
      </c>
      <c r="KS15" s="14"/>
      <c r="KT15" s="14"/>
      <c r="KU15" s="14"/>
      <c r="KV15" s="14"/>
      <c r="KW15" s="14"/>
      <c r="KX15" s="12">
        <v>1</v>
      </c>
      <c r="KY15" s="12">
        <v>3</v>
      </c>
      <c r="KZ15" s="12">
        <v>2</v>
      </c>
      <c r="LA15" s="12">
        <v>4</v>
      </c>
      <c r="LB15" s="12">
        <v>13</v>
      </c>
      <c r="LC15" s="12">
        <v>17</v>
      </c>
      <c r="LD15" s="12">
        <v>5</v>
      </c>
      <c r="LE15" s="14"/>
      <c r="LF15" s="14"/>
      <c r="LG15" s="14"/>
      <c r="LH15" s="14"/>
      <c r="LI15" s="14"/>
      <c r="LJ15" s="14"/>
      <c r="LK15" s="14"/>
      <c r="LL15" s="14"/>
      <c r="LM15" s="14"/>
      <c r="LN15" s="14"/>
      <c r="LO15" s="14"/>
      <c r="LP15" s="14"/>
      <c r="LQ15" s="14"/>
      <c r="LR15" s="14"/>
      <c r="LS15" s="14"/>
      <c r="LT15" s="14"/>
      <c r="LU15" s="14"/>
      <c r="LV15" s="14"/>
      <c r="LW15" s="14"/>
      <c r="LX15" s="14"/>
      <c r="LY15" s="14"/>
      <c r="LZ15" s="14"/>
      <c r="MA15" s="14"/>
      <c r="MB15" s="12">
        <v>6</v>
      </c>
      <c r="MC15" s="12">
        <v>7</v>
      </c>
      <c r="MD15" s="12">
        <v>8</v>
      </c>
      <c r="ME15" s="12">
        <v>9</v>
      </c>
      <c r="MF15" s="14"/>
      <c r="MG15" s="14"/>
      <c r="MH15" s="14"/>
      <c r="MI15" s="14"/>
      <c r="MJ15" s="14"/>
      <c r="MK15" s="14"/>
      <c r="ML15" s="14"/>
      <c r="MM15" s="12">
        <v>12</v>
      </c>
      <c r="MN15" s="12">
        <v>10</v>
      </c>
      <c r="MO15" s="12">
        <v>10</v>
      </c>
      <c r="MP15" s="12">
        <v>11</v>
      </c>
      <c r="MQ15" s="12">
        <v>4</v>
      </c>
      <c r="MR15" s="12">
        <v>5</v>
      </c>
      <c r="MS15" s="26" t="s">
        <v>1195</v>
      </c>
      <c r="MT15" s="14"/>
      <c r="MU15" s="12">
        <v>1</v>
      </c>
      <c r="MV15" s="12">
        <v>2</v>
      </c>
      <c r="MW15" s="12">
        <v>3</v>
      </c>
      <c r="MX15" s="12">
        <v>4</v>
      </c>
      <c r="MY15" s="12">
        <v>1</v>
      </c>
      <c r="MZ15" s="12">
        <v>1</v>
      </c>
      <c r="NA15" s="12">
        <v>1</v>
      </c>
      <c r="NB15" s="14"/>
      <c r="NC15" s="14"/>
      <c r="ND15" s="14"/>
      <c r="NE15" s="14"/>
      <c r="NF15" s="14"/>
      <c r="NG15" s="14"/>
      <c r="NH15" s="14"/>
      <c r="NI15" s="14"/>
      <c r="NJ15" s="14"/>
      <c r="NK15" s="14"/>
      <c r="NL15" s="14"/>
      <c r="NM15" s="14"/>
      <c r="NN15" s="12">
        <v>1</v>
      </c>
      <c r="NO15" s="12">
        <v>2</v>
      </c>
      <c r="NP15" s="12">
        <v>3</v>
      </c>
      <c r="NQ15" s="12">
        <v>4</v>
      </c>
      <c r="NR15" s="12">
        <v>5</v>
      </c>
      <c r="NS15" s="12">
        <v>6</v>
      </c>
      <c r="NT15" s="12">
        <v>7</v>
      </c>
      <c r="NU15" s="12">
        <v>8</v>
      </c>
      <c r="NV15" s="14"/>
      <c r="NW15" s="12">
        <v>1</v>
      </c>
      <c r="NX15" s="12">
        <v>2</v>
      </c>
      <c r="NY15" s="12">
        <v>4</v>
      </c>
      <c r="NZ15" s="12">
        <v>5</v>
      </c>
      <c r="OA15" s="12">
        <v>6</v>
      </c>
      <c r="OB15" s="12">
        <v>7</v>
      </c>
      <c r="OC15" s="136">
        <f ca="1">OFFSET(OC15,0,-6)</f>
        <v>1</v>
      </c>
      <c r="OD15" s="136">
        <f t="shared" ref="OD15:PF15" ca="1" si="25">OFFSET(OD15,0,-6)</f>
        <v>2</v>
      </c>
      <c r="OE15" s="136">
        <f t="shared" ca="1" si="25"/>
        <v>4</v>
      </c>
      <c r="OF15" s="136">
        <f t="shared" ca="1" si="25"/>
        <v>5</v>
      </c>
      <c r="OG15" s="136">
        <f t="shared" ca="1" si="25"/>
        <v>6</v>
      </c>
      <c r="OH15" s="136">
        <f t="shared" ca="1" si="25"/>
        <v>7</v>
      </c>
      <c r="OI15" s="136">
        <f t="shared" ca="1" si="25"/>
        <v>1</v>
      </c>
      <c r="OJ15" s="136">
        <f t="shared" ca="1" si="25"/>
        <v>2</v>
      </c>
      <c r="OK15" s="136">
        <f t="shared" ca="1" si="25"/>
        <v>4</v>
      </c>
      <c r="OL15" s="136">
        <f t="shared" ca="1" si="25"/>
        <v>5</v>
      </c>
      <c r="OM15" s="136">
        <f t="shared" ca="1" si="25"/>
        <v>6</v>
      </c>
      <c r="ON15" s="136">
        <f t="shared" ca="1" si="25"/>
        <v>7</v>
      </c>
      <c r="OO15" s="136">
        <f t="shared" ca="1" si="25"/>
        <v>1</v>
      </c>
      <c r="OP15" s="136">
        <f t="shared" ca="1" si="25"/>
        <v>2</v>
      </c>
      <c r="OQ15" s="136">
        <f t="shared" ca="1" si="25"/>
        <v>4</v>
      </c>
      <c r="OR15" s="136">
        <f t="shared" ca="1" si="25"/>
        <v>5</v>
      </c>
      <c r="OS15" s="136">
        <f t="shared" ca="1" si="25"/>
        <v>6</v>
      </c>
      <c r="OT15" s="136">
        <f t="shared" ca="1" si="25"/>
        <v>7</v>
      </c>
      <c r="OU15" s="136">
        <f t="shared" ca="1" si="25"/>
        <v>1</v>
      </c>
      <c r="OV15" s="136">
        <f t="shared" ca="1" si="25"/>
        <v>2</v>
      </c>
      <c r="OW15" s="136">
        <f t="shared" ca="1" si="25"/>
        <v>4</v>
      </c>
      <c r="OX15" s="136">
        <f t="shared" ca="1" si="25"/>
        <v>5</v>
      </c>
      <c r="OY15" s="136">
        <f t="shared" ca="1" si="25"/>
        <v>6</v>
      </c>
      <c r="OZ15" s="136">
        <f t="shared" ca="1" si="25"/>
        <v>7</v>
      </c>
      <c r="PA15" s="136">
        <f t="shared" ca="1" si="25"/>
        <v>1</v>
      </c>
      <c r="PB15" s="136">
        <f t="shared" ca="1" si="25"/>
        <v>2</v>
      </c>
      <c r="PC15" s="136">
        <f t="shared" ca="1" si="25"/>
        <v>4</v>
      </c>
      <c r="PD15" s="136">
        <f t="shared" ca="1" si="25"/>
        <v>5</v>
      </c>
      <c r="PE15" s="136">
        <f t="shared" ca="1" si="25"/>
        <v>6</v>
      </c>
      <c r="PF15" s="136">
        <f t="shared" ca="1" si="25"/>
        <v>7</v>
      </c>
      <c r="PG15" s="12">
        <v>8</v>
      </c>
      <c r="PH15" s="12">
        <f t="shared" ref="PH15:PQ15" si="26">PG15+1</f>
        <v>9</v>
      </c>
      <c r="PI15" s="12">
        <f t="shared" si="26"/>
        <v>10</v>
      </c>
      <c r="PJ15" s="12">
        <f t="shared" si="26"/>
        <v>11</v>
      </c>
      <c r="PK15" s="12">
        <f t="shared" si="26"/>
        <v>12</v>
      </c>
      <c r="PL15" s="12">
        <f t="shared" si="26"/>
        <v>13</v>
      </c>
      <c r="PM15" s="12">
        <f t="shared" si="26"/>
        <v>14</v>
      </c>
      <c r="PN15" s="12">
        <f t="shared" si="26"/>
        <v>15</v>
      </c>
      <c r="PO15" s="12">
        <f t="shared" si="26"/>
        <v>16</v>
      </c>
      <c r="PP15" s="12">
        <f t="shared" si="26"/>
        <v>17</v>
      </c>
      <c r="PQ15" s="12">
        <f t="shared" si="26"/>
        <v>18</v>
      </c>
      <c r="PR15" s="12">
        <f t="shared" ref="PR15:PZ15" si="27">PQ15+1</f>
        <v>19</v>
      </c>
      <c r="PS15" s="12">
        <f t="shared" si="27"/>
        <v>20</v>
      </c>
      <c r="PT15" s="12">
        <f t="shared" si="27"/>
        <v>21</v>
      </c>
      <c r="PU15" s="12">
        <f t="shared" si="27"/>
        <v>22</v>
      </c>
      <c r="PV15" s="12">
        <f t="shared" si="27"/>
        <v>23</v>
      </c>
      <c r="PW15" s="12">
        <f t="shared" si="27"/>
        <v>24</v>
      </c>
      <c r="PX15" s="12">
        <f t="shared" si="27"/>
        <v>25</v>
      </c>
      <c r="PY15" s="12">
        <f t="shared" si="27"/>
        <v>26</v>
      </c>
      <c r="PZ15" s="12">
        <f t="shared" si="27"/>
        <v>27</v>
      </c>
      <c r="QA15" s="12">
        <f t="shared" ref="QA15" si="28">PZ15+1</f>
        <v>28</v>
      </c>
      <c r="QB15" s="12">
        <f t="shared" ref="QB15" si="29">QA15+1</f>
        <v>29</v>
      </c>
      <c r="QC15" s="12">
        <f t="shared" ref="QC15" si="30">QB15+1</f>
        <v>30</v>
      </c>
      <c r="QD15" s="12">
        <f t="shared" ref="QD15:QF15" si="31">QC15+1</f>
        <v>31</v>
      </c>
      <c r="QE15" s="12">
        <f t="shared" si="31"/>
        <v>32</v>
      </c>
      <c r="QF15" s="12">
        <f t="shared" si="31"/>
        <v>33</v>
      </c>
      <c r="QG15" s="145">
        <f>NW15</f>
        <v>1</v>
      </c>
      <c r="QH15" s="145">
        <f t="shared" ref="QH15:SS15" si="32">NX15</f>
        <v>2</v>
      </c>
      <c r="QI15" s="145">
        <f t="shared" si="32"/>
        <v>4</v>
      </c>
      <c r="QJ15" s="145">
        <f t="shared" si="32"/>
        <v>5</v>
      </c>
      <c r="QK15" s="145">
        <f t="shared" si="32"/>
        <v>6</v>
      </c>
      <c r="QL15" s="145">
        <f t="shared" si="32"/>
        <v>7</v>
      </c>
      <c r="QM15" s="145">
        <f t="shared" ca="1" si="32"/>
        <v>1</v>
      </c>
      <c r="QN15" s="145">
        <f t="shared" ca="1" si="32"/>
        <v>2</v>
      </c>
      <c r="QO15" s="145">
        <f t="shared" ca="1" si="32"/>
        <v>4</v>
      </c>
      <c r="QP15" s="145">
        <f t="shared" ca="1" si="32"/>
        <v>5</v>
      </c>
      <c r="QQ15" s="145">
        <f t="shared" ca="1" si="32"/>
        <v>6</v>
      </c>
      <c r="QR15" s="145">
        <f t="shared" ca="1" si="32"/>
        <v>7</v>
      </c>
      <c r="QS15" s="145">
        <f t="shared" ca="1" si="32"/>
        <v>1</v>
      </c>
      <c r="QT15" s="145">
        <f t="shared" ca="1" si="32"/>
        <v>2</v>
      </c>
      <c r="QU15" s="145">
        <f t="shared" ca="1" si="32"/>
        <v>4</v>
      </c>
      <c r="QV15" s="145">
        <f t="shared" ca="1" si="32"/>
        <v>5</v>
      </c>
      <c r="QW15" s="145">
        <f t="shared" ca="1" si="32"/>
        <v>6</v>
      </c>
      <c r="QX15" s="145">
        <f t="shared" ca="1" si="32"/>
        <v>7</v>
      </c>
      <c r="QY15" s="145">
        <f t="shared" ca="1" si="32"/>
        <v>1</v>
      </c>
      <c r="QZ15" s="145">
        <f t="shared" ca="1" si="32"/>
        <v>2</v>
      </c>
      <c r="RA15" s="145">
        <f t="shared" ca="1" si="32"/>
        <v>4</v>
      </c>
      <c r="RB15" s="145">
        <f t="shared" ca="1" si="32"/>
        <v>5</v>
      </c>
      <c r="RC15" s="145">
        <f t="shared" ca="1" si="32"/>
        <v>6</v>
      </c>
      <c r="RD15" s="145">
        <f t="shared" ca="1" si="32"/>
        <v>7</v>
      </c>
      <c r="RE15" s="145">
        <f t="shared" ca="1" si="32"/>
        <v>1</v>
      </c>
      <c r="RF15" s="145">
        <f t="shared" ca="1" si="32"/>
        <v>2</v>
      </c>
      <c r="RG15" s="145">
        <f t="shared" ca="1" si="32"/>
        <v>4</v>
      </c>
      <c r="RH15" s="145">
        <f t="shared" ca="1" si="32"/>
        <v>5</v>
      </c>
      <c r="RI15" s="145">
        <f t="shared" ca="1" si="32"/>
        <v>6</v>
      </c>
      <c r="RJ15" s="145">
        <f t="shared" ca="1" si="32"/>
        <v>7</v>
      </c>
      <c r="RK15" s="145">
        <f t="shared" ca="1" si="32"/>
        <v>1</v>
      </c>
      <c r="RL15" s="145">
        <f t="shared" ca="1" si="32"/>
        <v>2</v>
      </c>
      <c r="RM15" s="145">
        <f t="shared" ca="1" si="32"/>
        <v>4</v>
      </c>
      <c r="RN15" s="145">
        <f t="shared" ca="1" si="32"/>
        <v>5</v>
      </c>
      <c r="RO15" s="145">
        <f t="shared" ca="1" si="32"/>
        <v>6</v>
      </c>
      <c r="RP15" s="145">
        <f t="shared" ca="1" si="32"/>
        <v>7</v>
      </c>
      <c r="RQ15" s="145">
        <f t="shared" si="32"/>
        <v>8</v>
      </c>
      <c r="RR15" s="145">
        <f t="shared" si="32"/>
        <v>9</v>
      </c>
      <c r="RS15" s="145">
        <f t="shared" si="32"/>
        <v>10</v>
      </c>
      <c r="RT15" s="145">
        <f t="shared" si="32"/>
        <v>11</v>
      </c>
      <c r="RU15" s="145">
        <f t="shared" si="32"/>
        <v>12</v>
      </c>
      <c r="RV15" s="145">
        <f t="shared" si="32"/>
        <v>13</v>
      </c>
      <c r="RW15" s="145">
        <f t="shared" si="32"/>
        <v>14</v>
      </c>
      <c r="RX15" s="145">
        <f t="shared" si="32"/>
        <v>15</v>
      </c>
      <c r="RY15" s="145">
        <f t="shared" si="32"/>
        <v>16</v>
      </c>
      <c r="RZ15" s="145">
        <f t="shared" si="32"/>
        <v>17</v>
      </c>
      <c r="SA15" s="145">
        <f t="shared" si="32"/>
        <v>18</v>
      </c>
      <c r="SB15" s="145">
        <f t="shared" si="32"/>
        <v>19</v>
      </c>
      <c r="SC15" s="145">
        <f t="shared" si="32"/>
        <v>20</v>
      </c>
      <c r="SD15" s="145">
        <f t="shared" si="32"/>
        <v>21</v>
      </c>
      <c r="SE15" s="145">
        <f t="shared" si="32"/>
        <v>22</v>
      </c>
      <c r="SF15" s="145">
        <f t="shared" si="32"/>
        <v>23</v>
      </c>
      <c r="SG15" s="145">
        <f t="shared" si="32"/>
        <v>24</v>
      </c>
      <c r="SH15" s="145">
        <f t="shared" si="32"/>
        <v>25</v>
      </c>
      <c r="SI15" s="145">
        <f t="shared" si="32"/>
        <v>26</v>
      </c>
      <c r="SJ15" s="145">
        <f t="shared" si="32"/>
        <v>27</v>
      </c>
      <c r="SK15" s="145">
        <f t="shared" si="32"/>
        <v>28</v>
      </c>
      <c r="SL15" s="145">
        <f t="shared" si="32"/>
        <v>29</v>
      </c>
      <c r="SM15" s="145">
        <f t="shared" si="32"/>
        <v>30</v>
      </c>
      <c r="SN15" s="145">
        <f t="shared" si="32"/>
        <v>31</v>
      </c>
      <c r="SO15" s="145">
        <f t="shared" si="32"/>
        <v>32</v>
      </c>
      <c r="SP15" s="145">
        <f t="shared" si="32"/>
        <v>33</v>
      </c>
      <c r="SQ15" s="145">
        <f t="shared" si="32"/>
        <v>1</v>
      </c>
      <c r="SR15" s="145">
        <f t="shared" si="32"/>
        <v>2</v>
      </c>
      <c r="SS15" s="145">
        <f t="shared" si="32"/>
        <v>4</v>
      </c>
      <c r="ST15" s="145">
        <f t="shared" ref="ST15:UZ15" si="33">QJ15</f>
        <v>5</v>
      </c>
      <c r="SU15" s="145">
        <f t="shared" si="33"/>
        <v>6</v>
      </c>
      <c r="SV15" s="145">
        <f t="shared" si="33"/>
        <v>7</v>
      </c>
      <c r="SW15" s="145">
        <f t="shared" ca="1" si="33"/>
        <v>1</v>
      </c>
      <c r="SX15" s="145">
        <f t="shared" ca="1" si="33"/>
        <v>2</v>
      </c>
      <c r="SY15" s="145">
        <f t="shared" ca="1" si="33"/>
        <v>4</v>
      </c>
      <c r="SZ15" s="145">
        <f t="shared" ca="1" si="33"/>
        <v>5</v>
      </c>
      <c r="TA15" s="145">
        <f t="shared" ca="1" si="33"/>
        <v>6</v>
      </c>
      <c r="TB15" s="145">
        <f t="shared" ca="1" si="33"/>
        <v>7</v>
      </c>
      <c r="TC15" s="145">
        <f t="shared" ca="1" si="33"/>
        <v>1</v>
      </c>
      <c r="TD15" s="145">
        <f t="shared" ca="1" si="33"/>
        <v>2</v>
      </c>
      <c r="TE15" s="145">
        <f t="shared" ca="1" si="33"/>
        <v>4</v>
      </c>
      <c r="TF15" s="145">
        <f t="shared" ca="1" si="33"/>
        <v>5</v>
      </c>
      <c r="TG15" s="145">
        <f t="shared" ca="1" si="33"/>
        <v>6</v>
      </c>
      <c r="TH15" s="145">
        <f t="shared" ca="1" si="33"/>
        <v>7</v>
      </c>
      <c r="TI15" s="145">
        <f t="shared" ca="1" si="33"/>
        <v>1</v>
      </c>
      <c r="TJ15" s="145">
        <f t="shared" ca="1" si="33"/>
        <v>2</v>
      </c>
      <c r="TK15" s="145">
        <f t="shared" ca="1" si="33"/>
        <v>4</v>
      </c>
      <c r="TL15" s="145">
        <f t="shared" ca="1" si="33"/>
        <v>5</v>
      </c>
      <c r="TM15" s="145">
        <f t="shared" ca="1" si="33"/>
        <v>6</v>
      </c>
      <c r="TN15" s="145">
        <f t="shared" ca="1" si="33"/>
        <v>7</v>
      </c>
      <c r="TO15" s="145">
        <f t="shared" ca="1" si="33"/>
        <v>1</v>
      </c>
      <c r="TP15" s="145">
        <f t="shared" ca="1" si="33"/>
        <v>2</v>
      </c>
      <c r="TQ15" s="145">
        <f t="shared" ca="1" si="33"/>
        <v>4</v>
      </c>
      <c r="TR15" s="145">
        <f t="shared" ca="1" si="33"/>
        <v>5</v>
      </c>
      <c r="TS15" s="145">
        <f t="shared" ca="1" si="33"/>
        <v>6</v>
      </c>
      <c r="TT15" s="145">
        <f t="shared" ca="1" si="33"/>
        <v>7</v>
      </c>
      <c r="TU15" s="145">
        <f t="shared" ca="1" si="33"/>
        <v>1</v>
      </c>
      <c r="TV15" s="145">
        <f t="shared" ca="1" si="33"/>
        <v>2</v>
      </c>
      <c r="TW15" s="145">
        <f t="shared" ca="1" si="33"/>
        <v>4</v>
      </c>
      <c r="TX15" s="145">
        <f t="shared" ca="1" si="33"/>
        <v>5</v>
      </c>
      <c r="TY15" s="145">
        <f t="shared" ca="1" si="33"/>
        <v>6</v>
      </c>
      <c r="TZ15" s="145">
        <f t="shared" ca="1" si="33"/>
        <v>7</v>
      </c>
      <c r="UA15" s="145">
        <f t="shared" si="33"/>
        <v>8</v>
      </c>
      <c r="UB15" s="145">
        <f t="shared" si="33"/>
        <v>9</v>
      </c>
      <c r="UC15" s="145">
        <f t="shared" si="33"/>
        <v>10</v>
      </c>
      <c r="UD15" s="145">
        <f t="shared" si="33"/>
        <v>11</v>
      </c>
      <c r="UE15" s="145">
        <f t="shared" si="33"/>
        <v>12</v>
      </c>
      <c r="UF15" s="145">
        <f t="shared" si="33"/>
        <v>13</v>
      </c>
      <c r="UG15" s="145">
        <f t="shared" si="33"/>
        <v>14</v>
      </c>
      <c r="UH15" s="145">
        <f t="shared" si="33"/>
        <v>15</v>
      </c>
      <c r="UI15" s="145">
        <f t="shared" si="33"/>
        <v>16</v>
      </c>
      <c r="UJ15" s="145">
        <f t="shared" si="33"/>
        <v>17</v>
      </c>
      <c r="UK15" s="145">
        <f t="shared" si="33"/>
        <v>18</v>
      </c>
      <c r="UL15" s="145">
        <f t="shared" si="33"/>
        <v>19</v>
      </c>
      <c r="UM15" s="145">
        <f t="shared" si="33"/>
        <v>20</v>
      </c>
      <c r="UN15" s="145">
        <f t="shared" si="33"/>
        <v>21</v>
      </c>
      <c r="UO15" s="145">
        <f t="shared" si="33"/>
        <v>22</v>
      </c>
      <c r="UP15" s="145">
        <f t="shared" si="33"/>
        <v>23</v>
      </c>
      <c r="UQ15" s="145">
        <f t="shared" si="33"/>
        <v>24</v>
      </c>
      <c r="UR15" s="145">
        <f t="shared" si="33"/>
        <v>25</v>
      </c>
      <c r="US15" s="145">
        <f t="shared" si="33"/>
        <v>26</v>
      </c>
      <c r="UT15" s="145">
        <f t="shared" si="33"/>
        <v>27</v>
      </c>
      <c r="UU15" s="145">
        <f t="shared" si="33"/>
        <v>28</v>
      </c>
      <c r="UV15" s="145">
        <f t="shared" si="33"/>
        <v>29</v>
      </c>
      <c r="UW15" s="145">
        <f t="shared" si="33"/>
        <v>30</v>
      </c>
      <c r="UX15" s="145">
        <f t="shared" si="33"/>
        <v>31</v>
      </c>
      <c r="UY15" s="145">
        <f t="shared" si="33"/>
        <v>32</v>
      </c>
      <c r="UZ15" s="145">
        <f t="shared" si="33"/>
        <v>33</v>
      </c>
      <c r="VA15" s="14"/>
      <c r="VB15" s="23">
        <v>0</v>
      </c>
    </row>
    <row r="16" spans="1:574" hidden="1" outlineLevel="1">
      <c r="A16" s="21"/>
      <c r="B16" s="21"/>
      <c r="C16" s="14"/>
      <c r="D16" s="14"/>
      <c r="E16" t="b">
        <v>0</v>
      </c>
      <c r="G16" s="29" t="s">
        <v>1657</v>
      </c>
      <c r="AL16">
        <v>12</v>
      </c>
      <c r="AS16" s="553" t="s">
        <v>1657</v>
      </c>
      <c r="AT16" s="9" t="str">
        <f>IF(COUNTIF(AS$5:AS29,AS16)=1,"-","Dup")</f>
        <v>-</v>
      </c>
      <c r="AU16" s="9"/>
      <c r="AV16" s="14"/>
      <c r="AW16" s="14"/>
      <c r="AX16" s="14"/>
      <c r="AY16" s="14"/>
      <c r="AZ16" s="14"/>
      <c r="BA16" s="14"/>
      <c r="BB16" s="14"/>
      <c r="BC16" s="14"/>
      <c r="BD16" s="9"/>
      <c r="BE16" s="14"/>
      <c r="BF16" s="14"/>
      <c r="BG16" s="14"/>
      <c r="BH16" s="14"/>
      <c r="BI16" s="14"/>
      <c r="BJ16" s="14"/>
      <c r="BK16" s="14"/>
      <c r="BL16" s="9"/>
      <c r="BM16" s="14"/>
      <c r="BN16" s="14"/>
      <c r="BO16" s="14"/>
      <c r="BP16" s="14"/>
      <c r="BQ16" s="14"/>
      <c r="BR16" s="14"/>
      <c r="BS16" s="14"/>
      <c r="BT16" s="14"/>
      <c r="BU16" s="14"/>
      <c r="BV16" s="14"/>
      <c r="BW16" s="14"/>
      <c r="BX16" s="9"/>
      <c r="BY16" s="14"/>
      <c r="BZ16" s="14"/>
      <c r="CA16" s="14"/>
      <c r="CB16" s="14"/>
      <c r="CC16" s="14"/>
      <c r="CD16" s="14"/>
      <c r="CE16" s="14"/>
      <c r="CF16" s="14"/>
      <c r="CG16" s="14"/>
      <c r="CH16" s="14"/>
      <c r="CI16" s="9"/>
      <c r="CJ16" s="14"/>
      <c r="CK16" s="14"/>
      <c r="CL16" s="14"/>
      <c r="CM16" s="14"/>
      <c r="CN16" s="14"/>
      <c r="CO16" s="146"/>
      <c r="CP16" s="14"/>
      <c r="CQ16" s="14"/>
      <c r="CR16" s="14"/>
      <c r="CS16" s="14"/>
      <c r="CT16" s="14"/>
      <c r="CU16" s="14"/>
      <c r="CV16" s="14"/>
      <c r="CW16" s="14"/>
      <c r="CX16" s="14"/>
      <c r="CY16" s="14"/>
      <c r="CZ16" s="14"/>
      <c r="DA16" s="14"/>
      <c r="DB16" s="14"/>
      <c r="DC16" s="14"/>
      <c r="DD16" s="14"/>
      <c r="DE16" s="14"/>
      <c r="DF16" s="14"/>
      <c r="DG16" s="14"/>
      <c r="DH16" s="14"/>
      <c r="DI16" s="14"/>
      <c r="DJ16" s="14"/>
      <c r="DK16" s="14"/>
      <c r="DL16" s="14"/>
      <c r="DM16" s="14"/>
      <c r="DN16" s="14"/>
      <c r="DO16" s="14"/>
      <c r="DP16" s="14"/>
      <c r="DQ16" s="14"/>
      <c r="DR16" s="9"/>
      <c r="DS16" s="14"/>
      <c r="DT16" s="14"/>
      <c r="DU16" s="14"/>
      <c r="DV16" s="14"/>
      <c r="DW16" s="14"/>
      <c r="DX16" s="14"/>
      <c r="DY16" s="14"/>
      <c r="DZ16" s="14"/>
      <c r="EA16" s="14"/>
      <c r="EB16" s="14"/>
      <c r="EC16" s="14"/>
      <c r="ED16" s="14"/>
      <c r="EE16" s="14"/>
      <c r="EF16" s="516"/>
      <c r="EG16" s="516"/>
      <c r="EH16" s="12">
        <v>1</v>
      </c>
      <c r="EI16" s="12">
        <v>2</v>
      </c>
      <c r="EJ16" s="12">
        <v>2</v>
      </c>
      <c r="EK16" s="12">
        <v>3</v>
      </c>
      <c r="EL16" s="12">
        <v>3</v>
      </c>
      <c r="EM16" s="12">
        <v>1</v>
      </c>
      <c r="EN16" s="543">
        <f ca="1">OFFSET(EN16,0,-6)</f>
        <v>1</v>
      </c>
      <c r="EO16" s="543">
        <f t="shared" ref="EO16:FQ16" ca="1" si="34">OFFSET(EO16,0,-6)</f>
        <v>2</v>
      </c>
      <c r="EP16" s="543">
        <f t="shared" ca="1" si="34"/>
        <v>2</v>
      </c>
      <c r="EQ16" s="543">
        <f t="shared" ca="1" si="34"/>
        <v>3</v>
      </c>
      <c r="ER16" s="543">
        <f t="shared" ca="1" si="34"/>
        <v>3</v>
      </c>
      <c r="ES16" s="543">
        <f t="shared" ca="1" si="34"/>
        <v>1</v>
      </c>
      <c r="ET16" s="543">
        <f t="shared" ca="1" si="34"/>
        <v>1</v>
      </c>
      <c r="EU16" s="543">
        <f t="shared" ca="1" si="34"/>
        <v>2</v>
      </c>
      <c r="EV16" s="543">
        <f t="shared" ca="1" si="34"/>
        <v>2</v>
      </c>
      <c r="EW16" s="543">
        <f t="shared" ca="1" si="34"/>
        <v>3</v>
      </c>
      <c r="EX16" s="543">
        <f t="shared" ca="1" si="34"/>
        <v>3</v>
      </c>
      <c r="EY16" s="543">
        <f t="shared" ca="1" si="34"/>
        <v>1</v>
      </c>
      <c r="EZ16" s="543">
        <f t="shared" ca="1" si="34"/>
        <v>1</v>
      </c>
      <c r="FA16" s="543">
        <f t="shared" ca="1" si="34"/>
        <v>2</v>
      </c>
      <c r="FB16" s="543">
        <f t="shared" ca="1" si="34"/>
        <v>2</v>
      </c>
      <c r="FC16" s="543">
        <f t="shared" ca="1" si="34"/>
        <v>3</v>
      </c>
      <c r="FD16" s="543">
        <f t="shared" ca="1" si="34"/>
        <v>3</v>
      </c>
      <c r="FE16" s="543">
        <f t="shared" ca="1" si="34"/>
        <v>1</v>
      </c>
      <c r="FF16" s="543">
        <f t="shared" ca="1" si="34"/>
        <v>1</v>
      </c>
      <c r="FG16" s="543">
        <f t="shared" ca="1" si="34"/>
        <v>2</v>
      </c>
      <c r="FH16" s="543">
        <f t="shared" ca="1" si="34"/>
        <v>2</v>
      </c>
      <c r="FI16" s="543">
        <f t="shared" ca="1" si="34"/>
        <v>3</v>
      </c>
      <c r="FJ16" s="543">
        <f t="shared" ca="1" si="34"/>
        <v>3</v>
      </c>
      <c r="FK16" s="543">
        <f t="shared" ca="1" si="34"/>
        <v>1</v>
      </c>
      <c r="FL16" s="543">
        <f t="shared" ca="1" si="34"/>
        <v>1</v>
      </c>
      <c r="FM16" s="543">
        <f t="shared" ca="1" si="34"/>
        <v>2</v>
      </c>
      <c r="FN16" s="543">
        <f t="shared" ca="1" si="34"/>
        <v>2</v>
      </c>
      <c r="FO16" s="543">
        <f t="shared" ca="1" si="34"/>
        <v>3</v>
      </c>
      <c r="FP16" s="543">
        <f t="shared" ca="1" si="34"/>
        <v>3</v>
      </c>
      <c r="FQ16" s="543">
        <f t="shared" ca="1" si="34"/>
        <v>1</v>
      </c>
      <c r="FR16" s="12">
        <v>2</v>
      </c>
      <c r="FS16" s="12">
        <v>2</v>
      </c>
      <c r="FT16" s="12">
        <v>3</v>
      </c>
      <c r="FU16" s="12">
        <v>3</v>
      </c>
      <c r="FV16" s="12">
        <v>1</v>
      </c>
      <c r="FW16" s="546">
        <f ca="1">OFFSET(FW16,0,-5)</f>
        <v>2</v>
      </c>
      <c r="FX16" s="546">
        <f t="shared" ref="FX16:GP16" ca="1" si="35">OFFSET(FX16,0,-5)</f>
        <v>2</v>
      </c>
      <c r="FY16" s="546">
        <f t="shared" ca="1" si="35"/>
        <v>3</v>
      </c>
      <c r="FZ16" s="546">
        <f t="shared" ca="1" si="35"/>
        <v>3</v>
      </c>
      <c r="GA16" s="546">
        <f t="shared" ca="1" si="35"/>
        <v>1</v>
      </c>
      <c r="GB16" s="546">
        <f t="shared" ca="1" si="35"/>
        <v>2</v>
      </c>
      <c r="GC16" s="546">
        <f t="shared" ca="1" si="35"/>
        <v>2</v>
      </c>
      <c r="GD16" s="546">
        <f t="shared" ca="1" si="35"/>
        <v>3</v>
      </c>
      <c r="GE16" s="546">
        <f t="shared" ca="1" si="35"/>
        <v>3</v>
      </c>
      <c r="GF16" s="546">
        <f t="shared" ca="1" si="35"/>
        <v>1</v>
      </c>
      <c r="GG16" s="546">
        <f t="shared" ca="1" si="35"/>
        <v>2</v>
      </c>
      <c r="GH16" s="546">
        <f t="shared" ca="1" si="35"/>
        <v>2</v>
      </c>
      <c r="GI16" s="546">
        <f t="shared" ca="1" si="35"/>
        <v>3</v>
      </c>
      <c r="GJ16" s="546">
        <f t="shared" ca="1" si="35"/>
        <v>3</v>
      </c>
      <c r="GK16" s="546">
        <f t="shared" ca="1" si="35"/>
        <v>1</v>
      </c>
      <c r="GL16" s="546">
        <f t="shared" ca="1" si="35"/>
        <v>2</v>
      </c>
      <c r="GM16" s="546">
        <f t="shared" ca="1" si="35"/>
        <v>2</v>
      </c>
      <c r="GN16" s="546">
        <f t="shared" ca="1" si="35"/>
        <v>3</v>
      </c>
      <c r="GO16" s="546">
        <f t="shared" ca="1" si="35"/>
        <v>3</v>
      </c>
      <c r="GP16" s="546">
        <f t="shared" ca="1" si="35"/>
        <v>1</v>
      </c>
      <c r="GQ16" s="12">
        <v>1</v>
      </c>
      <c r="GR16" s="12">
        <v>2</v>
      </c>
      <c r="GS16" s="12">
        <v>2</v>
      </c>
      <c r="GT16" s="12">
        <v>3</v>
      </c>
      <c r="GU16" s="12">
        <v>3</v>
      </c>
      <c r="GV16" s="12">
        <v>1</v>
      </c>
      <c r="GW16" s="543">
        <f ca="1">OFFSET(GW16,0,-6)</f>
        <v>1</v>
      </c>
      <c r="GX16" s="543">
        <f t="shared" ref="GX16:HZ16" ca="1" si="36">OFFSET(GX16,0,-6)</f>
        <v>2</v>
      </c>
      <c r="GY16" s="543">
        <f t="shared" ca="1" si="36"/>
        <v>2</v>
      </c>
      <c r="GZ16" s="543">
        <f t="shared" ca="1" si="36"/>
        <v>3</v>
      </c>
      <c r="HA16" s="543">
        <f t="shared" ca="1" si="36"/>
        <v>3</v>
      </c>
      <c r="HB16" s="543">
        <f t="shared" ca="1" si="36"/>
        <v>1</v>
      </c>
      <c r="HC16" s="543">
        <f t="shared" ca="1" si="36"/>
        <v>1</v>
      </c>
      <c r="HD16" s="543">
        <f t="shared" ca="1" si="36"/>
        <v>2</v>
      </c>
      <c r="HE16" s="543">
        <f t="shared" ca="1" si="36"/>
        <v>2</v>
      </c>
      <c r="HF16" s="543">
        <f t="shared" ca="1" si="36"/>
        <v>3</v>
      </c>
      <c r="HG16" s="543">
        <f t="shared" ca="1" si="36"/>
        <v>3</v>
      </c>
      <c r="HH16" s="543">
        <f t="shared" ca="1" si="36"/>
        <v>1</v>
      </c>
      <c r="HI16" s="543">
        <f t="shared" ca="1" si="36"/>
        <v>1</v>
      </c>
      <c r="HJ16" s="543">
        <f t="shared" ca="1" si="36"/>
        <v>2</v>
      </c>
      <c r="HK16" s="543">
        <f t="shared" ca="1" si="36"/>
        <v>2</v>
      </c>
      <c r="HL16" s="543">
        <f t="shared" ca="1" si="36"/>
        <v>3</v>
      </c>
      <c r="HM16" s="543">
        <f t="shared" ca="1" si="36"/>
        <v>3</v>
      </c>
      <c r="HN16" s="543">
        <f t="shared" ca="1" si="36"/>
        <v>1</v>
      </c>
      <c r="HO16" s="543">
        <f t="shared" ca="1" si="36"/>
        <v>1</v>
      </c>
      <c r="HP16" s="543">
        <f t="shared" ca="1" si="36"/>
        <v>2</v>
      </c>
      <c r="HQ16" s="543">
        <f t="shared" ca="1" si="36"/>
        <v>2</v>
      </c>
      <c r="HR16" s="543">
        <f t="shared" ca="1" si="36"/>
        <v>3</v>
      </c>
      <c r="HS16" s="543">
        <f t="shared" ca="1" si="36"/>
        <v>3</v>
      </c>
      <c r="HT16" s="543">
        <f t="shared" ca="1" si="36"/>
        <v>1</v>
      </c>
      <c r="HU16" s="543">
        <f t="shared" ca="1" si="36"/>
        <v>1</v>
      </c>
      <c r="HV16" s="543">
        <f t="shared" ca="1" si="36"/>
        <v>2</v>
      </c>
      <c r="HW16" s="543">
        <f t="shared" ca="1" si="36"/>
        <v>2</v>
      </c>
      <c r="HX16" s="543">
        <f t="shared" ca="1" si="36"/>
        <v>3</v>
      </c>
      <c r="HY16" s="543">
        <f t="shared" ca="1" si="36"/>
        <v>3</v>
      </c>
      <c r="HZ16" s="543">
        <f t="shared" ca="1" si="36"/>
        <v>1</v>
      </c>
      <c r="IA16" s="12">
        <v>2</v>
      </c>
      <c r="IB16" s="12">
        <v>2</v>
      </c>
      <c r="IC16" s="12">
        <v>3</v>
      </c>
      <c r="ID16" s="12">
        <v>3</v>
      </c>
      <c r="IE16" s="12">
        <v>1</v>
      </c>
      <c r="IF16" s="546">
        <f ca="1">OFFSET(IF16,0,-5)</f>
        <v>2</v>
      </c>
      <c r="IG16" s="546">
        <f t="shared" ref="IG16:IY16" ca="1" si="37">OFFSET(IG16,0,-5)</f>
        <v>2</v>
      </c>
      <c r="IH16" s="546">
        <f t="shared" ca="1" si="37"/>
        <v>3</v>
      </c>
      <c r="II16" s="546">
        <f t="shared" ca="1" si="37"/>
        <v>3</v>
      </c>
      <c r="IJ16" s="546">
        <f t="shared" ca="1" si="37"/>
        <v>1</v>
      </c>
      <c r="IK16" s="546">
        <f t="shared" ca="1" si="37"/>
        <v>2</v>
      </c>
      <c r="IL16" s="546">
        <f t="shared" ca="1" si="37"/>
        <v>2</v>
      </c>
      <c r="IM16" s="546">
        <f t="shared" ca="1" si="37"/>
        <v>3</v>
      </c>
      <c r="IN16" s="546">
        <f t="shared" ca="1" si="37"/>
        <v>3</v>
      </c>
      <c r="IO16" s="546">
        <f t="shared" ca="1" si="37"/>
        <v>1</v>
      </c>
      <c r="IP16" s="546">
        <f t="shared" ca="1" si="37"/>
        <v>2</v>
      </c>
      <c r="IQ16" s="546">
        <f t="shared" ca="1" si="37"/>
        <v>2</v>
      </c>
      <c r="IR16" s="546">
        <f t="shared" ca="1" si="37"/>
        <v>3</v>
      </c>
      <c r="IS16" s="546">
        <f t="shared" ca="1" si="37"/>
        <v>3</v>
      </c>
      <c r="IT16" s="546">
        <f t="shared" ca="1" si="37"/>
        <v>1</v>
      </c>
      <c r="IU16" s="546">
        <f t="shared" ca="1" si="37"/>
        <v>2</v>
      </c>
      <c r="IV16" s="546">
        <f t="shared" ca="1" si="37"/>
        <v>2</v>
      </c>
      <c r="IW16" s="546">
        <f t="shared" ca="1" si="37"/>
        <v>3</v>
      </c>
      <c r="IX16" s="546">
        <f t="shared" ca="1" si="37"/>
        <v>3</v>
      </c>
      <c r="IY16" s="546">
        <f t="shared" ca="1" si="37"/>
        <v>1</v>
      </c>
      <c r="IZ16" s="14"/>
      <c r="JA16" s="9"/>
      <c r="JB16" s="14"/>
      <c r="JC16" s="14"/>
      <c r="JD16" s="14"/>
      <c r="JE16" s="14"/>
      <c r="JF16" s="14"/>
      <c r="JG16" s="14"/>
      <c r="JH16" s="14"/>
      <c r="JI16" s="14"/>
      <c r="JJ16" s="14"/>
      <c r="JK16" s="12">
        <v>1</v>
      </c>
      <c r="JL16" s="12">
        <v>2</v>
      </c>
      <c r="JM16" s="12">
        <v>3</v>
      </c>
      <c r="JN16" s="12">
        <v>1</v>
      </c>
      <c r="JO16" s="12">
        <v>2</v>
      </c>
      <c r="JP16" s="12">
        <v>3</v>
      </c>
      <c r="JQ16" s="12">
        <v>1</v>
      </c>
      <c r="JR16" s="12">
        <v>2</v>
      </c>
      <c r="JS16" s="12">
        <v>3</v>
      </c>
      <c r="JT16" s="12">
        <v>1</v>
      </c>
      <c r="JU16" s="12">
        <v>2</v>
      </c>
      <c r="JV16" s="12">
        <v>3</v>
      </c>
      <c r="JW16" s="12">
        <v>1</v>
      </c>
      <c r="JX16" s="12">
        <v>2</v>
      </c>
      <c r="JY16" s="12">
        <v>3</v>
      </c>
      <c r="JZ16" s="12">
        <v>1</v>
      </c>
      <c r="KA16" s="12">
        <v>2</v>
      </c>
      <c r="KB16" s="12">
        <v>3</v>
      </c>
      <c r="KC16" s="14"/>
      <c r="KD16" s="14"/>
      <c r="KE16" s="14"/>
      <c r="KF16" s="12">
        <v>9</v>
      </c>
      <c r="KG16" s="12">
        <v>10</v>
      </c>
      <c r="KH16" s="12">
        <v>11</v>
      </c>
      <c r="KI16" s="12">
        <v>12</v>
      </c>
      <c r="KJ16" s="14"/>
      <c r="KK16" s="14"/>
      <c r="KL16" s="14"/>
      <c r="KM16" s="14"/>
      <c r="KN16" s="14"/>
      <c r="KO16" s="14"/>
      <c r="KP16" s="14"/>
      <c r="KQ16" s="9"/>
      <c r="KR16" s="14"/>
      <c r="KS16" s="14"/>
      <c r="KT16" s="14"/>
      <c r="KU16" s="14"/>
      <c r="KV16" s="14"/>
      <c r="KW16" s="14"/>
      <c r="KX16" s="14"/>
      <c r="KY16" s="14"/>
      <c r="KZ16" s="14"/>
      <c r="LA16" s="14"/>
      <c r="LB16" s="14"/>
      <c r="LC16" s="14"/>
      <c r="LD16" s="14"/>
      <c r="LE16" s="14"/>
      <c r="LF16" s="14"/>
      <c r="LG16" s="14"/>
      <c r="LH16" s="14"/>
      <c r="LI16" s="14"/>
      <c r="LJ16" s="14"/>
      <c r="LK16" s="14"/>
      <c r="LL16" s="14"/>
      <c r="LM16" s="14"/>
      <c r="LN16" s="14"/>
      <c r="LO16" s="14"/>
      <c r="LP16" s="14"/>
      <c r="LQ16" s="14"/>
      <c r="LR16" s="14"/>
      <c r="LS16" s="14"/>
      <c r="LT16" s="14"/>
      <c r="LU16" s="14"/>
      <c r="LV16" s="14"/>
      <c r="LW16" s="14"/>
      <c r="LX16" s="14"/>
      <c r="LY16" s="14"/>
      <c r="LZ16" s="14"/>
      <c r="MA16" s="14"/>
      <c r="MB16" s="14"/>
      <c r="MC16" s="14"/>
      <c r="MD16" s="14"/>
      <c r="ME16" s="14"/>
      <c r="MF16" s="14"/>
      <c r="MG16" s="14"/>
      <c r="MH16" s="14"/>
      <c r="MI16" s="14"/>
      <c r="MJ16" s="14"/>
      <c r="MK16" s="14"/>
      <c r="ML16" s="14"/>
      <c r="MM16" s="14"/>
      <c r="MN16" s="14"/>
      <c r="MO16" s="14"/>
      <c r="MP16" s="14"/>
      <c r="MQ16" s="14"/>
      <c r="MR16" s="14"/>
      <c r="MS16" s="14"/>
      <c r="MT16" s="9"/>
      <c r="MU16" s="14"/>
      <c r="MV16" s="14"/>
      <c r="MW16" s="14"/>
      <c r="MX16" s="14"/>
      <c r="MY16" s="14"/>
      <c r="MZ16" s="14"/>
      <c r="NA16" s="14"/>
      <c r="NB16" s="9"/>
      <c r="NC16" s="14"/>
      <c r="ND16" s="14"/>
      <c r="NE16" s="14"/>
      <c r="NF16" s="14"/>
      <c r="NG16" s="14"/>
      <c r="NH16" s="14"/>
      <c r="NI16" s="14"/>
      <c r="NJ16" s="14"/>
      <c r="NK16" s="14"/>
      <c r="NL16" s="14"/>
      <c r="NM16" s="14"/>
      <c r="NN16" s="14"/>
      <c r="NO16" s="14"/>
      <c r="NP16" s="14"/>
      <c r="NQ16" s="14"/>
      <c r="NR16" s="14"/>
      <c r="NS16" s="14"/>
      <c r="NT16" s="14"/>
      <c r="NU16" s="14"/>
      <c r="NV16" s="9"/>
      <c r="NW16" s="14"/>
      <c r="NX16" s="14"/>
      <c r="NY16" s="14"/>
      <c r="NZ16" s="14"/>
      <c r="OA16" s="14"/>
      <c r="OB16" s="14"/>
      <c r="OC16" s="14"/>
      <c r="OD16" s="14"/>
      <c r="OE16" s="14"/>
      <c r="OF16" s="14"/>
      <c r="OG16" s="14"/>
      <c r="OH16" s="14"/>
      <c r="OI16" s="14"/>
      <c r="OJ16" s="14"/>
      <c r="OK16" s="14"/>
      <c r="OL16" s="14"/>
      <c r="OM16" s="14"/>
      <c r="ON16" s="14"/>
      <c r="OO16" s="14"/>
      <c r="OP16" s="14"/>
      <c r="OQ16" s="14"/>
      <c r="OR16" s="14"/>
      <c r="OS16" s="14"/>
      <c r="OT16" s="14"/>
      <c r="OU16" s="14"/>
      <c r="OV16" s="14"/>
      <c r="OW16" s="14"/>
      <c r="OX16" s="14"/>
      <c r="OY16" s="14"/>
      <c r="OZ16" s="14"/>
      <c r="PA16" s="14"/>
      <c r="PB16" s="14"/>
      <c r="PC16" s="14"/>
      <c r="PD16" s="14"/>
      <c r="PE16" s="14"/>
      <c r="PF16" s="14"/>
      <c r="PG16" s="14"/>
      <c r="PH16" s="14"/>
      <c r="PI16" s="14"/>
      <c r="PJ16" s="14"/>
      <c r="PK16" s="14"/>
      <c r="PL16" s="14"/>
      <c r="PM16" s="14"/>
      <c r="PN16" s="14"/>
      <c r="PO16" s="14"/>
      <c r="PP16" s="14"/>
      <c r="PQ16" s="14"/>
      <c r="PR16" s="14"/>
      <c r="PS16" s="14"/>
      <c r="PT16" s="14"/>
      <c r="PU16" s="14"/>
      <c r="PV16" s="14"/>
      <c r="PW16" s="14"/>
      <c r="PX16" s="14"/>
      <c r="PY16" s="14"/>
      <c r="PZ16" s="14"/>
      <c r="QA16" s="14"/>
      <c r="QB16" s="14"/>
      <c r="QC16" s="14"/>
      <c r="QD16" s="14"/>
      <c r="QE16" s="14"/>
      <c r="QF16" s="14"/>
      <c r="QG16" s="14"/>
      <c r="QH16" s="14"/>
      <c r="QI16" s="14"/>
      <c r="QJ16" s="14"/>
      <c r="QK16" s="14"/>
      <c r="QL16" s="14"/>
      <c r="QM16" s="14"/>
      <c r="QN16" s="14"/>
      <c r="QO16" s="14"/>
      <c r="QP16" s="14"/>
      <c r="QQ16" s="14"/>
      <c r="QR16" s="14"/>
      <c r="QS16" s="14"/>
      <c r="QT16" s="14"/>
      <c r="QU16" s="14"/>
      <c r="QV16" s="14"/>
      <c r="QW16" s="14"/>
      <c r="QX16" s="14"/>
      <c r="QY16" s="14"/>
      <c r="QZ16" s="14"/>
      <c r="RA16" s="14"/>
      <c r="RB16" s="14"/>
      <c r="RC16" s="14"/>
      <c r="RD16" s="14"/>
      <c r="RE16" s="14"/>
      <c r="RF16" s="14"/>
      <c r="RG16" s="14"/>
      <c r="RH16" s="14"/>
      <c r="RI16" s="14"/>
      <c r="RJ16" s="14"/>
      <c r="RK16" s="14"/>
      <c r="RL16" s="14"/>
      <c r="RM16" s="14"/>
      <c r="RN16" s="14"/>
      <c r="RO16" s="14"/>
      <c r="RP16" s="14"/>
      <c r="RQ16" s="14"/>
      <c r="RR16" s="14"/>
      <c r="RS16" s="14"/>
      <c r="RT16" s="14"/>
      <c r="RU16" s="14"/>
      <c r="RV16" s="14"/>
      <c r="RW16" s="14"/>
      <c r="RX16" s="14"/>
      <c r="RY16" s="14"/>
      <c r="RZ16" s="14"/>
      <c r="SA16" s="14"/>
      <c r="SB16" s="14"/>
      <c r="SC16" s="14"/>
      <c r="SD16" s="14"/>
      <c r="SE16" s="14"/>
      <c r="SF16" s="14"/>
      <c r="SG16" s="14"/>
      <c r="SH16" s="14"/>
      <c r="SI16" s="14"/>
      <c r="SJ16" s="14"/>
      <c r="SK16" s="14"/>
      <c r="SL16" s="14"/>
      <c r="SM16" s="14"/>
      <c r="SN16" s="14"/>
      <c r="SO16" s="14"/>
      <c r="SP16" s="14"/>
      <c r="SQ16" s="14"/>
      <c r="SR16" s="14"/>
      <c r="SS16" s="14"/>
      <c r="ST16" s="14"/>
      <c r="SU16" s="14"/>
      <c r="SV16" s="14"/>
      <c r="SW16" s="14"/>
      <c r="SX16" s="14"/>
      <c r="SY16" s="14"/>
      <c r="SZ16" s="14"/>
      <c r="TA16" s="14"/>
      <c r="TB16" s="14"/>
      <c r="TC16" s="14"/>
      <c r="TD16" s="14"/>
      <c r="TE16" s="14"/>
      <c r="TF16" s="14"/>
      <c r="TG16" s="14"/>
      <c r="TH16" s="14"/>
      <c r="TI16" s="14"/>
      <c r="TJ16" s="14"/>
      <c r="TK16" s="14"/>
      <c r="TL16" s="14"/>
      <c r="TM16" s="14"/>
      <c r="TN16" s="14"/>
      <c r="TO16" s="14"/>
      <c r="TP16" s="14"/>
      <c r="TQ16" s="14"/>
      <c r="TR16" s="14"/>
      <c r="TS16" s="14"/>
      <c r="TT16" s="14"/>
      <c r="TU16" s="14"/>
      <c r="TV16" s="14"/>
      <c r="TW16" s="14"/>
      <c r="TX16" s="14"/>
      <c r="TY16" s="14"/>
      <c r="TZ16" s="14"/>
      <c r="UA16" s="14"/>
      <c r="UB16" s="14"/>
      <c r="UC16" s="14"/>
      <c r="UD16" s="14"/>
      <c r="UE16" s="14"/>
      <c r="UF16" s="14"/>
      <c r="UG16" s="14"/>
      <c r="UH16" s="14"/>
      <c r="UI16" s="14"/>
      <c r="UJ16" s="14"/>
      <c r="UK16" s="14"/>
      <c r="UL16" s="14"/>
      <c r="UM16" s="14"/>
      <c r="UN16" s="14"/>
      <c r="UO16" s="14"/>
      <c r="UP16" s="14"/>
      <c r="UQ16" s="14"/>
      <c r="UR16" s="14"/>
      <c r="US16" s="14"/>
      <c r="UT16" s="14"/>
      <c r="UU16" s="14"/>
      <c r="UV16" s="14"/>
      <c r="UW16" s="14"/>
      <c r="UX16" s="14"/>
      <c r="UY16" s="14"/>
      <c r="UZ16" s="14"/>
      <c r="VA16" s="14"/>
      <c r="VB16" s="23">
        <v>0</v>
      </c>
    </row>
    <row r="17" spans="1:574" hidden="1" outlineLevel="1">
      <c r="A17" s="21"/>
      <c r="B17" s="21"/>
      <c r="C17" s="14"/>
      <c r="D17" s="14"/>
      <c r="E17" t="b">
        <v>0</v>
      </c>
      <c r="G17" s="29" t="s">
        <v>1647</v>
      </c>
      <c r="AS17" s="553" t="s">
        <v>1647</v>
      </c>
      <c r="AT17" s="9" t="str">
        <f>IF(COUNTIF(AS$5:AS17,AS17)=1,"-","Dup")</f>
        <v>-</v>
      </c>
      <c r="AU17" s="9"/>
      <c r="AV17" s="14"/>
      <c r="AW17" s="14"/>
      <c r="AX17" s="14"/>
      <c r="AY17" s="14"/>
      <c r="AZ17" s="14"/>
      <c r="BA17" s="14"/>
      <c r="BB17" s="14"/>
      <c r="BC17" s="14"/>
      <c r="BD17" s="9"/>
      <c r="BE17" s="14"/>
      <c r="BF17" s="14"/>
      <c r="BG17" s="14"/>
      <c r="BH17" s="14"/>
      <c r="BI17" s="14"/>
      <c r="BJ17" s="14"/>
      <c r="BK17" s="14"/>
      <c r="BL17" s="9"/>
      <c r="BM17" s="14"/>
      <c r="BN17" s="14"/>
      <c r="BO17" s="14"/>
      <c r="BP17" s="14"/>
      <c r="BQ17" s="14"/>
      <c r="BR17" s="14"/>
      <c r="BS17" s="14"/>
      <c r="BT17" s="14"/>
      <c r="BU17" s="14"/>
      <c r="BV17" s="14"/>
      <c r="BW17" s="14"/>
      <c r="BX17" s="9"/>
      <c r="BY17" s="14"/>
      <c r="BZ17" s="14"/>
      <c r="CA17" s="14"/>
      <c r="CB17" s="14"/>
      <c r="CC17" s="14"/>
      <c r="CD17" s="14"/>
      <c r="CE17" s="14"/>
      <c r="CF17" s="14"/>
      <c r="CG17" s="14"/>
      <c r="CH17" s="14"/>
      <c r="CI17" s="9"/>
      <c r="CJ17" s="14"/>
      <c r="CK17" s="14"/>
      <c r="CL17" s="14"/>
      <c r="CM17" s="14"/>
      <c r="CN17" s="14"/>
      <c r="CO17" s="146"/>
      <c r="CP17" s="14"/>
      <c r="CQ17" s="14"/>
      <c r="CR17" s="14"/>
      <c r="CS17" s="14"/>
      <c r="CT17" s="14"/>
      <c r="CU17" s="14"/>
      <c r="CV17" s="14"/>
      <c r="CW17" s="14"/>
      <c r="CX17" s="14"/>
      <c r="CY17" s="14"/>
      <c r="CZ17" s="14"/>
      <c r="DA17" s="14"/>
      <c r="DB17" s="14"/>
      <c r="DC17" s="14"/>
      <c r="DD17" s="14"/>
      <c r="DE17" s="14"/>
      <c r="DF17" s="14"/>
      <c r="DG17" s="14"/>
      <c r="DH17" s="14"/>
      <c r="DI17" s="14"/>
      <c r="DJ17" s="14"/>
      <c r="DK17" s="14"/>
      <c r="DL17" s="14"/>
      <c r="DM17" s="14"/>
      <c r="DN17" s="14"/>
      <c r="DO17" s="14"/>
      <c r="DP17" s="14"/>
      <c r="DQ17" s="14"/>
      <c r="DR17" s="9"/>
      <c r="DS17" s="14"/>
      <c r="DT17" s="14"/>
      <c r="DU17" s="14"/>
      <c r="DV17" s="14"/>
      <c r="DW17" s="14"/>
      <c r="DX17" s="14"/>
      <c r="DY17" s="14"/>
      <c r="DZ17" s="14"/>
      <c r="EA17" s="14"/>
      <c r="EB17" s="14"/>
      <c r="EC17" s="14"/>
      <c r="ED17" s="14"/>
      <c r="EE17" s="14"/>
      <c r="EF17" s="504"/>
      <c r="EG17" s="504"/>
      <c r="EH17" s="12">
        <f>d.Region</f>
        <v>2</v>
      </c>
      <c r="EI17" s="536">
        <f ca="1">OFFSET(EI17,0,-1)</f>
        <v>2</v>
      </c>
      <c r="EJ17" s="536">
        <f t="shared" ref="EJ17:HG17" ca="1" si="38">OFFSET(EJ17,0,-1)</f>
        <v>2</v>
      </c>
      <c r="EK17" s="536">
        <f t="shared" ca="1" si="38"/>
        <v>2</v>
      </c>
      <c r="EL17" s="536">
        <f t="shared" ca="1" si="38"/>
        <v>2</v>
      </c>
      <c r="EM17" s="536">
        <f t="shared" ca="1" si="38"/>
        <v>2</v>
      </c>
      <c r="EN17" s="536">
        <f t="shared" ca="1" si="38"/>
        <v>2</v>
      </c>
      <c r="EO17" s="536">
        <f t="shared" ca="1" si="38"/>
        <v>2</v>
      </c>
      <c r="EP17" s="536">
        <f t="shared" ca="1" si="38"/>
        <v>2</v>
      </c>
      <c r="EQ17" s="536">
        <f t="shared" ca="1" si="38"/>
        <v>2</v>
      </c>
      <c r="ER17" s="536">
        <f t="shared" ca="1" si="38"/>
        <v>2</v>
      </c>
      <c r="ES17" s="536">
        <f t="shared" ca="1" si="38"/>
        <v>2</v>
      </c>
      <c r="ET17" s="536">
        <f t="shared" ca="1" si="38"/>
        <v>2</v>
      </c>
      <c r="EU17" s="536">
        <f t="shared" ca="1" si="38"/>
        <v>2</v>
      </c>
      <c r="EV17" s="536">
        <f t="shared" ca="1" si="38"/>
        <v>2</v>
      </c>
      <c r="EW17" s="536">
        <f t="shared" ca="1" si="38"/>
        <v>2</v>
      </c>
      <c r="EX17" s="536">
        <f t="shared" ca="1" si="38"/>
        <v>2</v>
      </c>
      <c r="EY17" s="536">
        <f t="shared" ca="1" si="38"/>
        <v>2</v>
      </c>
      <c r="EZ17" s="536">
        <f t="shared" ca="1" si="38"/>
        <v>2</v>
      </c>
      <c r="FA17" s="536">
        <f t="shared" ca="1" si="38"/>
        <v>2</v>
      </c>
      <c r="FB17" s="536">
        <f t="shared" ca="1" si="38"/>
        <v>2</v>
      </c>
      <c r="FC17" s="536">
        <f t="shared" ca="1" si="38"/>
        <v>2</v>
      </c>
      <c r="FD17" s="536">
        <f t="shared" ca="1" si="38"/>
        <v>2</v>
      </c>
      <c r="FE17" s="536">
        <f t="shared" ca="1" si="38"/>
        <v>2</v>
      </c>
      <c r="FF17" s="536">
        <f t="shared" ca="1" si="38"/>
        <v>2</v>
      </c>
      <c r="FG17" s="536">
        <f t="shared" ca="1" si="38"/>
        <v>2</v>
      </c>
      <c r="FH17" s="536">
        <f t="shared" ca="1" si="38"/>
        <v>2</v>
      </c>
      <c r="FI17" s="536">
        <f t="shared" ca="1" si="38"/>
        <v>2</v>
      </c>
      <c r="FJ17" s="536">
        <f t="shared" ca="1" si="38"/>
        <v>2</v>
      </c>
      <c r="FK17" s="536">
        <f t="shared" ca="1" si="38"/>
        <v>2</v>
      </c>
      <c r="FL17" s="536">
        <f t="shared" ca="1" si="38"/>
        <v>2</v>
      </c>
      <c r="FM17" s="536">
        <f t="shared" ca="1" si="38"/>
        <v>2</v>
      </c>
      <c r="FN17" s="536">
        <f t="shared" ca="1" si="38"/>
        <v>2</v>
      </c>
      <c r="FO17" s="536">
        <f t="shared" ca="1" si="38"/>
        <v>2</v>
      </c>
      <c r="FP17" s="536">
        <f t="shared" ca="1" si="38"/>
        <v>2</v>
      </c>
      <c r="FQ17" s="536">
        <f t="shared" ca="1" si="38"/>
        <v>2</v>
      </c>
      <c r="FR17" s="536">
        <f t="shared" ca="1" si="38"/>
        <v>2</v>
      </c>
      <c r="FS17" s="536">
        <f t="shared" ca="1" si="38"/>
        <v>2</v>
      </c>
      <c r="FT17" s="536">
        <f t="shared" ca="1" si="38"/>
        <v>2</v>
      </c>
      <c r="FU17" s="536">
        <f t="shared" ca="1" si="38"/>
        <v>2</v>
      </c>
      <c r="FV17" s="536">
        <f t="shared" ca="1" si="38"/>
        <v>2</v>
      </c>
      <c r="FW17" s="536">
        <f t="shared" ca="1" si="38"/>
        <v>2</v>
      </c>
      <c r="FX17" s="536">
        <f t="shared" ca="1" si="38"/>
        <v>2</v>
      </c>
      <c r="FY17" s="536">
        <f t="shared" ca="1" si="38"/>
        <v>2</v>
      </c>
      <c r="FZ17" s="536">
        <f t="shared" ca="1" si="38"/>
        <v>2</v>
      </c>
      <c r="GA17" s="536">
        <f t="shared" ca="1" si="38"/>
        <v>2</v>
      </c>
      <c r="GB17" s="536">
        <f t="shared" ca="1" si="38"/>
        <v>2</v>
      </c>
      <c r="GC17" s="536">
        <f t="shared" ca="1" si="38"/>
        <v>2</v>
      </c>
      <c r="GD17" s="536">
        <f t="shared" ca="1" si="38"/>
        <v>2</v>
      </c>
      <c r="GE17" s="536">
        <f t="shared" ca="1" si="38"/>
        <v>2</v>
      </c>
      <c r="GF17" s="536">
        <f t="shared" ca="1" si="38"/>
        <v>2</v>
      </c>
      <c r="GG17" s="536">
        <f t="shared" ca="1" si="38"/>
        <v>2</v>
      </c>
      <c r="GH17" s="536">
        <f t="shared" ca="1" si="38"/>
        <v>2</v>
      </c>
      <c r="GI17" s="536">
        <f t="shared" ca="1" si="38"/>
        <v>2</v>
      </c>
      <c r="GJ17" s="536">
        <f t="shared" ca="1" si="38"/>
        <v>2</v>
      </c>
      <c r="GK17" s="536">
        <f t="shared" ca="1" si="38"/>
        <v>2</v>
      </c>
      <c r="GL17" s="536">
        <f t="shared" ca="1" si="38"/>
        <v>2</v>
      </c>
      <c r="GM17" s="536">
        <f t="shared" ca="1" si="38"/>
        <v>2</v>
      </c>
      <c r="GN17" s="536">
        <f t="shared" ca="1" si="38"/>
        <v>2</v>
      </c>
      <c r="GO17" s="536">
        <f t="shared" ca="1" si="38"/>
        <v>2</v>
      </c>
      <c r="GP17" s="536">
        <f t="shared" ca="1" si="38"/>
        <v>2</v>
      </c>
      <c r="GQ17" s="536">
        <f t="shared" ca="1" si="38"/>
        <v>2</v>
      </c>
      <c r="GR17" s="536">
        <f t="shared" ca="1" si="38"/>
        <v>2</v>
      </c>
      <c r="GS17" s="536">
        <f t="shared" ca="1" si="38"/>
        <v>2</v>
      </c>
      <c r="GT17" s="536">
        <f t="shared" ca="1" si="38"/>
        <v>2</v>
      </c>
      <c r="GU17" s="536">
        <f t="shared" ca="1" si="38"/>
        <v>2</v>
      </c>
      <c r="GV17" s="536">
        <f t="shared" ca="1" si="38"/>
        <v>2</v>
      </c>
      <c r="GW17" s="536">
        <f t="shared" ca="1" si="38"/>
        <v>2</v>
      </c>
      <c r="GX17" s="536">
        <f t="shared" ca="1" si="38"/>
        <v>2</v>
      </c>
      <c r="GY17" s="536">
        <f t="shared" ca="1" si="38"/>
        <v>2</v>
      </c>
      <c r="GZ17" s="536">
        <f t="shared" ca="1" si="38"/>
        <v>2</v>
      </c>
      <c r="HA17" s="536">
        <f t="shared" ca="1" si="38"/>
        <v>2</v>
      </c>
      <c r="HB17" s="536">
        <f t="shared" ca="1" si="38"/>
        <v>2</v>
      </c>
      <c r="HC17" s="536">
        <f t="shared" ca="1" si="38"/>
        <v>2</v>
      </c>
      <c r="HD17" s="536">
        <f t="shared" ca="1" si="38"/>
        <v>2</v>
      </c>
      <c r="HE17" s="536">
        <f t="shared" ca="1" si="38"/>
        <v>2</v>
      </c>
      <c r="HF17" s="536">
        <f t="shared" ca="1" si="38"/>
        <v>2</v>
      </c>
      <c r="HG17" s="536">
        <f t="shared" ca="1" si="38"/>
        <v>2</v>
      </c>
      <c r="HH17" s="536">
        <f t="shared" ref="HH17:HZ17" ca="1" si="39">OFFSET(HH17,0,-1)</f>
        <v>2</v>
      </c>
      <c r="HI17" s="536">
        <f t="shared" ca="1" si="39"/>
        <v>2</v>
      </c>
      <c r="HJ17" s="536">
        <f t="shared" ca="1" si="39"/>
        <v>2</v>
      </c>
      <c r="HK17" s="536">
        <f t="shared" ca="1" si="39"/>
        <v>2</v>
      </c>
      <c r="HL17" s="536">
        <f t="shared" ca="1" si="39"/>
        <v>2</v>
      </c>
      <c r="HM17" s="536">
        <f t="shared" ca="1" si="39"/>
        <v>2</v>
      </c>
      <c r="HN17" s="536">
        <f t="shared" ca="1" si="39"/>
        <v>2</v>
      </c>
      <c r="HO17" s="536">
        <f t="shared" ca="1" si="39"/>
        <v>2</v>
      </c>
      <c r="HP17" s="536">
        <f t="shared" ca="1" si="39"/>
        <v>2</v>
      </c>
      <c r="HQ17" s="536">
        <f t="shared" ca="1" si="39"/>
        <v>2</v>
      </c>
      <c r="HR17" s="536">
        <f t="shared" ca="1" si="39"/>
        <v>2</v>
      </c>
      <c r="HS17" s="536">
        <f t="shared" ca="1" si="39"/>
        <v>2</v>
      </c>
      <c r="HT17" s="536">
        <f t="shared" ca="1" si="39"/>
        <v>2</v>
      </c>
      <c r="HU17" s="536">
        <f t="shared" ca="1" si="39"/>
        <v>2</v>
      </c>
      <c r="HV17" s="536">
        <f t="shared" ca="1" si="39"/>
        <v>2</v>
      </c>
      <c r="HW17" s="536">
        <f t="shared" ca="1" si="39"/>
        <v>2</v>
      </c>
      <c r="HX17" s="536">
        <f t="shared" ca="1" si="39"/>
        <v>2</v>
      </c>
      <c r="HY17" s="536">
        <f t="shared" ca="1" si="39"/>
        <v>2</v>
      </c>
      <c r="HZ17" s="536">
        <f t="shared" ca="1" si="39"/>
        <v>2</v>
      </c>
      <c r="IA17" s="536">
        <f t="shared" ref="IA17:IY17" ca="1" si="40">OFFSET(IA17,0,-1)</f>
        <v>2</v>
      </c>
      <c r="IB17" s="536">
        <f t="shared" ca="1" si="40"/>
        <v>2</v>
      </c>
      <c r="IC17" s="536">
        <f t="shared" ca="1" si="40"/>
        <v>2</v>
      </c>
      <c r="ID17" s="536">
        <f t="shared" ca="1" si="40"/>
        <v>2</v>
      </c>
      <c r="IE17" s="536">
        <f t="shared" ca="1" si="40"/>
        <v>2</v>
      </c>
      <c r="IF17" s="536">
        <f t="shared" ca="1" si="40"/>
        <v>2</v>
      </c>
      <c r="IG17" s="536">
        <f t="shared" ca="1" si="40"/>
        <v>2</v>
      </c>
      <c r="IH17" s="536">
        <f t="shared" ca="1" si="40"/>
        <v>2</v>
      </c>
      <c r="II17" s="536">
        <f t="shared" ca="1" si="40"/>
        <v>2</v>
      </c>
      <c r="IJ17" s="536">
        <f t="shared" ca="1" si="40"/>
        <v>2</v>
      </c>
      <c r="IK17" s="536">
        <f t="shared" ca="1" si="40"/>
        <v>2</v>
      </c>
      <c r="IL17" s="536">
        <f t="shared" ca="1" si="40"/>
        <v>2</v>
      </c>
      <c r="IM17" s="536">
        <f t="shared" ca="1" si="40"/>
        <v>2</v>
      </c>
      <c r="IN17" s="536">
        <f t="shared" ca="1" si="40"/>
        <v>2</v>
      </c>
      <c r="IO17" s="536">
        <f t="shared" ca="1" si="40"/>
        <v>2</v>
      </c>
      <c r="IP17" s="536">
        <f t="shared" ca="1" si="40"/>
        <v>2</v>
      </c>
      <c r="IQ17" s="536">
        <f t="shared" ca="1" si="40"/>
        <v>2</v>
      </c>
      <c r="IR17" s="536">
        <f t="shared" ca="1" si="40"/>
        <v>2</v>
      </c>
      <c r="IS17" s="536">
        <f t="shared" ca="1" si="40"/>
        <v>2</v>
      </c>
      <c r="IT17" s="536">
        <f t="shared" ca="1" si="40"/>
        <v>2</v>
      </c>
      <c r="IU17" s="536">
        <f t="shared" ca="1" si="40"/>
        <v>2</v>
      </c>
      <c r="IV17" s="536">
        <f t="shared" ca="1" si="40"/>
        <v>2</v>
      </c>
      <c r="IW17" s="536">
        <f t="shared" ca="1" si="40"/>
        <v>2</v>
      </c>
      <c r="IX17" s="536">
        <f t="shared" ca="1" si="40"/>
        <v>2</v>
      </c>
      <c r="IY17" s="536">
        <f t="shared" ca="1" si="40"/>
        <v>2</v>
      </c>
      <c r="IZ17" s="14"/>
      <c r="JA17" s="9"/>
      <c r="JB17" s="14"/>
      <c r="JC17" s="14"/>
      <c r="JD17" s="14"/>
      <c r="JE17" s="14"/>
      <c r="JF17" s="14"/>
      <c r="JG17" s="14"/>
      <c r="JH17" s="14"/>
      <c r="JI17" s="14"/>
      <c r="JJ17" s="14"/>
      <c r="JK17" s="14"/>
      <c r="JL17" s="14"/>
      <c r="JM17" s="14"/>
      <c r="JN17" s="14"/>
      <c r="JO17" s="14"/>
      <c r="JP17" s="14"/>
      <c r="JQ17" s="14"/>
      <c r="JR17" s="14"/>
      <c r="JS17" s="14"/>
      <c r="JT17" s="14"/>
      <c r="JU17" s="14"/>
      <c r="JV17" s="14"/>
      <c r="JW17" s="14"/>
      <c r="JX17" s="14"/>
      <c r="JY17" s="14"/>
      <c r="JZ17" s="14"/>
      <c r="KA17" s="14"/>
      <c r="KB17" s="14"/>
      <c r="KC17" s="14"/>
      <c r="KD17" s="14"/>
      <c r="KE17" s="14"/>
      <c r="KF17" s="14"/>
      <c r="KG17" s="14"/>
      <c r="KH17" s="14"/>
      <c r="KI17" s="14"/>
      <c r="KJ17" s="14"/>
      <c r="KK17" s="14"/>
      <c r="KL17" s="14"/>
      <c r="KM17" s="14"/>
      <c r="KN17" s="14"/>
      <c r="KO17" s="14"/>
      <c r="KP17" s="14"/>
      <c r="KQ17" s="9"/>
      <c r="KR17" s="14"/>
      <c r="KS17" s="14"/>
      <c r="KT17" s="14"/>
      <c r="KU17" s="14"/>
      <c r="KV17" s="14"/>
      <c r="KW17" s="14"/>
      <c r="KX17" s="14"/>
      <c r="KY17" s="14"/>
      <c r="KZ17" s="14"/>
      <c r="LA17" s="14"/>
      <c r="LB17" s="14"/>
      <c r="LC17" s="14"/>
      <c r="LD17" s="14"/>
      <c r="LE17" s="14"/>
      <c r="LF17" s="14"/>
      <c r="LG17" s="14"/>
      <c r="LH17" s="14"/>
      <c r="LI17" s="14"/>
      <c r="LJ17" s="14"/>
      <c r="LK17" s="14"/>
      <c r="LL17" s="14"/>
      <c r="LM17" s="14"/>
      <c r="LN17" s="14"/>
      <c r="LO17" s="14"/>
      <c r="LP17" s="14"/>
      <c r="LQ17" s="14"/>
      <c r="LR17" s="14"/>
      <c r="LS17" s="14"/>
      <c r="LT17" s="14"/>
      <c r="LU17" s="14"/>
      <c r="LV17" s="14"/>
      <c r="LW17" s="14"/>
      <c r="LX17" s="14"/>
      <c r="LY17" s="14"/>
      <c r="LZ17" s="14"/>
      <c r="MA17" s="14"/>
      <c r="MB17" s="14"/>
      <c r="MC17" s="14"/>
      <c r="MD17" s="14"/>
      <c r="ME17" s="14"/>
      <c r="MF17" s="14"/>
      <c r="MG17" s="14"/>
      <c r="MH17" s="14"/>
      <c r="MI17" s="14"/>
      <c r="MJ17" s="14"/>
      <c r="MK17" s="14"/>
      <c r="ML17" s="14"/>
      <c r="MM17" s="14"/>
      <c r="MN17" s="14"/>
      <c r="MO17" s="14"/>
      <c r="MP17" s="14"/>
      <c r="MQ17" s="14"/>
      <c r="MR17" s="14"/>
      <c r="MS17" s="14"/>
      <c r="MT17" s="9"/>
      <c r="MU17" s="14"/>
      <c r="MV17" s="14"/>
      <c r="MW17" s="14"/>
      <c r="MX17" s="14"/>
      <c r="MY17" s="14"/>
      <c r="MZ17" s="14"/>
      <c r="NA17" s="14"/>
      <c r="NB17" s="9"/>
      <c r="NC17" s="14"/>
      <c r="ND17" s="14"/>
      <c r="NE17" s="14"/>
      <c r="NF17" s="14"/>
      <c r="NG17" s="14"/>
      <c r="NH17" s="14"/>
      <c r="NI17" s="14"/>
      <c r="NJ17" s="14"/>
      <c r="NK17" s="14"/>
      <c r="NL17" s="14"/>
      <c r="NM17" s="14"/>
      <c r="NN17" s="14"/>
      <c r="NO17" s="14"/>
      <c r="NP17" s="14"/>
      <c r="NQ17" s="14"/>
      <c r="NR17" s="14"/>
      <c r="NS17" s="14"/>
      <c r="NT17" s="14"/>
      <c r="NU17" s="14"/>
      <c r="NV17" s="9"/>
      <c r="NW17" s="14"/>
      <c r="NX17" s="14"/>
      <c r="NY17" s="14"/>
      <c r="NZ17" s="14"/>
      <c r="OA17" s="14"/>
      <c r="OB17" s="14"/>
      <c r="OC17" s="14"/>
      <c r="OD17" s="14"/>
      <c r="OE17" s="14"/>
      <c r="OF17" s="14"/>
      <c r="OG17" s="14"/>
      <c r="OH17" s="14"/>
      <c r="OI17" s="14"/>
      <c r="OJ17" s="14"/>
      <c r="OK17" s="14"/>
      <c r="OL17" s="14"/>
      <c r="OM17" s="14"/>
      <c r="ON17" s="14"/>
      <c r="OO17" s="14"/>
      <c r="OP17" s="14"/>
      <c r="OQ17" s="14"/>
      <c r="OR17" s="14"/>
      <c r="OS17" s="14"/>
      <c r="OT17" s="14"/>
      <c r="OU17" s="14"/>
      <c r="OV17" s="14"/>
      <c r="OW17" s="14"/>
      <c r="OX17" s="14"/>
      <c r="OY17" s="14"/>
      <c r="OZ17" s="14"/>
      <c r="PA17" s="14"/>
      <c r="PB17" s="14"/>
      <c r="PC17" s="14"/>
      <c r="PD17" s="14"/>
      <c r="PE17" s="14"/>
      <c r="PF17" s="14"/>
      <c r="PG17" s="14"/>
      <c r="PH17" s="14"/>
      <c r="PI17" s="14"/>
      <c r="PJ17" s="14"/>
      <c r="PK17" s="14"/>
      <c r="PL17" s="14"/>
      <c r="PM17" s="14"/>
      <c r="PN17" s="14"/>
      <c r="PO17" s="14"/>
      <c r="PP17" s="14"/>
      <c r="PQ17" s="14"/>
      <c r="PR17" s="14"/>
      <c r="PS17" s="14"/>
      <c r="PT17" s="14"/>
      <c r="PU17" s="14"/>
      <c r="PV17" s="14"/>
      <c r="PW17" s="14"/>
      <c r="PX17" s="14"/>
      <c r="PY17" s="14"/>
      <c r="PZ17" s="14"/>
      <c r="QA17" s="14"/>
      <c r="QB17" s="14"/>
      <c r="QC17" s="14"/>
      <c r="QD17" s="14"/>
      <c r="QE17" s="14"/>
      <c r="QF17" s="14"/>
      <c r="QG17" s="14"/>
      <c r="QH17" s="14"/>
      <c r="QI17" s="14"/>
      <c r="QJ17" s="14"/>
      <c r="QK17" s="14"/>
      <c r="QL17" s="14"/>
      <c r="QM17" s="14"/>
      <c r="QN17" s="14"/>
      <c r="QO17" s="14"/>
      <c r="QP17" s="14"/>
      <c r="QQ17" s="14"/>
      <c r="QR17" s="14"/>
      <c r="QS17" s="14"/>
      <c r="QT17" s="14"/>
      <c r="QU17" s="14"/>
      <c r="QV17" s="14"/>
      <c r="QW17" s="14"/>
      <c r="QX17" s="14"/>
      <c r="QY17" s="14"/>
      <c r="QZ17" s="14"/>
      <c r="RA17" s="14"/>
      <c r="RB17" s="14"/>
      <c r="RC17" s="14"/>
      <c r="RD17" s="14"/>
      <c r="RE17" s="14"/>
      <c r="RF17" s="14"/>
      <c r="RG17" s="14"/>
      <c r="RH17" s="14"/>
      <c r="RI17" s="14"/>
      <c r="RJ17" s="14"/>
      <c r="RK17" s="14"/>
      <c r="RL17" s="14"/>
      <c r="RM17" s="14"/>
      <c r="RN17" s="14"/>
      <c r="RO17" s="14"/>
      <c r="RP17" s="14"/>
      <c r="RQ17" s="14"/>
      <c r="RR17" s="14"/>
      <c r="RS17" s="14"/>
      <c r="RT17" s="14"/>
      <c r="RU17" s="14"/>
      <c r="RV17" s="14"/>
      <c r="RW17" s="14"/>
      <c r="RX17" s="14"/>
      <c r="RY17" s="14"/>
      <c r="RZ17" s="14"/>
      <c r="SA17" s="14"/>
      <c r="SB17" s="14"/>
      <c r="SC17" s="14"/>
      <c r="SD17" s="14"/>
      <c r="SE17" s="14"/>
      <c r="SF17" s="14"/>
      <c r="SG17" s="14"/>
      <c r="SH17" s="14"/>
      <c r="SI17" s="14"/>
      <c r="SJ17" s="14"/>
      <c r="SK17" s="14"/>
      <c r="SL17" s="14"/>
      <c r="SM17" s="14"/>
      <c r="SN17" s="14"/>
      <c r="SO17" s="14"/>
      <c r="SP17" s="14"/>
      <c r="SQ17" s="14"/>
      <c r="SR17" s="14"/>
      <c r="SS17" s="14"/>
      <c r="ST17" s="14"/>
      <c r="SU17" s="14"/>
      <c r="SV17" s="14"/>
      <c r="SW17" s="14"/>
      <c r="SX17" s="14"/>
      <c r="SY17" s="14"/>
      <c r="SZ17" s="14"/>
      <c r="TA17" s="14"/>
      <c r="TB17" s="14"/>
      <c r="TC17" s="14"/>
      <c r="TD17" s="14"/>
      <c r="TE17" s="14"/>
      <c r="TF17" s="14"/>
      <c r="TG17" s="14"/>
      <c r="TH17" s="14"/>
      <c r="TI17" s="14"/>
      <c r="TJ17" s="14"/>
      <c r="TK17" s="14"/>
      <c r="TL17" s="14"/>
      <c r="TM17" s="14"/>
      <c r="TN17" s="14"/>
      <c r="TO17" s="14"/>
      <c r="TP17" s="14"/>
      <c r="TQ17" s="14"/>
      <c r="TR17" s="14"/>
      <c r="TS17" s="14"/>
      <c r="TT17" s="14"/>
      <c r="TU17" s="14"/>
      <c r="TV17" s="14"/>
      <c r="TW17" s="14"/>
      <c r="TX17" s="14"/>
      <c r="TY17" s="14"/>
      <c r="TZ17" s="14"/>
      <c r="UA17" s="14"/>
      <c r="UB17" s="14"/>
      <c r="UC17" s="14"/>
      <c r="UD17" s="14"/>
      <c r="UE17" s="14"/>
      <c r="UF17" s="14"/>
      <c r="UG17" s="14"/>
      <c r="UH17" s="14"/>
      <c r="UI17" s="14"/>
      <c r="UJ17" s="14"/>
      <c r="UK17" s="14"/>
      <c r="UL17" s="14"/>
      <c r="UM17" s="14"/>
      <c r="UN17" s="14"/>
      <c r="UO17" s="14"/>
      <c r="UP17" s="14"/>
      <c r="UQ17" s="14"/>
      <c r="UR17" s="14"/>
      <c r="US17" s="14"/>
      <c r="UT17" s="14"/>
      <c r="UU17" s="14"/>
      <c r="UV17" s="14"/>
      <c r="UW17" s="14"/>
      <c r="UX17" s="14"/>
      <c r="UY17" s="14"/>
      <c r="UZ17" s="14"/>
      <c r="VA17" s="14"/>
      <c r="VB17" s="23">
        <v>0</v>
      </c>
    </row>
    <row r="18" spans="1:574" hidden="1" outlineLevel="1">
      <c r="A18" s="21"/>
      <c r="B18" s="21"/>
      <c r="C18" s="14"/>
      <c r="D18" s="14"/>
      <c r="E18" t="b">
        <v>0</v>
      </c>
      <c r="G18" s="29" t="s">
        <v>1648</v>
      </c>
      <c r="AS18" s="553" t="s">
        <v>1648</v>
      </c>
      <c r="AT18" s="9" t="str">
        <f>IF(COUNTIF(AS$5:AS18,AS18)=1,"-","Dup")</f>
        <v>-</v>
      </c>
      <c r="AU18" s="9"/>
      <c r="AV18" s="14"/>
      <c r="AW18" s="14"/>
      <c r="AX18" s="14"/>
      <c r="AY18" s="14"/>
      <c r="AZ18" s="14"/>
      <c r="BA18" s="14"/>
      <c r="BB18" s="14"/>
      <c r="BC18" s="14"/>
      <c r="BD18" s="9"/>
      <c r="BE18" s="14"/>
      <c r="BF18" s="14"/>
      <c r="BG18" s="14"/>
      <c r="BH18" s="14"/>
      <c r="BI18" s="14"/>
      <c r="BJ18" s="14"/>
      <c r="BK18" s="14"/>
      <c r="BL18" s="9"/>
      <c r="BM18" s="14"/>
      <c r="BN18" s="14"/>
      <c r="BO18" s="14"/>
      <c r="BP18" s="14"/>
      <c r="BQ18" s="14"/>
      <c r="BR18" s="14"/>
      <c r="BS18" s="14"/>
      <c r="BT18" s="14"/>
      <c r="BU18" s="14"/>
      <c r="BV18" s="14"/>
      <c r="BW18" s="14"/>
      <c r="BX18" s="9"/>
      <c r="BY18" s="14"/>
      <c r="BZ18" s="14"/>
      <c r="CA18" s="14"/>
      <c r="CB18" s="14"/>
      <c r="CC18" s="14"/>
      <c r="CD18" s="14"/>
      <c r="CE18" s="14"/>
      <c r="CF18" s="14"/>
      <c r="CG18" s="14"/>
      <c r="CH18" s="14"/>
      <c r="CI18" s="9"/>
      <c r="CJ18" s="14"/>
      <c r="CK18" s="14"/>
      <c r="CL18" s="14"/>
      <c r="CM18" s="14"/>
      <c r="CN18" s="14"/>
      <c r="CO18" s="146"/>
      <c r="CP18" s="14"/>
      <c r="CQ18" s="14"/>
      <c r="CR18" s="14"/>
      <c r="CS18" s="14"/>
      <c r="CT18" s="14"/>
      <c r="CU18" s="14"/>
      <c r="CV18" s="14"/>
      <c r="CW18" s="14"/>
      <c r="CX18" s="14"/>
      <c r="CY18" s="14"/>
      <c r="CZ18" s="14"/>
      <c r="DA18" s="14"/>
      <c r="DB18" s="14"/>
      <c r="DC18" s="14"/>
      <c r="DD18" s="14"/>
      <c r="DE18" s="14"/>
      <c r="DF18" s="14"/>
      <c r="DG18" s="14"/>
      <c r="DH18" s="14"/>
      <c r="DI18" s="14"/>
      <c r="DJ18" s="14"/>
      <c r="DK18" s="14"/>
      <c r="DL18" s="14"/>
      <c r="DM18" s="14"/>
      <c r="DN18" s="14"/>
      <c r="DO18" s="14"/>
      <c r="DP18" s="14"/>
      <c r="DQ18" s="14"/>
      <c r="DR18" s="9"/>
      <c r="DS18" s="14"/>
      <c r="DT18" s="14"/>
      <c r="DU18" s="14"/>
      <c r="DV18" s="14"/>
      <c r="DW18" s="14"/>
      <c r="DX18" s="14"/>
      <c r="DY18" s="14"/>
      <c r="DZ18" s="14"/>
      <c r="EA18" s="14"/>
      <c r="EB18" s="14"/>
      <c r="EC18" s="14"/>
      <c r="ED18" s="14"/>
      <c r="EE18" s="14"/>
      <c r="EF18" s="516"/>
      <c r="EG18" s="516"/>
      <c r="EH18" s="516"/>
      <c r="EI18" s="516"/>
      <c r="EJ18" s="516"/>
      <c r="EK18" s="516"/>
      <c r="EL18" s="516"/>
      <c r="EM18" s="516"/>
      <c r="EN18" s="516"/>
      <c r="EO18" s="516"/>
      <c r="EP18" s="516"/>
      <c r="EQ18" s="516"/>
      <c r="ER18" s="516"/>
      <c r="ES18" s="516"/>
      <c r="ET18" s="516"/>
      <c r="EU18" s="516"/>
      <c r="EV18" s="516"/>
      <c r="EW18" s="516"/>
      <c r="EX18" s="516"/>
      <c r="EY18" s="516"/>
      <c r="EZ18" s="516"/>
      <c r="FA18" s="516"/>
      <c r="FB18" s="516"/>
      <c r="FC18" s="516"/>
      <c r="FD18" s="516"/>
      <c r="FE18" s="516"/>
      <c r="FF18" s="516"/>
      <c r="FG18" s="516"/>
      <c r="FH18" s="516"/>
      <c r="FI18" s="516"/>
      <c r="FJ18" s="516"/>
      <c r="FK18" s="516"/>
      <c r="FL18" s="516"/>
      <c r="FM18" s="516"/>
      <c r="FN18" s="516"/>
      <c r="FO18" s="516"/>
      <c r="FP18" s="516"/>
      <c r="FQ18" s="516"/>
      <c r="FR18" s="516"/>
      <c r="FS18" s="516"/>
      <c r="FT18" s="516"/>
      <c r="FU18" s="516"/>
      <c r="FV18" s="516"/>
      <c r="FW18" s="516"/>
      <c r="FX18" s="516"/>
      <c r="FY18" s="516"/>
      <c r="FZ18" s="516"/>
      <c r="GA18" s="516"/>
      <c r="GB18" s="516"/>
      <c r="GC18" s="516"/>
      <c r="GD18" s="516"/>
      <c r="GE18" s="516"/>
      <c r="GF18" s="516"/>
      <c r="GG18" s="516"/>
      <c r="GH18" s="516"/>
      <c r="GI18" s="516"/>
      <c r="GJ18" s="516"/>
      <c r="GK18" s="516"/>
      <c r="GL18" s="516"/>
      <c r="GM18" s="516"/>
      <c r="GN18" s="516"/>
      <c r="GO18" s="516"/>
      <c r="GP18" s="516"/>
      <c r="GQ18" s="516"/>
      <c r="GR18" s="516"/>
      <c r="GS18" s="516"/>
      <c r="GT18" s="516"/>
      <c r="GU18" s="516"/>
      <c r="GV18" s="516"/>
      <c r="GW18" s="516"/>
      <c r="GX18" s="516"/>
      <c r="GY18" s="516"/>
      <c r="GZ18" s="516"/>
      <c r="HA18" s="516"/>
      <c r="HB18" s="516"/>
      <c r="HC18" s="516"/>
      <c r="HD18" s="516"/>
      <c r="HE18" s="516"/>
      <c r="HF18" s="516"/>
      <c r="HG18" s="516"/>
      <c r="HH18" s="516"/>
      <c r="HI18" s="516"/>
      <c r="HJ18" s="516"/>
      <c r="HK18" s="516"/>
      <c r="HL18" s="516"/>
      <c r="HM18" s="516"/>
      <c r="HN18" s="516"/>
      <c r="HO18" s="516"/>
      <c r="HP18" s="516"/>
      <c r="HQ18" s="516"/>
      <c r="HR18" s="516"/>
      <c r="HS18" s="516"/>
      <c r="HT18" s="516"/>
      <c r="HU18" s="516"/>
      <c r="HV18" s="516"/>
      <c r="HW18" s="516"/>
      <c r="HX18" s="516"/>
      <c r="HY18" s="516"/>
      <c r="HZ18" s="516"/>
      <c r="IA18" s="516"/>
      <c r="IB18" s="516"/>
      <c r="IC18" s="516"/>
      <c r="ID18" s="516"/>
      <c r="IE18" s="516"/>
      <c r="IF18" s="516"/>
      <c r="IG18" s="516"/>
      <c r="IH18" s="516"/>
      <c r="II18" s="516"/>
      <c r="IJ18" s="516"/>
      <c r="IK18" s="516"/>
      <c r="IL18" s="516"/>
      <c r="IM18" s="516"/>
      <c r="IN18" s="516"/>
      <c r="IO18" s="516"/>
      <c r="IP18" s="516"/>
      <c r="IQ18" s="516"/>
      <c r="IR18" s="516"/>
      <c r="IS18" s="516"/>
      <c r="IT18" s="516"/>
      <c r="IU18" s="516"/>
      <c r="IV18" s="516"/>
      <c r="IW18" s="516"/>
      <c r="IX18" s="516"/>
      <c r="IY18" s="516"/>
      <c r="IZ18" s="14"/>
      <c r="JA18" s="9"/>
      <c r="JB18" s="14"/>
      <c r="JC18" s="14"/>
      <c r="JD18" s="14"/>
      <c r="JE18" s="14"/>
      <c r="JF18" s="14"/>
      <c r="JG18" s="14"/>
      <c r="JH18" s="14"/>
      <c r="JI18" s="14"/>
      <c r="JJ18" s="14"/>
      <c r="JK18" s="14"/>
      <c r="JL18" s="14"/>
      <c r="JM18" s="14"/>
      <c r="JN18" s="14"/>
      <c r="JO18" s="14"/>
      <c r="JP18" s="14"/>
      <c r="JQ18" s="14"/>
      <c r="JR18" s="14"/>
      <c r="JS18" s="14"/>
      <c r="JT18" s="14"/>
      <c r="JU18" s="14"/>
      <c r="JV18" s="14"/>
      <c r="JW18" s="14"/>
      <c r="JX18" s="14"/>
      <c r="JY18" s="14"/>
      <c r="JZ18" s="14"/>
      <c r="KA18" s="14"/>
      <c r="KB18" s="14"/>
      <c r="KC18" s="14"/>
      <c r="KD18" s="14"/>
      <c r="KE18" s="14"/>
      <c r="KF18" s="14"/>
      <c r="KG18" s="14"/>
      <c r="KH18" s="14"/>
      <c r="KI18" s="14"/>
      <c r="KJ18" s="14"/>
      <c r="KK18" s="14"/>
      <c r="KL18" s="14"/>
      <c r="KM18" s="14"/>
      <c r="KN18" s="14"/>
      <c r="KO18" s="14"/>
      <c r="KP18" s="14"/>
      <c r="KQ18" s="9"/>
      <c r="KR18" s="14"/>
      <c r="KS18" s="14"/>
      <c r="KT18" s="14"/>
      <c r="KU18" s="14"/>
      <c r="KV18" s="14"/>
      <c r="KW18" s="14"/>
      <c r="KX18" s="14"/>
      <c r="KY18" s="14"/>
      <c r="KZ18" s="14"/>
      <c r="LA18" s="14"/>
      <c r="LB18" s="14"/>
      <c r="LC18" s="14"/>
      <c r="LD18" s="14"/>
      <c r="LE18" s="14"/>
      <c r="LF18" s="14"/>
      <c r="LG18" s="14"/>
      <c r="LH18" s="14"/>
      <c r="LI18" s="14"/>
      <c r="LJ18" s="14"/>
      <c r="LK18" s="14"/>
      <c r="LL18" s="14"/>
      <c r="LM18" s="14"/>
      <c r="LN18" s="14"/>
      <c r="LO18" s="14"/>
      <c r="LP18" s="14"/>
      <c r="LQ18" s="14"/>
      <c r="LR18" s="14"/>
      <c r="LS18" s="14"/>
      <c r="LT18" s="14"/>
      <c r="LU18" s="14"/>
      <c r="LV18" s="14"/>
      <c r="LW18" s="14"/>
      <c r="LX18" s="14"/>
      <c r="LY18" s="14"/>
      <c r="LZ18" s="14"/>
      <c r="MA18" s="14"/>
      <c r="MB18" s="14"/>
      <c r="MC18" s="14"/>
      <c r="MD18" s="14"/>
      <c r="ME18" s="14"/>
      <c r="MF18" s="14"/>
      <c r="MG18" s="14"/>
      <c r="MH18" s="14"/>
      <c r="MI18" s="14"/>
      <c r="MJ18" s="14"/>
      <c r="MK18" s="14"/>
      <c r="ML18" s="14"/>
      <c r="MM18" s="14"/>
      <c r="MN18" s="14"/>
      <c r="MO18" s="14"/>
      <c r="MP18" s="14"/>
      <c r="MQ18" s="14"/>
      <c r="MR18" s="14"/>
      <c r="MS18" s="14"/>
      <c r="MT18" s="9"/>
      <c r="MU18" s="14"/>
      <c r="MV18" s="14"/>
      <c r="MW18" s="14"/>
      <c r="MX18" s="14"/>
      <c r="MY18" s="14"/>
      <c r="MZ18" s="14"/>
      <c r="NA18" s="14"/>
      <c r="NB18" s="9"/>
      <c r="NC18" s="14"/>
      <c r="ND18" s="14"/>
      <c r="NE18" s="14"/>
      <c r="NF18" s="14"/>
      <c r="NG18" s="14"/>
      <c r="NH18" s="14"/>
      <c r="NI18" s="14"/>
      <c r="NJ18" s="14"/>
      <c r="NK18" s="14"/>
      <c r="NL18" s="14"/>
      <c r="NM18" s="14"/>
      <c r="NN18" s="14"/>
      <c r="NO18" s="14"/>
      <c r="NP18" s="14"/>
      <c r="NQ18" s="14"/>
      <c r="NR18" s="14"/>
      <c r="NS18" s="14"/>
      <c r="NT18" s="14"/>
      <c r="NU18" s="14"/>
      <c r="NV18" s="9"/>
      <c r="NW18" s="14"/>
      <c r="NX18" s="14"/>
      <c r="NY18" s="14"/>
      <c r="NZ18" s="14"/>
      <c r="OA18" s="14"/>
      <c r="OB18" s="14"/>
      <c r="OC18" s="14"/>
      <c r="OD18" s="14"/>
      <c r="OE18" s="14"/>
      <c r="OF18" s="14"/>
      <c r="OG18" s="14"/>
      <c r="OH18" s="14"/>
      <c r="OI18" s="14"/>
      <c r="OJ18" s="14"/>
      <c r="OK18" s="14"/>
      <c r="OL18" s="14"/>
      <c r="OM18" s="14"/>
      <c r="ON18" s="14"/>
      <c r="OO18" s="14"/>
      <c r="OP18" s="14"/>
      <c r="OQ18" s="14"/>
      <c r="OR18" s="14"/>
      <c r="OS18" s="14"/>
      <c r="OT18" s="14"/>
      <c r="OU18" s="14"/>
      <c r="OV18" s="14"/>
      <c r="OW18" s="14"/>
      <c r="OX18" s="14"/>
      <c r="OY18" s="14"/>
      <c r="OZ18" s="14"/>
      <c r="PA18" s="14"/>
      <c r="PB18" s="14"/>
      <c r="PC18" s="14"/>
      <c r="PD18" s="14"/>
      <c r="PE18" s="14"/>
      <c r="PF18" s="14"/>
      <c r="PG18" s="14"/>
      <c r="PH18" s="14"/>
      <c r="PI18" s="14"/>
      <c r="PJ18" s="14"/>
      <c r="PK18" s="14"/>
      <c r="PL18" s="14"/>
      <c r="PM18" s="14"/>
      <c r="PN18" s="14"/>
      <c r="PO18" s="14"/>
      <c r="PP18" s="14"/>
      <c r="PQ18" s="14"/>
      <c r="PR18" s="14"/>
      <c r="PS18" s="14"/>
      <c r="PT18" s="14"/>
      <c r="PU18" s="14"/>
      <c r="PV18" s="14"/>
      <c r="PW18" s="14"/>
      <c r="PX18" s="14"/>
      <c r="PY18" s="14"/>
      <c r="PZ18" s="14"/>
      <c r="QA18" s="14"/>
      <c r="QB18" s="14"/>
      <c r="QC18" s="14"/>
      <c r="QD18" s="14"/>
      <c r="QE18" s="14"/>
      <c r="QF18" s="14"/>
      <c r="QG18" s="14"/>
      <c r="QH18" s="14"/>
      <c r="QI18" s="14"/>
      <c r="QJ18" s="14"/>
      <c r="QK18" s="14"/>
      <c r="QL18" s="14"/>
      <c r="QM18" s="14"/>
      <c r="QN18" s="14"/>
      <c r="QO18" s="14"/>
      <c r="QP18" s="14"/>
      <c r="QQ18" s="14"/>
      <c r="QR18" s="14"/>
      <c r="QS18" s="14"/>
      <c r="QT18" s="14"/>
      <c r="QU18" s="14"/>
      <c r="QV18" s="14"/>
      <c r="QW18" s="14"/>
      <c r="QX18" s="14"/>
      <c r="QY18" s="14"/>
      <c r="QZ18" s="14"/>
      <c r="RA18" s="14"/>
      <c r="RB18" s="14"/>
      <c r="RC18" s="14"/>
      <c r="RD18" s="14"/>
      <c r="RE18" s="14"/>
      <c r="RF18" s="14"/>
      <c r="RG18" s="14"/>
      <c r="RH18" s="14"/>
      <c r="RI18" s="14"/>
      <c r="RJ18" s="14"/>
      <c r="RK18" s="14"/>
      <c r="RL18" s="14"/>
      <c r="RM18" s="14"/>
      <c r="RN18" s="14"/>
      <c r="RO18" s="14"/>
      <c r="RP18" s="14"/>
      <c r="RQ18" s="14"/>
      <c r="RR18" s="14"/>
      <c r="RS18" s="14"/>
      <c r="RT18" s="14"/>
      <c r="RU18" s="14"/>
      <c r="RV18" s="14"/>
      <c r="RW18" s="14"/>
      <c r="RX18" s="14"/>
      <c r="RY18" s="14"/>
      <c r="RZ18" s="14"/>
      <c r="SA18" s="14"/>
      <c r="SB18" s="14"/>
      <c r="SC18" s="14"/>
      <c r="SD18" s="14"/>
      <c r="SE18" s="14"/>
      <c r="SF18" s="14"/>
      <c r="SG18" s="14"/>
      <c r="SH18" s="14"/>
      <c r="SI18" s="14"/>
      <c r="SJ18" s="14"/>
      <c r="SK18" s="14"/>
      <c r="SL18" s="14"/>
      <c r="SM18" s="14"/>
      <c r="SN18" s="14"/>
      <c r="SO18" s="14"/>
      <c r="SP18" s="14"/>
      <c r="SQ18" s="14"/>
      <c r="SR18" s="14"/>
      <c r="SS18" s="14"/>
      <c r="ST18" s="14"/>
      <c r="SU18" s="14"/>
      <c r="SV18" s="14"/>
      <c r="SW18" s="14"/>
      <c r="SX18" s="14"/>
      <c r="SY18" s="14"/>
      <c r="SZ18" s="14"/>
      <c r="TA18" s="14"/>
      <c r="TB18" s="14"/>
      <c r="TC18" s="14"/>
      <c r="TD18" s="14"/>
      <c r="TE18" s="14"/>
      <c r="TF18" s="14"/>
      <c r="TG18" s="14"/>
      <c r="TH18" s="14"/>
      <c r="TI18" s="14"/>
      <c r="TJ18" s="14"/>
      <c r="TK18" s="14"/>
      <c r="TL18" s="14"/>
      <c r="TM18" s="14"/>
      <c r="TN18" s="14"/>
      <c r="TO18" s="14"/>
      <c r="TP18" s="14"/>
      <c r="TQ18" s="14"/>
      <c r="TR18" s="14"/>
      <c r="TS18" s="14"/>
      <c r="TT18" s="14"/>
      <c r="TU18" s="14"/>
      <c r="TV18" s="14"/>
      <c r="TW18" s="14"/>
      <c r="TX18" s="14"/>
      <c r="TY18" s="14"/>
      <c r="TZ18" s="14"/>
      <c r="UA18" s="14"/>
      <c r="UB18" s="14"/>
      <c r="UC18" s="14"/>
      <c r="UD18" s="14"/>
      <c r="UE18" s="14"/>
      <c r="UF18" s="14"/>
      <c r="UG18" s="14"/>
      <c r="UH18" s="14"/>
      <c r="UI18" s="14"/>
      <c r="UJ18" s="14"/>
      <c r="UK18" s="14"/>
      <c r="UL18" s="14"/>
      <c r="UM18" s="14"/>
      <c r="UN18" s="14"/>
      <c r="UO18" s="14"/>
      <c r="UP18" s="14"/>
      <c r="UQ18" s="14"/>
      <c r="UR18" s="14"/>
      <c r="US18" s="14"/>
      <c r="UT18" s="14"/>
      <c r="UU18" s="14"/>
      <c r="UV18" s="14"/>
      <c r="UW18" s="14"/>
      <c r="UX18" s="14"/>
      <c r="UY18" s="14"/>
      <c r="UZ18" s="14"/>
      <c r="VA18" s="14"/>
      <c r="VB18" s="23">
        <v>0</v>
      </c>
    </row>
    <row r="19" spans="1:574" hidden="1" outlineLevel="1">
      <c r="A19" s="21"/>
      <c r="B19" s="21"/>
      <c r="C19" s="14"/>
      <c r="D19" s="14"/>
      <c r="E19" t="b">
        <v>0</v>
      </c>
      <c r="G19" s="29" t="s">
        <v>1653</v>
      </c>
      <c r="AS19" s="553" t="s">
        <v>1653</v>
      </c>
      <c r="AT19" s="9" t="str">
        <f>IF(COUNTIF(AS$5:AS19,AS19)=1,"-","Dup")</f>
        <v>-</v>
      </c>
      <c r="AU19" s="9"/>
      <c r="AV19" s="14"/>
      <c r="AW19" s="14"/>
      <c r="AX19" s="14"/>
      <c r="AY19" s="14"/>
      <c r="AZ19" s="14"/>
      <c r="BA19" s="14"/>
      <c r="BB19" s="14"/>
      <c r="BC19" s="14"/>
      <c r="BD19" s="9"/>
      <c r="BE19" s="14"/>
      <c r="BF19" s="14"/>
      <c r="BG19" s="14"/>
      <c r="BH19" s="14"/>
      <c r="BI19" s="14"/>
      <c r="BJ19" s="14"/>
      <c r="BK19" s="14"/>
      <c r="BL19" s="9"/>
      <c r="BM19" s="14"/>
      <c r="BN19" s="14"/>
      <c r="BO19" s="14"/>
      <c r="BP19" s="14"/>
      <c r="BQ19" s="14"/>
      <c r="BR19" s="14"/>
      <c r="BS19" s="14"/>
      <c r="BT19" s="14"/>
      <c r="BU19" s="14"/>
      <c r="BV19" s="14"/>
      <c r="BW19" s="14"/>
      <c r="BX19" s="9"/>
      <c r="BY19" s="14"/>
      <c r="BZ19" s="14"/>
      <c r="CA19" s="14"/>
      <c r="CB19" s="14"/>
      <c r="CC19" s="14"/>
      <c r="CD19" s="14"/>
      <c r="CE19" s="14"/>
      <c r="CF19" s="14"/>
      <c r="CG19" s="14"/>
      <c r="CH19" s="14"/>
      <c r="CI19" s="9"/>
      <c r="CJ19" s="14"/>
      <c r="CK19" s="14"/>
      <c r="CL19" s="14"/>
      <c r="CM19" s="14"/>
      <c r="CN19" s="14"/>
      <c r="CO19" s="146"/>
      <c r="CP19" s="14"/>
      <c r="CQ19" s="14"/>
      <c r="CR19" s="14"/>
      <c r="CS19" s="14"/>
      <c r="CT19" s="14"/>
      <c r="CU19" s="14"/>
      <c r="CV19" s="14"/>
      <c r="CW19" s="14"/>
      <c r="CX19" s="14"/>
      <c r="CY19" s="14"/>
      <c r="CZ19" s="14"/>
      <c r="DA19" s="14"/>
      <c r="DB19" s="14"/>
      <c r="DC19" s="14"/>
      <c r="DD19" s="14"/>
      <c r="DE19" s="14"/>
      <c r="DF19" s="14"/>
      <c r="DG19" s="14"/>
      <c r="DH19" s="14"/>
      <c r="DI19" s="14"/>
      <c r="DJ19" s="14"/>
      <c r="DK19" s="14"/>
      <c r="DL19" s="14"/>
      <c r="DM19" s="14"/>
      <c r="DN19" s="14"/>
      <c r="DO19" s="14"/>
      <c r="DP19" s="14"/>
      <c r="DQ19" s="14"/>
      <c r="DR19" s="9"/>
      <c r="DS19" s="14"/>
      <c r="DT19" s="14"/>
      <c r="DU19" s="14"/>
      <c r="DV19" s="14"/>
      <c r="DW19" s="14"/>
      <c r="DX19" s="14"/>
      <c r="DY19" s="14"/>
      <c r="DZ19" s="14"/>
      <c r="EA19" s="14"/>
      <c r="EB19" s="14"/>
      <c r="EC19" s="14"/>
      <c r="ED19" s="14"/>
      <c r="EE19" s="14"/>
      <c r="EF19" s="136">
        <f>IF(d.Region=1,2,1)</f>
        <v>1</v>
      </c>
      <c r="EG19" s="136">
        <f>IF(d.Region=1,2,1)</f>
        <v>1</v>
      </c>
      <c r="EH19" s="136">
        <f>IF(d.Region=1,2,1)</f>
        <v>1</v>
      </c>
      <c r="EI19" s="536">
        <f t="shared" ref="EI19:GP19" ca="1" si="41">OFFSET(EI19,0,-1)</f>
        <v>1</v>
      </c>
      <c r="EJ19" s="536">
        <f t="shared" ca="1" si="41"/>
        <v>1</v>
      </c>
      <c r="EK19" s="536">
        <f t="shared" ca="1" si="41"/>
        <v>1</v>
      </c>
      <c r="EL19" s="536">
        <f t="shared" ca="1" si="41"/>
        <v>1</v>
      </c>
      <c r="EM19" s="536">
        <f t="shared" ca="1" si="41"/>
        <v>1</v>
      </c>
      <c r="EN19" s="536">
        <f t="shared" ca="1" si="41"/>
        <v>1</v>
      </c>
      <c r="EO19" s="536">
        <f t="shared" ca="1" si="41"/>
        <v>1</v>
      </c>
      <c r="EP19" s="536">
        <f t="shared" ca="1" si="41"/>
        <v>1</v>
      </c>
      <c r="EQ19" s="536">
        <f t="shared" ca="1" si="41"/>
        <v>1</v>
      </c>
      <c r="ER19" s="536">
        <f t="shared" ca="1" si="41"/>
        <v>1</v>
      </c>
      <c r="ES19" s="536">
        <f t="shared" ca="1" si="41"/>
        <v>1</v>
      </c>
      <c r="ET19" s="536">
        <f t="shared" ca="1" si="41"/>
        <v>1</v>
      </c>
      <c r="EU19" s="536">
        <f t="shared" ca="1" si="41"/>
        <v>1</v>
      </c>
      <c r="EV19" s="536">
        <f t="shared" ca="1" si="41"/>
        <v>1</v>
      </c>
      <c r="EW19" s="536">
        <f t="shared" ca="1" si="41"/>
        <v>1</v>
      </c>
      <c r="EX19" s="536">
        <f t="shared" ca="1" si="41"/>
        <v>1</v>
      </c>
      <c r="EY19" s="536">
        <f t="shared" ca="1" si="41"/>
        <v>1</v>
      </c>
      <c r="EZ19" s="536">
        <f t="shared" ca="1" si="41"/>
        <v>1</v>
      </c>
      <c r="FA19" s="536">
        <f t="shared" ca="1" si="41"/>
        <v>1</v>
      </c>
      <c r="FB19" s="536">
        <f t="shared" ca="1" si="41"/>
        <v>1</v>
      </c>
      <c r="FC19" s="536">
        <f t="shared" ca="1" si="41"/>
        <v>1</v>
      </c>
      <c r="FD19" s="536">
        <f t="shared" ca="1" si="41"/>
        <v>1</v>
      </c>
      <c r="FE19" s="536">
        <f t="shared" ca="1" si="41"/>
        <v>1</v>
      </c>
      <c r="FF19" s="536">
        <f t="shared" ca="1" si="41"/>
        <v>1</v>
      </c>
      <c r="FG19" s="536">
        <f t="shared" ca="1" si="41"/>
        <v>1</v>
      </c>
      <c r="FH19" s="536">
        <f t="shared" ca="1" si="41"/>
        <v>1</v>
      </c>
      <c r="FI19" s="536">
        <f t="shared" ca="1" si="41"/>
        <v>1</v>
      </c>
      <c r="FJ19" s="536">
        <f t="shared" ca="1" si="41"/>
        <v>1</v>
      </c>
      <c r="FK19" s="536">
        <f t="shared" ca="1" si="41"/>
        <v>1</v>
      </c>
      <c r="FL19" s="536">
        <f t="shared" ca="1" si="41"/>
        <v>1</v>
      </c>
      <c r="FM19" s="536">
        <f t="shared" ca="1" si="41"/>
        <v>1</v>
      </c>
      <c r="FN19" s="536">
        <f t="shared" ca="1" si="41"/>
        <v>1</v>
      </c>
      <c r="FO19" s="536">
        <f t="shared" ca="1" si="41"/>
        <v>1</v>
      </c>
      <c r="FP19" s="536">
        <f t="shared" ca="1" si="41"/>
        <v>1</v>
      </c>
      <c r="FQ19" s="536">
        <f t="shared" ca="1" si="41"/>
        <v>1</v>
      </c>
      <c r="FR19" s="536">
        <f t="shared" ca="1" si="41"/>
        <v>1</v>
      </c>
      <c r="FS19" s="536">
        <f t="shared" ca="1" si="41"/>
        <v>1</v>
      </c>
      <c r="FT19" s="536">
        <f t="shared" ca="1" si="41"/>
        <v>1</v>
      </c>
      <c r="FU19" s="536">
        <f t="shared" ca="1" si="41"/>
        <v>1</v>
      </c>
      <c r="FV19" s="536">
        <f t="shared" ca="1" si="41"/>
        <v>1</v>
      </c>
      <c r="FW19" s="536">
        <f t="shared" ca="1" si="41"/>
        <v>1</v>
      </c>
      <c r="FX19" s="536">
        <f t="shared" ca="1" si="41"/>
        <v>1</v>
      </c>
      <c r="FY19" s="536">
        <f t="shared" ca="1" si="41"/>
        <v>1</v>
      </c>
      <c r="FZ19" s="536">
        <f t="shared" ca="1" si="41"/>
        <v>1</v>
      </c>
      <c r="GA19" s="536">
        <f t="shared" ca="1" si="41"/>
        <v>1</v>
      </c>
      <c r="GB19" s="536">
        <f t="shared" ca="1" si="41"/>
        <v>1</v>
      </c>
      <c r="GC19" s="536">
        <f t="shared" ca="1" si="41"/>
        <v>1</v>
      </c>
      <c r="GD19" s="536">
        <f t="shared" ca="1" si="41"/>
        <v>1</v>
      </c>
      <c r="GE19" s="536">
        <f t="shared" ca="1" si="41"/>
        <v>1</v>
      </c>
      <c r="GF19" s="536">
        <f t="shared" ca="1" si="41"/>
        <v>1</v>
      </c>
      <c r="GG19" s="536">
        <f t="shared" ca="1" si="41"/>
        <v>1</v>
      </c>
      <c r="GH19" s="536">
        <f t="shared" ca="1" si="41"/>
        <v>1</v>
      </c>
      <c r="GI19" s="536">
        <f t="shared" ca="1" si="41"/>
        <v>1</v>
      </c>
      <c r="GJ19" s="536">
        <f t="shared" ca="1" si="41"/>
        <v>1</v>
      </c>
      <c r="GK19" s="536">
        <f t="shared" ca="1" si="41"/>
        <v>1</v>
      </c>
      <c r="GL19" s="536">
        <f t="shared" ca="1" si="41"/>
        <v>1</v>
      </c>
      <c r="GM19" s="536">
        <f t="shared" ca="1" si="41"/>
        <v>1</v>
      </c>
      <c r="GN19" s="536">
        <f t="shared" ca="1" si="41"/>
        <v>1</v>
      </c>
      <c r="GO19" s="536">
        <f t="shared" ca="1" si="41"/>
        <v>1</v>
      </c>
      <c r="GP19" s="536">
        <f t="shared" ca="1" si="41"/>
        <v>1</v>
      </c>
      <c r="GQ19" s="12">
        <v>3</v>
      </c>
      <c r="GR19" s="536">
        <f t="shared" ref="GR19:IY19" ca="1" si="42">OFFSET(GR19,0,-1)</f>
        <v>3</v>
      </c>
      <c r="GS19" s="536">
        <f t="shared" ca="1" si="42"/>
        <v>3</v>
      </c>
      <c r="GT19" s="536">
        <f t="shared" ca="1" si="42"/>
        <v>3</v>
      </c>
      <c r="GU19" s="536">
        <f t="shared" ca="1" si="42"/>
        <v>3</v>
      </c>
      <c r="GV19" s="536">
        <f t="shared" ca="1" si="42"/>
        <v>3</v>
      </c>
      <c r="GW19" s="536">
        <f t="shared" ca="1" si="42"/>
        <v>3</v>
      </c>
      <c r="GX19" s="536">
        <f t="shared" ca="1" si="42"/>
        <v>3</v>
      </c>
      <c r="GY19" s="536">
        <f t="shared" ca="1" si="42"/>
        <v>3</v>
      </c>
      <c r="GZ19" s="536">
        <f t="shared" ca="1" si="42"/>
        <v>3</v>
      </c>
      <c r="HA19" s="536">
        <f t="shared" ca="1" si="42"/>
        <v>3</v>
      </c>
      <c r="HB19" s="536">
        <f t="shared" ca="1" si="42"/>
        <v>3</v>
      </c>
      <c r="HC19" s="536">
        <f t="shared" ca="1" si="42"/>
        <v>3</v>
      </c>
      <c r="HD19" s="536">
        <f t="shared" ca="1" si="42"/>
        <v>3</v>
      </c>
      <c r="HE19" s="536">
        <f t="shared" ca="1" si="42"/>
        <v>3</v>
      </c>
      <c r="HF19" s="536">
        <f t="shared" ca="1" si="42"/>
        <v>3</v>
      </c>
      <c r="HG19" s="536">
        <f t="shared" ca="1" si="42"/>
        <v>3</v>
      </c>
      <c r="HH19" s="536">
        <f t="shared" ca="1" si="42"/>
        <v>3</v>
      </c>
      <c r="HI19" s="536">
        <f t="shared" ca="1" si="42"/>
        <v>3</v>
      </c>
      <c r="HJ19" s="536">
        <f t="shared" ca="1" si="42"/>
        <v>3</v>
      </c>
      <c r="HK19" s="536">
        <f t="shared" ca="1" si="42"/>
        <v>3</v>
      </c>
      <c r="HL19" s="536">
        <f t="shared" ca="1" si="42"/>
        <v>3</v>
      </c>
      <c r="HM19" s="536">
        <f t="shared" ca="1" si="42"/>
        <v>3</v>
      </c>
      <c r="HN19" s="536">
        <f t="shared" ca="1" si="42"/>
        <v>3</v>
      </c>
      <c r="HO19" s="536">
        <f t="shared" ca="1" si="42"/>
        <v>3</v>
      </c>
      <c r="HP19" s="536">
        <f t="shared" ca="1" si="42"/>
        <v>3</v>
      </c>
      <c r="HQ19" s="536">
        <f t="shared" ca="1" si="42"/>
        <v>3</v>
      </c>
      <c r="HR19" s="536">
        <f t="shared" ca="1" si="42"/>
        <v>3</v>
      </c>
      <c r="HS19" s="536">
        <f t="shared" ca="1" si="42"/>
        <v>3</v>
      </c>
      <c r="HT19" s="536">
        <f t="shared" ca="1" si="42"/>
        <v>3</v>
      </c>
      <c r="HU19" s="536">
        <f t="shared" ca="1" si="42"/>
        <v>3</v>
      </c>
      <c r="HV19" s="536">
        <f t="shared" ca="1" si="42"/>
        <v>3</v>
      </c>
      <c r="HW19" s="536">
        <f t="shared" ca="1" si="42"/>
        <v>3</v>
      </c>
      <c r="HX19" s="536">
        <f t="shared" ca="1" si="42"/>
        <v>3</v>
      </c>
      <c r="HY19" s="536">
        <f t="shared" ca="1" si="42"/>
        <v>3</v>
      </c>
      <c r="HZ19" s="536">
        <f t="shared" ca="1" si="42"/>
        <v>3</v>
      </c>
      <c r="IA19" s="536">
        <f t="shared" ca="1" si="42"/>
        <v>3</v>
      </c>
      <c r="IB19" s="536">
        <f t="shared" ca="1" si="42"/>
        <v>3</v>
      </c>
      <c r="IC19" s="536">
        <f t="shared" ca="1" si="42"/>
        <v>3</v>
      </c>
      <c r="ID19" s="536">
        <f t="shared" ca="1" si="42"/>
        <v>3</v>
      </c>
      <c r="IE19" s="536">
        <f t="shared" ca="1" si="42"/>
        <v>3</v>
      </c>
      <c r="IF19" s="536">
        <f t="shared" ca="1" si="42"/>
        <v>3</v>
      </c>
      <c r="IG19" s="536">
        <f t="shared" ca="1" si="42"/>
        <v>3</v>
      </c>
      <c r="IH19" s="536">
        <f t="shared" ca="1" si="42"/>
        <v>3</v>
      </c>
      <c r="II19" s="536">
        <f t="shared" ca="1" si="42"/>
        <v>3</v>
      </c>
      <c r="IJ19" s="536">
        <f t="shared" ca="1" si="42"/>
        <v>3</v>
      </c>
      <c r="IK19" s="536">
        <f t="shared" ca="1" si="42"/>
        <v>3</v>
      </c>
      <c r="IL19" s="536">
        <f t="shared" ca="1" si="42"/>
        <v>3</v>
      </c>
      <c r="IM19" s="536">
        <f t="shared" ca="1" si="42"/>
        <v>3</v>
      </c>
      <c r="IN19" s="536">
        <f t="shared" ca="1" si="42"/>
        <v>3</v>
      </c>
      <c r="IO19" s="536">
        <f t="shared" ca="1" si="42"/>
        <v>3</v>
      </c>
      <c r="IP19" s="536">
        <f t="shared" ca="1" si="42"/>
        <v>3</v>
      </c>
      <c r="IQ19" s="536">
        <f t="shared" ca="1" si="42"/>
        <v>3</v>
      </c>
      <c r="IR19" s="536">
        <f t="shared" ca="1" si="42"/>
        <v>3</v>
      </c>
      <c r="IS19" s="536">
        <f t="shared" ca="1" si="42"/>
        <v>3</v>
      </c>
      <c r="IT19" s="536">
        <f t="shared" ca="1" si="42"/>
        <v>3</v>
      </c>
      <c r="IU19" s="536">
        <f t="shared" ca="1" si="42"/>
        <v>3</v>
      </c>
      <c r="IV19" s="536">
        <f t="shared" ca="1" si="42"/>
        <v>3</v>
      </c>
      <c r="IW19" s="536">
        <f t="shared" ca="1" si="42"/>
        <v>3</v>
      </c>
      <c r="IX19" s="536">
        <f t="shared" ca="1" si="42"/>
        <v>3</v>
      </c>
      <c r="IY19" s="536">
        <f t="shared" ca="1" si="42"/>
        <v>3</v>
      </c>
      <c r="IZ19" s="14"/>
      <c r="JA19" s="9"/>
      <c r="JB19" s="14"/>
      <c r="JC19" s="14"/>
      <c r="JD19" s="14"/>
      <c r="JE19" s="14"/>
      <c r="JF19" s="14"/>
      <c r="JG19" s="14"/>
      <c r="JH19" s="14"/>
      <c r="JI19" s="14"/>
      <c r="JJ19" s="14"/>
      <c r="JK19" s="14"/>
      <c r="JL19" s="14"/>
      <c r="JM19" s="14"/>
      <c r="JN19" s="14"/>
      <c r="JO19" s="14"/>
      <c r="JP19" s="14"/>
      <c r="JQ19" s="14"/>
      <c r="JR19" s="14"/>
      <c r="JS19" s="14"/>
      <c r="JT19" s="14"/>
      <c r="JU19" s="14"/>
      <c r="JV19" s="14"/>
      <c r="JW19" s="14"/>
      <c r="JX19" s="14"/>
      <c r="JY19" s="14"/>
      <c r="JZ19" s="14"/>
      <c r="KA19" s="14"/>
      <c r="KB19" s="14"/>
      <c r="KC19" s="14"/>
      <c r="KD19" s="14"/>
      <c r="KE19" s="14"/>
      <c r="KF19" s="14"/>
      <c r="KG19" s="14"/>
      <c r="KH19" s="14"/>
      <c r="KI19" s="14"/>
      <c r="KJ19" s="14"/>
      <c r="KK19" s="14"/>
      <c r="KL19" s="14"/>
      <c r="KM19" s="14"/>
      <c r="KN19" s="14"/>
      <c r="KO19" s="14"/>
      <c r="KP19" s="14"/>
      <c r="KQ19" s="9"/>
      <c r="KR19" s="14"/>
      <c r="KS19" s="12">
        <v>1</v>
      </c>
      <c r="KT19" s="12">
        <v>2</v>
      </c>
      <c r="KU19" s="12">
        <v>3</v>
      </c>
      <c r="KV19" s="14"/>
      <c r="KW19" s="14"/>
      <c r="KX19" s="14"/>
      <c r="KY19" s="14"/>
      <c r="KZ19" s="14"/>
      <c r="LA19" s="14"/>
      <c r="LB19" s="14"/>
      <c r="LC19" s="14"/>
      <c r="LD19" s="14"/>
      <c r="LE19" s="14"/>
      <c r="LF19" s="14"/>
      <c r="LG19" s="14"/>
      <c r="LH19" s="14"/>
      <c r="LI19" s="14"/>
      <c r="LJ19" s="14"/>
      <c r="LK19" s="14"/>
      <c r="LL19" s="14"/>
      <c r="LM19" s="14"/>
      <c r="LN19" s="14"/>
      <c r="LO19" s="14"/>
      <c r="LP19" s="14"/>
      <c r="LQ19" s="14"/>
      <c r="LR19" s="14"/>
      <c r="LS19" s="14"/>
      <c r="LT19" s="14"/>
      <c r="LU19" s="14"/>
      <c r="LV19" s="14"/>
      <c r="LW19" s="14"/>
      <c r="LX19" s="14"/>
      <c r="LY19" s="14"/>
      <c r="LZ19" s="14"/>
      <c r="MA19" s="14"/>
      <c r="MB19" s="14"/>
      <c r="MC19" s="14"/>
      <c r="MD19" s="14"/>
      <c r="ME19" s="14"/>
      <c r="MF19" s="14"/>
      <c r="MG19" s="14"/>
      <c r="MH19" s="14"/>
      <c r="MI19" s="14"/>
      <c r="MJ19" s="14"/>
      <c r="MK19" s="14"/>
      <c r="ML19" s="14"/>
      <c r="MM19" s="14"/>
      <c r="MN19" s="14"/>
      <c r="MO19" s="14"/>
      <c r="MP19" s="14"/>
      <c r="MQ19" s="14"/>
      <c r="MR19" s="14"/>
      <c r="MS19" s="14"/>
      <c r="MT19" s="9"/>
      <c r="MU19" s="14"/>
      <c r="MV19" s="14"/>
      <c r="MW19" s="14"/>
      <c r="MX19" s="14"/>
      <c r="MY19" s="14"/>
      <c r="MZ19" s="14"/>
      <c r="NA19" s="14"/>
      <c r="NB19" s="9"/>
      <c r="NC19" s="14"/>
      <c r="ND19" s="14"/>
      <c r="NE19" s="14"/>
      <c r="NF19" s="14"/>
      <c r="NG19" s="14"/>
      <c r="NH19" s="14"/>
      <c r="NI19" s="14"/>
      <c r="NJ19" s="14"/>
      <c r="NK19" s="14"/>
      <c r="NL19" s="14"/>
      <c r="NM19" s="14"/>
      <c r="NN19" s="14"/>
      <c r="NO19" s="14"/>
      <c r="NP19" s="14"/>
      <c r="NQ19" s="14"/>
      <c r="NR19" s="14"/>
      <c r="NS19" s="14"/>
      <c r="NT19" s="14"/>
      <c r="NU19" s="14"/>
      <c r="NV19" s="9"/>
      <c r="NW19" s="12">
        <v>1</v>
      </c>
      <c r="NX19" s="12">
        <v>1</v>
      </c>
      <c r="NY19" s="12">
        <v>1</v>
      </c>
      <c r="NZ19" s="12">
        <v>1</v>
      </c>
      <c r="OA19" s="12">
        <v>1</v>
      </c>
      <c r="OB19" s="12">
        <v>1</v>
      </c>
      <c r="OC19" s="12">
        <v>1</v>
      </c>
      <c r="OD19" s="12">
        <v>1</v>
      </c>
      <c r="OE19" s="12">
        <v>1</v>
      </c>
      <c r="OF19" s="12">
        <v>1</v>
      </c>
      <c r="OG19" s="12">
        <v>1</v>
      </c>
      <c r="OH19" s="12">
        <v>1</v>
      </c>
      <c r="OI19" s="12">
        <v>1</v>
      </c>
      <c r="OJ19" s="12">
        <v>1</v>
      </c>
      <c r="OK19" s="12">
        <v>1</v>
      </c>
      <c r="OL19" s="12">
        <v>1</v>
      </c>
      <c r="OM19" s="12">
        <v>1</v>
      </c>
      <c r="ON19" s="12">
        <v>1</v>
      </c>
      <c r="OO19" s="12">
        <v>1</v>
      </c>
      <c r="OP19" s="12">
        <v>1</v>
      </c>
      <c r="OQ19" s="12">
        <v>1</v>
      </c>
      <c r="OR19" s="12">
        <v>1</v>
      </c>
      <c r="OS19" s="12">
        <v>1</v>
      </c>
      <c r="OT19" s="12">
        <v>1</v>
      </c>
      <c r="OU19" s="12">
        <v>1</v>
      </c>
      <c r="OV19" s="12">
        <v>1</v>
      </c>
      <c r="OW19" s="12">
        <v>1</v>
      </c>
      <c r="OX19" s="12">
        <v>1</v>
      </c>
      <c r="OY19" s="12">
        <v>1</v>
      </c>
      <c r="OZ19" s="12">
        <v>1</v>
      </c>
      <c r="PA19" s="12">
        <v>1</v>
      </c>
      <c r="PB19" s="12">
        <v>1</v>
      </c>
      <c r="PC19" s="12">
        <v>1</v>
      </c>
      <c r="PD19" s="12">
        <v>1</v>
      </c>
      <c r="PE19" s="12">
        <v>1</v>
      </c>
      <c r="PF19" s="12">
        <v>1</v>
      </c>
      <c r="PG19" s="12">
        <v>1</v>
      </c>
      <c r="PH19" s="12">
        <v>1</v>
      </c>
      <c r="PI19" s="12">
        <v>1</v>
      </c>
      <c r="PJ19" s="12">
        <v>1</v>
      </c>
      <c r="PK19" s="12">
        <v>1</v>
      </c>
      <c r="PL19" s="12">
        <v>1</v>
      </c>
      <c r="PM19" s="12">
        <v>1</v>
      </c>
      <c r="PN19" s="12">
        <v>1</v>
      </c>
      <c r="PO19" s="12">
        <v>1</v>
      </c>
      <c r="PP19" s="12">
        <v>1</v>
      </c>
      <c r="PQ19" s="12">
        <v>1</v>
      </c>
      <c r="PR19" s="12">
        <v>1</v>
      </c>
      <c r="PS19" s="12">
        <v>1</v>
      </c>
      <c r="PT19" s="12">
        <v>1</v>
      </c>
      <c r="PU19" s="12">
        <v>1</v>
      </c>
      <c r="PV19" s="12">
        <v>1</v>
      </c>
      <c r="PW19" s="12">
        <v>1</v>
      </c>
      <c r="PX19" s="12">
        <v>1</v>
      </c>
      <c r="PY19" s="12">
        <v>1</v>
      </c>
      <c r="PZ19" s="12">
        <v>1</v>
      </c>
      <c r="QA19" s="12">
        <v>1</v>
      </c>
      <c r="QB19" s="12">
        <v>1</v>
      </c>
      <c r="QC19" s="12">
        <v>1</v>
      </c>
      <c r="QD19" s="12">
        <v>1</v>
      </c>
      <c r="QE19" s="12">
        <v>1</v>
      </c>
      <c r="QF19" s="12">
        <v>1</v>
      </c>
      <c r="QG19" s="144">
        <f>NW19+1</f>
        <v>2</v>
      </c>
      <c r="QH19" s="144">
        <f t="shared" ref="QH19:SS19" si="43">NX19+1</f>
        <v>2</v>
      </c>
      <c r="QI19" s="144">
        <f t="shared" si="43"/>
        <v>2</v>
      </c>
      <c r="QJ19" s="144">
        <f t="shared" si="43"/>
        <v>2</v>
      </c>
      <c r="QK19" s="144">
        <f t="shared" si="43"/>
        <v>2</v>
      </c>
      <c r="QL19" s="144">
        <f t="shared" si="43"/>
        <v>2</v>
      </c>
      <c r="QM19" s="144">
        <f t="shared" si="43"/>
        <v>2</v>
      </c>
      <c r="QN19" s="144">
        <f t="shared" si="43"/>
        <v>2</v>
      </c>
      <c r="QO19" s="144">
        <f t="shared" si="43"/>
        <v>2</v>
      </c>
      <c r="QP19" s="144">
        <f t="shared" si="43"/>
        <v>2</v>
      </c>
      <c r="QQ19" s="144">
        <f t="shared" si="43"/>
        <v>2</v>
      </c>
      <c r="QR19" s="144">
        <f t="shared" si="43"/>
        <v>2</v>
      </c>
      <c r="QS19" s="144">
        <f t="shared" si="43"/>
        <v>2</v>
      </c>
      <c r="QT19" s="144">
        <f t="shared" si="43"/>
        <v>2</v>
      </c>
      <c r="QU19" s="144">
        <f t="shared" si="43"/>
        <v>2</v>
      </c>
      <c r="QV19" s="144">
        <f t="shared" si="43"/>
        <v>2</v>
      </c>
      <c r="QW19" s="144">
        <f t="shared" si="43"/>
        <v>2</v>
      </c>
      <c r="QX19" s="144">
        <f t="shared" si="43"/>
        <v>2</v>
      </c>
      <c r="QY19" s="144">
        <f t="shared" si="43"/>
        <v>2</v>
      </c>
      <c r="QZ19" s="144">
        <f t="shared" si="43"/>
        <v>2</v>
      </c>
      <c r="RA19" s="144">
        <f t="shared" si="43"/>
        <v>2</v>
      </c>
      <c r="RB19" s="144">
        <f t="shared" si="43"/>
        <v>2</v>
      </c>
      <c r="RC19" s="144">
        <f t="shared" si="43"/>
        <v>2</v>
      </c>
      <c r="RD19" s="144">
        <f t="shared" si="43"/>
        <v>2</v>
      </c>
      <c r="RE19" s="144">
        <f t="shared" si="43"/>
        <v>2</v>
      </c>
      <c r="RF19" s="144">
        <f t="shared" si="43"/>
        <v>2</v>
      </c>
      <c r="RG19" s="144">
        <f t="shared" si="43"/>
        <v>2</v>
      </c>
      <c r="RH19" s="144">
        <f t="shared" si="43"/>
        <v>2</v>
      </c>
      <c r="RI19" s="144">
        <f t="shared" si="43"/>
        <v>2</v>
      </c>
      <c r="RJ19" s="144">
        <f t="shared" si="43"/>
        <v>2</v>
      </c>
      <c r="RK19" s="144">
        <f t="shared" si="43"/>
        <v>2</v>
      </c>
      <c r="RL19" s="144">
        <f t="shared" si="43"/>
        <v>2</v>
      </c>
      <c r="RM19" s="144">
        <f t="shared" si="43"/>
        <v>2</v>
      </c>
      <c r="RN19" s="144">
        <f t="shared" si="43"/>
        <v>2</v>
      </c>
      <c r="RO19" s="144">
        <f t="shared" si="43"/>
        <v>2</v>
      </c>
      <c r="RP19" s="144">
        <f t="shared" si="43"/>
        <v>2</v>
      </c>
      <c r="RQ19" s="144">
        <f t="shared" si="43"/>
        <v>2</v>
      </c>
      <c r="RR19" s="144">
        <f t="shared" si="43"/>
        <v>2</v>
      </c>
      <c r="RS19" s="144">
        <f t="shared" si="43"/>
        <v>2</v>
      </c>
      <c r="RT19" s="144">
        <f t="shared" si="43"/>
        <v>2</v>
      </c>
      <c r="RU19" s="144">
        <f t="shared" si="43"/>
        <v>2</v>
      </c>
      <c r="RV19" s="144">
        <f t="shared" si="43"/>
        <v>2</v>
      </c>
      <c r="RW19" s="144">
        <f t="shared" si="43"/>
        <v>2</v>
      </c>
      <c r="RX19" s="144">
        <f t="shared" si="43"/>
        <v>2</v>
      </c>
      <c r="RY19" s="144">
        <f t="shared" si="43"/>
        <v>2</v>
      </c>
      <c r="RZ19" s="144">
        <f t="shared" si="43"/>
        <v>2</v>
      </c>
      <c r="SA19" s="144">
        <f t="shared" si="43"/>
        <v>2</v>
      </c>
      <c r="SB19" s="144">
        <f t="shared" si="43"/>
        <v>2</v>
      </c>
      <c r="SC19" s="144">
        <f t="shared" si="43"/>
        <v>2</v>
      </c>
      <c r="SD19" s="144">
        <f t="shared" si="43"/>
        <v>2</v>
      </c>
      <c r="SE19" s="144">
        <f t="shared" si="43"/>
        <v>2</v>
      </c>
      <c r="SF19" s="144">
        <f t="shared" si="43"/>
        <v>2</v>
      </c>
      <c r="SG19" s="144">
        <f t="shared" si="43"/>
        <v>2</v>
      </c>
      <c r="SH19" s="144">
        <f t="shared" si="43"/>
        <v>2</v>
      </c>
      <c r="SI19" s="144">
        <f t="shared" si="43"/>
        <v>2</v>
      </c>
      <c r="SJ19" s="144">
        <f t="shared" si="43"/>
        <v>2</v>
      </c>
      <c r="SK19" s="144">
        <f t="shared" si="43"/>
        <v>2</v>
      </c>
      <c r="SL19" s="144">
        <f t="shared" si="43"/>
        <v>2</v>
      </c>
      <c r="SM19" s="144">
        <f t="shared" si="43"/>
        <v>2</v>
      </c>
      <c r="SN19" s="144">
        <f t="shared" si="43"/>
        <v>2</v>
      </c>
      <c r="SO19" s="144">
        <f t="shared" si="43"/>
        <v>2</v>
      </c>
      <c r="SP19" s="144">
        <f t="shared" si="43"/>
        <v>2</v>
      </c>
      <c r="SQ19" s="144">
        <f t="shared" si="43"/>
        <v>3</v>
      </c>
      <c r="SR19" s="144">
        <f t="shared" si="43"/>
        <v>3</v>
      </c>
      <c r="SS19" s="144">
        <f t="shared" si="43"/>
        <v>3</v>
      </c>
      <c r="ST19" s="144">
        <f t="shared" ref="ST19:UZ19" si="44">QJ19+1</f>
        <v>3</v>
      </c>
      <c r="SU19" s="144">
        <f t="shared" si="44"/>
        <v>3</v>
      </c>
      <c r="SV19" s="144">
        <f t="shared" si="44"/>
        <v>3</v>
      </c>
      <c r="SW19" s="144">
        <f t="shared" si="44"/>
        <v>3</v>
      </c>
      <c r="SX19" s="144">
        <f t="shared" si="44"/>
        <v>3</v>
      </c>
      <c r="SY19" s="144">
        <f t="shared" si="44"/>
        <v>3</v>
      </c>
      <c r="SZ19" s="144">
        <f t="shared" si="44"/>
        <v>3</v>
      </c>
      <c r="TA19" s="144">
        <f t="shared" si="44"/>
        <v>3</v>
      </c>
      <c r="TB19" s="144">
        <f t="shared" si="44"/>
        <v>3</v>
      </c>
      <c r="TC19" s="144">
        <f t="shared" si="44"/>
        <v>3</v>
      </c>
      <c r="TD19" s="144">
        <f t="shared" si="44"/>
        <v>3</v>
      </c>
      <c r="TE19" s="144">
        <f t="shared" si="44"/>
        <v>3</v>
      </c>
      <c r="TF19" s="144">
        <f t="shared" si="44"/>
        <v>3</v>
      </c>
      <c r="TG19" s="144">
        <f t="shared" si="44"/>
        <v>3</v>
      </c>
      <c r="TH19" s="144">
        <f t="shared" si="44"/>
        <v>3</v>
      </c>
      <c r="TI19" s="144">
        <f t="shared" si="44"/>
        <v>3</v>
      </c>
      <c r="TJ19" s="144">
        <f t="shared" si="44"/>
        <v>3</v>
      </c>
      <c r="TK19" s="144">
        <f t="shared" si="44"/>
        <v>3</v>
      </c>
      <c r="TL19" s="144">
        <f t="shared" si="44"/>
        <v>3</v>
      </c>
      <c r="TM19" s="144">
        <f t="shared" si="44"/>
        <v>3</v>
      </c>
      <c r="TN19" s="144">
        <f t="shared" si="44"/>
        <v>3</v>
      </c>
      <c r="TO19" s="144">
        <f t="shared" si="44"/>
        <v>3</v>
      </c>
      <c r="TP19" s="144">
        <f t="shared" si="44"/>
        <v>3</v>
      </c>
      <c r="TQ19" s="144">
        <f t="shared" si="44"/>
        <v>3</v>
      </c>
      <c r="TR19" s="144">
        <f t="shared" si="44"/>
        <v>3</v>
      </c>
      <c r="TS19" s="144">
        <f t="shared" si="44"/>
        <v>3</v>
      </c>
      <c r="TT19" s="144">
        <f t="shared" si="44"/>
        <v>3</v>
      </c>
      <c r="TU19" s="144">
        <f t="shared" si="44"/>
        <v>3</v>
      </c>
      <c r="TV19" s="144">
        <f t="shared" si="44"/>
        <v>3</v>
      </c>
      <c r="TW19" s="144">
        <f t="shared" si="44"/>
        <v>3</v>
      </c>
      <c r="TX19" s="144">
        <f t="shared" si="44"/>
        <v>3</v>
      </c>
      <c r="TY19" s="144">
        <f t="shared" si="44"/>
        <v>3</v>
      </c>
      <c r="TZ19" s="144">
        <f t="shared" si="44"/>
        <v>3</v>
      </c>
      <c r="UA19" s="144">
        <f t="shared" si="44"/>
        <v>3</v>
      </c>
      <c r="UB19" s="144">
        <f t="shared" si="44"/>
        <v>3</v>
      </c>
      <c r="UC19" s="144">
        <f t="shared" si="44"/>
        <v>3</v>
      </c>
      <c r="UD19" s="144">
        <f t="shared" si="44"/>
        <v>3</v>
      </c>
      <c r="UE19" s="144">
        <f t="shared" si="44"/>
        <v>3</v>
      </c>
      <c r="UF19" s="144">
        <f t="shared" si="44"/>
        <v>3</v>
      </c>
      <c r="UG19" s="144">
        <f t="shared" si="44"/>
        <v>3</v>
      </c>
      <c r="UH19" s="144">
        <f t="shared" si="44"/>
        <v>3</v>
      </c>
      <c r="UI19" s="144">
        <f t="shared" si="44"/>
        <v>3</v>
      </c>
      <c r="UJ19" s="144">
        <f t="shared" si="44"/>
        <v>3</v>
      </c>
      <c r="UK19" s="144">
        <f t="shared" si="44"/>
        <v>3</v>
      </c>
      <c r="UL19" s="144">
        <f t="shared" si="44"/>
        <v>3</v>
      </c>
      <c r="UM19" s="144">
        <f t="shared" si="44"/>
        <v>3</v>
      </c>
      <c r="UN19" s="144">
        <f t="shared" si="44"/>
        <v>3</v>
      </c>
      <c r="UO19" s="144">
        <f t="shared" si="44"/>
        <v>3</v>
      </c>
      <c r="UP19" s="144">
        <f t="shared" si="44"/>
        <v>3</v>
      </c>
      <c r="UQ19" s="144">
        <f t="shared" si="44"/>
        <v>3</v>
      </c>
      <c r="UR19" s="144">
        <f t="shared" si="44"/>
        <v>3</v>
      </c>
      <c r="US19" s="144">
        <f t="shared" si="44"/>
        <v>3</v>
      </c>
      <c r="UT19" s="144">
        <f t="shared" si="44"/>
        <v>3</v>
      </c>
      <c r="UU19" s="144">
        <f t="shared" si="44"/>
        <v>3</v>
      </c>
      <c r="UV19" s="144">
        <f t="shared" si="44"/>
        <v>3</v>
      </c>
      <c r="UW19" s="144">
        <f t="shared" si="44"/>
        <v>3</v>
      </c>
      <c r="UX19" s="144">
        <f t="shared" si="44"/>
        <v>3</v>
      </c>
      <c r="UY19" s="144">
        <f t="shared" si="44"/>
        <v>3</v>
      </c>
      <c r="UZ19" s="144">
        <f t="shared" si="44"/>
        <v>3</v>
      </c>
      <c r="VA19" s="14"/>
      <c r="VB19" s="23">
        <v>0</v>
      </c>
    </row>
    <row r="20" spans="1:574" hidden="1" outlineLevel="1">
      <c r="A20" s="21"/>
      <c r="B20" s="21"/>
      <c r="C20" s="14"/>
      <c r="D20" s="14"/>
      <c r="E20" t="b">
        <v>0</v>
      </c>
      <c r="G20" s="29" t="s">
        <v>1749</v>
      </c>
      <c r="AS20" s="553" t="s">
        <v>1749</v>
      </c>
      <c r="AT20" s="9" t="str">
        <f>IF(COUNTIF(AS$5:AS20,AS20)=1,"-","Dup")</f>
        <v>-</v>
      </c>
      <c r="AU20" s="9"/>
      <c r="AV20" s="14"/>
      <c r="AW20" s="14"/>
      <c r="AX20" s="14"/>
      <c r="AY20" s="14"/>
      <c r="AZ20" s="14"/>
      <c r="BA20" s="14"/>
      <c r="BB20" s="14"/>
      <c r="BC20" s="14"/>
      <c r="BD20" s="9"/>
      <c r="BE20" s="14"/>
      <c r="BF20" s="14"/>
      <c r="BG20" s="14"/>
      <c r="BH20" s="14"/>
      <c r="BI20" s="14"/>
      <c r="BJ20" s="14"/>
      <c r="BK20" s="14"/>
      <c r="BL20" s="9"/>
      <c r="BM20" s="14"/>
      <c r="BN20" s="14"/>
      <c r="BO20" s="14"/>
      <c r="BP20" s="14"/>
      <c r="BQ20" s="14"/>
      <c r="BR20" s="14"/>
      <c r="BS20" s="14"/>
      <c r="BT20" s="14"/>
      <c r="BU20" s="14"/>
      <c r="BV20" s="14"/>
      <c r="BW20" s="14"/>
      <c r="BX20" s="9"/>
      <c r="BY20" s="14"/>
      <c r="BZ20" s="14"/>
      <c r="CA20" s="14"/>
      <c r="CB20" s="14"/>
      <c r="CC20" s="14"/>
      <c r="CD20" s="14"/>
      <c r="CE20" s="14"/>
      <c r="CF20" s="14"/>
      <c r="CG20" s="14"/>
      <c r="CH20" s="14"/>
      <c r="CI20" s="9"/>
      <c r="CJ20" s="14"/>
      <c r="CK20" s="14"/>
      <c r="CL20" s="14"/>
      <c r="CM20" s="14"/>
      <c r="CN20" s="14"/>
      <c r="CO20" s="146"/>
      <c r="CP20" s="14"/>
      <c r="CQ20" s="14"/>
      <c r="CR20" s="14"/>
      <c r="CS20" s="14"/>
      <c r="CT20" s="14"/>
      <c r="CU20" s="14"/>
      <c r="CV20" s="14"/>
      <c r="CW20" s="14"/>
      <c r="CX20" s="14"/>
      <c r="CY20" s="14"/>
      <c r="CZ20" s="14"/>
      <c r="DA20" s="14"/>
      <c r="DB20" s="14"/>
      <c r="DC20" s="14"/>
      <c r="DD20" s="14"/>
      <c r="DE20" s="14"/>
      <c r="DF20" s="14"/>
      <c r="DG20" s="14"/>
      <c r="DH20" s="14"/>
      <c r="DI20" s="14"/>
      <c r="DJ20" s="14"/>
      <c r="DK20" s="14"/>
      <c r="DL20" s="14"/>
      <c r="DM20" s="14"/>
      <c r="DN20" s="14"/>
      <c r="DO20" s="14"/>
      <c r="DP20" s="14"/>
      <c r="DQ20" s="14"/>
      <c r="DR20" s="9"/>
      <c r="DS20" s="14"/>
      <c r="DT20" s="14"/>
      <c r="DU20" s="14"/>
      <c r="DV20" s="14"/>
      <c r="DW20" s="14"/>
      <c r="DX20" s="14"/>
      <c r="DY20" s="14"/>
      <c r="DZ20" s="14"/>
      <c r="EA20" s="14"/>
      <c r="EB20" s="14"/>
      <c r="EC20" s="14"/>
      <c r="ED20" s="14"/>
      <c r="EE20" s="14"/>
      <c r="EF20" s="12"/>
      <c r="EG20" s="12"/>
      <c r="EH20" s="14">
        <v>1</v>
      </c>
      <c r="EI20" s="14">
        <v>2</v>
      </c>
      <c r="EJ20" s="12">
        <v>3</v>
      </c>
      <c r="EK20" s="14">
        <v>2</v>
      </c>
      <c r="EL20" s="12">
        <v>3</v>
      </c>
      <c r="EM20" s="14">
        <v>1</v>
      </c>
      <c r="EN20" s="545">
        <f ca="1">OFFSET(EN20,0,-6)</f>
        <v>1</v>
      </c>
      <c r="EO20" s="545">
        <f t="shared" ref="EO20:FQ20" ca="1" si="45">OFFSET(EO20,0,-6)</f>
        <v>2</v>
      </c>
      <c r="EP20" s="545">
        <f t="shared" ca="1" si="45"/>
        <v>3</v>
      </c>
      <c r="EQ20" s="545">
        <f t="shared" ca="1" si="45"/>
        <v>2</v>
      </c>
      <c r="ER20" s="545">
        <f t="shared" ca="1" si="45"/>
        <v>3</v>
      </c>
      <c r="ES20" s="545">
        <f t="shared" ca="1" si="45"/>
        <v>1</v>
      </c>
      <c r="ET20" s="545">
        <f t="shared" ca="1" si="45"/>
        <v>1</v>
      </c>
      <c r="EU20" s="545">
        <f t="shared" ca="1" si="45"/>
        <v>2</v>
      </c>
      <c r="EV20" s="545">
        <f t="shared" ca="1" si="45"/>
        <v>3</v>
      </c>
      <c r="EW20" s="545">
        <f t="shared" ca="1" si="45"/>
        <v>2</v>
      </c>
      <c r="EX20" s="545">
        <f t="shared" ca="1" si="45"/>
        <v>3</v>
      </c>
      <c r="EY20" s="545">
        <f t="shared" ca="1" si="45"/>
        <v>1</v>
      </c>
      <c r="EZ20" s="545">
        <f t="shared" ca="1" si="45"/>
        <v>1</v>
      </c>
      <c r="FA20" s="545">
        <f t="shared" ca="1" si="45"/>
        <v>2</v>
      </c>
      <c r="FB20" s="545">
        <f t="shared" ca="1" si="45"/>
        <v>3</v>
      </c>
      <c r="FC20" s="545">
        <f t="shared" ca="1" si="45"/>
        <v>2</v>
      </c>
      <c r="FD20" s="545">
        <f t="shared" ca="1" si="45"/>
        <v>3</v>
      </c>
      <c r="FE20" s="545">
        <f t="shared" ca="1" si="45"/>
        <v>1</v>
      </c>
      <c r="FF20" s="545">
        <f t="shared" ca="1" si="45"/>
        <v>1</v>
      </c>
      <c r="FG20" s="545">
        <f t="shared" ca="1" si="45"/>
        <v>2</v>
      </c>
      <c r="FH20" s="545">
        <f t="shared" ca="1" si="45"/>
        <v>3</v>
      </c>
      <c r="FI20" s="545">
        <f t="shared" ca="1" si="45"/>
        <v>2</v>
      </c>
      <c r="FJ20" s="545">
        <f t="shared" ca="1" si="45"/>
        <v>3</v>
      </c>
      <c r="FK20" s="545">
        <f t="shared" ca="1" si="45"/>
        <v>1</v>
      </c>
      <c r="FL20" s="545">
        <f t="shared" ca="1" si="45"/>
        <v>1</v>
      </c>
      <c r="FM20" s="545">
        <f t="shared" ca="1" si="45"/>
        <v>2</v>
      </c>
      <c r="FN20" s="545">
        <f t="shared" ca="1" si="45"/>
        <v>3</v>
      </c>
      <c r="FO20" s="545">
        <f t="shared" ca="1" si="45"/>
        <v>2</v>
      </c>
      <c r="FP20" s="545">
        <f t="shared" ca="1" si="45"/>
        <v>3</v>
      </c>
      <c r="FQ20" s="545">
        <f t="shared" ca="1" si="45"/>
        <v>1</v>
      </c>
      <c r="FR20" s="12">
        <v>2</v>
      </c>
      <c r="FS20" s="12">
        <v>3</v>
      </c>
      <c r="FT20" s="12">
        <v>2</v>
      </c>
      <c r="FU20" s="12">
        <v>3</v>
      </c>
      <c r="FV20" s="12">
        <v>1</v>
      </c>
      <c r="FW20" s="544">
        <f ca="1">OFFSET(FW20,0,-5)</f>
        <v>2</v>
      </c>
      <c r="FX20" s="544">
        <f t="shared" ref="FX20:GP20" ca="1" si="46">OFFSET(FX20,0,-5)</f>
        <v>3</v>
      </c>
      <c r="FY20" s="544">
        <f t="shared" ca="1" si="46"/>
        <v>2</v>
      </c>
      <c r="FZ20" s="544">
        <f t="shared" ca="1" si="46"/>
        <v>3</v>
      </c>
      <c r="GA20" s="544">
        <f t="shared" ca="1" si="46"/>
        <v>1</v>
      </c>
      <c r="GB20" s="544">
        <f t="shared" ca="1" si="46"/>
        <v>2</v>
      </c>
      <c r="GC20" s="544">
        <f t="shared" ca="1" si="46"/>
        <v>3</v>
      </c>
      <c r="GD20" s="544">
        <f t="shared" ca="1" si="46"/>
        <v>2</v>
      </c>
      <c r="GE20" s="544">
        <f t="shared" ca="1" si="46"/>
        <v>3</v>
      </c>
      <c r="GF20" s="544">
        <f t="shared" ca="1" si="46"/>
        <v>1</v>
      </c>
      <c r="GG20" s="544">
        <f t="shared" ca="1" si="46"/>
        <v>2</v>
      </c>
      <c r="GH20" s="544">
        <f t="shared" ca="1" si="46"/>
        <v>3</v>
      </c>
      <c r="GI20" s="544">
        <f t="shared" ca="1" si="46"/>
        <v>2</v>
      </c>
      <c r="GJ20" s="544">
        <f t="shared" ca="1" si="46"/>
        <v>3</v>
      </c>
      <c r="GK20" s="544">
        <f t="shared" ca="1" si="46"/>
        <v>1</v>
      </c>
      <c r="GL20" s="544">
        <f t="shared" ca="1" si="46"/>
        <v>2</v>
      </c>
      <c r="GM20" s="544">
        <f t="shared" ca="1" si="46"/>
        <v>3</v>
      </c>
      <c r="GN20" s="544">
        <f t="shared" ca="1" si="46"/>
        <v>2</v>
      </c>
      <c r="GO20" s="544">
        <f t="shared" ca="1" si="46"/>
        <v>3</v>
      </c>
      <c r="GP20" s="544">
        <f t="shared" ca="1" si="46"/>
        <v>1</v>
      </c>
      <c r="GQ20" s="14">
        <v>1</v>
      </c>
      <c r="GR20" s="14">
        <v>2</v>
      </c>
      <c r="GS20" s="12">
        <v>3</v>
      </c>
      <c r="GT20" s="14">
        <v>2</v>
      </c>
      <c r="GU20" s="12">
        <v>3</v>
      </c>
      <c r="GV20" s="14">
        <v>1</v>
      </c>
      <c r="GW20" s="545">
        <f ca="1">OFFSET(GW20,0,-6)</f>
        <v>1</v>
      </c>
      <c r="GX20" s="545">
        <f t="shared" ref="GX20:HZ20" ca="1" si="47">OFFSET(GX20,0,-6)</f>
        <v>2</v>
      </c>
      <c r="GY20" s="545">
        <f t="shared" ca="1" si="47"/>
        <v>3</v>
      </c>
      <c r="GZ20" s="545">
        <f t="shared" ca="1" si="47"/>
        <v>2</v>
      </c>
      <c r="HA20" s="545">
        <f t="shared" ca="1" si="47"/>
        <v>3</v>
      </c>
      <c r="HB20" s="545">
        <f t="shared" ca="1" si="47"/>
        <v>1</v>
      </c>
      <c r="HC20" s="545">
        <f t="shared" ca="1" si="47"/>
        <v>1</v>
      </c>
      <c r="HD20" s="545">
        <f t="shared" ca="1" si="47"/>
        <v>2</v>
      </c>
      <c r="HE20" s="545">
        <f t="shared" ca="1" si="47"/>
        <v>3</v>
      </c>
      <c r="HF20" s="545">
        <f t="shared" ca="1" si="47"/>
        <v>2</v>
      </c>
      <c r="HG20" s="545">
        <f t="shared" ca="1" si="47"/>
        <v>3</v>
      </c>
      <c r="HH20" s="545">
        <f t="shared" ca="1" si="47"/>
        <v>1</v>
      </c>
      <c r="HI20" s="545">
        <f t="shared" ca="1" si="47"/>
        <v>1</v>
      </c>
      <c r="HJ20" s="545">
        <f t="shared" ca="1" si="47"/>
        <v>2</v>
      </c>
      <c r="HK20" s="545">
        <f t="shared" ca="1" si="47"/>
        <v>3</v>
      </c>
      <c r="HL20" s="545">
        <f t="shared" ca="1" si="47"/>
        <v>2</v>
      </c>
      <c r="HM20" s="545">
        <f t="shared" ca="1" si="47"/>
        <v>3</v>
      </c>
      <c r="HN20" s="545">
        <f t="shared" ca="1" si="47"/>
        <v>1</v>
      </c>
      <c r="HO20" s="545">
        <f t="shared" ca="1" si="47"/>
        <v>1</v>
      </c>
      <c r="HP20" s="545">
        <f t="shared" ca="1" si="47"/>
        <v>2</v>
      </c>
      <c r="HQ20" s="545">
        <f t="shared" ca="1" si="47"/>
        <v>3</v>
      </c>
      <c r="HR20" s="545">
        <f t="shared" ca="1" si="47"/>
        <v>2</v>
      </c>
      <c r="HS20" s="545">
        <f t="shared" ca="1" si="47"/>
        <v>3</v>
      </c>
      <c r="HT20" s="545">
        <f t="shared" ca="1" si="47"/>
        <v>1</v>
      </c>
      <c r="HU20" s="545">
        <f t="shared" ca="1" si="47"/>
        <v>1</v>
      </c>
      <c r="HV20" s="545">
        <f t="shared" ca="1" si="47"/>
        <v>2</v>
      </c>
      <c r="HW20" s="545">
        <f t="shared" ca="1" si="47"/>
        <v>3</v>
      </c>
      <c r="HX20" s="545">
        <f t="shared" ca="1" si="47"/>
        <v>2</v>
      </c>
      <c r="HY20" s="545">
        <f t="shared" ca="1" si="47"/>
        <v>3</v>
      </c>
      <c r="HZ20" s="545">
        <f t="shared" ca="1" si="47"/>
        <v>1</v>
      </c>
      <c r="IA20" s="12">
        <v>2</v>
      </c>
      <c r="IB20" s="12">
        <v>3</v>
      </c>
      <c r="IC20" s="12">
        <v>2</v>
      </c>
      <c r="ID20" s="12">
        <v>3</v>
      </c>
      <c r="IE20" s="12">
        <v>1</v>
      </c>
      <c r="IF20" s="544">
        <f ca="1">OFFSET(IF20,0,-5)</f>
        <v>2</v>
      </c>
      <c r="IG20" s="544">
        <f t="shared" ref="IG20:IY20" ca="1" si="48">OFFSET(IG20,0,-5)</f>
        <v>3</v>
      </c>
      <c r="IH20" s="544">
        <f t="shared" ca="1" si="48"/>
        <v>2</v>
      </c>
      <c r="II20" s="544">
        <f t="shared" ca="1" si="48"/>
        <v>3</v>
      </c>
      <c r="IJ20" s="544">
        <f t="shared" ca="1" si="48"/>
        <v>1</v>
      </c>
      <c r="IK20" s="544">
        <f t="shared" ca="1" si="48"/>
        <v>2</v>
      </c>
      <c r="IL20" s="544">
        <f t="shared" ca="1" si="48"/>
        <v>3</v>
      </c>
      <c r="IM20" s="544">
        <f t="shared" ca="1" si="48"/>
        <v>2</v>
      </c>
      <c r="IN20" s="544">
        <f t="shared" ca="1" si="48"/>
        <v>3</v>
      </c>
      <c r="IO20" s="544">
        <f t="shared" ca="1" si="48"/>
        <v>1</v>
      </c>
      <c r="IP20" s="544">
        <f t="shared" ca="1" si="48"/>
        <v>2</v>
      </c>
      <c r="IQ20" s="544">
        <f t="shared" ca="1" si="48"/>
        <v>3</v>
      </c>
      <c r="IR20" s="544">
        <f t="shared" ca="1" si="48"/>
        <v>2</v>
      </c>
      <c r="IS20" s="544">
        <f t="shared" ca="1" si="48"/>
        <v>3</v>
      </c>
      <c r="IT20" s="544">
        <f t="shared" ca="1" si="48"/>
        <v>1</v>
      </c>
      <c r="IU20" s="544">
        <f t="shared" ca="1" si="48"/>
        <v>2</v>
      </c>
      <c r="IV20" s="544">
        <f t="shared" ca="1" si="48"/>
        <v>3</v>
      </c>
      <c r="IW20" s="544">
        <f t="shared" ca="1" si="48"/>
        <v>2</v>
      </c>
      <c r="IX20" s="544">
        <f t="shared" ca="1" si="48"/>
        <v>3</v>
      </c>
      <c r="IY20" s="544">
        <f t="shared" ca="1" si="48"/>
        <v>1</v>
      </c>
      <c r="IZ20" s="14"/>
      <c r="JA20" s="9"/>
      <c r="JB20" s="14"/>
      <c r="JC20" s="14"/>
      <c r="JD20" s="14"/>
      <c r="JE20" s="14"/>
      <c r="JF20" s="14"/>
      <c r="JG20" s="14"/>
      <c r="JH20" s="14"/>
      <c r="JI20" s="14"/>
      <c r="JJ20" s="14"/>
      <c r="JK20" s="14"/>
      <c r="JL20" s="14"/>
      <c r="JM20" s="14"/>
      <c r="JN20" s="14"/>
      <c r="JO20" s="14"/>
      <c r="JP20" s="14"/>
      <c r="JQ20" s="14"/>
      <c r="JR20" s="14"/>
      <c r="JS20" s="14"/>
      <c r="JT20" s="14"/>
      <c r="JU20" s="14"/>
      <c r="JV20" s="14"/>
      <c r="JW20" s="14"/>
      <c r="JX20" s="14"/>
      <c r="JY20" s="14"/>
      <c r="JZ20" s="14"/>
      <c r="KA20" s="14"/>
      <c r="KB20" s="14"/>
      <c r="KC20" s="14"/>
      <c r="KD20" s="14"/>
      <c r="KE20" s="14"/>
      <c r="KF20" s="14"/>
      <c r="KG20" s="14"/>
      <c r="KH20" s="14"/>
      <c r="KI20" s="14"/>
      <c r="KJ20" s="14"/>
      <c r="KK20" s="14"/>
      <c r="KL20" s="14"/>
      <c r="KM20" s="14"/>
      <c r="KN20" s="14"/>
      <c r="KO20" s="14"/>
      <c r="KP20" s="14"/>
      <c r="KQ20" s="9"/>
      <c r="KR20" s="14"/>
      <c r="KS20" s="12"/>
      <c r="KT20" s="12"/>
      <c r="KU20" s="12"/>
      <c r="KV20" s="14"/>
      <c r="KW20" s="14"/>
      <c r="KX20" s="14"/>
      <c r="KY20" s="14"/>
      <c r="KZ20" s="14"/>
      <c r="LA20" s="14"/>
      <c r="LB20" s="14"/>
      <c r="LC20" s="14"/>
      <c r="LD20" s="14"/>
      <c r="LE20" s="14"/>
      <c r="LF20" s="14"/>
      <c r="LG20" s="14"/>
      <c r="LH20" s="14"/>
      <c r="LI20" s="14"/>
      <c r="LJ20" s="14"/>
      <c r="LK20" s="14"/>
      <c r="LL20" s="14"/>
      <c r="LM20" s="14"/>
      <c r="LN20" s="14"/>
      <c r="LO20" s="14"/>
      <c r="LP20" s="14"/>
      <c r="LQ20" s="14"/>
      <c r="LR20" s="14"/>
      <c r="LS20" s="14"/>
      <c r="LT20" s="14"/>
      <c r="LU20" s="14"/>
      <c r="LV20" s="14"/>
      <c r="LW20" s="14"/>
      <c r="LX20" s="14"/>
      <c r="LY20" s="14"/>
      <c r="LZ20" s="14"/>
      <c r="MA20" s="14"/>
      <c r="MB20" s="14"/>
      <c r="MC20" s="14"/>
      <c r="MD20" s="14"/>
      <c r="ME20" s="14"/>
      <c r="MF20" s="14"/>
      <c r="MG20" s="14"/>
      <c r="MH20" s="14"/>
      <c r="MI20" s="14"/>
      <c r="MJ20" s="14"/>
      <c r="MK20" s="14"/>
      <c r="ML20" s="14"/>
      <c r="MM20" s="14"/>
      <c r="MN20" s="14"/>
      <c r="MO20" s="14"/>
      <c r="MP20" s="14"/>
      <c r="MQ20" s="14"/>
      <c r="MR20" s="14"/>
      <c r="MS20" s="14"/>
      <c r="MT20" s="9"/>
      <c r="MU20" s="14"/>
      <c r="MV20" s="14"/>
      <c r="MW20" s="14"/>
      <c r="MX20" s="14"/>
      <c r="MY20" s="14"/>
      <c r="MZ20" s="14"/>
      <c r="NA20" s="14"/>
      <c r="NB20" s="9"/>
      <c r="NC20" s="14"/>
      <c r="ND20" s="14"/>
      <c r="NE20" s="14"/>
      <c r="NF20" s="14"/>
      <c r="NG20" s="14"/>
      <c r="NH20" s="14"/>
      <c r="NI20" s="14"/>
      <c r="NJ20" s="14"/>
      <c r="NK20" s="14"/>
      <c r="NL20" s="14"/>
      <c r="NM20" s="14"/>
      <c r="NN20" s="14"/>
      <c r="NO20" s="14"/>
      <c r="NP20" s="14"/>
      <c r="NQ20" s="14"/>
      <c r="NR20" s="14"/>
      <c r="NS20" s="14"/>
      <c r="NT20" s="14"/>
      <c r="NU20" s="14"/>
      <c r="NV20" s="9"/>
      <c r="NW20" s="12"/>
      <c r="NX20" s="12"/>
      <c r="NY20" s="12"/>
      <c r="NZ20" s="12"/>
      <c r="OA20" s="12"/>
      <c r="OB20" s="12"/>
      <c r="OC20" s="12"/>
      <c r="OD20" s="12"/>
      <c r="OE20" s="12"/>
      <c r="OF20" s="12"/>
      <c r="OG20" s="12"/>
      <c r="OH20" s="12"/>
      <c r="OI20" s="12"/>
      <c r="OJ20" s="12"/>
      <c r="OK20" s="12"/>
      <c r="OL20" s="12"/>
      <c r="OM20" s="12"/>
      <c r="ON20" s="12"/>
      <c r="OO20" s="12"/>
      <c r="OP20" s="12"/>
      <c r="OQ20" s="12"/>
      <c r="OR20" s="12"/>
      <c r="OS20" s="12"/>
      <c r="OT20" s="12"/>
      <c r="OU20" s="12"/>
      <c r="OV20" s="12"/>
      <c r="OW20" s="12"/>
      <c r="OX20" s="12"/>
      <c r="OY20" s="12"/>
      <c r="OZ20" s="12"/>
      <c r="PA20" s="12"/>
      <c r="PB20" s="12"/>
      <c r="PC20" s="12"/>
      <c r="PD20" s="12"/>
      <c r="PE20" s="12"/>
      <c r="PF20" s="12"/>
      <c r="PG20" s="12"/>
      <c r="PH20" s="12"/>
      <c r="PI20" s="12"/>
      <c r="PJ20" s="12"/>
      <c r="PK20" s="12"/>
      <c r="PL20" s="12"/>
      <c r="PM20" s="12"/>
      <c r="PN20" s="12"/>
      <c r="PO20" s="12"/>
      <c r="PP20" s="12"/>
      <c r="PQ20" s="12"/>
      <c r="PR20" s="12"/>
      <c r="PS20" s="12"/>
      <c r="PT20" s="12"/>
      <c r="PU20" s="12"/>
      <c r="PV20" s="12"/>
      <c r="PW20" s="12"/>
      <c r="PX20" s="12"/>
      <c r="PY20" s="12"/>
      <c r="PZ20" s="12"/>
      <c r="QA20" s="12"/>
      <c r="QB20" s="12"/>
      <c r="QC20" s="12"/>
      <c r="QD20" s="12"/>
      <c r="QE20" s="12"/>
      <c r="QF20" s="12"/>
      <c r="QG20" s="144"/>
      <c r="QH20" s="144"/>
      <c r="QI20" s="144"/>
      <c r="QJ20" s="144"/>
      <c r="QK20" s="144"/>
      <c r="QL20" s="144"/>
      <c r="QM20" s="144"/>
      <c r="QN20" s="144"/>
      <c r="QO20" s="144"/>
      <c r="QP20" s="144"/>
      <c r="QQ20" s="144"/>
      <c r="QR20" s="144"/>
      <c r="QS20" s="144"/>
      <c r="QT20" s="144"/>
      <c r="QU20" s="144"/>
      <c r="QV20" s="144"/>
      <c r="QW20" s="144"/>
      <c r="QX20" s="144"/>
      <c r="QY20" s="144"/>
      <c r="QZ20" s="144"/>
      <c r="RA20" s="144"/>
      <c r="RB20" s="144"/>
      <c r="RC20" s="144"/>
      <c r="RD20" s="144"/>
      <c r="RE20" s="144"/>
      <c r="RF20" s="144"/>
      <c r="RG20" s="144"/>
      <c r="RH20" s="144"/>
      <c r="RI20" s="144"/>
      <c r="RJ20" s="144"/>
      <c r="RK20" s="144"/>
      <c r="RL20" s="144"/>
      <c r="RM20" s="144"/>
      <c r="RN20" s="144"/>
      <c r="RO20" s="144"/>
      <c r="RP20" s="144"/>
      <c r="RQ20" s="144"/>
      <c r="RR20" s="144"/>
      <c r="RS20" s="144"/>
      <c r="RT20" s="144"/>
      <c r="RU20" s="144"/>
      <c r="RV20" s="144"/>
      <c r="RW20" s="144"/>
      <c r="RX20" s="144"/>
      <c r="RY20" s="144"/>
      <c r="RZ20" s="144"/>
      <c r="SA20" s="144"/>
      <c r="SB20" s="144"/>
      <c r="SC20" s="144"/>
      <c r="SD20" s="144"/>
      <c r="SE20" s="144"/>
      <c r="SF20" s="144"/>
      <c r="SG20" s="144"/>
      <c r="SH20" s="144"/>
      <c r="SI20" s="144"/>
      <c r="SJ20" s="144"/>
      <c r="SK20" s="144"/>
      <c r="SL20" s="144"/>
      <c r="SM20" s="144"/>
      <c r="SN20" s="144"/>
      <c r="SO20" s="144"/>
      <c r="SP20" s="144"/>
      <c r="SQ20" s="144"/>
      <c r="SR20" s="144"/>
      <c r="SS20" s="144"/>
      <c r="ST20" s="144"/>
      <c r="SU20" s="144"/>
      <c r="SV20" s="144"/>
      <c r="SW20" s="144"/>
      <c r="SX20" s="144"/>
      <c r="SY20" s="144"/>
      <c r="SZ20" s="144"/>
      <c r="TA20" s="144"/>
      <c r="TB20" s="144"/>
      <c r="TC20" s="144"/>
      <c r="TD20" s="144"/>
      <c r="TE20" s="144"/>
      <c r="TF20" s="144"/>
      <c r="TG20" s="144"/>
      <c r="TH20" s="144"/>
      <c r="TI20" s="144"/>
      <c r="TJ20" s="144"/>
      <c r="TK20" s="144"/>
      <c r="TL20" s="144"/>
      <c r="TM20" s="144"/>
      <c r="TN20" s="144"/>
      <c r="TO20" s="144"/>
      <c r="TP20" s="144"/>
      <c r="TQ20" s="144"/>
      <c r="TR20" s="144"/>
      <c r="TS20" s="144"/>
      <c r="TT20" s="144"/>
      <c r="TU20" s="144"/>
      <c r="TV20" s="144"/>
      <c r="TW20" s="144"/>
      <c r="TX20" s="144"/>
      <c r="TY20" s="144"/>
      <c r="TZ20" s="144"/>
      <c r="UA20" s="144"/>
      <c r="UB20" s="144"/>
      <c r="UC20" s="144"/>
      <c r="UD20" s="144"/>
      <c r="UE20" s="144"/>
      <c r="UF20" s="144"/>
      <c r="UG20" s="144"/>
      <c r="UH20" s="144"/>
      <c r="UI20" s="144"/>
      <c r="UJ20" s="144"/>
      <c r="UK20" s="144"/>
      <c r="UL20" s="144"/>
      <c r="UM20" s="144"/>
      <c r="UN20" s="144"/>
      <c r="UO20" s="144"/>
      <c r="UP20" s="144"/>
      <c r="UQ20" s="144"/>
      <c r="UR20" s="144"/>
      <c r="US20" s="144"/>
      <c r="UT20" s="144"/>
      <c r="UU20" s="144"/>
      <c r="UV20" s="144"/>
      <c r="UW20" s="144"/>
      <c r="UX20" s="144"/>
      <c r="UY20" s="144"/>
      <c r="UZ20" s="144"/>
      <c r="VA20" s="14"/>
      <c r="VB20" s="23">
        <v>0</v>
      </c>
    </row>
    <row r="21" spans="1:574" hidden="1" outlineLevel="1">
      <c r="A21" s="510"/>
      <c r="B21" s="510"/>
      <c r="C21" s="511"/>
      <c r="D21" s="511"/>
      <c r="E21" t="b">
        <v>0</v>
      </c>
      <c r="F21" s="105"/>
      <c r="G21" s="512" t="s">
        <v>1655</v>
      </c>
      <c r="H21" s="105"/>
      <c r="I21" s="105"/>
      <c r="J21" s="105"/>
      <c r="K21" s="105"/>
      <c r="L21" s="105"/>
      <c r="M21" s="105"/>
      <c r="N21" s="105"/>
      <c r="O21" s="105"/>
      <c r="P21" s="105"/>
      <c r="Q21" s="105"/>
      <c r="R21" s="105"/>
      <c r="S21" s="105"/>
      <c r="T21" s="105"/>
      <c r="U21" s="105"/>
      <c r="V21" s="105"/>
      <c r="W21" s="105"/>
      <c r="X21" s="105"/>
      <c r="Y21" s="105"/>
      <c r="Z21" s="105"/>
      <c r="AA21" s="105"/>
      <c r="AB21" s="105"/>
      <c r="AC21" s="105"/>
      <c r="AD21" s="105"/>
      <c r="AE21" s="105"/>
      <c r="AF21" s="105"/>
      <c r="AG21" s="105"/>
      <c r="AH21" s="105"/>
      <c r="AI21" s="105"/>
      <c r="AJ21" s="105"/>
      <c r="AK21" s="105"/>
      <c r="AL21" s="105"/>
      <c r="AM21" s="105"/>
      <c r="AN21" s="105"/>
      <c r="AO21" s="105"/>
      <c r="AP21" s="105"/>
      <c r="AQ21" s="105"/>
      <c r="AR21" s="105"/>
      <c r="AS21" s="554" t="s">
        <v>1655</v>
      </c>
      <c r="AT21" s="513" t="str">
        <f>IF(COUNTIF(AS$5:AS29,AS21)=1,"-","Dup")</f>
        <v>-</v>
      </c>
      <c r="AU21" s="513"/>
      <c r="AV21" s="511"/>
      <c r="AW21" s="511"/>
      <c r="AX21" s="511"/>
      <c r="AY21" s="511"/>
      <c r="AZ21" s="511"/>
      <c r="BA21" s="511"/>
      <c r="BB21" s="511"/>
      <c r="BC21" s="511"/>
      <c r="BD21" s="513"/>
      <c r="BE21" s="511"/>
      <c r="BF21" s="511"/>
      <c r="BG21" s="511"/>
      <c r="BH21" s="511"/>
      <c r="BI21" s="511"/>
      <c r="BJ21" s="511"/>
      <c r="BK21" s="511"/>
      <c r="BL21" s="513"/>
      <c r="BM21" s="511"/>
      <c r="BN21" s="511"/>
      <c r="BO21" s="511"/>
      <c r="BP21" s="511"/>
      <c r="BQ21" s="511"/>
      <c r="BR21" s="511"/>
      <c r="BS21" s="511"/>
      <c r="BT21" s="511"/>
      <c r="BU21" s="511"/>
      <c r="BV21" s="511"/>
      <c r="BW21" s="511"/>
      <c r="BX21" s="513"/>
      <c r="BY21" s="511"/>
      <c r="BZ21" s="511"/>
      <c r="CA21" s="511"/>
      <c r="CB21" s="511"/>
      <c r="CC21" s="511"/>
      <c r="CD21" s="511"/>
      <c r="CE21" s="511"/>
      <c r="CF21" s="511"/>
      <c r="CG21" s="511"/>
      <c r="CH21" s="511"/>
      <c r="CI21" s="513"/>
      <c r="CJ21" s="511"/>
      <c r="CK21" s="511"/>
      <c r="CL21" s="511"/>
      <c r="CM21" s="511"/>
      <c r="CN21" s="511"/>
      <c r="CO21" s="514"/>
      <c r="CP21" s="511"/>
      <c r="CQ21" s="511"/>
      <c r="CR21" s="511"/>
      <c r="CS21" s="511"/>
      <c r="CT21" s="511"/>
      <c r="CU21" s="511"/>
      <c r="CV21" s="511"/>
      <c r="CW21" s="511"/>
      <c r="CX21" s="511"/>
      <c r="CY21" s="511"/>
      <c r="CZ21" s="511"/>
      <c r="DA21" s="511"/>
      <c r="DB21" s="511"/>
      <c r="DC21" s="511"/>
      <c r="DD21" s="511"/>
      <c r="DE21" s="511"/>
      <c r="DF21" s="511"/>
      <c r="DG21" s="511"/>
      <c r="DH21" s="511"/>
      <c r="DI21" s="511"/>
      <c r="DJ21" s="511"/>
      <c r="DK21" s="511"/>
      <c r="DL21" s="511"/>
      <c r="DM21" s="511"/>
      <c r="DN21" s="511"/>
      <c r="DO21" s="511"/>
      <c r="DP21" s="511"/>
      <c r="DQ21" s="511"/>
      <c r="DR21" s="513"/>
      <c r="DS21" s="511"/>
      <c r="DT21" s="511"/>
      <c r="DU21" s="511"/>
      <c r="DV21" s="511"/>
      <c r="DW21" s="511"/>
      <c r="DX21" s="511"/>
      <c r="DY21" s="511"/>
      <c r="DZ21" s="511"/>
      <c r="EA21" s="511"/>
      <c r="EB21" s="511"/>
      <c r="EC21" s="511"/>
      <c r="ED21" s="511"/>
      <c r="EE21" s="511"/>
      <c r="EF21" s="208">
        <v>1</v>
      </c>
      <c r="EG21" s="208">
        <v>1</v>
      </c>
      <c r="EH21" s="208">
        <v>1</v>
      </c>
      <c r="EI21" s="208">
        <v>1</v>
      </c>
      <c r="EJ21" s="208">
        <v>1</v>
      </c>
      <c r="EK21" s="208">
        <v>1</v>
      </c>
      <c r="EL21" s="208">
        <v>1</v>
      </c>
      <c r="EM21" s="208">
        <v>1</v>
      </c>
      <c r="EN21" s="136">
        <f ca="1">OFFSET(EN21,0,-6)+1</f>
        <v>2</v>
      </c>
      <c r="EO21" s="136">
        <f t="shared" ref="EO21:FQ21" ca="1" si="49">OFFSET(EO21,0,-6)+1</f>
        <v>2</v>
      </c>
      <c r="EP21" s="136">
        <f t="shared" ca="1" si="49"/>
        <v>2</v>
      </c>
      <c r="EQ21" s="136">
        <f t="shared" ca="1" si="49"/>
        <v>2</v>
      </c>
      <c r="ER21" s="136">
        <f t="shared" ca="1" si="49"/>
        <v>2</v>
      </c>
      <c r="ES21" s="136">
        <f t="shared" ca="1" si="49"/>
        <v>2</v>
      </c>
      <c r="ET21" s="136">
        <f t="shared" ca="1" si="49"/>
        <v>3</v>
      </c>
      <c r="EU21" s="136">
        <f t="shared" ca="1" si="49"/>
        <v>3</v>
      </c>
      <c r="EV21" s="136">
        <f t="shared" ca="1" si="49"/>
        <v>3</v>
      </c>
      <c r="EW21" s="136">
        <f t="shared" ca="1" si="49"/>
        <v>3</v>
      </c>
      <c r="EX21" s="136">
        <f t="shared" ca="1" si="49"/>
        <v>3</v>
      </c>
      <c r="EY21" s="136">
        <f t="shared" ca="1" si="49"/>
        <v>3</v>
      </c>
      <c r="EZ21" s="136">
        <f t="shared" ca="1" si="49"/>
        <v>4</v>
      </c>
      <c r="FA21" s="136">
        <f t="shared" ca="1" si="49"/>
        <v>4</v>
      </c>
      <c r="FB21" s="136">
        <f t="shared" ca="1" si="49"/>
        <v>4</v>
      </c>
      <c r="FC21" s="136">
        <f t="shared" ca="1" si="49"/>
        <v>4</v>
      </c>
      <c r="FD21" s="136">
        <f t="shared" ca="1" si="49"/>
        <v>4</v>
      </c>
      <c r="FE21" s="136">
        <f t="shared" ca="1" si="49"/>
        <v>4</v>
      </c>
      <c r="FF21" s="136">
        <f t="shared" ca="1" si="49"/>
        <v>5</v>
      </c>
      <c r="FG21" s="136">
        <f t="shared" ca="1" si="49"/>
        <v>5</v>
      </c>
      <c r="FH21" s="136">
        <f t="shared" ca="1" si="49"/>
        <v>5</v>
      </c>
      <c r="FI21" s="136">
        <f t="shared" ca="1" si="49"/>
        <v>5</v>
      </c>
      <c r="FJ21" s="136">
        <f t="shared" ca="1" si="49"/>
        <v>5</v>
      </c>
      <c r="FK21" s="136">
        <f t="shared" ca="1" si="49"/>
        <v>5</v>
      </c>
      <c r="FL21" s="136">
        <f t="shared" ca="1" si="49"/>
        <v>6</v>
      </c>
      <c r="FM21" s="136">
        <f t="shared" ca="1" si="49"/>
        <v>6</v>
      </c>
      <c r="FN21" s="136">
        <f t="shared" ca="1" si="49"/>
        <v>6</v>
      </c>
      <c r="FO21" s="136">
        <f t="shared" ca="1" si="49"/>
        <v>6</v>
      </c>
      <c r="FP21" s="136">
        <f t="shared" ca="1" si="49"/>
        <v>6</v>
      </c>
      <c r="FQ21" s="136">
        <f t="shared" ca="1" si="49"/>
        <v>6</v>
      </c>
      <c r="FR21" s="208">
        <v>1</v>
      </c>
      <c r="FS21" s="208">
        <v>1</v>
      </c>
      <c r="FT21" s="208">
        <v>1</v>
      </c>
      <c r="FU21" s="208">
        <v>1</v>
      </c>
      <c r="FV21" s="208">
        <v>1</v>
      </c>
      <c r="FW21" s="208">
        <v>1</v>
      </c>
      <c r="FX21" s="208">
        <v>1</v>
      </c>
      <c r="FY21" s="208">
        <v>1</v>
      </c>
      <c r="FZ21" s="208">
        <v>1</v>
      </c>
      <c r="GA21" s="208">
        <v>1</v>
      </c>
      <c r="GB21" s="208">
        <v>1</v>
      </c>
      <c r="GC21" s="208">
        <v>1</v>
      </c>
      <c r="GD21" s="208">
        <v>1</v>
      </c>
      <c r="GE21" s="208">
        <v>1</v>
      </c>
      <c r="GF21" s="208">
        <v>1</v>
      </c>
      <c r="GG21" s="208">
        <v>1</v>
      </c>
      <c r="GH21" s="208">
        <v>1</v>
      </c>
      <c r="GI21" s="208">
        <v>1</v>
      </c>
      <c r="GJ21" s="208">
        <v>1</v>
      </c>
      <c r="GK21" s="208">
        <v>1</v>
      </c>
      <c r="GL21" s="208">
        <v>1</v>
      </c>
      <c r="GM21" s="208">
        <v>1</v>
      </c>
      <c r="GN21" s="208">
        <v>1</v>
      </c>
      <c r="GO21" s="208">
        <v>1</v>
      </c>
      <c r="GP21" s="208">
        <v>1</v>
      </c>
      <c r="GQ21" s="208">
        <v>1</v>
      </c>
      <c r="GR21" s="208">
        <v>1</v>
      </c>
      <c r="GS21" s="208">
        <v>1</v>
      </c>
      <c r="GT21" s="208">
        <v>1</v>
      </c>
      <c r="GU21" s="208">
        <v>1</v>
      </c>
      <c r="GV21" s="208">
        <v>1</v>
      </c>
      <c r="GW21" s="136">
        <f ca="1">OFFSET(GW21,0,-6)+1</f>
        <v>2</v>
      </c>
      <c r="GX21" s="136">
        <f t="shared" ref="GX21:HZ21" ca="1" si="50">OFFSET(GX21,0,-6)+1</f>
        <v>2</v>
      </c>
      <c r="GY21" s="136">
        <f t="shared" ca="1" si="50"/>
        <v>2</v>
      </c>
      <c r="GZ21" s="136">
        <f t="shared" ca="1" si="50"/>
        <v>2</v>
      </c>
      <c r="HA21" s="136">
        <f t="shared" ca="1" si="50"/>
        <v>2</v>
      </c>
      <c r="HB21" s="136">
        <f t="shared" ca="1" si="50"/>
        <v>2</v>
      </c>
      <c r="HC21" s="136">
        <f t="shared" ca="1" si="50"/>
        <v>3</v>
      </c>
      <c r="HD21" s="136">
        <f t="shared" ca="1" si="50"/>
        <v>3</v>
      </c>
      <c r="HE21" s="136">
        <f t="shared" ca="1" si="50"/>
        <v>3</v>
      </c>
      <c r="HF21" s="136">
        <f t="shared" ca="1" si="50"/>
        <v>3</v>
      </c>
      <c r="HG21" s="136">
        <f t="shared" ca="1" si="50"/>
        <v>3</v>
      </c>
      <c r="HH21" s="136">
        <f t="shared" ca="1" si="50"/>
        <v>3</v>
      </c>
      <c r="HI21" s="136">
        <f t="shared" ca="1" si="50"/>
        <v>4</v>
      </c>
      <c r="HJ21" s="136">
        <f t="shared" ca="1" si="50"/>
        <v>4</v>
      </c>
      <c r="HK21" s="136">
        <f t="shared" ca="1" si="50"/>
        <v>4</v>
      </c>
      <c r="HL21" s="136">
        <f t="shared" ca="1" si="50"/>
        <v>4</v>
      </c>
      <c r="HM21" s="136">
        <f t="shared" ca="1" si="50"/>
        <v>4</v>
      </c>
      <c r="HN21" s="136">
        <f t="shared" ca="1" si="50"/>
        <v>4</v>
      </c>
      <c r="HO21" s="136">
        <f t="shared" ca="1" si="50"/>
        <v>5</v>
      </c>
      <c r="HP21" s="136">
        <f t="shared" ca="1" si="50"/>
        <v>5</v>
      </c>
      <c r="HQ21" s="136">
        <f t="shared" ca="1" si="50"/>
        <v>5</v>
      </c>
      <c r="HR21" s="136">
        <f t="shared" ca="1" si="50"/>
        <v>5</v>
      </c>
      <c r="HS21" s="136">
        <f t="shared" ca="1" si="50"/>
        <v>5</v>
      </c>
      <c r="HT21" s="136">
        <f t="shared" ca="1" si="50"/>
        <v>5</v>
      </c>
      <c r="HU21" s="136">
        <f t="shared" ca="1" si="50"/>
        <v>6</v>
      </c>
      <c r="HV21" s="136">
        <f t="shared" ca="1" si="50"/>
        <v>6</v>
      </c>
      <c r="HW21" s="136">
        <f t="shared" ca="1" si="50"/>
        <v>6</v>
      </c>
      <c r="HX21" s="136">
        <f t="shared" ca="1" si="50"/>
        <v>6</v>
      </c>
      <c r="HY21" s="136">
        <f t="shared" ca="1" si="50"/>
        <v>6</v>
      </c>
      <c r="HZ21" s="136">
        <f t="shared" ca="1" si="50"/>
        <v>6</v>
      </c>
      <c r="IA21" s="208">
        <v>1</v>
      </c>
      <c r="IB21" s="208">
        <v>1</v>
      </c>
      <c r="IC21" s="208">
        <v>1</v>
      </c>
      <c r="ID21" s="208">
        <v>1</v>
      </c>
      <c r="IE21" s="208">
        <v>1</v>
      </c>
      <c r="IF21" s="208">
        <v>1</v>
      </c>
      <c r="IG21" s="208">
        <v>1</v>
      </c>
      <c r="IH21" s="208">
        <v>1</v>
      </c>
      <c r="II21" s="208">
        <v>1</v>
      </c>
      <c r="IJ21" s="208">
        <v>1</v>
      </c>
      <c r="IK21" s="208">
        <v>1</v>
      </c>
      <c r="IL21" s="208">
        <v>1</v>
      </c>
      <c r="IM21" s="208">
        <v>1</v>
      </c>
      <c r="IN21" s="208">
        <v>1</v>
      </c>
      <c r="IO21" s="208">
        <v>1</v>
      </c>
      <c r="IP21" s="208">
        <v>1</v>
      </c>
      <c r="IQ21" s="208">
        <v>1</v>
      </c>
      <c r="IR21" s="208">
        <v>1</v>
      </c>
      <c r="IS21" s="208">
        <v>1</v>
      </c>
      <c r="IT21" s="208">
        <v>1</v>
      </c>
      <c r="IU21" s="208">
        <v>1</v>
      </c>
      <c r="IV21" s="208">
        <v>1</v>
      </c>
      <c r="IW21" s="208">
        <v>1</v>
      </c>
      <c r="IX21" s="208">
        <v>1</v>
      </c>
      <c r="IY21" s="208">
        <v>1</v>
      </c>
      <c r="IZ21" s="511"/>
      <c r="JA21" s="513"/>
      <c r="JB21" s="511"/>
      <c r="JC21" s="511"/>
      <c r="JD21" s="511"/>
      <c r="JE21" s="511"/>
      <c r="JF21" s="511"/>
      <c r="JG21" s="511"/>
      <c r="JH21" s="511"/>
      <c r="JI21" s="511"/>
      <c r="JJ21" s="511"/>
      <c r="JK21" s="511"/>
      <c r="JL21" s="511"/>
      <c r="JM21" s="511"/>
      <c r="JN21" s="511"/>
      <c r="JO21" s="511"/>
      <c r="JP21" s="511"/>
      <c r="JQ21" s="511"/>
      <c r="JR21" s="511"/>
      <c r="JS21" s="511"/>
      <c r="JT21" s="511"/>
      <c r="JU21" s="511"/>
      <c r="JV21" s="511"/>
      <c r="JW21" s="511"/>
      <c r="JX21" s="511"/>
      <c r="JY21" s="511"/>
      <c r="JZ21" s="511"/>
      <c r="KA21" s="511"/>
      <c r="KB21" s="511"/>
      <c r="KC21" s="511"/>
      <c r="KD21" s="511"/>
      <c r="KE21" s="511"/>
      <c r="KF21" s="511"/>
      <c r="KG21" s="511"/>
      <c r="KH21" s="511"/>
      <c r="KI21" s="511"/>
      <c r="KJ21" s="511"/>
      <c r="KK21" s="511"/>
      <c r="KL21" s="511"/>
      <c r="KM21" s="511"/>
      <c r="KN21" s="511"/>
      <c r="KO21" s="511"/>
      <c r="KP21" s="511"/>
      <c r="KQ21" s="513"/>
      <c r="KR21" s="511"/>
      <c r="KS21" s="511"/>
      <c r="KT21" s="511"/>
      <c r="KU21" s="511"/>
      <c r="KV21" s="511"/>
      <c r="KW21" s="511"/>
      <c r="KX21" s="511"/>
      <c r="KY21" s="511"/>
      <c r="KZ21" s="511"/>
      <c r="LA21" s="511"/>
      <c r="LB21" s="511"/>
      <c r="LC21" s="511"/>
      <c r="LD21" s="511"/>
      <c r="LE21" s="511"/>
      <c r="LF21" s="511"/>
      <c r="LG21" s="511"/>
      <c r="LH21" s="511"/>
      <c r="LI21" s="511"/>
      <c r="LJ21" s="511"/>
      <c r="LK21" s="511"/>
      <c r="LL21" s="511"/>
      <c r="LM21" s="511"/>
      <c r="LN21" s="511"/>
      <c r="LO21" s="511"/>
      <c r="LP21" s="511"/>
      <c r="LQ21" s="511"/>
      <c r="LR21" s="511"/>
      <c r="LS21" s="511"/>
      <c r="LT21" s="511"/>
      <c r="LU21" s="511"/>
      <c r="LV21" s="511"/>
      <c r="LW21" s="511"/>
      <c r="LX21" s="511"/>
      <c r="LY21" s="511"/>
      <c r="LZ21" s="511"/>
      <c r="MA21" s="511"/>
      <c r="MB21" s="511"/>
      <c r="MC21" s="511"/>
      <c r="MD21" s="511"/>
      <c r="ME21" s="511"/>
      <c r="MF21" s="511"/>
      <c r="MG21" s="511"/>
      <c r="MH21" s="511"/>
      <c r="MI21" s="511"/>
      <c r="MJ21" s="511"/>
      <c r="MK21" s="511"/>
      <c r="ML21" s="511"/>
      <c r="MM21" s="511"/>
      <c r="MN21" s="511"/>
      <c r="MO21" s="511"/>
      <c r="MP21" s="511"/>
      <c r="MQ21" s="511"/>
      <c r="MR21" s="511"/>
      <c r="MS21" s="511"/>
      <c r="MT21" s="513"/>
      <c r="MU21" s="511"/>
      <c r="MV21" s="511"/>
      <c r="MW21" s="511"/>
      <c r="MX21" s="511"/>
      <c r="MY21" s="511"/>
      <c r="MZ21" s="511"/>
      <c r="NA21" s="511"/>
      <c r="NB21" s="513"/>
      <c r="NC21" s="511"/>
      <c r="ND21" s="511"/>
      <c r="NE21" s="511"/>
      <c r="NF21" s="511"/>
      <c r="NG21" s="511"/>
      <c r="NH21" s="511"/>
      <c r="NI21" s="511"/>
      <c r="NJ21" s="511"/>
      <c r="NK21" s="511"/>
      <c r="NL21" s="511"/>
      <c r="NM21" s="511"/>
      <c r="NN21" s="511"/>
      <c r="NO21" s="511"/>
      <c r="NP21" s="511"/>
      <c r="NQ21" s="511"/>
      <c r="NR21" s="511"/>
      <c r="NS21" s="511"/>
      <c r="NT21" s="511"/>
      <c r="NU21" s="511"/>
      <c r="NV21" s="513"/>
      <c r="NW21" s="12">
        <v>1</v>
      </c>
      <c r="NX21" s="12">
        <v>1</v>
      </c>
      <c r="NY21" s="12">
        <v>1</v>
      </c>
      <c r="NZ21" s="12">
        <v>1</v>
      </c>
      <c r="OA21" s="12">
        <v>1</v>
      </c>
      <c r="OB21" s="12">
        <v>1</v>
      </c>
      <c r="OC21" s="136">
        <f ca="1">OFFSET(OC21,0,-6)+1</f>
        <v>2</v>
      </c>
      <c r="OD21" s="136">
        <f t="shared" ref="OD21:PF21" ca="1" si="51">OFFSET(OD21,0,-6)+1</f>
        <v>2</v>
      </c>
      <c r="OE21" s="136">
        <f t="shared" ca="1" si="51"/>
        <v>2</v>
      </c>
      <c r="OF21" s="136">
        <f t="shared" ca="1" si="51"/>
        <v>2</v>
      </c>
      <c r="OG21" s="136">
        <f t="shared" ca="1" si="51"/>
        <v>2</v>
      </c>
      <c r="OH21" s="136">
        <f t="shared" ca="1" si="51"/>
        <v>2</v>
      </c>
      <c r="OI21" s="136">
        <f t="shared" ca="1" si="51"/>
        <v>3</v>
      </c>
      <c r="OJ21" s="136">
        <f t="shared" ca="1" si="51"/>
        <v>3</v>
      </c>
      <c r="OK21" s="136">
        <f t="shared" ca="1" si="51"/>
        <v>3</v>
      </c>
      <c r="OL21" s="136">
        <f t="shared" ca="1" si="51"/>
        <v>3</v>
      </c>
      <c r="OM21" s="136">
        <f t="shared" ca="1" si="51"/>
        <v>3</v>
      </c>
      <c r="ON21" s="136">
        <f t="shared" ca="1" si="51"/>
        <v>3</v>
      </c>
      <c r="OO21" s="136">
        <f t="shared" ca="1" si="51"/>
        <v>4</v>
      </c>
      <c r="OP21" s="136">
        <f t="shared" ca="1" si="51"/>
        <v>4</v>
      </c>
      <c r="OQ21" s="136">
        <f t="shared" ca="1" si="51"/>
        <v>4</v>
      </c>
      <c r="OR21" s="136">
        <f t="shared" ca="1" si="51"/>
        <v>4</v>
      </c>
      <c r="OS21" s="136">
        <f t="shared" ca="1" si="51"/>
        <v>4</v>
      </c>
      <c r="OT21" s="136">
        <f t="shared" ca="1" si="51"/>
        <v>4</v>
      </c>
      <c r="OU21" s="136">
        <f t="shared" ca="1" si="51"/>
        <v>5</v>
      </c>
      <c r="OV21" s="136">
        <f t="shared" ca="1" si="51"/>
        <v>5</v>
      </c>
      <c r="OW21" s="136">
        <f t="shared" ca="1" si="51"/>
        <v>5</v>
      </c>
      <c r="OX21" s="136">
        <f t="shared" ca="1" si="51"/>
        <v>5</v>
      </c>
      <c r="OY21" s="136">
        <f t="shared" ca="1" si="51"/>
        <v>5</v>
      </c>
      <c r="OZ21" s="136">
        <f t="shared" ca="1" si="51"/>
        <v>5</v>
      </c>
      <c r="PA21" s="136">
        <f t="shared" ca="1" si="51"/>
        <v>6</v>
      </c>
      <c r="PB21" s="136">
        <f t="shared" ca="1" si="51"/>
        <v>6</v>
      </c>
      <c r="PC21" s="136">
        <f t="shared" ca="1" si="51"/>
        <v>6</v>
      </c>
      <c r="PD21" s="136">
        <f t="shared" ca="1" si="51"/>
        <v>6</v>
      </c>
      <c r="PE21" s="136">
        <f t="shared" ca="1" si="51"/>
        <v>6</v>
      </c>
      <c r="PF21" s="136">
        <f t="shared" ca="1" si="51"/>
        <v>6</v>
      </c>
      <c r="PG21" s="12">
        <v>1</v>
      </c>
      <c r="PH21" s="12">
        <v>1</v>
      </c>
      <c r="PI21" s="12">
        <v>1</v>
      </c>
      <c r="PJ21" s="12">
        <v>1</v>
      </c>
      <c r="PK21" s="12">
        <v>1</v>
      </c>
      <c r="PL21" s="12">
        <v>1</v>
      </c>
      <c r="PM21" s="12">
        <v>1</v>
      </c>
      <c r="PN21" s="12">
        <v>1</v>
      </c>
      <c r="PO21" s="12">
        <v>1</v>
      </c>
      <c r="PP21" s="12">
        <v>1</v>
      </c>
      <c r="PQ21" s="12">
        <v>1</v>
      </c>
      <c r="PR21" s="12">
        <v>1</v>
      </c>
      <c r="PS21" s="12">
        <v>1</v>
      </c>
      <c r="PT21" s="12">
        <v>1</v>
      </c>
      <c r="PU21" s="12">
        <v>1</v>
      </c>
      <c r="PV21" s="12">
        <v>1</v>
      </c>
      <c r="PW21" s="12">
        <v>1</v>
      </c>
      <c r="PX21" s="12">
        <v>1</v>
      </c>
      <c r="PY21" s="12">
        <v>1</v>
      </c>
      <c r="PZ21" s="12">
        <v>1</v>
      </c>
      <c r="QA21" s="12">
        <v>1</v>
      </c>
      <c r="QB21" s="12">
        <v>1</v>
      </c>
      <c r="QC21" s="12">
        <v>1</v>
      </c>
      <c r="QD21" s="12">
        <v>1</v>
      </c>
      <c r="QE21" s="12">
        <v>1</v>
      </c>
      <c r="QF21" s="12">
        <v>1</v>
      </c>
      <c r="QG21" s="145">
        <f>NW21</f>
        <v>1</v>
      </c>
      <c r="QH21" s="145">
        <f t="shared" ref="QH21:SS21" si="52">NX21</f>
        <v>1</v>
      </c>
      <c r="QI21" s="145">
        <f t="shared" si="52"/>
        <v>1</v>
      </c>
      <c r="QJ21" s="145">
        <f t="shared" si="52"/>
        <v>1</v>
      </c>
      <c r="QK21" s="145">
        <f t="shared" si="52"/>
        <v>1</v>
      </c>
      <c r="QL21" s="145">
        <f t="shared" si="52"/>
        <v>1</v>
      </c>
      <c r="QM21" s="145">
        <f t="shared" ca="1" si="52"/>
        <v>2</v>
      </c>
      <c r="QN21" s="145">
        <f t="shared" ca="1" si="52"/>
        <v>2</v>
      </c>
      <c r="QO21" s="145">
        <f t="shared" ca="1" si="52"/>
        <v>2</v>
      </c>
      <c r="QP21" s="145">
        <f t="shared" ca="1" si="52"/>
        <v>2</v>
      </c>
      <c r="QQ21" s="145">
        <f t="shared" ca="1" si="52"/>
        <v>2</v>
      </c>
      <c r="QR21" s="145">
        <f t="shared" ca="1" si="52"/>
        <v>2</v>
      </c>
      <c r="QS21" s="145">
        <f t="shared" ca="1" si="52"/>
        <v>3</v>
      </c>
      <c r="QT21" s="145">
        <f t="shared" ca="1" si="52"/>
        <v>3</v>
      </c>
      <c r="QU21" s="145">
        <f t="shared" ca="1" si="52"/>
        <v>3</v>
      </c>
      <c r="QV21" s="145">
        <f t="shared" ca="1" si="52"/>
        <v>3</v>
      </c>
      <c r="QW21" s="145">
        <f t="shared" ca="1" si="52"/>
        <v>3</v>
      </c>
      <c r="QX21" s="145">
        <f t="shared" ca="1" si="52"/>
        <v>3</v>
      </c>
      <c r="QY21" s="145">
        <f t="shared" ca="1" si="52"/>
        <v>4</v>
      </c>
      <c r="QZ21" s="145">
        <f t="shared" ca="1" si="52"/>
        <v>4</v>
      </c>
      <c r="RA21" s="145">
        <f t="shared" ca="1" si="52"/>
        <v>4</v>
      </c>
      <c r="RB21" s="145">
        <f t="shared" ca="1" si="52"/>
        <v>4</v>
      </c>
      <c r="RC21" s="145">
        <f t="shared" ca="1" si="52"/>
        <v>4</v>
      </c>
      <c r="RD21" s="145">
        <f t="shared" ca="1" si="52"/>
        <v>4</v>
      </c>
      <c r="RE21" s="145">
        <f t="shared" ca="1" si="52"/>
        <v>5</v>
      </c>
      <c r="RF21" s="145">
        <f t="shared" ca="1" si="52"/>
        <v>5</v>
      </c>
      <c r="RG21" s="145">
        <f t="shared" ca="1" si="52"/>
        <v>5</v>
      </c>
      <c r="RH21" s="145">
        <f t="shared" ca="1" si="52"/>
        <v>5</v>
      </c>
      <c r="RI21" s="145">
        <f t="shared" ca="1" si="52"/>
        <v>5</v>
      </c>
      <c r="RJ21" s="145">
        <f t="shared" ca="1" si="52"/>
        <v>5</v>
      </c>
      <c r="RK21" s="145">
        <f t="shared" ca="1" si="52"/>
        <v>6</v>
      </c>
      <c r="RL21" s="145">
        <f t="shared" ca="1" si="52"/>
        <v>6</v>
      </c>
      <c r="RM21" s="145">
        <f t="shared" ca="1" si="52"/>
        <v>6</v>
      </c>
      <c r="RN21" s="145">
        <f t="shared" ca="1" si="52"/>
        <v>6</v>
      </c>
      <c r="RO21" s="145">
        <f t="shared" ca="1" si="52"/>
        <v>6</v>
      </c>
      <c r="RP21" s="145">
        <f t="shared" ca="1" si="52"/>
        <v>6</v>
      </c>
      <c r="RQ21" s="145">
        <f t="shared" si="52"/>
        <v>1</v>
      </c>
      <c r="RR21" s="145">
        <f t="shared" si="52"/>
        <v>1</v>
      </c>
      <c r="RS21" s="145">
        <f t="shared" si="52"/>
        <v>1</v>
      </c>
      <c r="RT21" s="145">
        <f t="shared" si="52"/>
        <v>1</v>
      </c>
      <c r="RU21" s="145">
        <f t="shared" si="52"/>
        <v>1</v>
      </c>
      <c r="RV21" s="145">
        <f t="shared" si="52"/>
        <v>1</v>
      </c>
      <c r="RW21" s="145">
        <f t="shared" si="52"/>
        <v>1</v>
      </c>
      <c r="RX21" s="145">
        <f t="shared" si="52"/>
        <v>1</v>
      </c>
      <c r="RY21" s="145">
        <f t="shared" si="52"/>
        <v>1</v>
      </c>
      <c r="RZ21" s="145">
        <f t="shared" si="52"/>
        <v>1</v>
      </c>
      <c r="SA21" s="145">
        <f t="shared" si="52"/>
        <v>1</v>
      </c>
      <c r="SB21" s="145">
        <f t="shared" si="52"/>
        <v>1</v>
      </c>
      <c r="SC21" s="145">
        <f t="shared" si="52"/>
        <v>1</v>
      </c>
      <c r="SD21" s="145">
        <f t="shared" si="52"/>
        <v>1</v>
      </c>
      <c r="SE21" s="145">
        <f t="shared" si="52"/>
        <v>1</v>
      </c>
      <c r="SF21" s="145">
        <f t="shared" si="52"/>
        <v>1</v>
      </c>
      <c r="SG21" s="145">
        <f t="shared" si="52"/>
        <v>1</v>
      </c>
      <c r="SH21" s="145">
        <f t="shared" si="52"/>
        <v>1</v>
      </c>
      <c r="SI21" s="145">
        <f t="shared" si="52"/>
        <v>1</v>
      </c>
      <c r="SJ21" s="145">
        <f t="shared" si="52"/>
        <v>1</v>
      </c>
      <c r="SK21" s="145">
        <f t="shared" si="52"/>
        <v>1</v>
      </c>
      <c r="SL21" s="145">
        <f t="shared" si="52"/>
        <v>1</v>
      </c>
      <c r="SM21" s="145">
        <f t="shared" si="52"/>
        <v>1</v>
      </c>
      <c r="SN21" s="145">
        <f t="shared" si="52"/>
        <v>1</v>
      </c>
      <c r="SO21" s="145">
        <f t="shared" si="52"/>
        <v>1</v>
      </c>
      <c r="SP21" s="145">
        <f t="shared" si="52"/>
        <v>1</v>
      </c>
      <c r="SQ21" s="145">
        <f t="shared" si="52"/>
        <v>1</v>
      </c>
      <c r="SR21" s="145">
        <f t="shared" si="52"/>
        <v>1</v>
      </c>
      <c r="SS21" s="145">
        <f t="shared" si="52"/>
        <v>1</v>
      </c>
      <c r="ST21" s="145">
        <f t="shared" ref="ST21:UZ21" si="53">QJ21</f>
        <v>1</v>
      </c>
      <c r="SU21" s="145">
        <f t="shared" si="53"/>
        <v>1</v>
      </c>
      <c r="SV21" s="145">
        <f t="shared" si="53"/>
        <v>1</v>
      </c>
      <c r="SW21" s="145">
        <f t="shared" ca="1" si="53"/>
        <v>2</v>
      </c>
      <c r="SX21" s="145">
        <f t="shared" ca="1" si="53"/>
        <v>2</v>
      </c>
      <c r="SY21" s="145">
        <f t="shared" ca="1" si="53"/>
        <v>2</v>
      </c>
      <c r="SZ21" s="145">
        <f t="shared" ca="1" si="53"/>
        <v>2</v>
      </c>
      <c r="TA21" s="145">
        <f t="shared" ca="1" si="53"/>
        <v>2</v>
      </c>
      <c r="TB21" s="145">
        <f t="shared" ca="1" si="53"/>
        <v>2</v>
      </c>
      <c r="TC21" s="145">
        <f t="shared" ca="1" si="53"/>
        <v>3</v>
      </c>
      <c r="TD21" s="145">
        <f t="shared" ca="1" si="53"/>
        <v>3</v>
      </c>
      <c r="TE21" s="145">
        <f t="shared" ca="1" si="53"/>
        <v>3</v>
      </c>
      <c r="TF21" s="145">
        <f t="shared" ca="1" si="53"/>
        <v>3</v>
      </c>
      <c r="TG21" s="145">
        <f t="shared" ca="1" si="53"/>
        <v>3</v>
      </c>
      <c r="TH21" s="145">
        <f t="shared" ca="1" si="53"/>
        <v>3</v>
      </c>
      <c r="TI21" s="145">
        <f t="shared" ca="1" si="53"/>
        <v>4</v>
      </c>
      <c r="TJ21" s="145">
        <f t="shared" ca="1" si="53"/>
        <v>4</v>
      </c>
      <c r="TK21" s="145">
        <f t="shared" ca="1" si="53"/>
        <v>4</v>
      </c>
      <c r="TL21" s="145">
        <f t="shared" ca="1" si="53"/>
        <v>4</v>
      </c>
      <c r="TM21" s="145">
        <f t="shared" ca="1" si="53"/>
        <v>4</v>
      </c>
      <c r="TN21" s="145">
        <f t="shared" ca="1" si="53"/>
        <v>4</v>
      </c>
      <c r="TO21" s="145">
        <f t="shared" ca="1" si="53"/>
        <v>5</v>
      </c>
      <c r="TP21" s="145">
        <f t="shared" ca="1" si="53"/>
        <v>5</v>
      </c>
      <c r="TQ21" s="145">
        <f t="shared" ca="1" si="53"/>
        <v>5</v>
      </c>
      <c r="TR21" s="145">
        <f t="shared" ca="1" si="53"/>
        <v>5</v>
      </c>
      <c r="TS21" s="145">
        <f t="shared" ca="1" si="53"/>
        <v>5</v>
      </c>
      <c r="TT21" s="145">
        <f t="shared" ca="1" si="53"/>
        <v>5</v>
      </c>
      <c r="TU21" s="145">
        <f t="shared" ca="1" si="53"/>
        <v>6</v>
      </c>
      <c r="TV21" s="145">
        <f t="shared" ca="1" si="53"/>
        <v>6</v>
      </c>
      <c r="TW21" s="145">
        <f t="shared" ca="1" si="53"/>
        <v>6</v>
      </c>
      <c r="TX21" s="145">
        <f t="shared" ca="1" si="53"/>
        <v>6</v>
      </c>
      <c r="TY21" s="145">
        <f t="shared" ca="1" si="53"/>
        <v>6</v>
      </c>
      <c r="TZ21" s="145">
        <f t="shared" ca="1" si="53"/>
        <v>6</v>
      </c>
      <c r="UA21" s="145">
        <f t="shared" si="53"/>
        <v>1</v>
      </c>
      <c r="UB21" s="145">
        <f t="shared" si="53"/>
        <v>1</v>
      </c>
      <c r="UC21" s="145">
        <f t="shared" si="53"/>
        <v>1</v>
      </c>
      <c r="UD21" s="145">
        <f t="shared" si="53"/>
        <v>1</v>
      </c>
      <c r="UE21" s="145">
        <f t="shared" si="53"/>
        <v>1</v>
      </c>
      <c r="UF21" s="145">
        <f t="shared" si="53"/>
        <v>1</v>
      </c>
      <c r="UG21" s="145">
        <f t="shared" si="53"/>
        <v>1</v>
      </c>
      <c r="UH21" s="145">
        <f t="shared" si="53"/>
        <v>1</v>
      </c>
      <c r="UI21" s="145">
        <f t="shared" si="53"/>
        <v>1</v>
      </c>
      <c r="UJ21" s="145">
        <f t="shared" si="53"/>
        <v>1</v>
      </c>
      <c r="UK21" s="145">
        <f t="shared" si="53"/>
        <v>1</v>
      </c>
      <c r="UL21" s="145">
        <f t="shared" si="53"/>
        <v>1</v>
      </c>
      <c r="UM21" s="145">
        <f t="shared" si="53"/>
        <v>1</v>
      </c>
      <c r="UN21" s="145">
        <f t="shared" si="53"/>
        <v>1</v>
      </c>
      <c r="UO21" s="145">
        <f t="shared" si="53"/>
        <v>1</v>
      </c>
      <c r="UP21" s="145">
        <f t="shared" si="53"/>
        <v>1</v>
      </c>
      <c r="UQ21" s="145">
        <f t="shared" si="53"/>
        <v>1</v>
      </c>
      <c r="UR21" s="145">
        <f t="shared" si="53"/>
        <v>1</v>
      </c>
      <c r="US21" s="145">
        <f t="shared" si="53"/>
        <v>1</v>
      </c>
      <c r="UT21" s="145">
        <f t="shared" si="53"/>
        <v>1</v>
      </c>
      <c r="UU21" s="145">
        <f t="shared" si="53"/>
        <v>1</v>
      </c>
      <c r="UV21" s="145">
        <f t="shared" si="53"/>
        <v>1</v>
      </c>
      <c r="UW21" s="145">
        <f t="shared" si="53"/>
        <v>1</v>
      </c>
      <c r="UX21" s="145">
        <f t="shared" si="53"/>
        <v>1</v>
      </c>
      <c r="UY21" s="145">
        <f t="shared" si="53"/>
        <v>1</v>
      </c>
      <c r="UZ21" s="145">
        <f t="shared" si="53"/>
        <v>1</v>
      </c>
      <c r="VA21" s="511"/>
      <c r="VB21" s="515">
        <v>0</v>
      </c>
    </row>
    <row r="22" spans="1:574">
      <c r="A22" s="21">
        <f>ROW(A22)-5</f>
        <v>17</v>
      </c>
      <c r="B22" s="21">
        <v>0</v>
      </c>
      <c r="C22">
        <v>0</v>
      </c>
      <c r="D22" s="11" t="str">
        <f>D$5</f>
        <v>SNSW</v>
      </c>
      <c r="E22" t="b">
        <v>0</v>
      </c>
      <c r="F22" t="b">
        <v>1</v>
      </c>
      <c r="G22" t="b">
        <v>1</v>
      </c>
      <c r="I22" s="11">
        <f t="shared" ref="I22:X22" si="54">I$5</f>
        <v>0</v>
      </c>
      <c r="J22" s="11">
        <f t="shared" si="54"/>
        <v>0</v>
      </c>
      <c r="K22" s="11">
        <f t="shared" si="54"/>
        <v>0</v>
      </c>
      <c r="L22" s="11">
        <f t="shared" si="54"/>
        <v>1</v>
      </c>
      <c r="M22" s="11">
        <f>M$5</f>
        <v>2</v>
      </c>
      <c r="N22" s="11">
        <f t="shared" si="54"/>
        <v>2</v>
      </c>
      <c r="O22" s="11">
        <f t="shared" si="54"/>
        <v>3</v>
      </c>
      <c r="P22" s="11">
        <f t="shared" si="54"/>
        <v>2</v>
      </c>
      <c r="Q22" s="11">
        <f t="shared" si="54"/>
        <v>0</v>
      </c>
      <c r="R22" s="11">
        <f t="shared" si="54"/>
        <v>0</v>
      </c>
      <c r="S22" s="11">
        <f t="shared" si="54"/>
        <v>0</v>
      </c>
      <c r="T22" s="11">
        <f t="shared" si="54"/>
        <v>0</v>
      </c>
      <c r="U22" s="11">
        <f t="shared" si="54"/>
        <v>0</v>
      </c>
      <c r="V22" s="11">
        <f>V$5</f>
        <v>0</v>
      </c>
      <c r="W22" s="11">
        <f t="shared" si="54"/>
        <v>0</v>
      </c>
      <c r="X22" s="11">
        <f t="shared" si="54"/>
        <v>0</v>
      </c>
      <c r="Y22" s="211"/>
      <c r="Z22" s="211"/>
      <c r="AA22" s="211"/>
      <c r="AB22" s="211"/>
      <c r="AC22" s="11">
        <v>0</v>
      </c>
      <c r="AD22" s="211"/>
      <c r="AE22" s="211"/>
      <c r="AF22" s="211"/>
      <c r="AG22" s="211"/>
      <c r="AH22" s="211"/>
      <c r="AI22" s="211"/>
      <c r="AJ22" s="211"/>
      <c r="AK22" s="211"/>
      <c r="AS22" s="224" t="s">
        <v>381</v>
      </c>
      <c r="AT22" s="9" t="str">
        <f>IF(COUNTIF(AS$5:AS22,AS22)=1,"-","Dup")</f>
        <v>-</v>
      </c>
      <c r="AU22" s="9"/>
      <c r="AV22" s="11" t="str">
        <f t="shared" ref="AV22:BC22" si="55">AV$5</f>
        <v>-</v>
      </c>
      <c r="AW22" s="11" t="str">
        <f t="shared" si="55"/>
        <v>-</v>
      </c>
      <c r="AX22" s="11" t="str">
        <f t="shared" si="55"/>
        <v>-</v>
      </c>
      <c r="AY22" s="11" t="str">
        <f t="shared" si="55"/>
        <v>-</v>
      </c>
      <c r="AZ22" s="11" t="str">
        <f t="shared" si="55"/>
        <v>-</v>
      </c>
      <c r="BA22" s="11" t="str">
        <f t="shared" si="55"/>
        <v>-</v>
      </c>
      <c r="BB22" s="11" t="str">
        <f t="shared" si="55"/>
        <v>-</v>
      </c>
      <c r="BC22" s="11" t="str">
        <f t="shared" si="55"/>
        <v>-</v>
      </c>
      <c r="BD22" s="9"/>
      <c r="BE22" s="11" t="str">
        <f t="shared" ref="BE22:DQ22" si="56">BE$5</f>
        <v>-</v>
      </c>
      <c r="BF22" s="11" t="str">
        <f t="shared" si="56"/>
        <v>-</v>
      </c>
      <c r="BG22" s="11" t="str">
        <f t="shared" si="56"/>
        <v>-</v>
      </c>
      <c r="BH22" s="11" t="str">
        <f t="shared" si="56"/>
        <v>-</v>
      </c>
      <c r="BI22" s="11" t="str">
        <f t="shared" si="56"/>
        <v>-</v>
      </c>
      <c r="BJ22" s="11" t="str">
        <f>BJ$5</f>
        <v>-</v>
      </c>
      <c r="BK22" s="11" t="str">
        <f>BK$5</f>
        <v>-</v>
      </c>
      <c r="BL22" s="9"/>
      <c r="BM22" s="11" t="str">
        <f t="shared" ref="BM22:CH22" si="57">BM$5</f>
        <v>-</v>
      </c>
      <c r="BN22" s="11" t="str">
        <f t="shared" si="57"/>
        <v>-</v>
      </c>
      <c r="BO22" s="11" t="str">
        <f t="shared" si="57"/>
        <v>-</v>
      </c>
      <c r="BP22" s="11" t="str">
        <f t="shared" si="57"/>
        <v>-</v>
      </c>
      <c r="BQ22" s="11" t="str">
        <f t="shared" si="57"/>
        <v>-</v>
      </c>
      <c r="BR22" s="11" t="str">
        <f t="shared" si="57"/>
        <v>-</v>
      </c>
      <c r="BS22" s="11" t="str">
        <f t="shared" si="57"/>
        <v>-</v>
      </c>
      <c r="BT22" s="11" t="str">
        <f t="shared" si="57"/>
        <v>-</v>
      </c>
      <c r="BU22" s="11" t="str">
        <f t="shared" si="57"/>
        <v>-</v>
      </c>
      <c r="BV22" s="11" t="str">
        <f t="shared" si="57"/>
        <v>-</v>
      </c>
      <c r="BW22" s="11" t="str">
        <f t="shared" si="57"/>
        <v>-</v>
      </c>
      <c r="BX22" s="9"/>
      <c r="BY22" s="11" t="str">
        <f t="shared" si="57"/>
        <v>-</v>
      </c>
      <c r="BZ22" s="11" t="str">
        <f t="shared" si="57"/>
        <v>-</v>
      </c>
      <c r="CA22" s="11" t="str">
        <f t="shared" si="57"/>
        <v>-</v>
      </c>
      <c r="CB22" s="11" t="str">
        <f t="shared" si="57"/>
        <v>-</v>
      </c>
      <c r="CC22" s="11" t="str">
        <f t="shared" si="57"/>
        <v>-</v>
      </c>
      <c r="CD22" s="11" t="str">
        <f t="shared" si="57"/>
        <v>-</v>
      </c>
      <c r="CE22" s="11" t="str">
        <f t="shared" si="57"/>
        <v>-</v>
      </c>
      <c r="CF22" s="11" t="str">
        <f t="shared" si="57"/>
        <v>-</v>
      </c>
      <c r="CG22" s="11" t="str">
        <f t="shared" si="57"/>
        <v>-</v>
      </c>
      <c r="CH22" s="11" t="str">
        <f t="shared" si="57"/>
        <v>-</v>
      </c>
      <c r="CI22" s="9"/>
      <c r="CJ22" s="11" t="str">
        <f t="shared" si="56"/>
        <v>-</v>
      </c>
      <c r="CK22" s="11" t="str">
        <f>CK$5</f>
        <v>-</v>
      </c>
      <c r="CL22" s="11" t="str">
        <f>CL$5</f>
        <v>-</v>
      </c>
      <c r="CM22" s="11" t="str">
        <f>CM$5</f>
        <v>-</v>
      </c>
      <c r="CN22" s="11" t="str">
        <f t="shared" si="56"/>
        <v>-</v>
      </c>
      <c r="CO22" s="11" t="str">
        <f t="shared" si="56"/>
        <v>-</v>
      </c>
      <c r="CP22" s="11" t="str">
        <f t="shared" si="56"/>
        <v>-</v>
      </c>
      <c r="CQ22" s="11" t="str">
        <f t="shared" si="56"/>
        <v>-</v>
      </c>
      <c r="CR22" s="11" t="str">
        <f t="shared" ref="CR22:DN22" si="58">CR$5</f>
        <v>-</v>
      </c>
      <c r="CS22" s="11" t="str">
        <f t="shared" si="58"/>
        <v>-</v>
      </c>
      <c r="CT22" s="11" t="str">
        <f t="shared" si="58"/>
        <v>-</v>
      </c>
      <c r="CU22" s="11" t="str">
        <f t="shared" si="58"/>
        <v>-</v>
      </c>
      <c r="CV22" s="11" t="str">
        <f t="shared" si="58"/>
        <v>-</v>
      </c>
      <c r="CW22" s="11" t="str">
        <f t="shared" si="58"/>
        <v>-</v>
      </c>
      <c r="CX22" s="11" t="str">
        <f t="shared" si="58"/>
        <v>-</v>
      </c>
      <c r="CY22" s="11" t="str">
        <f t="shared" si="58"/>
        <v>-</v>
      </c>
      <c r="CZ22" s="11" t="str">
        <f t="shared" si="58"/>
        <v>-</v>
      </c>
      <c r="DA22" s="11" t="str">
        <f t="shared" si="58"/>
        <v>-</v>
      </c>
      <c r="DB22" s="11" t="str">
        <f t="shared" si="58"/>
        <v>-</v>
      </c>
      <c r="DC22" s="11" t="str">
        <f t="shared" si="58"/>
        <v>-</v>
      </c>
      <c r="DD22" s="11" t="str">
        <f t="shared" si="58"/>
        <v>-</v>
      </c>
      <c r="DE22" s="11" t="str">
        <f t="shared" si="58"/>
        <v>-</v>
      </c>
      <c r="DF22" s="11" t="str">
        <f t="shared" si="58"/>
        <v>-</v>
      </c>
      <c r="DG22" s="11" t="str">
        <f t="shared" si="58"/>
        <v>-</v>
      </c>
      <c r="DH22" s="11" t="str">
        <f t="shared" si="58"/>
        <v>-</v>
      </c>
      <c r="DI22" s="11" t="str">
        <f t="shared" si="58"/>
        <v>-</v>
      </c>
      <c r="DJ22" s="11" t="str">
        <f t="shared" si="58"/>
        <v>-</v>
      </c>
      <c r="DK22" s="11" t="str">
        <f t="shared" si="58"/>
        <v>-</v>
      </c>
      <c r="DL22" s="11" t="str">
        <f t="shared" si="58"/>
        <v>-</v>
      </c>
      <c r="DM22" s="11" t="str">
        <f t="shared" si="58"/>
        <v>-</v>
      </c>
      <c r="DN22" s="11" t="str">
        <f t="shared" si="58"/>
        <v>-</v>
      </c>
      <c r="DO22" s="11" t="str">
        <f t="shared" si="56"/>
        <v>-</v>
      </c>
      <c r="DP22" s="11">
        <f t="shared" si="56"/>
        <v>1</v>
      </c>
      <c r="DQ22" s="11">
        <f t="shared" si="56"/>
        <v>1</v>
      </c>
      <c r="DR22" s="9"/>
      <c r="DS22" s="11">
        <f t="shared" ref="DS22:ED22" si="59">DS$5</f>
        <v>0</v>
      </c>
      <c r="DT22" s="11">
        <f t="shared" si="59"/>
        <v>0</v>
      </c>
      <c r="DU22" s="11">
        <f t="shared" si="59"/>
        <v>0</v>
      </c>
      <c r="DV22" s="11">
        <f t="shared" si="59"/>
        <v>0</v>
      </c>
      <c r="DW22" s="11">
        <f t="shared" si="59"/>
        <v>0</v>
      </c>
      <c r="DX22" s="11">
        <f t="shared" si="59"/>
        <v>0</v>
      </c>
      <c r="DY22" s="11">
        <f t="shared" si="59"/>
        <v>0</v>
      </c>
      <c r="DZ22" s="11">
        <f t="shared" si="59"/>
        <v>0</v>
      </c>
      <c r="EA22" s="11">
        <f t="shared" si="59"/>
        <v>0</v>
      </c>
      <c r="EB22" s="11">
        <f t="shared" si="59"/>
        <v>0</v>
      </c>
      <c r="EC22" s="11">
        <f t="shared" si="59"/>
        <v>0</v>
      </c>
      <c r="ED22" s="11">
        <f t="shared" si="59"/>
        <v>0</v>
      </c>
      <c r="EE22" s="11">
        <f t="shared" ref="EE22:IZ22" si="60">EE$5</f>
        <v>0</v>
      </c>
      <c r="EF22" s="517">
        <f t="shared" si="60"/>
        <v>0</v>
      </c>
      <c r="EG22" s="517">
        <f t="shared" si="60"/>
        <v>0</v>
      </c>
      <c r="EH22" s="517">
        <f t="shared" si="60"/>
        <v>0</v>
      </c>
      <c r="EI22" s="517">
        <f t="shared" si="60"/>
        <v>0</v>
      </c>
      <c r="EJ22" s="517">
        <f t="shared" si="60"/>
        <v>0</v>
      </c>
      <c r="EK22" s="517">
        <f t="shared" si="60"/>
        <v>0</v>
      </c>
      <c r="EL22" s="517">
        <f t="shared" si="60"/>
        <v>0</v>
      </c>
      <c r="EM22" s="517">
        <f t="shared" si="60"/>
        <v>0</v>
      </c>
      <c r="EN22" s="517">
        <f t="shared" si="60"/>
        <v>0</v>
      </c>
      <c r="EO22" s="517">
        <f t="shared" si="60"/>
        <v>0</v>
      </c>
      <c r="EP22" s="517">
        <f t="shared" si="60"/>
        <v>0</v>
      </c>
      <c r="EQ22" s="517">
        <f t="shared" si="60"/>
        <v>0</v>
      </c>
      <c r="ER22" s="517">
        <f t="shared" si="60"/>
        <v>0</v>
      </c>
      <c r="ES22" s="517">
        <f t="shared" si="60"/>
        <v>0</v>
      </c>
      <c r="ET22" s="517">
        <f t="shared" si="60"/>
        <v>0</v>
      </c>
      <c r="EU22" s="517">
        <f t="shared" si="60"/>
        <v>0</v>
      </c>
      <c r="EV22" s="517">
        <f t="shared" si="60"/>
        <v>0</v>
      </c>
      <c r="EW22" s="517">
        <f t="shared" si="60"/>
        <v>0</v>
      </c>
      <c r="EX22" s="517">
        <f t="shared" si="60"/>
        <v>0</v>
      </c>
      <c r="EY22" s="517">
        <f t="shared" si="60"/>
        <v>0</v>
      </c>
      <c r="EZ22" s="517">
        <f t="shared" si="60"/>
        <v>0</v>
      </c>
      <c r="FA22" s="517">
        <f t="shared" si="60"/>
        <v>0</v>
      </c>
      <c r="FB22" s="517">
        <f t="shared" si="60"/>
        <v>0</v>
      </c>
      <c r="FC22" s="517">
        <f t="shared" si="60"/>
        <v>0</v>
      </c>
      <c r="FD22" s="517">
        <f t="shared" si="60"/>
        <v>0</v>
      </c>
      <c r="FE22" s="517">
        <f t="shared" si="60"/>
        <v>0</v>
      </c>
      <c r="FF22" s="517">
        <f t="shared" si="60"/>
        <v>0</v>
      </c>
      <c r="FG22" s="517">
        <f t="shared" si="60"/>
        <v>0</v>
      </c>
      <c r="FH22" s="517">
        <f t="shared" si="60"/>
        <v>0</v>
      </c>
      <c r="FI22" s="517">
        <f t="shared" si="60"/>
        <v>0</v>
      </c>
      <c r="FJ22" s="517">
        <f t="shared" si="60"/>
        <v>0</v>
      </c>
      <c r="FK22" s="517">
        <f t="shared" si="60"/>
        <v>0</v>
      </c>
      <c r="FL22" s="517">
        <f t="shared" si="60"/>
        <v>0</v>
      </c>
      <c r="FM22" s="517">
        <f t="shared" si="60"/>
        <v>0</v>
      </c>
      <c r="FN22" s="517">
        <f t="shared" si="60"/>
        <v>0</v>
      </c>
      <c r="FO22" s="517">
        <f t="shared" si="60"/>
        <v>0</v>
      </c>
      <c r="FP22" s="517">
        <f t="shared" si="60"/>
        <v>0</v>
      </c>
      <c r="FQ22" s="517">
        <f t="shared" si="60"/>
        <v>0</v>
      </c>
      <c r="FR22" s="517">
        <f t="shared" si="60"/>
        <v>0</v>
      </c>
      <c r="FS22" s="517">
        <f t="shared" si="60"/>
        <v>0</v>
      </c>
      <c r="FT22" s="517">
        <f t="shared" si="60"/>
        <v>0</v>
      </c>
      <c r="FU22" s="517">
        <f t="shared" si="60"/>
        <v>0</v>
      </c>
      <c r="FV22" s="517">
        <f t="shared" si="60"/>
        <v>0</v>
      </c>
      <c r="FW22" s="517">
        <f t="shared" si="60"/>
        <v>0</v>
      </c>
      <c r="FX22" s="517">
        <f t="shared" si="60"/>
        <v>0</v>
      </c>
      <c r="FY22" s="517">
        <f t="shared" si="60"/>
        <v>0</v>
      </c>
      <c r="FZ22" s="517">
        <f t="shared" si="60"/>
        <v>0</v>
      </c>
      <c r="GA22" s="517">
        <f t="shared" si="60"/>
        <v>0</v>
      </c>
      <c r="GB22" s="517">
        <f t="shared" si="60"/>
        <v>0</v>
      </c>
      <c r="GC22" s="517">
        <f t="shared" si="60"/>
        <v>0</v>
      </c>
      <c r="GD22" s="517">
        <f t="shared" si="60"/>
        <v>0</v>
      </c>
      <c r="GE22" s="517">
        <f t="shared" si="60"/>
        <v>0</v>
      </c>
      <c r="GF22" s="517">
        <f t="shared" si="60"/>
        <v>0</v>
      </c>
      <c r="GG22" s="517">
        <f t="shared" si="60"/>
        <v>0</v>
      </c>
      <c r="GH22" s="517">
        <f t="shared" si="60"/>
        <v>0</v>
      </c>
      <c r="GI22" s="517">
        <f t="shared" si="60"/>
        <v>0</v>
      </c>
      <c r="GJ22" s="517">
        <f t="shared" si="60"/>
        <v>0</v>
      </c>
      <c r="GK22" s="517">
        <f t="shared" si="60"/>
        <v>0</v>
      </c>
      <c r="GL22" s="517">
        <f t="shared" si="60"/>
        <v>0</v>
      </c>
      <c r="GM22" s="517">
        <f t="shared" si="60"/>
        <v>0</v>
      </c>
      <c r="GN22" s="517">
        <f t="shared" si="60"/>
        <v>0</v>
      </c>
      <c r="GO22" s="517">
        <f t="shared" si="60"/>
        <v>0</v>
      </c>
      <c r="GP22" s="517">
        <f t="shared" si="60"/>
        <v>0</v>
      </c>
      <c r="GQ22" s="517">
        <f t="shared" si="60"/>
        <v>0</v>
      </c>
      <c r="GR22" s="517">
        <f t="shared" si="60"/>
        <v>0</v>
      </c>
      <c r="GS22" s="517">
        <f t="shared" si="60"/>
        <v>0</v>
      </c>
      <c r="GT22" s="517">
        <f t="shared" si="60"/>
        <v>0</v>
      </c>
      <c r="GU22" s="517">
        <f t="shared" si="60"/>
        <v>0</v>
      </c>
      <c r="GV22" s="517">
        <f t="shared" si="60"/>
        <v>0</v>
      </c>
      <c r="GW22" s="517">
        <f t="shared" si="60"/>
        <v>0</v>
      </c>
      <c r="GX22" s="517">
        <f t="shared" si="60"/>
        <v>0</v>
      </c>
      <c r="GY22" s="517">
        <f t="shared" si="60"/>
        <v>0</v>
      </c>
      <c r="GZ22" s="517">
        <f t="shared" si="60"/>
        <v>0</v>
      </c>
      <c r="HA22" s="517">
        <f t="shared" si="60"/>
        <v>0</v>
      </c>
      <c r="HB22" s="517">
        <f t="shared" si="60"/>
        <v>0</v>
      </c>
      <c r="HC22" s="517">
        <f t="shared" si="60"/>
        <v>0</v>
      </c>
      <c r="HD22" s="517">
        <f t="shared" si="60"/>
        <v>0</v>
      </c>
      <c r="HE22" s="517">
        <f t="shared" si="60"/>
        <v>0</v>
      </c>
      <c r="HF22" s="517">
        <f t="shared" si="60"/>
        <v>0</v>
      </c>
      <c r="HG22" s="517">
        <f t="shared" si="60"/>
        <v>0</v>
      </c>
      <c r="HH22" s="517">
        <f t="shared" si="60"/>
        <v>0</v>
      </c>
      <c r="HI22" s="517">
        <f t="shared" si="60"/>
        <v>0</v>
      </c>
      <c r="HJ22" s="517">
        <f t="shared" si="60"/>
        <v>0</v>
      </c>
      <c r="HK22" s="517">
        <f t="shared" si="60"/>
        <v>0</v>
      </c>
      <c r="HL22" s="517">
        <f t="shared" si="60"/>
        <v>0</v>
      </c>
      <c r="HM22" s="517">
        <f t="shared" si="60"/>
        <v>0</v>
      </c>
      <c r="HN22" s="517">
        <f t="shared" si="60"/>
        <v>0</v>
      </c>
      <c r="HO22" s="517">
        <f t="shared" si="60"/>
        <v>0</v>
      </c>
      <c r="HP22" s="517">
        <f t="shared" si="60"/>
        <v>0</v>
      </c>
      <c r="HQ22" s="517">
        <f t="shared" si="60"/>
        <v>0</v>
      </c>
      <c r="HR22" s="517">
        <f t="shared" si="60"/>
        <v>0</v>
      </c>
      <c r="HS22" s="517">
        <f t="shared" si="60"/>
        <v>0</v>
      </c>
      <c r="HT22" s="517">
        <f t="shared" si="60"/>
        <v>0</v>
      </c>
      <c r="HU22" s="517">
        <f t="shared" si="60"/>
        <v>0</v>
      </c>
      <c r="HV22" s="517">
        <f t="shared" si="60"/>
        <v>0</v>
      </c>
      <c r="HW22" s="517">
        <f t="shared" si="60"/>
        <v>0</v>
      </c>
      <c r="HX22" s="517">
        <f t="shared" si="60"/>
        <v>0</v>
      </c>
      <c r="HY22" s="517">
        <f t="shared" si="60"/>
        <v>0</v>
      </c>
      <c r="HZ22" s="517">
        <f t="shared" si="60"/>
        <v>0</v>
      </c>
      <c r="IA22" s="517">
        <f t="shared" si="60"/>
        <v>0</v>
      </c>
      <c r="IB22" s="517">
        <f t="shared" si="60"/>
        <v>0</v>
      </c>
      <c r="IC22" s="517">
        <f t="shared" si="60"/>
        <v>0</v>
      </c>
      <c r="ID22" s="517">
        <f t="shared" si="60"/>
        <v>0</v>
      </c>
      <c r="IE22" s="517">
        <f t="shared" si="60"/>
        <v>0</v>
      </c>
      <c r="IF22" s="517">
        <f t="shared" si="60"/>
        <v>0</v>
      </c>
      <c r="IG22" s="517">
        <f t="shared" si="60"/>
        <v>0</v>
      </c>
      <c r="IH22" s="517">
        <f t="shared" si="60"/>
        <v>0</v>
      </c>
      <c r="II22" s="517">
        <f t="shared" si="60"/>
        <v>0</v>
      </c>
      <c r="IJ22" s="517">
        <f t="shared" si="60"/>
        <v>0</v>
      </c>
      <c r="IK22" s="517">
        <f t="shared" si="60"/>
        <v>0</v>
      </c>
      <c r="IL22" s="517">
        <f t="shared" si="60"/>
        <v>0</v>
      </c>
      <c r="IM22" s="517">
        <f t="shared" si="60"/>
        <v>0</v>
      </c>
      <c r="IN22" s="517">
        <f t="shared" si="60"/>
        <v>0</v>
      </c>
      <c r="IO22" s="517">
        <f t="shared" si="60"/>
        <v>0</v>
      </c>
      <c r="IP22" s="517">
        <f t="shared" si="60"/>
        <v>0</v>
      </c>
      <c r="IQ22" s="517">
        <f t="shared" si="60"/>
        <v>0</v>
      </c>
      <c r="IR22" s="517">
        <f t="shared" si="60"/>
        <v>0</v>
      </c>
      <c r="IS22" s="517">
        <f t="shared" si="60"/>
        <v>0</v>
      </c>
      <c r="IT22" s="517">
        <f t="shared" si="60"/>
        <v>0</v>
      </c>
      <c r="IU22" s="517">
        <f t="shared" si="60"/>
        <v>0</v>
      </c>
      <c r="IV22" s="517">
        <f t="shared" si="60"/>
        <v>0</v>
      </c>
      <c r="IW22" s="517">
        <f t="shared" si="60"/>
        <v>0</v>
      </c>
      <c r="IX22" s="517">
        <f t="shared" si="60"/>
        <v>0</v>
      </c>
      <c r="IY22" s="517">
        <f t="shared" si="60"/>
        <v>0</v>
      </c>
      <c r="IZ22" s="11" t="str">
        <f t="shared" si="60"/>
        <v>-</v>
      </c>
      <c r="JA22" s="9"/>
      <c r="JB22" s="12">
        <v>1</v>
      </c>
      <c r="JC22" s="12" t="b">
        <v>0</v>
      </c>
      <c r="JD22" s="11">
        <f t="shared" ref="JD22" si="61">JD$5</f>
        <v>0</v>
      </c>
      <c r="JE22" s="11">
        <f>JE$5</f>
        <v>0</v>
      </c>
      <c r="JF22" s="11">
        <f>JF$5</f>
        <v>0</v>
      </c>
      <c r="JG22" s="11">
        <f>JG$5</f>
        <v>0</v>
      </c>
      <c r="JH22" s="11">
        <f>JH$5</f>
        <v>0</v>
      </c>
      <c r="JI22" s="11" t="str">
        <f t="shared" ref="JI22:JQ22" si="62">JI$5</f>
        <v>-</v>
      </c>
      <c r="JJ22" s="11">
        <f t="shared" si="62"/>
        <v>1</v>
      </c>
      <c r="JK22" s="11">
        <f t="shared" si="62"/>
        <v>0</v>
      </c>
      <c r="JL22" s="11">
        <f t="shared" si="62"/>
        <v>0</v>
      </c>
      <c r="JM22" s="11">
        <f t="shared" si="62"/>
        <v>0</v>
      </c>
      <c r="JN22" s="11">
        <f>JN$5</f>
        <v>0</v>
      </c>
      <c r="JO22" s="11">
        <f>JO$5</f>
        <v>0</v>
      </c>
      <c r="JP22" s="11">
        <f t="shared" si="62"/>
        <v>0</v>
      </c>
      <c r="JQ22" s="11">
        <f t="shared" si="62"/>
        <v>0</v>
      </c>
      <c r="JR22" s="11">
        <f t="shared" ref="JR22:KP22" si="63">JR$5</f>
        <v>0</v>
      </c>
      <c r="JS22" s="11">
        <f t="shared" si="63"/>
        <v>0</v>
      </c>
      <c r="JT22" s="11">
        <f t="shared" si="63"/>
        <v>0</v>
      </c>
      <c r="JU22" s="11">
        <f t="shared" si="63"/>
        <v>0</v>
      </c>
      <c r="JV22" s="11">
        <f t="shared" si="63"/>
        <v>0</v>
      </c>
      <c r="JW22" s="11">
        <f t="shared" si="63"/>
        <v>0</v>
      </c>
      <c r="JX22" s="11">
        <f t="shared" si="63"/>
        <v>0</v>
      </c>
      <c r="JY22" s="11">
        <f t="shared" si="63"/>
        <v>0</v>
      </c>
      <c r="JZ22" s="11">
        <f t="shared" si="63"/>
        <v>0</v>
      </c>
      <c r="KA22" s="11">
        <f t="shared" si="63"/>
        <v>0</v>
      </c>
      <c r="KB22" s="11">
        <f t="shared" si="63"/>
        <v>0</v>
      </c>
      <c r="KC22" s="11">
        <f t="shared" si="63"/>
        <v>0</v>
      </c>
      <c r="KD22" s="11">
        <f t="shared" si="63"/>
        <v>0</v>
      </c>
      <c r="KE22" s="11">
        <f t="shared" si="63"/>
        <v>0</v>
      </c>
      <c r="KF22" s="11">
        <f t="shared" si="63"/>
        <v>0</v>
      </c>
      <c r="KG22" s="11">
        <f t="shared" si="63"/>
        <v>0</v>
      </c>
      <c r="KH22" s="11">
        <f t="shared" si="63"/>
        <v>0</v>
      </c>
      <c r="KI22" s="11">
        <f t="shared" si="63"/>
        <v>0</v>
      </c>
      <c r="KJ22" s="11">
        <f t="shared" si="63"/>
        <v>0</v>
      </c>
      <c r="KK22" s="11">
        <f t="shared" si="63"/>
        <v>0</v>
      </c>
      <c r="KL22" s="11">
        <f t="shared" si="63"/>
        <v>0</v>
      </c>
      <c r="KM22" s="11">
        <f t="shared" si="63"/>
        <v>0</v>
      </c>
      <c r="KN22" s="11">
        <f t="shared" si="63"/>
        <v>1</v>
      </c>
      <c r="KO22" s="11">
        <f t="shared" si="63"/>
        <v>0</v>
      </c>
      <c r="KP22" s="11">
        <f t="shared" si="63"/>
        <v>1</v>
      </c>
      <c r="KQ22" s="9"/>
      <c r="KR22" s="11" t="str">
        <f>KR$5</f>
        <v>-</v>
      </c>
      <c r="KS22" s="12" t="b">
        <v>0</v>
      </c>
      <c r="KT22" s="12" t="b">
        <v>0</v>
      </c>
      <c r="KU22" s="12" t="b">
        <v>1</v>
      </c>
      <c r="KV22" s="12">
        <v>1</v>
      </c>
      <c r="KW22" s="12">
        <v>1</v>
      </c>
      <c r="KX22" s="11" t="str">
        <f t="shared" ref="KX22:LV22" si="64">KX$5</f>
        <v>-</v>
      </c>
      <c r="KY22" s="11" t="str">
        <f>KY$5</f>
        <v>-</v>
      </c>
      <c r="KZ22" s="11" t="str">
        <f>KZ$5</f>
        <v>-</v>
      </c>
      <c r="LA22" s="11" t="str">
        <f t="shared" si="64"/>
        <v>-</v>
      </c>
      <c r="LB22" s="11" t="str">
        <f t="shared" si="64"/>
        <v>-</v>
      </c>
      <c r="LC22" s="11" t="str">
        <f t="shared" si="64"/>
        <v>-</v>
      </c>
      <c r="LD22" s="11" t="str">
        <f t="shared" si="64"/>
        <v>-</v>
      </c>
      <c r="LE22" s="11" t="str">
        <f t="shared" si="64"/>
        <v>-</v>
      </c>
      <c r="LF22" s="11" t="str">
        <f t="shared" si="64"/>
        <v>-</v>
      </c>
      <c r="LG22" s="11" t="str">
        <f t="shared" si="64"/>
        <v>-</v>
      </c>
      <c r="LH22" s="11" t="str">
        <f t="shared" si="64"/>
        <v>-</v>
      </c>
      <c r="LI22" s="11" t="str">
        <f t="shared" si="64"/>
        <v>-</v>
      </c>
      <c r="LJ22" s="11" t="str">
        <f t="shared" si="64"/>
        <v>-</v>
      </c>
      <c r="LK22" s="11" t="str">
        <f t="shared" si="64"/>
        <v>-</v>
      </c>
      <c r="LL22" s="11" t="str">
        <f t="shared" si="64"/>
        <v>-</v>
      </c>
      <c r="LM22" s="11" t="str">
        <f t="shared" si="64"/>
        <v>-</v>
      </c>
      <c r="LN22" s="11" t="str">
        <f t="shared" si="64"/>
        <v>-</v>
      </c>
      <c r="LO22" s="12" t="b">
        <v>1</v>
      </c>
      <c r="LP22" s="12" t="str">
        <f t="shared" si="64"/>
        <v>-</v>
      </c>
      <c r="LQ22" s="12" t="str">
        <f t="shared" si="64"/>
        <v>-</v>
      </c>
      <c r="LR22" s="12" t="str">
        <f t="shared" si="64"/>
        <v>-</v>
      </c>
      <c r="LS22" s="12" t="str">
        <f t="shared" si="64"/>
        <v>-</v>
      </c>
      <c r="LT22" s="12" t="str">
        <f t="shared" si="64"/>
        <v>-</v>
      </c>
      <c r="LU22" s="12" t="str">
        <f t="shared" si="64"/>
        <v>-</v>
      </c>
      <c r="LV22" s="12" t="str">
        <f t="shared" si="64"/>
        <v>-</v>
      </c>
      <c r="LW22" s="11" t="str">
        <f>LW$5</f>
        <v>-</v>
      </c>
      <c r="LX22" s="11" t="str">
        <f>LX$5</f>
        <v>-</v>
      </c>
      <c r="LY22" s="11" t="str">
        <f>LY$5</f>
        <v>-</v>
      </c>
      <c r="LZ22" s="12" t="b">
        <v>1</v>
      </c>
      <c r="MA22" s="12">
        <v>0</v>
      </c>
      <c r="MB22" s="11" t="str">
        <f t="shared" ref="MB22:ME22" si="65">MB$5</f>
        <v>-</v>
      </c>
      <c r="MC22" s="11" t="str">
        <f t="shared" si="65"/>
        <v>-</v>
      </c>
      <c r="MD22" s="11" t="str">
        <f t="shared" si="65"/>
        <v>-</v>
      </c>
      <c r="ME22" s="11" t="str">
        <f t="shared" si="65"/>
        <v>-</v>
      </c>
      <c r="MF22" s="11" t="str">
        <f t="shared" ref="MF22:MM22" si="66">MF$5</f>
        <v>-</v>
      </c>
      <c r="MG22" s="11" t="str">
        <f t="shared" si="66"/>
        <v>-</v>
      </c>
      <c r="MH22" s="11" t="str">
        <f t="shared" si="66"/>
        <v>-</v>
      </c>
      <c r="MI22" s="11" t="str">
        <f t="shared" si="66"/>
        <v>-</v>
      </c>
      <c r="MJ22" s="11" t="str">
        <f t="shared" si="66"/>
        <v>-</v>
      </c>
      <c r="MK22" s="11" t="str">
        <f t="shared" si="66"/>
        <v>-</v>
      </c>
      <c r="ML22" s="11" t="str">
        <f t="shared" si="66"/>
        <v>-</v>
      </c>
      <c r="MM22" s="11" t="str">
        <f t="shared" si="66"/>
        <v>-</v>
      </c>
      <c r="MN22" s="12">
        <v>500</v>
      </c>
      <c r="MO22" s="12">
        <v>500</v>
      </c>
      <c r="MP22" s="11" t="str">
        <f t="shared" ref="MP22:MR22" si="67">MP$5</f>
        <v>-</v>
      </c>
      <c r="MQ22" s="11" t="str">
        <f t="shared" si="67"/>
        <v>-</v>
      </c>
      <c r="MR22" s="11" t="str">
        <f t="shared" si="67"/>
        <v>-</v>
      </c>
      <c r="MS22" s="11">
        <f t="shared" ref="MS22" si="68">MS$5</f>
        <v>1</v>
      </c>
      <c r="MT22" s="9"/>
      <c r="MU22" s="11" t="str">
        <f t="shared" ref="MU22:NU22" si="69">MU$5</f>
        <v>-</v>
      </c>
      <c r="MV22" s="11" t="str">
        <f t="shared" si="69"/>
        <v>-</v>
      </c>
      <c r="MW22" s="11" t="str">
        <f t="shared" si="69"/>
        <v>-</v>
      </c>
      <c r="MX22" s="11" t="str">
        <f t="shared" si="69"/>
        <v>-</v>
      </c>
      <c r="MY22" s="11">
        <f t="shared" si="69"/>
        <v>1</v>
      </c>
      <c r="MZ22" s="11">
        <f t="shared" si="69"/>
        <v>1</v>
      </c>
      <c r="NA22" s="11">
        <f t="shared" si="69"/>
        <v>1</v>
      </c>
      <c r="NB22" s="9"/>
      <c r="NC22" s="11" t="str">
        <f t="shared" si="69"/>
        <v>-</v>
      </c>
      <c r="ND22" s="11" t="str">
        <f t="shared" si="69"/>
        <v>-</v>
      </c>
      <c r="NE22" s="11" t="str">
        <f t="shared" si="69"/>
        <v>-</v>
      </c>
      <c r="NF22" s="11" t="str">
        <f t="shared" si="69"/>
        <v>-</v>
      </c>
      <c r="NG22" s="11" t="str">
        <f t="shared" si="69"/>
        <v>-</v>
      </c>
      <c r="NH22" s="11" t="str">
        <f t="shared" si="69"/>
        <v>-</v>
      </c>
      <c r="NI22" s="11" t="str">
        <f t="shared" si="69"/>
        <v>-</v>
      </c>
      <c r="NJ22" s="11" t="str">
        <f t="shared" si="69"/>
        <v>-</v>
      </c>
      <c r="NK22" s="11" t="str">
        <f t="shared" si="69"/>
        <v>-</v>
      </c>
      <c r="NL22" s="11" t="str">
        <f t="shared" si="69"/>
        <v>-</v>
      </c>
      <c r="NM22" s="11">
        <f t="shared" si="69"/>
        <v>1</v>
      </c>
      <c r="NN22" s="11">
        <f t="shared" si="69"/>
        <v>1</v>
      </c>
      <c r="NO22" s="11">
        <f t="shared" si="69"/>
        <v>1</v>
      </c>
      <c r="NP22" s="11">
        <f t="shared" si="69"/>
        <v>1</v>
      </c>
      <c r="NQ22" s="11">
        <f t="shared" si="69"/>
        <v>1</v>
      </c>
      <c r="NR22" s="11">
        <f t="shared" si="69"/>
        <v>1</v>
      </c>
      <c r="NS22" s="11">
        <f t="shared" si="69"/>
        <v>1</v>
      </c>
      <c r="NT22" s="11">
        <f t="shared" si="69"/>
        <v>1</v>
      </c>
      <c r="NU22" s="11">
        <f t="shared" si="69"/>
        <v>1</v>
      </c>
      <c r="NV22" s="9"/>
      <c r="NW22" s="12" t="str">
        <f>IF($O22=NW$19,TRUE,"-")</f>
        <v>-</v>
      </c>
      <c r="NX22" s="11" t="str">
        <f t="shared" ref="NX22:RF22" si="70">NX$5</f>
        <v>-</v>
      </c>
      <c r="NY22" s="11" t="str">
        <f t="shared" si="70"/>
        <v>-</v>
      </c>
      <c r="NZ22" s="11" t="str">
        <f t="shared" si="70"/>
        <v>-</v>
      </c>
      <c r="OA22" s="11" t="str">
        <f t="shared" si="70"/>
        <v>-</v>
      </c>
      <c r="OB22" s="11" t="str">
        <f t="shared" si="70"/>
        <v>-</v>
      </c>
      <c r="OC22" s="11" t="str">
        <f t="shared" si="70"/>
        <v>-</v>
      </c>
      <c r="OD22" s="11" t="str">
        <f t="shared" si="70"/>
        <v>-</v>
      </c>
      <c r="OE22" s="11" t="str">
        <f t="shared" si="70"/>
        <v>-</v>
      </c>
      <c r="OF22" s="11" t="str">
        <f t="shared" si="70"/>
        <v>-</v>
      </c>
      <c r="OG22" s="11" t="str">
        <f t="shared" si="70"/>
        <v>-</v>
      </c>
      <c r="OH22" s="11" t="str">
        <f t="shared" si="70"/>
        <v>-</v>
      </c>
      <c r="OI22" s="11" t="str">
        <f t="shared" si="70"/>
        <v>-</v>
      </c>
      <c r="OJ22" s="11" t="str">
        <f t="shared" si="70"/>
        <v>-</v>
      </c>
      <c r="OK22" s="11" t="str">
        <f t="shared" si="70"/>
        <v>-</v>
      </c>
      <c r="OL22" s="11" t="str">
        <f t="shared" si="70"/>
        <v>-</v>
      </c>
      <c r="OM22" s="11" t="str">
        <f t="shared" si="70"/>
        <v>-</v>
      </c>
      <c r="ON22" s="11" t="str">
        <f t="shared" si="70"/>
        <v>-</v>
      </c>
      <c r="OO22" s="11" t="str">
        <f t="shared" si="70"/>
        <v>-</v>
      </c>
      <c r="OP22" s="11" t="str">
        <f t="shared" si="70"/>
        <v>-</v>
      </c>
      <c r="OQ22" s="11" t="str">
        <f t="shared" si="70"/>
        <v>-</v>
      </c>
      <c r="OR22" s="11" t="str">
        <f t="shared" si="70"/>
        <v>-</v>
      </c>
      <c r="OS22" s="11" t="str">
        <f t="shared" si="70"/>
        <v>-</v>
      </c>
      <c r="OT22" s="11" t="str">
        <f t="shared" si="70"/>
        <v>-</v>
      </c>
      <c r="OU22" s="11" t="str">
        <f t="shared" si="70"/>
        <v>-</v>
      </c>
      <c r="OV22" s="11" t="str">
        <f t="shared" si="70"/>
        <v>-</v>
      </c>
      <c r="OW22" s="11" t="str">
        <f t="shared" si="70"/>
        <v>-</v>
      </c>
      <c r="OX22" s="11" t="str">
        <f t="shared" si="70"/>
        <v>-</v>
      </c>
      <c r="OY22" s="11" t="str">
        <f t="shared" si="70"/>
        <v>-</v>
      </c>
      <c r="OZ22" s="11" t="str">
        <f t="shared" si="70"/>
        <v>-</v>
      </c>
      <c r="PA22" s="11" t="str">
        <f t="shared" si="70"/>
        <v>-</v>
      </c>
      <c r="PB22" s="11" t="str">
        <f t="shared" si="70"/>
        <v>-</v>
      </c>
      <c r="PC22" s="11" t="str">
        <f t="shared" si="70"/>
        <v>-</v>
      </c>
      <c r="PD22" s="11" t="str">
        <f t="shared" si="70"/>
        <v>-</v>
      </c>
      <c r="PE22" s="11" t="str">
        <f t="shared" si="70"/>
        <v>-</v>
      </c>
      <c r="PF22" s="11" t="str">
        <f t="shared" si="70"/>
        <v>-</v>
      </c>
      <c r="PG22" s="11" t="str">
        <f t="shared" si="70"/>
        <v>-</v>
      </c>
      <c r="PH22" s="11" t="str">
        <f t="shared" si="70"/>
        <v>-</v>
      </c>
      <c r="PI22" s="11" t="str">
        <f t="shared" si="70"/>
        <v>-</v>
      </c>
      <c r="PJ22" s="11" t="str">
        <f t="shared" si="70"/>
        <v>-</v>
      </c>
      <c r="PK22" s="11" t="str">
        <f t="shared" si="70"/>
        <v>-</v>
      </c>
      <c r="PL22" s="11" t="str">
        <f t="shared" si="70"/>
        <v>-</v>
      </c>
      <c r="PM22" s="11" t="str">
        <f t="shared" si="70"/>
        <v>-</v>
      </c>
      <c r="PN22" s="11" t="str">
        <f t="shared" si="70"/>
        <v>-</v>
      </c>
      <c r="PO22" s="11" t="str">
        <f t="shared" si="70"/>
        <v>-</v>
      </c>
      <c r="PP22" s="11" t="str">
        <f t="shared" si="70"/>
        <v>-</v>
      </c>
      <c r="PQ22" s="11" t="str">
        <f t="shared" si="70"/>
        <v>-</v>
      </c>
      <c r="PR22" s="11" t="str">
        <f t="shared" si="70"/>
        <v>-</v>
      </c>
      <c r="PS22" s="11" t="str">
        <f t="shared" si="70"/>
        <v>-</v>
      </c>
      <c r="PT22" s="11" t="str">
        <f t="shared" si="70"/>
        <v>-</v>
      </c>
      <c r="PU22" s="11" t="str">
        <f t="shared" si="70"/>
        <v>-</v>
      </c>
      <c r="PV22" s="11" t="str">
        <f t="shared" si="70"/>
        <v>-</v>
      </c>
      <c r="PW22" s="11" t="str">
        <f t="shared" si="70"/>
        <v>-</v>
      </c>
      <c r="PX22" s="11" t="str">
        <f t="shared" si="70"/>
        <v>-</v>
      </c>
      <c r="PY22" s="11" t="str">
        <f t="shared" si="70"/>
        <v>-</v>
      </c>
      <c r="PZ22" s="11" t="str">
        <f t="shared" si="70"/>
        <v>-</v>
      </c>
      <c r="QA22" s="11" t="str">
        <f t="shared" si="70"/>
        <v>-</v>
      </c>
      <c r="QB22" s="11" t="str">
        <f t="shared" si="70"/>
        <v>-</v>
      </c>
      <c r="QC22" s="11" t="str">
        <f t="shared" si="70"/>
        <v>-</v>
      </c>
      <c r="QD22" s="11" t="str">
        <f t="shared" si="70"/>
        <v>-</v>
      </c>
      <c r="QE22" s="11" t="str">
        <f t="shared" si="70"/>
        <v>-</v>
      </c>
      <c r="QF22" s="11" t="str">
        <f t="shared" si="70"/>
        <v>-</v>
      </c>
      <c r="QG22" s="12" t="str">
        <f>IF($O22=QG$19,TRUE,"-")</f>
        <v>-</v>
      </c>
      <c r="QH22" s="11" t="str">
        <f t="shared" si="70"/>
        <v>-</v>
      </c>
      <c r="QI22" s="11" t="str">
        <f t="shared" si="70"/>
        <v>-</v>
      </c>
      <c r="QJ22" s="11" t="str">
        <f t="shared" si="70"/>
        <v>-</v>
      </c>
      <c r="QK22" s="11" t="str">
        <f t="shared" si="70"/>
        <v>-</v>
      </c>
      <c r="QL22" s="11" t="str">
        <f t="shared" si="70"/>
        <v>-</v>
      </c>
      <c r="QM22" s="11" t="str">
        <f t="shared" si="70"/>
        <v>-</v>
      </c>
      <c r="QN22" s="11" t="str">
        <f t="shared" si="70"/>
        <v>-</v>
      </c>
      <c r="QO22" s="11" t="str">
        <f t="shared" si="70"/>
        <v>-</v>
      </c>
      <c r="QP22" s="11" t="str">
        <f t="shared" si="70"/>
        <v>-</v>
      </c>
      <c r="QQ22" s="11" t="str">
        <f t="shared" si="70"/>
        <v>-</v>
      </c>
      <c r="QR22" s="11" t="str">
        <f t="shared" si="70"/>
        <v>-</v>
      </c>
      <c r="QS22" s="11" t="str">
        <f t="shared" si="70"/>
        <v>-</v>
      </c>
      <c r="QT22" s="11" t="str">
        <f t="shared" si="70"/>
        <v>-</v>
      </c>
      <c r="QU22" s="11" t="str">
        <f t="shared" si="70"/>
        <v>-</v>
      </c>
      <c r="QV22" s="11" t="str">
        <f t="shared" si="70"/>
        <v>-</v>
      </c>
      <c r="QW22" s="11" t="str">
        <f t="shared" si="70"/>
        <v>-</v>
      </c>
      <c r="QX22" s="11" t="str">
        <f t="shared" si="70"/>
        <v>-</v>
      </c>
      <c r="QY22" s="11" t="str">
        <f t="shared" si="70"/>
        <v>-</v>
      </c>
      <c r="QZ22" s="11" t="str">
        <f t="shared" si="70"/>
        <v>-</v>
      </c>
      <c r="RA22" s="11" t="str">
        <f t="shared" si="70"/>
        <v>-</v>
      </c>
      <c r="RB22" s="11" t="str">
        <f t="shared" si="70"/>
        <v>-</v>
      </c>
      <c r="RC22" s="11" t="str">
        <f t="shared" si="70"/>
        <v>-</v>
      </c>
      <c r="RD22" s="11" t="str">
        <f t="shared" si="70"/>
        <v>-</v>
      </c>
      <c r="RE22" s="11" t="str">
        <f t="shared" si="70"/>
        <v>-</v>
      </c>
      <c r="RF22" s="11" t="str">
        <f t="shared" si="70"/>
        <v>-</v>
      </c>
      <c r="RG22" s="11" t="str">
        <f t="shared" ref="RG22:UP22" si="71">RG$5</f>
        <v>-</v>
      </c>
      <c r="RH22" s="11" t="str">
        <f t="shared" si="71"/>
        <v>-</v>
      </c>
      <c r="RI22" s="11" t="str">
        <f t="shared" si="71"/>
        <v>-</v>
      </c>
      <c r="RJ22" s="11" t="str">
        <f t="shared" si="71"/>
        <v>-</v>
      </c>
      <c r="RK22" s="11" t="str">
        <f t="shared" si="71"/>
        <v>-</v>
      </c>
      <c r="RL22" s="11" t="str">
        <f t="shared" si="71"/>
        <v>-</v>
      </c>
      <c r="RM22" s="11" t="str">
        <f t="shared" si="71"/>
        <v>-</v>
      </c>
      <c r="RN22" s="11" t="str">
        <f t="shared" si="71"/>
        <v>-</v>
      </c>
      <c r="RO22" s="11" t="str">
        <f t="shared" si="71"/>
        <v>-</v>
      </c>
      <c r="RP22" s="11" t="str">
        <f t="shared" si="71"/>
        <v>-</v>
      </c>
      <c r="RQ22" s="11" t="str">
        <f t="shared" si="71"/>
        <v>-</v>
      </c>
      <c r="RR22" s="11" t="str">
        <f t="shared" si="71"/>
        <v>-</v>
      </c>
      <c r="RS22" s="11" t="str">
        <f t="shared" si="71"/>
        <v>-</v>
      </c>
      <c r="RT22" s="11" t="str">
        <f t="shared" si="71"/>
        <v>-</v>
      </c>
      <c r="RU22" s="11" t="str">
        <f t="shared" si="71"/>
        <v>-</v>
      </c>
      <c r="RV22" s="11" t="str">
        <f t="shared" si="71"/>
        <v>-</v>
      </c>
      <c r="RW22" s="11" t="str">
        <f t="shared" si="71"/>
        <v>-</v>
      </c>
      <c r="RX22" s="11" t="str">
        <f t="shared" si="71"/>
        <v>-</v>
      </c>
      <c r="RY22" s="11" t="str">
        <f t="shared" si="71"/>
        <v>-</v>
      </c>
      <c r="RZ22" s="11" t="str">
        <f t="shared" si="71"/>
        <v>-</v>
      </c>
      <c r="SA22" s="11" t="str">
        <f t="shared" si="71"/>
        <v>-</v>
      </c>
      <c r="SB22" s="11" t="str">
        <f t="shared" si="71"/>
        <v>-</v>
      </c>
      <c r="SC22" s="11" t="str">
        <f t="shared" si="71"/>
        <v>-</v>
      </c>
      <c r="SD22" s="11" t="str">
        <f t="shared" si="71"/>
        <v>-</v>
      </c>
      <c r="SE22" s="11" t="str">
        <f t="shared" si="71"/>
        <v>-</v>
      </c>
      <c r="SF22" s="11" t="str">
        <f t="shared" si="71"/>
        <v>-</v>
      </c>
      <c r="SG22" s="11" t="str">
        <f t="shared" si="71"/>
        <v>-</v>
      </c>
      <c r="SH22" s="11" t="str">
        <f t="shared" si="71"/>
        <v>-</v>
      </c>
      <c r="SI22" s="11" t="str">
        <f t="shared" si="71"/>
        <v>-</v>
      </c>
      <c r="SJ22" s="11" t="str">
        <f t="shared" si="71"/>
        <v>-</v>
      </c>
      <c r="SK22" s="11" t="str">
        <f t="shared" si="71"/>
        <v>-</v>
      </c>
      <c r="SL22" s="11" t="str">
        <f t="shared" si="71"/>
        <v>-</v>
      </c>
      <c r="SM22" s="11" t="str">
        <f t="shared" si="71"/>
        <v>-</v>
      </c>
      <c r="SN22" s="11" t="str">
        <f t="shared" si="71"/>
        <v>-</v>
      </c>
      <c r="SO22" s="11" t="str">
        <f t="shared" si="71"/>
        <v>-</v>
      </c>
      <c r="SP22" s="11" t="str">
        <f t="shared" si="71"/>
        <v>-</v>
      </c>
      <c r="SQ22" s="12" t="b">
        <f>IF($O22=SQ$19,TRUE,"-")</f>
        <v>1</v>
      </c>
      <c r="SR22" s="11" t="str">
        <f t="shared" si="71"/>
        <v>-</v>
      </c>
      <c r="SS22" s="11" t="str">
        <f t="shared" si="71"/>
        <v>-</v>
      </c>
      <c r="ST22" s="11" t="str">
        <f t="shared" si="71"/>
        <v>-</v>
      </c>
      <c r="SU22" s="11" t="str">
        <f t="shared" si="71"/>
        <v>-</v>
      </c>
      <c r="SV22" s="11" t="str">
        <f t="shared" si="71"/>
        <v>-</v>
      </c>
      <c r="SW22" s="11" t="str">
        <f t="shared" si="71"/>
        <v>-</v>
      </c>
      <c r="SX22" s="11" t="str">
        <f t="shared" si="71"/>
        <v>-</v>
      </c>
      <c r="SY22" s="11" t="str">
        <f t="shared" si="71"/>
        <v>-</v>
      </c>
      <c r="SZ22" s="11" t="str">
        <f t="shared" si="71"/>
        <v>-</v>
      </c>
      <c r="TA22" s="11" t="str">
        <f t="shared" si="71"/>
        <v>-</v>
      </c>
      <c r="TB22" s="11" t="str">
        <f t="shared" si="71"/>
        <v>-</v>
      </c>
      <c r="TC22" s="11" t="str">
        <f t="shared" si="71"/>
        <v>-</v>
      </c>
      <c r="TD22" s="11" t="str">
        <f t="shared" si="71"/>
        <v>-</v>
      </c>
      <c r="TE22" s="11" t="str">
        <f t="shared" si="71"/>
        <v>-</v>
      </c>
      <c r="TF22" s="11" t="str">
        <f t="shared" si="71"/>
        <v>-</v>
      </c>
      <c r="TG22" s="11" t="str">
        <f t="shared" si="71"/>
        <v>-</v>
      </c>
      <c r="TH22" s="11" t="str">
        <f t="shared" si="71"/>
        <v>-</v>
      </c>
      <c r="TI22" s="11" t="str">
        <f t="shared" si="71"/>
        <v>-</v>
      </c>
      <c r="TJ22" s="11" t="str">
        <f t="shared" si="71"/>
        <v>-</v>
      </c>
      <c r="TK22" s="11" t="str">
        <f t="shared" si="71"/>
        <v>-</v>
      </c>
      <c r="TL22" s="11" t="str">
        <f t="shared" si="71"/>
        <v>-</v>
      </c>
      <c r="TM22" s="11" t="str">
        <f t="shared" si="71"/>
        <v>-</v>
      </c>
      <c r="TN22" s="11" t="str">
        <f t="shared" si="71"/>
        <v>-</v>
      </c>
      <c r="TO22" s="11" t="str">
        <f t="shared" si="71"/>
        <v>-</v>
      </c>
      <c r="TP22" s="11" t="str">
        <f t="shared" si="71"/>
        <v>-</v>
      </c>
      <c r="TQ22" s="11" t="str">
        <f t="shared" si="71"/>
        <v>-</v>
      </c>
      <c r="TR22" s="11" t="str">
        <f t="shared" si="71"/>
        <v>-</v>
      </c>
      <c r="TS22" s="11" t="str">
        <f t="shared" si="71"/>
        <v>-</v>
      </c>
      <c r="TT22" s="11" t="str">
        <f t="shared" si="71"/>
        <v>-</v>
      </c>
      <c r="TU22" s="11" t="str">
        <f t="shared" si="71"/>
        <v>-</v>
      </c>
      <c r="TV22" s="11" t="str">
        <f t="shared" si="71"/>
        <v>-</v>
      </c>
      <c r="TW22" s="11" t="str">
        <f t="shared" si="71"/>
        <v>-</v>
      </c>
      <c r="TX22" s="11" t="str">
        <f t="shared" si="71"/>
        <v>-</v>
      </c>
      <c r="TY22" s="11" t="str">
        <f t="shared" si="71"/>
        <v>-</v>
      </c>
      <c r="TZ22" s="11" t="str">
        <f t="shared" si="71"/>
        <v>-</v>
      </c>
      <c r="UA22" s="11" t="str">
        <f t="shared" si="71"/>
        <v>-</v>
      </c>
      <c r="UB22" s="11" t="str">
        <f t="shared" si="71"/>
        <v>-</v>
      </c>
      <c r="UC22" s="11" t="str">
        <f t="shared" si="71"/>
        <v>-</v>
      </c>
      <c r="UD22" s="11" t="str">
        <f t="shared" si="71"/>
        <v>-</v>
      </c>
      <c r="UE22" s="11" t="str">
        <f t="shared" si="71"/>
        <v>-</v>
      </c>
      <c r="UF22" s="11" t="str">
        <f t="shared" si="71"/>
        <v>-</v>
      </c>
      <c r="UG22" s="11" t="str">
        <f t="shared" si="71"/>
        <v>-</v>
      </c>
      <c r="UH22" s="11" t="str">
        <f t="shared" si="71"/>
        <v>-</v>
      </c>
      <c r="UI22" s="11" t="str">
        <f t="shared" si="71"/>
        <v>-</v>
      </c>
      <c r="UJ22" s="11" t="str">
        <f t="shared" si="71"/>
        <v>-</v>
      </c>
      <c r="UK22" s="11" t="str">
        <f t="shared" si="71"/>
        <v>-</v>
      </c>
      <c r="UL22" s="11" t="str">
        <f t="shared" si="71"/>
        <v>-</v>
      </c>
      <c r="UM22" s="11" t="str">
        <f t="shared" si="71"/>
        <v>-</v>
      </c>
      <c r="UN22" s="11" t="str">
        <f t="shared" si="71"/>
        <v>-</v>
      </c>
      <c r="UO22" s="11" t="str">
        <f t="shared" si="71"/>
        <v>-</v>
      </c>
      <c r="UP22" s="11" t="str">
        <f t="shared" si="71"/>
        <v>-</v>
      </c>
      <c r="UQ22" s="11" t="str">
        <f t="shared" ref="UQ22:UZ22" si="72">UQ$5</f>
        <v>-</v>
      </c>
      <c r="UR22" s="11" t="str">
        <f t="shared" si="72"/>
        <v>-</v>
      </c>
      <c r="US22" s="11" t="str">
        <f t="shared" si="72"/>
        <v>-</v>
      </c>
      <c r="UT22" s="11" t="str">
        <f t="shared" si="72"/>
        <v>-</v>
      </c>
      <c r="UU22" s="11" t="str">
        <f t="shared" si="72"/>
        <v>-</v>
      </c>
      <c r="UV22" s="11" t="str">
        <f t="shared" si="72"/>
        <v>-</v>
      </c>
      <c r="UW22" s="11" t="str">
        <f t="shared" si="72"/>
        <v>-</v>
      </c>
      <c r="UX22" s="11" t="str">
        <f t="shared" si="72"/>
        <v>-</v>
      </c>
      <c r="UY22" s="11" t="str">
        <f t="shared" si="72"/>
        <v>-</v>
      </c>
      <c r="UZ22" s="11" t="str">
        <f t="shared" si="72"/>
        <v>-</v>
      </c>
      <c r="VA22" s="12">
        <v>0</v>
      </c>
      <c r="VB22" s="23">
        <v>0</v>
      </c>
    </row>
    <row r="23" spans="1:574">
      <c r="A23" s="21">
        <f>ROW(A23)-5</f>
        <v>18</v>
      </c>
      <c r="B23" s="21">
        <f>$A$22</f>
        <v>17</v>
      </c>
      <c r="C23">
        <v>0</v>
      </c>
      <c r="D23" s="19" t="str">
        <f ca="1">OFFSET(D$5,$B23,0)</f>
        <v>SNSW</v>
      </c>
      <c r="E23" t="b">
        <v>1</v>
      </c>
      <c r="F23" t="b">
        <v>1</v>
      </c>
      <c r="G23" t="b">
        <v>1</v>
      </c>
      <c r="I23" s="316">
        <v>2</v>
      </c>
      <c r="J23" s="316">
        <v>1</v>
      </c>
      <c r="K23" s="26" t="str">
        <f>""</f>
        <v/>
      </c>
      <c r="L23" s="316">
        <v>3</v>
      </c>
      <c r="M23" s="26">
        <f>d.Region</f>
        <v>2</v>
      </c>
      <c r="N23" s="26">
        <v>2</v>
      </c>
      <c r="O23" s="316">
        <v>3</v>
      </c>
      <c r="P23" s="316">
        <v>2</v>
      </c>
      <c r="Q23" s="26">
        <v>0</v>
      </c>
      <c r="R23" s="26">
        <v>0</v>
      </c>
      <c r="S23" s="26">
        <v>0</v>
      </c>
      <c r="T23" s="26">
        <v>0</v>
      </c>
      <c r="U23" s="26">
        <v>1</v>
      </c>
      <c r="V23" s="21">
        <v>1</v>
      </c>
      <c r="W23" s="21">
        <v>1</v>
      </c>
      <c r="X23" s="26">
        <v>1</v>
      </c>
      <c r="Y23" s="211"/>
      <c r="Z23" s="211"/>
      <c r="AA23" s="211"/>
      <c r="AB23" s="211"/>
      <c r="AC23" s="12">
        <v>0</v>
      </c>
      <c r="AD23" s="211"/>
      <c r="AE23" s="211"/>
      <c r="AF23" s="211"/>
      <c r="AG23" s="211"/>
      <c r="AH23" s="211"/>
      <c r="AI23" s="211"/>
      <c r="AJ23" s="211"/>
      <c r="AK23" s="211"/>
      <c r="AS23" s="225" t="s">
        <v>1295</v>
      </c>
      <c r="AT23" s="9" t="str">
        <f>IF(COUNTIF(AS$5:AS23,AS23)=1,"-","Dup")</f>
        <v>-</v>
      </c>
      <c r="AU23" s="9"/>
      <c r="AV23" s="19" t="str">
        <f t="shared" ref="AV23:BC23" ca="1" si="73">OFFSET(AV$5,$B23,0)</f>
        <v>-</v>
      </c>
      <c r="AW23" s="19" t="str">
        <f t="shared" ca="1" si="73"/>
        <v>-</v>
      </c>
      <c r="AX23" s="19" t="str">
        <f t="shared" ca="1" si="73"/>
        <v>-</v>
      </c>
      <c r="AY23" s="19" t="str">
        <f t="shared" ca="1" si="73"/>
        <v>-</v>
      </c>
      <c r="AZ23" s="19" t="str">
        <f t="shared" ca="1" si="73"/>
        <v>-</v>
      </c>
      <c r="BA23" s="19" t="str">
        <f t="shared" ca="1" si="73"/>
        <v>-</v>
      </c>
      <c r="BB23" s="19" t="str">
        <f t="shared" ca="1" si="73"/>
        <v>-</v>
      </c>
      <c r="BC23" s="19" t="str">
        <f t="shared" ca="1" si="73"/>
        <v>-</v>
      </c>
      <c r="BD23" s="9"/>
      <c r="BE23" s="5" t="b">
        <f t="shared" ref="BE23:BJ23" si="74">INDEX(i.model_structure,$I23,BE$15)</f>
        <v>0</v>
      </c>
      <c r="BF23" s="5" t="str">
        <f t="shared" si="74"/>
        <v>-</v>
      </c>
      <c r="BG23" s="5" t="b">
        <f t="shared" si="74"/>
        <v>0</v>
      </c>
      <c r="BH23" s="5" t="b">
        <f t="shared" si="74"/>
        <v>1</v>
      </c>
      <c r="BI23" s="5" t="b">
        <f t="shared" si="74"/>
        <v>1</v>
      </c>
      <c r="BJ23" s="136">
        <f t="shared" si="74"/>
        <v>0</v>
      </c>
      <c r="BK23" s="12" t="b">
        <v>0</v>
      </c>
      <c r="BL23" s="9"/>
      <c r="BM23" s="19" t="str">
        <f ca="1">OFFSET(BM$5,$B23,0)</f>
        <v>-</v>
      </c>
      <c r="BN23" s="19" t="str">
        <f ca="1">OFFSET(BN$5,$B23,0)</f>
        <v>-</v>
      </c>
      <c r="BO23" s="19" t="str">
        <f t="shared" ref="BO23:CH23" ca="1" si="75">OFFSET(BO$5,$B23,0)</f>
        <v>-</v>
      </c>
      <c r="BP23" s="19" t="str">
        <f t="shared" ca="1" si="75"/>
        <v>-</v>
      </c>
      <c r="BQ23" s="19" t="str">
        <f t="shared" ca="1" si="75"/>
        <v>-</v>
      </c>
      <c r="BR23" s="19" t="str">
        <f t="shared" ca="1" si="75"/>
        <v>-</v>
      </c>
      <c r="BS23" s="19" t="str">
        <f t="shared" ca="1" si="75"/>
        <v>-</v>
      </c>
      <c r="BT23" s="19" t="str">
        <f t="shared" ca="1" si="75"/>
        <v>-</v>
      </c>
      <c r="BU23" s="19" t="str">
        <f t="shared" ca="1" si="75"/>
        <v>-</v>
      </c>
      <c r="BV23" s="19" t="str">
        <f t="shared" ca="1" si="75"/>
        <v>-</v>
      </c>
      <c r="BW23" s="19" t="str">
        <f t="shared" ca="1" si="75"/>
        <v>-</v>
      </c>
      <c r="BX23" s="9"/>
      <c r="BY23" s="19" t="str">
        <f t="shared" ca="1" si="75"/>
        <v>-</v>
      </c>
      <c r="BZ23" s="19" t="str">
        <f t="shared" ca="1" si="75"/>
        <v>-</v>
      </c>
      <c r="CA23" s="19" t="str">
        <f t="shared" ca="1" si="75"/>
        <v>-</v>
      </c>
      <c r="CB23" s="19" t="str">
        <f t="shared" ca="1" si="75"/>
        <v>-</v>
      </c>
      <c r="CC23" s="19" t="str">
        <f t="shared" ca="1" si="75"/>
        <v>-</v>
      </c>
      <c r="CD23" s="19" t="str">
        <f t="shared" ca="1" si="75"/>
        <v>-</v>
      </c>
      <c r="CE23" s="19" t="str">
        <f t="shared" ca="1" si="75"/>
        <v>-</v>
      </c>
      <c r="CF23" s="19" t="str">
        <f t="shared" ca="1" si="75"/>
        <v>-</v>
      </c>
      <c r="CG23" s="19" t="str">
        <f t="shared" ca="1" si="75"/>
        <v>-</v>
      </c>
      <c r="CH23" s="19" t="str">
        <f t="shared" ca="1" si="75"/>
        <v>-</v>
      </c>
      <c r="CI23" s="9"/>
      <c r="CJ23" s="12" t="b">
        <v>0</v>
      </c>
      <c r="CK23" s="12" t="b">
        <v>0</v>
      </c>
      <c r="CL23" s="12" t="b">
        <v>0</v>
      </c>
      <c r="CM23" s="12">
        <v>0</v>
      </c>
      <c r="CN23" s="12" t="b">
        <v>1</v>
      </c>
      <c r="CO23" s="13" t="str">
        <f t="shared" ref="CO23:CO25" si="76">CO$22</f>
        <v>-</v>
      </c>
      <c r="CP23" s="19" t="str">
        <f t="shared" ref="CP23:DO23" ca="1" si="77">OFFSET(CP$5,$B23,0)</f>
        <v>-</v>
      </c>
      <c r="CQ23" s="19" t="str">
        <f t="shared" ca="1" si="77"/>
        <v>-</v>
      </c>
      <c r="CR23" s="19" t="str">
        <f t="shared" ref="CR23:DC23" ca="1" si="78">OFFSET(CR$5,$B23,0)</f>
        <v>-</v>
      </c>
      <c r="CS23" s="19" t="str">
        <f t="shared" ca="1" si="78"/>
        <v>-</v>
      </c>
      <c r="CT23" s="19" t="str">
        <f t="shared" ca="1" si="78"/>
        <v>-</v>
      </c>
      <c r="CU23" s="19" t="str">
        <f t="shared" ca="1" si="78"/>
        <v>-</v>
      </c>
      <c r="CV23" s="19" t="str">
        <f t="shared" ca="1" si="78"/>
        <v>-</v>
      </c>
      <c r="CW23" s="19" t="str">
        <f t="shared" ca="1" si="78"/>
        <v>-</v>
      </c>
      <c r="CX23" s="19" t="str">
        <f t="shared" ca="1" si="78"/>
        <v>-</v>
      </c>
      <c r="CY23" s="19" t="str">
        <f t="shared" ca="1" si="78"/>
        <v>-</v>
      </c>
      <c r="CZ23" s="19" t="str">
        <f t="shared" ca="1" si="78"/>
        <v>-</v>
      </c>
      <c r="DA23" s="19" t="str">
        <f t="shared" ca="1" si="78"/>
        <v>-</v>
      </c>
      <c r="DB23" s="19" t="str">
        <f t="shared" ca="1" si="78"/>
        <v>-</v>
      </c>
      <c r="DC23" s="19" t="str">
        <f t="shared" ca="1" si="78"/>
        <v>-</v>
      </c>
      <c r="DD23" s="12">
        <v>1</v>
      </c>
      <c r="DE23" s="12">
        <v>1</v>
      </c>
      <c r="DF23" s="12">
        <v>0</v>
      </c>
      <c r="DG23" s="19" t="str">
        <f ca="1">OFFSET(DG$5,$B23,0)</f>
        <v>-</v>
      </c>
      <c r="DH23" s="19" t="str">
        <f ca="1">OFFSET(DH$5,$B23,0)</f>
        <v>-</v>
      </c>
      <c r="DI23" s="19" t="str">
        <f ca="1">OFFSET(DI$5,$B23,0)</f>
        <v>-</v>
      </c>
      <c r="DJ23" s="19" t="str">
        <f ca="1">OFFSET(DJ$5,$B23,0)</f>
        <v>-</v>
      </c>
      <c r="DK23" s="19" t="str">
        <f ca="1">OFFSET(DK$5,$B23,0)</f>
        <v>-</v>
      </c>
      <c r="DL23" s="12">
        <v>0</v>
      </c>
      <c r="DM23" s="19" t="str">
        <f ca="1">OFFSET(DM$5,$B23,0)</f>
        <v>-</v>
      </c>
      <c r="DN23" s="19" t="str">
        <f ca="1">OFFSET(DN$5,$B23,0)</f>
        <v>-</v>
      </c>
      <c r="DO23" s="19" t="str">
        <f t="shared" ca="1" si="77"/>
        <v>-</v>
      </c>
      <c r="DP23" s="12">
        <v>0</v>
      </c>
      <c r="DQ23" s="12">
        <v>0</v>
      </c>
      <c r="DR23" s="9"/>
      <c r="DS23" s="19">
        <f t="shared" ref="DS23:ED23" ca="1" si="79">OFFSET(DS$5,$B23,0)</f>
        <v>0</v>
      </c>
      <c r="DT23" s="19">
        <f t="shared" ca="1" si="79"/>
        <v>0</v>
      </c>
      <c r="DU23" s="19">
        <f t="shared" ca="1" si="79"/>
        <v>0</v>
      </c>
      <c r="DV23" s="19">
        <f t="shared" ca="1" si="79"/>
        <v>0</v>
      </c>
      <c r="DW23" s="19">
        <f t="shared" ca="1" si="79"/>
        <v>0</v>
      </c>
      <c r="DX23" s="19">
        <f t="shared" ca="1" si="79"/>
        <v>0</v>
      </c>
      <c r="DY23" s="19">
        <f t="shared" ca="1" si="79"/>
        <v>0</v>
      </c>
      <c r="DZ23" s="19">
        <f t="shared" ca="1" si="79"/>
        <v>0</v>
      </c>
      <c r="EA23" s="19">
        <f t="shared" ca="1" si="79"/>
        <v>0</v>
      </c>
      <c r="EB23" s="19">
        <f t="shared" ca="1" si="79"/>
        <v>0</v>
      </c>
      <c r="EC23" s="19">
        <f t="shared" ca="1" si="79"/>
        <v>0</v>
      </c>
      <c r="ED23" s="19">
        <f t="shared" ca="1" si="79"/>
        <v>0</v>
      </c>
      <c r="EE23" s="19">
        <f t="shared" ref="EE23:JJ23" ca="1" si="80">OFFSET(EE$5,$B23,0)</f>
        <v>0</v>
      </c>
      <c r="EF23" s="19">
        <f t="shared" ca="1" si="80"/>
        <v>0</v>
      </c>
      <c r="EG23" s="19">
        <f t="shared" ca="1" si="80"/>
        <v>0</v>
      </c>
      <c r="EH23" s="19">
        <f t="shared" ca="1" si="80"/>
        <v>0</v>
      </c>
      <c r="EI23" s="19">
        <f t="shared" ca="1" si="80"/>
        <v>0</v>
      </c>
      <c r="EJ23" s="19">
        <f t="shared" ca="1" si="80"/>
        <v>0</v>
      </c>
      <c r="EK23" s="19">
        <f t="shared" ca="1" si="80"/>
        <v>0</v>
      </c>
      <c r="EL23" s="19">
        <f t="shared" ca="1" si="80"/>
        <v>0</v>
      </c>
      <c r="EM23" s="19">
        <f t="shared" ca="1" si="80"/>
        <v>0</v>
      </c>
      <c r="EN23" s="19">
        <f t="shared" ca="1" si="80"/>
        <v>0</v>
      </c>
      <c r="EO23" s="19">
        <f t="shared" ca="1" si="80"/>
        <v>0</v>
      </c>
      <c r="EP23" s="19">
        <f t="shared" ca="1" si="80"/>
        <v>0</v>
      </c>
      <c r="EQ23" s="19">
        <f t="shared" ca="1" si="80"/>
        <v>0</v>
      </c>
      <c r="ER23" s="19">
        <f t="shared" ca="1" si="80"/>
        <v>0</v>
      </c>
      <c r="ES23" s="19">
        <f t="shared" ca="1" si="80"/>
        <v>0</v>
      </c>
      <c r="ET23" s="19">
        <f t="shared" ca="1" si="80"/>
        <v>0</v>
      </c>
      <c r="EU23" s="19">
        <f t="shared" ca="1" si="80"/>
        <v>0</v>
      </c>
      <c r="EV23" s="19">
        <f t="shared" ca="1" si="80"/>
        <v>0</v>
      </c>
      <c r="EW23" s="19">
        <f t="shared" ca="1" si="80"/>
        <v>0</v>
      </c>
      <c r="EX23" s="19">
        <f t="shared" ca="1" si="80"/>
        <v>0</v>
      </c>
      <c r="EY23" s="19">
        <f t="shared" ca="1" si="80"/>
        <v>0</v>
      </c>
      <c r="EZ23" s="19">
        <f t="shared" ca="1" si="80"/>
        <v>0</v>
      </c>
      <c r="FA23" s="19">
        <f t="shared" ca="1" si="80"/>
        <v>0</v>
      </c>
      <c r="FB23" s="19">
        <f t="shared" ca="1" si="80"/>
        <v>0</v>
      </c>
      <c r="FC23" s="19">
        <f t="shared" ca="1" si="80"/>
        <v>0</v>
      </c>
      <c r="FD23" s="19">
        <f t="shared" ca="1" si="80"/>
        <v>0</v>
      </c>
      <c r="FE23" s="19">
        <f t="shared" ca="1" si="80"/>
        <v>0</v>
      </c>
      <c r="FF23" s="19">
        <f t="shared" ca="1" si="80"/>
        <v>0</v>
      </c>
      <c r="FG23" s="19">
        <f t="shared" ca="1" si="80"/>
        <v>0</v>
      </c>
      <c r="FH23" s="19">
        <f t="shared" ca="1" si="80"/>
        <v>0</v>
      </c>
      <c r="FI23" s="19">
        <f t="shared" ca="1" si="80"/>
        <v>0</v>
      </c>
      <c r="FJ23" s="19">
        <f t="shared" ca="1" si="80"/>
        <v>0</v>
      </c>
      <c r="FK23" s="19">
        <f t="shared" ca="1" si="80"/>
        <v>0</v>
      </c>
      <c r="FL23" s="19">
        <f t="shared" ca="1" si="80"/>
        <v>0</v>
      </c>
      <c r="FM23" s="19">
        <f t="shared" ca="1" si="80"/>
        <v>0</v>
      </c>
      <c r="FN23" s="19">
        <f t="shared" ca="1" si="80"/>
        <v>0</v>
      </c>
      <c r="FO23" s="19">
        <f t="shared" ca="1" si="80"/>
        <v>0</v>
      </c>
      <c r="FP23" s="19">
        <f t="shared" ca="1" si="80"/>
        <v>0</v>
      </c>
      <c r="FQ23" s="19">
        <f t="shared" ca="1" si="80"/>
        <v>0</v>
      </c>
      <c r="FR23" s="19">
        <f t="shared" ca="1" si="80"/>
        <v>0</v>
      </c>
      <c r="FS23" s="19">
        <f t="shared" ca="1" si="80"/>
        <v>0</v>
      </c>
      <c r="FT23" s="19">
        <f t="shared" ca="1" si="80"/>
        <v>0</v>
      </c>
      <c r="FU23" s="19">
        <f t="shared" ca="1" si="80"/>
        <v>0</v>
      </c>
      <c r="FV23" s="19">
        <f t="shared" ca="1" si="80"/>
        <v>0</v>
      </c>
      <c r="FW23" s="19">
        <f t="shared" ca="1" si="80"/>
        <v>0</v>
      </c>
      <c r="FX23" s="19">
        <f t="shared" ca="1" si="80"/>
        <v>0</v>
      </c>
      <c r="FY23" s="19">
        <f t="shared" ca="1" si="80"/>
        <v>0</v>
      </c>
      <c r="FZ23" s="19">
        <f t="shared" ca="1" si="80"/>
        <v>0</v>
      </c>
      <c r="GA23" s="19">
        <f t="shared" ca="1" si="80"/>
        <v>0</v>
      </c>
      <c r="GB23" s="19">
        <f t="shared" ca="1" si="80"/>
        <v>0</v>
      </c>
      <c r="GC23" s="19">
        <f t="shared" ca="1" si="80"/>
        <v>0</v>
      </c>
      <c r="GD23" s="19">
        <f t="shared" ca="1" si="80"/>
        <v>0</v>
      </c>
      <c r="GE23" s="19">
        <f t="shared" ca="1" si="80"/>
        <v>0</v>
      </c>
      <c r="GF23" s="19">
        <f t="shared" ca="1" si="80"/>
        <v>0</v>
      </c>
      <c r="GG23" s="19">
        <f t="shared" ca="1" si="80"/>
        <v>0</v>
      </c>
      <c r="GH23" s="19">
        <f t="shared" ca="1" si="80"/>
        <v>0</v>
      </c>
      <c r="GI23" s="19">
        <f t="shared" ca="1" si="80"/>
        <v>0</v>
      </c>
      <c r="GJ23" s="19">
        <f t="shared" ca="1" si="80"/>
        <v>0</v>
      </c>
      <c r="GK23" s="19">
        <f t="shared" ca="1" si="80"/>
        <v>0</v>
      </c>
      <c r="GL23" s="19">
        <f t="shared" ca="1" si="80"/>
        <v>0</v>
      </c>
      <c r="GM23" s="19">
        <f t="shared" ca="1" si="80"/>
        <v>0</v>
      </c>
      <c r="GN23" s="19">
        <f t="shared" ca="1" si="80"/>
        <v>0</v>
      </c>
      <c r="GO23" s="19">
        <f t="shared" ca="1" si="80"/>
        <v>0</v>
      </c>
      <c r="GP23" s="19">
        <f t="shared" ca="1" si="80"/>
        <v>0</v>
      </c>
      <c r="GQ23" s="19">
        <f t="shared" ca="1" si="80"/>
        <v>0</v>
      </c>
      <c r="GR23" s="19">
        <f t="shared" ca="1" si="80"/>
        <v>0</v>
      </c>
      <c r="GS23" s="19">
        <f t="shared" ca="1" si="80"/>
        <v>0</v>
      </c>
      <c r="GT23" s="19">
        <f t="shared" ca="1" si="80"/>
        <v>0</v>
      </c>
      <c r="GU23" s="19">
        <f t="shared" ca="1" si="80"/>
        <v>0</v>
      </c>
      <c r="GV23" s="19">
        <f t="shared" ca="1" si="80"/>
        <v>0</v>
      </c>
      <c r="GW23" s="19">
        <f t="shared" ca="1" si="80"/>
        <v>0</v>
      </c>
      <c r="GX23" s="19">
        <f t="shared" ca="1" si="80"/>
        <v>0</v>
      </c>
      <c r="GY23" s="19">
        <f t="shared" ca="1" si="80"/>
        <v>0</v>
      </c>
      <c r="GZ23" s="19">
        <f t="shared" ca="1" si="80"/>
        <v>0</v>
      </c>
      <c r="HA23" s="19">
        <f t="shared" ca="1" si="80"/>
        <v>0</v>
      </c>
      <c r="HB23" s="19">
        <f t="shared" ca="1" si="80"/>
        <v>0</v>
      </c>
      <c r="HC23" s="19">
        <f t="shared" ca="1" si="80"/>
        <v>0</v>
      </c>
      <c r="HD23" s="19">
        <f t="shared" ca="1" si="80"/>
        <v>0</v>
      </c>
      <c r="HE23" s="19">
        <f t="shared" ca="1" si="80"/>
        <v>0</v>
      </c>
      <c r="HF23" s="19">
        <f t="shared" ca="1" si="80"/>
        <v>0</v>
      </c>
      <c r="HG23" s="19">
        <f t="shared" ca="1" si="80"/>
        <v>0</v>
      </c>
      <c r="HH23" s="19">
        <f t="shared" ca="1" si="80"/>
        <v>0</v>
      </c>
      <c r="HI23" s="19">
        <f t="shared" ca="1" si="80"/>
        <v>0</v>
      </c>
      <c r="HJ23" s="19">
        <f t="shared" ca="1" si="80"/>
        <v>0</v>
      </c>
      <c r="HK23" s="19">
        <f t="shared" ca="1" si="80"/>
        <v>0</v>
      </c>
      <c r="HL23" s="19">
        <f t="shared" ca="1" si="80"/>
        <v>0</v>
      </c>
      <c r="HM23" s="19">
        <f t="shared" ca="1" si="80"/>
        <v>0</v>
      </c>
      <c r="HN23" s="19">
        <f t="shared" ca="1" si="80"/>
        <v>0</v>
      </c>
      <c r="HO23" s="19">
        <f t="shared" ca="1" si="80"/>
        <v>0</v>
      </c>
      <c r="HP23" s="19">
        <f t="shared" ca="1" si="80"/>
        <v>0</v>
      </c>
      <c r="HQ23" s="19">
        <f t="shared" ca="1" si="80"/>
        <v>0</v>
      </c>
      <c r="HR23" s="19">
        <f t="shared" ca="1" si="80"/>
        <v>0</v>
      </c>
      <c r="HS23" s="19">
        <f t="shared" ca="1" si="80"/>
        <v>0</v>
      </c>
      <c r="HT23" s="19">
        <f t="shared" ca="1" si="80"/>
        <v>0</v>
      </c>
      <c r="HU23" s="19">
        <f t="shared" ca="1" si="80"/>
        <v>0</v>
      </c>
      <c r="HV23" s="19">
        <f t="shared" ca="1" si="80"/>
        <v>0</v>
      </c>
      <c r="HW23" s="19">
        <f t="shared" ca="1" si="80"/>
        <v>0</v>
      </c>
      <c r="HX23" s="19">
        <f t="shared" ca="1" si="80"/>
        <v>0</v>
      </c>
      <c r="HY23" s="19">
        <f t="shared" ca="1" si="80"/>
        <v>0</v>
      </c>
      <c r="HZ23" s="19">
        <f t="shared" ca="1" si="80"/>
        <v>0</v>
      </c>
      <c r="IA23" s="19">
        <f t="shared" ca="1" si="80"/>
        <v>0</v>
      </c>
      <c r="IB23" s="19">
        <f t="shared" ca="1" si="80"/>
        <v>0</v>
      </c>
      <c r="IC23" s="19">
        <f t="shared" ca="1" si="80"/>
        <v>0</v>
      </c>
      <c r="ID23" s="19">
        <f t="shared" ca="1" si="80"/>
        <v>0</v>
      </c>
      <c r="IE23" s="19">
        <f t="shared" ca="1" si="80"/>
        <v>0</v>
      </c>
      <c r="IF23" s="19">
        <f t="shared" ca="1" si="80"/>
        <v>0</v>
      </c>
      <c r="IG23" s="19">
        <f t="shared" ca="1" si="80"/>
        <v>0</v>
      </c>
      <c r="IH23" s="19">
        <f t="shared" ca="1" si="80"/>
        <v>0</v>
      </c>
      <c r="II23" s="19">
        <f t="shared" ca="1" si="80"/>
        <v>0</v>
      </c>
      <c r="IJ23" s="19">
        <f t="shared" ca="1" si="80"/>
        <v>0</v>
      </c>
      <c r="IK23" s="19">
        <f t="shared" ca="1" si="80"/>
        <v>0</v>
      </c>
      <c r="IL23" s="19">
        <f t="shared" ca="1" si="80"/>
        <v>0</v>
      </c>
      <c r="IM23" s="19">
        <f t="shared" ca="1" si="80"/>
        <v>0</v>
      </c>
      <c r="IN23" s="19">
        <f t="shared" ca="1" si="80"/>
        <v>0</v>
      </c>
      <c r="IO23" s="19">
        <f t="shared" ca="1" si="80"/>
        <v>0</v>
      </c>
      <c r="IP23" s="19">
        <f t="shared" ca="1" si="80"/>
        <v>0</v>
      </c>
      <c r="IQ23" s="19">
        <f t="shared" ca="1" si="80"/>
        <v>0</v>
      </c>
      <c r="IR23" s="19">
        <f t="shared" ca="1" si="80"/>
        <v>0</v>
      </c>
      <c r="IS23" s="19">
        <f t="shared" ca="1" si="80"/>
        <v>0</v>
      </c>
      <c r="IT23" s="19">
        <f t="shared" ca="1" si="80"/>
        <v>0</v>
      </c>
      <c r="IU23" s="19">
        <f t="shared" ca="1" si="80"/>
        <v>0</v>
      </c>
      <c r="IV23" s="19">
        <f t="shared" ca="1" si="80"/>
        <v>0</v>
      </c>
      <c r="IW23" s="19">
        <f t="shared" ca="1" si="80"/>
        <v>0</v>
      </c>
      <c r="IX23" s="19">
        <f t="shared" ca="1" si="80"/>
        <v>0</v>
      </c>
      <c r="IY23" s="19">
        <f t="shared" ca="1" si="80"/>
        <v>0</v>
      </c>
      <c r="IZ23" s="19" t="str">
        <f t="shared" ref="IZ23" ca="1" si="81">OFFSET(IZ$5,$B23,0)</f>
        <v>-</v>
      </c>
      <c r="JA23" s="9"/>
      <c r="JB23" s="19">
        <f t="shared" ca="1" si="80"/>
        <v>1</v>
      </c>
      <c r="JC23" s="12" t="b">
        <v>0</v>
      </c>
      <c r="JD23" s="19">
        <f t="shared" ref="JD23:MS23" ca="1" si="82">OFFSET(JD$5,$B23,0)</f>
        <v>0</v>
      </c>
      <c r="JE23" s="19">
        <f ca="1">OFFSET(JE$5,$B23,0)</f>
        <v>0</v>
      </c>
      <c r="JF23" s="19">
        <f ca="1">OFFSET(JF$5,$B23,0)</f>
        <v>0</v>
      </c>
      <c r="JG23" s="19">
        <f ca="1">OFFSET(JG$5,$B23,0)</f>
        <v>0</v>
      </c>
      <c r="JH23" s="19">
        <f ca="1">OFFSET(JH$5,$B23,0)</f>
        <v>0</v>
      </c>
      <c r="JI23" s="19" t="str">
        <f t="shared" ca="1" si="80"/>
        <v>-</v>
      </c>
      <c r="JJ23" s="19">
        <f t="shared" ca="1" si="80"/>
        <v>1</v>
      </c>
      <c r="JK23" s="19">
        <f t="shared" ca="1" si="82"/>
        <v>0</v>
      </c>
      <c r="JL23" s="19">
        <f t="shared" ca="1" si="82"/>
        <v>0</v>
      </c>
      <c r="JM23" s="19">
        <f t="shared" ca="1" si="82"/>
        <v>0</v>
      </c>
      <c r="JN23" s="19">
        <f ca="1">OFFSET(JN$5,$B23,0)</f>
        <v>0</v>
      </c>
      <c r="JO23" s="19">
        <f ca="1">OFFSET(JO$5,$B23,0)</f>
        <v>0</v>
      </c>
      <c r="JP23" s="19">
        <f t="shared" ca="1" si="82"/>
        <v>0</v>
      </c>
      <c r="JQ23" s="19">
        <f t="shared" ca="1" si="82"/>
        <v>0</v>
      </c>
      <c r="JR23" s="19">
        <f t="shared" ca="1" si="82"/>
        <v>0</v>
      </c>
      <c r="JS23" s="19">
        <f t="shared" ca="1" si="82"/>
        <v>0</v>
      </c>
      <c r="JT23" s="19">
        <f t="shared" ca="1" si="82"/>
        <v>0</v>
      </c>
      <c r="JU23" s="19">
        <f t="shared" ca="1" si="82"/>
        <v>0</v>
      </c>
      <c r="JV23" s="19">
        <f t="shared" ca="1" si="82"/>
        <v>0</v>
      </c>
      <c r="JW23" s="19">
        <f t="shared" ca="1" si="82"/>
        <v>0</v>
      </c>
      <c r="JX23" s="19">
        <f t="shared" ca="1" si="82"/>
        <v>0</v>
      </c>
      <c r="JY23" s="19">
        <f t="shared" ca="1" si="82"/>
        <v>0</v>
      </c>
      <c r="JZ23" s="19">
        <f t="shared" ca="1" si="82"/>
        <v>0</v>
      </c>
      <c r="KA23" s="19">
        <f t="shared" ca="1" si="82"/>
        <v>0</v>
      </c>
      <c r="KB23" s="19">
        <f t="shared" ca="1" si="82"/>
        <v>0</v>
      </c>
      <c r="KC23" s="19">
        <f t="shared" ca="1" si="82"/>
        <v>0</v>
      </c>
      <c r="KD23" s="19">
        <f t="shared" ca="1" si="82"/>
        <v>0</v>
      </c>
      <c r="KE23" s="19">
        <f t="shared" ca="1" si="82"/>
        <v>0</v>
      </c>
      <c r="KF23" s="19">
        <f t="shared" ca="1" si="82"/>
        <v>0</v>
      </c>
      <c r="KG23" s="19">
        <f t="shared" ca="1" si="82"/>
        <v>0</v>
      </c>
      <c r="KH23" s="19">
        <f t="shared" ca="1" si="82"/>
        <v>0</v>
      </c>
      <c r="KI23" s="19">
        <f t="shared" ca="1" si="82"/>
        <v>0</v>
      </c>
      <c r="KJ23" s="19">
        <f t="shared" ca="1" si="82"/>
        <v>0</v>
      </c>
      <c r="KK23" s="19">
        <f t="shared" ca="1" si="82"/>
        <v>0</v>
      </c>
      <c r="KL23" s="19">
        <f t="shared" ca="1" si="82"/>
        <v>0</v>
      </c>
      <c r="KM23" s="19">
        <f t="shared" ca="1" si="82"/>
        <v>0</v>
      </c>
      <c r="KN23" s="19">
        <f t="shared" ca="1" si="82"/>
        <v>1</v>
      </c>
      <c r="KO23" s="19">
        <f t="shared" ca="1" si="82"/>
        <v>0</v>
      </c>
      <c r="KP23" s="19">
        <f t="shared" ca="1" si="82"/>
        <v>1</v>
      </c>
      <c r="KQ23" s="9"/>
      <c r="KR23" s="5" t="b">
        <f>INDEX(i.cropgraze_inc,$L23,KR$15)</f>
        <v>1</v>
      </c>
      <c r="KS23" s="19" t="b">
        <f t="shared" ca="1" si="82"/>
        <v>0</v>
      </c>
      <c r="KT23" s="19" t="b">
        <f t="shared" ca="1" si="82"/>
        <v>0</v>
      </c>
      <c r="KU23" s="19" t="b">
        <f t="shared" ca="1" si="82"/>
        <v>1</v>
      </c>
      <c r="KV23" s="12">
        <v>2</v>
      </c>
      <c r="KW23" s="12">
        <v>2</v>
      </c>
      <c r="KX23" s="19" t="str">
        <f t="shared" ca="1" si="82"/>
        <v>-</v>
      </c>
      <c r="KY23" s="19" t="str">
        <f ca="1">OFFSET(KY$5,$B23,0)</f>
        <v>-</v>
      </c>
      <c r="KZ23" s="19" t="str">
        <f ca="1">OFFSET(KZ$5,$B23,0)</f>
        <v>-</v>
      </c>
      <c r="LA23" s="19" t="str">
        <f t="shared" ca="1" si="82"/>
        <v>-</v>
      </c>
      <c r="LB23" s="19" t="str">
        <f t="shared" ca="1" si="82"/>
        <v>-</v>
      </c>
      <c r="LC23" s="19" t="str">
        <f t="shared" ca="1" si="82"/>
        <v>-</v>
      </c>
      <c r="LD23" s="19" t="str">
        <f t="shared" ca="1" si="82"/>
        <v>-</v>
      </c>
      <c r="LE23" s="19" t="str">
        <f t="shared" ca="1" si="82"/>
        <v>-</v>
      </c>
      <c r="LF23" s="19" t="str">
        <f t="shared" ca="1" si="82"/>
        <v>-</v>
      </c>
      <c r="LG23" s="19" t="str">
        <f t="shared" ca="1" si="82"/>
        <v>-</v>
      </c>
      <c r="LH23" s="19" t="str">
        <f t="shared" ca="1" si="82"/>
        <v>-</v>
      </c>
      <c r="LI23" s="19" t="str">
        <f t="shared" ca="1" si="82"/>
        <v>-</v>
      </c>
      <c r="LJ23" s="19" t="str">
        <f t="shared" ca="1" si="82"/>
        <v>-</v>
      </c>
      <c r="LK23" s="19" t="str">
        <f t="shared" ca="1" si="82"/>
        <v>-</v>
      </c>
      <c r="LL23" s="19" t="str">
        <f t="shared" ca="1" si="82"/>
        <v>-</v>
      </c>
      <c r="LM23" s="19" t="str">
        <f t="shared" ca="1" si="82"/>
        <v>-</v>
      </c>
      <c r="LN23" s="19" t="str">
        <f t="shared" ca="1" si="82"/>
        <v>-</v>
      </c>
      <c r="LO23" s="19" t="b">
        <f t="shared" ca="1" si="82"/>
        <v>1</v>
      </c>
      <c r="LP23" s="268">
        <v>0</v>
      </c>
      <c r="LQ23" s="268" t="s">
        <v>34</v>
      </c>
      <c r="LR23" s="268">
        <v>999999</v>
      </c>
      <c r="LS23" s="268">
        <v>999999</v>
      </c>
      <c r="LT23" s="268">
        <v>999999</v>
      </c>
      <c r="LU23" s="268">
        <v>999999</v>
      </c>
      <c r="LV23" s="268">
        <v>999999</v>
      </c>
      <c r="LW23" s="19" t="str">
        <f t="shared" ref="LW23:MB23" ca="1" si="83">OFFSET(LW$5,$B23,0)</f>
        <v>-</v>
      </c>
      <c r="LX23" s="19" t="str">
        <f t="shared" ca="1" si="83"/>
        <v>-</v>
      </c>
      <c r="LY23" s="19" t="str">
        <f t="shared" ca="1" si="83"/>
        <v>-</v>
      </c>
      <c r="LZ23" s="19" t="b">
        <f t="shared" ca="1" si="83"/>
        <v>1</v>
      </c>
      <c r="MA23" s="19">
        <f t="shared" ca="1" si="83"/>
        <v>0</v>
      </c>
      <c r="MB23" s="19" t="str">
        <f t="shared" ca="1" si="83"/>
        <v>-</v>
      </c>
      <c r="MC23" s="19" t="str">
        <f t="shared" ref="MC23:MF23" ca="1" si="84">OFFSET(MC$5,$B23,0)</f>
        <v>-</v>
      </c>
      <c r="MD23" s="19" t="str">
        <f t="shared" ca="1" si="84"/>
        <v>-</v>
      </c>
      <c r="ME23" s="19" t="str">
        <f t="shared" ca="1" si="84"/>
        <v>-</v>
      </c>
      <c r="MF23" s="19" t="str">
        <f t="shared" ca="1" si="84"/>
        <v>-</v>
      </c>
      <c r="MG23" s="19" t="str">
        <f t="shared" ca="1" si="82"/>
        <v>-</v>
      </c>
      <c r="MH23" s="19" t="str">
        <f t="shared" ca="1" si="82"/>
        <v>-</v>
      </c>
      <c r="MI23" s="19" t="str">
        <f t="shared" ca="1" si="82"/>
        <v>-</v>
      </c>
      <c r="MJ23" s="466">
        <v>0.5</v>
      </c>
      <c r="MK23" s="466">
        <v>0.5</v>
      </c>
      <c r="ML23" s="19" t="str">
        <f t="shared" ca="1" si="82"/>
        <v>-</v>
      </c>
      <c r="MM23" s="466">
        <v>0</v>
      </c>
      <c r="MN23" s="19">
        <f t="shared" ca="1" si="82"/>
        <v>500</v>
      </c>
      <c r="MO23" s="19">
        <f t="shared" ca="1" si="82"/>
        <v>500</v>
      </c>
      <c r="MP23" s="19" t="str">
        <f t="shared" ref="MP23:MR23" ca="1" si="85">OFFSET(MP$5,$B23,0)</f>
        <v>-</v>
      </c>
      <c r="MQ23" s="19" t="str">
        <f t="shared" ca="1" si="85"/>
        <v>-</v>
      </c>
      <c r="MR23" s="19" t="str">
        <f t="shared" ca="1" si="85"/>
        <v>-</v>
      </c>
      <c r="MS23" s="19">
        <f t="shared" ca="1" si="82"/>
        <v>1</v>
      </c>
      <c r="MT23" s="9"/>
      <c r="MU23" s="5">
        <f>INDEX(i.std_prices,1,MU$15)</f>
        <v>70</v>
      </c>
      <c r="MV23" s="5">
        <f>INDEX(i.std_prices,1,MV$15)</f>
        <v>50</v>
      </c>
      <c r="MW23" s="5">
        <f>INDEX(i.std_prices,1,MW$15)</f>
        <v>75</v>
      </c>
      <c r="MX23" s="5">
        <f>INDEX(i.std_prices,1,MX$15)</f>
        <v>50</v>
      </c>
      <c r="MY23" s="19">
        <f t="shared" ref="MY23:NA23" ca="1" si="86">OFFSET(MY$5,$B23,0)</f>
        <v>1</v>
      </c>
      <c r="MZ23" s="19">
        <f t="shared" ca="1" si="86"/>
        <v>1</v>
      </c>
      <c r="NA23" s="19">
        <f t="shared" ca="1" si="86"/>
        <v>1</v>
      </c>
      <c r="NB23" s="9"/>
      <c r="NC23" s="12" t="b">
        <v>0</v>
      </c>
      <c r="ND23" s="12" t="b">
        <v>0</v>
      </c>
      <c r="NE23" s="12">
        <v>2</v>
      </c>
      <c r="NF23" s="12">
        <v>1</v>
      </c>
      <c r="NG23" s="12">
        <v>2</v>
      </c>
      <c r="NH23" s="12">
        <v>0</v>
      </c>
      <c r="NI23" s="12" t="s">
        <v>34</v>
      </c>
      <c r="NJ23" s="12" t="b">
        <v>1</v>
      </c>
      <c r="NK23" s="12">
        <f>0.45*997</f>
        <v>448.65000000000003</v>
      </c>
      <c r="NL23" s="12" t="s">
        <v>34</v>
      </c>
      <c r="NM23" s="19">
        <f t="shared" ref="NM23:QV23" ca="1" si="87">OFFSET(NM$5,$B23,0)</f>
        <v>1</v>
      </c>
      <c r="NN23" s="19">
        <f t="shared" ca="1" si="87"/>
        <v>1</v>
      </c>
      <c r="NO23" s="19">
        <f t="shared" ca="1" si="87"/>
        <v>1</v>
      </c>
      <c r="NP23" s="19">
        <f t="shared" ca="1" si="87"/>
        <v>1</v>
      </c>
      <c r="NQ23" s="19">
        <f t="shared" ca="1" si="87"/>
        <v>1</v>
      </c>
      <c r="NR23" s="19">
        <f t="shared" ca="1" si="87"/>
        <v>1</v>
      </c>
      <c r="NS23" s="19">
        <f t="shared" ca="1" si="87"/>
        <v>1</v>
      </c>
      <c r="NT23" s="19">
        <f t="shared" ca="1" si="87"/>
        <v>1</v>
      </c>
      <c r="NU23" s="19">
        <f t="shared" ca="1" si="87"/>
        <v>1</v>
      </c>
      <c r="NV23" s="9"/>
      <c r="NW23" s="12" t="str">
        <f t="shared" ref="NW23:NW29" si="88">IF($O23=NW$19,TRUE,"-")</f>
        <v>-</v>
      </c>
      <c r="NX23" s="19" t="str">
        <f t="shared" ca="1" si="87"/>
        <v>-</v>
      </c>
      <c r="NY23" s="19" t="str">
        <f t="shared" ca="1" si="87"/>
        <v>-</v>
      </c>
      <c r="NZ23" s="19" t="str">
        <f t="shared" ca="1" si="87"/>
        <v>-</v>
      </c>
      <c r="OA23" s="19" t="str">
        <f t="shared" ca="1" si="87"/>
        <v>-</v>
      </c>
      <c r="OB23" s="19" t="str">
        <f t="shared" ca="1" si="87"/>
        <v>-</v>
      </c>
      <c r="OC23" s="19" t="str">
        <f t="shared" ca="1" si="87"/>
        <v>-</v>
      </c>
      <c r="OD23" s="19" t="str">
        <f t="shared" ca="1" si="87"/>
        <v>-</v>
      </c>
      <c r="OE23" s="19" t="str">
        <f t="shared" ca="1" si="87"/>
        <v>-</v>
      </c>
      <c r="OF23" s="19" t="str">
        <f t="shared" ca="1" si="87"/>
        <v>-</v>
      </c>
      <c r="OG23" s="19" t="str">
        <f t="shared" ca="1" si="87"/>
        <v>-</v>
      </c>
      <c r="OH23" s="19" t="str">
        <f t="shared" ca="1" si="87"/>
        <v>-</v>
      </c>
      <c r="OI23" s="19" t="str">
        <f t="shared" ca="1" si="87"/>
        <v>-</v>
      </c>
      <c r="OJ23" s="19" t="str">
        <f t="shared" ca="1" si="87"/>
        <v>-</v>
      </c>
      <c r="OK23" s="19" t="str">
        <f t="shared" ca="1" si="87"/>
        <v>-</v>
      </c>
      <c r="OL23" s="19" t="str">
        <f t="shared" ca="1" si="87"/>
        <v>-</v>
      </c>
      <c r="OM23" s="19" t="str">
        <f t="shared" ca="1" si="87"/>
        <v>-</v>
      </c>
      <c r="ON23" s="19" t="str">
        <f t="shared" ca="1" si="87"/>
        <v>-</v>
      </c>
      <c r="OO23" s="19" t="str">
        <f t="shared" ca="1" si="87"/>
        <v>-</v>
      </c>
      <c r="OP23" s="19" t="str">
        <f t="shared" ca="1" si="87"/>
        <v>-</v>
      </c>
      <c r="OQ23" s="19" t="str">
        <f t="shared" ca="1" si="87"/>
        <v>-</v>
      </c>
      <c r="OR23" s="19" t="str">
        <f t="shared" ca="1" si="87"/>
        <v>-</v>
      </c>
      <c r="OS23" s="19" t="str">
        <f t="shared" ca="1" si="87"/>
        <v>-</v>
      </c>
      <c r="OT23" s="19" t="str">
        <f t="shared" ca="1" si="87"/>
        <v>-</v>
      </c>
      <c r="OU23" s="19" t="str">
        <f t="shared" ca="1" si="87"/>
        <v>-</v>
      </c>
      <c r="OV23" s="19" t="str">
        <f t="shared" ca="1" si="87"/>
        <v>-</v>
      </c>
      <c r="OW23" s="19" t="str">
        <f t="shared" ca="1" si="87"/>
        <v>-</v>
      </c>
      <c r="OX23" s="19" t="str">
        <f t="shared" ca="1" si="87"/>
        <v>-</v>
      </c>
      <c r="OY23" s="19" t="str">
        <f t="shared" ca="1" si="87"/>
        <v>-</v>
      </c>
      <c r="OZ23" s="19" t="str">
        <f t="shared" ca="1" si="87"/>
        <v>-</v>
      </c>
      <c r="PA23" s="19" t="str">
        <f t="shared" ca="1" si="87"/>
        <v>-</v>
      </c>
      <c r="PB23" s="19" t="str">
        <f t="shared" ca="1" si="87"/>
        <v>-</v>
      </c>
      <c r="PC23" s="19" t="str">
        <f t="shared" ca="1" si="87"/>
        <v>-</v>
      </c>
      <c r="PD23" s="19" t="str">
        <f t="shared" ca="1" si="87"/>
        <v>-</v>
      </c>
      <c r="PE23" s="19" t="str">
        <f t="shared" ca="1" si="87"/>
        <v>-</v>
      </c>
      <c r="PF23" s="19" t="str">
        <f t="shared" ca="1" si="87"/>
        <v>-</v>
      </c>
      <c r="PG23" s="19" t="str">
        <f t="shared" ca="1" si="87"/>
        <v>-</v>
      </c>
      <c r="PH23" s="19" t="str">
        <f t="shared" ca="1" si="87"/>
        <v>-</v>
      </c>
      <c r="PI23" s="19" t="str">
        <f t="shared" ca="1" si="87"/>
        <v>-</v>
      </c>
      <c r="PJ23" s="19" t="str">
        <f t="shared" ca="1" si="87"/>
        <v>-</v>
      </c>
      <c r="PK23" s="19" t="str">
        <f t="shared" ca="1" si="87"/>
        <v>-</v>
      </c>
      <c r="PL23" s="19" t="str">
        <f t="shared" ca="1" si="87"/>
        <v>-</v>
      </c>
      <c r="PM23" s="19" t="str">
        <f t="shared" ca="1" si="87"/>
        <v>-</v>
      </c>
      <c r="PN23" s="19" t="str">
        <f t="shared" ca="1" si="87"/>
        <v>-</v>
      </c>
      <c r="PO23" s="19" t="str">
        <f t="shared" ca="1" si="87"/>
        <v>-</v>
      </c>
      <c r="PP23" s="19" t="str">
        <f t="shared" ca="1" si="87"/>
        <v>-</v>
      </c>
      <c r="PQ23" s="19" t="str">
        <f t="shared" ca="1" si="87"/>
        <v>-</v>
      </c>
      <c r="PR23" s="19" t="str">
        <f t="shared" ca="1" si="87"/>
        <v>-</v>
      </c>
      <c r="PS23" s="19" t="str">
        <f t="shared" ca="1" si="87"/>
        <v>-</v>
      </c>
      <c r="PT23" s="19" t="str">
        <f t="shared" ca="1" si="87"/>
        <v>-</v>
      </c>
      <c r="PU23" s="19" t="str">
        <f t="shared" ca="1" si="87"/>
        <v>-</v>
      </c>
      <c r="PV23" s="19" t="str">
        <f t="shared" ca="1" si="87"/>
        <v>-</v>
      </c>
      <c r="PW23" s="19" t="str">
        <f t="shared" ca="1" si="87"/>
        <v>-</v>
      </c>
      <c r="PX23" s="19" t="str">
        <f t="shared" ca="1" si="87"/>
        <v>-</v>
      </c>
      <c r="PY23" s="19" t="str">
        <f t="shared" ca="1" si="87"/>
        <v>-</v>
      </c>
      <c r="PZ23" s="19" t="str">
        <f t="shared" ca="1" si="87"/>
        <v>-</v>
      </c>
      <c r="QA23" s="19" t="str">
        <f t="shared" ca="1" si="87"/>
        <v>-</v>
      </c>
      <c r="QB23" s="19" t="str">
        <f t="shared" ca="1" si="87"/>
        <v>-</v>
      </c>
      <c r="QC23" s="19" t="str">
        <f t="shared" ca="1" si="87"/>
        <v>-</v>
      </c>
      <c r="QD23" s="19" t="str">
        <f t="shared" ca="1" si="87"/>
        <v>-</v>
      </c>
      <c r="QE23" s="19" t="str">
        <f t="shared" ca="1" si="87"/>
        <v>-</v>
      </c>
      <c r="QF23" s="19" t="str">
        <f t="shared" ca="1" si="87"/>
        <v>-</v>
      </c>
      <c r="QG23" s="12" t="str">
        <f t="shared" ref="QG23:QG29" si="89">IF($O23=QG$19,TRUE,"-")</f>
        <v>-</v>
      </c>
      <c r="QH23" s="19" t="str">
        <f t="shared" ca="1" si="87"/>
        <v>-</v>
      </c>
      <c r="QI23" s="19" t="str">
        <f t="shared" ca="1" si="87"/>
        <v>-</v>
      </c>
      <c r="QJ23" s="19" t="str">
        <f t="shared" ca="1" si="87"/>
        <v>-</v>
      </c>
      <c r="QK23" s="19" t="str">
        <f t="shared" ca="1" si="87"/>
        <v>-</v>
      </c>
      <c r="QL23" s="19" t="str">
        <f t="shared" ca="1" si="87"/>
        <v>-</v>
      </c>
      <c r="QM23" s="19" t="str">
        <f t="shared" ca="1" si="87"/>
        <v>-</v>
      </c>
      <c r="QN23" s="19" t="str">
        <f t="shared" ca="1" si="87"/>
        <v>-</v>
      </c>
      <c r="QO23" s="19" t="str">
        <f t="shared" ca="1" si="87"/>
        <v>-</v>
      </c>
      <c r="QP23" s="19" t="str">
        <f t="shared" ca="1" si="87"/>
        <v>-</v>
      </c>
      <c r="QQ23" s="19" t="str">
        <f t="shared" ca="1" si="87"/>
        <v>-</v>
      </c>
      <c r="QR23" s="19" t="str">
        <f t="shared" ca="1" si="87"/>
        <v>-</v>
      </c>
      <c r="QS23" s="19" t="str">
        <f t="shared" ca="1" si="87"/>
        <v>-</v>
      </c>
      <c r="QT23" s="19" t="str">
        <f t="shared" ca="1" si="87"/>
        <v>-</v>
      </c>
      <c r="QU23" s="19" t="str">
        <f t="shared" ca="1" si="87"/>
        <v>-</v>
      </c>
      <c r="QV23" s="19" t="str">
        <f t="shared" ca="1" si="87"/>
        <v>-</v>
      </c>
      <c r="QW23" s="19" t="str">
        <f t="shared" ref="QW23:UF23" ca="1" si="90">OFFSET(QW$5,$B23,0)</f>
        <v>-</v>
      </c>
      <c r="QX23" s="19" t="str">
        <f t="shared" ca="1" si="90"/>
        <v>-</v>
      </c>
      <c r="QY23" s="19" t="str">
        <f t="shared" ca="1" si="90"/>
        <v>-</v>
      </c>
      <c r="QZ23" s="19" t="str">
        <f t="shared" ca="1" si="90"/>
        <v>-</v>
      </c>
      <c r="RA23" s="19" t="str">
        <f t="shared" ca="1" si="90"/>
        <v>-</v>
      </c>
      <c r="RB23" s="19" t="str">
        <f t="shared" ca="1" si="90"/>
        <v>-</v>
      </c>
      <c r="RC23" s="19" t="str">
        <f t="shared" ca="1" si="90"/>
        <v>-</v>
      </c>
      <c r="RD23" s="19" t="str">
        <f t="shared" ca="1" si="90"/>
        <v>-</v>
      </c>
      <c r="RE23" s="19" t="str">
        <f t="shared" ca="1" si="90"/>
        <v>-</v>
      </c>
      <c r="RF23" s="19" t="str">
        <f t="shared" ca="1" si="90"/>
        <v>-</v>
      </c>
      <c r="RG23" s="19" t="str">
        <f t="shared" ca="1" si="90"/>
        <v>-</v>
      </c>
      <c r="RH23" s="19" t="str">
        <f t="shared" ca="1" si="90"/>
        <v>-</v>
      </c>
      <c r="RI23" s="19" t="str">
        <f t="shared" ca="1" si="90"/>
        <v>-</v>
      </c>
      <c r="RJ23" s="19" t="str">
        <f t="shared" ca="1" si="90"/>
        <v>-</v>
      </c>
      <c r="RK23" s="19" t="str">
        <f t="shared" ca="1" si="90"/>
        <v>-</v>
      </c>
      <c r="RL23" s="19" t="str">
        <f t="shared" ca="1" si="90"/>
        <v>-</v>
      </c>
      <c r="RM23" s="19" t="str">
        <f t="shared" ca="1" si="90"/>
        <v>-</v>
      </c>
      <c r="RN23" s="19" t="str">
        <f t="shared" ca="1" si="90"/>
        <v>-</v>
      </c>
      <c r="RO23" s="19" t="str">
        <f t="shared" ca="1" si="90"/>
        <v>-</v>
      </c>
      <c r="RP23" s="19" t="str">
        <f t="shared" ca="1" si="90"/>
        <v>-</v>
      </c>
      <c r="RQ23" s="19" t="str">
        <f t="shared" ca="1" si="90"/>
        <v>-</v>
      </c>
      <c r="RR23" s="19" t="str">
        <f t="shared" ca="1" si="90"/>
        <v>-</v>
      </c>
      <c r="RS23" s="19" t="str">
        <f t="shared" ca="1" si="90"/>
        <v>-</v>
      </c>
      <c r="RT23" s="19" t="str">
        <f t="shared" ca="1" si="90"/>
        <v>-</v>
      </c>
      <c r="RU23" s="19" t="str">
        <f t="shared" ca="1" si="90"/>
        <v>-</v>
      </c>
      <c r="RV23" s="19" t="str">
        <f t="shared" ca="1" si="90"/>
        <v>-</v>
      </c>
      <c r="RW23" s="19" t="str">
        <f t="shared" ca="1" si="90"/>
        <v>-</v>
      </c>
      <c r="RX23" s="19" t="str">
        <f t="shared" ca="1" si="90"/>
        <v>-</v>
      </c>
      <c r="RY23" s="19" t="str">
        <f t="shared" ca="1" si="90"/>
        <v>-</v>
      </c>
      <c r="RZ23" s="19" t="str">
        <f t="shared" ca="1" si="90"/>
        <v>-</v>
      </c>
      <c r="SA23" s="19" t="str">
        <f t="shared" ca="1" si="90"/>
        <v>-</v>
      </c>
      <c r="SB23" s="19" t="str">
        <f t="shared" ca="1" si="90"/>
        <v>-</v>
      </c>
      <c r="SC23" s="19" t="str">
        <f t="shared" ca="1" si="90"/>
        <v>-</v>
      </c>
      <c r="SD23" s="19" t="str">
        <f t="shared" ca="1" si="90"/>
        <v>-</v>
      </c>
      <c r="SE23" s="19" t="str">
        <f t="shared" ca="1" si="90"/>
        <v>-</v>
      </c>
      <c r="SF23" s="19" t="str">
        <f t="shared" ca="1" si="90"/>
        <v>-</v>
      </c>
      <c r="SG23" s="19" t="str">
        <f t="shared" ca="1" si="90"/>
        <v>-</v>
      </c>
      <c r="SH23" s="19" t="str">
        <f t="shared" ca="1" si="90"/>
        <v>-</v>
      </c>
      <c r="SI23" s="19" t="str">
        <f t="shared" ca="1" si="90"/>
        <v>-</v>
      </c>
      <c r="SJ23" s="19" t="str">
        <f t="shared" ca="1" si="90"/>
        <v>-</v>
      </c>
      <c r="SK23" s="19" t="str">
        <f t="shared" ca="1" si="90"/>
        <v>-</v>
      </c>
      <c r="SL23" s="19" t="str">
        <f t="shared" ca="1" si="90"/>
        <v>-</v>
      </c>
      <c r="SM23" s="19" t="str">
        <f t="shared" ca="1" si="90"/>
        <v>-</v>
      </c>
      <c r="SN23" s="19" t="str">
        <f t="shared" ca="1" si="90"/>
        <v>-</v>
      </c>
      <c r="SO23" s="19" t="str">
        <f t="shared" ca="1" si="90"/>
        <v>-</v>
      </c>
      <c r="SP23" s="19" t="str">
        <f t="shared" ca="1" si="90"/>
        <v>-</v>
      </c>
      <c r="SQ23" s="12" t="b">
        <f t="shared" ref="SQ23:SQ29" si="91">IF($O23=SQ$19,TRUE,"-")</f>
        <v>1</v>
      </c>
      <c r="SR23" s="19" t="str">
        <f t="shared" ca="1" si="90"/>
        <v>-</v>
      </c>
      <c r="SS23" s="19" t="str">
        <f t="shared" ca="1" si="90"/>
        <v>-</v>
      </c>
      <c r="ST23" s="19" t="str">
        <f t="shared" ca="1" si="90"/>
        <v>-</v>
      </c>
      <c r="SU23" s="19" t="str">
        <f t="shared" ca="1" si="90"/>
        <v>-</v>
      </c>
      <c r="SV23" s="19" t="str">
        <f t="shared" ca="1" si="90"/>
        <v>-</v>
      </c>
      <c r="SW23" s="19" t="str">
        <f t="shared" ca="1" si="90"/>
        <v>-</v>
      </c>
      <c r="SX23" s="19" t="str">
        <f t="shared" ca="1" si="90"/>
        <v>-</v>
      </c>
      <c r="SY23" s="19" t="str">
        <f t="shared" ca="1" si="90"/>
        <v>-</v>
      </c>
      <c r="SZ23" s="19" t="str">
        <f t="shared" ca="1" si="90"/>
        <v>-</v>
      </c>
      <c r="TA23" s="19" t="str">
        <f t="shared" ca="1" si="90"/>
        <v>-</v>
      </c>
      <c r="TB23" s="19" t="str">
        <f t="shared" ca="1" si="90"/>
        <v>-</v>
      </c>
      <c r="TC23" s="19" t="str">
        <f t="shared" ca="1" si="90"/>
        <v>-</v>
      </c>
      <c r="TD23" s="19" t="str">
        <f t="shared" ca="1" si="90"/>
        <v>-</v>
      </c>
      <c r="TE23" s="19" t="str">
        <f t="shared" ca="1" si="90"/>
        <v>-</v>
      </c>
      <c r="TF23" s="19" t="str">
        <f t="shared" ca="1" si="90"/>
        <v>-</v>
      </c>
      <c r="TG23" s="19" t="str">
        <f t="shared" ca="1" si="90"/>
        <v>-</v>
      </c>
      <c r="TH23" s="19" t="str">
        <f t="shared" ca="1" si="90"/>
        <v>-</v>
      </c>
      <c r="TI23" s="19" t="str">
        <f t="shared" ca="1" si="90"/>
        <v>-</v>
      </c>
      <c r="TJ23" s="19" t="str">
        <f t="shared" ca="1" si="90"/>
        <v>-</v>
      </c>
      <c r="TK23" s="19" t="str">
        <f t="shared" ca="1" si="90"/>
        <v>-</v>
      </c>
      <c r="TL23" s="19" t="str">
        <f t="shared" ca="1" si="90"/>
        <v>-</v>
      </c>
      <c r="TM23" s="19" t="str">
        <f t="shared" ca="1" si="90"/>
        <v>-</v>
      </c>
      <c r="TN23" s="19" t="str">
        <f t="shared" ca="1" si="90"/>
        <v>-</v>
      </c>
      <c r="TO23" s="19" t="str">
        <f t="shared" ca="1" si="90"/>
        <v>-</v>
      </c>
      <c r="TP23" s="19" t="str">
        <f t="shared" ca="1" si="90"/>
        <v>-</v>
      </c>
      <c r="TQ23" s="19" t="str">
        <f t="shared" ca="1" si="90"/>
        <v>-</v>
      </c>
      <c r="TR23" s="19" t="str">
        <f t="shared" ca="1" si="90"/>
        <v>-</v>
      </c>
      <c r="TS23" s="19" t="str">
        <f t="shared" ca="1" si="90"/>
        <v>-</v>
      </c>
      <c r="TT23" s="19" t="str">
        <f t="shared" ca="1" si="90"/>
        <v>-</v>
      </c>
      <c r="TU23" s="19" t="str">
        <f t="shared" ca="1" si="90"/>
        <v>-</v>
      </c>
      <c r="TV23" s="19" t="str">
        <f t="shared" ca="1" si="90"/>
        <v>-</v>
      </c>
      <c r="TW23" s="19" t="str">
        <f t="shared" ca="1" si="90"/>
        <v>-</v>
      </c>
      <c r="TX23" s="19" t="str">
        <f t="shared" ca="1" si="90"/>
        <v>-</v>
      </c>
      <c r="TY23" s="19" t="str">
        <f t="shared" ca="1" si="90"/>
        <v>-</v>
      </c>
      <c r="TZ23" s="19" t="str">
        <f t="shared" ca="1" si="90"/>
        <v>-</v>
      </c>
      <c r="UA23" s="19" t="str">
        <f t="shared" ca="1" si="90"/>
        <v>-</v>
      </c>
      <c r="UB23" s="19" t="str">
        <f t="shared" ca="1" si="90"/>
        <v>-</v>
      </c>
      <c r="UC23" s="19" t="str">
        <f t="shared" ca="1" si="90"/>
        <v>-</v>
      </c>
      <c r="UD23" s="19" t="str">
        <f t="shared" ca="1" si="90"/>
        <v>-</v>
      </c>
      <c r="UE23" s="19" t="str">
        <f t="shared" ca="1" si="90"/>
        <v>-</v>
      </c>
      <c r="UF23" s="19" t="str">
        <f t="shared" ca="1" si="90"/>
        <v>-</v>
      </c>
      <c r="UG23" s="19" t="str">
        <f t="shared" ref="UG23:UZ23" ca="1" si="92">OFFSET(UG$5,$B23,0)</f>
        <v>-</v>
      </c>
      <c r="UH23" s="19" t="str">
        <f t="shared" ca="1" si="92"/>
        <v>-</v>
      </c>
      <c r="UI23" s="19" t="str">
        <f t="shared" ca="1" si="92"/>
        <v>-</v>
      </c>
      <c r="UJ23" s="19" t="str">
        <f t="shared" ca="1" si="92"/>
        <v>-</v>
      </c>
      <c r="UK23" s="19" t="str">
        <f t="shared" ca="1" si="92"/>
        <v>-</v>
      </c>
      <c r="UL23" s="19" t="str">
        <f t="shared" ca="1" si="92"/>
        <v>-</v>
      </c>
      <c r="UM23" s="19" t="str">
        <f t="shared" ca="1" si="92"/>
        <v>-</v>
      </c>
      <c r="UN23" s="19" t="str">
        <f t="shared" ca="1" si="92"/>
        <v>-</v>
      </c>
      <c r="UO23" s="19" t="str">
        <f t="shared" ca="1" si="92"/>
        <v>-</v>
      </c>
      <c r="UP23" s="19" t="str">
        <f t="shared" ca="1" si="92"/>
        <v>-</v>
      </c>
      <c r="UQ23" s="19" t="str">
        <f t="shared" ca="1" si="92"/>
        <v>-</v>
      </c>
      <c r="UR23" s="19" t="str">
        <f t="shared" ca="1" si="92"/>
        <v>-</v>
      </c>
      <c r="US23" s="19" t="str">
        <f t="shared" ca="1" si="92"/>
        <v>-</v>
      </c>
      <c r="UT23" s="19" t="str">
        <f t="shared" ca="1" si="92"/>
        <v>-</v>
      </c>
      <c r="UU23" s="19" t="str">
        <f t="shared" ca="1" si="92"/>
        <v>-</v>
      </c>
      <c r="UV23" s="19" t="str">
        <f t="shared" ca="1" si="92"/>
        <v>-</v>
      </c>
      <c r="UW23" s="19" t="str">
        <f t="shared" ca="1" si="92"/>
        <v>-</v>
      </c>
      <c r="UX23" s="19" t="str">
        <f t="shared" ca="1" si="92"/>
        <v>-</v>
      </c>
      <c r="UY23" s="19" t="str">
        <f t="shared" ca="1" si="92"/>
        <v>-</v>
      </c>
      <c r="UZ23" s="19" t="str">
        <f t="shared" ca="1" si="92"/>
        <v>-</v>
      </c>
      <c r="VA23" s="19">
        <f ca="1">OFFSET(VA$5,$B23,0)</f>
        <v>0</v>
      </c>
      <c r="VB23" s="23">
        <v>0</v>
      </c>
    </row>
    <row r="24" spans="1:574" collapsed="1">
      <c r="A24" s="21"/>
      <c r="B24" s="21"/>
      <c r="D24" s="14"/>
      <c r="E24" t="b">
        <v>0</v>
      </c>
      <c r="Y24" s="211"/>
      <c r="Z24" s="211"/>
      <c r="AA24" s="211"/>
      <c r="AB24" s="211"/>
      <c r="AD24" s="211"/>
      <c r="AE24" s="211"/>
      <c r="AF24" s="211"/>
      <c r="AG24" s="211"/>
      <c r="AH24" s="211"/>
      <c r="AI24" s="211"/>
      <c r="AJ24" s="211"/>
      <c r="AK24" s="211"/>
      <c r="AS24" s="553" t="s">
        <v>380</v>
      </c>
      <c r="AT24" s="9" t="str">
        <f>IF(COUNTIF(AS$5:AS24,AS24)=1,"-","Dup")</f>
        <v>-</v>
      </c>
      <c r="AU24" s="9"/>
      <c r="AV24" s="14"/>
      <c r="AW24" s="14"/>
      <c r="AX24" s="14"/>
      <c r="AY24" s="14"/>
      <c r="AZ24" s="14"/>
      <c r="BA24" s="14"/>
      <c r="BB24" s="14"/>
      <c r="BC24" s="14"/>
      <c r="BD24" s="9"/>
      <c r="BE24" s="14"/>
      <c r="BF24" s="14"/>
      <c r="BG24" s="14"/>
      <c r="BH24" s="14"/>
      <c r="BI24" s="14"/>
      <c r="BJ24" s="14"/>
      <c r="BK24" s="14"/>
      <c r="BL24" s="9"/>
      <c r="BM24" s="14"/>
      <c r="BN24" s="14"/>
      <c r="BO24" s="14"/>
      <c r="BP24" s="14"/>
      <c r="BQ24" s="14"/>
      <c r="BR24" s="14"/>
      <c r="BS24" s="14"/>
      <c r="BT24" s="14"/>
      <c r="BU24" s="14"/>
      <c r="BV24" s="14"/>
      <c r="BW24" s="14"/>
      <c r="BX24" s="9"/>
      <c r="BY24" s="14"/>
      <c r="BZ24" s="14"/>
      <c r="CA24" s="14"/>
      <c r="CB24" s="14"/>
      <c r="CC24" s="14"/>
      <c r="CD24" s="14"/>
      <c r="CE24" s="14"/>
      <c r="CF24" s="14"/>
      <c r="CG24" s="14"/>
      <c r="CH24" s="14"/>
      <c r="CI24" s="9"/>
      <c r="CJ24" s="14"/>
      <c r="CK24" s="14"/>
      <c r="CL24" s="14"/>
      <c r="CM24" s="14"/>
      <c r="CN24" s="14"/>
      <c r="CO24" s="14"/>
      <c r="CP24" s="14"/>
      <c r="CQ24" s="14"/>
      <c r="CR24" s="14"/>
      <c r="CS24" s="14"/>
      <c r="CT24" s="14"/>
      <c r="CU24" s="14"/>
      <c r="CV24" s="14"/>
      <c r="CW24" s="14"/>
      <c r="CX24" s="14"/>
      <c r="CY24" s="14"/>
      <c r="CZ24" s="14"/>
      <c r="DA24" s="14"/>
      <c r="DB24" s="14"/>
      <c r="DC24" s="14"/>
      <c r="DD24" s="14"/>
      <c r="DE24" s="14"/>
      <c r="DF24" s="14"/>
      <c r="DG24" s="14"/>
      <c r="DH24" s="14"/>
      <c r="DI24" s="14"/>
      <c r="DJ24" s="14"/>
      <c r="DK24" s="14"/>
      <c r="DL24" s="14"/>
      <c r="DM24" s="14"/>
      <c r="DN24" s="14"/>
      <c r="DO24" s="14"/>
      <c r="DP24" s="14"/>
      <c r="DQ24" s="14"/>
      <c r="DR24" s="9"/>
      <c r="DS24" s="14"/>
      <c r="DT24" s="14"/>
      <c r="DU24" s="14"/>
      <c r="DV24" s="14"/>
      <c r="DW24" s="14"/>
      <c r="DX24" s="14"/>
      <c r="DY24" s="14"/>
      <c r="DZ24" s="14"/>
      <c r="EA24" s="14"/>
      <c r="EB24" s="14"/>
      <c r="EC24" s="14"/>
      <c r="ED24" s="14"/>
      <c r="EE24" s="14"/>
      <c r="EF24" s="14"/>
      <c r="EG24" s="14"/>
      <c r="EH24" s="14"/>
      <c r="EI24" s="14"/>
      <c r="EJ24" s="14"/>
      <c r="EK24" s="14"/>
      <c r="EL24" s="14"/>
      <c r="EM24" s="14"/>
      <c r="EN24" s="14"/>
      <c r="EO24" s="14"/>
      <c r="EP24" s="14"/>
      <c r="EQ24" s="14"/>
      <c r="ER24" s="14"/>
      <c r="ES24" s="14"/>
      <c r="ET24" s="14"/>
      <c r="EU24" s="14"/>
      <c r="EV24" s="14"/>
      <c r="EW24" s="14"/>
      <c r="EX24" s="14"/>
      <c r="EY24" s="14"/>
      <c r="EZ24" s="14"/>
      <c r="FA24" s="14"/>
      <c r="FB24" s="14"/>
      <c r="FC24" s="14"/>
      <c r="FD24" s="14"/>
      <c r="FE24" s="14"/>
      <c r="FF24" s="14"/>
      <c r="FG24" s="14"/>
      <c r="FH24" s="14"/>
      <c r="FI24" s="14"/>
      <c r="FJ24" s="14"/>
      <c r="FK24" s="14"/>
      <c r="FL24" s="14"/>
      <c r="FM24" s="14"/>
      <c r="FN24" s="14"/>
      <c r="FO24" s="14"/>
      <c r="FP24" s="14"/>
      <c r="FQ24" s="14"/>
      <c r="FR24" s="14"/>
      <c r="FS24" s="14"/>
      <c r="FT24" s="14"/>
      <c r="FU24" s="14"/>
      <c r="FV24" s="14"/>
      <c r="FW24" s="14"/>
      <c r="FX24" s="14"/>
      <c r="FY24" s="14"/>
      <c r="FZ24" s="14"/>
      <c r="GA24" s="14"/>
      <c r="GB24" s="14"/>
      <c r="GC24" s="14"/>
      <c r="GD24" s="14"/>
      <c r="GE24" s="14"/>
      <c r="GF24" s="14"/>
      <c r="GG24" s="14"/>
      <c r="GH24" s="14"/>
      <c r="GI24" s="14"/>
      <c r="GJ24" s="14"/>
      <c r="GK24" s="14"/>
      <c r="GL24" s="14"/>
      <c r="GM24" s="14"/>
      <c r="GN24" s="14"/>
      <c r="GO24" s="14"/>
      <c r="GP24" s="14"/>
      <c r="GQ24" s="14"/>
      <c r="GR24" s="14"/>
      <c r="GS24" s="14"/>
      <c r="GT24" s="14"/>
      <c r="GU24" s="14"/>
      <c r="GV24" s="14"/>
      <c r="GW24" s="14"/>
      <c r="GX24" s="14"/>
      <c r="GY24" s="14"/>
      <c r="GZ24" s="14"/>
      <c r="HA24" s="14"/>
      <c r="HB24" s="14"/>
      <c r="HC24" s="14"/>
      <c r="HD24" s="14"/>
      <c r="HE24" s="14"/>
      <c r="HF24" s="14"/>
      <c r="HG24" s="14"/>
      <c r="HH24" s="14"/>
      <c r="HI24" s="14"/>
      <c r="HJ24" s="14"/>
      <c r="HK24" s="14"/>
      <c r="HL24" s="14"/>
      <c r="HM24" s="14"/>
      <c r="HN24" s="14"/>
      <c r="HO24" s="14"/>
      <c r="HP24" s="14"/>
      <c r="HQ24" s="14"/>
      <c r="HR24" s="14"/>
      <c r="HS24" s="14"/>
      <c r="HT24" s="14"/>
      <c r="HU24" s="14"/>
      <c r="HV24" s="14"/>
      <c r="HW24" s="14"/>
      <c r="HX24" s="14"/>
      <c r="HY24" s="14"/>
      <c r="HZ24" s="14"/>
      <c r="IA24" s="14"/>
      <c r="IB24" s="14"/>
      <c r="IC24" s="14"/>
      <c r="ID24" s="14"/>
      <c r="IE24" s="14"/>
      <c r="IF24" s="14"/>
      <c r="IG24" s="14"/>
      <c r="IH24" s="14"/>
      <c r="II24" s="14"/>
      <c r="IJ24" s="14"/>
      <c r="IK24" s="14"/>
      <c r="IL24" s="14"/>
      <c r="IM24" s="14"/>
      <c r="IN24" s="14"/>
      <c r="IO24" s="14"/>
      <c r="IP24" s="14"/>
      <c r="IQ24" s="14"/>
      <c r="IR24" s="14"/>
      <c r="IS24" s="14"/>
      <c r="IT24" s="14"/>
      <c r="IU24" s="14"/>
      <c r="IV24" s="14"/>
      <c r="IW24" s="14"/>
      <c r="IX24" s="14"/>
      <c r="IY24" s="14"/>
      <c r="IZ24" s="14"/>
      <c r="JA24" s="9"/>
      <c r="JB24" s="14"/>
      <c r="JC24" s="14"/>
      <c r="JD24" s="14"/>
      <c r="JE24" s="14"/>
      <c r="JF24" s="14"/>
      <c r="JG24" s="14"/>
      <c r="JH24" s="14"/>
      <c r="JI24" s="14"/>
      <c r="JJ24" s="14"/>
      <c r="JK24" s="14"/>
      <c r="JL24" s="14"/>
      <c r="JM24" s="14"/>
      <c r="JN24" s="14"/>
      <c r="JO24" s="14"/>
      <c r="JP24" s="14"/>
      <c r="JQ24" s="14"/>
      <c r="JR24" s="14"/>
      <c r="JS24" s="14"/>
      <c r="JT24" s="14"/>
      <c r="JU24" s="14"/>
      <c r="JV24" s="14"/>
      <c r="JW24" s="14"/>
      <c r="JX24" s="14"/>
      <c r="JY24" s="14"/>
      <c r="JZ24" s="14"/>
      <c r="KA24" s="14"/>
      <c r="KB24" s="14"/>
      <c r="KC24" s="14"/>
      <c r="KD24" s="14"/>
      <c r="KE24" s="14"/>
      <c r="KF24" s="14"/>
      <c r="KG24" s="14"/>
      <c r="KH24" s="14"/>
      <c r="KI24" s="14"/>
      <c r="KJ24" s="14"/>
      <c r="KK24" s="14"/>
      <c r="KL24" s="14"/>
      <c r="KM24" s="14"/>
      <c r="KN24" s="14"/>
      <c r="KO24" s="14"/>
      <c r="KP24" s="14"/>
      <c r="KQ24" s="9"/>
      <c r="KR24" s="14"/>
      <c r="KS24" s="14"/>
      <c r="KT24" s="14"/>
      <c r="KU24" s="14"/>
      <c r="KV24" s="14"/>
      <c r="KW24" s="14"/>
      <c r="KX24" s="14"/>
      <c r="KY24" s="14"/>
      <c r="KZ24" s="14"/>
      <c r="LA24" s="14"/>
      <c r="LB24" s="14"/>
      <c r="LC24" s="14"/>
      <c r="LD24" s="14"/>
      <c r="LE24" s="14"/>
      <c r="LF24" s="14"/>
      <c r="LG24" s="14"/>
      <c r="LH24" s="14"/>
      <c r="LI24" s="14"/>
      <c r="LJ24" s="14"/>
      <c r="LK24" s="14"/>
      <c r="LL24" s="14"/>
      <c r="LM24" s="14"/>
      <c r="LN24" s="14"/>
      <c r="LO24" s="14"/>
      <c r="LP24" s="14"/>
      <c r="LQ24" s="14"/>
      <c r="LR24" s="14"/>
      <c r="LS24" s="14"/>
      <c r="LT24" s="14"/>
      <c r="LU24" s="14"/>
      <c r="LV24" s="14"/>
      <c r="LW24" s="14"/>
      <c r="LX24" s="14"/>
      <c r="LY24" s="14"/>
      <c r="LZ24" s="14"/>
      <c r="MA24" s="14"/>
      <c r="MB24" s="14"/>
      <c r="MC24" s="14"/>
      <c r="MD24" s="14"/>
      <c r="ME24" s="14"/>
      <c r="MF24" s="14"/>
      <c r="MG24" s="14"/>
      <c r="MH24" s="14"/>
      <c r="MI24" s="14"/>
      <c r="MJ24" s="14"/>
      <c r="MK24" s="14"/>
      <c r="ML24" s="14"/>
      <c r="MM24" s="14"/>
      <c r="MN24" s="14"/>
      <c r="MO24" s="14"/>
      <c r="MP24" s="14"/>
      <c r="MQ24" s="14"/>
      <c r="MR24" s="14"/>
      <c r="MS24" s="14"/>
      <c r="MT24" s="9"/>
      <c r="MU24" s="14"/>
      <c r="MV24" s="14"/>
      <c r="MW24" s="14"/>
      <c r="MX24" s="14"/>
      <c r="MY24" s="14"/>
      <c r="MZ24" s="14"/>
      <c r="NA24" s="14"/>
      <c r="NB24" s="9"/>
      <c r="NC24" s="14"/>
      <c r="ND24" s="14"/>
      <c r="NE24" s="14"/>
      <c r="NF24" s="14"/>
      <c r="NG24" s="14"/>
      <c r="NH24" s="14"/>
      <c r="NI24" s="14"/>
      <c r="NJ24" s="14"/>
      <c r="NK24" s="14"/>
      <c r="NL24" s="14"/>
      <c r="NM24" s="14"/>
      <c r="NN24" s="14"/>
      <c r="NO24" s="14"/>
      <c r="NP24" s="14"/>
      <c r="NQ24" s="14"/>
      <c r="NR24" s="14"/>
      <c r="NS24" s="14"/>
      <c r="NT24" s="14"/>
      <c r="NU24" s="14"/>
      <c r="NV24" s="9"/>
      <c r="NW24" s="14"/>
      <c r="NX24" s="14"/>
      <c r="NY24" s="14"/>
      <c r="NZ24" s="14"/>
      <c r="OA24" s="14"/>
      <c r="OB24" s="14"/>
      <c r="OC24" s="14"/>
      <c r="OD24" s="14"/>
      <c r="OE24" s="14"/>
      <c r="OF24" s="14"/>
      <c r="OG24" s="14"/>
      <c r="OH24" s="14"/>
      <c r="OI24" s="14"/>
      <c r="OJ24" s="14"/>
      <c r="OK24" s="14"/>
      <c r="OL24" s="14"/>
      <c r="OM24" s="14"/>
      <c r="ON24" s="14"/>
      <c r="OO24" s="14"/>
      <c r="OP24" s="14"/>
      <c r="OQ24" s="14"/>
      <c r="OR24" s="14"/>
      <c r="OS24" s="14"/>
      <c r="OT24" s="14"/>
      <c r="OU24" s="14"/>
      <c r="OV24" s="14"/>
      <c r="OW24" s="14"/>
      <c r="OX24" s="14"/>
      <c r="OY24" s="14"/>
      <c r="OZ24" s="14"/>
      <c r="PA24" s="14"/>
      <c r="PB24" s="14"/>
      <c r="PC24" s="14"/>
      <c r="PD24" s="14"/>
      <c r="PE24" s="14"/>
      <c r="PF24" s="14"/>
      <c r="PG24" s="14"/>
      <c r="PH24" s="14"/>
      <c r="PI24" s="14"/>
      <c r="PJ24" s="14"/>
      <c r="PK24" s="14"/>
      <c r="PL24" s="14"/>
      <c r="PM24" s="14"/>
      <c r="PN24" s="14"/>
      <c r="PO24" s="14"/>
      <c r="PP24" s="14"/>
      <c r="PQ24" s="14"/>
      <c r="PR24" s="14"/>
      <c r="PS24" s="14"/>
      <c r="PT24" s="14"/>
      <c r="PU24" s="14"/>
      <c r="PV24" s="14"/>
      <c r="PW24" s="14"/>
      <c r="PX24" s="14"/>
      <c r="PY24" s="14"/>
      <c r="PZ24" s="14"/>
      <c r="QA24" s="14"/>
      <c r="QB24" s="14"/>
      <c r="QC24" s="14"/>
      <c r="QD24" s="14"/>
      <c r="QE24" s="14"/>
      <c r="QF24" s="14"/>
      <c r="QG24" s="14"/>
      <c r="QH24" s="14"/>
      <c r="QI24" s="14"/>
      <c r="QJ24" s="14"/>
      <c r="QK24" s="14"/>
      <c r="QL24" s="14"/>
      <c r="QM24" s="14"/>
      <c r="QN24" s="14"/>
      <c r="QO24" s="14"/>
      <c r="QP24" s="14"/>
      <c r="QQ24" s="14"/>
      <c r="QR24" s="14"/>
      <c r="QS24" s="14"/>
      <c r="QT24" s="14"/>
      <c r="QU24" s="14"/>
      <c r="QV24" s="14"/>
      <c r="QW24" s="14"/>
      <c r="QX24" s="14"/>
      <c r="QY24" s="14"/>
      <c r="QZ24" s="14"/>
      <c r="RA24" s="14"/>
      <c r="RB24" s="14"/>
      <c r="RC24" s="14"/>
      <c r="RD24" s="14"/>
      <c r="RE24" s="14"/>
      <c r="RF24" s="14"/>
      <c r="RG24" s="14"/>
      <c r="RH24" s="14"/>
      <c r="RI24" s="14"/>
      <c r="RJ24" s="14"/>
      <c r="RK24" s="14"/>
      <c r="RL24" s="14"/>
      <c r="RM24" s="14"/>
      <c r="RN24" s="14"/>
      <c r="RO24" s="14"/>
      <c r="RP24" s="14"/>
      <c r="RQ24" s="14"/>
      <c r="RR24" s="14"/>
      <c r="RS24" s="14"/>
      <c r="RT24" s="14"/>
      <c r="RU24" s="14"/>
      <c r="RV24" s="14"/>
      <c r="RW24" s="14"/>
      <c r="RX24" s="14"/>
      <c r="RY24" s="14"/>
      <c r="RZ24" s="14"/>
      <c r="SA24" s="14"/>
      <c r="SB24" s="14"/>
      <c r="SC24" s="14"/>
      <c r="SD24" s="14"/>
      <c r="SE24" s="14"/>
      <c r="SF24" s="14"/>
      <c r="SG24" s="14"/>
      <c r="SH24" s="14"/>
      <c r="SI24" s="14"/>
      <c r="SJ24" s="14"/>
      <c r="SK24" s="14"/>
      <c r="SL24" s="14"/>
      <c r="SM24" s="14"/>
      <c r="SN24" s="14"/>
      <c r="SO24" s="14"/>
      <c r="SP24" s="14"/>
      <c r="SQ24" s="14"/>
      <c r="SR24" s="14"/>
      <c r="SS24" s="14"/>
      <c r="ST24" s="14"/>
      <c r="SU24" s="14"/>
      <c r="SV24" s="14"/>
      <c r="SW24" s="14"/>
      <c r="SX24" s="14"/>
      <c r="SY24" s="14"/>
      <c r="SZ24" s="14"/>
      <c r="TA24" s="14"/>
      <c r="TB24" s="14"/>
      <c r="TC24" s="14"/>
      <c r="TD24" s="14"/>
      <c r="TE24" s="14"/>
      <c r="TF24" s="14"/>
      <c r="TG24" s="14"/>
      <c r="TH24" s="14"/>
      <c r="TI24" s="14"/>
      <c r="TJ24" s="14"/>
      <c r="TK24" s="14"/>
      <c r="TL24" s="14"/>
      <c r="TM24" s="14"/>
      <c r="TN24" s="14"/>
      <c r="TO24" s="14"/>
      <c r="TP24" s="14"/>
      <c r="TQ24" s="14"/>
      <c r="TR24" s="14"/>
      <c r="TS24" s="14"/>
      <c r="TT24" s="14"/>
      <c r="TU24" s="14"/>
      <c r="TV24" s="14"/>
      <c r="TW24" s="14"/>
      <c r="TX24" s="14"/>
      <c r="TY24" s="14"/>
      <c r="TZ24" s="14"/>
      <c r="UA24" s="14"/>
      <c r="UB24" s="14"/>
      <c r="UC24" s="14"/>
      <c r="UD24" s="14"/>
      <c r="UE24" s="14"/>
      <c r="UF24" s="14"/>
      <c r="UG24" s="14"/>
      <c r="UH24" s="14"/>
      <c r="UI24" s="14"/>
      <c r="UJ24" s="14"/>
      <c r="UK24" s="14"/>
      <c r="UL24" s="14"/>
      <c r="UM24" s="14"/>
      <c r="UN24" s="14"/>
      <c r="UO24" s="14"/>
      <c r="UP24" s="14"/>
      <c r="UQ24" s="14"/>
      <c r="UR24" s="14"/>
      <c r="US24" s="14"/>
      <c r="UT24" s="14"/>
      <c r="UU24" s="14"/>
      <c r="UV24" s="14"/>
      <c r="UW24" s="14"/>
      <c r="UX24" s="14"/>
      <c r="UY24" s="14"/>
      <c r="UZ24" s="14"/>
      <c r="VA24" s="14"/>
      <c r="VB24" s="23">
        <v>0</v>
      </c>
    </row>
    <row r="25" spans="1:574" collapsed="1">
      <c r="A25" s="21">
        <f t="shared" ref="A25:A88" si="93">ROW(A25)-5</f>
        <v>20</v>
      </c>
      <c r="B25" s="21">
        <f>$A$5</f>
        <v>0</v>
      </c>
      <c r="C25">
        <v>1</v>
      </c>
      <c r="D25" s="19" t="str">
        <f ca="1">OFFSET(D$5,$B25,0)</f>
        <v>SNSW</v>
      </c>
      <c r="E25" t="b">
        <v>1</v>
      </c>
      <c r="F25" s="317" t="b">
        <v>1</v>
      </c>
      <c r="G25" t="b">
        <v>1</v>
      </c>
      <c r="I25" s="12"/>
      <c r="J25" s="12"/>
      <c r="K25" s="12"/>
      <c r="L25" s="12"/>
      <c r="M25" s="12">
        <v>2</v>
      </c>
      <c r="N25" s="12"/>
      <c r="O25" s="12">
        <v>3</v>
      </c>
      <c r="P25" s="12">
        <v>1</v>
      </c>
      <c r="Q25" s="12"/>
      <c r="R25" s="12"/>
      <c r="S25" s="12"/>
      <c r="T25" s="12"/>
      <c r="U25" s="12"/>
      <c r="V25" s="12"/>
      <c r="W25" s="12"/>
      <c r="X25" s="12"/>
      <c r="Y25" s="211"/>
      <c r="Z25" s="211"/>
      <c r="AA25" s="211"/>
      <c r="AB25" s="211"/>
      <c r="AC25" s="12"/>
      <c r="AD25" s="211"/>
      <c r="AE25" s="211"/>
      <c r="AF25" s="211"/>
      <c r="AG25" s="211"/>
      <c r="AH25" s="211"/>
      <c r="AI25" s="211"/>
      <c r="AJ25" s="211"/>
      <c r="AK25" s="211"/>
      <c r="AS25" s="224" t="str">
        <f>"Quick test"</f>
        <v>Quick test</v>
      </c>
      <c r="AT25" s="9" t="str">
        <f>IF(COUNTIF(AS$5:AS25,AS25)=1,"-","Dup")</f>
        <v>-</v>
      </c>
      <c r="AU25" s="9"/>
      <c r="AV25" s="12" t="b">
        <v>1</v>
      </c>
      <c r="AW25" s="12" t="b">
        <v>1</v>
      </c>
      <c r="AX25" s="12" t="b">
        <v>1</v>
      </c>
      <c r="AY25" s="12" t="b">
        <v>1</v>
      </c>
      <c r="AZ25" s="12" t="b">
        <v>1</v>
      </c>
      <c r="BA25" s="12" t="b">
        <v>1</v>
      </c>
      <c r="BB25" s="12" t="b">
        <v>1</v>
      </c>
      <c r="BC25" s="12" t="b">
        <v>1</v>
      </c>
      <c r="BD25" s="9"/>
      <c r="BE25" s="12" t="b">
        <v>0</v>
      </c>
      <c r="BF25" s="13" t="str">
        <f t="shared" ref="BF25:BH25" si="94">BF$22</f>
        <v>-</v>
      </c>
      <c r="BG25" s="13" t="str">
        <f t="shared" si="94"/>
        <v>-</v>
      </c>
      <c r="BH25" s="13" t="str">
        <f t="shared" si="94"/>
        <v>-</v>
      </c>
      <c r="BI25" s="12" t="b">
        <v>0</v>
      </c>
      <c r="BJ25" s="13" t="str">
        <f>BJ$22</f>
        <v>-</v>
      </c>
      <c r="BK25" s="19" t="str">
        <f ca="1">OFFSET(BK$5,$B25,0)</f>
        <v>-</v>
      </c>
      <c r="BL25" s="9"/>
      <c r="BM25" s="13" t="str">
        <f t="shared" ref="BM25:CH25" si="95">BM$22</f>
        <v>-</v>
      </c>
      <c r="BN25" s="13" t="str">
        <f t="shared" si="95"/>
        <v>-</v>
      </c>
      <c r="BO25" s="13" t="str">
        <f t="shared" si="95"/>
        <v>-</v>
      </c>
      <c r="BP25" s="13" t="str">
        <f t="shared" si="95"/>
        <v>-</v>
      </c>
      <c r="BQ25" s="13" t="str">
        <f t="shared" si="95"/>
        <v>-</v>
      </c>
      <c r="BR25" s="13" t="str">
        <f t="shared" si="95"/>
        <v>-</v>
      </c>
      <c r="BS25" s="13" t="str">
        <f t="shared" si="95"/>
        <v>-</v>
      </c>
      <c r="BT25" s="13" t="str">
        <f t="shared" si="95"/>
        <v>-</v>
      </c>
      <c r="BU25" s="13" t="str">
        <f t="shared" si="95"/>
        <v>-</v>
      </c>
      <c r="BV25" s="13" t="str">
        <f t="shared" si="95"/>
        <v>-</v>
      </c>
      <c r="BW25" s="13" t="str">
        <f t="shared" si="95"/>
        <v>-</v>
      </c>
      <c r="BX25" s="9"/>
      <c r="BY25" s="13" t="str">
        <f t="shared" si="95"/>
        <v>-</v>
      </c>
      <c r="BZ25" s="13" t="str">
        <f t="shared" si="95"/>
        <v>-</v>
      </c>
      <c r="CA25" s="13" t="str">
        <f t="shared" si="95"/>
        <v>-</v>
      </c>
      <c r="CB25" s="13" t="str">
        <f t="shared" si="95"/>
        <v>-</v>
      </c>
      <c r="CC25" s="13" t="str">
        <f t="shared" si="95"/>
        <v>-</v>
      </c>
      <c r="CD25" s="13" t="str">
        <f t="shared" si="95"/>
        <v>-</v>
      </c>
      <c r="CE25" s="13" t="str">
        <f t="shared" si="95"/>
        <v>-</v>
      </c>
      <c r="CF25" s="13" t="str">
        <f t="shared" si="95"/>
        <v>-</v>
      </c>
      <c r="CG25" s="13" t="str">
        <f t="shared" si="95"/>
        <v>-</v>
      </c>
      <c r="CH25" s="13" t="str">
        <f t="shared" si="95"/>
        <v>-</v>
      </c>
      <c r="CI25" s="9"/>
      <c r="CJ25" s="12" t="b">
        <v>0</v>
      </c>
      <c r="CK25" s="12" t="b">
        <v>0</v>
      </c>
      <c r="CL25" s="12" t="b">
        <v>0</v>
      </c>
      <c r="CM25" s="12">
        <v>0</v>
      </c>
      <c r="CN25" s="12" t="b">
        <v>1</v>
      </c>
      <c r="CO25" s="13" t="str">
        <f t="shared" si="76"/>
        <v>-</v>
      </c>
      <c r="CP25" s="12" t="b">
        <v>1</v>
      </c>
      <c r="CQ25" s="136">
        <f>$O25</f>
        <v>3</v>
      </c>
      <c r="CR25" s="19" t="str">
        <f t="shared" ref="CR25:CX29" ca="1" si="96">OFFSET(CR$5,$B25,0)</f>
        <v>-</v>
      </c>
      <c r="CS25" s="19" t="str">
        <f t="shared" ca="1" si="96"/>
        <v>-</v>
      </c>
      <c r="CT25" s="19" t="str">
        <f t="shared" ca="1" si="96"/>
        <v>-</v>
      </c>
      <c r="CU25" s="19" t="str">
        <f t="shared" ca="1" si="96"/>
        <v>-</v>
      </c>
      <c r="CV25" s="19" t="str">
        <f t="shared" ca="1" si="96"/>
        <v>-</v>
      </c>
      <c r="CW25" s="19" t="str">
        <f t="shared" ca="1" si="96"/>
        <v>-</v>
      </c>
      <c r="CX25" s="19" t="str">
        <f t="shared" ca="1" si="96"/>
        <v>-</v>
      </c>
      <c r="CY25" s="13" t="str">
        <f>CY$22</f>
        <v>-</v>
      </c>
      <c r="CZ25" s="13" t="str">
        <f>CZ$22</f>
        <v>-</v>
      </c>
      <c r="DA25" s="13" t="str">
        <f>DA$22</f>
        <v>-</v>
      </c>
      <c r="DB25" s="13" t="str">
        <f>DB$22</f>
        <v>-</v>
      </c>
      <c r="DC25" s="13" t="str">
        <f>DC$22</f>
        <v>-</v>
      </c>
      <c r="DD25" s="12">
        <v>1</v>
      </c>
      <c r="DE25" s="12">
        <v>1</v>
      </c>
      <c r="DF25" s="13" t="str">
        <f t="shared" ref="DF25:DN25" si="97">DF$22</f>
        <v>-</v>
      </c>
      <c r="DG25" s="13" t="str">
        <f t="shared" si="97"/>
        <v>-</v>
      </c>
      <c r="DH25" s="13" t="str">
        <f t="shared" si="97"/>
        <v>-</v>
      </c>
      <c r="DI25" s="13" t="str">
        <f t="shared" si="97"/>
        <v>-</v>
      </c>
      <c r="DJ25" s="13" t="str">
        <f t="shared" si="97"/>
        <v>-</v>
      </c>
      <c r="DK25" s="13" t="str">
        <f t="shared" si="97"/>
        <v>-</v>
      </c>
      <c r="DL25" s="13" t="str">
        <f t="shared" si="97"/>
        <v>-</v>
      </c>
      <c r="DM25" s="13" t="str">
        <f t="shared" si="97"/>
        <v>-</v>
      </c>
      <c r="DN25" s="13" t="str">
        <f t="shared" si="97"/>
        <v>-</v>
      </c>
      <c r="DO25" s="13" t="str">
        <f t="shared" ref="DO25:DQ25" si="98">DO$22</f>
        <v>-</v>
      </c>
      <c r="DP25" s="13">
        <f t="shared" si="98"/>
        <v>1</v>
      </c>
      <c r="DQ25" s="13">
        <f t="shared" si="98"/>
        <v>1</v>
      </c>
      <c r="DR25" s="9"/>
      <c r="DS25" s="115">
        <v>0.125</v>
      </c>
      <c r="DT25" s="115">
        <v>0.3</v>
      </c>
      <c r="DU25" s="115">
        <v>-0.05</v>
      </c>
      <c r="DV25" s="115">
        <v>0.1</v>
      </c>
      <c r="DW25" s="115">
        <v>0.25</v>
      </c>
      <c r="DX25" s="115">
        <v>-0.05</v>
      </c>
      <c r="DY25" s="115">
        <v>0.05</v>
      </c>
      <c r="DZ25" s="115">
        <v>0.1</v>
      </c>
      <c r="EA25" s="115">
        <v>-0.02</v>
      </c>
      <c r="EB25" s="115">
        <v>0.1</v>
      </c>
      <c r="EC25" s="115">
        <v>0.25</v>
      </c>
      <c r="ED25" s="115">
        <v>-0.05</v>
      </c>
      <c r="EE25" s="13">
        <f t="shared" ref="EE25:IY25" si="99">EE$22</f>
        <v>0</v>
      </c>
      <c r="EF25" s="13">
        <f t="shared" si="99"/>
        <v>0</v>
      </c>
      <c r="EG25" s="13">
        <f t="shared" si="99"/>
        <v>0</v>
      </c>
      <c r="EH25" s="13">
        <f t="shared" si="99"/>
        <v>0</v>
      </c>
      <c r="EI25" s="13">
        <f t="shared" si="99"/>
        <v>0</v>
      </c>
      <c r="EJ25" s="13">
        <f t="shared" si="99"/>
        <v>0</v>
      </c>
      <c r="EK25" s="13">
        <f t="shared" si="99"/>
        <v>0</v>
      </c>
      <c r="EL25" s="13">
        <f t="shared" si="99"/>
        <v>0</v>
      </c>
      <c r="EM25" s="13">
        <f t="shared" si="99"/>
        <v>0</v>
      </c>
      <c r="EN25" s="13">
        <f t="shared" si="99"/>
        <v>0</v>
      </c>
      <c r="EO25" s="13">
        <f t="shared" si="99"/>
        <v>0</v>
      </c>
      <c r="EP25" s="13">
        <f t="shared" si="99"/>
        <v>0</v>
      </c>
      <c r="EQ25" s="13">
        <f t="shared" si="99"/>
        <v>0</v>
      </c>
      <c r="ER25" s="13">
        <f t="shared" si="99"/>
        <v>0</v>
      </c>
      <c r="ES25" s="13">
        <f t="shared" si="99"/>
        <v>0</v>
      </c>
      <c r="ET25" s="13">
        <f t="shared" si="99"/>
        <v>0</v>
      </c>
      <c r="EU25" s="13">
        <f t="shared" si="99"/>
        <v>0</v>
      </c>
      <c r="EV25" s="13">
        <f t="shared" si="99"/>
        <v>0</v>
      </c>
      <c r="EW25" s="13">
        <f t="shared" si="99"/>
        <v>0</v>
      </c>
      <c r="EX25" s="13">
        <f t="shared" si="99"/>
        <v>0</v>
      </c>
      <c r="EY25" s="13">
        <f t="shared" si="99"/>
        <v>0</v>
      </c>
      <c r="EZ25" s="13">
        <f t="shared" si="99"/>
        <v>0</v>
      </c>
      <c r="FA25" s="13">
        <f t="shared" si="99"/>
        <v>0</v>
      </c>
      <c r="FB25" s="13">
        <f t="shared" si="99"/>
        <v>0</v>
      </c>
      <c r="FC25" s="13">
        <f t="shared" si="99"/>
        <v>0</v>
      </c>
      <c r="FD25" s="13">
        <f t="shared" si="99"/>
        <v>0</v>
      </c>
      <c r="FE25" s="13">
        <f t="shared" si="99"/>
        <v>0</v>
      </c>
      <c r="FF25" s="13">
        <f t="shared" si="99"/>
        <v>0</v>
      </c>
      <c r="FG25" s="13">
        <f t="shared" si="99"/>
        <v>0</v>
      </c>
      <c r="FH25" s="13">
        <f t="shared" si="99"/>
        <v>0</v>
      </c>
      <c r="FI25" s="13">
        <f t="shared" si="99"/>
        <v>0</v>
      </c>
      <c r="FJ25" s="13">
        <f t="shared" si="99"/>
        <v>0</v>
      </c>
      <c r="FK25" s="13">
        <f t="shared" si="99"/>
        <v>0</v>
      </c>
      <c r="FL25" s="13">
        <f t="shared" si="99"/>
        <v>0</v>
      </c>
      <c r="FM25" s="13">
        <f t="shared" si="99"/>
        <v>0</v>
      </c>
      <c r="FN25" s="13">
        <f t="shared" si="99"/>
        <v>0</v>
      </c>
      <c r="FO25" s="13">
        <f t="shared" si="99"/>
        <v>0</v>
      </c>
      <c r="FP25" s="13">
        <f t="shared" si="99"/>
        <v>0</v>
      </c>
      <c r="FQ25" s="13">
        <f t="shared" si="99"/>
        <v>0</v>
      </c>
      <c r="FR25" s="13">
        <f t="shared" si="99"/>
        <v>0</v>
      </c>
      <c r="FS25" s="13">
        <f t="shared" si="99"/>
        <v>0</v>
      </c>
      <c r="FT25" s="13">
        <f t="shared" si="99"/>
        <v>0</v>
      </c>
      <c r="FU25" s="13">
        <f t="shared" si="99"/>
        <v>0</v>
      </c>
      <c r="FV25" s="13">
        <f t="shared" si="99"/>
        <v>0</v>
      </c>
      <c r="FW25" s="13">
        <f t="shared" si="99"/>
        <v>0</v>
      </c>
      <c r="FX25" s="13">
        <f t="shared" si="99"/>
        <v>0</v>
      </c>
      <c r="FY25" s="13">
        <f t="shared" si="99"/>
        <v>0</v>
      </c>
      <c r="FZ25" s="13">
        <f t="shared" si="99"/>
        <v>0</v>
      </c>
      <c r="GA25" s="13">
        <f t="shared" si="99"/>
        <v>0</v>
      </c>
      <c r="GB25" s="13">
        <f t="shared" si="99"/>
        <v>0</v>
      </c>
      <c r="GC25" s="13">
        <f t="shared" si="99"/>
        <v>0</v>
      </c>
      <c r="GD25" s="13">
        <f t="shared" si="99"/>
        <v>0</v>
      </c>
      <c r="GE25" s="13">
        <f t="shared" si="99"/>
        <v>0</v>
      </c>
      <c r="GF25" s="13">
        <f t="shared" si="99"/>
        <v>0</v>
      </c>
      <c r="GG25" s="13">
        <f t="shared" si="99"/>
        <v>0</v>
      </c>
      <c r="GH25" s="13">
        <f t="shared" si="99"/>
        <v>0</v>
      </c>
      <c r="GI25" s="13">
        <f t="shared" si="99"/>
        <v>0</v>
      </c>
      <c r="GJ25" s="13">
        <f t="shared" si="99"/>
        <v>0</v>
      </c>
      <c r="GK25" s="13">
        <f t="shared" si="99"/>
        <v>0</v>
      </c>
      <c r="GL25" s="13">
        <f t="shared" si="99"/>
        <v>0</v>
      </c>
      <c r="GM25" s="13">
        <f t="shared" si="99"/>
        <v>0</v>
      </c>
      <c r="GN25" s="13">
        <f t="shared" si="99"/>
        <v>0</v>
      </c>
      <c r="GO25" s="13">
        <f t="shared" si="99"/>
        <v>0</v>
      </c>
      <c r="GP25" s="13">
        <f t="shared" si="99"/>
        <v>0</v>
      </c>
      <c r="GQ25" s="13">
        <f t="shared" si="99"/>
        <v>0</v>
      </c>
      <c r="GR25" s="13">
        <f t="shared" si="99"/>
        <v>0</v>
      </c>
      <c r="GS25" s="13">
        <f t="shared" si="99"/>
        <v>0</v>
      </c>
      <c r="GT25" s="13">
        <f t="shared" si="99"/>
        <v>0</v>
      </c>
      <c r="GU25" s="13">
        <f t="shared" si="99"/>
        <v>0</v>
      </c>
      <c r="GV25" s="13">
        <f t="shared" si="99"/>
        <v>0</v>
      </c>
      <c r="GW25" s="13">
        <f t="shared" si="99"/>
        <v>0</v>
      </c>
      <c r="GX25" s="13">
        <f t="shared" si="99"/>
        <v>0</v>
      </c>
      <c r="GY25" s="13">
        <f t="shared" si="99"/>
        <v>0</v>
      </c>
      <c r="GZ25" s="13">
        <f t="shared" si="99"/>
        <v>0</v>
      </c>
      <c r="HA25" s="13">
        <f t="shared" si="99"/>
        <v>0</v>
      </c>
      <c r="HB25" s="13">
        <f t="shared" si="99"/>
        <v>0</v>
      </c>
      <c r="HC25" s="13">
        <f t="shared" si="99"/>
        <v>0</v>
      </c>
      <c r="HD25" s="13">
        <f t="shared" si="99"/>
        <v>0</v>
      </c>
      <c r="HE25" s="13">
        <f t="shared" si="99"/>
        <v>0</v>
      </c>
      <c r="HF25" s="13">
        <f t="shared" si="99"/>
        <v>0</v>
      </c>
      <c r="HG25" s="13">
        <f t="shared" si="99"/>
        <v>0</v>
      </c>
      <c r="HH25" s="13">
        <f t="shared" si="99"/>
        <v>0</v>
      </c>
      <c r="HI25" s="13">
        <f t="shared" si="99"/>
        <v>0</v>
      </c>
      <c r="HJ25" s="13">
        <f t="shared" si="99"/>
        <v>0</v>
      </c>
      <c r="HK25" s="13">
        <f t="shared" si="99"/>
        <v>0</v>
      </c>
      <c r="HL25" s="13">
        <f t="shared" si="99"/>
        <v>0</v>
      </c>
      <c r="HM25" s="13">
        <f t="shared" si="99"/>
        <v>0</v>
      </c>
      <c r="HN25" s="13">
        <f t="shared" si="99"/>
        <v>0</v>
      </c>
      <c r="HO25" s="13">
        <f t="shared" si="99"/>
        <v>0</v>
      </c>
      <c r="HP25" s="13">
        <f t="shared" si="99"/>
        <v>0</v>
      </c>
      <c r="HQ25" s="13">
        <f t="shared" si="99"/>
        <v>0</v>
      </c>
      <c r="HR25" s="13">
        <f t="shared" si="99"/>
        <v>0</v>
      </c>
      <c r="HS25" s="13">
        <f t="shared" si="99"/>
        <v>0</v>
      </c>
      <c r="HT25" s="13">
        <f t="shared" si="99"/>
        <v>0</v>
      </c>
      <c r="HU25" s="13">
        <f t="shared" si="99"/>
        <v>0</v>
      </c>
      <c r="HV25" s="13">
        <f t="shared" si="99"/>
        <v>0</v>
      </c>
      <c r="HW25" s="13">
        <f t="shared" si="99"/>
        <v>0</v>
      </c>
      <c r="HX25" s="13">
        <f t="shared" si="99"/>
        <v>0</v>
      </c>
      <c r="HY25" s="13">
        <f t="shared" si="99"/>
        <v>0</v>
      </c>
      <c r="HZ25" s="13">
        <f t="shared" si="99"/>
        <v>0</v>
      </c>
      <c r="IA25" s="13">
        <f t="shared" si="99"/>
        <v>0</v>
      </c>
      <c r="IB25" s="13">
        <f t="shared" si="99"/>
        <v>0</v>
      </c>
      <c r="IC25" s="13">
        <f t="shared" si="99"/>
        <v>0</v>
      </c>
      <c r="ID25" s="13">
        <f t="shared" si="99"/>
        <v>0</v>
      </c>
      <c r="IE25" s="13">
        <f t="shared" si="99"/>
        <v>0</v>
      </c>
      <c r="IF25" s="13">
        <f t="shared" si="99"/>
        <v>0</v>
      </c>
      <c r="IG25" s="13">
        <f t="shared" si="99"/>
        <v>0</v>
      </c>
      <c r="IH25" s="13">
        <f t="shared" si="99"/>
        <v>0</v>
      </c>
      <c r="II25" s="13">
        <f t="shared" si="99"/>
        <v>0</v>
      </c>
      <c r="IJ25" s="13">
        <f t="shared" si="99"/>
        <v>0</v>
      </c>
      <c r="IK25" s="13">
        <f t="shared" si="99"/>
        <v>0</v>
      </c>
      <c r="IL25" s="13">
        <f t="shared" si="99"/>
        <v>0</v>
      </c>
      <c r="IM25" s="13">
        <f t="shared" si="99"/>
        <v>0</v>
      </c>
      <c r="IN25" s="13">
        <f t="shared" si="99"/>
        <v>0</v>
      </c>
      <c r="IO25" s="13">
        <f t="shared" si="99"/>
        <v>0</v>
      </c>
      <c r="IP25" s="13">
        <f t="shared" si="99"/>
        <v>0</v>
      </c>
      <c r="IQ25" s="13">
        <f t="shared" si="99"/>
        <v>0</v>
      </c>
      <c r="IR25" s="13">
        <f t="shared" si="99"/>
        <v>0</v>
      </c>
      <c r="IS25" s="13">
        <f t="shared" si="99"/>
        <v>0</v>
      </c>
      <c r="IT25" s="13">
        <f t="shared" si="99"/>
        <v>0</v>
      </c>
      <c r="IU25" s="13">
        <f t="shared" si="99"/>
        <v>0</v>
      </c>
      <c r="IV25" s="13">
        <f t="shared" si="99"/>
        <v>0</v>
      </c>
      <c r="IW25" s="13">
        <f t="shared" si="99"/>
        <v>0</v>
      </c>
      <c r="IX25" s="13">
        <f t="shared" si="99"/>
        <v>0</v>
      </c>
      <c r="IY25" s="13">
        <f t="shared" si="99"/>
        <v>0</v>
      </c>
      <c r="IZ25" s="13" t="str">
        <f t="shared" ref="IZ25:JB25" si="100">IZ$22</f>
        <v>-</v>
      </c>
      <c r="JA25" s="9"/>
      <c r="JB25" s="13">
        <f t="shared" si="100"/>
        <v>1</v>
      </c>
      <c r="JC25" s="12" t="s">
        <v>34</v>
      </c>
      <c r="JD25" s="13">
        <f t="shared" ref="JD25:KP25" si="101">JD$22</f>
        <v>0</v>
      </c>
      <c r="JE25" s="13">
        <f>JE$22</f>
        <v>0</v>
      </c>
      <c r="JF25" s="13">
        <f>JF$22</f>
        <v>0</v>
      </c>
      <c r="JG25" s="13">
        <f>JG$22</f>
        <v>0</v>
      </c>
      <c r="JH25" s="13">
        <f>JH$22</f>
        <v>0</v>
      </c>
      <c r="JI25" s="13" t="str">
        <f t="shared" si="101"/>
        <v>-</v>
      </c>
      <c r="JJ25" s="13">
        <f t="shared" si="101"/>
        <v>1</v>
      </c>
      <c r="JK25" s="13">
        <f t="shared" si="101"/>
        <v>0</v>
      </c>
      <c r="JL25" s="13">
        <f t="shared" si="101"/>
        <v>0</v>
      </c>
      <c r="JM25" s="13">
        <f t="shared" si="101"/>
        <v>0</v>
      </c>
      <c r="JN25" s="13">
        <f>JN$22</f>
        <v>0</v>
      </c>
      <c r="JO25" s="13">
        <f>JO$22</f>
        <v>0</v>
      </c>
      <c r="JP25" s="13">
        <f t="shared" si="101"/>
        <v>0</v>
      </c>
      <c r="JQ25" s="13">
        <f t="shared" si="101"/>
        <v>0</v>
      </c>
      <c r="JR25" s="13">
        <f t="shared" si="101"/>
        <v>0</v>
      </c>
      <c r="JS25" s="13">
        <f t="shared" si="101"/>
        <v>0</v>
      </c>
      <c r="JT25" s="13">
        <f t="shared" si="101"/>
        <v>0</v>
      </c>
      <c r="JU25" s="13">
        <f t="shared" si="101"/>
        <v>0</v>
      </c>
      <c r="JV25" s="13">
        <f t="shared" si="101"/>
        <v>0</v>
      </c>
      <c r="JW25" s="13">
        <f t="shared" si="101"/>
        <v>0</v>
      </c>
      <c r="JX25" s="13">
        <f t="shared" si="101"/>
        <v>0</v>
      </c>
      <c r="JY25" s="13">
        <f t="shared" si="101"/>
        <v>0</v>
      </c>
      <c r="JZ25" s="13">
        <f t="shared" si="101"/>
        <v>0</v>
      </c>
      <c r="KA25" s="13">
        <f t="shared" si="101"/>
        <v>0</v>
      </c>
      <c r="KB25" s="13">
        <f t="shared" si="101"/>
        <v>0</v>
      </c>
      <c r="KC25" s="13">
        <f t="shared" si="101"/>
        <v>0</v>
      </c>
      <c r="KD25" s="13">
        <f t="shared" si="101"/>
        <v>0</v>
      </c>
      <c r="KE25" s="13">
        <f t="shared" si="101"/>
        <v>0</v>
      </c>
      <c r="KF25" s="13">
        <f t="shared" si="101"/>
        <v>0</v>
      </c>
      <c r="KG25" s="13">
        <f t="shared" si="101"/>
        <v>0</v>
      </c>
      <c r="KH25" s="13">
        <f t="shared" si="101"/>
        <v>0</v>
      </c>
      <c r="KI25" s="13">
        <f t="shared" si="101"/>
        <v>0</v>
      </c>
      <c r="KJ25" s="13">
        <f t="shared" si="101"/>
        <v>0</v>
      </c>
      <c r="KK25" s="13">
        <f t="shared" si="101"/>
        <v>0</v>
      </c>
      <c r="KL25" s="13">
        <f t="shared" si="101"/>
        <v>0</v>
      </c>
      <c r="KM25" s="13">
        <f t="shared" si="101"/>
        <v>0</v>
      </c>
      <c r="KN25" s="13">
        <f t="shared" si="101"/>
        <v>1</v>
      </c>
      <c r="KO25" s="13">
        <f t="shared" si="101"/>
        <v>0</v>
      </c>
      <c r="KP25" s="13">
        <f t="shared" si="101"/>
        <v>1</v>
      </c>
      <c r="KQ25" s="9"/>
      <c r="KR25" s="13" t="str">
        <f>KR$22</f>
        <v>-</v>
      </c>
      <c r="KS25" s="5" t="b">
        <f t="shared" ref="KS25:KU29" si="102">($O25=KS$19)</f>
        <v>0</v>
      </c>
      <c r="KT25" s="5" t="b">
        <f t="shared" si="102"/>
        <v>0</v>
      </c>
      <c r="KU25" s="5" t="b">
        <f t="shared" si="102"/>
        <v>1</v>
      </c>
      <c r="KV25" s="136">
        <f>$P25</f>
        <v>1</v>
      </c>
      <c r="KW25" s="136">
        <f t="shared" ref="KW25:KW29" si="103">$P25</f>
        <v>1</v>
      </c>
      <c r="KX25" s="13" t="str">
        <f t="shared" ref="KX25:VA25" si="104">KX$22</f>
        <v>-</v>
      </c>
      <c r="KY25" s="13" t="str">
        <f>KY$22</f>
        <v>-</v>
      </c>
      <c r="KZ25" s="13" t="str">
        <f>KZ$22</f>
        <v>-</v>
      </c>
      <c r="LA25" s="13" t="str">
        <f t="shared" si="104"/>
        <v>-</v>
      </c>
      <c r="LB25" s="12">
        <v>1</v>
      </c>
      <c r="LC25" s="13" t="str">
        <f>LC$22</f>
        <v>-</v>
      </c>
      <c r="LD25" s="13" t="str">
        <f t="shared" si="104"/>
        <v>-</v>
      </c>
      <c r="LE25" s="13" t="str">
        <f t="shared" si="104"/>
        <v>-</v>
      </c>
      <c r="LF25" s="13" t="str">
        <f t="shared" si="104"/>
        <v>-</v>
      </c>
      <c r="LG25" s="13" t="str">
        <f t="shared" si="104"/>
        <v>-</v>
      </c>
      <c r="LH25" s="13" t="str">
        <f t="shared" si="104"/>
        <v>-</v>
      </c>
      <c r="LI25" s="13" t="str">
        <f t="shared" si="104"/>
        <v>-</v>
      </c>
      <c r="LJ25" s="13" t="str">
        <f t="shared" si="104"/>
        <v>-</v>
      </c>
      <c r="LK25" s="13" t="str">
        <f t="shared" si="104"/>
        <v>-</v>
      </c>
      <c r="LL25" s="13" t="str">
        <f t="shared" si="104"/>
        <v>-</v>
      </c>
      <c r="LM25" s="13" t="str">
        <f t="shared" si="104"/>
        <v>-</v>
      </c>
      <c r="LN25" s="13" t="str">
        <f t="shared" si="104"/>
        <v>-</v>
      </c>
      <c r="LO25" s="13" t="b">
        <f t="shared" si="104"/>
        <v>1</v>
      </c>
      <c r="LP25" s="12">
        <v>0</v>
      </c>
      <c r="LQ25" s="13" t="str">
        <f t="shared" si="104"/>
        <v>-</v>
      </c>
      <c r="LR25" s="268">
        <v>999999</v>
      </c>
      <c r="LS25" s="268">
        <v>999999</v>
      </c>
      <c r="LT25" s="268">
        <v>999999</v>
      </c>
      <c r="LU25" s="268">
        <v>999999</v>
      </c>
      <c r="LV25" s="268">
        <v>999999</v>
      </c>
      <c r="LW25" s="13" t="str">
        <f t="shared" ref="LW25:MB25" si="105">LW$22</f>
        <v>-</v>
      </c>
      <c r="LX25" s="13" t="str">
        <f t="shared" si="105"/>
        <v>-</v>
      </c>
      <c r="LY25" s="13" t="str">
        <f t="shared" si="105"/>
        <v>-</v>
      </c>
      <c r="LZ25" s="13" t="b">
        <f t="shared" si="105"/>
        <v>1</v>
      </c>
      <c r="MA25" s="13">
        <f t="shared" si="105"/>
        <v>0</v>
      </c>
      <c r="MB25" s="13" t="str">
        <f t="shared" si="105"/>
        <v>-</v>
      </c>
      <c r="MC25" s="13" t="str">
        <f t="shared" ref="MC25:ME25" si="106">MC$22</f>
        <v>-</v>
      </c>
      <c r="MD25" s="13" t="str">
        <f t="shared" si="106"/>
        <v>-</v>
      </c>
      <c r="ME25" s="13" t="str">
        <f t="shared" si="106"/>
        <v>-</v>
      </c>
      <c r="MF25" s="13" t="str">
        <f>MF$22</f>
        <v>-</v>
      </c>
      <c r="MG25" s="13" t="str">
        <f>MG$22</f>
        <v>-</v>
      </c>
      <c r="MH25" s="13" t="str">
        <f>MH$22</f>
        <v>-</v>
      </c>
      <c r="MI25" s="13" t="str">
        <f t="shared" si="104"/>
        <v>-</v>
      </c>
      <c r="MJ25" s="13" t="str">
        <f t="shared" si="104"/>
        <v>-</v>
      </c>
      <c r="MK25" s="13" t="str">
        <f t="shared" si="104"/>
        <v>-</v>
      </c>
      <c r="ML25" s="13" t="str">
        <f t="shared" si="104"/>
        <v>-</v>
      </c>
      <c r="MM25" s="13" t="str">
        <f t="shared" si="104"/>
        <v>-</v>
      </c>
      <c r="MN25" s="13">
        <f t="shared" si="104"/>
        <v>500</v>
      </c>
      <c r="MO25" s="13">
        <f t="shared" si="104"/>
        <v>500</v>
      </c>
      <c r="MP25" s="13" t="str">
        <f t="shared" ref="MP25:MR25" si="107">MP$22</f>
        <v>-</v>
      </c>
      <c r="MQ25" s="13" t="str">
        <f t="shared" si="107"/>
        <v>-</v>
      </c>
      <c r="MR25" s="13" t="str">
        <f t="shared" si="107"/>
        <v>-</v>
      </c>
      <c r="MS25" s="13">
        <f t="shared" si="104"/>
        <v>1</v>
      </c>
      <c r="MT25" s="9"/>
      <c r="MU25" s="13" t="str">
        <f t="shared" si="104"/>
        <v>-</v>
      </c>
      <c r="MV25" s="13" t="str">
        <f t="shared" si="104"/>
        <v>-</v>
      </c>
      <c r="MW25" s="13" t="str">
        <f t="shared" si="104"/>
        <v>-</v>
      </c>
      <c r="MX25" s="13" t="str">
        <f t="shared" si="104"/>
        <v>-</v>
      </c>
      <c r="MY25" s="13">
        <f t="shared" si="104"/>
        <v>1</v>
      </c>
      <c r="MZ25" s="13">
        <f t="shared" si="104"/>
        <v>1</v>
      </c>
      <c r="NA25" s="13">
        <f t="shared" si="104"/>
        <v>1</v>
      </c>
      <c r="NB25" s="9"/>
      <c r="NC25" s="13" t="str">
        <f t="shared" si="104"/>
        <v>-</v>
      </c>
      <c r="ND25" s="13" t="str">
        <f t="shared" si="104"/>
        <v>-</v>
      </c>
      <c r="NE25" s="13" t="str">
        <f t="shared" si="104"/>
        <v>-</v>
      </c>
      <c r="NF25" s="13" t="str">
        <f t="shared" si="104"/>
        <v>-</v>
      </c>
      <c r="NG25" s="13" t="str">
        <f t="shared" si="104"/>
        <v>-</v>
      </c>
      <c r="NH25" s="13" t="str">
        <f t="shared" si="104"/>
        <v>-</v>
      </c>
      <c r="NI25" s="13" t="str">
        <f t="shared" si="104"/>
        <v>-</v>
      </c>
      <c r="NJ25" s="13" t="str">
        <f t="shared" si="104"/>
        <v>-</v>
      </c>
      <c r="NK25" s="13" t="str">
        <f t="shared" si="104"/>
        <v>-</v>
      </c>
      <c r="NL25" s="13" t="str">
        <f t="shared" si="104"/>
        <v>-</v>
      </c>
      <c r="NM25" s="13">
        <f t="shared" si="104"/>
        <v>1</v>
      </c>
      <c r="NN25" s="13">
        <f t="shared" si="104"/>
        <v>1</v>
      </c>
      <c r="NO25" s="13">
        <f t="shared" si="104"/>
        <v>1</v>
      </c>
      <c r="NP25" s="13">
        <f t="shared" si="104"/>
        <v>1</v>
      </c>
      <c r="NQ25" s="13">
        <f t="shared" si="104"/>
        <v>1</v>
      </c>
      <c r="NR25" s="13">
        <f t="shared" si="104"/>
        <v>1</v>
      </c>
      <c r="NS25" s="13">
        <f t="shared" si="104"/>
        <v>1</v>
      </c>
      <c r="NT25" s="13">
        <f t="shared" si="104"/>
        <v>1</v>
      </c>
      <c r="NU25" s="13">
        <f t="shared" si="104"/>
        <v>1</v>
      </c>
      <c r="NV25" s="9"/>
      <c r="NW25" s="12" t="str">
        <f t="shared" si="88"/>
        <v>-</v>
      </c>
      <c r="NX25" s="13" t="str">
        <f t="shared" si="104"/>
        <v>-</v>
      </c>
      <c r="NY25" s="13" t="str">
        <f t="shared" si="104"/>
        <v>-</v>
      </c>
      <c r="NZ25" s="13" t="str">
        <f t="shared" si="104"/>
        <v>-</v>
      </c>
      <c r="OA25" s="13" t="str">
        <f t="shared" si="104"/>
        <v>-</v>
      </c>
      <c r="OB25" s="13" t="str">
        <f t="shared" si="104"/>
        <v>-</v>
      </c>
      <c r="OC25" s="13" t="str">
        <f t="shared" si="104"/>
        <v>-</v>
      </c>
      <c r="OD25" s="13" t="str">
        <f t="shared" si="104"/>
        <v>-</v>
      </c>
      <c r="OE25" s="13" t="str">
        <f t="shared" si="104"/>
        <v>-</v>
      </c>
      <c r="OF25" s="13" t="str">
        <f t="shared" si="104"/>
        <v>-</v>
      </c>
      <c r="OG25" s="13" t="str">
        <f t="shared" si="104"/>
        <v>-</v>
      </c>
      <c r="OH25" s="13" t="str">
        <f t="shared" si="104"/>
        <v>-</v>
      </c>
      <c r="OI25" s="13" t="str">
        <f t="shared" si="104"/>
        <v>-</v>
      </c>
      <c r="OJ25" s="13" t="str">
        <f t="shared" si="104"/>
        <v>-</v>
      </c>
      <c r="OK25" s="13" t="str">
        <f t="shared" si="104"/>
        <v>-</v>
      </c>
      <c r="OL25" s="13" t="str">
        <f t="shared" si="104"/>
        <v>-</v>
      </c>
      <c r="OM25" s="13" t="str">
        <f t="shared" si="104"/>
        <v>-</v>
      </c>
      <c r="ON25" s="13" t="str">
        <f t="shared" si="104"/>
        <v>-</v>
      </c>
      <c r="OO25" s="13" t="str">
        <f t="shared" si="104"/>
        <v>-</v>
      </c>
      <c r="OP25" s="13" t="str">
        <f t="shared" si="104"/>
        <v>-</v>
      </c>
      <c r="OQ25" s="13" t="str">
        <f t="shared" si="104"/>
        <v>-</v>
      </c>
      <c r="OR25" s="13" t="str">
        <f t="shared" si="104"/>
        <v>-</v>
      </c>
      <c r="OS25" s="13" t="str">
        <f t="shared" si="104"/>
        <v>-</v>
      </c>
      <c r="OT25" s="13" t="str">
        <f t="shared" si="104"/>
        <v>-</v>
      </c>
      <c r="OU25" s="13" t="str">
        <f t="shared" si="104"/>
        <v>-</v>
      </c>
      <c r="OV25" s="13" t="str">
        <f t="shared" si="104"/>
        <v>-</v>
      </c>
      <c r="OW25" s="13" t="str">
        <f t="shared" si="104"/>
        <v>-</v>
      </c>
      <c r="OX25" s="13" t="str">
        <f t="shared" si="104"/>
        <v>-</v>
      </c>
      <c r="OY25" s="13" t="str">
        <f t="shared" si="104"/>
        <v>-</v>
      </c>
      <c r="OZ25" s="13" t="str">
        <f t="shared" si="104"/>
        <v>-</v>
      </c>
      <c r="PA25" s="13" t="str">
        <f t="shared" si="104"/>
        <v>-</v>
      </c>
      <c r="PB25" s="13" t="str">
        <f t="shared" si="104"/>
        <v>-</v>
      </c>
      <c r="PC25" s="13" t="str">
        <f t="shared" si="104"/>
        <v>-</v>
      </c>
      <c r="PD25" s="13" t="str">
        <f t="shared" si="104"/>
        <v>-</v>
      </c>
      <c r="PE25" s="13" t="str">
        <f t="shared" si="104"/>
        <v>-</v>
      </c>
      <c r="PF25" s="13" t="str">
        <f t="shared" si="104"/>
        <v>-</v>
      </c>
      <c r="PG25" s="13" t="str">
        <f t="shared" si="104"/>
        <v>-</v>
      </c>
      <c r="PH25" s="13" t="str">
        <f t="shared" si="104"/>
        <v>-</v>
      </c>
      <c r="PI25" s="13" t="str">
        <f t="shared" si="104"/>
        <v>-</v>
      </c>
      <c r="PJ25" s="13" t="str">
        <f t="shared" si="104"/>
        <v>-</v>
      </c>
      <c r="PK25" s="13" t="str">
        <f t="shared" si="104"/>
        <v>-</v>
      </c>
      <c r="PL25" s="13" t="str">
        <f t="shared" si="104"/>
        <v>-</v>
      </c>
      <c r="PM25" s="13" t="str">
        <f t="shared" si="104"/>
        <v>-</v>
      </c>
      <c r="PN25" s="13" t="str">
        <f t="shared" si="104"/>
        <v>-</v>
      </c>
      <c r="PO25" s="13" t="str">
        <f t="shared" si="104"/>
        <v>-</v>
      </c>
      <c r="PP25" s="13" t="str">
        <f t="shared" si="104"/>
        <v>-</v>
      </c>
      <c r="PQ25" s="13" t="str">
        <f t="shared" si="104"/>
        <v>-</v>
      </c>
      <c r="PR25" s="13" t="str">
        <f t="shared" si="104"/>
        <v>-</v>
      </c>
      <c r="PS25" s="13" t="str">
        <f t="shared" si="104"/>
        <v>-</v>
      </c>
      <c r="PT25" s="13" t="str">
        <f t="shared" si="104"/>
        <v>-</v>
      </c>
      <c r="PU25" s="13" t="str">
        <f t="shared" si="104"/>
        <v>-</v>
      </c>
      <c r="PV25" s="13" t="str">
        <f t="shared" si="104"/>
        <v>-</v>
      </c>
      <c r="PW25" s="13" t="str">
        <f t="shared" si="104"/>
        <v>-</v>
      </c>
      <c r="PX25" s="13" t="str">
        <f t="shared" si="104"/>
        <v>-</v>
      </c>
      <c r="PY25" s="13" t="str">
        <f t="shared" si="104"/>
        <v>-</v>
      </c>
      <c r="PZ25" s="13" t="str">
        <f t="shared" si="104"/>
        <v>-</v>
      </c>
      <c r="QA25" s="13" t="str">
        <f t="shared" si="104"/>
        <v>-</v>
      </c>
      <c r="QB25" s="13" t="str">
        <f t="shared" si="104"/>
        <v>-</v>
      </c>
      <c r="QC25" s="13" t="str">
        <f t="shared" si="104"/>
        <v>-</v>
      </c>
      <c r="QD25" s="13" t="str">
        <f t="shared" si="104"/>
        <v>-</v>
      </c>
      <c r="QE25" s="13" t="str">
        <f t="shared" si="104"/>
        <v>-</v>
      </c>
      <c r="QF25" s="13" t="str">
        <f t="shared" si="104"/>
        <v>-</v>
      </c>
      <c r="QG25" s="12" t="str">
        <f t="shared" si="89"/>
        <v>-</v>
      </c>
      <c r="QH25" s="13" t="str">
        <f t="shared" si="104"/>
        <v>-</v>
      </c>
      <c r="QI25" s="13" t="str">
        <f t="shared" si="104"/>
        <v>-</v>
      </c>
      <c r="QJ25" s="13" t="str">
        <f t="shared" si="104"/>
        <v>-</v>
      </c>
      <c r="QK25" s="13" t="str">
        <f t="shared" si="104"/>
        <v>-</v>
      </c>
      <c r="QL25" s="13" t="str">
        <f t="shared" si="104"/>
        <v>-</v>
      </c>
      <c r="QM25" s="13" t="str">
        <f t="shared" si="104"/>
        <v>-</v>
      </c>
      <c r="QN25" s="13" t="str">
        <f t="shared" si="104"/>
        <v>-</v>
      </c>
      <c r="QO25" s="13" t="str">
        <f t="shared" si="104"/>
        <v>-</v>
      </c>
      <c r="QP25" s="13" t="str">
        <f t="shared" si="104"/>
        <v>-</v>
      </c>
      <c r="QQ25" s="13" t="str">
        <f t="shared" si="104"/>
        <v>-</v>
      </c>
      <c r="QR25" s="13" t="str">
        <f t="shared" si="104"/>
        <v>-</v>
      </c>
      <c r="QS25" s="13" t="str">
        <f t="shared" si="104"/>
        <v>-</v>
      </c>
      <c r="QT25" s="13" t="str">
        <f t="shared" si="104"/>
        <v>-</v>
      </c>
      <c r="QU25" s="13" t="str">
        <f t="shared" si="104"/>
        <v>-</v>
      </c>
      <c r="QV25" s="13" t="str">
        <f t="shared" si="104"/>
        <v>-</v>
      </c>
      <c r="QW25" s="13" t="str">
        <f t="shared" si="104"/>
        <v>-</v>
      </c>
      <c r="QX25" s="13" t="str">
        <f t="shared" si="104"/>
        <v>-</v>
      </c>
      <c r="QY25" s="13" t="str">
        <f t="shared" si="104"/>
        <v>-</v>
      </c>
      <c r="QZ25" s="13" t="str">
        <f t="shared" si="104"/>
        <v>-</v>
      </c>
      <c r="RA25" s="13" t="str">
        <f t="shared" si="104"/>
        <v>-</v>
      </c>
      <c r="RB25" s="13" t="str">
        <f t="shared" si="104"/>
        <v>-</v>
      </c>
      <c r="RC25" s="13" t="str">
        <f t="shared" si="104"/>
        <v>-</v>
      </c>
      <c r="RD25" s="13" t="str">
        <f t="shared" si="104"/>
        <v>-</v>
      </c>
      <c r="RE25" s="13" t="str">
        <f t="shared" si="104"/>
        <v>-</v>
      </c>
      <c r="RF25" s="13" t="str">
        <f t="shared" si="104"/>
        <v>-</v>
      </c>
      <c r="RG25" s="13" t="str">
        <f t="shared" si="104"/>
        <v>-</v>
      </c>
      <c r="RH25" s="13" t="str">
        <f t="shared" si="104"/>
        <v>-</v>
      </c>
      <c r="RI25" s="13" t="str">
        <f t="shared" si="104"/>
        <v>-</v>
      </c>
      <c r="RJ25" s="13" t="str">
        <f t="shared" si="104"/>
        <v>-</v>
      </c>
      <c r="RK25" s="13" t="str">
        <f t="shared" si="104"/>
        <v>-</v>
      </c>
      <c r="RL25" s="13" t="str">
        <f t="shared" si="104"/>
        <v>-</v>
      </c>
      <c r="RM25" s="13" t="str">
        <f t="shared" si="104"/>
        <v>-</v>
      </c>
      <c r="RN25" s="13" t="str">
        <f t="shared" si="104"/>
        <v>-</v>
      </c>
      <c r="RO25" s="13" t="str">
        <f t="shared" si="104"/>
        <v>-</v>
      </c>
      <c r="RP25" s="13" t="str">
        <f t="shared" si="104"/>
        <v>-</v>
      </c>
      <c r="RQ25" s="13" t="str">
        <f t="shared" si="104"/>
        <v>-</v>
      </c>
      <c r="RR25" s="13" t="str">
        <f t="shared" si="104"/>
        <v>-</v>
      </c>
      <c r="RS25" s="13" t="str">
        <f t="shared" si="104"/>
        <v>-</v>
      </c>
      <c r="RT25" s="13" t="str">
        <f t="shared" si="104"/>
        <v>-</v>
      </c>
      <c r="RU25" s="13" t="str">
        <f t="shared" si="104"/>
        <v>-</v>
      </c>
      <c r="RV25" s="13" t="str">
        <f t="shared" si="104"/>
        <v>-</v>
      </c>
      <c r="RW25" s="13" t="str">
        <f t="shared" si="104"/>
        <v>-</v>
      </c>
      <c r="RX25" s="13" t="str">
        <f t="shared" si="104"/>
        <v>-</v>
      </c>
      <c r="RY25" s="13" t="str">
        <f t="shared" si="104"/>
        <v>-</v>
      </c>
      <c r="RZ25" s="13" t="str">
        <f t="shared" si="104"/>
        <v>-</v>
      </c>
      <c r="SA25" s="13" t="str">
        <f t="shared" si="104"/>
        <v>-</v>
      </c>
      <c r="SB25" s="13" t="str">
        <f t="shared" si="104"/>
        <v>-</v>
      </c>
      <c r="SC25" s="13" t="str">
        <f t="shared" si="104"/>
        <v>-</v>
      </c>
      <c r="SD25" s="13" t="str">
        <f t="shared" si="104"/>
        <v>-</v>
      </c>
      <c r="SE25" s="13" t="str">
        <f t="shared" si="104"/>
        <v>-</v>
      </c>
      <c r="SF25" s="13" t="str">
        <f t="shared" si="104"/>
        <v>-</v>
      </c>
      <c r="SG25" s="13" t="str">
        <f t="shared" si="104"/>
        <v>-</v>
      </c>
      <c r="SH25" s="13" t="str">
        <f t="shared" si="104"/>
        <v>-</v>
      </c>
      <c r="SI25" s="13" t="str">
        <f t="shared" si="104"/>
        <v>-</v>
      </c>
      <c r="SJ25" s="13" t="str">
        <f t="shared" si="104"/>
        <v>-</v>
      </c>
      <c r="SK25" s="13" t="str">
        <f t="shared" si="104"/>
        <v>-</v>
      </c>
      <c r="SL25" s="13" t="str">
        <f t="shared" si="104"/>
        <v>-</v>
      </c>
      <c r="SM25" s="13" t="str">
        <f t="shared" si="104"/>
        <v>-</v>
      </c>
      <c r="SN25" s="13" t="str">
        <f t="shared" si="104"/>
        <v>-</v>
      </c>
      <c r="SO25" s="13" t="str">
        <f t="shared" si="104"/>
        <v>-</v>
      </c>
      <c r="SP25" s="13" t="str">
        <f t="shared" si="104"/>
        <v>-</v>
      </c>
      <c r="SQ25" s="12" t="b">
        <f t="shared" si="91"/>
        <v>1</v>
      </c>
      <c r="SR25" s="13" t="str">
        <f t="shared" si="104"/>
        <v>-</v>
      </c>
      <c r="SS25" s="13" t="str">
        <f t="shared" si="104"/>
        <v>-</v>
      </c>
      <c r="ST25" s="13" t="str">
        <f t="shared" si="104"/>
        <v>-</v>
      </c>
      <c r="SU25" s="13" t="str">
        <f t="shared" si="104"/>
        <v>-</v>
      </c>
      <c r="SV25" s="13" t="str">
        <f t="shared" si="104"/>
        <v>-</v>
      </c>
      <c r="SW25" s="13" t="str">
        <f t="shared" si="104"/>
        <v>-</v>
      </c>
      <c r="SX25" s="13" t="str">
        <f t="shared" si="104"/>
        <v>-</v>
      </c>
      <c r="SY25" s="13" t="str">
        <f t="shared" si="104"/>
        <v>-</v>
      </c>
      <c r="SZ25" s="13" t="str">
        <f t="shared" si="104"/>
        <v>-</v>
      </c>
      <c r="TA25" s="13" t="str">
        <f t="shared" si="104"/>
        <v>-</v>
      </c>
      <c r="TB25" s="13" t="str">
        <f t="shared" si="104"/>
        <v>-</v>
      </c>
      <c r="TC25" s="13" t="str">
        <f t="shared" si="104"/>
        <v>-</v>
      </c>
      <c r="TD25" s="13" t="str">
        <f t="shared" si="104"/>
        <v>-</v>
      </c>
      <c r="TE25" s="13" t="str">
        <f t="shared" si="104"/>
        <v>-</v>
      </c>
      <c r="TF25" s="13" t="str">
        <f t="shared" si="104"/>
        <v>-</v>
      </c>
      <c r="TG25" s="13" t="str">
        <f t="shared" si="104"/>
        <v>-</v>
      </c>
      <c r="TH25" s="13" t="str">
        <f t="shared" si="104"/>
        <v>-</v>
      </c>
      <c r="TI25" s="13" t="str">
        <f t="shared" si="104"/>
        <v>-</v>
      </c>
      <c r="TJ25" s="13" t="str">
        <f t="shared" si="104"/>
        <v>-</v>
      </c>
      <c r="TK25" s="13" t="str">
        <f t="shared" si="104"/>
        <v>-</v>
      </c>
      <c r="TL25" s="13" t="str">
        <f t="shared" si="104"/>
        <v>-</v>
      </c>
      <c r="TM25" s="13" t="str">
        <f t="shared" si="104"/>
        <v>-</v>
      </c>
      <c r="TN25" s="13" t="str">
        <f t="shared" si="104"/>
        <v>-</v>
      </c>
      <c r="TO25" s="13" t="str">
        <f t="shared" si="104"/>
        <v>-</v>
      </c>
      <c r="TP25" s="13" t="str">
        <f t="shared" si="104"/>
        <v>-</v>
      </c>
      <c r="TQ25" s="13" t="str">
        <f t="shared" si="104"/>
        <v>-</v>
      </c>
      <c r="TR25" s="13" t="str">
        <f t="shared" si="104"/>
        <v>-</v>
      </c>
      <c r="TS25" s="13" t="str">
        <f t="shared" si="104"/>
        <v>-</v>
      </c>
      <c r="TT25" s="13" t="str">
        <f t="shared" si="104"/>
        <v>-</v>
      </c>
      <c r="TU25" s="13" t="str">
        <f t="shared" si="104"/>
        <v>-</v>
      </c>
      <c r="TV25" s="13" t="str">
        <f t="shared" si="104"/>
        <v>-</v>
      </c>
      <c r="TW25" s="13" t="str">
        <f t="shared" si="104"/>
        <v>-</v>
      </c>
      <c r="TX25" s="13" t="str">
        <f t="shared" si="104"/>
        <v>-</v>
      </c>
      <c r="TY25" s="13" t="str">
        <f t="shared" si="104"/>
        <v>-</v>
      </c>
      <c r="TZ25" s="13" t="str">
        <f t="shared" si="104"/>
        <v>-</v>
      </c>
      <c r="UA25" s="13" t="str">
        <f t="shared" si="104"/>
        <v>-</v>
      </c>
      <c r="UB25" s="13" t="str">
        <f t="shared" si="104"/>
        <v>-</v>
      </c>
      <c r="UC25" s="13" t="str">
        <f t="shared" si="104"/>
        <v>-</v>
      </c>
      <c r="UD25" s="13" t="str">
        <f t="shared" si="104"/>
        <v>-</v>
      </c>
      <c r="UE25" s="13" t="str">
        <f t="shared" si="104"/>
        <v>-</v>
      </c>
      <c r="UF25" s="13" t="str">
        <f t="shared" si="104"/>
        <v>-</v>
      </c>
      <c r="UG25" s="13" t="str">
        <f t="shared" si="104"/>
        <v>-</v>
      </c>
      <c r="UH25" s="13" t="str">
        <f t="shared" si="104"/>
        <v>-</v>
      </c>
      <c r="UI25" s="13" t="str">
        <f t="shared" si="104"/>
        <v>-</v>
      </c>
      <c r="UJ25" s="13" t="str">
        <f t="shared" si="104"/>
        <v>-</v>
      </c>
      <c r="UK25" s="13" t="str">
        <f t="shared" si="104"/>
        <v>-</v>
      </c>
      <c r="UL25" s="13" t="str">
        <f t="shared" si="104"/>
        <v>-</v>
      </c>
      <c r="UM25" s="13" t="str">
        <f t="shared" si="104"/>
        <v>-</v>
      </c>
      <c r="UN25" s="13" t="str">
        <f t="shared" si="104"/>
        <v>-</v>
      </c>
      <c r="UO25" s="13" t="str">
        <f t="shared" si="104"/>
        <v>-</v>
      </c>
      <c r="UP25" s="13" t="str">
        <f t="shared" si="104"/>
        <v>-</v>
      </c>
      <c r="UQ25" s="13" t="str">
        <f t="shared" si="104"/>
        <v>-</v>
      </c>
      <c r="UR25" s="13" t="str">
        <f t="shared" si="104"/>
        <v>-</v>
      </c>
      <c r="US25" s="13" t="str">
        <f t="shared" si="104"/>
        <v>-</v>
      </c>
      <c r="UT25" s="13" t="str">
        <f t="shared" si="104"/>
        <v>-</v>
      </c>
      <c r="UU25" s="13" t="str">
        <f t="shared" si="104"/>
        <v>-</v>
      </c>
      <c r="UV25" s="13" t="str">
        <f t="shared" si="104"/>
        <v>-</v>
      </c>
      <c r="UW25" s="13" t="str">
        <f t="shared" si="104"/>
        <v>-</v>
      </c>
      <c r="UX25" s="13" t="str">
        <f t="shared" si="104"/>
        <v>-</v>
      </c>
      <c r="UY25" s="13" t="str">
        <f t="shared" si="104"/>
        <v>-</v>
      </c>
      <c r="UZ25" s="13" t="str">
        <f t="shared" si="104"/>
        <v>-</v>
      </c>
      <c r="VA25" s="13">
        <f t="shared" si="104"/>
        <v>0</v>
      </c>
      <c r="VB25" s="23">
        <v>0</v>
      </c>
    </row>
    <row r="26" spans="1:574" hidden="1" outlineLevel="1">
      <c r="A26" s="21">
        <f t="shared" si="93"/>
        <v>21</v>
      </c>
      <c r="B26" s="21">
        <f>$A$25</f>
        <v>20</v>
      </c>
      <c r="C26">
        <v>1</v>
      </c>
      <c r="D26" s="19" t="str">
        <f t="shared" ref="D26:D27" ca="1" si="108">OFFSET(D$5,$B26,0)</f>
        <v>SNSW</v>
      </c>
      <c r="E26" t="b">
        <v>0</v>
      </c>
      <c r="F26" t="b">
        <v>0</v>
      </c>
      <c r="G26" t="b">
        <v>0</v>
      </c>
      <c r="M26" s="12">
        <v>2</v>
      </c>
      <c r="O26" s="12">
        <v>2</v>
      </c>
      <c r="P26" s="12">
        <v>1</v>
      </c>
      <c r="Y26" s="211"/>
      <c r="Z26" s="211"/>
      <c r="AA26" s="211"/>
      <c r="AB26" s="211"/>
      <c r="AD26" s="211"/>
      <c r="AE26" s="211"/>
      <c r="AF26" s="211"/>
      <c r="AG26" s="211"/>
      <c r="AH26" s="211"/>
      <c r="AI26" s="211"/>
      <c r="AJ26" s="211"/>
      <c r="AK26" s="211"/>
      <c r="AS26" s="224" t="s">
        <v>1262</v>
      </c>
      <c r="AT26" s="9" t="str">
        <f>IF(COUNTIF(AS$5:AS26,AS26)=1,"-","Dup")</f>
        <v>-</v>
      </c>
      <c r="AU26" s="9"/>
      <c r="AV26" s="19" t="b">
        <f ca="1">OFFSET(AV$5,$B26,0)</f>
        <v>1</v>
      </c>
      <c r="AW26" s="19" t="b">
        <f t="shared" ref="AV26:BC29" ca="1" si="109">OFFSET(AW$5,$B26,0)</f>
        <v>1</v>
      </c>
      <c r="AX26" s="19" t="b">
        <f t="shared" ca="1" si="109"/>
        <v>1</v>
      </c>
      <c r="AY26" s="19" t="b">
        <f t="shared" ca="1" si="109"/>
        <v>1</v>
      </c>
      <c r="AZ26" s="19" t="b">
        <f t="shared" ca="1" si="109"/>
        <v>1</v>
      </c>
      <c r="BA26" s="19" t="b">
        <f t="shared" ca="1" si="109"/>
        <v>1</v>
      </c>
      <c r="BB26" s="19" t="b">
        <f t="shared" ca="1" si="109"/>
        <v>1</v>
      </c>
      <c r="BC26" s="19" t="b">
        <f t="shared" ca="1" si="109"/>
        <v>1</v>
      </c>
      <c r="BD26" s="9"/>
      <c r="BE26" s="19" t="b">
        <f t="shared" ref="BE26:DQ33" ca="1" si="110">OFFSET(BE$5,$B26,0)</f>
        <v>0</v>
      </c>
      <c r="BF26" s="19" t="str">
        <f t="shared" ca="1" si="110"/>
        <v>-</v>
      </c>
      <c r="BG26" s="19" t="str">
        <f t="shared" ca="1" si="110"/>
        <v>-</v>
      </c>
      <c r="BH26" s="19" t="str">
        <f t="shared" ca="1" si="110"/>
        <v>-</v>
      </c>
      <c r="BI26" s="19" t="b">
        <f t="shared" ca="1" si="110"/>
        <v>0</v>
      </c>
      <c r="BJ26" s="19" t="str">
        <f ca="1">OFFSET(BJ$5,$B26,0)</f>
        <v>-</v>
      </c>
      <c r="BK26" s="19" t="str">
        <f ca="1">OFFSET(BK$5,$B26,0)</f>
        <v>-</v>
      </c>
      <c r="BL26" s="9"/>
      <c r="BM26" s="19" t="str">
        <f t="shared" ref="BM26:CB29" ca="1" si="111">OFFSET(BM$5,$B26,0)</f>
        <v>-</v>
      </c>
      <c r="BN26" s="19" t="str">
        <f t="shared" ca="1" si="111"/>
        <v>-</v>
      </c>
      <c r="BO26" s="19" t="str">
        <f t="shared" ca="1" si="111"/>
        <v>-</v>
      </c>
      <c r="BP26" s="19" t="str">
        <f t="shared" ca="1" si="111"/>
        <v>-</v>
      </c>
      <c r="BQ26" s="19" t="str">
        <f t="shared" ca="1" si="111"/>
        <v>-</v>
      </c>
      <c r="BR26" s="19" t="str">
        <f t="shared" ca="1" si="111"/>
        <v>-</v>
      </c>
      <c r="BS26" s="19" t="str">
        <f t="shared" ca="1" si="111"/>
        <v>-</v>
      </c>
      <c r="BT26" s="19" t="str">
        <f t="shared" ca="1" si="111"/>
        <v>-</v>
      </c>
      <c r="BU26" s="19" t="str">
        <f t="shared" ca="1" si="111"/>
        <v>-</v>
      </c>
      <c r="BV26" s="19" t="str">
        <f t="shared" ca="1" si="111"/>
        <v>-</v>
      </c>
      <c r="BW26" s="19" t="str">
        <f t="shared" ca="1" si="111"/>
        <v>-</v>
      </c>
      <c r="BX26" s="9"/>
      <c r="BY26" s="19" t="str">
        <f t="shared" ca="1" si="111"/>
        <v>-</v>
      </c>
      <c r="BZ26" s="19" t="str">
        <f t="shared" ca="1" si="111"/>
        <v>-</v>
      </c>
      <c r="CA26" s="19" t="str">
        <f t="shared" ca="1" si="111"/>
        <v>-</v>
      </c>
      <c r="CB26" s="19" t="str">
        <f t="shared" ca="1" si="111"/>
        <v>-</v>
      </c>
      <c r="CC26" s="19" t="str">
        <f t="shared" ref="BY26:CH29" ca="1" si="112">OFFSET(CC$5,$B26,0)</f>
        <v>-</v>
      </c>
      <c r="CD26" s="19" t="str">
        <f t="shared" ca="1" si="112"/>
        <v>-</v>
      </c>
      <c r="CE26" s="19" t="str">
        <f t="shared" ca="1" si="112"/>
        <v>-</v>
      </c>
      <c r="CF26" s="19" t="str">
        <f t="shared" ca="1" si="112"/>
        <v>-</v>
      </c>
      <c r="CG26" s="19" t="str">
        <f t="shared" ca="1" si="112"/>
        <v>-</v>
      </c>
      <c r="CH26" s="19" t="str">
        <f t="shared" ca="1" si="112"/>
        <v>-</v>
      </c>
      <c r="CI26" s="9"/>
      <c r="CJ26" s="19" t="b">
        <f t="shared" ref="CJ26:DQ29" ca="1" si="113">OFFSET(CJ$5,$B26,0)</f>
        <v>0</v>
      </c>
      <c r="CK26" s="19" t="b">
        <f t="shared" ca="1" si="113"/>
        <v>0</v>
      </c>
      <c r="CL26" s="19" t="b">
        <f t="shared" ca="1" si="113"/>
        <v>0</v>
      </c>
      <c r="CM26" s="19">
        <f t="shared" ca="1" si="113"/>
        <v>0</v>
      </c>
      <c r="CN26" s="19" t="b">
        <f t="shared" ca="1" si="113"/>
        <v>1</v>
      </c>
      <c r="CO26" s="19" t="str">
        <f t="shared" ca="1" si="113"/>
        <v>-</v>
      </c>
      <c r="CP26" s="19" t="b">
        <f t="shared" ca="1" si="113"/>
        <v>1</v>
      </c>
      <c r="CQ26" s="136">
        <f t="shared" ref="CQ26:CQ27" si="114">$O26</f>
        <v>2</v>
      </c>
      <c r="CR26" s="19" t="str">
        <f t="shared" ca="1" si="96"/>
        <v>-</v>
      </c>
      <c r="CS26" s="19" t="str">
        <f t="shared" ca="1" si="96"/>
        <v>-</v>
      </c>
      <c r="CT26" s="19" t="str">
        <f t="shared" ca="1" si="96"/>
        <v>-</v>
      </c>
      <c r="CU26" s="19" t="str">
        <f t="shared" ca="1" si="96"/>
        <v>-</v>
      </c>
      <c r="CV26" s="19" t="str">
        <f t="shared" ca="1" si="96"/>
        <v>-</v>
      </c>
      <c r="CW26" s="19" t="str">
        <f t="shared" ca="1" si="96"/>
        <v>-</v>
      </c>
      <c r="CX26" s="19" t="str">
        <f t="shared" ca="1" si="96"/>
        <v>-</v>
      </c>
      <c r="CY26" s="19" t="str">
        <f t="shared" ref="CY26:DN29" ca="1" si="115">OFFSET(CY$5,$B26,0)</f>
        <v>-</v>
      </c>
      <c r="CZ26" s="19" t="str">
        <f t="shared" ca="1" si="115"/>
        <v>-</v>
      </c>
      <c r="DA26" s="19" t="str">
        <f t="shared" ca="1" si="115"/>
        <v>-</v>
      </c>
      <c r="DB26" s="19" t="str">
        <f t="shared" ca="1" si="115"/>
        <v>-</v>
      </c>
      <c r="DC26" s="19" t="str">
        <f t="shared" ca="1" si="115"/>
        <v>-</v>
      </c>
      <c r="DD26" s="19">
        <f t="shared" ca="1" si="115"/>
        <v>1</v>
      </c>
      <c r="DE26" s="19">
        <f t="shared" ca="1" si="115"/>
        <v>1</v>
      </c>
      <c r="DF26" s="19" t="str">
        <f t="shared" ca="1" si="115"/>
        <v>-</v>
      </c>
      <c r="DG26" s="19" t="str">
        <f t="shared" ca="1" si="115"/>
        <v>-</v>
      </c>
      <c r="DH26" s="19" t="str">
        <f t="shared" ca="1" si="115"/>
        <v>-</v>
      </c>
      <c r="DI26" s="19" t="str">
        <f t="shared" ca="1" si="115"/>
        <v>-</v>
      </c>
      <c r="DJ26" s="19" t="str">
        <f t="shared" ca="1" si="115"/>
        <v>-</v>
      </c>
      <c r="DK26" s="19" t="str">
        <f t="shared" ca="1" si="115"/>
        <v>-</v>
      </c>
      <c r="DL26" s="19" t="str">
        <f t="shared" ca="1" si="115"/>
        <v>-</v>
      </c>
      <c r="DM26" s="19" t="str">
        <f t="shared" ca="1" si="115"/>
        <v>-</v>
      </c>
      <c r="DN26" s="19" t="str">
        <f t="shared" ca="1" si="115"/>
        <v>-</v>
      </c>
      <c r="DO26" s="19" t="str">
        <f t="shared" ca="1" si="113"/>
        <v>-</v>
      </c>
      <c r="DP26" s="19">
        <f t="shared" ca="1" si="113"/>
        <v>1</v>
      </c>
      <c r="DQ26" s="19">
        <f t="shared" ca="1" si="113"/>
        <v>1</v>
      </c>
      <c r="DR26" s="9"/>
      <c r="DS26" s="19">
        <f t="shared" ref="DS26:EK27" ca="1" si="116">OFFSET(DS$5,$B26,0)</f>
        <v>0.125</v>
      </c>
      <c r="DT26" s="19">
        <f t="shared" ca="1" si="116"/>
        <v>0.3</v>
      </c>
      <c r="DU26" s="19">
        <f t="shared" ca="1" si="116"/>
        <v>-0.05</v>
      </c>
      <c r="DV26" s="19">
        <f t="shared" ca="1" si="116"/>
        <v>0.1</v>
      </c>
      <c r="DW26" s="19">
        <f t="shared" ca="1" si="116"/>
        <v>0.25</v>
      </c>
      <c r="DX26" s="19">
        <f t="shared" ca="1" si="116"/>
        <v>-0.05</v>
      </c>
      <c r="DY26" s="19">
        <f t="shared" ca="1" si="116"/>
        <v>0.05</v>
      </c>
      <c r="DZ26" s="19">
        <f t="shared" ca="1" si="116"/>
        <v>0.1</v>
      </c>
      <c r="EA26" s="19">
        <f t="shared" ca="1" si="116"/>
        <v>-0.02</v>
      </c>
      <c r="EB26" s="19">
        <f t="shared" ca="1" si="116"/>
        <v>0.1</v>
      </c>
      <c r="EC26" s="19">
        <f t="shared" ca="1" si="116"/>
        <v>0.25</v>
      </c>
      <c r="ED26" s="19">
        <f t="shared" ca="1" si="116"/>
        <v>-0.05</v>
      </c>
      <c r="EE26" s="19">
        <f t="shared" ca="1" si="116"/>
        <v>0</v>
      </c>
      <c r="EF26" s="19">
        <f t="shared" ca="1" si="116"/>
        <v>0</v>
      </c>
      <c r="EG26" s="19">
        <f t="shared" ca="1" si="116"/>
        <v>0</v>
      </c>
      <c r="EH26" s="19">
        <f t="shared" ca="1" si="116"/>
        <v>0</v>
      </c>
      <c r="EI26" s="19">
        <f t="shared" ca="1" si="116"/>
        <v>0</v>
      </c>
      <c r="EJ26" s="19">
        <f t="shared" ref="EI26:GP29" ca="1" si="117">OFFSET(EJ$5,$B26,0)</f>
        <v>0</v>
      </c>
      <c r="EK26" s="19">
        <f t="shared" ca="1" si="116"/>
        <v>0</v>
      </c>
      <c r="EL26" s="19">
        <f t="shared" ca="1" si="117"/>
        <v>0</v>
      </c>
      <c r="EM26" s="19">
        <f t="shared" ca="1" si="117"/>
        <v>0</v>
      </c>
      <c r="EN26" s="19">
        <f t="shared" ca="1" si="117"/>
        <v>0</v>
      </c>
      <c r="EO26" s="19">
        <f t="shared" ca="1" si="117"/>
        <v>0</v>
      </c>
      <c r="EP26" s="19">
        <f t="shared" ca="1" si="117"/>
        <v>0</v>
      </c>
      <c r="EQ26" s="19">
        <f t="shared" ca="1" si="117"/>
        <v>0</v>
      </c>
      <c r="ER26" s="19">
        <f t="shared" ca="1" si="117"/>
        <v>0</v>
      </c>
      <c r="ES26" s="19">
        <f t="shared" ca="1" si="117"/>
        <v>0</v>
      </c>
      <c r="ET26" s="19">
        <f t="shared" ca="1" si="117"/>
        <v>0</v>
      </c>
      <c r="EU26" s="19">
        <f t="shared" ca="1" si="117"/>
        <v>0</v>
      </c>
      <c r="EV26" s="19">
        <f t="shared" ca="1" si="117"/>
        <v>0</v>
      </c>
      <c r="EW26" s="19">
        <f t="shared" ca="1" si="117"/>
        <v>0</v>
      </c>
      <c r="EX26" s="19">
        <f t="shared" ca="1" si="117"/>
        <v>0</v>
      </c>
      <c r="EY26" s="19">
        <f t="shared" ca="1" si="117"/>
        <v>0</v>
      </c>
      <c r="EZ26" s="19">
        <f t="shared" ca="1" si="117"/>
        <v>0</v>
      </c>
      <c r="FA26" s="19">
        <f t="shared" ca="1" si="117"/>
        <v>0</v>
      </c>
      <c r="FB26" s="19">
        <f t="shared" ca="1" si="117"/>
        <v>0</v>
      </c>
      <c r="FC26" s="19">
        <f t="shared" ca="1" si="117"/>
        <v>0</v>
      </c>
      <c r="FD26" s="19">
        <f t="shared" ca="1" si="117"/>
        <v>0</v>
      </c>
      <c r="FE26" s="19">
        <f t="shared" ca="1" si="117"/>
        <v>0</v>
      </c>
      <c r="FF26" s="19">
        <f t="shared" ca="1" si="117"/>
        <v>0</v>
      </c>
      <c r="FG26" s="19">
        <f t="shared" ca="1" si="117"/>
        <v>0</v>
      </c>
      <c r="FH26" s="19">
        <f t="shared" ca="1" si="117"/>
        <v>0</v>
      </c>
      <c r="FI26" s="19">
        <f t="shared" ca="1" si="117"/>
        <v>0</v>
      </c>
      <c r="FJ26" s="19">
        <f t="shared" ca="1" si="117"/>
        <v>0</v>
      </c>
      <c r="FK26" s="19">
        <f t="shared" ca="1" si="117"/>
        <v>0</v>
      </c>
      <c r="FL26" s="19">
        <f t="shared" ca="1" si="117"/>
        <v>0</v>
      </c>
      <c r="FM26" s="19">
        <f t="shared" ca="1" si="117"/>
        <v>0</v>
      </c>
      <c r="FN26" s="19">
        <f t="shared" ca="1" si="117"/>
        <v>0</v>
      </c>
      <c r="FO26" s="19">
        <f t="shared" ca="1" si="117"/>
        <v>0</v>
      </c>
      <c r="FP26" s="19">
        <f t="shared" ca="1" si="117"/>
        <v>0</v>
      </c>
      <c r="FQ26" s="19">
        <f t="shared" ca="1" si="117"/>
        <v>0</v>
      </c>
      <c r="FR26" s="19">
        <f t="shared" ca="1" si="117"/>
        <v>0</v>
      </c>
      <c r="FS26" s="19">
        <f t="shared" ca="1" si="117"/>
        <v>0</v>
      </c>
      <c r="FT26" s="19">
        <f t="shared" ca="1" si="117"/>
        <v>0</v>
      </c>
      <c r="FU26" s="19">
        <f t="shared" ca="1" si="117"/>
        <v>0</v>
      </c>
      <c r="FV26" s="19">
        <f t="shared" ca="1" si="117"/>
        <v>0</v>
      </c>
      <c r="FW26" s="19">
        <f t="shared" ca="1" si="117"/>
        <v>0</v>
      </c>
      <c r="FX26" s="19">
        <f t="shared" ca="1" si="117"/>
        <v>0</v>
      </c>
      <c r="FY26" s="19">
        <f t="shared" ca="1" si="117"/>
        <v>0</v>
      </c>
      <c r="FZ26" s="19">
        <f t="shared" ca="1" si="117"/>
        <v>0</v>
      </c>
      <c r="GA26" s="19">
        <f t="shared" ca="1" si="117"/>
        <v>0</v>
      </c>
      <c r="GB26" s="19">
        <f t="shared" ca="1" si="117"/>
        <v>0</v>
      </c>
      <c r="GC26" s="19">
        <f t="shared" ca="1" si="117"/>
        <v>0</v>
      </c>
      <c r="GD26" s="19">
        <f t="shared" ca="1" si="117"/>
        <v>0</v>
      </c>
      <c r="GE26" s="19">
        <f t="shared" ca="1" si="117"/>
        <v>0</v>
      </c>
      <c r="GF26" s="19">
        <f t="shared" ca="1" si="117"/>
        <v>0</v>
      </c>
      <c r="GG26" s="19">
        <f t="shared" ca="1" si="117"/>
        <v>0</v>
      </c>
      <c r="GH26" s="19">
        <f t="shared" ca="1" si="117"/>
        <v>0</v>
      </c>
      <c r="GI26" s="19">
        <f t="shared" ca="1" si="117"/>
        <v>0</v>
      </c>
      <c r="GJ26" s="19">
        <f t="shared" ca="1" si="117"/>
        <v>0</v>
      </c>
      <c r="GK26" s="19">
        <f t="shared" ca="1" si="117"/>
        <v>0</v>
      </c>
      <c r="GL26" s="19">
        <f t="shared" ca="1" si="117"/>
        <v>0</v>
      </c>
      <c r="GM26" s="19">
        <f t="shared" ca="1" si="117"/>
        <v>0</v>
      </c>
      <c r="GN26" s="19">
        <f t="shared" ca="1" si="117"/>
        <v>0</v>
      </c>
      <c r="GO26" s="19">
        <f t="shared" ca="1" si="117"/>
        <v>0</v>
      </c>
      <c r="GP26" s="19">
        <f t="shared" ca="1" si="117"/>
        <v>0</v>
      </c>
      <c r="GQ26" s="19">
        <f t="shared" ref="GQ26:HJ29" ca="1" si="118">OFFSET(GQ$5,$B26,0)</f>
        <v>0</v>
      </c>
      <c r="GR26" s="19">
        <f t="shared" ca="1" si="118"/>
        <v>0</v>
      </c>
      <c r="GS26" s="19">
        <f t="shared" ca="1" si="118"/>
        <v>0</v>
      </c>
      <c r="GT26" s="19">
        <f t="shared" ca="1" si="118"/>
        <v>0</v>
      </c>
      <c r="GU26" s="19">
        <f t="shared" ca="1" si="118"/>
        <v>0</v>
      </c>
      <c r="GV26" s="19">
        <f t="shared" ca="1" si="118"/>
        <v>0</v>
      </c>
      <c r="GW26" s="19">
        <f t="shared" ca="1" si="118"/>
        <v>0</v>
      </c>
      <c r="GX26" s="19">
        <f t="shared" ca="1" si="118"/>
        <v>0</v>
      </c>
      <c r="GY26" s="19">
        <f t="shared" ca="1" si="118"/>
        <v>0</v>
      </c>
      <c r="GZ26" s="19">
        <f t="shared" ca="1" si="118"/>
        <v>0</v>
      </c>
      <c r="HA26" s="19">
        <f t="shared" ca="1" si="118"/>
        <v>0</v>
      </c>
      <c r="HB26" s="19">
        <f t="shared" ca="1" si="118"/>
        <v>0</v>
      </c>
      <c r="HC26" s="19">
        <f t="shared" ca="1" si="118"/>
        <v>0</v>
      </c>
      <c r="HD26" s="19">
        <f t="shared" ca="1" si="118"/>
        <v>0</v>
      </c>
      <c r="HE26" s="19">
        <f t="shared" ca="1" si="118"/>
        <v>0</v>
      </c>
      <c r="HF26" s="19">
        <f t="shared" ca="1" si="118"/>
        <v>0</v>
      </c>
      <c r="HG26" s="19">
        <f t="shared" ca="1" si="118"/>
        <v>0</v>
      </c>
      <c r="HH26" s="19">
        <f t="shared" ca="1" si="118"/>
        <v>0</v>
      </c>
      <c r="HI26" s="19">
        <f t="shared" ca="1" si="118"/>
        <v>0</v>
      </c>
      <c r="HJ26" s="19">
        <f t="shared" ca="1" si="118"/>
        <v>0</v>
      </c>
      <c r="HK26" s="19">
        <f t="shared" ref="HK26:IY29" ca="1" si="119">OFFSET(HK$5,$B26,0)</f>
        <v>0</v>
      </c>
      <c r="HL26" s="19">
        <f t="shared" ca="1" si="119"/>
        <v>0</v>
      </c>
      <c r="HM26" s="19">
        <f t="shared" ca="1" si="119"/>
        <v>0</v>
      </c>
      <c r="HN26" s="19">
        <f t="shared" ca="1" si="119"/>
        <v>0</v>
      </c>
      <c r="HO26" s="19">
        <f t="shared" ca="1" si="119"/>
        <v>0</v>
      </c>
      <c r="HP26" s="19">
        <f t="shared" ca="1" si="119"/>
        <v>0</v>
      </c>
      <c r="HQ26" s="19">
        <f t="shared" ca="1" si="119"/>
        <v>0</v>
      </c>
      <c r="HR26" s="19">
        <f t="shared" ca="1" si="119"/>
        <v>0</v>
      </c>
      <c r="HS26" s="19">
        <f t="shared" ca="1" si="119"/>
        <v>0</v>
      </c>
      <c r="HT26" s="19">
        <f t="shared" ca="1" si="119"/>
        <v>0</v>
      </c>
      <c r="HU26" s="19">
        <f t="shared" ca="1" si="119"/>
        <v>0</v>
      </c>
      <c r="HV26" s="19">
        <f t="shared" ca="1" si="119"/>
        <v>0</v>
      </c>
      <c r="HW26" s="19">
        <f t="shared" ca="1" si="119"/>
        <v>0</v>
      </c>
      <c r="HX26" s="19">
        <f t="shared" ca="1" si="119"/>
        <v>0</v>
      </c>
      <c r="HY26" s="19">
        <f t="shared" ca="1" si="119"/>
        <v>0</v>
      </c>
      <c r="HZ26" s="19">
        <f t="shared" ca="1" si="119"/>
        <v>0</v>
      </c>
      <c r="IA26" s="19">
        <f t="shared" ca="1" si="119"/>
        <v>0</v>
      </c>
      <c r="IB26" s="19">
        <f t="shared" ca="1" si="119"/>
        <v>0</v>
      </c>
      <c r="IC26" s="19">
        <f t="shared" ca="1" si="119"/>
        <v>0</v>
      </c>
      <c r="ID26" s="19">
        <f t="shared" ca="1" si="119"/>
        <v>0</v>
      </c>
      <c r="IE26" s="19">
        <f t="shared" ca="1" si="119"/>
        <v>0</v>
      </c>
      <c r="IF26" s="19">
        <f t="shared" ca="1" si="119"/>
        <v>0</v>
      </c>
      <c r="IG26" s="19">
        <f t="shared" ca="1" si="119"/>
        <v>0</v>
      </c>
      <c r="IH26" s="19">
        <f t="shared" ca="1" si="119"/>
        <v>0</v>
      </c>
      <c r="II26" s="19">
        <f t="shared" ca="1" si="119"/>
        <v>0</v>
      </c>
      <c r="IJ26" s="19">
        <f t="shared" ca="1" si="119"/>
        <v>0</v>
      </c>
      <c r="IK26" s="19">
        <f t="shared" ca="1" si="119"/>
        <v>0</v>
      </c>
      <c r="IL26" s="19">
        <f t="shared" ca="1" si="119"/>
        <v>0</v>
      </c>
      <c r="IM26" s="19">
        <f t="shared" ca="1" si="119"/>
        <v>0</v>
      </c>
      <c r="IN26" s="19">
        <f t="shared" ca="1" si="119"/>
        <v>0</v>
      </c>
      <c r="IO26" s="19">
        <f t="shared" ca="1" si="119"/>
        <v>0</v>
      </c>
      <c r="IP26" s="19">
        <f t="shared" ca="1" si="119"/>
        <v>0</v>
      </c>
      <c r="IQ26" s="19">
        <f t="shared" ca="1" si="119"/>
        <v>0</v>
      </c>
      <c r="IR26" s="19">
        <f t="shared" ca="1" si="119"/>
        <v>0</v>
      </c>
      <c r="IS26" s="19">
        <f t="shared" ca="1" si="119"/>
        <v>0</v>
      </c>
      <c r="IT26" s="19">
        <f t="shared" ca="1" si="119"/>
        <v>0</v>
      </c>
      <c r="IU26" s="19">
        <f t="shared" ca="1" si="119"/>
        <v>0</v>
      </c>
      <c r="IV26" s="19">
        <f t="shared" ca="1" si="119"/>
        <v>0</v>
      </c>
      <c r="IW26" s="19">
        <f t="shared" ca="1" si="119"/>
        <v>0</v>
      </c>
      <c r="IX26" s="19">
        <f t="shared" ca="1" si="119"/>
        <v>0</v>
      </c>
      <c r="IY26" s="19">
        <f t="shared" ca="1" si="119"/>
        <v>0</v>
      </c>
      <c r="IZ26" s="19" t="str">
        <f t="shared" ref="IZ26:IZ27" ca="1" si="120">OFFSET(IZ$5,$B26,0)</f>
        <v>-</v>
      </c>
      <c r="JA26" s="9"/>
      <c r="JB26" s="19">
        <f t="shared" ref="JB26:KB29" ca="1" si="121">OFFSET(JB$5,$B26,0)</f>
        <v>1</v>
      </c>
      <c r="JC26" s="19" t="str">
        <f t="shared" ca="1" si="121"/>
        <v>-</v>
      </c>
      <c r="JD26" s="19">
        <f t="shared" ca="1" si="121"/>
        <v>0</v>
      </c>
      <c r="JE26" s="19">
        <f t="shared" ref="JE26:JH29" ca="1" si="122">OFFSET(JE$5,$B26,0)</f>
        <v>0</v>
      </c>
      <c r="JF26" s="19">
        <f t="shared" ca="1" si="122"/>
        <v>0</v>
      </c>
      <c r="JG26" s="19">
        <f t="shared" ca="1" si="122"/>
        <v>0</v>
      </c>
      <c r="JH26" s="19">
        <f t="shared" ca="1" si="122"/>
        <v>0</v>
      </c>
      <c r="JI26" s="19" t="str">
        <f t="shared" ca="1" si="121"/>
        <v>-</v>
      </c>
      <c r="JJ26" s="19">
        <f t="shared" ca="1" si="121"/>
        <v>1</v>
      </c>
      <c r="JK26" s="19">
        <f t="shared" ca="1" si="121"/>
        <v>0</v>
      </c>
      <c r="JL26" s="19">
        <f t="shared" ca="1" si="121"/>
        <v>0</v>
      </c>
      <c r="JM26" s="19">
        <f t="shared" ca="1" si="121"/>
        <v>0</v>
      </c>
      <c r="JN26" s="19">
        <f t="shared" ca="1" si="121"/>
        <v>0</v>
      </c>
      <c r="JO26" s="19">
        <f t="shared" ca="1" si="121"/>
        <v>0</v>
      </c>
      <c r="JP26" s="19">
        <f t="shared" ca="1" si="121"/>
        <v>0</v>
      </c>
      <c r="JQ26" s="19">
        <f t="shared" ca="1" si="121"/>
        <v>0</v>
      </c>
      <c r="JR26" s="19">
        <f t="shared" ca="1" si="121"/>
        <v>0</v>
      </c>
      <c r="JS26" s="19">
        <f t="shared" ca="1" si="121"/>
        <v>0</v>
      </c>
      <c r="JT26" s="19">
        <f t="shared" ca="1" si="121"/>
        <v>0</v>
      </c>
      <c r="JU26" s="19">
        <f t="shared" ca="1" si="121"/>
        <v>0</v>
      </c>
      <c r="JV26" s="19">
        <f t="shared" ca="1" si="121"/>
        <v>0</v>
      </c>
      <c r="JW26" s="19">
        <f t="shared" ca="1" si="121"/>
        <v>0</v>
      </c>
      <c r="JX26" s="19">
        <f t="shared" ca="1" si="121"/>
        <v>0</v>
      </c>
      <c r="JY26" s="19">
        <f t="shared" ca="1" si="121"/>
        <v>0</v>
      </c>
      <c r="JZ26" s="19">
        <f t="shared" ca="1" si="121"/>
        <v>0</v>
      </c>
      <c r="KA26" s="19">
        <f t="shared" ca="1" si="121"/>
        <v>0</v>
      </c>
      <c r="KB26" s="19">
        <f t="shared" ca="1" si="121"/>
        <v>0</v>
      </c>
      <c r="KC26" s="19">
        <f t="shared" ref="KC26:KP27" ca="1" si="123">OFFSET(KC$5,$B26,0)</f>
        <v>0</v>
      </c>
      <c r="KD26" s="19">
        <f t="shared" ca="1" si="123"/>
        <v>0</v>
      </c>
      <c r="KE26" s="19">
        <f t="shared" ca="1" si="123"/>
        <v>0</v>
      </c>
      <c r="KF26" s="19">
        <f t="shared" ca="1" si="123"/>
        <v>0</v>
      </c>
      <c r="KG26" s="19">
        <f t="shared" ca="1" si="123"/>
        <v>0</v>
      </c>
      <c r="KH26" s="19">
        <f t="shared" ca="1" si="123"/>
        <v>0</v>
      </c>
      <c r="KI26" s="19">
        <f t="shared" ca="1" si="123"/>
        <v>0</v>
      </c>
      <c r="KJ26" s="19">
        <f t="shared" ca="1" si="123"/>
        <v>0</v>
      </c>
      <c r="KK26" s="19">
        <f t="shared" ca="1" si="123"/>
        <v>0</v>
      </c>
      <c r="KL26" s="19">
        <f t="shared" ca="1" si="123"/>
        <v>0</v>
      </c>
      <c r="KM26" s="19">
        <f t="shared" ca="1" si="123"/>
        <v>0</v>
      </c>
      <c r="KN26" s="19">
        <f t="shared" ca="1" si="123"/>
        <v>1</v>
      </c>
      <c r="KO26" s="19">
        <f t="shared" ca="1" si="123"/>
        <v>0</v>
      </c>
      <c r="KP26" s="19">
        <f t="shared" ca="1" si="123"/>
        <v>1</v>
      </c>
      <c r="KQ26" s="9"/>
      <c r="KR26" s="19" t="str">
        <f ca="1">OFFSET(KR$5,$B26,0)</f>
        <v>-</v>
      </c>
      <c r="KS26" s="5" t="b">
        <f t="shared" si="102"/>
        <v>0</v>
      </c>
      <c r="KT26" s="5" t="b">
        <f t="shared" si="102"/>
        <v>1</v>
      </c>
      <c r="KU26" s="5" t="b">
        <f t="shared" si="102"/>
        <v>0</v>
      </c>
      <c r="KV26" s="136">
        <f t="shared" ref="KV26:KV29" si="124">$P26</f>
        <v>1</v>
      </c>
      <c r="KW26" s="136">
        <f t="shared" si="103"/>
        <v>1</v>
      </c>
      <c r="KX26" s="19" t="str">
        <f t="shared" ref="KX26:LY27" ca="1" si="125">OFFSET(KX$5,$B26,0)</f>
        <v>-</v>
      </c>
      <c r="KY26" s="19" t="str">
        <f ca="1">OFFSET(KY$5,$B26,0)</f>
        <v>-</v>
      </c>
      <c r="KZ26" s="19" t="str">
        <f t="shared" ca="1" si="125"/>
        <v>-</v>
      </c>
      <c r="LA26" s="19" t="str">
        <f t="shared" ca="1" si="125"/>
        <v>-</v>
      </c>
      <c r="LB26" s="19">
        <f t="shared" ca="1" si="125"/>
        <v>1</v>
      </c>
      <c r="LC26" s="19" t="str">
        <f t="shared" ca="1" si="125"/>
        <v>-</v>
      </c>
      <c r="LD26" s="19" t="str">
        <f t="shared" ca="1" si="125"/>
        <v>-</v>
      </c>
      <c r="LE26" s="19" t="str">
        <f t="shared" ca="1" si="125"/>
        <v>-</v>
      </c>
      <c r="LF26" s="19" t="str">
        <f t="shared" ca="1" si="125"/>
        <v>-</v>
      </c>
      <c r="LG26" s="19" t="str">
        <f t="shared" ca="1" si="125"/>
        <v>-</v>
      </c>
      <c r="LH26" s="19" t="str">
        <f t="shared" ca="1" si="125"/>
        <v>-</v>
      </c>
      <c r="LI26" s="19" t="str">
        <f t="shared" ca="1" si="125"/>
        <v>-</v>
      </c>
      <c r="LJ26" s="19" t="str">
        <f t="shared" ca="1" si="125"/>
        <v>-</v>
      </c>
      <c r="LK26" s="19" t="str">
        <f t="shared" ca="1" si="125"/>
        <v>-</v>
      </c>
      <c r="LL26" s="19" t="str">
        <f t="shared" ca="1" si="125"/>
        <v>-</v>
      </c>
      <c r="LM26" s="19" t="str">
        <f t="shared" ca="1" si="125"/>
        <v>-</v>
      </c>
      <c r="LN26" s="19" t="str">
        <f t="shared" ca="1" si="125"/>
        <v>-</v>
      </c>
      <c r="LO26" s="19" t="b">
        <f t="shared" ca="1" si="125"/>
        <v>1</v>
      </c>
      <c r="LP26" s="19">
        <f t="shared" ca="1" si="125"/>
        <v>0</v>
      </c>
      <c r="LQ26" s="19" t="str">
        <f t="shared" ca="1" si="125"/>
        <v>-</v>
      </c>
      <c r="LR26" s="19">
        <f t="shared" ca="1" si="125"/>
        <v>999999</v>
      </c>
      <c r="LS26" s="19">
        <f t="shared" ca="1" si="125"/>
        <v>999999</v>
      </c>
      <c r="LT26" s="19">
        <f t="shared" ca="1" si="125"/>
        <v>999999</v>
      </c>
      <c r="LU26" s="19">
        <f t="shared" ca="1" si="125"/>
        <v>999999</v>
      </c>
      <c r="LV26" s="19">
        <f t="shared" ca="1" si="125"/>
        <v>999999</v>
      </c>
      <c r="LW26" s="19" t="str">
        <f t="shared" ca="1" si="125"/>
        <v>-</v>
      </c>
      <c r="LX26" s="19" t="str">
        <f t="shared" ca="1" si="125"/>
        <v>-</v>
      </c>
      <c r="LY26" s="19" t="str">
        <f t="shared" ca="1" si="125"/>
        <v>-</v>
      </c>
      <c r="LZ26" s="19" t="b">
        <f t="shared" ref="LZ26:MR27" ca="1" si="126">OFFSET(LZ$5,$B26,0)</f>
        <v>1</v>
      </c>
      <c r="MA26" s="19">
        <f t="shared" ca="1" si="126"/>
        <v>0</v>
      </c>
      <c r="MB26" s="19" t="str">
        <f t="shared" ca="1" si="126"/>
        <v>-</v>
      </c>
      <c r="MC26" s="19" t="str">
        <f t="shared" ca="1" si="126"/>
        <v>-</v>
      </c>
      <c r="MD26" s="19" t="str">
        <f t="shared" ca="1" si="126"/>
        <v>-</v>
      </c>
      <c r="ME26" s="19" t="str">
        <f t="shared" ca="1" si="126"/>
        <v>-</v>
      </c>
      <c r="MF26" s="19" t="str">
        <f t="shared" ca="1" si="126"/>
        <v>-</v>
      </c>
      <c r="MG26" s="19" t="str">
        <f t="shared" ref="MG26:MH29" ca="1" si="127">OFFSET(MG$5,$B26,0)</f>
        <v>-</v>
      </c>
      <c r="MH26" s="19" t="str">
        <f t="shared" ca="1" si="127"/>
        <v>-</v>
      </c>
      <c r="MI26" s="19" t="str">
        <f t="shared" ca="1" si="126"/>
        <v>-</v>
      </c>
      <c r="MJ26" s="19" t="str">
        <f t="shared" ca="1" si="126"/>
        <v>-</v>
      </c>
      <c r="MK26" s="19" t="str">
        <f t="shared" ca="1" si="126"/>
        <v>-</v>
      </c>
      <c r="ML26" s="19" t="str">
        <f t="shared" ca="1" si="126"/>
        <v>-</v>
      </c>
      <c r="MM26" s="19" t="str">
        <f t="shared" ca="1" si="126"/>
        <v>-</v>
      </c>
      <c r="MN26" s="19">
        <f t="shared" ca="1" si="126"/>
        <v>500</v>
      </c>
      <c r="MO26" s="19">
        <f t="shared" ca="1" si="126"/>
        <v>500</v>
      </c>
      <c r="MP26" s="19" t="str">
        <f t="shared" ca="1" si="126"/>
        <v>-</v>
      </c>
      <c r="MQ26" s="19" t="str">
        <f t="shared" ca="1" si="126"/>
        <v>-</v>
      </c>
      <c r="MR26" s="19" t="str">
        <f t="shared" ca="1" si="126"/>
        <v>-</v>
      </c>
      <c r="MS26" s="19">
        <f t="shared" ref="MS26:MS27" ca="1" si="128">OFFSET(MS$5,$B26,0)</f>
        <v>1</v>
      </c>
      <c r="MT26" s="9"/>
      <c r="MU26" s="19" t="str">
        <f t="shared" ref="MU26:NA27" ca="1" si="129">OFFSET(MU$5,$B26,0)</f>
        <v>-</v>
      </c>
      <c r="MV26" s="19" t="str">
        <f t="shared" ca="1" si="129"/>
        <v>-</v>
      </c>
      <c r="MW26" s="19" t="str">
        <f t="shared" ca="1" si="129"/>
        <v>-</v>
      </c>
      <c r="MX26" s="19" t="str">
        <f t="shared" ca="1" si="129"/>
        <v>-</v>
      </c>
      <c r="MY26" s="19">
        <f t="shared" ca="1" si="129"/>
        <v>1</v>
      </c>
      <c r="MZ26" s="19">
        <f t="shared" ca="1" si="129"/>
        <v>1</v>
      </c>
      <c r="NA26" s="19">
        <f t="shared" ca="1" si="129"/>
        <v>1</v>
      </c>
      <c r="NB26" s="9"/>
      <c r="NC26" s="19" t="str">
        <f t="shared" ref="NC26:OB29" ca="1" si="130">OFFSET(NC$5,$B26,0)</f>
        <v>-</v>
      </c>
      <c r="ND26" s="19" t="str">
        <f t="shared" ca="1" si="130"/>
        <v>-</v>
      </c>
      <c r="NE26" s="19" t="str">
        <f t="shared" ca="1" si="130"/>
        <v>-</v>
      </c>
      <c r="NF26" s="19" t="str">
        <f t="shared" ca="1" si="130"/>
        <v>-</v>
      </c>
      <c r="NG26" s="19" t="str">
        <f t="shared" ca="1" si="130"/>
        <v>-</v>
      </c>
      <c r="NH26" s="19" t="str">
        <f t="shared" ca="1" si="130"/>
        <v>-</v>
      </c>
      <c r="NI26" s="19" t="str">
        <f t="shared" ca="1" si="130"/>
        <v>-</v>
      </c>
      <c r="NJ26" s="19" t="str">
        <f t="shared" ca="1" si="130"/>
        <v>-</v>
      </c>
      <c r="NK26" s="19" t="str">
        <f t="shared" ca="1" si="130"/>
        <v>-</v>
      </c>
      <c r="NL26" s="19" t="str">
        <f t="shared" ca="1" si="130"/>
        <v>-</v>
      </c>
      <c r="NM26" s="19">
        <f t="shared" ca="1" si="130"/>
        <v>1</v>
      </c>
      <c r="NN26" s="136">
        <f t="shared" ref="NN26:NU29" si="131">INDEX(i.PGRscalar,1,($M26-1)*10+NN$15)</f>
        <v>0.75</v>
      </c>
      <c r="NO26" s="136">
        <f t="shared" si="131"/>
        <v>0.75</v>
      </c>
      <c r="NP26" s="136">
        <f t="shared" si="131"/>
        <v>0.8</v>
      </c>
      <c r="NQ26" s="136">
        <f t="shared" si="131"/>
        <v>0.82499999999999996</v>
      </c>
      <c r="NR26" s="136">
        <f t="shared" si="131"/>
        <v>0.875</v>
      </c>
      <c r="NS26" s="136">
        <f t="shared" si="131"/>
        <v>0.9</v>
      </c>
      <c r="NT26" s="136">
        <f t="shared" si="131"/>
        <v>1</v>
      </c>
      <c r="NU26" s="136">
        <f t="shared" si="131"/>
        <v>0.875</v>
      </c>
      <c r="NV26" s="9"/>
      <c r="NW26" s="12" t="str">
        <f t="shared" si="88"/>
        <v>-</v>
      </c>
      <c r="NX26" s="19" t="str">
        <f t="shared" ca="1" si="130"/>
        <v>-</v>
      </c>
      <c r="NY26" s="19" t="str">
        <f t="shared" ca="1" si="130"/>
        <v>-</v>
      </c>
      <c r="NZ26" s="19" t="str">
        <f t="shared" ca="1" si="130"/>
        <v>-</v>
      </c>
      <c r="OA26" s="19" t="str">
        <f t="shared" ca="1" si="130"/>
        <v>-</v>
      </c>
      <c r="OB26" s="19" t="str">
        <f t="shared" ca="1" si="130"/>
        <v>-</v>
      </c>
      <c r="OC26" s="19" t="str">
        <f t="shared" ref="OC26:RK29" ca="1" si="132">OFFSET(OC$5,$B26,0)</f>
        <v>-</v>
      </c>
      <c r="OD26" s="19" t="str">
        <f t="shared" ca="1" si="132"/>
        <v>-</v>
      </c>
      <c r="OE26" s="19" t="str">
        <f t="shared" ca="1" si="132"/>
        <v>-</v>
      </c>
      <c r="OF26" s="19" t="str">
        <f t="shared" ca="1" si="132"/>
        <v>-</v>
      </c>
      <c r="OG26" s="19" t="str">
        <f t="shared" ca="1" si="132"/>
        <v>-</v>
      </c>
      <c r="OH26" s="19" t="str">
        <f t="shared" ca="1" si="132"/>
        <v>-</v>
      </c>
      <c r="OI26" s="19" t="str">
        <f t="shared" ca="1" si="132"/>
        <v>-</v>
      </c>
      <c r="OJ26" s="19" t="str">
        <f t="shared" ca="1" si="132"/>
        <v>-</v>
      </c>
      <c r="OK26" s="19" t="str">
        <f t="shared" ca="1" si="132"/>
        <v>-</v>
      </c>
      <c r="OL26" s="19" t="str">
        <f t="shared" ca="1" si="132"/>
        <v>-</v>
      </c>
      <c r="OM26" s="19" t="str">
        <f t="shared" ca="1" si="132"/>
        <v>-</v>
      </c>
      <c r="ON26" s="19" t="str">
        <f t="shared" ca="1" si="132"/>
        <v>-</v>
      </c>
      <c r="OO26" s="19" t="str">
        <f t="shared" ca="1" si="132"/>
        <v>-</v>
      </c>
      <c r="OP26" s="19" t="str">
        <f t="shared" ca="1" si="132"/>
        <v>-</v>
      </c>
      <c r="OQ26" s="19" t="str">
        <f t="shared" ca="1" si="132"/>
        <v>-</v>
      </c>
      <c r="OR26" s="19" t="str">
        <f t="shared" ca="1" si="132"/>
        <v>-</v>
      </c>
      <c r="OS26" s="19" t="str">
        <f t="shared" ca="1" si="132"/>
        <v>-</v>
      </c>
      <c r="OT26" s="19" t="str">
        <f t="shared" ca="1" si="132"/>
        <v>-</v>
      </c>
      <c r="OU26" s="19" t="str">
        <f t="shared" ca="1" si="132"/>
        <v>-</v>
      </c>
      <c r="OV26" s="19" t="str">
        <f t="shared" ca="1" si="132"/>
        <v>-</v>
      </c>
      <c r="OW26" s="19" t="str">
        <f t="shared" ca="1" si="132"/>
        <v>-</v>
      </c>
      <c r="OX26" s="19" t="str">
        <f t="shared" ca="1" si="132"/>
        <v>-</v>
      </c>
      <c r="OY26" s="19" t="str">
        <f t="shared" ca="1" si="132"/>
        <v>-</v>
      </c>
      <c r="OZ26" s="19" t="str">
        <f t="shared" ca="1" si="132"/>
        <v>-</v>
      </c>
      <c r="PA26" s="19" t="str">
        <f t="shared" ca="1" si="132"/>
        <v>-</v>
      </c>
      <c r="PB26" s="19" t="str">
        <f t="shared" ca="1" si="132"/>
        <v>-</v>
      </c>
      <c r="PC26" s="19" t="str">
        <f t="shared" ca="1" si="132"/>
        <v>-</v>
      </c>
      <c r="PD26" s="19" t="str">
        <f t="shared" ca="1" si="132"/>
        <v>-</v>
      </c>
      <c r="PE26" s="19" t="str">
        <f t="shared" ca="1" si="132"/>
        <v>-</v>
      </c>
      <c r="PF26" s="19" t="str">
        <f t="shared" ca="1" si="132"/>
        <v>-</v>
      </c>
      <c r="PG26" s="19" t="str">
        <f t="shared" ca="1" si="132"/>
        <v>-</v>
      </c>
      <c r="PH26" s="19" t="str">
        <f t="shared" ca="1" si="132"/>
        <v>-</v>
      </c>
      <c r="PI26" s="19" t="str">
        <f t="shared" ca="1" si="132"/>
        <v>-</v>
      </c>
      <c r="PJ26" s="19" t="str">
        <f t="shared" ca="1" si="132"/>
        <v>-</v>
      </c>
      <c r="PK26" s="19" t="str">
        <f t="shared" ca="1" si="132"/>
        <v>-</v>
      </c>
      <c r="PL26" s="19" t="str">
        <f t="shared" ca="1" si="132"/>
        <v>-</v>
      </c>
      <c r="PM26" s="19" t="str">
        <f t="shared" ca="1" si="132"/>
        <v>-</v>
      </c>
      <c r="PN26" s="19" t="str">
        <f t="shared" ca="1" si="132"/>
        <v>-</v>
      </c>
      <c r="PO26" s="19" t="str">
        <f t="shared" ca="1" si="132"/>
        <v>-</v>
      </c>
      <c r="PP26" s="19" t="str">
        <f t="shared" ca="1" si="132"/>
        <v>-</v>
      </c>
      <c r="PQ26" s="19" t="str">
        <f t="shared" ca="1" si="132"/>
        <v>-</v>
      </c>
      <c r="PR26" s="19" t="str">
        <f t="shared" ca="1" si="132"/>
        <v>-</v>
      </c>
      <c r="PS26" s="19" t="str">
        <f t="shared" ca="1" si="132"/>
        <v>-</v>
      </c>
      <c r="PT26" s="19" t="str">
        <f t="shared" ca="1" si="132"/>
        <v>-</v>
      </c>
      <c r="PU26" s="19" t="str">
        <f t="shared" ca="1" si="132"/>
        <v>-</v>
      </c>
      <c r="PV26" s="19" t="str">
        <f t="shared" ca="1" si="132"/>
        <v>-</v>
      </c>
      <c r="PW26" s="19" t="str">
        <f t="shared" ca="1" si="132"/>
        <v>-</v>
      </c>
      <c r="PX26" s="19" t="str">
        <f t="shared" ca="1" si="132"/>
        <v>-</v>
      </c>
      <c r="PY26" s="19" t="str">
        <f t="shared" ca="1" si="132"/>
        <v>-</v>
      </c>
      <c r="PZ26" s="19" t="str">
        <f t="shared" ca="1" si="132"/>
        <v>-</v>
      </c>
      <c r="QA26" s="19" t="str">
        <f t="shared" ca="1" si="132"/>
        <v>-</v>
      </c>
      <c r="QB26" s="19" t="str">
        <f t="shared" ca="1" si="132"/>
        <v>-</v>
      </c>
      <c r="QC26" s="19" t="str">
        <f t="shared" ca="1" si="132"/>
        <v>-</v>
      </c>
      <c r="QD26" s="19" t="str">
        <f t="shared" ca="1" si="132"/>
        <v>-</v>
      </c>
      <c r="QE26" s="19" t="str">
        <f t="shared" ca="1" si="132"/>
        <v>-</v>
      </c>
      <c r="QF26" s="19" t="str">
        <f t="shared" ca="1" si="132"/>
        <v>-</v>
      </c>
      <c r="QG26" s="12" t="b">
        <f t="shared" si="89"/>
        <v>1</v>
      </c>
      <c r="QH26" s="19" t="str">
        <f t="shared" ca="1" si="132"/>
        <v>-</v>
      </c>
      <c r="QI26" s="19" t="str">
        <f t="shared" ca="1" si="132"/>
        <v>-</v>
      </c>
      <c r="QJ26" s="19" t="str">
        <f t="shared" ca="1" si="132"/>
        <v>-</v>
      </c>
      <c r="QK26" s="19" t="str">
        <f t="shared" ca="1" si="132"/>
        <v>-</v>
      </c>
      <c r="QL26" s="19" t="str">
        <f t="shared" ca="1" si="132"/>
        <v>-</v>
      </c>
      <c r="QM26" s="19" t="str">
        <f t="shared" ca="1" si="132"/>
        <v>-</v>
      </c>
      <c r="QN26" s="19" t="str">
        <f t="shared" ca="1" si="132"/>
        <v>-</v>
      </c>
      <c r="QO26" s="19" t="str">
        <f t="shared" ca="1" si="132"/>
        <v>-</v>
      </c>
      <c r="QP26" s="19" t="str">
        <f t="shared" ca="1" si="132"/>
        <v>-</v>
      </c>
      <c r="QQ26" s="19" t="str">
        <f t="shared" ca="1" si="132"/>
        <v>-</v>
      </c>
      <c r="QR26" s="19" t="str">
        <f t="shared" ca="1" si="132"/>
        <v>-</v>
      </c>
      <c r="QS26" s="19" t="str">
        <f t="shared" ca="1" si="132"/>
        <v>-</v>
      </c>
      <c r="QT26" s="19" t="str">
        <f t="shared" ca="1" si="132"/>
        <v>-</v>
      </c>
      <c r="QU26" s="19" t="str">
        <f t="shared" ca="1" si="132"/>
        <v>-</v>
      </c>
      <c r="QV26" s="19" t="str">
        <f t="shared" ca="1" si="132"/>
        <v>-</v>
      </c>
      <c r="QW26" s="19" t="str">
        <f t="shared" ca="1" si="132"/>
        <v>-</v>
      </c>
      <c r="QX26" s="19" t="str">
        <f t="shared" ca="1" si="132"/>
        <v>-</v>
      </c>
      <c r="QY26" s="19" t="str">
        <f t="shared" ca="1" si="132"/>
        <v>-</v>
      </c>
      <c r="QZ26" s="19" t="str">
        <f t="shared" ca="1" si="132"/>
        <v>-</v>
      </c>
      <c r="RA26" s="19" t="str">
        <f t="shared" ca="1" si="132"/>
        <v>-</v>
      </c>
      <c r="RB26" s="19" t="str">
        <f t="shared" ca="1" si="132"/>
        <v>-</v>
      </c>
      <c r="RC26" s="19" t="str">
        <f t="shared" ca="1" si="132"/>
        <v>-</v>
      </c>
      <c r="RD26" s="19" t="str">
        <f t="shared" ca="1" si="132"/>
        <v>-</v>
      </c>
      <c r="RE26" s="19" t="str">
        <f t="shared" ca="1" si="132"/>
        <v>-</v>
      </c>
      <c r="RF26" s="19" t="str">
        <f t="shared" ca="1" si="132"/>
        <v>-</v>
      </c>
      <c r="RG26" s="19" t="str">
        <f t="shared" ca="1" si="132"/>
        <v>-</v>
      </c>
      <c r="RH26" s="19" t="str">
        <f t="shared" ca="1" si="132"/>
        <v>-</v>
      </c>
      <c r="RI26" s="19" t="str">
        <f t="shared" ca="1" si="132"/>
        <v>-</v>
      </c>
      <c r="RJ26" s="19" t="str">
        <f t="shared" ca="1" si="132"/>
        <v>-</v>
      </c>
      <c r="RK26" s="19" t="str">
        <f t="shared" ca="1" si="132"/>
        <v>-</v>
      </c>
      <c r="RL26" s="19" t="str">
        <f t="shared" ref="RK26:RP29" ca="1" si="133">OFFSET(RL$5,$B26,0)</f>
        <v>-</v>
      </c>
      <c r="RM26" s="19" t="str">
        <f t="shared" ca="1" si="133"/>
        <v>-</v>
      </c>
      <c r="RN26" s="19" t="str">
        <f t="shared" ca="1" si="133"/>
        <v>-</v>
      </c>
      <c r="RO26" s="19" t="str">
        <f t="shared" ca="1" si="133"/>
        <v>-</v>
      </c>
      <c r="RP26" s="19" t="str">
        <f t="shared" ca="1" si="133"/>
        <v>-</v>
      </c>
      <c r="RQ26" s="19" t="str">
        <f t="shared" ref="RQ26:UT29" ca="1" si="134">OFFSET(RQ$5,$B26,0)</f>
        <v>-</v>
      </c>
      <c r="RR26" s="19" t="str">
        <f t="shared" ca="1" si="134"/>
        <v>-</v>
      </c>
      <c r="RS26" s="19" t="str">
        <f t="shared" ca="1" si="134"/>
        <v>-</v>
      </c>
      <c r="RT26" s="19" t="str">
        <f t="shared" ca="1" si="134"/>
        <v>-</v>
      </c>
      <c r="RU26" s="19" t="str">
        <f t="shared" ca="1" si="134"/>
        <v>-</v>
      </c>
      <c r="RV26" s="19" t="str">
        <f t="shared" ca="1" si="134"/>
        <v>-</v>
      </c>
      <c r="RW26" s="19" t="str">
        <f t="shared" ca="1" si="134"/>
        <v>-</v>
      </c>
      <c r="RX26" s="19" t="str">
        <f t="shared" ca="1" si="134"/>
        <v>-</v>
      </c>
      <c r="RY26" s="19" t="str">
        <f t="shared" ca="1" si="134"/>
        <v>-</v>
      </c>
      <c r="RZ26" s="19" t="str">
        <f t="shared" ca="1" si="134"/>
        <v>-</v>
      </c>
      <c r="SA26" s="19" t="str">
        <f t="shared" ca="1" si="134"/>
        <v>-</v>
      </c>
      <c r="SB26" s="19" t="str">
        <f t="shared" ca="1" si="134"/>
        <v>-</v>
      </c>
      <c r="SC26" s="19" t="str">
        <f t="shared" ca="1" si="134"/>
        <v>-</v>
      </c>
      <c r="SD26" s="19" t="str">
        <f t="shared" ca="1" si="134"/>
        <v>-</v>
      </c>
      <c r="SE26" s="19" t="str">
        <f t="shared" ca="1" si="134"/>
        <v>-</v>
      </c>
      <c r="SF26" s="19" t="str">
        <f t="shared" ca="1" si="134"/>
        <v>-</v>
      </c>
      <c r="SG26" s="19" t="str">
        <f t="shared" ca="1" si="134"/>
        <v>-</v>
      </c>
      <c r="SH26" s="19" t="str">
        <f t="shared" ca="1" si="134"/>
        <v>-</v>
      </c>
      <c r="SI26" s="19" t="str">
        <f t="shared" ca="1" si="134"/>
        <v>-</v>
      </c>
      <c r="SJ26" s="19" t="str">
        <f t="shared" ca="1" si="134"/>
        <v>-</v>
      </c>
      <c r="SK26" s="19" t="str">
        <f t="shared" ref="SK26:SP29" ca="1" si="135">OFFSET(SK$5,$B26,0)</f>
        <v>-</v>
      </c>
      <c r="SL26" s="19" t="str">
        <f t="shared" ca="1" si="135"/>
        <v>-</v>
      </c>
      <c r="SM26" s="19" t="str">
        <f t="shared" ca="1" si="135"/>
        <v>-</v>
      </c>
      <c r="SN26" s="19" t="str">
        <f t="shared" ca="1" si="135"/>
        <v>-</v>
      </c>
      <c r="SO26" s="19" t="str">
        <f t="shared" ca="1" si="135"/>
        <v>-</v>
      </c>
      <c r="SP26" s="19" t="str">
        <f t="shared" ca="1" si="135"/>
        <v>-</v>
      </c>
      <c r="SQ26" s="12" t="str">
        <f t="shared" si="91"/>
        <v>-</v>
      </c>
      <c r="SR26" s="19" t="str">
        <f t="shared" ca="1" si="134"/>
        <v>-</v>
      </c>
      <c r="SS26" s="19" t="str">
        <f t="shared" ca="1" si="134"/>
        <v>-</v>
      </c>
      <c r="ST26" s="19" t="str">
        <f t="shared" ca="1" si="134"/>
        <v>-</v>
      </c>
      <c r="SU26" s="19" t="str">
        <f t="shared" ca="1" si="134"/>
        <v>-</v>
      </c>
      <c r="SV26" s="19" t="str">
        <f t="shared" ca="1" si="134"/>
        <v>-</v>
      </c>
      <c r="SW26" s="19" t="str">
        <f t="shared" ca="1" si="134"/>
        <v>-</v>
      </c>
      <c r="SX26" s="19" t="str">
        <f t="shared" ca="1" si="134"/>
        <v>-</v>
      </c>
      <c r="SY26" s="19" t="str">
        <f t="shared" ref="SU26:SZ29" ca="1" si="136">OFFSET(SY$5,$B26,0)</f>
        <v>-</v>
      </c>
      <c r="SZ26" s="19" t="str">
        <f t="shared" ca="1" si="136"/>
        <v>-</v>
      </c>
      <c r="TA26" s="19" t="str">
        <f t="shared" ca="1" si="134"/>
        <v>-</v>
      </c>
      <c r="TB26" s="19" t="str">
        <f t="shared" ca="1" si="134"/>
        <v>-</v>
      </c>
      <c r="TC26" s="19" t="str">
        <f t="shared" ca="1" si="134"/>
        <v>-</v>
      </c>
      <c r="TD26" s="19" t="str">
        <f t="shared" ca="1" si="134"/>
        <v>-</v>
      </c>
      <c r="TE26" s="19" t="str">
        <f t="shared" ca="1" si="134"/>
        <v>-</v>
      </c>
      <c r="TF26" s="19" t="str">
        <f t="shared" ca="1" si="134"/>
        <v>-</v>
      </c>
      <c r="TG26" s="19" t="str">
        <f t="shared" ca="1" si="134"/>
        <v>-</v>
      </c>
      <c r="TH26" s="19" t="str">
        <f t="shared" ca="1" si="134"/>
        <v>-</v>
      </c>
      <c r="TI26" s="19" t="str">
        <f t="shared" ca="1" si="134"/>
        <v>-</v>
      </c>
      <c r="TJ26" s="19" t="str">
        <f t="shared" ca="1" si="134"/>
        <v>-</v>
      </c>
      <c r="TK26" s="19" t="str">
        <f t="shared" ca="1" si="134"/>
        <v>-</v>
      </c>
      <c r="TL26" s="19" t="str">
        <f t="shared" ca="1" si="134"/>
        <v>-</v>
      </c>
      <c r="TM26" s="19" t="str">
        <f t="shared" ca="1" si="134"/>
        <v>-</v>
      </c>
      <c r="TN26" s="19" t="str">
        <f t="shared" ca="1" si="134"/>
        <v>-</v>
      </c>
      <c r="TO26" s="19" t="str">
        <f t="shared" ca="1" si="134"/>
        <v>-</v>
      </c>
      <c r="TP26" s="19" t="str">
        <f t="shared" ca="1" si="134"/>
        <v>-</v>
      </c>
      <c r="TQ26" s="19" t="str">
        <f t="shared" ca="1" si="134"/>
        <v>-</v>
      </c>
      <c r="TR26" s="19" t="str">
        <f t="shared" ca="1" si="134"/>
        <v>-</v>
      </c>
      <c r="TS26" s="19" t="str">
        <f t="shared" ca="1" si="134"/>
        <v>-</v>
      </c>
      <c r="TT26" s="19" t="str">
        <f t="shared" ca="1" si="134"/>
        <v>-</v>
      </c>
      <c r="TU26" s="19" t="str">
        <f t="shared" ref="TU26:TZ29" ca="1" si="137">OFFSET(TU$5,$B26,0)</f>
        <v>-</v>
      </c>
      <c r="TV26" s="19" t="str">
        <f t="shared" ca="1" si="137"/>
        <v>-</v>
      </c>
      <c r="TW26" s="19" t="str">
        <f t="shared" ca="1" si="137"/>
        <v>-</v>
      </c>
      <c r="TX26" s="19" t="str">
        <f t="shared" ca="1" si="137"/>
        <v>-</v>
      </c>
      <c r="TY26" s="19" t="str">
        <f t="shared" ca="1" si="137"/>
        <v>-</v>
      </c>
      <c r="TZ26" s="19" t="str">
        <f t="shared" ca="1" si="137"/>
        <v>-</v>
      </c>
      <c r="UA26" s="19" t="str">
        <f t="shared" ca="1" si="134"/>
        <v>-</v>
      </c>
      <c r="UB26" s="19" t="str">
        <f t="shared" ca="1" si="134"/>
        <v>-</v>
      </c>
      <c r="UC26" s="19" t="str">
        <f t="shared" ca="1" si="134"/>
        <v>-</v>
      </c>
      <c r="UD26" s="19" t="str">
        <f t="shared" ca="1" si="134"/>
        <v>-</v>
      </c>
      <c r="UE26" s="19" t="str">
        <f t="shared" ca="1" si="134"/>
        <v>-</v>
      </c>
      <c r="UF26" s="19" t="str">
        <f t="shared" ca="1" si="134"/>
        <v>-</v>
      </c>
      <c r="UG26" s="19" t="str">
        <f t="shared" ca="1" si="134"/>
        <v>-</v>
      </c>
      <c r="UH26" s="19" t="str">
        <f t="shared" ca="1" si="134"/>
        <v>-</v>
      </c>
      <c r="UI26" s="19" t="str">
        <f t="shared" ca="1" si="134"/>
        <v>-</v>
      </c>
      <c r="UJ26" s="19" t="str">
        <f t="shared" ca="1" si="134"/>
        <v>-</v>
      </c>
      <c r="UK26" s="19" t="str">
        <f t="shared" ca="1" si="134"/>
        <v>-</v>
      </c>
      <c r="UL26" s="19" t="str">
        <f t="shared" ca="1" si="134"/>
        <v>-</v>
      </c>
      <c r="UM26" s="19" t="str">
        <f t="shared" ca="1" si="134"/>
        <v>-</v>
      </c>
      <c r="UN26" s="19" t="str">
        <f t="shared" ca="1" si="134"/>
        <v>-</v>
      </c>
      <c r="UO26" s="19" t="str">
        <f t="shared" ca="1" si="134"/>
        <v>-</v>
      </c>
      <c r="UP26" s="19" t="str">
        <f t="shared" ca="1" si="134"/>
        <v>-</v>
      </c>
      <c r="UQ26" s="19" t="str">
        <f t="shared" ca="1" si="134"/>
        <v>-</v>
      </c>
      <c r="UR26" s="19" t="str">
        <f t="shared" ca="1" si="134"/>
        <v>-</v>
      </c>
      <c r="US26" s="19" t="str">
        <f t="shared" ca="1" si="134"/>
        <v>-</v>
      </c>
      <c r="UT26" s="19" t="str">
        <f t="shared" ca="1" si="134"/>
        <v>-</v>
      </c>
      <c r="UU26" s="19" t="str">
        <f t="shared" ref="UU26:UZ29" ca="1" si="138">OFFSET(UU$5,$B26,0)</f>
        <v>-</v>
      </c>
      <c r="UV26" s="19" t="str">
        <f t="shared" ca="1" si="138"/>
        <v>-</v>
      </c>
      <c r="UW26" s="19" t="str">
        <f t="shared" ca="1" si="138"/>
        <v>-</v>
      </c>
      <c r="UX26" s="19" t="str">
        <f t="shared" ca="1" si="138"/>
        <v>-</v>
      </c>
      <c r="UY26" s="19" t="str">
        <f t="shared" ca="1" si="138"/>
        <v>-</v>
      </c>
      <c r="UZ26" s="19" t="str">
        <f t="shared" ca="1" si="138"/>
        <v>-</v>
      </c>
      <c r="VA26" s="19">
        <f t="shared" ref="VA26:VA27" ca="1" si="139">OFFSET(VA$5,$B26,0)</f>
        <v>0</v>
      </c>
      <c r="VB26" s="23">
        <v>0</v>
      </c>
    </row>
    <row r="27" spans="1:574" hidden="1" outlineLevel="1">
      <c r="A27" s="21">
        <f t="shared" si="93"/>
        <v>22</v>
      </c>
      <c r="B27" s="21">
        <f t="shared" ref="B27:B29" si="140">$A$25</f>
        <v>20</v>
      </c>
      <c r="C27">
        <v>1</v>
      </c>
      <c r="D27" s="19" t="str">
        <f t="shared" ca="1" si="108"/>
        <v>SNSW</v>
      </c>
      <c r="E27" t="b">
        <v>0</v>
      </c>
      <c r="F27" t="b">
        <v>0</v>
      </c>
      <c r="G27" t="b">
        <v>0</v>
      </c>
      <c r="M27" s="12">
        <v>2</v>
      </c>
      <c r="O27" s="12">
        <v>1</v>
      </c>
      <c r="P27" s="12">
        <v>1</v>
      </c>
      <c r="Y27" s="211"/>
      <c r="Z27" s="211"/>
      <c r="AA27" s="211"/>
      <c r="AB27" s="211"/>
      <c r="AD27" s="211"/>
      <c r="AE27" s="211"/>
      <c r="AF27" s="211"/>
      <c r="AG27" s="211"/>
      <c r="AH27" s="211"/>
      <c r="AI27" s="211"/>
      <c r="AJ27" s="211"/>
      <c r="AK27" s="211"/>
      <c r="AS27" s="224" t="s">
        <v>1263</v>
      </c>
      <c r="AT27" s="9" t="str">
        <f>IF(COUNTIF(AS$5:AS27,AS27)=1,"-","Dup")</f>
        <v>-</v>
      </c>
      <c r="AU27" s="9"/>
      <c r="AV27" s="19" t="b">
        <f t="shared" ca="1" si="109"/>
        <v>1</v>
      </c>
      <c r="AW27" s="19" t="b">
        <f t="shared" ca="1" si="109"/>
        <v>1</v>
      </c>
      <c r="AX27" s="19" t="b">
        <f t="shared" ca="1" si="109"/>
        <v>1</v>
      </c>
      <c r="AY27" s="19" t="b">
        <f t="shared" ca="1" si="109"/>
        <v>1</v>
      </c>
      <c r="AZ27" s="19" t="b">
        <f t="shared" ca="1" si="109"/>
        <v>1</v>
      </c>
      <c r="BA27" s="19" t="b">
        <f t="shared" ca="1" si="109"/>
        <v>1</v>
      </c>
      <c r="BB27" s="19" t="b">
        <f t="shared" ca="1" si="109"/>
        <v>1</v>
      </c>
      <c r="BC27" s="19" t="b">
        <f t="shared" ca="1" si="109"/>
        <v>1</v>
      </c>
      <c r="BD27" s="9"/>
      <c r="BE27" s="19" t="b">
        <f t="shared" ca="1" si="110"/>
        <v>0</v>
      </c>
      <c r="BF27" s="19" t="str">
        <f t="shared" ca="1" si="110"/>
        <v>-</v>
      </c>
      <c r="BG27" s="19" t="str">
        <f t="shared" ca="1" si="110"/>
        <v>-</v>
      </c>
      <c r="BH27" s="19" t="str">
        <f t="shared" ca="1" si="110"/>
        <v>-</v>
      </c>
      <c r="BI27" s="19" t="b">
        <f t="shared" ca="1" si="110"/>
        <v>0</v>
      </c>
      <c r="BJ27" s="19" t="str">
        <f ca="1">OFFSET(BJ$5,$B27,0)</f>
        <v>-</v>
      </c>
      <c r="BK27" s="19" t="str">
        <f ca="1">OFFSET(BK$5,$B27,0)</f>
        <v>-</v>
      </c>
      <c r="BL27" s="9"/>
      <c r="BM27" s="19" t="str">
        <f t="shared" ca="1" si="111"/>
        <v>-</v>
      </c>
      <c r="BN27" s="19" t="str">
        <f t="shared" ca="1" si="111"/>
        <v>-</v>
      </c>
      <c r="BO27" s="19" t="str">
        <f t="shared" ca="1" si="111"/>
        <v>-</v>
      </c>
      <c r="BP27" s="19" t="str">
        <f t="shared" ca="1" si="111"/>
        <v>-</v>
      </c>
      <c r="BQ27" s="19" t="str">
        <f t="shared" ca="1" si="111"/>
        <v>-</v>
      </c>
      <c r="BR27" s="19" t="str">
        <f t="shared" ca="1" si="111"/>
        <v>-</v>
      </c>
      <c r="BS27" s="19" t="str">
        <f t="shared" ca="1" si="111"/>
        <v>-</v>
      </c>
      <c r="BT27" s="19" t="str">
        <f t="shared" ca="1" si="111"/>
        <v>-</v>
      </c>
      <c r="BU27" s="19" t="str">
        <f t="shared" ca="1" si="111"/>
        <v>-</v>
      </c>
      <c r="BV27" s="19" t="str">
        <f t="shared" ca="1" si="111"/>
        <v>-</v>
      </c>
      <c r="BW27" s="19" t="str">
        <f t="shared" ca="1" si="111"/>
        <v>-</v>
      </c>
      <c r="BX27" s="9"/>
      <c r="BY27" s="19" t="str">
        <f t="shared" ca="1" si="112"/>
        <v>-</v>
      </c>
      <c r="BZ27" s="19" t="str">
        <f t="shared" ca="1" si="112"/>
        <v>-</v>
      </c>
      <c r="CA27" s="19" t="str">
        <f t="shared" ca="1" si="112"/>
        <v>-</v>
      </c>
      <c r="CB27" s="19" t="str">
        <f t="shared" ca="1" si="112"/>
        <v>-</v>
      </c>
      <c r="CC27" s="19" t="str">
        <f t="shared" ca="1" si="112"/>
        <v>-</v>
      </c>
      <c r="CD27" s="19" t="str">
        <f t="shared" ca="1" si="112"/>
        <v>-</v>
      </c>
      <c r="CE27" s="19" t="str">
        <f t="shared" ca="1" si="112"/>
        <v>-</v>
      </c>
      <c r="CF27" s="19" t="str">
        <f t="shared" ca="1" si="112"/>
        <v>-</v>
      </c>
      <c r="CG27" s="19" t="str">
        <f t="shared" ca="1" si="112"/>
        <v>-</v>
      </c>
      <c r="CH27" s="19" t="str">
        <f t="shared" ca="1" si="112"/>
        <v>-</v>
      </c>
      <c r="CI27" s="9"/>
      <c r="CJ27" s="19" t="b">
        <f t="shared" ca="1" si="113"/>
        <v>0</v>
      </c>
      <c r="CK27" s="19" t="b">
        <v>1</v>
      </c>
      <c r="CL27" s="19" t="b">
        <f t="shared" ca="1" si="113"/>
        <v>0</v>
      </c>
      <c r="CM27" s="19">
        <f t="shared" ca="1" si="113"/>
        <v>0</v>
      </c>
      <c r="CN27" s="19" t="b">
        <f t="shared" ca="1" si="113"/>
        <v>1</v>
      </c>
      <c r="CO27" s="19" t="str">
        <f t="shared" ca="1" si="113"/>
        <v>-</v>
      </c>
      <c r="CP27" s="19" t="b">
        <f t="shared" ca="1" si="113"/>
        <v>1</v>
      </c>
      <c r="CQ27" s="136">
        <f t="shared" si="114"/>
        <v>1</v>
      </c>
      <c r="CR27" s="19" t="str">
        <f t="shared" ca="1" si="96"/>
        <v>-</v>
      </c>
      <c r="CS27" s="19" t="str">
        <f t="shared" ca="1" si="96"/>
        <v>-</v>
      </c>
      <c r="CT27" s="19" t="str">
        <f t="shared" ca="1" si="96"/>
        <v>-</v>
      </c>
      <c r="CU27" s="19" t="str">
        <f t="shared" ca="1" si="96"/>
        <v>-</v>
      </c>
      <c r="CV27" s="19" t="str">
        <f t="shared" ca="1" si="96"/>
        <v>-</v>
      </c>
      <c r="CW27" s="19" t="str">
        <f t="shared" ca="1" si="96"/>
        <v>-</v>
      </c>
      <c r="CX27" s="19" t="str">
        <f t="shared" ca="1" si="96"/>
        <v>-</v>
      </c>
      <c r="CY27" s="19" t="str">
        <f t="shared" ca="1" si="115"/>
        <v>-</v>
      </c>
      <c r="CZ27" s="19" t="str">
        <f t="shared" ca="1" si="115"/>
        <v>-</v>
      </c>
      <c r="DA27" s="19" t="str">
        <f t="shared" ca="1" si="115"/>
        <v>-</v>
      </c>
      <c r="DB27" s="19" t="str">
        <f t="shared" ca="1" si="115"/>
        <v>-</v>
      </c>
      <c r="DC27" s="19" t="str">
        <f t="shared" ca="1" si="115"/>
        <v>-</v>
      </c>
      <c r="DD27" s="19">
        <f t="shared" ca="1" si="115"/>
        <v>1</v>
      </c>
      <c r="DE27" s="19">
        <f t="shared" ca="1" si="115"/>
        <v>1</v>
      </c>
      <c r="DF27" s="19" t="str">
        <f t="shared" ca="1" si="115"/>
        <v>-</v>
      </c>
      <c r="DG27" s="19" t="str">
        <f t="shared" ca="1" si="115"/>
        <v>-</v>
      </c>
      <c r="DH27" s="19" t="str">
        <f t="shared" ca="1" si="115"/>
        <v>-</v>
      </c>
      <c r="DI27" s="19" t="str">
        <f t="shared" ca="1" si="115"/>
        <v>-</v>
      </c>
      <c r="DJ27" s="19" t="str">
        <f t="shared" ca="1" si="115"/>
        <v>-</v>
      </c>
      <c r="DK27" s="19" t="str">
        <f t="shared" ca="1" si="115"/>
        <v>-</v>
      </c>
      <c r="DL27" s="19" t="str">
        <f t="shared" ca="1" si="115"/>
        <v>-</v>
      </c>
      <c r="DM27" s="19" t="str">
        <f t="shared" ca="1" si="115"/>
        <v>-</v>
      </c>
      <c r="DN27" s="19" t="str">
        <f t="shared" ca="1" si="115"/>
        <v>-</v>
      </c>
      <c r="DO27" s="19" t="str">
        <f t="shared" ca="1" si="113"/>
        <v>-</v>
      </c>
      <c r="DP27" s="19">
        <f t="shared" ca="1" si="113"/>
        <v>1</v>
      </c>
      <c r="DQ27" s="19">
        <f t="shared" ca="1" si="113"/>
        <v>1</v>
      </c>
      <c r="DR27" s="9"/>
      <c r="DS27" s="19">
        <f t="shared" ca="1" si="116"/>
        <v>0.125</v>
      </c>
      <c r="DT27" s="19">
        <f t="shared" ca="1" si="116"/>
        <v>0.3</v>
      </c>
      <c r="DU27" s="19">
        <f t="shared" ca="1" si="116"/>
        <v>-0.05</v>
      </c>
      <c r="DV27" s="19">
        <f t="shared" ca="1" si="116"/>
        <v>0.1</v>
      </c>
      <c r="DW27" s="19">
        <f t="shared" ca="1" si="116"/>
        <v>0.25</v>
      </c>
      <c r="DX27" s="19">
        <f t="shared" ca="1" si="116"/>
        <v>-0.05</v>
      </c>
      <c r="DY27" s="19">
        <f t="shared" ca="1" si="116"/>
        <v>0.05</v>
      </c>
      <c r="DZ27" s="19">
        <f t="shared" ca="1" si="116"/>
        <v>0.1</v>
      </c>
      <c r="EA27" s="19">
        <f t="shared" ca="1" si="116"/>
        <v>-0.02</v>
      </c>
      <c r="EB27" s="19">
        <f t="shared" ca="1" si="116"/>
        <v>0.1</v>
      </c>
      <c r="EC27" s="19">
        <f t="shared" ca="1" si="116"/>
        <v>0.25</v>
      </c>
      <c r="ED27" s="19">
        <f t="shared" ca="1" si="116"/>
        <v>-0.05</v>
      </c>
      <c r="EE27" s="19">
        <f t="shared" ca="1" si="116"/>
        <v>0</v>
      </c>
      <c r="EF27" s="19">
        <f t="shared" ca="1" si="116"/>
        <v>0</v>
      </c>
      <c r="EG27" s="19">
        <f t="shared" ca="1" si="116"/>
        <v>0</v>
      </c>
      <c r="EH27" s="19">
        <f t="shared" ca="1" si="116"/>
        <v>0</v>
      </c>
      <c r="EI27" s="19">
        <f t="shared" ca="1" si="117"/>
        <v>0</v>
      </c>
      <c r="EJ27" s="19">
        <f t="shared" ca="1" si="117"/>
        <v>0</v>
      </c>
      <c r="EK27" s="19">
        <f t="shared" ca="1" si="117"/>
        <v>0</v>
      </c>
      <c r="EL27" s="19">
        <f t="shared" ca="1" si="117"/>
        <v>0</v>
      </c>
      <c r="EM27" s="19">
        <f t="shared" ca="1" si="117"/>
        <v>0</v>
      </c>
      <c r="EN27" s="19">
        <f t="shared" ca="1" si="117"/>
        <v>0</v>
      </c>
      <c r="EO27" s="19">
        <f t="shared" ca="1" si="117"/>
        <v>0</v>
      </c>
      <c r="EP27" s="19">
        <f t="shared" ca="1" si="117"/>
        <v>0</v>
      </c>
      <c r="EQ27" s="19">
        <f t="shared" ca="1" si="117"/>
        <v>0</v>
      </c>
      <c r="ER27" s="19">
        <f t="shared" ca="1" si="117"/>
        <v>0</v>
      </c>
      <c r="ES27" s="19">
        <f t="shared" ca="1" si="117"/>
        <v>0</v>
      </c>
      <c r="ET27" s="19">
        <f t="shared" ca="1" si="117"/>
        <v>0</v>
      </c>
      <c r="EU27" s="19">
        <f t="shared" ca="1" si="117"/>
        <v>0</v>
      </c>
      <c r="EV27" s="19">
        <f t="shared" ca="1" si="117"/>
        <v>0</v>
      </c>
      <c r="EW27" s="19">
        <f t="shared" ca="1" si="117"/>
        <v>0</v>
      </c>
      <c r="EX27" s="19">
        <f t="shared" ca="1" si="117"/>
        <v>0</v>
      </c>
      <c r="EY27" s="19">
        <f t="shared" ca="1" si="117"/>
        <v>0</v>
      </c>
      <c r="EZ27" s="19">
        <f t="shared" ca="1" si="117"/>
        <v>0</v>
      </c>
      <c r="FA27" s="19">
        <f t="shared" ca="1" si="117"/>
        <v>0</v>
      </c>
      <c r="FB27" s="19">
        <f t="shared" ca="1" si="117"/>
        <v>0</v>
      </c>
      <c r="FC27" s="19">
        <f t="shared" ca="1" si="117"/>
        <v>0</v>
      </c>
      <c r="FD27" s="19">
        <f t="shared" ca="1" si="117"/>
        <v>0</v>
      </c>
      <c r="FE27" s="19">
        <f t="shared" ca="1" si="117"/>
        <v>0</v>
      </c>
      <c r="FF27" s="19">
        <f t="shared" ca="1" si="117"/>
        <v>0</v>
      </c>
      <c r="FG27" s="19">
        <f t="shared" ca="1" si="117"/>
        <v>0</v>
      </c>
      <c r="FH27" s="19">
        <f t="shared" ca="1" si="117"/>
        <v>0</v>
      </c>
      <c r="FI27" s="19">
        <f t="shared" ca="1" si="117"/>
        <v>0</v>
      </c>
      <c r="FJ27" s="19">
        <f t="shared" ca="1" si="117"/>
        <v>0</v>
      </c>
      <c r="FK27" s="19">
        <f t="shared" ca="1" si="117"/>
        <v>0</v>
      </c>
      <c r="FL27" s="19">
        <f t="shared" ca="1" si="117"/>
        <v>0</v>
      </c>
      <c r="FM27" s="19">
        <f t="shared" ca="1" si="117"/>
        <v>0</v>
      </c>
      <c r="FN27" s="19">
        <f t="shared" ca="1" si="117"/>
        <v>0</v>
      </c>
      <c r="FO27" s="19">
        <f t="shared" ca="1" si="117"/>
        <v>0</v>
      </c>
      <c r="FP27" s="19">
        <f t="shared" ca="1" si="117"/>
        <v>0</v>
      </c>
      <c r="FQ27" s="19">
        <f t="shared" ca="1" si="117"/>
        <v>0</v>
      </c>
      <c r="FR27" s="19">
        <f t="shared" ca="1" si="117"/>
        <v>0</v>
      </c>
      <c r="FS27" s="19">
        <f t="shared" ca="1" si="117"/>
        <v>0</v>
      </c>
      <c r="FT27" s="19">
        <f t="shared" ca="1" si="117"/>
        <v>0</v>
      </c>
      <c r="FU27" s="19">
        <f t="shared" ca="1" si="117"/>
        <v>0</v>
      </c>
      <c r="FV27" s="19">
        <f t="shared" ca="1" si="117"/>
        <v>0</v>
      </c>
      <c r="FW27" s="19">
        <f t="shared" ca="1" si="117"/>
        <v>0</v>
      </c>
      <c r="FX27" s="19">
        <f t="shared" ca="1" si="117"/>
        <v>0</v>
      </c>
      <c r="FY27" s="19">
        <f t="shared" ca="1" si="117"/>
        <v>0</v>
      </c>
      <c r="FZ27" s="19">
        <f t="shared" ca="1" si="117"/>
        <v>0</v>
      </c>
      <c r="GA27" s="19">
        <f t="shared" ca="1" si="117"/>
        <v>0</v>
      </c>
      <c r="GB27" s="19">
        <f t="shared" ca="1" si="117"/>
        <v>0</v>
      </c>
      <c r="GC27" s="19">
        <f t="shared" ca="1" si="117"/>
        <v>0</v>
      </c>
      <c r="GD27" s="19">
        <f t="shared" ca="1" si="117"/>
        <v>0</v>
      </c>
      <c r="GE27" s="19">
        <f t="shared" ca="1" si="117"/>
        <v>0</v>
      </c>
      <c r="GF27" s="19">
        <f t="shared" ca="1" si="117"/>
        <v>0</v>
      </c>
      <c r="GG27" s="19">
        <f t="shared" ca="1" si="117"/>
        <v>0</v>
      </c>
      <c r="GH27" s="19">
        <f t="shared" ca="1" si="117"/>
        <v>0</v>
      </c>
      <c r="GI27" s="19">
        <f t="shared" ca="1" si="117"/>
        <v>0</v>
      </c>
      <c r="GJ27" s="19">
        <f t="shared" ca="1" si="117"/>
        <v>0</v>
      </c>
      <c r="GK27" s="19">
        <f t="shared" ca="1" si="117"/>
        <v>0</v>
      </c>
      <c r="GL27" s="19">
        <f t="shared" ca="1" si="117"/>
        <v>0</v>
      </c>
      <c r="GM27" s="19">
        <f t="shared" ca="1" si="117"/>
        <v>0</v>
      </c>
      <c r="GN27" s="19">
        <f t="shared" ca="1" si="117"/>
        <v>0</v>
      </c>
      <c r="GO27" s="19">
        <f t="shared" ca="1" si="117"/>
        <v>0</v>
      </c>
      <c r="GP27" s="19">
        <f t="shared" ca="1" si="117"/>
        <v>0</v>
      </c>
      <c r="GQ27" s="19">
        <f t="shared" ca="1" si="118"/>
        <v>0</v>
      </c>
      <c r="GR27" s="19">
        <f t="shared" ca="1" si="118"/>
        <v>0</v>
      </c>
      <c r="GS27" s="19">
        <f t="shared" ca="1" si="118"/>
        <v>0</v>
      </c>
      <c r="GT27" s="19">
        <f t="shared" ca="1" si="118"/>
        <v>0</v>
      </c>
      <c r="GU27" s="19">
        <f t="shared" ca="1" si="118"/>
        <v>0</v>
      </c>
      <c r="GV27" s="19">
        <f t="shared" ca="1" si="118"/>
        <v>0</v>
      </c>
      <c r="GW27" s="19">
        <f t="shared" ca="1" si="118"/>
        <v>0</v>
      </c>
      <c r="GX27" s="19">
        <f t="shared" ca="1" si="118"/>
        <v>0</v>
      </c>
      <c r="GY27" s="19">
        <f t="shared" ca="1" si="118"/>
        <v>0</v>
      </c>
      <c r="GZ27" s="19">
        <f t="shared" ca="1" si="118"/>
        <v>0</v>
      </c>
      <c r="HA27" s="19">
        <f t="shared" ca="1" si="118"/>
        <v>0</v>
      </c>
      <c r="HB27" s="19">
        <f t="shared" ca="1" si="118"/>
        <v>0</v>
      </c>
      <c r="HC27" s="19">
        <f t="shared" ca="1" si="118"/>
        <v>0</v>
      </c>
      <c r="HD27" s="19">
        <f t="shared" ca="1" si="118"/>
        <v>0</v>
      </c>
      <c r="HE27" s="19">
        <f t="shared" ca="1" si="118"/>
        <v>0</v>
      </c>
      <c r="HF27" s="19">
        <f t="shared" ca="1" si="118"/>
        <v>0</v>
      </c>
      <c r="HG27" s="19">
        <f t="shared" ca="1" si="118"/>
        <v>0</v>
      </c>
      <c r="HH27" s="19">
        <f t="shared" ca="1" si="118"/>
        <v>0</v>
      </c>
      <c r="HI27" s="19">
        <f t="shared" ca="1" si="118"/>
        <v>0</v>
      </c>
      <c r="HJ27" s="19">
        <f t="shared" ca="1" si="118"/>
        <v>0</v>
      </c>
      <c r="HK27" s="19">
        <f t="shared" ca="1" si="119"/>
        <v>0</v>
      </c>
      <c r="HL27" s="19">
        <f t="shared" ca="1" si="119"/>
        <v>0</v>
      </c>
      <c r="HM27" s="19">
        <f t="shared" ca="1" si="119"/>
        <v>0</v>
      </c>
      <c r="HN27" s="19">
        <f t="shared" ca="1" si="119"/>
        <v>0</v>
      </c>
      <c r="HO27" s="19">
        <f t="shared" ca="1" si="119"/>
        <v>0</v>
      </c>
      <c r="HP27" s="19">
        <f t="shared" ca="1" si="119"/>
        <v>0</v>
      </c>
      <c r="HQ27" s="19">
        <f t="shared" ca="1" si="119"/>
        <v>0</v>
      </c>
      <c r="HR27" s="19">
        <f t="shared" ca="1" si="119"/>
        <v>0</v>
      </c>
      <c r="HS27" s="19">
        <f t="shared" ca="1" si="119"/>
        <v>0</v>
      </c>
      <c r="HT27" s="19">
        <f t="shared" ca="1" si="119"/>
        <v>0</v>
      </c>
      <c r="HU27" s="19">
        <f t="shared" ca="1" si="119"/>
        <v>0</v>
      </c>
      <c r="HV27" s="19">
        <f t="shared" ca="1" si="119"/>
        <v>0</v>
      </c>
      <c r="HW27" s="19">
        <f t="shared" ca="1" si="119"/>
        <v>0</v>
      </c>
      <c r="HX27" s="19">
        <f t="shared" ca="1" si="119"/>
        <v>0</v>
      </c>
      <c r="HY27" s="19">
        <f t="shared" ca="1" si="119"/>
        <v>0</v>
      </c>
      <c r="HZ27" s="19">
        <f t="shared" ca="1" si="119"/>
        <v>0</v>
      </c>
      <c r="IA27" s="19">
        <f t="shared" ca="1" si="119"/>
        <v>0</v>
      </c>
      <c r="IB27" s="19">
        <f t="shared" ca="1" si="119"/>
        <v>0</v>
      </c>
      <c r="IC27" s="19">
        <f t="shared" ca="1" si="119"/>
        <v>0</v>
      </c>
      <c r="ID27" s="19">
        <f t="shared" ca="1" si="119"/>
        <v>0</v>
      </c>
      <c r="IE27" s="19">
        <f t="shared" ca="1" si="119"/>
        <v>0</v>
      </c>
      <c r="IF27" s="19">
        <f t="shared" ca="1" si="119"/>
        <v>0</v>
      </c>
      <c r="IG27" s="19">
        <f t="shared" ca="1" si="119"/>
        <v>0</v>
      </c>
      <c r="IH27" s="19">
        <f t="shared" ca="1" si="119"/>
        <v>0</v>
      </c>
      <c r="II27" s="19">
        <f t="shared" ca="1" si="119"/>
        <v>0</v>
      </c>
      <c r="IJ27" s="19">
        <f t="shared" ca="1" si="119"/>
        <v>0</v>
      </c>
      <c r="IK27" s="19">
        <f t="shared" ca="1" si="119"/>
        <v>0</v>
      </c>
      <c r="IL27" s="19">
        <f t="shared" ca="1" si="119"/>
        <v>0</v>
      </c>
      <c r="IM27" s="19">
        <f t="shared" ca="1" si="119"/>
        <v>0</v>
      </c>
      <c r="IN27" s="19">
        <f t="shared" ca="1" si="119"/>
        <v>0</v>
      </c>
      <c r="IO27" s="19">
        <f t="shared" ca="1" si="119"/>
        <v>0</v>
      </c>
      <c r="IP27" s="19">
        <f t="shared" ca="1" si="119"/>
        <v>0</v>
      </c>
      <c r="IQ27" s="19">
        <f t="shared" ca="1" si="119"/>
        <v>0</v>
      </c>
      <c r="IR27" s="19">
        <f t="shared" ca="1" si="119"/>
        <v>0</v>
      </c>
      <c r="IS27" s="19">
        <f t="shared" ca="1" si="119"/>
        <v>0</v>
      </c>
      <c r="IT27" s="19">
        <f t="shared" ca="1" si="119"/>
        <v>0</v>
      </c>
      <c r="IU27" s="19">
        <f t="shared" ca="1" si="119"/>
        <v>0</v>
      </c>
      <c r="IV27" s="19">
        <f t="shared" ca="1" si="119"/>
        <v>0</v>
      </c>
      <c r="IW27" s="19">
        <f t="shared" ca="1" si="119"/>
        <v>0</v>
      </c>
      <c r="IX27" s="19">
        <f t="shared" ca="1" si="119"/>
        <v>0</v>
      </c>
      <c r="IY27" s="19">
        <f t="shared" ca="1" si="119"/>
        <v>0</v>
      </c>
      <c r="IZ27" s="19" t="str">
        <f t="shared" ca="1" si="120"/>
        <v>-</v>
      </c>
      <c r="JA27" s="9"/>
      <c r="JB27" s="19">
        <f t="shared" ca="1" si="121"/>
        <v>1</v>
      </c>
      <c r="JC27" s="19" t="str">
        <f t="shared" ca="1" si="121"/>
        <v>-</v>
      </c>
      <c r="JD27" s="19">
        <f t="shared" ca="1" si="121"/>
        <v>0</v>
      </c>
      <c r="JE27" s="19">
        <f t="shared" ca="1" si="122"/>
        <v>0</v>
      </c>
      <c r="JF27" s="19">
        <f t="shared" ca="1" si="122"/>
        <v>0</v>
      </c>
      <c r="JG27" s="19">
        <f t="shared" ca="1" si="122"/>
        <v>0</v>
      </c>
      <c r="JH27" s="19">
        <f t="shared" ca="1" si="122"/>
        <v>0</v>
      </c>
      <c r="JI27" s="19" t="str">
        <f t="shared" ca="1" si="121"/>
        <v>-</v>
      </c>
      <c r="JJ27" s="19">
        <f t="shared" ca="1" si="121"/>
        <v>1</v>
      </c>
      <c r="JK27" s="19">
        <f t="shared" ca="1" si="121"/>
        <v>0</v>
      </c>
      <c r="JL27" s="19">
        <f t="shared" ca="1" si="121"/>
        <v>0</v>
      </c>
      <c r="JM27" s="19">
        <f t="shared" ca="1" si="121"/>
        <v>0</v>
      </c>
      <c r="JN27" s="19">
        <f t="shared" ca="1" si="121"/>
        <v>0</v>
      </c>
      <c r="JO27" s="19">
        <f t="shared" ca="1" si="121"/>
        <v>0</v>
      </c>
      <c r="JP27" s="19">
        <f t="shared" ca="1" si="121"/>
        <v>0</v>
      </c>
      <c r="JQ27" s="19">
        <f t="shared" ca="1" si="121"/>
        <v>0</v>
      </c>
      <c r="JR27" s="19">
        <f t="shared" ca="1" si="121"/>
        <v>0</v>
      </c>
      <c r="JS27" s="19">
        <f t="shared" ca="1" si="121"/>
        <v>0</v>
      </c>
      <c r="JT27" s="19">
        <f t="shared" ca="1" si="121"/>
        <v>0</v>
      </c>
      <c r="JU27" s="19">
        <f t="shared" ca="1" si="121"/>
        <v>0</v>
      </c>
      <c r="JV27" s="19">
        <f t="shared" ca="1" si="121"/>
        <v>0</v>
      </c>
      <c r="JW27" s="19">
        <f t="shared" ca="1" si="121"/>
        <v>0</v>
      </c>
      <c r="JX27" s="19">
        <f t="shared" ca="1" si="121"/>
        <v>0</v>
      </c>
      <c r="JY27" s="19">
        <f t="shared" ca="1" si="121"/>
        <v>0</v>
      </c>
      <c r="JZ27" s="19">
        <f t="shared" ca="1" si="121"/>
        <v>0</v>
      </c>
      <c r="KA27" s="19">
        <f t="shared" ca="1" si="121"/>
        <v>0</v>
      </c>
      <c r="KB27" s="19">
        <f t="shared" ca="1" si="121"/>
        <v>0</v>
      </c>
      <c r="KC27" s="19">
        <f t="shared" ca="1" si="123"/>
        <v>0</v>
      </c>
      <c r="KD27" s="19">
        <f t="shared" ca="1" si="123"/>
        <v>0</v>
      </c>
      <c r="KE27" s="19">
        <f t="shared" ca="1" si="123"/>
        <v>0</v>
      </c>
      <c r="KF27" s="19">
        <f t="shared" ca="1" si="123"/>
        <v>0</v>
      </c>
      <c r="KG27" s="19">
        <f t="shared" ca="1" si="123"/>
        <v>0</v>
      </c>
      <c r="KH27" s="19">
        <f t="shared" ca="1" si="123"/>
        <v>0</v>
      </c>
      <c r="KI27" s="19">
        <f t="shared" ca="1" si="123"/>
        <v>0</v>
      </c>
      <c r="KJ27" s="19">
        <f t="shared" ca="1" si="123"/>
        <v>0</v>
      </c>
      <c r="KK27" s="19">
        <f t="shared" ca="1" si="123"/>
        <v>0</v>
      </c>
      <c r="KL27" s="19">
        <f t="shared" ca="1" si="123"/>
        <v>0</v>
      </c>
      <c r="KM27" s="19">
        <f t="shared" ca="1" si="123"/>
        <v>0</v>
      </c>
      <c r="KN27" s="19">
        <f t="shared" ca="1" si="123"/>
        <v>1</v>
      </c>
      <c r="KO27" s="19">
        <f t="shared" ca="1" si="123"/>
        <v>0</v>
      </c>
      <c r="KP27" s="19">
        <f t="shared" ca="1" si="123"/>
        <v>1</v>
      </c>
      <c r="KQ27" s="9"/>
      <c r="KR27" s="19" t="str">
        <f ca="1">OFFSET(KR$5,$B27,0)</f>
        <v>-</v>
      </c>
      <c r="KS27" s="5" t="b">
        <f t="shared" si="102"/>
        <v>1</v>
      </c>
      <c r="KT27" s="5" t="b">
        <f t="shared" si="102"/>
        <v>0</v>
      </c>
      <c r="KU27" s="5" t="b">
        <f t="shared" si="102"/>
        <v>0</v>
      </c>
      <c r="KV27" s="136">
        <f t="shared" si="124"/>
        <v>1</v>
      </c>
      <c r="KW27" s="136">
        <f t="shared" si="103"/>
        <v>1</v>
      </c>
      <c r="KX27" s="19" t="str">
        <f t="shared" ca="1" si="125"/>
        <v>-</v>
      </c>
      <c r="KY27" s="19" t="str">
        <f ca="1">OFFSET(KY$5,$B27,0)</f>
        <v>-</v>
      </c>
      <c r="KZ27" s="19" t="str">
        <f t="shared" ca="1" si="125"/>
        <v>-</v>
      </c>
      <c r="LA27" s="19" t="str">
        <f t="shared" ca="1" si="125"/>
        <v>-</v>
      </c>
      <c r="LB27" s="19">
        <f t="shared" ca="1" si="125"/>
        <v>1</v>
      </c>
      <c r="LC27" s="19" t="str">
        <f t="shared" ca="1" si="125"/>
        <v>-</v>
      </c>
      <c r="LD27" s="19" t="str">
        <f t="shared" ca="1" si="125"/>
        <v>-</v>
      </c>
      <c r="LE27" s="19" t="str">
        <f t="shared" ca="1" si="125"/>
        <v>-</v>
      </c>
      <c r="LF27" s="19" t="str">
        <f t="shared" ca="1" si="125"/>
        <v>-</v>
      </c>
      <c r="LG27" s="19" t="str">
        <f t="shared" ca="1" si="125"/>
        <v>-</v>
      </c>
      <c r="LH27" s="19" t="str">
        <f t="shared" ca="1" si="125"/>
        <v>-</v>
      </c>
      <c r="LI27" s="19" t="str">
        <f t="shared" ca="1" si="125"/>
        <v>-</v>
      </c>
      <c r="LJ27" s="19" t="str">
        <f t="shared" ca="1" si="125"/>
        <v>-</v>
      </c>
      <c r="LK27" s="19" t="str">
        <f t="shared" ca="1" si="125"/>
        <v>-</v>
      </c>
      <c r="LL27" s="19" t="str">
        <f t="shared" ca="1" si="125"/>
        <v>-</v>
      </c>
      <c r="LM27" s="19" t="str">
        <f t="shared" ca="1" si="125"/>
        <v>-</v>
      </c>
      <c r="LN27" s="19" t="str">
        <f t="shared" ca="1" si="125"/>
        <v>-</v>
      </c>
      <c r="LO27" s="19" t="b">
        <f t="shared" ca="1" si="125"/>
        <v>1</v>
      </c>
      <c r="LP27" s="19">
        <f t="shared" ca="1" si="125"/>
        <v>0</v>
      </c>
      <c r="LQ27" s="19" t="str">
        <f t="shared" ca="1" si="125"/>
        <v>-</v>
      </c>
      <c r="LR27" s="19">
        <f t="shared" ca="1" si="125"/>
        <v>999999</v>
      </c>
      <c r="LS27" s="19">
        <f t="shared" ca="1" si="125"/>
        <v>999999</v>
      </c>
      <c r="LT27" s="19">
        <f t="shared" ca="1" si="125"/>
        <v>999999</v>
      </c>
      <c r="LU27" s="19">
        <f t="shared" ca="1" si="125"/>
        <v>999999</v>
      </c>
      <c r="LV27" s="19">
        <f t="shared" ca="1" si="125"/>
        <v>999999</v>
      </c>
      <c r="LW27" s="19" t="str">
        <f t="shared" ca="1" si="125"/>
        <v>-</v>
      </c>
      <c r="LX27" s="19" t="str">
        <f t="shared" ca="1" si="125"/>
        <v>-</v>
      </c>
      <c r="LY27" s="19" t="str">
        <f t="shared" ca="1" si="125"/>
        <v>-</v>
      </c>
      <c r="LZ27" s="19" t="b">
        <f t="shared" ca="1" si="126"/>
        <v>1</v>
      </c>
      <c r="MA27" s="19">
        <f t="shared" ca="1" si="126"/>
        <v>0</v>
      </c>
      <c r="MB27" s="19" t="str">
        <f t="shared" ca="1" si="126"/>
        <v>-</v>
      </c>
      <c r="MC27" s="19" t="str">
        <f t="shared" ca="1" si="126"/>
        <v>-</v>
      </c>
      <c r="MD27" s="19" t="str">
        <f t="shared" ca="1" si="126"/>
        <v>-</v>
      </c>
      <c r="ME27" s="19" t="str">
        <f t="shared" ca="1" si="126"/>
        <v>-</v>
      </c>
      <c r="MF27" s="19" t="str">
        <f t="shared" ca="1" si="126"/>
        <v>-</v>
      </c>
      <c r="MG27" s="19" t="str">
        <f t="shared" ca="1" si="127"/>
        <v>-</v>
      </c>
      <c r="MH27" s="19" t="str">
        <f t="shared" ca="1" si="127"/>
        <v>-</v>
      </c>
      <c r="MI27" s="19" t="str">
        <f t="shared" ca="1" si="126"/>
        <v>-</v>
      </c>
      <c r="MJ27" s="19" t="str">
        <f t="shared" ca="1" si="126"/>
        <v>-</v>
      </c>
      <c r="MK27" s="19" t="str">
        <f t="shared" ca="1" si="126"/>
        <v>-</v>
      </c>
      <c r="ML27" s="19" t="str">
        <f t="shared" ca="1" si="126"/>
        <v>-</v>
      </c>
      <c r="MM27" s="19" t="str">
        <f t="shared" ca="1" si="126"/>
        <v>-</v>
      </c>
      <c r="MN27" s="19">
        <f t="shared" ca="1" si="126"/>
        <v>500</v>
      </c>
      <c r="MO27" s="19">
        <f t="shared" ca="1" si="126"/>
        <v>500</v>
      </c>
      <c r="MP27" s="19" t="str">
        <f t="shared" ca="1" si="126"/>
        <v>-</v>
      </c>
      <c r="MQ27" s="19" t="str">
        <f t="shared" ca="1" si="126"/>
        <v>-</v>
      </c>
      <c r="MR27" s="19" t="str">
        <f t="shared" ca="1" si="126"/>
        <v>-</v>
      </c>
      <c r="MS27" s="19">
        <f t="shared" ca="1" si="128"/>
        <v>1</v>
      </c>
      <c r="MT27" s="9"/>
      <c r="MU27" s="19" t="str">
        <f t="shared" ca="1" si="129"/>
        <v>-</v>
      </c>
      <c r="MV27" s="19" t="str">
        <f t="shared" ca="1" si="129"/>
        <v>-</v>
      </c>
      <c r="MW27" s="19" t="str">
        <f t="shared" ca="1" si="129"/>
        <v>-</v>
      </c>
      <c r="MX27" s="19" t="str">
        <f t="shared" ca="1" si="129"/>
        <v>-</v>
      </c>
      <c r="MY27" s="19">
        <f t="shared" ca="1" si="129"/>
        <v>1</v>
      </c>
      <c r="MZ27" s="19">
        <f t="shared" ca="1" si="129"/>
        <v>1</v>
      </c>
      <c r="NA27" s="19">
        <f t="shared" ca="1" si="129"/>
        <v>1</v>
      </c>
      <c r="NB27" s="9"/>
      <c r="NC27" s="19" t="str">
        <f t="shared" ca="1" si="130"/>
        <v>-</v>
      </c>
      <c r="ND27" s="19" t="str">
        <f t="shared" ca="1" si="130"/>
        <v>-</v>
      </c>
      <c r="NE27" s="19" t="str">
        <f t="shared" ca="1" si="130"/>
        <v>-</v>
      </c>
      <c r="NF27" s="19" t="str">
        <f t="shared" ca="1" si="130"/>
        <v>-</v>
      </c>
      <c r="NG27" s="19" t="str">
        <f t="shared" ca="1" si="130"/>
        <v>-</v>
      </c>
      <c r="NH27" s="19" t="str">
        <f t="shared" ca="1" si="130"/>
        <v>-</v>
      </c>
      <c r="NI27" s="19" t="str">
        <f t="shared" ca="1" si="130"/>
        <v>-</v>
      </c>
      <c r="NJ27" s="19" t="str">
        <f t="shared" ca="1" si="130"/>
        <v>-</v>
      </c>
      <c r="NK27" s="19" t="str">
        <f t="shared" ca="1" si="130"/>
        <v>-</v>
      </c>
      <c r="NL27" s="19" t="str">
        <f t="shared" ca="1" si="130"/>
        <v>-</v>
      </c>
      <c r="NM27" s="19">
        <f t="shared" ca="1" si="130"/>
        <v>1</v>
      </c>
      <c r="NN27" s="136">
        <f t="shared" si="131"/>
        <v>0.75</v>
      </c>
      <c r="NO27" s="136">
        <f t="shared" si="131"/>
        <v>0.75</v>
      </c>
      <c r="NP27" s="136">
        <f t="shared" si="131"/>
        <v>0.8</v>
      </c>
      <c r="NQ27" s="136">
        <f t="shared" si="131"/>
        <v>0.82499999999999996</v>
      </c>
      <c r="NR27" s="136">
        <f t="shared" si="131"/>
        <v>0.875</v>
      </c>
      <c r="NS27" s="136">
        <f t="shared" si="131"/>
        <v>0.9</v>
      </c>
      <c r="NT27" s="136">
        <f t="shared" si="131"/>
        <v>1</v>
      </c>
      <c r="NU27" s="136">
        <f t="shared" si="131"/>
        <v>0.875</v>
      </c>
      <c r="NV27" s="9"/>
      <c r="NW27" s="12" t="b">
        <f t="shared" si="88"/>
        <v>1</v>
      </c>
      <c r="NX27" s="19" t="str">
        <f t="shared" ref="NX27:RF29" ca="1" si="141">OFFSET(NX$5,$B27,0)</f>
        <v>-</v>
      </c>
      <c r="NY27" s="19" t="str">
        <f t="shared" ca="1" si="141"/>
        <v>-</v>
      </c>
      <c r="NZ27" s="19" t="str">
        <f t="shared" ca="1" si="141"/>
        <v>-</v>
      </c>
      <c r="OA27" s="19" t="str">
        <f t="shared" ca="1" si="141"/>
        <v>-</v>
      </c>
      <c r="OB27" s="19" t="str">
        <f t="shared" ca="1" si="141"/>
        <v>-</v>
      </c>
      <c r="OC27" s="19" t="str">
        <f t="shared" ca="1" si="141"/>
        <v>-</v>
      </c>
      <c r="OD27" s="19" t="str">
        <f t="shared" ca="1" si="141"/>
        <v>-</v>
      </c>
      <c r="OE27" s="19" t="str">
        <f t="shared" ca="1" si="141"/>
        <v>-</v>
      </c>
      <c r="OF27" s="19" t="str">
        <f t="shared" ca="1" si="141"/>
        <v>-</v>
      </c>
      <c r="OG27" s="19" t="str">
        <f t="shared" ca="1" si="141"/>
        <v>-</v>
      </c>
      <c r="OH27" s="19" t="str">
        <f t="shared" ca="1" si="141"/>
        <v>-</v>
      </c>
      <c r="OI27" s="19" t="str">
        <f t="shared" ca="1" si="141"/>
        <v>-</v>
      </c>
      <c r="OJ27" s="19" t="str">
        <f t="shared" ca="1" si="141"/>
        <v>-</v>
      </c>
      <c r="OK27" s="19" t="str">
        <f t="shared" ca="1" si="141"/>
        <v>-</v>
      </c>
      <c r="OL27" s="19" t="str">
        <f t="shared" ca="1" si="141"/>
        <v>-</v>
      </c>
      <c r="OM27" s="19" t="str">
        <f t="shared" ca="1" si="141"/>
        <v>-</v>
      </c>
      <c r="ON27" s="19" t="str">
        <f t="shared" ca="1" si="141"/>
        <v>-</v>
      </c>
      <c r="OO27" s="19" t="str">
        <f t="shared" ca="1" si="141"/>
        <v>-</v>
      </c>
      <c r="OP27" s="19" t="str">
        <f t="shared" ca="1" si="141"/>
        <v>-</v>
      </c>
      <c r="OQ27" s="19" t="str">
        <f t="shared" ca="1" si="141"/>
        <v>-</v>
      </c>
      <c r="OR27" s="19" t="str">
        <f t="shared" ca="1" si="141"/>
        <v>-</v>
      </c>
      <c r="OS27" s="19" t="str">
        <f t="shared" ca="1" si="141"/>
        <v>-</v>
      </c>
      <c r="OT27" s="19" t="str">
        <f t="shared" ca="1" si="141"/>
        <v>-</v>
      </c>
      <c r="OU27" s="19" t="str">
        <f t="shared" ca="1" si="141"/>
        <v>-</v>
      </c>
      <c r="OV27" s="19" t="str">
        <f t="shared" ca="1" si="141"/>
        <v>-</v>
      </c>
      <c r="OW27" s="19" t="str">
        <f t="shared" ca="1" si="141"/>
        <v>-</v>
      </c>
      <c r="OX27" s="19" t="str">
        <f t="shared" ca="1" si="141"/>
        <v>-</v>
      </c>
      <c r="OY27" s="19" t="str">
        <f t="shared" ca="1" si="141"/>
        <v>-</v>
      </c>
      <c r="OZ27" s="19" t="str">
        <f t="shared" ca="1" si="141"/>
        <v>-</v>
      </c>
      <c r="PA27" s="19" t="str">
        <f t="shared" ca="1" si="141"/>
        <v>-</v>
      </c>
      <c r="PB27" s="19" t="str">
        <f t="shared" ca="1" si="141"/>
        <v>-</v>
      </c>
      <c r="PC27" s="19" t="str">
        <f t="shared" ca="1" si="141"/>
        <v>-</v>
      </c>
      <c r="PD27" s="19" t="str">
        <f t="shared" ca="1" si="141"/>
        <v>-</v>
      </c>
      <c r="PE27" s="19" t="str">
        <f t="shared" ca="1" si="141"/>
        <v>-</v>
      </c>
      <c r="PF27" s="19" t="str">
        <f t="shared" ca="1" si="141"/>
        <v>-</v>
      </c>
      <c r="PG27" s="19" t="str">
        <f t="shared" ca="1" si="141"/>
        <v>-</v>
      </c>
      <c r="PH27" s="19" t="str">
        <f t="shared" ca="1" si="141"/>
        <v>-</v>
      </c>
      <c r="PI27" s="19" t="str">
        <f t="shared" ca="1" si="141"/>
        <v>-</v>
      </c>
      <c r="PJ27" s="19" t="str">
        <f t="shared" ca="1" si="141"/>
        <v>-</v>
      </c>
      <c r="PK27" s="19" t="str">
        <f t="shared" ca="1" si="141"/>
        <v>-</v>
      </c>
      <c r="PL27" s="19" t="str">
        <f t="shared" ca="1" si="141"/>
        <v>-</v>
      </c>
      <c r="PM27" s="19" t="str">
        <f t="shared" ca="1" si="141"/>
        <v>-</v>
      </c>
      <c r="PN27" s="19" t="str">
        <f t="shared" ca="1" si="141"/>
        <v>-</v>
      </c>
      <c r="PO27" s="19" t="str">
        <f t="shared" ca="1" si="141"/>
        <v>-</v>
      </c>
      <c r="PP27" s="19" t="str">
        <f t="shared" ca="1" si="141"/>
        <v>-</v>
      </c>
      <c r="PQ27" s="19" t="str">
        <f t="shared" ca="1" si="141"/>
        <v>-</v>
      </c>
      <c r="PR27" s="19" t="str">
        <f t="shared" ca="1" si="141"/>
        <v>-</v>
      </c>
      <c r="PS27" s="19" t="str">
        <f t="shared" ca="1" si="141"/>
        <v>-</v>
      </c>
      <c r="PT27" s="19" t="str">
        <f t="shared" ca="1" si="141"/>
        <v>-</v>
      </c>
      <c r="PU27" s="19" t="str">
        <f t="shared" ca="1" si="141"/>
        <v>-</v>
      </c>
      <c r="PV27" s="19" t="str">
        <f t="shared" ca="1" si="141"/>
        <v>-</v>
      </c>
      <c r="PW27" s="19" t="str">
        <f t="shared" ca="1" si="141"/>
        <v>-</v>
      </c>
      <c r="PX27" s="19" t="str">
        <f t="shared" ca="1" si="141"/>
        <v>-</v>
      </c>
      <c r="PY27" s="19" t="str">
        <f t="shared" ca="1" si="141"/>
        <v>-</v>
      </c>
      <c r="PZ27" s="19" t="str">
        <f t="shared" ca="1" si="141"/>
        <v>-</v>
      </c>
      <c r="QA27" s="19" t="str">
        <f t="shared" ca="1" si="141"/>
        <v>-</v>
      </c>
      <c r="QB27" s="19" t="str">
        <f t="shared" ca="1" si="141"/>
        <v>-</v>
      </c>
      <c r="QC27" s="19" t="str">
        <f t="shared" ca="1" si="141"/>
        <v>-</v>
      </c>
      <c r="QD27" s="19" t="str">
        <f t="shared" ca="1" si="141"/>
        <v>-</v>
      </c>
      <c r="QE27" s="19" t="str">
        <f t="shared" ca="1" si="141"/>
        <v>-</v>
      </c>
      <c r="QF27" s="19" t="str">
        <f t="shared" ca="1" si="141"/>
        <v>-</v>
      </c>
      <c r="QG27" s="12" t="str">
        <f t="shared" si="89"/>
        <v>-</v>
      </c>
      <c r="QH27" s="19" t="str">
        <f t="shared" ca="1" si="141"/>
        <v>-</v>
      </c>
      <c r="QI27" s="19" t="str">
        <f t="shared" ca="1" si="141"/>
        <v>-</v>
      </c>
      <c r="QJ27" s="19" t="str">
        <f t="shared" ca="1" si="141"/>
        <v>-</v>
      </c>
      <c r="QK27" s="19" t="str">
        <f t="shared" ca="1" si="141"/>
        <v>-</v>
      </c>
      <c r="QL27" s="19" t="str">
        <f t="shared" ca="1" si="141"/>
        <v>-</v>
      </c>
      <c r="QM27" s="19" t="str">
        <f t="shared" ca="1" si="141"/>
        <v>-</v>
      </c>
      <c r="QN27" s="19" t="str">
        <f t="shared" ca="1" si="141"/>
        <v>-</v>
      </c>
      <c r="QO27" s="19" t="str">
        <f t="shared" ca="1" si="141"/>
        <v>-</v>
      </c>
      <c r="QP27" s="19" t="str">
        <f t="shared" ca="1" si="141"/>
        <v>-</v>
      </c>
      <c r="QQ27" s="19" t="str">
        <f t="shared" ca="1" si="141"/>
        <v>-</v>
      </c>
      <c r="QR27" s="19" t="str">
        <f t="shared" ca="1" si="141"/>
        <v>-</v>
      </c>
      <c r="QS27" s="19" t="str">
        <f t="shared" ca="1" si="141"/>
        <v>-</v>
      </c>
      <c r="QT27" s="19" t="str">
        <f t="shared" ca="1" si="141"/>
        <v>-</v>
      </c>
      <c r="QU27" s="19" t="str">
        <f t="shared" ca="1" si="141"/>
        <v>-</v>
      </c>
      <c r="QV27" s="19" t="str">
        <f t="shared" ca="1" si="141"/>
        <v>-</v>
      </c>
      <c r="QW27" s="19" t="str">
        <f t="shared" ca="1" si="141"/>
        <v>-</v>
      </c>
      <c r="QX27" s="19" t="str">
        <f t="shared" ca="1" si="141"/>
        <v>-</v>
      </c>
      <c r="QY27" s="19" t="str">
        <f t="shared" ca="1" si="141"/>
        <v>-</v>
      </c>
      <c r="QZ27" s="19" t="str">
        <f t="shared" ca="1" si="141"/>
        <v>-</v>
      </c>
      <c r="RA27" s="19" t="str">
        <f t="shared" ca="1" si="141"/>
        <v>-</v>
      </c>
      <c r="RB27" s="19" t="str">
        <f t="shared" ca="1" si="141"/>
        <v>-</v>
      </c>
      <c r="RC27" s="19" t="str">
        <f t="shared" ca="1" si="141"/>
        <v>-</v>
      </c>
      <c r="RD27" s="19" t="str">
        <f t="shared" ca="1" si="141"/>
        <v>-</v>
      </c>
      <c r="RE27" s="19" t="str">
        <f t="shared" ca="1" si="141"/>
        <v>-</v>
      </c>
      <c r="RF27" s="19" t="str">
        <f t="shared" ca="1" si="141"/>
        <v>-</v>
      </c>
      <c r="RG27" s="19" t="str">
        <f t="shared" ca="1" si="132"/>
        <v>-</v>
      </c>
      <c r="RH27" s="19" t="str">
        <f t="shared" ca="1" si="132"/>
        <v>-</v>
      </c>
      <c r="RI27" s="19" t="str">
        <f t="shared" ca="1" si="132"/>
        <v>-</v>
      </c>
      <c r="RJ27" s="19" t="str">
        <f t="shared" ca="1" si="132"/>
        <v>-</v>
      </c>
      <c r="RK27" s="19" t="str">
        <f t="shared" ca="1" si="133"/>
        <v>-</v>
      </c>
      <c r="RL27" s="19" t="str">
        <f t="shared" ca="1" si="133"/>
        <v>-</v>
      </c>
      <c r="RM27" s="19" t="str">
        <f t="shared" ca="1" si="133"/>
        <v>-</v>
      </c>
      <c r="RN27" s="19" t="str">
        <f t="shared" ca="1" si="133"/>
        <v>-</v>
      </c>
      <c r="RO27" s="19" t="str">
        <f t="shared" ca="1" si="133"/>
        <v>-</v>
      </c>
      <c r="RP27" s="19" t="str">
        <f t="shared" ca="1" si="133"/>
        <v>-</v>
      </c>
      <c r="RQ27" s="19" t="str">
        <f t="shared" ca="1" si="134"/>
        <v>-</v>
      </c>
      <c r="RR27" s="19" t="str">
        <f t="shared" ca="1" si="134"/>
        <v>-</v>
      </c>
      <c r="RS27" s="19" t="str">
        <f t="shared" ca="1" si="134"/>
        <v>-</v>
      </c>
      <c r="RT27" s="19" t="str">
        <f t="shared" ca="1" si="134"/>
        <v>-</v>
      </c>
      <c r="RU27" s="19" t="str">
        <f t="shared" ca="1" si="134"/>
        <v>-</v>
      </c>
      <c r="RV27" s="19" t="str">
        <f t="shared" ca="1" si="134"/>
        <v>-</v>
      </c>
      <c r="RW27" s="19" t="str">
        <f t="shared" ca="1" si="134"/>
        <v>-</v>
      </c>
      <c r="RX27" s="19" t="str">
        <f t="shared" ca="1" si="134"/>
        <v>-</v>
      </c>
      <c r="RY27" s="19" t="str">
        <f t="shared" ca="1" si="134"/>
        <v>-</v>
      </c>
      <c r="RZ27" s="19" t="str">
        <f t="shared" ca="1" si="134"/>
        <v>-</v>
      </c>
      <c r="SA27" s="19" t="str">
        <f t="shared" ca="1" si="134"/>
        <v>-</v>
      </c>
      <c r="SB27" s="19" t="str">
        <f t="shared" ca="1" si="134"/>
        <v>-</v>
      </c>
      <c r="SC27" s="19" t="str">
        <f t="shared" ca="1" si="134"/>
        <v>-</v>
      </c>
      <c r="SD27" s="19" t="str">
        <f t="shared" ca="1" si="134"/>
        <v>-</v>
      </c>
      <c r="SE27" s="19" t="str">
        <f t="shared" ca="1" si="134"/>
        <v>-</v>
      </c>
      <c r="SF27" s="19" t="str">
        <f t="shared" ca="1" si="134"/>
        <v>-</v>
      </c>
      <c r="SG27" s="19" t="str">
        <f t="shared" ca="1" si="134"/>
        <v>-</v>
      </c>
      <c r="SH27" s="19" t="str">
        <f t="shared" ca="1" si="134"/>
        <v>-</v>
      </c>
      <c r="SI27" s="19" t="str">
        <f t="shared" ca="1" si="134"/>
        <v>-</v>
      </c>
      <c r="SJ27" s="19" t="str">
        <f t="shared" ca="1" si="134"/>
        <v>-</v>
      </c>
      <c r="SK27" s="19" t="str">
        <f t="shared" ca="1" si="135"/>
        <v>-</v>
      </c>
      <c r="SL27" s="19" t="str">
        <f t="shared" ca="1" si="135"/>
        <v>-</v>
      </c>
      <c r="SM27" s="19" t="str">
        <f t="shared" ca="1" si="135"/>
        <v>-</v>
      </c>
      <c r="SN27" s="19" t="str">
        <f t="shared" ca="1" si="135"/>
        <v>-</v>
      </c>
      <c r="SO27" s="19" t="str">
        <f t="shared" ca="1" si="135"/>
        <v>-</v>
      </c>
      <c r="SP27" s="19" t="str">
        <f t="shared" ca="1" si="135"/>
        <v>-</v>
      </c>
      <c r="SQ27" s="12" t="str">
        <f t="shared" si="91"/>
        <v>-</v>
      </c>
      <c r="SR27" s="19" t="str">
        <f t="shared" ca="1" si="134"/>
        <v>-</v>
      </c>
      <c r="SS27" s="19" t="str">
        <f t="shared" ca="1" si="134"/>
        <v>-</v>
      </c>
      <c r="ST27" s="19" t="str">
        <f t="shared" ca="1" si="134"/>
        <v>-</v>
      </c>
      <c r="SU27" s="19" t="str">
        <f t="shared" ca="1" si="136"/>
        <v>-</v>
      </c>
      <c r="SV27" s="19" t="str">
        <f t="shared" ca="1" si="136"/>
        <v>-</v>
      </c>
      <c r="SW27" s="19" t="str">
        <f t="shared" ca="1" si="136"/>
        <v>-</v>
      </c>
      <c r="SX27" s="19" t="str">
        <f t="shared" ca="1" si="136"/>
        <v>-</v>
      </c>
      <c r="SY27" s="19" t="str">
        <f t="shared" ca="1" si="136"/>
        <v>-</v>
      </c>
      <c r="SZ27" s="19" t="str">
        <f t="shared" ca="1" si="136"/>
        <v>-</v>
      </c>
      <c r="TA27" s="19" t="str">
        <f t="shared" ca="1" si="134"/>
        <v>-</v>
      </c>
      <c r="TB27" s="19" t="str">
        <f t="shared" ca="1" si="134"/>
        <v>-</v>
      </c>
      <c r="TC27" s="19" t="str">
        <f t="shared" ca="1" si="134"/>
        <v>-</v>
      </c>
      <c r="TD27" s="19" t="str">
        <f t="shared" ca="1" si="134"/>
        <v>-</v>
      </c>
      <c r="TE27" s="19" t="str">
        <f t="shared" ca="1" si="134"/>
        <v>-</v>
      </c>
      <c r="TF27" s="19" t="str">
        <f t="shared" ca="1" si="134"/>
        <v>-</v>
      </c>
      <c r="TG27" s="19" t="str">
        <f t="shared" ca="1" si="134"/>
        <v>-</v>
      </c>
      <c r="TH27" s="19" t="str">
        <f t="shared" ca="1" si="134"/>
        <v>-</v>
      </c>
      <c r="TI27" s="19" t="str">
        <f t="shared" ca="1" si="134"/>
        <v>-</v>
      </c>
      <c r="TJ27" s="19" t="str">
        <f t="shared" ca="1" si="134"/>
        <v>-</v>
      </c>
      <c r="TK27" s="19" t="str">
        <f t="shared" ca="1" si="134"/>
        <v>-</v>
      </c>
      <c r="TL27" s="19" t="str">
        <f t="shared" ca="1" si="134"/>
        <v>-</v>
      </c>
      <c r="TM27" s="19" t="str">
        <f t="shared" ca="1" si="134"/>
        <v>-</v>
      </c>
      <c r="TN27" s="19" t="str">
        <f t="shared" ca="1" si="134"/>
        <v>-</v>
      </c>
      <c r="TO27" s="19" t="str">
        <f t="shared" ca="1" si="134"/>
        <v>-</v>
      </c>
      <c r="TP27" s="19" t="str">
        <f t="shared" ca="1" si="134"/>
        <v>-</v>
      </c>
      <c r="TQ27" s="19" t="str">
        <f t="shared" ca="1" si="134"/>
        <v>-</v>
      </c>
      <c r="TR27" s="19" t="str">
        <f t="shared" ca="1" si="134"/>
        <v>-</v>
      </c>
      <c r="TS27" s="19" t="str">
        <f t="shared" ca="1" si="134"/>
        <v>-</v>
      </c>
      <c r="TT27" s="19" t="str">
        <f t="shared" ca="1" si="134"/>
        <v>-</v>
      </c>
      <c r="TU27" s="19" t="str">
        <f t="shared" ca="1" si="137"/>
        <v>-</v>
      </c>
      <c r="TV27" s="19" t="str">
        <f t="shared" ca="1" si="137"/>
        <v>-</v>
      </c>
      <c r="TW27" s="19" t="str">
        <f t="shared" ca="1" si="137"/>
        <v>-</v>
      </c>
      <c r="TX27" s="19" t="str">
        <f t="shared" ca="1" si="137"/>
        <v>-</v>
      </c>
      <c r="TY27" s="19" t="str">
        <f t="shared" ca="1" si="137"/>
        <v>-</v>
      </c>
      <c r="TZ27" s="19" t="str">
        <f t="shared" ca="1" si="137"/>
        <v>-</v>
      </c>
      <c r="UA27" s="19" t="str">
        <f t="shared" ca="1" si="134"/>
        <v>-</v>
      </c>
      <c r="UB27" s="19" t="str">
        <f t="shared" ca="1" si="134"/>
        <v>-</v>
      </c>
      <c r="UC27" s="19" t="str">
        <f t="shared" ca="1" si="134"/>
        <v>-</v>
      </c>
      <c r="UD27" s="19" t="str">
        <f t="shared" ca="1" si="134"/>
        <v>-</v>
      </c>
      <c r="UE27" s="19" t="str">
        <f t="shared" ca="1" si="134"/>
        <v>-</v>
      </c>
      <c r="UF27" s="19" t="str">
        <f t="shared" ca="1" si="134"/>
        <v>-</v>
      </c>
      <c r="UG27" s="19" t="str">
        <f t="shared" ca="1" si="134"/>
        <v>-</v>
      </c>
      <c r="UH27" s="19" t="str">
        <f t="shared" ca="1" si="134"/>
        <v>-</v>
      </c>
      <c r="UI27" s="19" t="str">
        <f t="shared" ca="1" si="134"/>
        <v>-</v>
      </c>
      <c r="UJ27" s="19" t="str">
        <f t="shared" ca="1" si="134"/>
        <v>-</v>
      </c>
      <c r="UK27" s="19" t="str">
        <f t="shared" ca="1" si="134"/>
        <v>-</v>
      </c>
      <c r="UL27" s="19" t="str">
        <f t="shared" ca="1" si="134"/>
        <v>-</v>
      </c>
      <c r="UM27" s="19" t="str">
        <f t="shared" ca="1" si="134"/>
        <v>-</v>
      </c>
      <c r="UN27" s="19" t="str">
        <f t="shared" ca="1" si="134"/>
        <v>-</v>
      </c>
      <c r="UO27" s="19" t="str">
        <f t="shared" ca="1" si="134"/>
        <v>-</v>
      </c>
      <c r="UP27" s="19" t="str">
        <f t="shared" ca="1" si="134"/>
        <v>-</v>
      </c>
      <c r="UQ27" s="19" t="str">
        <f t="shared" ca="1" si="134"/>
        <v>-</v>
      </c>
      <c r="UR27" s="19" t="str">
        <f t="shared" ca="1" si="134"/>
        <v>-</v>
      </c>
      <c r="US27" s="19" t="str">
        <f t="shared" ca="1" si="134"/>
        <v>-</v>
      </c>
      <c r="UT27" s="19" t="str">
        <f t="shared" ca="1" si="134"/>
        <v>-</v>
      </c>
      <c r="UU27" s="19" t="str">
        <f t="shared" ca="1" si="138"/>
        <v>-</v>
      </c>
      <c r="UV27" s="19" t="str">
        <f t="shared" ca="1" si="138"/>
        <v>-</v>
      </c>
      <c r="UW27" s="19" t="str">
        <f t="shared" ca="1" si="138"/>
        <v>-</v>
      </c>
      <c r="UX27" s="19" t="str">
        <f t="shared" ca="1" si="138"/>
        <v>-</v>
      </c>
      <c r="UY27" s="19" t="str">
        <f t="shared" ca="1" si="138"/>
        <v>-</v>
      </c>
      <c r="UZ27" s="19" t="str">
        <f t="shared" ca="1" si="138"/>
        <v>-</v>
      </c>
      <c r="VA27" s="19">
        <f t="shared" ca="1" si="139"/>
        <v>0</v>
      </c>
      <c r="VB27" s="23">
        <v>0</v>
      </c>
    </row>
    <row r="28" spans="1:574" hidden="1" outlineLevel="1">
      <c r="A28" s="21">
        <f t="shared" ref="A28:A29" si="142">ROW(A28)-5</f>
        <v>23</v>
      </c>
      <c r="B28" s="21">
        <f t="shared" si="140"/>
        <v>20</v>
      </c>
      <c r="C28">
        <v>2</v>
      </c>
      <c r="D28" s="19" t="str">
        <f ca="1">OFFSET(D$5,$B28,0)</f>
        <v>SNSW</v>
      </c>
      <c r="E28" t="b">
        <v>0</v>
      </c>
      <c r="F28" t="b">
        <v>1</v>
      </c>
      <c r="G28" t="b">
        <v>0</v>
      </c>
      <c r="M28" s="12">
        <v>1</v>
      </c>
      <c r="O28" s="12">
        <v>3</v>
      </c>
      <c r="P28" s="12">
        <v>1</v>
      </c>
      <c r="Y28" s="211"/>
      <c r="Z28" s="211"/>
      <c r="AA28" s="211"/>
      <c r="AB28" s="211"/>
      <c r="AD28" s="211"/>
      <c r="AE28" s="211"/>
      <c r="AF28" s="211"/>
      <c r="AG28" s="211"/>
      <c r="AH28" s="211"/>
      <c r="AI28" s="211"/>
      <c r="AJ28" s="211"/>
      <c r="AK28" s="211"/>
      <c r="AS28" s="224" t="s">
        <v>1819</v>
      </c>
      <c r="AT28" s="9" t="str">
        <f>IF(COUNTIF(AS$5:AS28,AS28)=1,"-","Dup")</f>
        <v>-</v>
      </c>
      <c r="AU28" s="9"/>
      <c r="AV28" s="19" t="b">
        <f ca="1">OFFSET(AV$5,$B28,0)</f>
        <v>1</v>
      </c>
      <c r="AW28" s="19" t="b">
        <f ca="1">OFFSET(AW$5,$B28,0)</f>
        <v>1</v>
      </c>
      <c r="AX28" s="19" t="b">
        <f t="shared" ca="1" si="109"/>
        <v>1</v>
      </c>
      <c r="AY28" s="19" t="b">
        <f t="shared" ca="1" si="109"/>
        <v>1</v>
      </c>
      <c r="AZ28" s="19" t="b">
        <f t="shared" ca="1" si="109"/>
        <v>1</v>
      </c>
      <c r="BA28" s="19" t="b">
        <f t="shared" ca="1" si="109"/>
        <v>1</v>
      </c>
      <c r="BB28" s="19" t="b">
        <f t="shared" ca="1" si="109"/>
        <v>1</v>
      </c>
      <c r="BC28" s="19" t="b">
        <f t="shared" ca="1" si="109"/>
        <v>1</v>
      </c>
      <c r="BD28" s="9"/>
      <c r="BE28" s="19" t="b">
        <f t="shared" ref="BE28:DP29" ca="1" si="143">OFFSET(BE$5,$B28,0)</f>
        <v>0</v>
      </c>
      <c r="BF28" s="19" t="str">
        <f t="shared" ca="1" si="143"/>
        <v>-</v>
      </c>
      <c r="BG28" s="19" t="str">
        <f t="shared" ca="1" si="143"/>
        <v>-</v>
      </c>
      <c r="BH28" s="19" t="str">
        <f t="shared" ca="1" si="143"/>
        <v>-</v>
      </c>
      <c r="BI28" s="19" t="b">
        <f t="shared" ca="1" si="143"/>
        <v>0</v>
      </c>
      <c r="BJ28" s="19" t="str">
        <f ca="1">OFFSET(BJ$5,$B28,0)</f>
        <v>-</v>
      </c>
      <c r="BK28" s="19" t="str">
        <f ca="1">OFFSET(BK$5,$B28,0)</f>
        <v>-</v>
      </c>
      <c r="BL28" s="9"/>
      <c r="BM28" s="19" t="str">
        <f t="shared" ca="1" si="111"/>
        <v>-</v>
      </c>
      <c r="BN28" s="19" t="str">
        <f t="shared" ca="1" si="111"/>
        <v>-</v>
      </c>
      <c r="BO28" s="19" t="str">
        <f t="shared" ca="1" si="111"/>
        <v>-</v>
      </c>
      <c r="BP28" s="19" t="str">
        <f t="shared" ca="1" si="111"/>
        <v>-</v>
      </c>
      <c r="BQ28" s="19" t="str">
        <f t="shared" ca="1" si="111"/>
        <v>-</v>
      </c>
      <c r="BR28" s="19" t="str">
        <f t="shared" ca="1" si="111"/>
        <v>-</v>
      </c>
      <c r="BS28" s="19" t="str">
        <f t="shared" ca="1" si="111"/>
        <v>-</v>
      </c>
      <c r="BT28" s="19" t="str">
        <f t="shared" ca="1" si="111"/>
        <v>-</v>
      </c>
      <c r="BU28" s="19" t="str">
        <f t="shared" ca="1" si="111"/>
        <v>-</v>
      </c>
      <c r="BV28" s="19" t="str">
        <f t="shared" ca="1" si="111"/>
        <v>-</v>
      </c>
      <c r="BW28" s="19" t="str">
        <f t="shared" ca="1" si="111"/>
        <v>-</v>
      </c>
      <c r="BX28" s="9"/>
      <c r="BY28" s="19" t="str">
        <f t="shared" ca="1" si="112"/>
        <v>-</v>
      </c>
      <c r="BZ28" s="19" t="str">
        <f t="shared" ca="1" si="112"/>
        <v>-</v>
      </c>
      <c r="CA28" s="19" t="str">
        <f t="shared" ca="1" si="112"/>
        <v>-</v>
      </c>
      <c r="CB28" s="19" t="str">
        <f t="shared" ca="1" si="112"/>
        <v>-</v>
      </c>
      <c r="CC28" s="19" t="str">
        <f t="shared" ca="1" si="112"/>
        <v>-</v>
      </c>
      <c r="CD28" s="19" t="str">
        <f t="shared" ca="1" si="112"/>
        <v>-</v>
      </c>
      <c r="CE28" s="19" t="str">
        <f t="shared" ca="1" si="112"/>
        <v>-</v>
      </c>
      <c r="CF28" s="19" t="str">
        <f t="shared" ca="1" si="112"/>
        <v>-</v>
      </c>
      <c r="CG28" s="19" t="str">
        <f t="shared" ca="1" si="112"/>
        <v>-</v>
      </c>
      <c r="CH28" s="19" t="str">
        <f t="shared" ca="1" si="112"/>
        <v>-</v>
      </c>
      <c r="CI28" s="9"/>
      <c r="CJ28" s="19" t="b">
        <f t="shared" ca="1" si="143"/>
        <v>0</v>
      </c>
      <c r="CK28" s="19" t="b">
        <f t="shared" ca="1" si="113"/>
        <v>0</v>
      </c>
      <c r="CL28" s="19" t="b">
        <f t="shared" ref="CL28:CM29" ca="1" si="144">OFFSET(CL$5,$B28,0)</f>
        <v>0</v>
      </c>
      <c r="CM28" s="19">
        <f t="shared" ca="1" si="144"/>
        <v>0</v>
      </c>
      <c r="CN28" s="19" t="b">
        <f t="shared" ca="1" si="143"/>
        <v>1</v>
      </c>
      <c r="CO28" s="19" t="str">
        <f t="shared" ca="1" si="143"/>
        <v>-</v>
      </c>
      <c r="CP28" s="19" t="b">
        <f t="shared" ca="1" si="143"/>
        <v>1</v>
      </c>
      <c r="CQ28" s="19">
        <f t="shared" ref="CQ28:DO33" ca="1" si="145">OFFSET(CQ$5,$B28,0)</f>
        <v>3</v>
      </c>
      <c r="CR28" s="19" t="str">
        <f t="shared" ca="1" si="96"/>
        <v>-</v>
      </c>
      <c r="CS28" s="19" t="str">
        <f t="shared" ca="1" si="96"/>
        <v>-</v>
      </c>
      <c r="CT28" s="19" t="str">
        <f t="shared" ca="1" si="96"/>
        <v>-</v>
      </c>
      <c r="CU28" s="19" t="str">
        <f t="shared" ca="1" si="96"/>
        <v>-</v>
      </c>
      <c r="CV28" s="19" t="str">
        <f t="shared" ca="1" si="96"/>
        <v>-</v>
      </c>
      <c r="CW28" s="19" t="str">
        <f t="shared" ca="1" si="96"/>
        <v>-</v>
      </c>
      <c r="CX28" s="19" t="str">
        <f t="shared" ca="1" si="96"/>
        <v>-</v>
      </c>
      <c r="CY28" s="19" t="str">
        <f t="shared" ca="1" si="115"/>
        <v>-</v>
      </c>
      <c r="CZ28" s="19" t="str">
        <f t="shared" ca="1" si="115"/>
        <v>-</v>
      </c>
      <c r="DA28" s="19" t="str">
        <f t="shared" ca="1" si="115"/>
        <v>-</v>
      </c>
      <c r="DB28" s="19" t="str">
        <f t="shared" ca="1" si="115"/>
        <v>-</v>
      </c>
      <c r="DC28" s="19" t="str">
        <f t="shared" ca="1" si="115"/>
        <v>-</v>
      </c>
      <c r="DD28" s="19">
        <f t="shared" ca="1" si="115"/>
        <v>1</v>
      </c>
      <c r="DE28" s="19">
        <f t="shared" ca="1" si="115"/>
        <v>1</v>
      </c>
      <c r="DF28" s="19" t="str">
        <f t="shared" ca="1" si="115"/>
        <v>-</v>
      </c>
      <c r="DG28" s="19" t="str">
        <f t="shared" ca="1" si="115"/>
        <v>-</v>
      </c>
      <c r="DH28" s="19" t="str">
        <f t="shared" ca="1" si="115"/>
        <v>-</v>
      </c>
      <c r="DI28" s="19" t="str">
        <f t="shared" ca="1" si="115"/>
        <v>-</v>
      </c>
      <c r="DJ28" s="19" t="str">
        <f t="shared" ca="1" si="115"/>
        <v>-</v>
      </c>
      <c r="DK28" s="19" t="str">
        <f t="shared" ca="1" si="115"/>
        <v>-</v>
      </c>
      <c r="DL28" s="19" t="str">
        <f t="shared" ca="1" si="115"/>
        <v>-</v>
      </c>
      <c r="DM28" s="19" t="str">
        <f t="shared" ca="1" si="115"/>
        <v>-</v>
      </c>
      <c r="DN28" s="19" t="str">
        <f t="shared" ca="1" si="115"/>
        <v>-</v>
      </c>
      <c r="DO28" s="19" t="str">
        <f t="shared" ca="1" si="145"/>
        <v>-</v>
      </c>
      <c r="DP28" s="19">
        <f t="shared" ca="1" si="143"/>
        <v>1</v>
      </c>
      <c r="DQ28" s="19">
        <f t="shared" ref="DQ28:DQ29" ca="1" si="146">OFFSET(DQ$5,$B28,0)</f>
        <v>1</v>
      </c>
      <c r="DR28" s="9"/>
      <c r="DS28" s="19">
        <f t="shared" ref="DS28:ED29" ca="1" si="147">OFFSET(DS$5,$B28,0)</f>
        <v>0.125</v>
      </c>
      <c r="DT28" s="19">
        <f t="shared" ca="1" si="147"/>
        <v>0.3</v>
      </c>
      <c r="DU28" s="19">
        <f t="shared" ca="1" si="147"/>
        <v>-0.05</v>
      </c>
      <c r="DV28" s="19">
        <f t="shared" ca="1" si="147"/>
        <v>0.1</v>
      </c>
      <c r="DW28" s="19">
        <f t="shared" ca="1" si="147"/>
        <v>0.25</v>
      </c>
      <c r="DX28" s="19">
        <f t="shared" ca="1" si="147"/>
        <v>-0.05</v>
      </c>
      <c r="DY28" s="19">
        <f t="shared" ca="1" si="147"/>
        <v>0.05</v>
      </c>
      <c r="DZ28" s="19">
        <f t="shared" ca="1" si="147"/>
        <v>0.1</v>
      </c>
      <c r="EA28" s="19">
        <f t="shared" ca="1" si="147"/>
        <v>-0.02</v>
      </c>
      <c r="EB28" s="19">
        <f t="shared" ca="1" si="147"/>
        <v>0.1</v>
      </c>
      <c r="EC28" s="19">
        <f t="shared" ca="1" si="147"/>
        <v>0.25</v>
      </c>
      <c r="ED28" s="19">
        <f t="shared" ca="1" si="147"/>
        <v>-0.05</v>
      </c>
      <c r="EE28" s="19">
        <f t="shared" ref="EE28:EZ29" ca="1" si="148">OFFSET(EE$5,$B28,0)</f>
        <v>0</v>
      </c>
      <c r="EF28" s="19">
        <f t="shared" ca="1" si="148"/>
        <v>0</v>
      </c>
      <c r="EG28" s="19">
        <f t="shared" ca="1" si="148"/>
        <v>0</v>
      </c>
      <c r="EH28" s="19">
        <f t="shared" ca="1" si="148"/>
        <v>0</v>
      </c>
      <c r="EI28" s="19">
        <f t="shared" ca="1" si="148"/>
        <v>0</v>
      </c>
      <c r="EJ28" s="19">
        <f t="shared" ca="1" si="117"/>
        <v>0</v>
      </c>
      <c r="EK28" s="19">
        <f t="shared" ca="1" si="148"/>
        <v>0</v>
      </c>
      <c r="EL28" s="19">
        <f t="shared" ca="1" si="117"/>
        <v>0</v>
      </c>
      <c r="EM28" s="19">
        <f t="shared" ca="1" si="148"/>
        <v>0</v>
      </c>
      <c r="EN28" s="19">
        <f t="shared" ca="1" si="148"/>
        <v>0</v>
      </c>
      <c r="EO28" s="19">
        <f t="shared" ca="1" si="148"/>
        <v>0</v>
      </c>
      <c r="EP28" s="19">
        <f t="shared" ca="1" si="148"/>
        <v>0</v>
      </c>
      <c r="EQ28" s="19">
        <f t="shared" ca="1" si="148"/>
        <v>0</v>
      </c>
      <c r="ER28" s="19">
        <f t="shared" ca="1" si="148"/>
        <v>0</v>
      </c>
      <c r="ES28" s="19">
        <f t="shared" ca="1" si="148"/>
        <v>0</v>
      </c>
      <c r="ET28" s="19">
        <f t="shared" ca="1" si="148"/>
        <v>0</v>
      </c>
      <c r="EU28" s="19">
        <f t="shared" ca="1" si="148"/>
        <v>0</v>
      </c>
      <c r="EV28" s="19">
        <f t="shared" ca="1" si="148"/>
        <v>0</v>
      </c>
      <c r="EW28" s="19">
        <f t="shared" ca="1" si="148"/>
        <v>0</v>
      </c>
      <c r="EX28" s="19">
        <f t="shared" ca="1" si="148"/>
        <v>0</v>
      </c>
      <c r="EY28" s="19">
        <f t="shared" ca="1" si="148"/>
        <v>0</v>
      </c>
      <c r="EZ28" s="19">
        <f t="shared" ca="1" si="148"/>
        <v>0</v>
      </c>
      <c r="FA28" s="19">
        <f t="shared" ca="1" si="117"/>
        <v>0</v>
      </c>
      <c r="FB28" s="19">
        <f t="shared" ca="1" si="117"/>
        <v>0</v>
      </c>
      <c r="FC28" s="19">
        <f t="shared" ca="1" si="117"/>
        <v>0</v>
      </c>
      <c r="FD28" s="19">
        <f t="shared" ca="1" si="117"/>
        <v>0</v>
      </c>
      <c r="FE28" s="19">
        <f t="shared" ca="1" si="117"/>
        <v>0</v>
      </c>
      <c r="FF28" s="19">
        <f t="shared" ca="1" si="117"/>
        <v>0</v>
      </c>
      <c r="FG28" s="19">
        <f t="shared" ca="1" si="117"/>
        <v>0</v>
      </c>
      <c r="FH28" s="19">
        <f t="shared" ca="1" si="117"/>
        <v>0</v>
      </c>
      <c r="FI28" s="19">
        <f t="shared" ca="1" si="117"/>
        <v>0</v>
      </c>
      <c r="FJ28" s="19">
        <f t="shared" ca="1" si="117"/>
        <v>0</v>
      </c>
      <c r="FK28" s="19">
        <f t="shared" ca="1" si="117"/>
        <v>0</v>
      </c>
      <c r="FL28" s="19">
        <f t="shared" ca="1" si="117"/>
        <v>0</v>
      </c>
      <c r="FM28" s="19">
        <f t="shared" ca="1" si="117"/>
        <v>0</v>
      </c>
      <c r="FN28" s="19">
        <f t="shared" ca="1" si="117"/>
        <v>0</v>
      </c>
      <c r="FO28" s="19">
        <f t="shared" ca="1" si="117"/>
        <v>0</v>
      </c>
      <c r="FP28" s="19">
        <f t="shared" ca="1" si="117"/>
        <v>0</v>
      </c>
      <c r="FQ28" s="19">
        <f t="shared" ca="1" si="117"/>
        <v>0</v>
      </c>
      <c r="FR28" s="19">
        <f t="shared" ca="1" si="117"/>
        <v>0</v>
      </c>
      <c r="FS28" s="19">
        <f t="shared" ca="1" si="117"/>
        <v>0</v>
      </c>
      <c r="FT28" s="19">
        <f t="shared" ca="1" si="117"/>
        <v>0</v>
      </c>
      <c r="FU28" s="19">
        <f t="shared" ca="1" si="117"/>
        <v>0</v>
      </c>
      <c r="FV28" s="19">
        <f t="shared" ca="1" si="117"/>
        <v>0</v>
      </c>
      <c r="FW28" s="19">
        <f t="shared" ca="1" si="117"/>
        <v>0</v>
      </c>
      <c r="FX28" s="19">
        <f t="shared" ca="1" si="117"/>
        <v>0</v>
      </c>
      <c r="FY28" s="19">
        <f t="shared" ca="1" si="117"/>
        <v>0</v>
      </c>
      <c r="FZ28" s="19">
        <f t="shared" ca="1" si="117"/>
        <v>0</v>
      </c>
      <c r="GA28" s="19">
        <f t="shared" ca="1" si="117"/>
        <v>0</v>
      </c>
      <c r="GB28" s="19">
        <f t="shared" ca="1" si="117"/>
        <v>0</v>
      </c>
      <c r="GC28" s="19">
        <f t="shared" ca="1" si="117"/>
        <v>0</v>
      </c>
      <c r="GD28" s="19">
        <f t="shared" ca="1" si="117"/>
        <v>0</v>
      </c>
      <c r="GE28" s="19">
        <f t="shared" ca="1" si="117"/>
        <v>0</v>
      </c>
      <c r="GF28" s="19">
        <f t="shared" ca="1" si="117"/>
        <v>0</v>
      </c>
      <c r="GG28" s="19">
        <f t="shared" ca="1" si="117"/>
        <v>0</v>
      </c>
      <c r="GH28" s="19">
        <f t="shared" ca="1" si="117"/>
        <v>0</v>
      </c>
      <c r="GI28" s="19">
        <f t="shared" ca="1" si="117"/>
        <v>0</v>
      </c>
      <c r="GJ28" s="19">
        <f t="shared" ca="1" si="117"/>
        <v>0</v>
      </c>
      <c r="GK28" s="19">
        <f t="shared" ca="1" si="117"/>
        <v>0</v>
      </c>
      <c r="GL28" s="19">
        <f t="shared" ca="1" si="117"/>
        <v>0</v>
      </c>
      <c r="GM28" s="19">
        <f t="shared" ca="1" si="117"/>
        <v>0</v>
      </c>
      <c r="GN28" s="19">
        <f t="shared" ca="1" si="117"/>
        <v>0</v>
      </c>
      <c r="GO28" s="19">
        <f t="shared" ca="1" si="117"/>
        <v>0</v>
      </c>
      <c r="GP28" s="19">
        <f t="shared" ca="1" si="117"/>
        <v>0</v>
      </c>
      <c r="GQ28" s="19">
        <f t="shared" ca="1" si="118"/>
        <v>0</v>
      </c>
      <c r="GR28" s="19">
        <f t="shared" ca="1" si="118"/>
        <v>0</v>
      </c>
      <c r="GS28" s="19">
        <f t="shared" ca="1" si="118"/>
        <v>0</v>
      </c>
      <c r="GT28" s="19">
        <f t="shared" ca="1" si="118"/>
        <v>0</v>
      </c>
      <c r="GU28" s="19">
        <f t="shared" ca="1" si="118"/>
        <v>0</v>
      </c>
      <c r="GV28" s="19">
        <f t="shared" ca="1" si="118"/>
        <v>0</v>
      </c>
      <c r="GW28" s="19">
        <f t="shared" ca="1" si="118"/>
        <v>0</v>
      </c>
      <c r="GX28" s="19">
        <f t="shared" ca="1" si="118"/>
        <v>0</v>
      </c>
      <c r="GY28" s="19">
        <f t="shared" ca="1" si="118"/>
        <v>0</v>
      </c>
      <c r="GZ28" s="19">
        <f t="shared" ca="1" si="118"/>
        <v>0</v>
      </c>
      <c r="HA28" s="19">
        <f t="shared" ca="1" si="118"/>
        <v>0</v>
      </c>
      <c r="HB28" s="19">
        <f t="shared" ca="1" si="118"/>
        <v>0</v>
      </c>
      <c r="HC28" s="19">
        <f t="shared" ca="1" si="118"/>
        <v>0</v>
      </c>
      <c r="HD28" s="19">
        <f t="shared" ca="1" si="118"/>
        <v>0</v>
      </c>
      <c r="HE28" s="19">
        <f t="shared" ca="1" si="118"/>
        <v>0</v>
      </c>
      <c r="HF28" s="19">
        <f t="shared" ca="1" si="118"/>
        <v>0</v>
      </c>
      <c r="HG28" s="19">
        <f t="shared" ca="1" si="118"/>
        <v>0</v>
      </c>
      <c r="HH28" s="19">
        <f t="shared" ca="1" si="118"/>
        <v>0</v>
      </c>
      <c r="HI28" s="19">
        <f t="shared" ca="1" si="118"/>
        <v>0</v>
      </c>
      <c r="HJ28" s="19">
        <f t="shared" ca="1" si="118"/>
        <v>0</v>
      </c>
      <c r="HK28" s="19">
        <f t="shared" ca="1" si="119"/>
        <v>0</v>
      </c>
      <c r="HL28" s="19">
        <f t="shared" ca="1" si="119"/>
        <v>0</v>
      </c>
      <c r="HM28" s="19">
        <f t="shared" ca="1" si="119"/>
        <v>0</v>
      </c>
      <c r="HN28" s="19">
        <f t="shared" ca="1" si="119"/>
        <v>0</v>
      </c>
      <c r="HO28" s="19">
        <f t="shared" ca="1" si="119"/>
        <v>0</v>
      </c>
      <c r="HP28" s="19">
        <f t="shared" ca="1" si="119"/>
        <v>0</v>
      </c>
      <c r="HQ28" s="19">
        <f t="shared" ca="1" si="119"/>
        <v>0</v>
      </c>
      <c r="HR28" s="19">
        <f t="shared" ca="1" si="119"/>
        <v>0</v>
      </c>
      <c r="HS28" s="19">
        <f t="shared" ca="1" si="119"/>
        <v>0</v>
      </c>
      <c r="HT28" s="19">
        <f t="shared" ca="1" si="119"/>
        <v>0</v>
      </c>
      <c r="HU28" s="19">
        <f t="shared" ca="1" si="119"/>
        <v>0</v>
      </c>
      <c r="HV28" s="19">
        <f t="shared" ca="1" si="119"/>
        <v>0</v>
      </c>
      <c r="HW28" s="19">
        <f t="shared" ca="1" si="119"/>
        <v>0</v>
      </c>
      <c r="HX28" s="19">
        <f t="shared" ca="1" si="119"/>
        <v>0</v>
      </c>
      <c r="HY28" s="19">
        <f t="shared" ca="1" si="119"/>
        <v>0</v>
      </c>
      <c r="HZ28" s="19">
        <f t="shared" ca="1" si="119"/>
        <v>0</v>
      </c>
      <c r="IA28" s="19">
        <f t="shared" ca="1" si="119"/>
        <v>0</v>
      </c>
      <c r="IB28" s="19">
        <f t="shared" ca="1" si="119"/>
        <v>0</v>
      </c>
      <c r="IC28" s="19">
        <f t="shared" ca="1" si="119"/>
        <v>0</v>
      </c>
      <c r="ID28" s="19">
        <f t="shared" ca="1" si="119"/>
        <v>0</v>
      </c>
      <c r="IE28" s="19">
        <f t="shared" ca="1" si="119"/>
        <v>0</v>
      </c>
      <c r="IF28" s="19">
        <f t="shared" ca="1" si="119"/>
        <v>0</v>
      </c>
      <c r="IG28" s="19">
        <f t="shared" ca="1" si="119"/>
        <v>0</v>
      </c>
      <c r="IH28" s="19">
        <f t="shared" ca="1" si="119"/>
        <v>0</v>
      </c>
      <c r="II28" s="19">
        <f t="shared" ca="1" si="119"/>
        <v>0</v>
      </c>
      <c r="IJ28" s="19">
        <f t="shared" ca="1" si="119"/>
        <v>0</v>
      </c>
      <c r="IK28" s="19">
        <f t="shared" ca="1" si="119"/>
        <v>0</v>
      </c>
      <c r="IL28" s="19">
        <f t="shared" ca="1" si="119"/>
        <v>0</v>
      </c>
      <c r="IM28" s="19">
        <f t="shared" ca="1" si="119"/>
        <v>0</v>
      </c>
      <c r="IN28" s="19">
        <f t="shared" ca="1" si="119"/>
        <v>0</v>
      </c>
      <c r="IO28" s="19">
        <f t="shared" ca="1" si="119"/>
        <v>0</v>
      </c>
      <c r="IP28" s="19">
        <f t="shared" ca="1" si="119"/>
        <v>0</v>
      </c>
      <c r="IQ28" s="19">
        <f t="shared" ca="1" si="119"/>
        <v>0</v>
      </c>
      <c r="IR28" s="19">
        <f t="shared" ca="1" si="119"/>
        <v>0</v>
      </c>
      <c r="IS28" s="19">
        <f t="shared" ca="1" si="119"/>
        <v>0</v>
      </c>
      <c r="IT28" s="19">
        <f t="shared" ca="1" si="119"/>
        <v>0</v>
      </c>
      <c r="IU28" s="19">
        <f t="shared" ca="1" si="119"/>
        <v>0</v>
      </c>
      <c r="IV28" s="19">
        <f t="shared" ca="1" si="119"/>
        <v>0</v>
      </c>
      <c r="IW28" s="19">
        <f t="shared" ca="1" si="119"/>
        <v>0</v>
      </c>
      <c r="IX28" s="19">
        <f t="shared" ca="1" si="119"/>
        <v>0</v>
      </c>
      <c r="IY28" s="19">
        <f t="shared" ca="1" si="119"/>
        <v>0</v>
      </c>
      <c r="IZ28" s="19" t="str">
        <f t="shared" ref="IZ28:IZ29" ca="1" si="149">OFFSET(IZ$5,$B28,0)</f>
        <v>-</v>
      </c>
      <c r="JA28" s="9"/>
      <c r="JB28" s="19">
        <f t="shared" ref="JB28:JJ29" ca="1" si="150">OFFSET(JB$5,$B28,0)</f>
        <v>1</v>
      </c>
      <c r="JC28" s="19" t="str">
        <f t="shared" ca="1" si="150"/>
        <v>-</v>
      </c>
      <c r="JD28" s="19">
        <f t="shared" ca="1" si="121"/>
        <v>0</v>
      </c>
      <c r="JE28" s="19">
        <f t="shared" ca="1" si="122"/>
        <v>0</v>
      </c>
      <c r="JF28" s="19">
        <f t="shared" ca="1" si="122"/>
        <v>0</v>
      </c>
      <c r="JG28" s="19">
        <f t="shared" ca="1" si="122"/>
        <v>0</v>
      </c>
      <c r="JH28" s="19">
        <f t="shared" ca="1" si="122"/>
        <v>0</v>
      </c>
      <c r="JI28" s="19" t="str">
        <f t="shared" ca="1" si="150"/>
        <v>-</v>
      </c>
      <c r="JJ28" s="19">
        <f t="shared" ca="1" si="150"/>
        <v>1</v>
      </c>
      <c r="JK28" s="19">
        <f t="shared" ref="JK28:JZ29" ca="1" si="151">OFFSET(JK$5,$B28,0)</f>
        <v>0</v>
      </c>
      <c r="JL28" s="19">
        <f t="shared" ca="1" si="151"/>
        <v>0</v>
      </c>
      <c r="JM28" s="19">
        <f t="shared" ca="1" si="151"/>
        <v>0</v>
      </c>
      <c r="JN28" s="19">
        <f t="shared" ref="JN28:JO29" ca="1" si="152">OFFSET(JN$5,$B28,0)</f>
        <v>0</v>
      </c>
      <c r="JO28" s="19">
        <f t="shared" ca="1" si="152"/>
        <v>0</v>
      </c>
      <c r="JP28" s="19">
        <f t="shared" ca="1" si="151"/>
        <v>0</v>
      </c>
      <c r="JQ28" s="19">
        <f t="shared" ca="1" si="151"/>
        <v>0</v>
      </c>
      <c r="JR28" s="19">
        <f t="shared" ca="1" si="151"/>
        <v>0</v>
      </c>
      <c r="JS28" s="19">
        <f t="shared" ca="1" si="151"/>
        <v>0</v>
      </c>
      <c r="JT28" s="19">
        <f t="shared" ca="1" si="151"/>
        <v>0</v>
      </c>
      <c r="JU28" s="19">
        <f t="shared" ca="1" si="151"/>
        <v>0</v>
      </c>
      <c r="JV28" s="19">
        <f t="shared" ca="1" si="151"/>
        <v>0</v>
      </c>
      <c r="JW28" s="19">
        <f t="shared" ca="1" si="151"/>
        <v>0</v>
      </c>
      <c r="JX28" s="19">
        <f t="shared" ca="1" si="151"/>
        <v>0</v>
      </c>
      <c r="JY28" s="19">
        <f t="shared" ca="1" si="151"/>
        <v>0</v>
      </c>
      <c r="JZ28" s="19">
        <f t="shared" ca="1" si="151"/>
        <v>0</v>
      </c>
      <c r="KA28" s="19">
        <f t="shared" ca="1" si="121"/>
        <v>0</v>
      </c>
      <c r="KB28" s="19">
        <f t="shared" ca="1" si="121"/>
        <v>0</v>
      </c>
      <c r="KC28" s="19">
        <f t="shared" ref="KC28:KP29" ca="1" si="153">OFFSET(KC$5,$B28,0)</f>
        <v>0</v>
      </c>
      <c r="KD28" s="19">
        <f t="shared" ca="1" si="153"/>
        <v>0</v>
      </c>
      <c r="KE28" s="19">
        <f t="shared" ca="1" si="153"/>
        <v>0</v>
      </c>
      <c r="KF28" s="19">
        <f t="shared" ca="1" si="153"/>
        <v>0</v>
      </c>
      <c r="KG28" s="19">
        <f t="shared" ca="1" si="153"/>
        <v>0</v>
      </c>
      <c r="KH28" s="19">
        <f t="shared" ca="1" si="153"/>
        <v>0</v>
      </c>
      <c r="KI28" s="19">
        <f t="shared" ca="1" si="153"/>
        <v>0</v>
      </c>
      <c r="KJ28" s="19">
        <f t="shared" ca="1" si="153"/>
        <v>0</v>
      </c>
      <c r="KK28" s="19">
        <f t="shared" ca="1" si="153"/>
        <v>0</v>
      </c>
      <c r="KL28" s="19">
        <f t="shared" ca="1" si="153"/>
        <v>0</v>
      </c>
      <c r="KM28" s="19">
        <f t="shared" ca="1" si="153"/>
        <v>0</v>
      </c>
      <c r="KN28" s="19">
        <f t="shared" ca="1" si="153"/>
        <v>1</v>
      </c>
      <c r="KO28" s="19">
        <f t="shared" ca="1" si="153"/>
        <v>0</v>
      </c>
      <c r="KP28" s="19">
        <f t="shared" ca="1" si="153"/>
        <v>1</v>
      </c>
      <c r="KQ28" s="9"/>
      <c r="KR28" s="19" t="str">
        <f ca="1">OFFSET(KR$5,$B28,0)</f>
        <v>-</v>
      </c>
      <c r="KS28" s="5" t="b">
        <f t="shared" si="102"/>
        <v>0</v>
      </c>
      <c r="KT28" s="5" t="b">
        <f t="shared" si="102"/>
        <v>0</v>
      </c>
      <c r="KU28" s="5" t="b">
        <f t="shared" si="102"/>
        <v>1</v>
      </c>
      <c r="KV28" s="136">
        <f t="shared" si="124"/>
        <v>1</v>
      </c>
      <c r="KW28" s="136">
        <f t="shared" si="103"/>
        <v>1</v>
      </c>
      <c r="KX28" s="19" t="str">
        <f t="shared" ref="KX28:LC29" ca="1" si="154">OFFSET(KX$5,$B28,0)</f>
        <v>-</v>
      </c>
      <c r="KY28" s="19" t="str">
        <f ca="1">OFFSET(KY$5,$B28,0)</f>
        <v>-</v>
      </c>
      <c r="KZ28" s="19" t="str">
        <f t="shared" ca="1" si="154"/>
        <v>-</v>
      </c>
      <c r="LA28" s="19" t="str">
        <f t="shared" ca="1" si="154"/>
        <v>-</v>
      </c>
      <c r="LB28" s="19">
        <f t="shared" ca="1" si="154"/>
        <v>1</v>
      </c>
      <c r="LC28" s="19" t="str">
        <f t="shared" ca="1" si="154"/>
        <v>-</v>
      </c>
      <c r="LD28" s="19" t="str">
        <f t="shared" ref="LD28:LM29" ca="1" si="155">OFFSET(LD$5,$B28,0)</f>
        <v>-</v>
      </c>
      <c r="LE28" s="19" t="str">
        <f t="shared" ca="1" si="155"/>
        <v>-</v>
      </c>
      <c r="LF28" s="19" t="str">
        <f t="shared" ca="1" si="155"/>
        <v>-</v>
      </c>
      <c r="LG28" s="19" t="str">
        <f t="shared" ca="1" si="155"/>
        <v>-</v>
      </c>
      <c r="LH28" s="19" t="str">
        <f t="shared" ca="1" si="155"/>
        <v>-</v>
      </c>
      <c r="LI28" s="19" t="str">
        <f t="shared" ca="1" si="155"/>
        <v>-</v>
      </c>
      <c r="LJ28" s="19" t="str">
        <f t="shared" ca="1" si="155"/>
        <v>-</v>
      </c>
      <c r="LK28" s="19" t="str">
        <f t="shared" ca="1" si="155"/>
        <v>-</v>
      </c>
      <c r="LL28" s="19" t="str">
        <f t="shared" ca="1" si="155"/>
        <v>-</v>
      </c>
      <c r="LM28" s="19" t="str">
        <f t="shared" ca="1" si="155"/>
        <v>-</v>
      </c>
      <c r="LN28" s="19" t="str">
        <f t="shared" ref="LN28:LV29" ca="1" si="156">OFFSET(LN$5,$B28,0)</f>
        <v>-</v>
      </c>
      <c r="LO28" s="19" t="b">
        <f t="shared" ca="1" si="156"/>
        <v>1</v>
      </c>
      <c r="LP28" s="19">
        <f t="shared" ca="1" si="156"/>
        <v>0</v>
      </c>
      <c r="LQ28" s="19" t="str">
        <f t="shared" ca="1" si="156"/>
        <v>-</v>
      </c>
      <c r="LR28" s="19">
        <f t="shared" ca="1" si="156"/>
        <v>999999</v>
      </c>
      <c r="LS28" s="19">
        <f t="shared" ca="1" si="156"/>
        <v>999999</v>
      </c>
      <c r="LT28" s="19">
        <f t="shared" ca="1" si="156"/>
        <v>999999</v>
      </c>
      <c r="LU28" s="19">
        <f t="shared" ca="1" si="156"/>
        <v>999999</v>
      </c>
      <c r="LV28" s="19">
        <f t="shared" ca="1" si="156"/>
        <v>999999</v>
      </c>
      <c r="LW28" s="19" t="str">
        <f t="shared" ref="LW28:MF29" ca="1" si="157">OFFSET(LW$5,$B28,0)</f>
        <v>-</v>
      </c>
      <c r="LX28" s="19" t="str">
        <f t="shared" ca="1" si="157"/>
        <v>-</v>
      </c>
      <c r="LY28" s="19" t="str">
        <f t="shared" ca="1" si="157"/>
        <v>-</v>
      </c>
      <c r="LZ28" s="19" t="b">
        <f t="shared" ca="1" si="157"/>
        <v>1</v>
      </c>
      <c r="MA28" s="19">
        <f t="shared" ca="1" si="157"/>
        <v>0</v>
      </c>
      <c r="MB28" s="19" t="str">
        <f t="shared" ca="1" si="157"/>
        <v>-</v>
      </c>
      <c r="MC28" s="19" t="str">
        <f t="shared" ca="1" si="157"/>
        <v>-</v>
      </c>
      <c r="MD28" s="19" t="str">
        <f t="shared" ca="1" si="157"/>
        <v>-</v>
      </c>
      <c r="ME28" s="19" t="str">
        <f t="shared" ca="1" si="157"/>
        <v>-</v>
      </c>
      <c r="MF28" s="19" t="str">
        <f t="shared" ca="1" si="157"/>
        <v>-</v>
      </c>
      <c r="MG28" s="19" t="str">
        <f t="shared" ca="1" si="127"/>
        <v>-</v>
      </c>
      <c r="MH28" s="19" t="str">
        <f t="shared" ca="1" si="127"/>
        <v>-</v>
      </c>
      <c r="MI28" s="19" t="str">
        <f t="shared" ref="MI28:MO29" ca="1" si="158">OFFSET(MI$5,$B28,0)</f>
        <v>-</v>
      </c>
      <c r="MJ28" s="19" t="str">
        <f t="shared" ca="1" si="158"/>
        <v>-</v>
      </c>
      <c r="MK28" s="19" t="str">
        <f t="shared" ca="1" si="158"/>
        <v>-</v>
      </c>
      <c r="ML28" s="19" t="str">
        <f t="shared" ca="1" si="158"/>
        <v>-</v>
      </c>
      <c r="MM28" s="19" t="str">
        <f t="shared" ca="1" si="158"/>
        <v>-</v>
      </c>
      <c r="MN28" s="19">
        <f t="shared" ca="1" si="158"/>
        <v>500</v>
      </c>
      <c r="MO28" s="19">
        <f t="shared" ca="1" si="158"/>
        <v>500</v>
      </c>
      <c r="MP28" s="19" t="str">
        <f t="shared" ref="MP28:MP29" ca="1" si="159">OFFSET(MP$5,$B28,0)</f>
        <v>-</v>
      </c>
      <c r="MQ28" s="19" t="str">
        <f t="shared" ref="MQ28:NA29" ca="1" si="160">OFFSET(MQ$5,$B28,0)</f>
        <v>-</v>
      </c>
      <c r="MR28" s="19" t="str">
        <f t="shared" ca="1" si="160"/>
        <v>-</v>
      </c>
      <c r="MS28" s="19">
        <f t="shared" ref="MS28:MS29" ca="1" si="161">OFFSET(MS$5,$B28,0)</f>
        <v>1</v>
      </c>
      <c r="MT28" s="9"/>
      <c r="MU28" s="19" t="str">
        <f t="shared" ca="1" si="160"/>
        <v>-</v>
      </c>
      <c r="MV28" s="19" t="str">
        <f t="shared" ca="1" si="160"/>
        <v>-</v>
      </c>
      <c r="MW28" s="19" t="str">
        <f t="shared" ca="1" si="160"/>
        <v>-</v>
      </c>
      <c r="MX28" s="19" t="str">
        <f t="shared" ca="1" si="160"/>
        <v>-</v>
      </c>
      <c r="MY28" s="19">
        <f t="shared" ca="1" si="160"/>
        <v>1</v>
      </c>
      <c r="MZ28" s="19">
        <f t="shared" ca="1" si="160"/>
        <v>1</v>
      </c>
      <c r="NA28" s="19">
        <f t="shared" ca="1" si="160"/>
        <v>1</v>
      </c>
      <c r="NB28" s="9"/>
      <c r="NC28" s="19" t="str">
        <f t="shared" ca="1" si="130"/>
        <v>-</v>
      </c>
      <c r="ND28" s="19" t="str">
        <f t="shared" ca="1" si="130"/>
        <v>-</v>
      </c>
      <c r="NE28" s="19" t="str">
        <f t="shared" ca="1" si="130"/>
        <v>-</v>
      </c>
      <c r="NF28" s="19" t="str">
        <f t="shared" ca="1" si="130"/>
        <v>-</v>
      </c>
      <c r="NG28" s="19" t="str">
        <f t="shared" ca="1" si="130"/>
        <v>-</v>
      </c>
      <c r="NH28" s="19" t="str">
        <f t="shared" ca="1" si="130"/>
        <v>-</v>
      </c>
      <c r="NI28" s="19" t="str">
        <f t="shared" ca="1" si="130"/>
        <v>-</v>
      </c>
      <c r="NJ28" s="19" t="str">
        <f t="shared" ca="1" si="130"/>
        <v>-</v>
      </c>
      <c r="NK28" s="19" t="str">
        <f t="shared" ca="1" si="130"/>
        <v>-</v>
      </c>
      <c r="NL28" s="19" t="str">
        <f t="shared" ca="1" si="130"/>
        <v>-</v>
      </c>
      <c r="NM28" s="19">
        <f t="shared" ref="NM28:NM29" ca="1" si="162">OFFSET(NM$5,$B28,0)</f>
        <v>1</v>
      </c>
      <c r="NN28" s="136">
        <f t="shared" si="131"/>
        <v>1</v>
      </c>
      <c r="NO28" s="136">
        <f t="shared" si="131"/>
        <v>1</v>
      </c>
      <c r="NP28" s="136">
        <f t="shared" si="131"/>
        <v>1</v>
      </c>
      <c r="NQ28" s="136">
        <f t="shared" si="131"/>
        <v>1</v>
      </c>
      <c r="NR28" s="136">
        <f t="shared" si="131"/>
        <v>1</v>
      </c>
      <c r="NS28" s="136">
        <f t="shared" si="131"/>
        <v>1</v>
      </c>
      <c r="NT28" s="136">
        <f t="shared" si="131"/>
        <v>1</v>
      </c>
      <c r="NU28" s="136">
        <f t="shared" si="131"/>
        <v>1</v>
      </c>
      <c r="NV28" s="9"/>
      <c r="NW28" s="12" t="str">
        <f t="shared" si="88"/>
        <v>-</v>
      </c>
      <c r="NX28" s="19" t="str">
        <f t="shared" ca="1" si="141"/>
        <v>-</v>
      </c>
      <c r="NY28" s="19" t="str">
        <f t="shared" ca="1" si="141"/>
        <v>-</v>
      </c>
      <c r="NZ28" s="19" t="str">
        <f t="shared" ca="1" si="141"/>
        <v>-</v>
      </c>
      <c r="OA28" s="19" t="str">
        <f t="shared" ca="1" si="141"/>
        <v>-</v>
      </c>
      <c r="OB28" s="19" t="str">
        <f t="shared" ca="1" si="141"/>
        <v>-</v>
      </c>
      <c r="OC28" s="19" t="str">
        <f t="shared" ca="1" si="141"/>
        <v>-</v>
      </c>
      <c r="OD28" s="19" t="str">
        <f t="shared" ca="1" si="141"/>
        <v>-</v>
      </c>
      <c r="OE28" s="19" t="str">
        <f t="shared" ca="1" si="141"/>
        <v>-</v>
      </c>
      <c r="OF28" s="19" t="str">
        <f t="shared" ca="1" si="141"/>
        <v>-</v>
      </c>
      <c r="OG28" s="19" t="str">
        <f t="shared" ca="1" si="141"/>
        <v>-</v>
      </c>
      <c r="OH28" s="19" t="str">
        <f t="shared" ca="1" si="141"/>
        <v>-</v>
      </c>
      <c r="OI28" s="19" t="str">
        <f t="shared" ca="1" si="141"/>
        <v>-</v>
      </c>
      <c r="OJ28" s="19" t="str">
        <f t="shared" ca="1" si="141"/>
        <v>-</v>
      </c>
      <c r="OK28" s="19" t="str">
        <f t="shared" ca="1" si="141"/>
        <v>-</v>
      </c>
      <c r="OL28" s="19" t="str">
        <f t="shared" ca="1" si="141"/>
        <v>-</v>
      </c>
      <c r="OM28" s="19" t="str">
        <f t="shared" ca="1" si="141"/>
        <v>-</v>
      </c>
      <c r="ON28" s="19" t="str">
        <f t="shared" ca="1" si="141"/>
        <v>-</v>
      </c>
      <c r="OO28" s="19" t="str">
        <f t="shared" ca="1" si="141"/>
        <v>-</v>
      </c>
      <c r="OP28" s="19" t="str">
        <f t="shared" ca="1" si="141"/>
        <v>-</v>
      </c>
      <c r="OQ28" s="19" t="str">
        <f t="shared" ca="1" si="141"/>
        <v>-</v>
      </c>
      <c r="OR28" s="19" t="str">
        <f t="shared" ca="1" si="141"/>
        <v>-</v>
      </c>
      <c r="OS28" s="19" t="str">
        <f t="shared" ca="1" si="141"/>
        <v>-</v>
      </c>
      <c r="OT28" s="19" t="str">
        <f t="shared" ca="1" si="141"/>
        <v>-</v>
      </c>
      <c r="OU28" s="19" t="str">
        <f t="shared" ca="1" si="141"/>
        <v>-</v>
      </c>
      <c r="OV28" s="19" t="str">
        <f t="shared" ca="1" si="141"/>
        <v>-</v>
      </c>
      <c r="OW28" s="19" t="str">
        <f t="shared" ca="1" si="141"/>
        <v>-</v>
      </c>
      <c r="OX28" s="19" t="str">
        <f t="shared" ca="1" si="141"/>
        <v>-</v>
      </c>
      <c r="OY28" s="19" t="str">
        <f t="shared" ca="1" si="141"/>
        <v>-</v>
      </c>
      <c r="OZ28" s="19" t="str">
        <f t="shared" ca="1" si="141"/>
        <v>-</v>
      </c>
      <c r="PA28" s="19" t="str">
        <f t="shared" ca="1" si="141"/>
        <v>-</v>
      </c>
      <c r="PB28" s="19" t="str">
        <f t="shared" ca="1" si="141"/>
        <v>-</v>
      </c>
      <c r="PC28" s="19" t="str">
        <f t="shared" ca="1" si="141"/>
        <v>-</v>
      </c>
      <c r="PD28" s="19" t="str">
        <f t="shared" ca="1" si="141"/>
        <v>-</v>
      </c>
      <c r="PE28" s="19" t="str">
        <f t="shared" ca="1" si="141"/>
        <v>-</v>
      </c>
      <c r="PF28" s="19" t="str">
        <f t="shared" ca="1" si="141"/>
        <v>-</v>
      </c>
      <c r="PG28" s="19" t="str">
        <f t="shared" ca="1" si="141"/>
        <v>-</v>
      </c>
      <c r="PH28" s="19" t="str">
        <f t="shared" ca="1" si="141"/>
        <v>-</v>
      </c>
      <c r="PI28" s="19" t="str">
        <f t="shared" ca="1" si="141"/>
        <v>-</v>
      </c>
      <c r="PJ28" s="19" t="str">
        <f t="shared" ca="1" si="141"/>
        <v>-</v>
      </c>
      <c r="PK28" s="19" t="str">
        <f t="shared" ca="1" si="141"/>
        <v>-</v>
      </c>
      <c r="PL28" s="19" t="str">
        <f t="shared" ca="1" si="141"/>
        <v>-</v>
      </c>
      <c r="PM28" s="19" t="str">
        <f t="shared" ca="1" si="141"/>
        <v>-</v>
      </c>
      <c r="PN28" s="19" t="str">
        <f t="shared" ca="1" si="141"/>
        <v>-</v>
      </c>
      <c r="PO28" s="19" t="str">
        <f t="shared" ca="1" si="141"/>
        <v>-</v>
      </c>
      <c r="PP28" s="19" t="str">
        <f t="shared" ca="1" si="141"/>
        <v>-</v>
      </c>
      <c r="PQ28" s="19" t="str">
        <f t="shared" ca="1" si="141"/>
        <v>-</v>
      </c>
      <c r="PR28" s="19" t="str">
        <f t="shared" ca="1" si="141"/>
        <v>-</v>
      </c>
      <c r="PS28" s="19" t="str">
        <f t="shared" ca="1" si="141"/>
        <v>-</v>
      </c>
      <c r="PT28" s="19" t="str">
        <f t="shared" ca="1" si="141"/>
        <v>-</v>
      </c>
      <c r="PU28" s="19" t="str">
        <f t="shared" ca="1" si="141"/>
        <v>-</v>
      </c>
      <c r="PV28" s="19" t="str">
        <f t="shared" ca="1" si="141"/>
        <v>-</v>
      </c>
      <c r="PW28" s="19" t="str">
        <f t="shared" ca="1" si="141"/>
        <v>-</v>
      </c>
      <c r="PX28" s="19" t="str">
        <f t="shared" ca="1" si="141"/>
        <v>-</v>
      </c>
      <c r="PY28" s="19" t="str">
        <f t="shared" ca="1" si="141"/>
        <v>-</v>
      </c>
      <c r="PZ28" s="19" t="str">
        <f t="shared" ca="1" si="141"/>
        <v>-</v>
      </c>
      <c r="QA28" s="19" t="str">
        <f t="shared" ca="1" si="141"/>
        <v>-</v>
      </c>
      <c r="QB28" s="19" t="str">
        <f t="shared" ca="1" si="141"/>
        <v>-</v>
      </c>
      <c r="QC28" s="19" t="str">
        <f t="shared" ca="1" si="141"/>
        <v>-</v>
      </c>
      <c r="QD28" s="19" t="str">
        <f t="shared" ca="1" si="141"/>
        <v>-</v>
      </c>
      <c r="QE28" s="19" t="str">
        <f t="shared" ca="1" si="141"/>
        <v>-</v>
      </c>
      <c r="QF28" s="19" t="str">
        <f t="shared" ca="1" si="141"/>
        <v>-</v>
      </c>
      <c r="QG28" s="12" t="str">
        <f t="shared" si="89"/>
        <v>-</v>
      </c>
      <c r="QH28" s="19" t="str">
        <f t="shared" ca="1" si="141"/>
        <v>-</v>
      </c>
      <c r="QI28" s="19" t="str">
        <f t="shared" ca="1" si="141"/>
        <v>-</v>
      </c>
      <c r="QJ28" s="19" t="str">
        <f t="shared" ca="1" si="141"/>
        <v>-</v>
      </c>
      <c r="QK28" s="19" t="str">
        <f t="shared" ca="1" si="141"/>
        <v>-</v>
      </c>
      <c r="QL28" s="19" t="str">
        <f t="shared" ca="1" si="141"/>
        <v>-</v>
      </c>
      <c r="QM28" s="19" t="str">
        <f t="shared" ca="1" si="141"/>
        <v>-</v>
      </c>
      <c r="QN28" s="19" t="str">
        <f t="shared" ca="1" si="141"/>
        <v>-</v>
      </c>
      <c r="QO28" s="19" t="str">
        <f t="shared" ca="1" si="141"/>
        <v>-</v>
      </c>
      <c r="QP28" s="19" t="str">
        <f t="shared" ca="1" si="141"/>
        <v>-</v>
      </c>
      <c r="QQ28" s="19" t="str">
        <f t="shared" ca="1" si="141"/>
        <v>-</v>
      </c>
      <c r="QR28" s="19" t="str">
        <f t="shared" ca="1" si="141"/>
        <v>-</v>
      </c>
      <c r="QS28" s="19" t="str">
        <f t="shared" ca="1" si="141"/>
        <v>-</v>
      </c>
      <c r="QT28" s="19" t="str">
        <f t="shared" ca="1" si="141"/>
        <v>-</v>
      </c>
      <c r="QU28" s="19" t="str">
        <f t="shared" ca="1" si="141"/>
        <v>-</v>
      </c>
      <c r="QV28" s="19" t="str">
        <f t="shared" ca="1" si="141"/>
        <v>-</v>
      </c>
      <c r="QW28" s="19" t="str">
        <f t="shared" ca="1" si="141"/>
        <v>-</v>
      </c>
      <c r="QX28" s="19" t="str">
        <f t="shared" ca="1" si="141"/>
        <v>-</v>
      </c>
      <c r="QY28" s="19" t="str">
        <f t="shared" ca="1" si="141"/>
        <v>-</v>
      </c>
      <c r="QZ28" s="19" t="str">
        <f t="shared" ca="1" si="141"/>
        <v>-</v>
      </c>
      <c r="RA28" s="19" t="str">
        <f t="shared" ca="1" si="141"/>
        <v>-</v>
      </c>
      <c r="RB28" s="19" t="str">
        <f t="shared" ca="1" si="141"/>
        <v>-</v>
      </c>
      <c r="RC28" s="19" t="str">
        <f t="shared" ca="1" si="141"/>
        <v>-</v>
      </c>
      <c r="RD28" s="19" t="str">
        <f t="shared" ca="1" si="141"/>
        <v>-</v>
      </c>
      <c r="RE28" s="19" t="str">
        <f t="shared" ca="1" si="141"/>
        <v>-</v>
      </c>
      <c r="RF28" s="19" t="str">
        <f t="shared" ca="1" si="141"/>
        <v>-</v>
      </c>
      <c r="RG28" s="19" t="str">
        <f t="shared" ca="1" si="132"/>
        <v>-</v>
      </c>
      <c r="RH28" s="19" t="str">
        <f t="shared" ca="1" si="132"/>
        <v>-</v>
      </c>
      <c r="RI28" s="19" t="str">
        <f t="shared" ca="1" si="132"/>
        <v>-</v>
      </c>
      <c r="RJ28" s="19" t="str">
        <f t="shared" ca="1" si="132"/>
        <v>-</v>
      </c>
      <c r="RK28" s="19" t="str">
        <f t="shared" ca="1" si="133"/>
        <v>-</v>
      </c>
      <c r="RL28" s="19" t="str">
        <f t="shared" ca="1" si="133"/>
        <v>-</v>
      </c>
      <c r="RM28" s="19" t="str">
        <f t="shared" ca="1" si="133"/>
        <v>-</v>
      </c>
      <c r="RN28" s="19" t="str">
        <f t="shared" ca="1" si="133"/>
        <v>-</v>
      </c>
      <c r="RO28" s="19" t="str">
        <f t="shared" ca="1" si="133"/>
        <v>-</v>
      </c>
      <c r="RP28" s="19" t="str">
        <f t="shared" ca="1" si="133"/>
        <v>-</v>
      </c>
      <c r="RQ28" s="19" t="str">
        <f t="shared" ca="1" si="134"/>
        <v>-</v>
      </c>
      <c r="RR28" s="19" t="str">
        <f t="shared" ca="1" si="134"/>
        <v>-</v>
      </c>
      <c r="RS28" s="19" t="str">
        <f t="shared" ca="1" si="134"/>
        <v>-</v>
      </c>
      <c r="RT28" s="19" t="str">
        <f t="shared" ca="1" si="134"/>
        <v>-</v>
      </c>
      <c r="RU28" s="19" t="str">
        <f t="shared" ca="1" si="134"/>
        <v>-</v>
      </c>
      <c r="RV28" s="19" t="str">
        <f t="shared" ca="1" si="134"/>
        <v>-</v>
      </c>
      <c r="RW28" s="19" t="str">
        <f t="shared" ca="1" si="134"/>
        <v>-</v>
      </c>
      <c r="RX28" s="19" t="str">
        <f t="shared" ca="1" si="134"/>
        <v>-</v>
      </c>
      <c r="RY28" s="19" t="str">
        <f t="shared" ca="1" si="134"/>
        <v>-</v>
      </c>
      <c r="RZ28" s="19" t="str">
        <f t="shared" ca="1" si="134"/>
        <v>-</v>
      </c>
      <c r="SA28" s="19" t="str">
        <f t="shared" ca="1" si="134"/>
        <v>-</v>
      </c>
      <c r="SB28" s="19" t="str">
        <f t="shared" ca="1" si="134"/>
        <v>-</v>
      </c>
      <c r="SC28" s="19" t="str">
        <f t="shared" ca="1" si="134"/>
        <v>-</v>
      </c>
      <c r="SD28" s="19" t="str">
        <f t="shared" ca="1" si="134"/>
        <v>-</v>
      </c>
      <c r="SE28" s="19" t="str">
        <f t="shared" ca="1" si="134"/>
        <v>-</v>
      </c>
      <c r="SF28" s="19" t="str">
        <f t="shared" ca="1" si="134"/>
        <v>-</v>
      </c>
      <c r="SG28" s="19" t="str">
        <f t="shared" ca="1" si="134"/>
        <v>-</v>
      </c>
      <c r="SH28" s="19" t="str">
        <f t="shared" ca="1" si="134"/>
        <v>-</v>
      </c>
      <c r="SI28" s="19" t="str">
        <f t="shared" ca="1" si="134"/>
        <v>-</v>
      </c>
      <c r="SJ28" s="19" t="str">
        <f t="shared" ca="1" si="134"/>
        <v>-</v>
      </c>
      <c r="SK28" s="19" t="str">
        <f t="shared" ca="1" si="135"/>
        <v>-</v>
      </c>
      <c r="SL28" s="19" t="str">
        <f t="shared" ca="1" si="135"/>
        <v>-</v>
      </c>
      <c r="SM28" s="19" t="str">
        <f t="shared" ca="1" si="135"/>
        <v>-</v>
      </c>
      <c r="SN28" s="19" t="str">
        <f t="shared" ca="1" si="135"/>
        <v>-</v>
      </c>
      <c r="SO28" s="19" t="str">
        <f t="shared" ca="1" si="135"/>
        <v>-</v>
      </c>
      <c r="SP28" s="19" t="str">
        <f t="shared" ca="1" si="135"/>
        <v>-</v>
      </c>
      <c r="SQ28" s="12" t="b">
        <f t="shared" si="91"/>
        <v>1</v>
      </c>
      <c r="SR28" s="19" t="str">
        <f t="shared" ca="1" si="134"/>
        <v>-</v>
      </c>
      <c r="SS28" s="19" t="str">
        <f t="shared" ca="1" si="134"/>
        <v>-</v>
      </c>
      <c r="ST28" s="19" t="str">
        <f t="shared" ca="1" si="134"/>
        <v>-</v>
      </c>
      <c r="SU28" s="19" t="str">
        <f t="shared" ca="1" si="136"/>
        <v>-</v>
      </c>
      <c r="SV28" s="19" t="str">
        <f t="shared" ca="1" si="136"/>
        <v>-</v>
      </c>
      <c r="SW28" s="19" t="str">
        <f t="shared" ca="1" si="136"/>
        <v>-</v>
      </c>
      <c r="SX28" s="19" t="str">
        <f t="shared" ca="1" si="136"/>
        <v>-</v>
      </c>
      <c r="SY28" s="19" t="str">
        <f t="shared" ca="1" si="136"/>
        <v>-</v>
      </c>
      <c r="SZ28" s="19" t="str">
        <f t="shared" ca="1" si="136"/>
        <v>-</v>
      </c>
      <c r="TA28" s="19" t="str">
        <f t="shared" ca="1" si="134"/>
        <v>-</v>
      </c>
      <c r="TB28" s="19" t="str">
        <f t="shared" ca="1" si="134"/>
        <v>-</v>
      </c>
      <c r="TC28" s="19" t="str">
        <f t="shared" ca="1" si="134"/>
        <v>-</v>
      </c>
      <c r="TD28" s="19" t="str">
        <f t="shared" ca="1" si="134"/>
        <v>-</v>
      </c>
      <c r="TE28" s="19" t="str">
        <f t="shared" ca="1" si="134"/>
        <v>-</v>
      </c>
      <c r="TF28" s="19" t="str">
        <f t="shared" ca="1" si="134"/>
        <v>-</v>
      </c>
      <c r="TG28" s="19" t="str">
        <f t="shared" ca="1" si="134"/>
        <v>-</v>
      </c>
      <c r="TH28" s="19" t="str">
        <f t="shared" ca="1" si="134"/>
        <v>-</v>
      </c>
      <c r="TI28" s="19" t="str">
        <f t="shared" ca="1" si="134"/>
        <v>-</v>
      </c>
      <c r="TJ28" s="19" t="str">
        <f t="shared" ca="1" si="134"/>
        <v>-</v>
      </c>
      <c r="TK28" s="19" t="str">
        <f t="shared" ca="1" si="134"/>
        <v>-</v>
      </c>
      <c r="TL28" s="19" t="str">
        <f t="shared" ca="1" si="134"/>
        <v>-</v>
      </c>
      <c r="TM28" s="19" t="str">
        <f t="shared" ca="1" si="134"/>
        <v>-</v>
      </c>
      <c r="TN28" s="19" t="str">
        <f t="shared" ca="1" si="134"/>
        <v>-</v>
      </c>
      <c r="TO28" s="19" t="str">
        <f t="shared" ca="1" si="134"/>
        <v>-</v>
      </c>
      <c r="TP28" s="19" t="str">
        <f t="shared" ca="1" si="134"/>
        <v>-</v>
      </c>
      <c r="TQ28" s="19" t="str">
        <f t="shared" ca="1" si="134"/>
        <v>-</v>
      </c>
      <c r="TR28" s="19" t="str">
        <f t="shared" ca="1" si="134"/>
        <v>-</v>
      </c>
      <c r="TS28" s="19" t="str">
        <f t="shared" ca="1" si="134"/>
        <v>-</v>
      </c>
      <c r="TT28" s="19" t="str">
        <f t="shared" ca="1" si="134"/>
        <v>-</v>
      </c>
      <c r="TU28" s="19" t="str">
        <f t="shared" ca="1" si="137"/>
        <v>-</v>
      </c>
      <c r="TV28" s="19" t="str">
        <f t="shared" ca="1" si="137"/>
        <v>-</v>
      </c>
      <c r="TW28" s="19" t="str">
        <f t="shared" ca="1" si="137"/>
        <v>-</v>
      </c>
      <c r="TX28" s="19" t="str">
        <f t="shared" ca="1" si="137"/>
        <v>-</v>
      </c>
      <c r="TY28" s="19" t="str">
        <f t="shared" ca="1" si="137"/>
        <v>-</v>
      </c>
      <c r="TZ28" s="19" t="str">
        <f t="shared" ca="1" si="137"/>
        <v>-</v>
      </c>
      <c r="UA28" s="19" t="str">
        <f t="shared" ca="1" si="134"/>
        <v>-</v>
      </c>
      <c r="UB28" s="19" t="str">
        <f t="shared" ca="1" si="134"/>
        <v>-</v>
      </c>
      <c r="UC28" s="19" t="str">
        <f t="shared" ca="1" si="134"/>
        <v>-</v>
      </c>
      <c r="UD28" s="19" t="str">
        <f t="shared" ca="1" si="134"/>
        <v>-</v>
      </c>
      <c r="UE28" s="19" t="str">
        <f t="shared" ca="1" si="134"/>
        <v>-</v>
      </c>
      <c r="UF28" s="19" t="str">
        <f t="shared" ca="1" si="134"/>
        <v>-</v>
      </c>
      <c r="UG28" s="19" t="str">
        <f t="shared" ca="1" si="134"/>
        <v>-</v>
      </c>
      <c r="UH28" s="19" t="str">
        <f t="shared" ca="1" si="134"/>
        <v>-</v>
      </c>
      <c r="UI28" s="19" t="str">
        <f t="shared" ca="1" si="134"/>
        <v>-</v>
      </c>
      <c r="UJ28" s="19" t="str">
        <f t="shared" ca="1" si="134"/>
        <v>-</v>
      </c>
      <c r="UK28" s="19" t="str">
        <f t="shared" ca="1" si="134"/>
        <v>-</v>
      </c>
      <c r="UL28" s="19" t="str">
        <f t="shared" ca="1" si="134"/>
        <v>-</v>
      </c>
      <c r="UM28" s="19" t="str">
        <f t="shared" ca="1" si="134"/>
        <v>-</v>
      </c>
      <c r="UN28" s="19" t="str">
        <f t="shared" ca="1" si="134"/>
        <v>-</v>
      </c>
      <c r="UO28" s="19" t="str">
        <f t="shared" ca="1" si="134"/>
        <v>-</v>
      </c>
      <c r="UP28" s="19" t="str">
        <f t="shared" ca="1" si="134"/>
        <v>-</v>
      </c>
      <c r="UQ28" s="19" t="str">
        <f t="shared" ca="1" si="134"/>
        <v>-</v>
      </c>
      <c r="UR28" s="19" t="str">
        <f t="shared" ca="1" si="134"/>
        <v>-</v>
      </c>
      <c r="US28" s="19" t="str">
        <f t="shared" ca="1" si="134"/>
        <v>-</v>
      </c>
      <c r="UT28" s="19" t="str">
        <f t="shared" ca="1" si="134"/>
        <v>-</v>
      </c>
      <c r="UU28" s="19" t="str">
        <f t="shared" ca="1" si="138"/>
        <v>-</v>
      </c>
      <c r="UV28" s="19" t="str">
        <f t="shared" ca="1" si="138"/>
        <v>-</v>
      </c>
      <c r="UW28" s="19" t="str">
        <f t="shared" ca="1" si="138"/>
        <v>-</v>
      </c>
      <c r="UX28" s="19" t="str">
        <f t="shared" ca="1" si="138"/>
        <v>-</v>
      </c>
      <c r="UY28" s="19" t="str">
        <f t="shared" ca="1" si="138"/>
        <v>-</v>
      </c>
      <c r="UZ28" s="19" t="str">
        <f t="shared" ca="1" si="138"/>
        <v>-</v>
      </c>
      <c r="VA28" s="19">
        <f t="shared" ref="VA28:VA29" ca="1" si="163">OFFSET(VA$5,$B28,0)</f>
        <v>0</v>
      </c>
      <c r="VB28" s="23">
        <v>0</v>
      </c>
    </row>
    <row r="29" spans="1:574" hidden="1" outlineLevel="1">
      <c r="A29" s="21">
        <f t="shared" si="142"/>
        <v>24</v>
      </c>
      <c r="B29" s="21">
        <f t="shared" si="140"/>
        <v>20</v>
      </c>
      <c r="C29">
        <v>2</v>
      </c>
      <c r="D29" s="19" t="str">
        <f ca="1">OFFSET(D$5,$B29,0)</f>
        <v>SNSW</v>
      </c>
      <c r="E29" t="b">
        <v>0</v>
      </c>
      <c r="F29" t="b">
        <v>1</v>
      </c>
      <c r="G29" t="b">
        <v>0</v>
      </c>
      <c r="M29" s="12">
        <v>3</v>
      </c>
      <c r="O29" s="12">
        <v>3</v>
      </c>
      <c r="P29" s="12">
        <v>1</v>
      </c>
      <c r="Y29" s="211"/>
      <c r="Z29" s="211"/>
      <c r="AA29" s="211"/>
      <c r="AB29" s="211"/>
      <c r="AD29" s="211"/>
      <c r="AE29" s="211"/>
      <c r="AF29" s="211"/>
      <c r="AG29" s="211"/>
      <c r="AH29" s="211"/>
      <c r="AI29" s="211"/>
      <c r="AJ29" s="211"/>
      <c r="AK29" s="211"/>
      <c r="AS29" s="224" t="s">
        <v>1820</v>
      </c>
      <c r="AT29" s="9" t="str">
        <f>IF(COUNTIF(AS$5:AS29,AS29)=1,"-","Dup")</f>
        <v>-</v>
      </c>
      <c r="AU29" s="9"/>
      <c r="AV29" s="19" t="b">
        <f t="shared" ca="1" si="109"/>
        <v>1</v>
      </c>
      <c r="AW29" s="19" t="b">
        <f t="shared" ca="1" si="109"/>
        <v>1</v>
      </c>
      <c r="AX29" s="19" t="b">
        <f t="shared" ca="1" si="109"/>
        <v>1</v>
      </c>
      <c r="AY29" s="19" t="b">
        <f t="shared" ca="1" si="109"/>
        <v>1</v>
      </c>
      <c r="AZ29" s="19" t="b">
        <f t="shared" ca="1" si="109"/>
        <v>1</v>
      </c>
      <c r="BA29" s="19" t="b">
        <f t="shared" ca="1" si="109"/>
        <v>1</v>
      </c>
      <c r="BB29" s="19" t="b">
        <f t="shared" ca="1" si="109"/>
        <v>1</v>
      </c>
      <c r="BC29" s="19" t="b">
        <f t="shared" ca="1" si="109"/>
        <v>1</v>
      </c>
      <c r="BD29" s="9"/>
      <c r="BE29" s="19" t="b">
        <f t="shared" ca="1" si="143"/>
        <v>0</v>
      </c>
      <c r="BF29" s="19" t="str">
        <f t="shared" ca="1" si="143"/>
        <v>-</v>
      </c>
      <c r="BG29" s="19" t="str">
        <f t="shared" ca="1" si="143"/>
        <v>-</v>
      </c>
      <c r="BH29" s="19" t="str">
        <f t="shared" ca="1" si="143"/>
        <v>-</v>
      </c>
      <c r="BI29" s="19" t="b">
        <f t="shared" ca="1" si="143"/>
        <v>0</v>
      </c>
      <c r="BJ29" s="19" t="str">
        <f ca="1">OFFSET(BJ$5,$B29,0)</f>
        <v>-</v>
      </c>
      <c r="BK29" s="19" t="str">
        <f ca="1">OFFSET(BK$5,$B29,0)</f>
        <v>-</v>
      </c>
      <c r="BL29" s="9"/>
      <c r="BM29" s="19" t="str">
        <f t="shared" ca="1" si="111"/>
        <v>-</v>
      </c>
      <c r="BN29" s="19" t="str">
        <f t="shared" ca="1" si="111"/>
        <v>-</v>
      </c>
      <c r="BO29" s="19" t="str">
        <f t="shared" ca="1" si="111"/>
        <v>-</v>
      </c>
      <c r="BP29" s="19" t="str">
        <f t="shared" ca="1" si="111"/>
        <v>-</v>
      </c>
      <c r="BQ29" s="19" t="str">
        <f t="shared" ca="1" si="111"/>
        <v>-</v>
      </c>
      <c r="BR29" s="19" t="str">
        <f t="shared" ca="1" si="111"/>
        <v>-</v>
      </c>
      <c r="BS29" s="19" t="str">
        <f t="shared" ca="1" si="111"/>
        <v>-</v>
      </c>
      <c r="BT29" s="19" t="str">
        <f t="shared" ca="1" si="111"/>
        <v>-</v>
      </c>
      <c r="BU29" s="19" t="str">
        <f t="shared" ca="1" si="111"/>
        <v>-</v>
      </c>
      <c r="BV29" s="19" t="str">
        <f t="shared" ca="1" si="111"/>
        <v>-</v>
      </c>
      <c r="BW29" s="19" t="str">
        <f t="shared" ca="1" si="111"/>
        <v>-</v>
      </c>
      <c r="BX29" s="9"/>
      <c r="BY29" s="19" t="str">
        <f t="shared" ca="1" si="112"/>
        <v>-</v>
      </c>
      <c r="BZ29" s="19" t="str">
        <f t="shared" ca="1" si="112"/>
        <v>-</v>
      </c>
      <c r="CA29" s="19" t="str">
        <f t="shared" ca="1" si="112"/>
        <v>-</v>
      </c>
      <c r="CB29" s="19" t="str">
        <f t="shared" ca="1" si="112"/>
        <v>-</v>
      </c>
      <c r="CC29" s="19" t="str">
        <f t="shared" ca="1" si="112"/>
        <v>-</v>
      </c>
      <c r="CD29" s="19" t="str">
        <f t="shared" ca="1" si="112"/>
        <v>-</v>
      </c>
      <c r="CE29" s="19" t="str">
        <f t="shared" ca="1" si="112"/>
        <v>-</v>
      </c>
      <c r="CF29" s="19" t="str">
        <f t="shared" ca="1" si="112"/>
        <v>-</v>
      </c>
      <c r="CG29" s="19" t="str">
        <f t="shared" ca="1" si="112"/>
        <v>-</v>
      </c>
      <c r="CH29" s="19" t="str">
        <f t="shared" ca="1" si="112"/>
        <v>-</v>
      </c>
      <c r="CI29" s="9"/>
      <c r="CJ29" s="19" t="b">
        <f t="shared" ca="1" si="143"/>
        <v>0</v>
      </c>
      <c r="CK29" s="19" t="b">
        <f t="shared" ca="1" si="113"/>
        <v>0</v>
      </c>
      <c r="CL29" s="19" t="b">
        <f t="shared" ca="1" si="144"/>
        <v>0</v>
      </c>
      <c r="CM29" s="19">
        <f t="shared" ca="1" si="144"/>
        <v>0</v>
      </c>
      <c r="CN29" s="19" t="b">
        <f t="shared" ca="1" si="143"/>
        <v>1</v>
      </c>
      <c r="CO29" s="19" t="str">
        <f t="shared" ca="1" si="143"/>
        <v>-</v>
      </c>
      <c r="CP29" s="19" t="b">
        <f t="shared" ca="1" si="143"/>
        <v>1</v>
      </c>
      <c r="CQ29" s="19">
        <f t="shared" ca="1" si="145"/>
        <v>3</v>
      </c>
      <c r="CR29" s="19" t="str">
        <f t="shared" ca="1" si="96"/>
        <v>-</v>
      </c>
      <c r="CS29" s="19" t="str">
        <f t="shared" ca="1" si="96"/>
        <v>-</v>
      </c>
      <c r="CT29" s="19" t="str">
        <f t="shared" ca="1" si="96"/>
        <v>-</v>
      </c>
      <c r="CU29" s="19" t="str">
        <f t="shared" ca="1" si="96"/>
        <v>-</v>
      </c>
      <c r="CV29" s="19" t="str">
        <f t="shared" ca="1" si="96"/>
        <v>-</v>
      </c>
      <c r="CW29" s="19" t="str">
        <f t="shared" ca="1" si="96"/>
        <v>-</v>
      </c>
      <c r="CX29" s="19" t="str">
        <f t="shared" ca="1" si="96"/>
        <v>-</v>
      </c>
      <c r="CY29" s="19" t="str">
        <f t="shared" ca="1" si="115"/>
        <v>-</v>
      </c>
      <c r="CZ29" s="19" t="str">
        <f t="shared" ca="1" si="115"/>
        <v>-</v>
      </c>
      <c r="DA29" s="19" t="str">
        <f t="shared" ca="1" si="115"/>
        <v>-</v>
      </c>
      <c r="DB29" s="19" t="str">
        <f t="shared" ca="1" si="115"/>
        <v>-</v>
      </c>
      <c r="DC29" s="19" t="str">
        <f t="shared" ca="1" si="115"/>
        <v>-</v>
      </c>
      <c r="DD29" s="19">
        <f t="shared" ca="1" si="115"/>
        <v>1</v>
      </c>
      <c r="DE29" s="19">
        <f t="shared" ca="1" si="115"/>
        <v>1</v>
      </c>
      <c r="DF29" s="19" t="str">
        <f t="shared" ca="1" si="115"/>
        <v>-</v>
      </c>
      <c r="DG29" s="19" t="str">
        <f t="shared" ca="1" si="115"/>
        <v>-</v>
      </c>
      <c r="DH29" s="19" t="str">
        <f t="shared" ca="1" si="115"/>
        <v>-</v>
      </c>
      <c r="DI29" s="19" t="str">
        <f t="shared" ca="1" si="115"/>
        <v>-</v>
      </c>
      <c r="DJ29" s="19" t="str">
        <f t="shared" ca="1" si="115"/>
        <v>-</v>
      </c>
      <c r="DK29" s="19" t="str">
        <f t="shared" ca="1" si="115"/>
        <v>-</v>
      </c>
      <c r="DL29" s="19" t="str">
        <f t="shared" ca="1" si="115"/>
        <v>-</v>
      </c>
      <c r="DM29" s="19" t="str">
        <f t="shared" ca="1" si="115"/>
        <v>-</v>
      </c>
      <c r="DN29" s="19" t="str">
        <f t="shared" ca="1" si="115"/>
        <v>-</v>
      </c>
      <c r="DO29" s="19" t="str">
        <f t="shared" ca="1" si="145"/>
        <v>-</v>
      </c>
      <c r="DP29" s="19">
        <f t="shared" ca="1" si="143"/>
        <v>1</v>
      </c>
      <c r="DQ29" s="19">
        <f t="shared" ca="1" si="146"/>
        <v>1</v>
      </c>
      <c r="DR29" s="9"/>
      <c r="DS29" s="19">
        <f t="shared" ca="1" si="147"/>
        <v>0.125</v>
      </c>
      <c r="DT29" s="19">
        <f t="shared" ca="1" si="147"/>
        <v>0.3</v>
      </c>
      <c r="DU29" s="19">
        <f t="shared" ca="1" si="147"/>
        <v>-0.05</v>
      </c>
      <c r="DV29" s="19">
        <f t="shared" ca="1" si="147"/>
        <v>0.1</v>
      </c>
      <c r="DW29" s="19">
        <f t="shared" ca="1" si="147"/>
        <v>0.25</v>
      </c>
      <c r="DX29" s="19">
        <f t="shared" ca="1" si="147"/>
        <v>-0.05</v>
      </c>
      <c r="DY29" s="19">
        <f t="shared" ca="1" si="147"/>
        <v>0.05</v>
      </c>
      <c r="DZ29" s="19">
        <f t="shared" ca="1" si="147"/>
        <v>0.1</v>
      </c>
      <c r="EA29" s="19">
        <f t="shared" ca="1" si="147"/>
        <v>-0.02</v>
      </c>
      <c r="EB29" s="19">
        <f t="shared" ca="1" si="147"/>
        <v>0.1</v>
      </c>
      <c r="EC29" s="19">
        <f t="shared" ca="1" si="147"/>
        <v>0.25</v>
      </c>
      <c r="ED29" s="19">
        <f t="shared" ca="1" si="147"/>
        <v>-0.05</v>
      </c>
      <c r="EE29" s="19">
        <f t="shared" ca="1" si="148"/>
        <v>0</v>
      </c>
      <c r="EF29" s="19">
        <f t="shared" ca="1" si="148"/>
        <v>0</v>
      </c>
      <c r="EG29" s="19">
        <f t="shared" ca="1" si="148"/>
        <v>0</v>
      </c>
      <c r="EH29" s="19">
        <f t="shared" ca="1" si="148"/>
        <v>0</v>
      </c>
      <c r="EI29" s="19">
        <f t="shared" ca="1" si="117"/>
        <v>0</v>
      </c>
      <c r="EJ29" s="19">
        <f t="shared" ca="1" si="117"/>
        <v>0</v>
      </c>
      <c r="EK29" s="19">
        <f t="shared" ca="1" si="117"/>
        <v>0</v>
      </c>
      <c r="EL29" s="19">
        <f t="shared" ca="1" si="117"/>
        <v>0</v>
      </c>
      <c r="EM29" s="19">
        <f t="shared" ca="1" si="117"/>
        <v>0</v>
      </c>
      <c r="EN29" s="19">
        <f t="shared" ca="1" si="117"/>
        <v>0</v>
      </c>
      <c r="EO29" s="19">
        <f t="shared" ca="1" si="117"/>
        <v>0</v>
      </c>
      <c r="EP29" s="19">
        <f t="shared" ca="1" si="117"/>
        <v>0</v>
      </c>
      <c r="EQ29" s="19">
        <f t="shared" ca="1" si="117"/>
        <v>0</v>
      </c>
      <c r="ER29" s="19">
        <f t="shared" ca="1" si="117"/>
        <v>0</v>
      </c>
      <c r="ES29" s="19">
        <f t="shared" ca="1" si="117"/>
        <v>0</v>
      </c>
      <c r="ET29" s="19">
        <f t="shared" ca="1" si="117"/>
        <v>0</v>
      </c>
      <c r="EU29" s="19">
        <f t="shared" ca="1" si="117"/>
        <v>0</v>
      </c>
      <c r="EV29" s="19">
        <f t="shared" ca="1" si="117"/>
        <v>0</v>
      </c>
      <c r="EW29" s="19">
        <f t="shared" ca="1" si="117"/>
        <v>0</v>
      </c>
      <c r="EX29" s="19">
        <f t="shared" ca="1" si="117"/>
        <v>0</v>
      </c>
      <c r="EY29" s="19">
        <f t="shared" ca="1" si="117"/>
        <v>0</v>
      </c>
      <c r="EZ29" s="19">
        <f t="shared" ca="1" si="117"/>
        <v>0</v>
      </c>
      <c r="FA29" s="19">
        <f t="shared" ca="1" si="117"/>
        <v>0</v>
      </c>
      <c r="FB29" s="19">
        <f t="shared" ca="1" si="117"/>
        <v>0</v>
      </c>
      <c r="FC29" s="19">
        <f t="shared" ca="1" si="117"/>
        <v>0</v>
      </c>
      <c r="FD29" s="19">
        <f t="shared" ca="1" si="117"/>
        <v>0</v>
      </c>
      <c r="FE29" s="19">
        <f t="shared" ca="1" si="117"/>
        <v>0</v>
      </c>
      <c r="FF29" s="19">
        <f t="shared" ca="1" si="117"/>
        <v>0</v>
      </c>
      <c r="FG29" s="19">
        <f t="shared" ca="1" si="117"/>
        <v>0</v>
      </c>
      <c r="FH29" s="19">
        <f t="shared" ca="1" si="117"/>
        <v>0</v>
      </c>
      <c r="FI29" s="19">
        <f t="shared" ca="1" si="117"/>
        <v>0</v>
      </c>
      <c r="FJ29" s="19">
        <f t="shared" ca="1" si="117"/>
        <v>0</v>
      </c>
      <c r="FK29" s="19">
        <f t="shared" ca="1" si="117"/>
        <v>0</v>
      </c>
      <c r="FL29" s="19">
        <f t="shared" ca="1" si="117"/>
        <v>0</v>
      </c>
      <c r="FM29" s="19">
        <f t="shared" ca="1" si="117"/>
        <v>0</v>
      </c>
      <c r="FN29" s="19">
        <f t="shared" ca="1" si="117"/>
        <v>0</v>
      </c>
      <c r="FO29" s="19">
        <f t="shared" ca="1" si="117"/>
        <v>0</v>
      </c>
      <c r="FP29" s="19">
        <f t="shared" ca="1" si="117"/>
        <v>0</v>
      </c>
      <c r="FQ29" s="19">
        <f t="shared" ca="1" si="117"/>
        <v>0</v>
      </c>
      <c r="FR29" s="19">
        <f t="shared" ca="1" si="117"/>
        <v>0</v>
      </c>
      <c r="FS29" s="19">
        <f t="shared" ca="1" si="117"/>
        <v>0</v>
      </c>
      <c r="FT29" s="19">
        <f t="shared" ca="1" si="117"/>
        <v>0</v>
      </c>
      <c r="FU29" s="19">
        <f t="shared" ca="1" si="117"/>
        <v>0</v>
      </c>
      <c r="FV29" s="19">
        <f t="shared" ca="1" si="117"/>
        <v>0</v>
      </c>
      <c r="FW29" s="19">
        <f t="shared" ca="1" si="117"/>
        <v>0</v>
      </c>
      <c r="FX29" s="19">
        <f t="shared" ca="1" si="117"/>
        <v>0</v>
      </c>
      <c r="FY29" s="19">
        <f t="shared" ca="1" si="117"/>
        <v>0</v>
      </c>
      <c r="FZ29" s="19">
        <f t="shared" ca="1" si="117"/>
        <v>0</v>
      </c>
      <c r="GA29" s="19">
        <f t="shared" ca="1" si="117"/>
        <v>0</v>
      </c>
      <c r="GB29" s="19">
        <f t="shared" ca="1" si="117"/>
        <v>0</v>
      </c>
      <c r="GC29" s="19">
        <f t="shared" ca="1" si="117"/>
        <v>0</v>
      </c>
      <c r="GD29" s="19">
        <f t="shared" ca="1" si="117"/>
        <v>0</v>
      </c>
      <c r="GE29" s="19">
        <f t="shared" ca="1" si="117"/>
        <v>0</v>
      </c>
      <c r="GF29" s="19">
        <f t="shared" ca="1" si="117"/>
        <v>0</v>
      </c>
      <c r="GG29" s="19">
        <f t="shared" ca="1" si="117"/>
        <v>0</v>
      </c>
      <c r="GH29" s="19">
        <f t="shared" ca="1" si="117"/>
        <v>0</v>
      </c>
      <c r="GI29" s="19">
        <f t="shared" ca="1" si="117"/>
        <v>0</v>
      </c>
      <c r="GJ29" s="19">
        <f t="shared" ca="1" si="117"/>
        <v>0</v>
      </c>
      <c r="GK29" s="19">
        <f t="shared" ca="1" si="117"/>
        <v>0</v>
      </c>
      <c r="GL29" s="19">
        <f t="shared" ca="1" si="117"/>
        <v>0</v>
      </c>
      <c r="GM29" s="19">
        <f t="shared" ca="1" si="117"/>
        <v>0</v>
      </c>
      <c r="GN29" s="19">
        <f t="shared" ca="1" si="117"/>
        <v>0</v>
      </c>
      <c r="GO29" s="19">
        <f t="shared" ca="1" si="117"/>
        <v>0</v>
      </c>
      <c r="GP29" s="19">
        <f t="shared" ca="1" si="117"/>
        <v>0</v>
      </c>
      <c r="GQ29" s="19">
        <f t="shared" ca="1" si="118"/>
        <v>0</v>
      </c>
      <c r="GR29" s="19">
        <f t="shared" ca="1" si="118"/>
        <v>0</v>
      </c>
      <c r="GS29" s="19">
        <f t="shared" ca="1" si="118"/>
        <v>0</v>
      </c>
      <c r="GT29" s="19">
        <f t="shared" ca="1" si="118"/>
        <v>0</v>
      </c>
      <c r="GU29" s="19">
        <f t="shared" ca="1" si="118"/>
        <v>0</v>
      </c>
      <c r="GV29" s="19">
        <f t="shared" ca="1" si="118"/>
        <v>0</v>
      </c>
      <c r="GW29" s="19">
        <f t="shared" ca="1" si="118"/>
        <v>0</v>
      </c>
      <c r="GX29" s="19">
        <f t="shared" ca="1" si="118"/>
        <v>0</v>
      </c>
      <c r="GY29" s="19">
        <f t="shared" ca="1" si="118"/>
        <v>0</v>
      </c>
      <c r="GZ29" s="19">
        <f t="shared" ca="1" si="118"/>
        <v>0</v>
      </c>
      <c r="HA29" s="19">
        <f t="shared" ca="1" si="118"/>
        <v>0</v>
      </c>
      <c r="HB29" s="19">
        <f t="shared" ca="1" si="118"/>
        <v>0</v>
      </c>
      <c r="HC29" s="19">
        <f t="shared" ca="1" si="118"/>
        <v>0</v>
      </c>
      <c r="HD29" s="19">
        <f t="shared" ca="1" si="118"/>
        <v>0</v>
      </c>
      <c r="HE29" s="19">
        <f t="shared" ca="1" si="118"/>
        <v>0</v>
      </c>
      <c r="HF29" s="19">
        <f t="shared" ca="1" si="118"/>
        <v>0</v>
      </c>
      <c r="HG29" s="19">
        <f t="shared" ca="1" si="118"/>
        <v>0</v>
      </c>
      <c r="HH29" s="19">
        <f t="shared" ca="1" si="118"/>
        <v>0</v>
      </c>
      <c r="HI29" s="19">
        <f t="shared" ca="1" si="118"/>
        <v>0</v>
      </c>
      <c r="HJ29" s="19">
        <f t="shared" ca="1" si="118"/>
        <v>0</v>
      </c>
      <c r="HK29" s="19">
        <f t="shared" ca="1" si="119"/>
        <v>0</v>
      </c>
      <c r="HL29" s="19">
        <f t="shared" ca="1" si="119"/>
        <v>0</v>
      </c>
      <c r="HM29" s="19">
        <f t="shared" ca="1" si="119"/>
        <v>0</v>
      </c>
      <c r="HN29" s="19">
        <f t="shared" ca="1" si="119"/>
        <v>0</v>
      </c>
      <c r="HO29" s="19">
        <f t="shared" ca="1" si="119"/>
        <v>0</v>
      </c>
      <c r="HP29" s="19">
        <f t="shared" ca="1" si="119"/>
        <v>0</v>
      </c>
      <c r="HQ29" s="19">
        <f t="shared" ca="1" si="119"/>
        <v>0</v>
      </c>
      <c r="HR29" s="19">
        <f t="shared" ca="1" si="119"/>
        <v>0</v>
      </c>
      <c r="HS29" s="19">
        <f t="shared" ca="1" si="119"/>
        <v>0</v>
      </c>
      <c r="HT29" s="19">
        <f t="shared" ca="1" si="119"/>
        <v>0</v>
      </c>
      <c r="HU29" s="19">
        <f t="shared" ca="1" si="119"/>
        <v>0</v>
      </c>
      <c r="HV29" s="19">
        <f t="shared" ca="1" si="119"/>
        <v>0</v>
      </c>
      <c r="HW29" s="19">
        <f t="shared" ca="1" si="119"/>
        <v>0</v>
      </c>
      <c r="HX29" s="19">
        <f t="shared" ca="1" si="119"/>
        <v>0</v>
      </c>
      <c r="HY29" s="19">
        <f t="shared" ca="1" si="119"/>
        <v>0</v>
      </c>
      <c r="HZ29" s="19">
        <f t="shared" ca="1" si="119"/>
        <v>0</v>
      </c>
      <c r="IA29" s="19">
        <f t="shared" ca="1" si="119"/>
        <v>0</v>
      </c>
      <c r="IB29" s="19">
        <f t="shared" ca="1" si="119"/>
        <v>0</v>
      </c>
      <c r="IC29" s="19">
        <f t="shared" ca="1" si="119"/>
        <v>0</v>
      </c>
      <c r="ID29" s="19">
        <f t="shared" ca="1" si="119"/>
        <v>0</v>
      </c>
      <c r="IE29" s="19">
        <f t="shared" ca="1" si="119"/>
        <v>0</v>
      </c>
      <c r="IF29" s="19">
        <f t="shared" ca="1" si="119"/>
        <v>0</v>
      </c>
      <c r="IG29" s="19">
        <f t="shared" ca="1" si="119"/>
        <v>0</v>
      </c>
      <c r="IH29" s="19">
        <f t="shared" ca="1" si="119"/>
        <v>0</v>
      </c>
      <c r="II29" s="19">
        <f t="shared" ca="1" si="119"/>
        <v>0</v>
      </c>
      <c r="IJ29" s="19">
        <f t="shared" ca="1" si="119"/>
        <v>0</v>
      </c>
      <c r="IK29" s="19">
        <f t="shared" ca="1" si="119"/>
        <v>0</v>
      </c>
      <c r="IL29" s="19">
        <f t="shared" ca="1" si="119"/>
        <v>0</v>
      </c>
      <c r="IM29" s="19">
        <f t="shared" ca="1" si="119"/>
        <v>0</v>
      </c>
      <c r="IN29" s="19">
        <f t="shared" ca="1" si="119"/>
        <v>0</v>
      </c>
      <c r="IO29" s="19">
        <f t="shared" ca="1" si="119"/>
        <v>0</v>
      </c>
      <c r="IP29" s="19">
        <f t="shared" ca="1" si="119"/>
        <v>0</v>
      </c>
      <c r="IQ29" s="19">
        <f t="shared" ca="1" si="119"/>
        <v>0</v>
      </c>
      <c r="IR29" s="19">
        <f t="shared" ca="1" si="119"/>
        <v>0</v>
      </c>
      <c r="IS29" s="19">
        <f t="shared" ca="1" si="119"/>
        <v>0</v>
      </c>
      <c r="IT29" s="19">
        <f t="shared" ca="1" si="119"/>
        <v>0</v>
      </c>
      <c r="IU29" s="19">
        <f t="shared" ca="1" si="119"/>
        <v>0</v>
      </c>
      <c r="IV29" s="19">
        <f t="shared" ca="1" si="119"/>
        <v>0</v>
      </c>
      <c r="IW29" s="19">
        <f t="shared" ca="1" si="119"/>
        <v>0</v>
      </c>
      <c r="IX29" s="19">
        <f t="shared" ca="1" si="119"/>
        <v>0</v>
      </c>
      <c r="IY29" s="19">
        <f t="shared" ca="1" si="119"/>
        <v>0</v>
      </c>
      <c r="IZ29" s="19" t="str">
        <f t="shared" ca="1" si="149"/>
        <v>-</v>
      </c>
      <c r="JA29" s="9"/>
      <c r="JB29" s="19">
        <f t="shared" ca="1" si="150"/>
        <v>1</v>
      </c>
      <c r="JC29" s="19" t="str">
        <f t="shared" ca="1" si="150"/>
        <v>-</v>
      </c>
      <c r="JD29" s="19">
        <f t="shared" ca="1" si="121"/>
        <v>0</v>
      </c>
      <c r="JE29" s="19">
        <f t="shared" ca="1" si="122"/>
        <v>0</v>
      </c>
      <c r="JF29" s="19">
        <f t="shared" ca="1" si="122"/>
        <v>0</v>
      </c>
      <c r="JG29" s="19">
        <f t="shared" ca="1" si="122"/>
        <v>0</v>
      </c>
      <c r="JH29" s="19">
        <f t="shared" ca="1" si="122"/>
        <v>0</v>
      </c>
      <c r="JI29" s="19" t="str">
        <f t="shared" ca="1" si="150"/>
        <v>-</v>
      </c>
      <c r="JJ29" s="19">
        <f t="shared" ca="1" si="150"/>
        <v>1</v>
      </c>
      <c r="JK29" s="19">
        <f t="shared" ca="1" si="151"/>
        <v>0</v>
      </c>
      <c r="JL29" s="19">
        <f t="shared" ca="1" si="151"/>
        <v>0</v>
      </c>
      <c r="JM29" s="19">
        <f t="shared" ca="1" si="151"/>
        <v>0</v>
      </c>
      <c r="JN29" s="19">
        <f t="shared" ca="1" si="152"/>
        <v>0</v>
      </c>
      <c r="JO29" s="19">
        <f t="shared" ca="1" si="152"/>
        <v>0</v>
      </c>
      <c r="JP29" s="19">
        <f t="shared" ca="1" si="151"/>
        <v>0</v>
      </c>
      <c r="JQ29" s="19">
        <f t="shared" ca="1" si="151"/>
        <v>0</v>
      </c>
      <c r="JR29" s="19">
        <f t="shared" ca="1" si="151"/>
        <v>0</v>
      </c>
      <c r="JS29" s="19">
        <f t="shared" ca="1" si="151"/>
        <v>0</v>
      </c>
      <c r="JT29" s="19">
        <f t="shared" ca="1" si="121"/>
        <v>0</v>
      </c>
      <c r="JU29" s="19">
        <f t="shared" ca="1" si="121"/>
        <v>0</v>
      </c>
      <c r="JV29" s="19">
        <f t="shared" ca="1" si="121"/>
        <v>0</v>
      </c>
      <c r="JW29" s="19">
        <f t="shared" ca="1" si="121"/>
        <v>0</v>
      </c>
      <c r="JX29" s="19">
        <f t="shared" ca="1" si="121"/>
        <v>0</v>
      </c>
      <c r="JY29" s="19">
        <f t="shared" ca="1" si="121"/>
        <v>0</v>
      </c>
      <c r="JZ29" s="19">
        <f t="shared" ca="1" si="121"/>
        <v>0</v>
      </c>
      <c r="KA29" s="19">
        <f t="shared" ca="1" si="121"/>
        <v>0</v>
      </c>
      <c r="KB29" s="19">
        <f t="shared" ca="1" si="121"/>
        <v>0</v>
      </c>
      <c r="KC29" s="19">
        <f t="shared" ca="1" si="153"/>
        <v>0</v>
      </c>
      <c r="KD29" s="19">
        <f t="shared" ca="1" si="153"/>
        <v>0</v>
      </c>
      <c r="KE29" s="19">
        <f t="shared" ca="1" si="153"/>
        <v>0</v>
      </c>
      <c r="KF29" s="19">
        <f t="shared" ca="1" si="153"/>
        <v>0</v>
      </c>
      <c r="KG29" s="19">
        <f t="shared" ca="1" si="153"/>
        <v>0</v>
      </c>
      <c r="KH29" s="19">
        <f t="shared" ca="1" si="153"/>
        <v>0</v>
      </c>
      <c r="KI29" s="19">
        <f t="shared" ca="1" si="153"/>
        <v>0</v>
      </c>
      <c r="KJ29" s="19">
        <f t="shared" ca="1" si="153"/>
        <v>0</v>
      </c>
      <c r="KK29" s="19">
        <f t="shared" ca="1" si="153"/>
        <v>0</v>
      </c>
      <c r="KL29" s="19">
        <f t="shared" ca="1" si="153"/>
        <v>0</v>
      </c>
      <c r="KM29" s="19">
        <f t="shared" ca="1" si="153"/>
        <v>0</v>
      </c>
      <c r="KN29" s="19">
        <f t="shared" ca="1" si="153"/>
        <v>1</v>
      </c>
      <c r="KO29" s="19">
        <f t="shared" ca="1" si="153"/>
        <v>0</v>
      </c>
      <c r="KP29" s="19">
        <f t="shared" ca="1" si="153"/>
        <v>1</v>
      </c>
      <c r="KQ29" s="9"/>
      <c r="KR29" s="19" t="str">
        <f ca="1">OFFSET(KR$5,$B29,0)</f>
        <v>-</v>
      </c>
      <c r="KS29" s="5" t="b">
        <f t="shared" si="102"/>
        <v>0</v>
      </c>
      <c r="KT29" s="5" t="b">
        <f t="shared" si="102"/>
        <v>0</v>
      </c>
      <c r="KU29" s="5" t="b">
        <f t="shared" si="102"/>
        <v>1</v>
      </c>
      <c r="KV29" s="136">
        <f t="shared" si="124"/>
        <v>1</v>
      </c>
      <c r="KW29" s="136">
        <f t="shared" si="103"/>
        <v>1</v>
      </c>
      <c r="KX29" s="19" t="str">
        <f t="shared" ca="1" si="154"/>
        <v>-</v>
      </c>
      <c r="KY29" s="19" t="str">
        <f ca="1">OFFSET(KY$5,$B29,0)</f>
        <v>-</v>
      </c>
      <c r="KZ29" s="19" t="str">
        <f t="shared" ca="1" si="154"/>
        <v>-</v>
      </c>
      <c r="LA29" s="19" t="str">
        <f t="shared" ca="1" si="154"/>
        <v>-</v>
      </c>
      <c r="LB29" s="19">
        <f t="shared" ca="1" si="154"/>
        <v>1</v>
      </c>
      <c r="LC29" s="19" t="str">
        <f t="shared" ca="1" si="154"/>
        <v>-</v>
      </c>
      <c r="LD29" s="19" t="str">
        <f t="shared" ca="1" si="155"/>
        <v>-</v>
      </c>
      <c r="LE29" s="19" t="str">
        <f t="shared" ca="1" si="155"/>
        <v>-</v>
      </c>
      <c r="LF29" s="19" t="str">
        <f t="shared" ca="1" si="155"/>
        <v>-</v>
      </c>
      <c r="LG29" s="19" t="str">
        <f t="shared" ca="1" si="155"/>
        <v>-</v>
      </c>
      <c r="LH29" s="19" t="str">
        <f t="shared" ca="1" si="155"/>
        <v>-</v>
      </c>
      <c r="LI29" s="19" t="str">
        <f t="shared" ca="1" si="155"/>
        <v>-</v>
      </c>
      <c r="LJ29" s="19" t="str">
        <f t="shared" ca="1" si="155"/>
        <v>-</v>
      </c>
      <c r="LK29" s="19" t="str">
        <f t="shared" ca="1" si="155"/>
        <v>-</v>
      </c>
      <c r="LL29" s="19" t="str">
        <f t="shared" ca="1" si="155"/>
        <v>-</v>
      </c>
      <c r="LM29" s="19" t="str">
        <f t="shared" ca="1" si="155"/>
        <v>-</v>
      </c>
      <c r="LN29" s="19" t="str">
        <f t="shared" ca="1" si="156"/>
        <v>-</v>
      </c>
      <c r="LO29" s="19" t="b">
        <f t="shared" ca="1" si="156"/>
        <v>1</v>
      </c>
      <c r="LP29" s="19">
        <f t="shared" ca="1" si="156"/>
        <v>0</v>
      </c>
      <c r="LQ29" s="19" t="str">
        <f t="shared" ca="1" si="156"/>
        <v>-</v>
      </c>
      <c r="LR29" s="19">
        <f t="shared" ca="1" si="156"/>
        <v>999999</v>
      </c>
      <c r="LS29" s="19">
        <f t="shared" ca="1" si="156"/>
        <v>999999</v>
      </c>
      <c r="LT29" s="19">
        <f t="shared" ca="1" si="156"/>
        <v>999999</v>
      </c>
      <c r="LU29" s="19">
        <f t="shared" ca="1" si="156"/>
        <v>999999</v>
      </c>
      <c r="LV29" s="19">
        <f t="shared" ca="1" si="156"/>
        <v>999999</v>
      </c>
      <c r="LW29" s="19" t="str">
        <f t="shared" ca="1" si="157"/>
        <v>-</v>
      </c>
      <c r="LX29" s="19" t="str">
        <f t="shared" ca="1" si="157"/>
        <v>-</v>
      </c>
      <c r="LY29" s="19" t="str">
        <f t="shared" ca="1" si="157"/>
        <v>-</v>
      </c>
      <c r="LZ29" s="19" t="b">
        <f t="shared" ca="1" si="157"/>
        <v>1</v>
      </c>
      <c r="MA29" s="19">
        <f t="shared" ca="1" si="157"/>
        <v>0</v>
      </c>
      <c r="MB29" s="19" t="str">
        <f t="shared" ca="1" si="157"/>
        <v>-</v>
      </c>
      <c r="MC29" s="19" t="str">
        <f t="shared" ca="1" si="157"/>
        <v>-</v>
      </c>
      <c r="MD29" s="19" t="str">
        <f t="shared" ca="1" si="157"/>
        <v>-</v>
      </c>
      <c r="ME29" s="19" t="str">
        <f t="shared" ca="1" si="157"/>
        <v>-</v>
      </c>
      <c r="MF29" s="19" t="str">
        <f t="shared" ca="1" si="157"/>
        <v>-</v>
      </c>
      <c r="MG29" s="19" t="str">
        <f t="shared" ca="1" si="127"/>
        <v>-</v>
      </c>
      <c r="MH29" s="19" t="str">
        <f t="shared" ca="1" si="127"/>
        <v>-</v>
      </c>
      <c r="MI29" s="19" t="str">
        <f t="shared" ca="1" si="158"/>
        <v>-</v>
      </c>
      <c r="MJ29" s="19" t="str">
        <f t="shared" ca="1" si="158"/>
        <v>-</v>
      </c>
      <c r="MK29" s="19" t="str">
        <f t="shared" ca="1" si="158"/>
        <v>-</v>
      </c>
      <c r="ML29" s="19" t="str">
        <f t="shared" ca="1" si="158"/>
        <v>-</v>
      </c>
      <c r="MM29" s="19" t="str">
        <f t="shared" ca="1" si="158"/>
        <v>-</v>
      </c>
      <c r="MN29" s="19">
        <f t="shared" ca="1" si="158"/>
        <v>500</v>
      </c>
      <c r="MO29" s="19">
        <f t="shared" ca="1" si="158"/>
        <v>500</v>
      </c>
      <c r="MP29" s="19" t="str">
        <f t="shared" ca="1" si="159"/>
        <v>-</v>
      </c>
      <c r="MQ29" s="19" t="str">
        <f t="shared" ca="1" si="160"/>
        <v>-</v>
      </c>
      <c r="MR29" s="19" t="str">
        <f t="shared" ca="1" si="160"/>
        <v>-</v>
      </c>
      <c r="MS29" s="19">
        <f t="shared" ca="1" si="161"/>
        <v>1</v>
      </c>
      <c r="MT29" s="9"/>
      <c r="MU29" s="19" t="str">
        <f t="shared" ca="1" si="160"/>
        <v>-</v>
      </c>
      <c r="MV29" s="19" t="str">
        <f t="shared" ca="1" si="160"/>
        <v>-</v>
      </c>
      <c r="MW29" s="19" t="str">
        <f t="shared" ca="1" si="160"/>
        <v>-</v>
      </c>
      <c r="MX29" s="19" t="str">
        <f t="shared" ca="1" si="160"/>
        <v>-</v>
      </c>
      <c r="MY29" s="19">
        <f t="shared" ca="1" si="160"/>
        <v>1</v>
      </c>
      <c r="MZ29" s="19">
        <f t="shared" ca="1" si="160"/>
        <v>1</v>
      </c>
      <c r="NA29" s="19">
        <f t="shared" ca="1" si="160"/>
        <v>1</v>
      </c>
      <c r="NB29" s="9"/>
      <c r="NC29" s="19" t="str">
        <f t="shared" ca="1" si="130"/>
        <v>-</v>
      </c>
      <c r="ND29" s="19" t="str">
        <f t="shared" ca="1" si="130"/>
        <v>-</v>
      </c>
      <c r="NE29" s="19" t="str">
        <f t="shared" ca="1" si="130"/>
        <v>-</v>
      </c>
      <c r="NF29" s="19" t="str">
        <f t="shared" ca="1" si="130"/>
        <v>-</v>
      </c>
      <c r="NG29" s="19" t="str">
        <f t="shared" ca="1" si="130"/>
        <v>-</v>
      </c>
      <c r="NH29" s="19" t="str">
        <f t="shared" ca="1" si="130"/>
        <v>-</v>
      </c>
      <c r="NI29" s="19" t="str">
        <f t="shared" ca="1" si="130"/>
        <v>-</v>
      </c>
      <c r="NJ29" s="19" t="str">
        <f t="shared" ca="1" si="130"/>
        <v>-</v>
      </c>
      <c r="NK29" s="19" t="str">
        <f t="shared" ca="1" si="130"/>
        <v>-</v>
      </c>
      <c r="NL29" s="19" t="str">
        <f t="shared" ca="1" si="130"/>
        <v>-</v>
      </c>
      <c r="NM29" s="19">
        <f t="shared" ca="1" si="162"/>
        <v>1</v>
      </c>
      <c r="NN29" s="136">
        <f t="shared" si="131"/>
        <v>0.5</v>
      </c>
      <c r="NO29" s="136">
        <f t="shared" si="131"/>
        <v>0.6</v>
      </c>
      <c r="NP29" s="136">
        <f t="shared" si="131"/>
        <v>0.65</v>
      </c>
      <c r="NQ29" s="136">
        <f t="shared" si="131"/>
        <v>0.75</v>
      </c>
      <c r="NR29" s="136">
        <f t="shared" si="131"/>
        <v>0.8</v>
      </c>
      <c r="NS29" s="136">
        <f t="shared" si="131"/>
        <v>1</v>
      </c>
      <c r="NT29" s="136">
        <f t="shared" si="131"/>
        <v>1</v>
      </c>
      <c r="NU29" s="136">
        <f t="shared" si="131"/>
        <v>0.75</v>
      </c>
      <c r="NV29" s="9"/>
      <c r="NW29" s="12" t="str">
        <f t="shared" si="88"/>
        <v>-</v>
      </c>
      <c r="NX29" s="19" t="str">
        <f t="shared" ca="1" si="141"/>
        <v>-</v>
      </c>
      <c r="NY29" s="19" t="str">
        <f t="shared" ca="1" si="141"/>
        <v>-</v>
      </c>
      <c r="NZ29" s="19" t="str">
        <f t="shared" ca="1" si="141"/>
        <v>-</v>
      </c>
      <c r="OA29" s="19" t="str">
        <f t="shared" ca="1" si="141"/>
        <v>-</v>
      </c>
      <c r="OB29" s="19" t="str">
        <f t="shared" ca="1" si="141"/>
        <v>-</v>
      </c>
      <c r="OC29" s="19" t="str">
        <f t="shared" ca="1" si="141"/>
        <v>-</v>
      </c>
      <c r="OD29" s="19" t="str">
        <f t="shared" ca="1" si="141"/>
        <v>-</v>
      </c>
      <c r="OE29" s="19" t="str">
        <f t="shared" ca="1" si="141"/>
        <v>-</v>
      </c>
      <c r="OF29" s="19" t="str">
        <f t="shared" ca="1" si="141"/>
        <v>-</v>
      </c>
      <c r="OG29" s="19" t="str">
        <f t="shared" ca="1" si="141"/>
        <v>-</v>
      </c>
      <c r="OH29" s="19" t="str">
        <f t="shared" ca="1" si="141"/>
        <v>-</v>
      </c>
      <c r="OI29" s="19" t="str">
        <f t="shared" ca="1" si="141"/>
        <v>-</v>
      </c>
      <c r="OJ29" s="19" t="str">
        <f t="shared" ca="1" si="141"/>
        <v>-</v>
      </c>
      <c r="OK29" s="19" t="str">
        <f t="shared" ca="1" si="141"/>
        <v>-</v>
      </c>
      <c r="OL29" s="19" t="str">
        <f t="shared" ca="1" si="141"/>
        <v>-</v>
      </c>
      <c r="OM29" s="19" t="str">
        <f t="shared" ca="1" si="141"/>
        <v>-</v>
      </c>
      <c r="ON29" s="19" t="str">
        <f t="shared" ca="1" si="141"/>
        <v>-</v>
      </c>
      <c r="OO29" s="19" t="str">
        <f t="shared" ca="1" si="141"/>
        <v>-</v>
      </c>
      <c r="OP29" s="19" t="str">
        <f t="shared" ca="1" si="141"/>
        <v>-</v>
      </c>
      <c r="OQ29" s="19" t="str">
        <f t="shared" ca="1" si="141"/>
        <v>-</v>
      </c>
      <c r="OR29" s="19" t="str">
        <f t="shared" ca="1" si="141"/>
        <v>-</v>
      </c>
      <c r="OS29" s="19" t="str">
        <f t="shared" ca="1" si="141"/>
        <v>-</v>
      </c>
      <c r="OT29" s="19" t="str">
        <f t="shared" ca="1" si="141"/>
        <v>-</v>
      </c>
      <c r="OU29" s="19" t="str">
        <f t="shared" ca="1" si="141"/>
        <v>-</v>
      </c>
      <c r="OV29" s="19" t="str">
        <f t="shared" ca="1" si="141"/>
        <v>-</v>
      </c>
      <c r="OW29" s="19" t="str">
        <f t="shared" ca="1" si="141"/>
        <v>-</v>
      </c>
      <c r="OX29" s="19" t="str">
        <f t="shared" ca="1" si="141"/>
        <v>-</v>
      </c>
      <c r="OY29" s="19" t="str">
        <f t="shared" ca="1" si="141"/>
        <v>-</v>
      </c>
      <c r="OZ29" s="19" t="str">
        <f t="shared" ca="1" si="141"/>
        <v>-</v>
      </c>
      <c r="PA29" s="19" t="str">
        <f t="shared" ca="1" si="141"/>
        <v>-</v>
      </c>
      <c r="PB29" s="19" t="str">
        <f t="shared" ca="1" si="141"/>
        <v>-</v>
      </c>
      <c r="PC29" s="19" t="str">
        <f t="shared" ca="1" si="141"/>
        <v>-</v>
      </c>
      <c r="PD29" s="19" t="str">
        <f t="shared" ref="PD29:PF29" ca="1" si="164">OFFSET(PD$5,$B29,0)</f>
        <v>-</v>
      </c>
      <c r="PE29" s="19" t="str">
        <f t="shared" ca="1" si="164"/>
        <v>-</v>
      </c>
      <c r="PF29" s="19" t="str">
        <f t="shared" ca="1" si="164"/>
        <v>-</v>
      </c>
      <c r="PG29" s="19" t="str">
        <f t="shared" ca="1" si="141"/>
        <v>-</v>
      </c>
      <c r="PH29" s="19" t="str">
        <f t="shared" ca="1" si="141"/>
        <v>-</v>
      </c>
      <c r="PI29" s="19" t="str">
        <f t="shared" ca="1" si="141"/>
        <v>-</v>
      </c>
      <c r="PJ29" s="19" t="str">
        <f t="shared" ca="1" si="141"/>
        <v>-</v>
      </c>
      <c r="PK29" s="19" t="str">
        <f t="shared" ca="1" si="141"/>
        <v>-</v>
      </c>
      <c r="PL29" s="19" t="str">
        <f t="shared" ca="1" si="141"/>
        <v>-</v>
      </c>
      <c r="PM29" s="19" t="str">
        <f t="shared" ca="1" si="141"/>
        <v>-</v>
      </c>
      <c r="PN29" s="19" t="str">
        <f t="shared" ca="1" si="141"/>
        <v>-</v>
      </c>
      <c r="PO29" s="19" t="str">
        <f t="shared" ca="1" si="141"/>
        <v>-</v>
      </c>
      <c r="PP29" s="19" t="str">
        <f t="shared" ca="1" si="141"/>
        <v>-</v>
      </c>
      <c r="PQ29" s="19" t="str">
        <f t="shared" ca="1" si="141"/>
        <v>-</v>
      </c>
      <c r="PR29" s="19" t="str">
        <f t="shared" ca="1" si="141"/>
        <v>-</v>
      </c>
      <c r="PS29" s="19" t="str">
        <f t="shared" ca="1" si="141"/>
        <v>-</v>
      </c>
      <c r="PT29" s="19" t="str">
        <f t="shared" ca="1" si="141"/>
        <v>-</v>
      </c>
      <c r="PU29" s="19" t="str">
        <f t="shared" ca="1" si="141"/>
        <v>-</v>
      </c>
      <c r="PV29" s="19" t="str">
        <f t="shared" ca="1" si="141"/>
        <v>-</v>
      </c>
      <c r="PW29" s="19" t="str">
        <f t="shared" ca="1" si="141"/>
        <v>-</v>
      </c>
      <c r="PX29" s="19" t="str">
        <f t="shared" ca="1" si="141"/>
        <v>-</v>
      </c>
      <c r="PY29" s="19" t="str">
        <f t="shared" ca="1" si="141"/>
        <v>-</v>
      </c>
      <c r="PZ29" s="19" t="str">
        <f t="shared" ca="1" si="141"/>
        <v>-</v>
      </c>
      <c r="QA29" s="19" t="str">
        <f t="shared" ca="1" si="141"/>
        <v>-</v>
      </c>
      <c r="QB29" s="19" t="str">
        <f t="shared" ca="1" si="141"/>
        <v>-</v>
      </c>
      <c r="QC29" s="19" t="str">
        <f t="shared" ca="1" si="141"/>
        <v>-</v>
      </c>
      <c r="QD29" s="19" t="str">
        <f t="shared" ca="1" si="141"/>
        <v>-</v>
      </c>
      <c r="QE29" s="19" t="str">
        <f t="shared" ca="1" si="141"/>
        <v>-</v>
      </c>
      <c r="QF29" s="19" t="str">
        <f t="shared" ca="1" si="141"/>
        <v>-</v>
      </c>
      <c r="QG29" s="12" t="str">
        <f t="shared" si="89"/>
        <v>-</v>
      </c>
      <c r="QH29" s="19" t="str">
        <f t="shared" ca="1" si="141"/>
        <v>-</v>
      </c>
      <c r="QI29" s="19" t="str">
        <f t="shared" ca="1" si="141"/>
        <v>-</v>
      </c>
      <c r="QJ29" s="19" t="str">
        <f t="shared" ca="1" si="141"/>
        <v>-</v>
      </c>
      <c r="QK29" s="19" t="str">
        <f t="shared" ca="1" si="141"/>
        <v>-</v>
      </c>
      <c r="QL29" s="19" t="str">
        <f t="shared" ca="1" si="141"/>
        <v>-</v>
      </c>
      <c r="QM29" s="19" t="str">
        <f t="shared" ca="1" si="141"/>
        <v>-</v>
      </c>
      <c r="QN29" s="19" t="str">
        <f t="shared" ca="1" si="141"/>
        <v>-</v>
      </c>
      <c r="QO29" s="19" t="str">
        <f t="shared" ca="1" si="141"/>
        <v>-</v>
      </c>
      <c r="QP29" s="19" t="str">
        <f t="shared" ca="1" si="141"/>
        <v>-</v>
      </c>
      <c r="QQ29" s="19" t="str">
        <f t="shared" ca="1" si="141"/>
        <v>-</v>
      </c>
      <c r="QR29" s="19" t="str">
        <f t="shared" ca="1" si="141"/>
        <v>-</v>
      </c>
      <c r="QS29" s="19" t="str">
        <f t="shared" ca="1" si="141"/>
        <v>-</v>
      </c>
      <c r="QT29" s="19" t="str">
        <f t="shared" ca="1" si="141"/>
        <v>-</v>
      </c>
      <c r="QU29" s="19" t="str">
        <f t="shared" ca="1" si="141"/>
        <v>-</v>
      </c>
      <c r="QV29" s="19" t="str">
        <f t="shared" ca="1" si="141"/>
        <v>-</v>
      </c>
      <c r="QW29" s="19" t="str">
        <f t="shared" ca="1" si="141"/>
        <v>-</v>
      </c>
      <c r="QX29" s="19" t="str">
        <f t="shared" ca="1" si="141"/>
        <v>-</v>
      </c>
      <c r="QY29" s="19" t="str">
        <f t="shared" ca="1" si="141"/>
        <v>-</v>
      </c>
      <c r="QZ29" s="19" t="str">
        <f t="shared" ca="1" si="141"/>
        <v>-</v>
      </c>
      <c r="RA29" s="19" t="str">
        <f t="shared" ca="1" si="141"/>
        <v>-</v>
      </c>
      <c r="RB29" s="19" t="str">
        <f t="shared" ca="1" si="141"/>
        <v>-</v>
      </c>
      <c r="RC29" s="19" t="str">
        <f t="shared" ca="1" si="141"/>
        <v>-</v>
      </c>
      <c r="RD29" s="19" t="str">
        <f t="shared" ca="1" si="141"/>
        <v>-</v>
      </c>
      <c r="RE29" s="19" t="str">
        <f t="shared" ca="1" si="141"/>
        <v>-</v>
      </c>
      <c r="RF29" s="19" t="str">
        <f t="shared" ca="1" si="141"/>
        <v>-</v>
      </c>
      <c r="RG29" s="19" t="str">
        <f t="shared" ca="1" si="132"/>
        <v>-</v>
      </c>
      <c r="RH29" s="19" t="str">
        <f t="shared" ca="1" si="132"/>
        <v>-</v>
      </c>
      <c r="RI29" s="19" t="str">
        <f t="shared" ca="1" si="132"/>
        <v>-</v>
      </c>
      <c r="RJ29" s="19" t="str">
        <f t="shared" ca="1" si="132"/>
        <v>-</v>
      </c>
      <c r="RK29" s="19" t="str">
        <f t="shared" ca="1" si="133"/>
        <v>-</v>
      </c>
      <c r="RL29" s="19" t="str">
        <f t="shared" ca="1" si="133"/>
        <v>-</v>
      </c>
      <c r="RM29" s="19" t="str">
        <f t="shared" ca="1" si="133"/>
        <v>-</v>
      </c>
      <c r="RN29" s="19" t="str">
        <f t="shared" ca="1" si="133"/>
        <v>-</v>
      </c>
      <c r="RO29" s="19" t="str">
        <f t="shared" ca="1" si="133"/>
        <v>-</v>
      </c>
      <c r="RP29" s="19" t="str">
        <f t="shared" ca="1" si="133"/>
        <v>-</v>
      </c>
      <c r="RQ29" s="19" t="str">
        <f t="shared" ca="1" si="134"/>
        <v>-</v>
      </c>
      <c r="RR29" s="19" t="str">
        <f t="shared" ca="1" si="134"/>
        <v>-</v>
      </c>
      <c r="RS29" s="19" t="str">
        <f t="shared" ca="1" si="134"/>
        <v>-</v>
      </c>
      <c r="RT29" s="19" t="str">
        <f t="shared" ca="1" si="134"/>
        <v>-</v>
      </c>
      <c r="RU29" s="19" t="str">
        <f t="shared" ca="1" si="134"/>
        <v>-</v>
      </c>
      <c r="RV29" s="19" t="str">
        <f t="shared" ca="1" si="134"/>
        <v>-</v>
      </c>
      <c r="RW29" s="19" t="str">
        <f t="shared" ca="1" si="134"/>
        <v>-</v>
      </c>
      <c r="RX29" s="19" t="str">
        <f t="shared" ca="1" si="134"/>
        <v>-</v>
      </c>
      <c r="RY29" s="19" t="str">
        <f t="shared" ca="1" si="134"/>
        <v>-</v>
      </c>
      <c r="RZ29" s="19" t="str">
        <f t="shared" ca="1" si="134"/>
        <v>-</v>
      </c>
      <c r="SA29" s="19" t="str">
        <f t="shared" ca="1" si="134"/>
        <v>-</v>
      </c>
      <c r="SB29" s="19" t="str">
        <f t="shared" ca="1" si="134"/>
        <v>-</v>
      </c>
      <c r="SC29" s="19" t="str">
        <f t="shared" ca="1" si="134"/>
        <v>-</v>
      </c>
      <c r="SD29" s="19" t="str">
        <f t="shared" ca="1" si="134"/>
        <v>-</v>
      </c>
      <c r="SE29" s="19" t="str">
        <f t="shared" ca="1" si="134"/>
        <v>-</v>
      </c>
      <c r="SF29" s="19" t="str">
        <f t="shared" ca="1" si="134"/>
        <v>-</v>
      </c>
      <c r="SG29" s="19" t="str">
        <f t="shared" ca="1" si="134"/>
        <v>-</v>
      </c>
      <c r="SH29" s="19" t="str">
        <f t="shared" ca="1" si="134"/>
        <v>-</v>
      </c>
      <c r="SI29" s="19" t="str">
        <f t="shared" ca="1" si="134"/>
        <v>-</v>
      </c>
      <c r="SJ29" s="19" t="str">
        <f t="shared" ca="1" si="134"/>
        <v>-</v>
      </c>
      <c r="SK29" s="19" t="str">
        <f t="shared" ca="1" si="135"/>
        <v>-</v>
      </c>
      <c r="SL29" s="19" t="str">
        <f t="shared" ca="1" si="135"/>
        <v>-</v>
      </c>
      <c r="SM29" s="19" t="str">
        <f t="shared" ca="1" si="135"/>
        <v>-</v>
      </c>
      <c r="SN29" s="19" t="str">
        <f t="shared" ca="1" si="135"/>
        <v>-</v>
      </c>
      <c r="SO29" s="19" t="str">
        <f t="shared" ca="1" si="135"/>
        <v>-</v>
      </c>
      <c r="SP29" s="19" t="str">
        <f t="shared" ca="1" si="135"/>
        <v>-</v>
      </c>
      <c r="SQ29" s="12" t="b">
        <f t="shared" si="91"/>
        <v>1</v>
      </c>
      <c r="SR29" s="19" t="str">
        <f t="shared" ca="1" si="134"/>
        <v>-</v>
      </c>
      <c r="SS29" s="19" t="str">
        <f t="shared" ca="1" si="134"/>
        <v>-</v>
      </c>
      <c r="ST29" s="19" t="str">
        <f t="shared" ca="1" si="134"/>
        <v>-</v>
      </c>
      <c r="SU29" s="19" t="str">
        <f t="shared" ca="1" si="136"/>
        <v>-</v>
      </c>
      <c r="SV29" s="19" t="str">
        <f t="shared" ca="1" si="136"/>
        <v>-</v>
      </c>
      <c r="SW29" s="19" t="str">
        <f t="shared" ca="1" si="136"/>
        <v>-</v>
      </c>
      <c r="SX29" s="19" t="str">
        <f t="shared" ca="1" si="136"/>
        <v>-</v>
      </c>
      <c r="SY29" s="19" t="str">
        <f t="shared" ca="1" si="136"/>
        <v>-</v>
      </c>
      <c r="SZ29" s="19" t="str">
        <f t="shared" ca="1" si="136"/>
        <v>-</v>
      </c>
      <c r="TA29" s="19" t="str">
        <f t="shared" ca="1" si="134"/>
        <v>-</v>
      </c>
      <c r="TB29" s="19" t="str">
        <f t="shared" ca="1" si="134"/>
        <v>-</v>
      </c>
      <c r="TC29" s="19" t="str">
        <f t="shared" ca="1" si="134"/>
        <v>-</v>
      </c>
      <c r="TD29" s="19" t="str">
        <f t="shared" ca="1" si="134"/>
        <v>-</v>
      </c>
      <c r="TE29" s="19" t="str">
        <f t="shared" ca="1" si="134"/>
        <v>-</v>
      </c>
      <c r="TF29" s="19" t="str">
        <f t="shared" ca="1" si="134"/>
        <v>-</v>
      </c>
      <c r="TG29" s="19" t="str">
        <f t="shared" ca="1" si="134"/>
        <v>-</v>
      </c>
      <c r="TH29" s="19" t="str">
        <f t="shared" ca="1" si="134"/>
        <v>-</v>
      </c>
      <c r="TI29" s="19" t="str">
        <f t="shared" ca="1" si="134"/>
        <v>-</v>
      </c>
      <c r="TJ29" s="19" t="str">
        <f t="shared" ca="1" si="134"/>
        <v>-</v>
      </c>
      <c r="TK29" s="19" t="str">
        <f t="shared" ca="1" si="134"/>
        <v>-</v>
      </c>
      <c r="TL29" s="19" t="str">
        <f t="shared" ca="1" si="134"/>
        <v>-</v>
      </c>
      <c r="TM29" s="19" t="str">
        <f t="shared" ca="1" si="134"/>
        <v>-</v>
      </c>
      <c r="TN29" s="19" t="str">
        <f t="shared" ca="1" si="134"/>
        <v>-</v>
      </c>
      <c r="TO29" s="19" t="str">
        <f t="shared" ca="1" si="134"/>
        <v>-</v>
      </c>
      <c r="TP29" s="19" t="str">
        <f t="shared" ca="1" si="134"/>
        <v>-</v>
      </c>
      <c r="TQ29" s="19" t="str">
        <f t="shared" ca="1" si="134"/>
        <v>-</v>
      </c>
      <c r="TR29" s="19" t="str">
        <f t="shared" ca="1" si="134"/>
        <v>-</v>
      </c>
      <c r="TS29" s="19" t="str">
        <f t="shared" ca="1" si="134"/>
        <v>-</v>
      </c>
      <c r="TT29" s="19" t="str">
        <f t="shared" ca="1" si="134"/>
        <v>-</v>
      </c>
      <c r="TU29" s="19" t="str">
        <f t="shared" ca="1" si="137"/>
        <v>-</v>
      </c>
      <c r="TV29" s="19" t="str">
        <f t="shared" ca="1" si="137"/>
        <v>-</v>
      </c>
      <c r="TW29" s="19" t="str">
        <f t="shared" ca="1" si="137"/>
        <v>-</v>
      </c>
      <c r="TX29" s="19" t="str">
        <f t="shared" ca="1" si="137"/>
        <v>-</v>
      </c>
      <c r="TY29" s="19" t="str">
        <f t="shared" ca="1" si="137"/>
        <v>-</v>
      </c>
      <c r="TZ29" s="19" t="str">
        <f t="shared" ca="1" si="137"/>
        <v>-</v>
      </c>
      <c r="UA29" s="19" t="str">
        <f t="shared" ca="1" si="134"/>
        <v>-</v>
      </c>
      <c r="UB29" s="19" t="str">
        <f t="shared" ca="1" si="134"/>
        <v>-</v>
      </c>
      <c r="UC29" s="19" t="str">
        <f t="shared" ca="1" si="134"/>
        <v>-</v>
      </c>
      <c r="UD29" s="19" t="str">
        <f t="shared" ca="1" si="134"/>
        <v>-</v>
      </c>
      <c r="UE29" s="19" t="str">
        <f t="shared" ca="1" si="134"/>
        <v>-</v>
      </c>
      <c r="UF29" s="19" t="str">
        <f t="shared" ca="1" si="134"/>
        <v>-</v>
      </c>
      <c r="UG29" s="19" t="str">
        <f t="shared" ca="1" si="134"/>
        <v>-</v>
      </c>
      <c r="UH29" s="19" t="str">
        <f t="shared" ca="1" si="134"/>
        <v>-</v>
      </c>
      <c r="UI29" s="19" t="str">
        <f t="shared" ca="1" si="134"/>
        <v>-</v>
      </c>
      <c r="UJ29" s="19" t="str">
        <f t="shared" ca="1" si="134"/>
        <v>-</v>
      </c>
      <c r="UK29" s="19" t="str">
        <f t="shared" ca="1" si="134"/>
        <v>-</v>
      </c>
      <c r="UL29" s="19" t="str">
        <f t="shared" ca="1" si="134"/>
        <v>-</v>
      </c>
      <c r="UM29" s="19" t="str">
        <f t="shared" ca="1" si="134"/>
        <v>-</v>
      </c>
      <c r="UN29" s="19" t="str">
        <f t="shared" ca="1" si="134"/>
        <v>-</v>
      </c>
      <c r="UO29" s="19" t="str">
        <f t="shared" ca="1" si="134"/>
        <v>-</v>
      </c>
      <c r="UP29" s="19" t="str">
        <f t="shared" ca="1" si="134"/>
        <v>-</v>
      </c>
      <c r="UQ29" s="19" t="str">
        <f t="shared" ca="1" si="134"/>
        <v>-</v>
      </c>
      <c r="UR29" s="19" t="str">
        <f t="shared" ca="1" si="134"/>
        <v>-</v>
      </c>
      <c r="US29" s="19" t="str">
        <f t="shared" ca="1" si="134"/>
        <v>-</v>
      </c>
      <c r="UT29" s="19" t="str">
        <f t="shared" ref="UT29" ca="1" si="165">OFFSET(UT$5,$B29,0)</f>
        <v>-</v>
      </c>
      <c r="UU29" s="19" t="str">
        <f t="shared" ca="1" si="138"/>
        <v>-</v>
      </c>
      <c r="UV29" s="19" t="str">
        <f t="shared" ca="1" si="138"/>
        <v>-</v>
      </c>
      <c r="UW29" s="19" t="str">
        <f t="shared" ca="1" si="138"/>
        <v>-</v>
      </c>
      <c r="UX29" s="19" t="str">
        <f t="shared" ca="1" si="138"/>
        <v>-</v>
      </c>
      <c r="UY29" s="19" t="str">
        <f t="shared" ca="1" si="138"/>
        <v>-</v>
      </c>
      <c r="UZ29" s="19" t="str">
        <f t="shared" ca="1" si="138"/>
        <v>-</v>
      </c>
      <c r="VA29" s="19">
        <f t="shared" ca="1" si="163"/>
        <v>0</v>
      </c>
      <c r="VB29" s="23">
        <v>0</v>
      </c>
    </row>
    <row r="30" spans="1:574">
      <c r="A30" s="21">
        <f>ROW(A30)-5</f>
        <v>25</v>
      </c>
      <c r="B30" s="21"/>
      <c r="D30" s="504"/>
      <c r="E30" t="b">
        <v>0</v>
      </c>
      <c r="G30" s="29" t="s">
        <v>1876</v>
      </c>
      <c r="N30" s="268">
        <v>2</v>
      </c>
      <c r="O30" s="211"/>
      <c r="P30" s="268">
        <v>2</v>
      </c>
      <c r="Q30" s="211"/>
      <c r="R30" s="211"/>
      <c r="S30" s="211"/>
      <c r="T30" s="211"/>
      <c r="U30" s="268">
        <v>1</v>
      </c>
      <c r="V30" s="268">
        <v>1</v>
      </c>
      <c r="W30" s="268">
        <v>1</v>
      </c>
      <c r="X30" s="268">
        <v>3</v>
      </c>
      <c r="Y30" s="211"/>
      <c r="Z30" s="211"/>
      <c r="AA30" s="211"/>
      <c r="AB30" s="211"/>
      <c r="AD30" s="211"/>
      <c r="AE30" s="211"/>
      <c r="AF30" s="211"/>
      <c r="AG30" s="211"/>
      <c r="AH30" s="211"/>
      <c r="AI30" s="211"/>
      <c r="AJ30" s="211"/>
      <c r="AK30" s="211"/>
      <c r="AR30" s="211"/>
      <c r="AS30" s="26" t="s">
        <v>1877</v>
      </c>
      <c r="AT30" s="9" t="str">
        <f>IF(COUNTIF(AS$5:AS30,AS30)=1,"-","Dup")</f>
        <v>-</v>
      </c>
      <c r="AU30" s="9"/>
      <c r="AV30" s="504"/>
      <c r="AW30" s="504"/>
      <c r="AX30" s="504"/>
      <c r="AY30" s="504"/>
      <c r="AZ30" s="504"/>
      <c r="BA30" s="504"/>
      <c r="BB30" s="504"/>
      <c r="BC30" s="504"/>
      <c r="BD30" s="9"/>
      <c r="BE30" s="504"/>
      <c r="BF30" s="504"/>
      <c r="BG30" s="504"/>
      <c r="BH30" s="504"/>
      <c r="BI30" s="504"/>
      <c r="BJ30" s="504"/>
      <c r="BK30" s="504"/>
      <c r="BL30" s="9"/>
      <c r="BM30" s="504"/>
      <c r="BN30" s="504"/>
      <c r="BO30" s="504"/>
      <c r="BP30" s="504"/>
      <c r="BQ30" s="504"/>
      <c r="BR30" s="504"/>
      <c r="BS30" s="504"/>
      <c r="BT30" s="504"/>
      <c r="BU30" s="504"/>
      <c r="BV30" s="504"/>
      <c r="BW30" s="504"/>
      <c r="BX30" s="9"/>
      <c r="BY30" s="504"/>
      <c r="BZ30" s="504"/>
      <c r="CA30" s="504"/>
      <c r="CB30" s="504"/>
      <c r="CC30" s="504"/>
      <c r="CD30" s="504"/>
      <c r="CE30" s="504"/>
      <c r="CF30" s="504"/>
      <c r="CG30" s="504"/>
      <c r="CH30" s="504"/>
      <c r="CI30" s="9"/>
      <c r="CJ30" s="504"/>
      <c r="CK30" s="504"/>
      <c r="CL30" s="504"/>
      <c r="CM30" s="504"/>
      <c r="CN30" s="504"/>
      <c r="CO30" s="504"/>
      <c r="CP30" s="504"/>
      <c r="CQ30" s="504"/>
      <c r="CR30" s="504"/>
      <c r="CS30" s="504"/>
      <c r="CT30" s="504"/>
      <c r="CU30" s="504"/>
      <c r="CV30" s="504"/>
      <c r="CW30" s="504"/>
      <c r="CX30" s="504"/>
      <c r="CY30" s="504"/>
      <c r="CZ30" s="504"/>
      <c r="DA30" s="504"/>
      <c r="DB30" s="504"/>
      <c r="DC30" s="504"/>
      <c r="DD30" s="504"/>
      <c r="DE30" s="504"/>
      <c r="DF30" s="504"/>
      <c r="DG30" s="504"/>
      <c r="DH30" s="504"/>
      <c r="DI30" s="504"/>
      <c r="DJ30" s="504"/>
      <c r="DK30" s="504"/>
      <c r="DL30" s="504"/>
      <c r="DM30" s="504"/>
      <c r="DN30" s="504"/>
      <c r="DO30" s="504"/>
      <c r="DP30" s="504"/>
      <c r="DQ30" s="504"/>
      <c r="DR30" s="9"/>
      <c r="DS30" s="504"/>
      <c r="DT30" s="504"/>
      <c r="DU30" s="504"/>
      <c r="DV30" s="504"/>
      <c r="DW30" s="504"/>
      <c r="DX30" s="504"/>
      <c r="DY30" s="504"/>
      <c r="DZ30" s="504"/>
      <c r="EA30" s="504"/>
      <c r="EB30" s="504"/>
      <c r="EC30" s="504"/>
      <c r="ED30" s="504"/>
      <c r="EE30" s="505"/>
      <c r="EF30" s="504"/>
      <c r="EG30" s="504"/>
      <c r="EH30" s="504"/>
      <c r="EI30" s="504"/>
      <c r="EJ30" s="504"/>
      <c r="EK30" s="504"/>
      <c r="EL30" s="504"/>
      <c r="EM30" s="504"/>
      <c r="EN30" s="504"/>
      <c r="EO30" s="504"/>
      <c r="EP30" s="504"/>
      <c r="EQ30" s="504"/>
      <c r="ER30" s="504"/>
      <c r="ES30" s="504"/>
      <c r="ET30" s="504"/>
      <c r="EU30" s="504"/>
      <c r="EV30" s="504"/>
      <c r="EW30" s="504"/>
      <c r="EX30" s="504"/>
      <c r="EY30" s="504"/>
      <c r="EZ30" s="504"/>
      <c r="FA30" s="504"/>
      <c r="FB30" s="504"/>
      <c r="FC30" s="504"/>
      <c r="FD30" s="504"/>
      <c r="FE30" s="504"/>
      <c r="FF30" s="504"/>
      <c r="FG30" s="504"/>
      <c r="FH30" s="504"/>
      <c r="FI30" s="504"/>
      <c r="FJ30" s="504"/>
      <c r="FK30" s="504"/>
      <c r="FL30" s="504"/>
      <c r="FM30" s="504"/>
      <c r="FN30" s="504"/>
      <c r="FO30" s="504"/>
      <c r="FP30" s="504"/>
      <c r="FQ30" s="504"/>
      <c r="FR30" s="504"/>
      <c r="FS30" s="504"/>
      <c r="FT30" s="504"/>
      <c r="FU30" s="504"/>
      <c r="FV30" s="504"/>
      <c r="FW30" s="504"/>
      <c r="FX30" s="504"/>
      <c r="FY30" s="504"/>
      <c r="FZ30" s="504"/>
      <c r="GA30" s="504"/>
      <c r="GB30" s="504"/>
      <c r="GC30" s="504"/>
      <c r="GD30" s="504"/>
      <c r="GE30" s="504"/>
      <c r="GF30" s="504"/>
      <c r="GG30" s="504"/>
      <c r="GH30" s="504"/>
      <c r="GI30" s="504"/>
      <c r="GJ30" s="504"/>
      <c r="GK30" s="504"/>
      <c r="GL30" s="504"/>
      <c r="GM30" s="504"/>
      <c r="GN30" s="504"/>
      <c r="GO30" s="504"/>
      <c r="GP30" s="504"/>
      <c r="GQ30" s="504"/>
      <c r="GR30" s="504"/>
      <c r="GS30" s="504"/>
      <c r="GT30" s="504"/>
      <c r="GU30" s="504"/>
      <c r="GV30" s="504"/>
      <c r="GW30" s="504"/>
      <c r="GX30" s="504"/>
      <c r="GY30" s="504"/>
      <c r="GZ30" s="504"/>
      <c r="HA30" s="504"/>
      <c r="HB30" s="504"/>
      <c r="HC30" s="504"/>
      <c r="HD30" s="504"/>
      <c r="HE30" s="504"/>
      <c r="HF30" s="504"/>
      <c r="HG30" s="504"/>
      <c r="HH30" s="504"/>
      <c r="HI30" s="504"/>
      <c r="HJ30" s="504"/>
      <c r="HK30" s="504"/>
      <c r="HL30" s="504"/>
      <c r="HM30" s="504"/>
      <c r="HN30" s="504"/>
      <c r="HO30" s="504"/>
      <c r="HP30" s="504"/>
      <c r="HQ30" s="504"/>
      <c r="HR30" s="504"/>
      <c r="HS30" s="504"/>
      <c r="HT30" s="504"/>
      <c r="HU30" s="504"/>
      <c r="HV30" s="504"/>
      <c r="HW30" s="504"/>
      <c r="HX30" s="504"/>
      <c r="HY30" s="504"/>
      <c r="HZ30" s="504"/>
      <c r="IA30" s="504"/>
      <c r="IB30" s="504"/>
      <c r="IC30" s="504"/>
      <c r="ID30" s="504"/>
      <c r="IE30" s="504"/>
      <c r="IF30" s="504"/>
      <c r="IG30" s="504"/>
      <c r="IH30" s="504"/>
      <c r="II30" s="504"/>
      <c r="IJ30" s="504"/>
      <c r="IK30" s="504"/>
      <c r="IL30" s="504"/>
      <c r="IM30" s="504"/>
      <c r="IN30" s="504"/>
      <c r="IO30" s="504"/>
      <c r="IP30" s="504"/>
      <c r="IQ30" s="504"/>
      <c r="IR30" s="504"/>
      <c r="IS30" s="504"/>
      <c r="IT30" s="504"/>
      <c r="IU30" s="504"/>
      <c r="IV30" s="504"/>
      <c r="IW30" s="504"/>
      <c r="IX30" s="504"/>
      <c r="IY30" s="504"/>
      <c r="IZ30" s="504"/>
      <c r="JA30" s="9"/>
      <c r="JB30" s="504"/>
      <c r="JC30" s="504"/>
      <c r="JD30" s="504"/>
      <c r="JE30" s="504"/>
      <c r="JF30" s="504"/>
      <c r="JG30" s="504"/>
      <c r="JH30" s="504"/>
      <c r="JI30" s="504"/>
      <c r="JJ30" s="504"/>
      <c r="JK30" s="504"/>
      <c r="JL30" s="504"/>
      <c r="JM30" s="504"/>
      <c r="JN30" s="504"/>
      <c r="JO30" s="504"/>
      <c r="JP30" s="504"/>
      <c r="JQ30" s="504"/>
      <c r="JR30" s="504"/>
      <c r="JS30" s="504"/>
      <c r="JT30" s="504"/>
      <c r="JU30" s="504"/>
      <c r="JV30" s="504"/>
      <c r="JW30" s="504"/>
      <c r="JX30" s="504"/>
      <c r="JY30" s="504"/>
      <c r="JZ30" s="504"/>
      <c r="KA30" s="504"/>
      <c r="KB30" s="504"/>
      <c r="KC30" s="504"/>
      <c r="KD30" s="504"/>
      <c r="KE30" s="504"/>
      <c r="KF30" s="504"/>
      <c r="KG30" s="504"/>
      <c r="KH30" s="504"/>
      <c r="KI30" s="504"/>
      <c r="KJ30" s="504"/>
      <c r="KK30" s="504"/>
      <c r="KL30" s="504"/>
      <c r="KM30" s="504"/>
      <c r="KN30" s="504"/>
      <c r="KO30" s="504"/>
      <c r="KP30" s="504"/>
      <c r="KQ30" s="9"/>
      <c r="KR30" s="504"/>
      <c r="KS30" s="504"/>
      <c r="KT30" s="504"/>
      <c r="KU30" s="504"/>
      <c r="KV30" s="504"/>
      <c r="KW30" s="504"/>
      <c r="KX30" s="504"/>
      <c r="KY30" s="504"/>
      <c r="KZ30" s="504"/>
      <c r="LA30" s="504"/>
      <c r="LB30" s="504"/>
      <c r="LC30" s="504"/>
      <c r="LD30" s="504"/>
      <c r="LE30" s="504"/>
      <c r="LF30" s="504"/>
      <c r="LG30" s="504"/>
      <c r="LH30" s="504"/>
      <c r="LI30" s="504"/>
      <c r="LJ30" s="504"/>
      <c r="LK30" s="504"/>
      <c r="LL30" s="504"/>
      <c r="LM30" s="504"/>
      <c r="LN30" s="504"/>
      <c r="LO30" s="504"/>
      <c r="LP30" s="504"/>
      <c r="LQ30" s="504"/>
      <c r="LR30" s="504"/>
      <c r="LS30" s="504"/>
      <c r="LT30" s="504"/>
      <c r="LU30" s="504"/>
      <c r="LV30" s="504"/>
      <c r="LW30" s="504"/>
      <c r="LX30" s="504"/>
      <c r="LY30" s="504"/>
      <c r="LZ30" s="504"/>
      <c r="MA30" s="504"/>
      <c r="MB30" s="504"/>
      <c r="MC30" s="504"/>
      <c r="MD30" s="504"/>
      <c r="ME30" s="504"/>
      <c r="MF30" s="504"/>
      <c r="MG30" s="504"/>
      <c r="MH30" s="504"/>
      <c r="MI30" s="504"/>
      <c r="MJ30" s="504"/>
      <c r="MK30" s="504"/>
      <c r="ML30" s="504"/>
      <c r="MM30" s="504"/>
      <c r="MN30" s="504"/>
      <c r="MO30" s="504"/>
      <c r="MP30" s="504"/>
      <c r="MQ30" s="504"/>
      <c r="MR30" s="504"/>
      <c r="MS30" s="504"/>
      <c r="MT30" s="9"/>
      <c r="MU30" s="504"/>
      <c r="MV30" s="504"/>
      <c r="MW30" s="504"/>
      <c r="MX30" s="504"/>
      <c r="MY30" s="504"/>
      <c r="MZ30" s="504"/>
      <c r="NA30" s="504"/>
      <c r="NB30" s="9"/>
      <c r="NC30" s="504"/>
      <c r="ND30" s="504"/>
      <c r="NE30" s="504"/>
      <c r="NF30" s="504"/>
      <c r="NG30" s="504"/>
      <c r="NH30" s="504"/>
      <c r="NI30" s="504"/>
      <c r="NJ30" s="504"/>
      <c r="NK30" s="504"/>
      <c r="NL30" s="504"/>
      <c r="NM30" s="504"/>
      <c r="NN30" s="504"/>
      <c r="NO30" s="504"/>
      <c r="NP30" s="504"/>
      <c r="NQ30" s="504"/>
      <c r="NR30" s="504"/>
      <c r="NS30" s="504"/>
      <c r="NT30" s="504"/>
      <c r="NU30" s="504"/>
      <c r="NV30" s="9"/>
      <c r="NW30" s="504"/>
      <c r="NX30" s="504"/>
      <c r="NY30" s="504"/>
      <c r="NZ30" s="504"/>
      <c r="OA30" s="504"/>
      <c r="OB30" s="504"/>
      <c r="OC30" s="504"/>
      <c r="OD30" s="504"/>
      <c r="OE30" s="504"/>
      <c r="OF30" s="504"/>
      <c r="OG30" s="504"/>
      <c r="OH30" s="504"/>
      <c r="OI30" s="504"/>
      <c r="OJ30" s="504"/>
      <c r="OK30" s="504"/>
      <c r="OL30" s="504"/>
      <c r="OM30" s="504"/>
      <c r="ON30" s="504"/>
      <c r="OO30" s="504"/>
      <c r="OP30" s="504"/>
      <c r="OQ30" s="504"/>
      <c r="OR30" s="504"/>
      <c r="OS30" s="504"/>
      <c r="OT30" s="504"/>
      <c r="OU30" s="504"/>
      <c r="OV30" s="504"/>
      <c r="OW30" s="504"/>
      <c r="OX30" s="504"/>
      <c r="OY30" s="504"/>
      <c r="OZ30" s="504"/>
      <c r="PA30" s="504"/>
      <c r="PB30" s="504"/>
      <c r="PC30" s="504"/>
      <c r="PD30" s="504"/>
      <c r="PE30" s="504"/>
      <c r="PF30" s="504"/>
      <c r="PG30" s="504"/>
      <c r="PH30" s="504"/>
      <c r="PI30" s="504"/>
      <c r="PJ30" s="504"/>
      <c r="PK30" s="504"/>
      <c r="PL30" s="504"/>
      <c r="PM30" s="504"/>
      <c r="PN30" s="504"/>
      <c r="PO30" s="504"/>
      <c r="PP30" s="504"/>
      <c r="PQ30" s="504"/>
      <c r="PR30" s="504"/>
      <c r="PS30" s="504"/>
      <c r="PT30" s="504"/>
      <c r="PU30" s="504"/>
      <c r="PV30" s="504"/>
      <c r="PW30" s="504"/>
      <c r="PX30" s="504"/>
      <c r="PY30" s="504"/>
      <c r="PZ30" s="504"/>
      <c r="QA30" s="504"/>
      <c r="QB30" s="504"/>
      <c r="QC30" s="504"/>
      <c r="QD30" s="504"/>
      <c r="QE30" s="504"/>
      <c r="QF30" s="504"/>
      <c r="QG30" s="504"/>
      <c r="QH30" s="504"/>
      <c r="QI30" s="504"/>
      <c r="QJ30" s="504"/>
      <c r="QK30" s="504"/>
      <c r="QL30" s="504"/>
      <c r="QM30" s="504"/>
      <c r="QN30" s="504"/>
      <c r="QO30" s="504"/>
      <c r="QP30" s="504"/>
      <c r="QQ30" s="504"/>
      <c r="QR30" s="504"/>
      <c r="QS30" s="504"/>
      <c r="QT30" s="504"/>
      <c r="QU30" s="504"/>
      <c r="QV30" s="504"/>
      <c r="QW30" s="504"/>
      <c r="QX30" s="504"/>
      <c r="QY30" s="504"/>
      <c r="QZ30" s="504"/>
      <c r="RA30" s="504"/>
      <c r="RB30" s="504"/>
      <c r="RC30" s="504"/>
      <c r="RD30" s="504"/>
      <c r="RE30" s="504"/>
      <c r="RF30" s="504"/>
      <c r="RG30" s="504"/>
      <c r="RH30" s="504"/>
      <c r="RI30" s="504"/>
      <c r="RJ30" s="504"/>
      <c r="RK30" s="504"/>
      <c r="RL30" s="504"/>
      <c r="RM30" s="504"/>
      <c r="RN30" s="504"/>
      <c r="RO30" s="504"/>
      <c r="RP30" s="504"/>
      <c r="RQ30" s="504"/>
      <c r="RR30" s="504"/>
      <c r="RS30" s="504"/>
      <c r="RT30" s="504"/>
      <c r="RU30" s="504"/>
      <c r="RV30" s="504"/>
      <c r="RW30" s="504"/>
      <c r="RX30" s="504"/>
      <c r="RY30" s="504"/>
      <c r="RZ30" s="504"/>
      <c r="SA30" s="504"/>
      <c r="SB30" s="504"/>
      <c r="SC30" s="504"/>
      <c r="SD30" s="504"/>
      <c r="SE30" s="504"/>
      <c r="SF30" s="504"/>
      <c r="SG30" s="504"/>
      <c r="SH30" s="504"/>
      <c r="SI30" s="504"/>
      <c r="SJ30" s="504"/>
      <c r="SK30" s="504"/>
      <c r="SL30" s="504"/>
      <c r="SM30" s="504"/>
      <c r="SN30" s="504"/>
      <c r="SO30" s="504"/>
      <c r="SP30" s="504"/>
      <c r="SQ30" s="504"/>
      <c r="SR30" s="504"/>
      <c r="SS30" s="504"/>
      <c r="ST30" s="504"/>
      <c r="SU30" s="504"/>
      <c r="SV30" s="504"/>
      <c r="SW30" s="504"/>
      <c r="SX30" s="504"/>
      <c r="SY30" s="504"/>
      <c r="SZ30" s="504"/>
      <c r="TA30" s="504"/>
      <c r="TB30" s="504"/>
      <c r="TC30" s="504"/>
      <c r="TD30" s="504"/>
      <c r="TE30" s="504"/>
      <c r="TF30" s="504"/>
      <c r="TG30" s="504"/>
      <c r="TH30" s="504"/>
      <c r="TI30" s="504"/>
      <c r="TJ30" s="504"/>
      <c r="TK30" s="504"/>
      <c r="TL30" s="504"/>
      <c r="TM30" s="504"/>
      <c r="TN30" s="504"/>
      <c r="TO30" s="504"/>
      <c r="TP30" s="504"/>
      <c r="TQ30" s="504"/>
      <c r="TR30" s="504"/>
      <c r="TS30" s="504"/>
      <c r="TT30" s="504"/>
      <c r="TU30" s="504"/>
      <c r="TV30" s="504"/>
      <c r="TW30" s="504"/>
      <c r="TX30" s="504"/>
      <c r="TY30" s="504"/>
      <c r="TZ30" s="504"/>
      <c r="UA30" s="504"/>
      <c r="UB30" s="504"/>
      <c r="UC30" s="504"/>
      <c r="UD30" s="504"/>
      <c r="UE30" s="504"/>
      <c r="UF30" s="504"/>
      <c r="UG30" s="504"/>
      <c r="UH30" s="504"/>
      <c r="UI30" s="504"/>
      <c r="UJ30" s="504"/>
      <c r="UK30" s="504"/>
      <c r="UL30" s="504"/>
      <c r="UM30" s="504"/>
      <c r="UN30" s="504"/>
      <c r="UO30" s="504"/>
      <c r="UP30" s="504"/>
      <c r="UQ30" s="504"/>
      <c r="UR30" s="504"/>
      <c r="US30" s="504"/>
      <c r="UT30" s="504"/>
      <c r="UU30" s="504"/>
      <c r="UV30" s="504"/>
      <c r="UW30" s="504"/>
      <c r="UX30" s="504"/>
      <c r="UY30" s="504"/>
      <c r="UZ30" s="504"/>
      <c r="VA30" s="504"/>
      <c r="VB30" s="23">
        <v>0</v>
      </c>
    </row>
    <row r="31" spans="1:574" outlineLevel="2">
      <c r="A31" s="21">
        <f>ROW(A31)-5</f>
        <v>26</v>
      </c>
      <c r="B31" s="21"/>
      <c r="D31" s="504"/>
      <c r="E31" t="b">
        <v>0</v>
      </c>
      <c r="G31" s="29" t="s">
        <v>1758</v>
      </c>
      <c r="N31" s="574">
        <f>PRODUCT($P30:$P30)</f>
        <v>2</v>
      </c>
      <c r="O31" s="211"/>
      <c r="P31" s="570">
        <f>PRODUCT($U30:$U30)</f>
        <v>1</v>
      </c>
      <c r="Q31" s="211"/>
      <c r="R31" s="211"/>
      <c r="S31" s="211"/>
      <c r="T31" s="211"/>
      <c r="U31" s="571">
        <f>PRODUCT($V30:$V30)</f>
        <v>1</v>
      </c>
      <c r="V31" s="572">
        <f>PRODUCT($W30:$W30)</f>
        <v>1</v>
      </c>
      <c r="W31" s="573">
        <f>PRODUCT($X30:$X30)</f>
        <v>3</v>
      </c>
      <c r="X31" s="268">
        <v>1</v>
      </c>
      <c r="Y31" s="211"/>
      <c r="Z31" s="211"/>
      <c r="AA31" s="211"/>
      <c r="AB31" s="211"/>
      <c r="AD31" s="211"/>
      <c r="AE31" s="211"/>
      <c r="AF31" s="211"/>
      <c r="AG31" s="211"/>
      <c r="AH31" s="211"/>
      <c r="AI31" s="211"/>
      <c r="AJ31" s="211"/>
      <c r="AK31" s="211"/>
      <c r="AR31">
        <f>PRODUCT($H30:$AR30)</f>
        <v>12</v>
      </c>
      <c r="AS31" s="551" t="str">
        <f>AS30&amp;" "&amp;$AR31&amp;" trials (if complete)"</f>
        <v>Template Experiment 12 trials (if complete)</v>
      </c>
      <c r="AT31" s="9" t="str">
        <f>IF(COUNTIF(AS$5:AS31,AS31)=1,"-","Dup")</f>
        <v>-</v>
      </c>
      <c r="AU31" s="9"/>
      <c r="AV31" s="504"/>
      <c r="AW31" s="504"/>
      <c r="AX31" s="504"/>
      <c r="AY31" s="504"/>
      <c r="AZ31" s="504"/>
      <c r="BA31" s="504"/>
      <c r="BB31" s="504"/>
      <c r="BC31" s="504"/>
      <c r="BD31" s="9"/>
      <c r="BE31" s="504"/>
      <c r="BF31" s="504"/>
      <c r="BG31" s="504"/>
      <c r="BH31" s="504"/>
      <c r="BI31" s="504"/>
      <c r="BJ31" s="504"/>
      <c r="BK31" s="504"/>
      <c r="BL31" s="9"/>
      <c r="BM31" s="504"/>
      <c r="BN31" s="504"/>
      <c r="BO31" s="504"/>
      <c r="BP31" s="504"/>
      <c r="BQ31" s="504"/>
      <c r="BR31" s="504"/>
      <c r="BS31" s="504"/>
      <c r="BT31" s="504"/>
      <c r="BU31" s="504"/>
      <c r="BV31" s="504"/>
      <c r="BW31" s="504"/>
      <c r="BX31" s="9"/>
      <c r="BY31" s="504"/>
      <c r="BZ31" s="504"/>
      <c r="CA31" s="504"/>
      <c r="CB31" s="504"/>
      <c r="CC31" s="504"/>
      <c r="CD31" s="504"/>
      <c r="CE31" s="504"/>
      <c r="CF31" s="504"/>
      <c r="CG31" s="504"/>
      <c r="CH31" s="504"/>
      <c r="CI31" s="9"/>
      <c r="CJ31" s="504"/>
      <c r="CK31" s="504"/>
      <c r="CL31" s="504"/>
      <c r="CM31" s="504"/>
      <c r="CN31" s="504"/>
      <c r="CO31" s="504"/>
      <c r="CP31" s="504"/>
      <c r="CQ31" s="504"/>
      <c r="CR31" s="504"/>
      <c r="CS31" s="504"/>
      <c r="CT31" s="504"/>
      <c r="CU31" s="504"/>
      <c r="CV31" s="504"/>
      <c r="CW31" s="504"/>
      <c r="CX31" s="504"/>
      <c r="CY31" s="504"/>
      <c r="CZ31" s="504"/>
      <c r="DA31" s="504"/>
      <c r="DB31" s="504"/>
      <c r="DC31" s="504"/>
      <c r="DD31" s="504"/>
      <c r="DE31" s="504"/>
      <c r="DF31" s="504"/>
      <c r="DG31" s="504"/>
      <c r="DH31" s="504"/>
      <c r="DI31" s="504"/>
      <c r="DJ31" s="504"/>
      <c r="DK31" s="504"/>
      <c r="DL31" s="504"/>
      <c r="DM31" s="504"/>
      <c r="DN31" s="504"/>
      <c r="DO31" s="504"/>
      <c r="DP31" s="504"/>
      <c r="DQ31" s="504"/>
      <c r="DR31" s="9"/>
      <c r="DS31" s="504"/>
      <c r="DT31" s="504"/>
      <c r="DU31" s="504"/>
      <c r="DV31" s="504"/>
      <c r="DW31" s="504"/>
      <c r="DX31" s="504"/>
      <c r="DY31" s="504"/>
      <c r="DZ31" s="504"/>
      <c r="EA31" s="504"/>
      <c r="EB31" s="504"/>
      <c r="EC31" s="504"/>
      <c r="ED31" s="504"/>
      <c r="EE31" s="505"/>
      <c r="EF31" s="504"/>
      <c r="EG31" s="504"/>
      <c r="EH31" s="504"/>
      <c r="EI31" s="504"/>
      <c r="EJ31" s="504"/>
      <c r="EK31" s="504"/>
      <c r="EL31" s="504"/>
      <c r="EM31" s="504"/>
      <c r="EN31" s="504"/>
      <c r="EO31" s="504"/>
      <c r="EP31" s="504"/>
      <c r="EQ31" s="504"/>
      <c r="ER31" s="504"/>
      <c r="ES31" s="504"/>
      <c r="ET31" s="504"/>
      <c r="EU31" s="504"/>
      <c r="EV31" s="504"/>
      <c r="EW31" s="504"/>
      <c r="EX31" s="504"/>
      <c r="EY31" s="504"/>
      <c r="EZ31" s="504"/>
      <c r="FA31" s="504"/>
      <c r="FB31" s="504"/>
      <c r="FC31" s="504"/>
      <c r="FD31" s="504"/>
      <c r="FE31" s="504"/>
      <c r="FF31" s="504"/>
      <c r="FG31" s="504"/>
      <c r="FH31" s="504"/>
      <c r="FI31" s="504"/>
      <c r="FJ31" s="504"/>
      <c r="FK31" s="504"/>
      <c r="FL31" s="504"/>
      <c r="FM31" s="504"/>
      <c r="FN31" s="504"/>
      <c r="FO31" s="504"/>
      <c r="FP31" s="504"/>
      <c r="FQ31" s="504"/>
      <c r="FR31" s="504"/>
      <c r="FS31" s="504"/>
      <c r="FT31" s="504"/>
      <c r="FU31" s="504"/>
      <c r="FV31" s="504"/>
      <c r="FW31" s="504"/>
      <c r="FX31" s="504"/>
      <c r="FY31" s="504"/>
      <c r="FZ31" s="504"/>
      <c r="GA31" s="504"/>
      <c r="GB31" s="504"/>
      <c r="GC31" s="504"/>
      <c r="GD31" s="504"/>
      <c r="GE31" s="504"/>
      <c r="GF31" s="504"/>
      <c r="GG31" s="504"/>
      <c r="GH31" s="504"/>
      <c r="GI31" s="504"/>
      <c r="GJ31" s="504"/>
      <c r="GK31" s="504"/>
      <c r="GL31" s="504"/>
      <c r="GM31" s="504"/>
      <c r="GN31" s="504"/>
      <c r="GO31" s="504"/>
      <c r="GP31" s="504"/>
      <c r="GQ31" s="504"/>
      <c r="GR31" s="504"/>
      <c r="GS31" s="504"/>
      <c r="GT31" s="504"/>
      <c r="GU31" s="504"/>
      <c r="GV31" s="504"/>
      <c r="GW31" s="504"/>
      <c r="GX31" s="504"/>
      <c r="GY31" s="504"/>
      <c r="GZ31" s="504"/>
      <c r="HA31" s="504"/>
      <c r="HB31" s="504"/>
      <c r="HC31" s="504"/>
      <c r="HD31" s="504"/>
      <c r="HE31" s="504"/>
      <c r="HF31" s="504"/>
      <c r="HG31" s="504"/>
      <c r="HH31" s="504"/>
      <c r="HI31" s="504"/>
      <c r="HJ31" s="504"/>
      <c r="HK31" s="504"/>
      <c r="HL31" s="504"/>
      <c r="HM31" s="504"/>
      <c r="HN31" s="504"/>
      <c r="HO31" s="504"/>
      <c r="HP31" s="504"/>
      <c r="HQ31" s="504"/>
      <c r="HR31" s="504"/>
      <c r="HS31" s="504"/>
      <c r="HT31" s="504"/>
      <c r="HU31" s="504"/>
      <c r="HV31" s="504"/>
      <c r="HW31" s="504"/>
      <c r="HX31" s="504"/>
      <c r="HY31" s="504"/>
      <c r="HZ31" s="504"/>
      <c r="IA31" s="504"/>
      <c r="IB31" s="504"/>
      <c r="IC31" s="504"/>
      <c r="ID31" s="504"/>
      <c r="IE31" s="504"/>
      <c r="IF31" s="504"/>
      <c r="IG31" s="504"/>
      <c r="IH31" s="504"/>
      <c r="II31" s="504"/>
      <c r="IJ31" s="504"/>
      <c r="IK31" s="504"/>
      <c r="IL31" s="504"/>
      <c r="IM31" s="504"/>
      <c r="IN31" s="504"/>
      <c r="IO31" s="504"/>
      <c r="IP31" s="504"/>
      <c r="IQ31" s="504"/>
      <c r="IR31" s="504"/>
      <c r="IS31" s="504"/>
      <c r="IT31" s="504"/>
      <c r="IU31" s="504"/>
      <c r="IV31" s="504"/>
      <c r="IW31" s="504"/>
      <c r="IX31" s="504"/>
      <c r="IY31" s="504"/>
      <c r="IZ31" s="504"/>
      <c r="JA31" s="9"/>
      <c r="JB31" s="504"/>
      <c r="JC31" s="504"/>
      <c r="JD31" s="504"/>
      <c r="JE31" s="504"/>
      <c r="JF31" s="504"/>
      <c r="JG31" s="504"/>
      <c r="JH31" s="504"/>
      <c r="JI31" s="504"/>
      <c r="JJ31" s="504"/>
      <c r="JK31" s="504"/>
      <c r="JL31" s="504"/>
      <c r="JM31" s="504"/>
      <c r="JN31" s="504"/>
      <c r="JO31" s="504"/>
      <c r="JP31" s="504"/>
      <c r="JQ31" s="504"/>
      <c r="JR31" s="504"/>
      <c r="JS31" s="504"/>
      <c r="JT31" s="504"/>
      <c r="JU31" s="504"/>
      <c r="JV31" s="504"/>
      <c r="JW31" s="504"/>
      <c r="JX31" s="504"/>
      <c r="JY31" s="504"/>
      <c r="JZ31" s="504"/>
      <c r="KA31" s="504"/>
      <c r="KB31" s="504"/>
      <c r="KC31" s="504"/>
      <c r="KD31" s="504"/>
      <c r="KE31" s="504"/>
      <c r="KF31" s="504"/>
      <c r="KG31" s="504"/>
      <c r="KH31" s="504"/>
      <c r="KI31" s="504"/>
      <c r="KJ31" s="504"/>
      <c r="KK31" s="504"/>
      <c r="KL31" s="504"/>
      <c r="KM31" s="504"/>
      <c r="KN31" s="504"/>
      <c r="KO31" s="504"/>
      <c r="KP31" s="504"/>
      <c r="KQ31" s="9"/>
      <c r="KR31" s="504"/>
      <c r="KS31" s="504"/>
      <c r="KT31" s="504"/>
      <c r="KU31" s="504"/>
      <c r="KV31" s="504"/>
      <c r="KW31" s="504"/>
      <c r="KX31" s="504"/>
      <c r="KY31" s="504"/>
      <c r="KZ31" s="504"/>
      <c r="LA31" s="504"/>
      <c r="LB31" s="504"/>
      <c r="LC31" s="504"/>
      <c r="LD31" s="504"/>
      <c r="LE31" s="504"/>
      <c r="LF31" s="504"/>
      <c r="LG31" s="504"/>
      <c r="LH31" s="504"/>
      <c r="LI31" s="504"/>
      <c r="LJ31" s="504"/>
      <c r="LK31" s="504"/>
      <c r="LL31" s="504"/>
      <c r="LM31" s="504"/>
      <c r="LN31" s="504"/>
      <c r="LO31" s="504"/>
      <c r="LP31" s="504"/>
      <c r="LQ31" s="504"/>
      <c r="LR31" s="504"/>
      <c r="LS31" s="504"/>
      <c r="LT31" s="504"/>
      <c r="LU31" s="504"/>
      <c r="LV31" s="504"/>
      <c r="LW31" s="504"/>
      <c r="LX31" s="504"/>
      <c r="LY31" s="504"/>
      <c r="LZ31" s="504"/>
      <c r="MA31" s="504"/>
      <c r="MB31" s="504"/>
      <c r="MC31" s="504"/>
      <c r="MD31" s="504"/>
      <c r="ME31" s="504"/>
      <c r="MF31" s="504"/>
      <c r="MG31" s="504"/>
      <c r="MH31" s="504"/>
      <c r="MI31" s="504"/>
      <c r="MJ31" s="504"/>
      <c r="MK31" s="504"/>
      <c r="ML31" s="504"/>
      <c r="MM31" s="504"/>
      <c r="MN31" s="504"/>
      <c r="MO31" s="504"/>
      <c r="MP31" s="504"/>
      <c r="MQ31" s="504"/>
      <c r="MR31" s="504"/>
      <c r="MS31" s="504"/>
      <c r="MT31" s="9"/>
      <c r="MU31" s="504"/>
      <c r="MV31" s="504"/>
      <c r="MW31" s="504"/>
      <c r="MX31" s="504"/>
      <c r="MY31" s="504"/>
      <c r="MZ31" s="504"/>
      <c r="NA31" s="504"/>
      <c r="NB31" s="9"/>
      <c r="NC31" s="504"/>
      <c r="ND31" s="504"/>
      <c r="NE31" s="504"/>
      <c r="NF31" s="504"/>
      <c r="NG31" s="504"/>
      <c r="NH31" s="504"/>
      <c r="NI31" s="504"/>
      <c r="NJ31" s="504"/>
      <c r="NK31" s="504"/>
      <c r="NL31" s="504"/>
      <c r="NM31" s="504"/>
      <c r="NN31" s="504"/>
      <c r="NO31" s="504"/>
      <c r="NP31" s="504"/>
      <c r="NQ31" s="504"/>
      <c r="NR31" s="504"/>
      <c r="NS31" s="504"/>
      <c r="NT31" s="504"/>
      <c r="NU31" s="504"/>
      <c r="NV31" s="9"/>
      <c r="NW31" s="504"/>
      <c r="NX31" s="504"/>
      <c r="NY31" s="504"/>
      <c r="NZ31" s="504"/>
      <c r="OA31" s="504"/>
      <c r="OB31" s="504"/>
      <c r="OC31" s="504"/>
      <c r="OD31" s="504"/>
      <c r="OE31" s="504"/>
      <c r="OF31" s="504"/>
      <c r="OG31" s="504"/>
      <c r="OH31" s="504"/>
      <c r="OI31" s="504"/>
      <c r="OJ31" s="504"/>
      <c r="OK31" s="504"/>
      <c r="OL31" s="504"/>
      <c r="OM31" s="504"/>
      <c r="ON31" s="504"/>
      <c r="OO31" s="504"/>
      <c r="OP31" s="504"/>
      <c r="OQ31" s="504"/>
      <c r="OR31" s="504"/>
      <c r="OS31" s="504"/>
      <c r="OT31" s="504"/>
      <c r="OU31" s="504"/>
      <c r="OV31" s="504"/>
      <c r="OW31" s="504"/>
      <c r="OX31" s="504"/>
      <c r="OY31" s="504"/>
      <c r="OZ31" s="504"/>
      <c r="PA31" s="504"/>
      <c r="PB31" s="504"/>
      <c r="PC31" s="504"/>
      <c r="PD31" s="504"/>
      <c r="PE31" s="504"/>
      <c r="PF31" s="504"/>
      <c r="PG31" s="504"/>
      <c r="PH31" s="504"/>
      <c r="PI31" s="504"/>
      <c r="PJ31" s="504"/>
      <c r="PK31" s="504"/>
      <c r="PL31" s="504"/>
      <c r="PM31" s="504"/>
      <c r="PN31" s="504"/>
      <c r="PO31" s="504"/>
      <c r="PP31" s="504"/>
      <c r="PQ31" s="504"/>
      <c r="PR31" s="504"/>
      <c r="PS31" s="504"/>
      <c r="PT31" s="504"/>
      <c r="PU31" s="504"/>
      <c r="PV31" s="504"/>
      <c r="PW31" s="504"/>
      <c r="PX31" s="504"/>
      <c r="PY31" s="504"/>
      <c r="PZ31" s="504"/>
      <c r="QA31" s="504"/>
      <c r="QB31" s="504"/>
      <c r="QC31" s="504"/>
      <c r="QD31" s="504"/>
      <c r="QE31" s="504"/>
      <c r="QF31" s="504"/>
      <c r="QG31" s="504"/>
      <c r="QH31" s="504"/>
      <c r="QI31" s="504"/>
      <c r="QJ31" s="504"/>
      <c r="QK31" s="504"/>
      <c r="QL31" s="504"/>
      <c r="QM31" s="504"/>
      <c r="QN31" s="504"/>
      <c r="QO31" s="504"/>
      <c r="QP31" s="504"/>
      <c r="QQ31" s="504"/>
      <c r="QR31" s="504"/>
      <c r="QS31" s="504"/>
      <c r="QT31" s="504"/>
      <c r="QU31" s="504"/>
      <c r="QV31" s="504"/>
      <c r="QW31" s="504"/>
      <c r="QX31" s="504"/>
      <c r="QY31" s="504"/>
      <c r="QZ31" s="504"/>
      <c r="RA31" s="504"/>
      <c r="RB31" s="504"/>
      <c r="RC31" s="504"/>
      <c r="RD31" s="504"/>
      <c r="RE31" s="504"/>
      <c r="RF31" s="504"/>
      <c r="RG31" s="504"/>
      <c r="RH31" s="504"/>
      <c r="RI31" s="504"/>
      <c r="RJ31" s="504"/>
      <c r="RK31" s="504"/>
      <c r="RL31" s="504"/>
      <c r="RM31" s="504"/>
      <c r="RN31" s="504"/>
      <c r="RO31" s="504"/>
      <c r="RP31" s="504"/>
      <c r="RQ31" s="504"/>
      <c r="RR31" s="504"/>
      <c r="RS31" s="504"/>
      <c r="RT31" s="504"/>
      <c r="RU31" s="504"/>
      <c r="RV31" s="504"/>
      <c r="RW31" s="504"/>
      <c r="RX31" s="504"/>
      <c r="RY31" s="504"/>
      <c r="RZ31" s="504"/>
      <c r="SA31" s="504"/>
      <c r="SB31" s="504"/>
      <c r="SC31" s="504"/>
      <c r="SD31" s="504"/>
      <c r="SE31" s="504"/>
      <c r="SF31" s="504"/>
      <c r="SG31" s="504"/>
      <c r="SH31" s="504"/>
      <c r="SI31" s="504"/>
      <c r="SJ31" s="504"/>
      <c r="SK31" s="504"/>
      <c r="SL31" s="504"/>
      <c r="SM31" s="504"/>
      <c r="SN31" s="504"/>
      <c r="SO31" s="504"/>
      <c r="SP31" s="504"/>
      <c r="SQ31" s="504"/>
      <c r="SR31" s="504"/>
      <c r="SS31" s="504"/>
      <c r="ST31" s="504"/>
      <c r="SU31" s="504"/>
      <c r="SV31" s="504"/>
      <c r="SW31" s="504"/>
      <c r="SX31" s="504"/>
      <c r="SY31" s="504"/>
      <c r="SZ31" s="504"/>
      <c r="TA31" s="504"/>
      <c r="TB31" s="504"/>
      <c r="TC31" s="504"/>
      <c r="TD31" s="504"/>
      <c r="TE31" s="504"/>
      <c r="TF31" s="504"/>
      <c r="TG31" s="504"/>
      <c r="TH31" s="504"/>
      <c r="TI31" s="504"/>
      <c r="TJ31" s="504"/>
      <c r="TK31" s="504"/>
      <c r="TL31" s="504"/>
      <c r="TM31" s="504"/>
      <c r="TN31" s="504"/>
      <c r="TO31" s="504"/>
      <c r="TP31" s="504"/>
      <c r="TQ31" s="504"/>
      <c r="TR31" s="504"/>
      <c r="TS31" s="504"/>
      <c r="TT31" s="504"/>
      <c r="TU31" s="504"/>
      <c r="TV31" s="504"/>
      <c r="TW31" s="504"/>
      <c r="TX31" s="504"/>
      <c r="TY31" s="504"/>
      <c r="TZ31" s="504"/>
      <c r="UA31" s="504"/>
      <c r="UB31" s="504"/>
      <c r="UC31" s="504"/>
      <c r="UD31" s="504"/>
      <c r="UE31" s="504"/>
      <c r="UF31" s="504"/>
      <c r="UG31" s="504"/>
      <c r="UH31" s="504"/>
      <c r="UI31" s="504"/>
      <c r="UJ31" s="504"/>
      <c r="UK31" s="504"/>
      <c r="UL31" s="504"/>
      <c r="UM31" s="504"/>
      <c r="UN31" s="504"/>
      <c r="UO31" s="504"/>
      <c r="UP31" s="504"/>
      <c r="UQ31" s="504"/>
      <c r="UR31" s="504"/>
      <c r="US31" s="504"/>
      <c r="UT31" s="504"/>
      <c r="UU31" s="504"/>
      <c r="UV31" s="504"/>
      <c r="UW31" s="504"/>
      <c r="UX31" s="504"/>
      <c r="UY31" s="504"/>
      <c r="UZ31" s="504"/>
      <c r="VA31" s="504"/>
      <c r="VB31" s="23">
        <v>0</v>
      </c>
    </row>
    <row r="32" spans="1:574" outlineLevel="1">
      <c r="A32" s="21">
        <f t="shared" si="93"/>
        <v>27</v>
      </c>
      <c r="B32" s="21">
        <f>$A$23</f>
        <v>18</v>
      </c>
      <c r="C32">
        <f t="shared" ref="C32:C34" si="166">100+_xlfn.SWITCH(ExptNo,    1,$N32,    2,$O32+($N32-1)*3,    0)</f>
        <v>106</v>
      </c>
      <c r="D32" s="19" t="str">
        <f t="shared" ref="D32:D34" ca="1" si="167">OFFSET(D$5,$B32,0)</f>
        <v>SNSW</v>
      </c>
      <c r="E32" t="b">
        <v>1</v>
      </c>
      <c r="F32" t="b">
        <v>0</v>
      </c>
      <c r="G32" t="b">
        <f t="shared" ref="G32:G34" si="168">E32</f>
        <v>1</v>
      </c>
      <c r="H32" s="26">
        <v>0</v>
      </c>
      <c r="I32" s="26">
        <v>2</v>
      </c>
      <c r="J32" s="26">
        <v>1</v>
      </c>
      <c r="K32" s="26" t="str">
        <f>""</f>
        <v/>
      </c>
      <c r="L32" s="26">
        <v>0</v>
      </c>
      <c r="M32" s="26">
        <f>d.Region</f>
        <v>2</v>
      </c>
      <c r="N32" s="26">
        <v>2</v>
      </c>
      <c r="O32" s="26">
        <v>3</v>
      </c>
      <c r="P32" s="26">
        <v>2</v>
      </c>
      <c r="Q32" s="26">
        <v>0</v>
      </c>
      <c r="R32" s="26">
        <v>0</v>
      </c>
      <c r="S32" s="26">
        <v>0</v>
      </c>
      <c r="T32" s="26">
        <v>0</v>
      </c>
      <c r="U32" s="26">
        <v>1</v>
      </c>
      <c r="V32" s="116">
        <f t="shared" ref="V32:X34" si="169">INDEX(V$7:V$14,MOD(INT($H32/V$31),V$30)+1,1)</f>
        <v>1</v>
      </c>
      <c r="W32" s="116">
        <f t="shared" si="169"/>
        <v>1</v>
      </c>
      <c r="X32" s="116">
        <f t="shared" si="169"/>
        <v>1</v>
      </c>
      <c r="Y32" s="211"/>
      <c r="Z32" s="211"/>
      <c r="AA32" s="211"/>
      <c r="AB32" s="211"/>
      <c r="AC32" s="26">
        <v>0</v>
      </c>
      <c r="AD32" s="211"/>
      <c r="AE32" s="211"/>
      <c r="AF32" s="211"/>
      <c r="AG32" s="211"/>
      <c r="AH32" s="211"/>
      <c r="AI32" s="211"/>
      <c r="AJ32" s="211"/>
      <c r="AK32" s="211"/>
      <c r="AL32" s="136">
        <f t="shared" ref="AL32:AL34" si="170">INDEX(i.StdELMan,($M32-1)*12+($N32-1)*3+$O32,AL$16)</f>
        <v>2</v>
      </c>
      <c r="AM32" s="136">
        <f>INDEX(CHOOSE($O32,DataAutumn!i.AdultDrys,DataWinter!i.AdultDrys,DataSpring!i.AdultDrys),1,$N32)</f>
        <v>3</v>
      </c>
      <c r="AN32" s="5">
        <f t="shared" ref="AN32:AO34" si="171">INDEX(i.FlkStrctr,$N32,AN$15)</f>
        <v>2</v>
      </c>
      <c r="AO32" s="5">
        <f t="shared" si="171"/>
        <v>0</v>
      </c>
      <c r="AP32" s="5">
        <f t="shared" ref="AP32:AP34" si="172">INDEX(i.StdELMan,($M32-1)*12+($N32-1)*3+$O32,AP$15)</f>
        <v>1</v>
      </c>
      <c r="AQ32" s="211"/>
      <c r="AR32" s="211"/>
      <c r="AS32" s="356" t="str">
        <f t="shared" ref="AS32:AS34" ca="1" si="173">LEFT(OFFSET(AS32,-1,0),FIND(" ",OFFSET(AS32,-1,0)))        &amp; TEXT($H32,"00000 ")
&amp; $D32        &amp; IF($JB32=0," FWM","")&amp;IF($JB32=1," MWM","")&amp;IF($JB32=5," Mat","")&amp;IF($JC32=TRUE,"&amp;BBT","    ")        &amp; " Day"&amp;INDEX(i.DOY,$O32,1)
&amp; " Scan"&amp;$P32&amp;"-"&amp;$Q32&amp;$R32&amp;$S32&amp;$T32        &amp; " RR"&amp;TEXT($JV32*100,"000p;-00p;000p;@")
&amp; " GP"&amp;TEXT($NA32*100,"000p")        &amp; " WP"&amp;TEXT($MY32*100,"000p")        &amp; " MP"&amp;TEXT($MZ32*100,"000p")
&amp; " T_" &amp; IF(AND($CJ32,$CL32),"TRUE")        &amp; " (F"&amp;3+COUNTIF($CY32:$DB32,TRUE)&amp;3&amp;"N"&amp;$DD32&amp;$DE32&amp;")"</f>
        <v>Template 00000 SNSW MWM     Day204 Scan2-0000 RR000p GP100p WP100p MP100p T_TRUE (F33N11)</v>
      </c>
      <c r="AT32" s="9" t="str">
        <f ca="1">IF(COUNTIF(AS$5:AS32,AS32)=1,"-","Dup")</f>
        <v>-</v>
      </c>
      <c r="AU32" s="9"/>
      <c r="AV32" s="19" t="str">
        <f t="shared" ref="AV32:BC34" ca="1" si="174">OFFSET(AV$5,$B32,0)</f>
        <v>-</v>
      </c>
      <c r="AW32" s="19" t="str">
        <f t="shared" ca="1" si="174"/>
        <v>-</v>
      </c>
      <c r="AX32" s="19" t="str">
        <f t="shared" ca="1" si="174"/>
        <v>-</v>
      </c>
      <c r="AY32" s="19" t="str">
        <f t="shared" ca="1" si="174"/>
        <v>-</v>
      </c>
      <c r="AZ32" s="19" t="str">
        <f t="shared" ca="1" si="174"/>
        <v>-</v>
      </c>
      <c r="BA32" s="19" t="str">
        <f t="shared" ca="1" si="174"/>
        <v>-</v>
      </c>
      <c r="BB32" s="19" t="str">
        <f t="shared" ca="1" si="174"/>
        <v>-</v>
      </c>
      <c r="BC32" s="19" t="str">
        <f t="shared" ca="1" si="174"/>
        <v>-</v>
      </c>
      <c r="BD32" s="9"/>
      <c r="BE32" s="5" t="b">
        <f t="shared" ref="BE32:BJ34" si="175">INDEX(i.model_structure,$I32,BE$15)</f>
        <v>0</v>
      </c>
      <c r="BF32" s="5" t="str">
        <f t="shared" si="175"/>
        <v>-</v>
      </c>
      <c r="BG32" s="5" t="b">
        <f t="shared" si="175"/>
        <v>0</v>
      </c>
      <c r="BH32" s="5" t="b">
        <f t="shared" si="175"/>
        <v>1</v>
      </c>
      <c r="BI32" s="5" t="b">
        <f t="shared" si="175"/>
        <v>1</v>
      </c>
      <c r="BJ32" s="136">
        <f t="shared" si="175"/>
        <v>0</v>
      </c>
      <c r="BK32" s="19" t="b">
        <f t="shared" ref="BK32:BK34" ca="1" si="176">OFFSET(BK$5,$B32,0)</f>
        <v>0</v>
      </c>
      <c r="BL32" s="9"/>
      <c r="BM32" s="5" t="str">
        <f t="shared" ref="BM32:BM34" ca="1" si="177">IF($N32&lt;&gt;4,OFFSET(BM$5,$B32,0),1)</f>
        <v>-</v>
      </c>
      <c r="BN32" s="19" t="str">
        <f t="shared" ref="BN32:BP34" ca="1" si="178">OFFSET(BN$5,$B32,0)</f>
        <v>-</v>
      </c>
      <c r="BO32" s="19" t="str">
        <f t="shared" ca="1" si="178"/>
        <v>-</v>
      </c>
      <c r="BP32" s="19" t="str">
        <f t="shared" ca="1" si="178"/>
        <v>-</v>
      </c>
      <c r="BQ32" s="5" t="str">
        <f t="shared" ref="BQ32:BQ34" ca="1" si="179">IF($N32&lt;&gt;4,OFFSET(BQ$5,$B32,0),1)</f>
        <v>-</v>
      </c>
      <c r="BR32" s="19" t="str">
        <f t="shared" ref="BR32:BR34" ca="1" si="180">OFFSET(BR$5,$B32,0)</f>
        <v>-</v>
      </c>
      <c r="BS32" s="5" t="str">
        <f t="shared" ref="BS32:BS34" ca="1" si="181">IF($N32&lt;&gt;4,OFFSET(BS$5,$B32,0),1)</f>
        <v>-</v>
      </c>
      <c r="BT32" s="19" t="str">
        <f t="shared" ref="BT32:BV34" ca="1" si="182">OFFSET(BT$5,$B32,0)</f>
        <v>-</v>
      </c>
      <c r="BU32" s="19" t="str">
        <f t="shared" ca="1" si="182"/>
        <v>-</v>
      </c>
      <c r="BV32" s="19" t="str">
        <f t="shared" ca="1" si="182"/>
        <v>-</v>
      </c>
      <c r="BW32" s="5" t="str">
        <f t="shared" ref="BW32:BW34" ca="1" si="183">IF($N32&lt;&gt;4,OFFSET(BW$5,$B32,0),1)</f>
        <v>-</v>
      </c>
      <c r="BX32" s="9"/>
      <c r="BY32" s="5" t="b">
        <f t="shared" ref="BY32:BY34" si="184">$K32&lt;0</f>
        <v>0</v>
      </c>
      <c r="BZ32" s="5" t="str">
        <f t="shared" ref="BZ32:BZ34" ca="1" si="185">IF($K32="",BZ$23,ABS($K32))</f>
        <v>-</v>
      </c>
      <c r="CA32" s="5" t="str">
        <f t="shared" ref="CA32:CH34" ca="1" si="186">IF($K32="",CA$23,ABS($K32)=CA$15)</f>
        <v>-</v>
      </c>
      <c r="CB32" s="5" t="str">
        <f t="shared" ca="1" si="186"/>
        <v>-</v>
      </c>
      <c r="CC32" s="5" t="str">
        <f t="shared" ca="1" si="186"/>
        <v>-</v>
      </c>
      <c r="CD32" s="5" t="str">
        <f t="shared" ca="1" si="186"/>
        <v>-</v>
      </c>
      <c r="CE32" s="5" t="str">
        <f t="shared" ca="1" si="186"/>
        <v>-</v>
      </c>
      <c r="CF32" s="5" t="str">
        <f t="shared" ca="1" si="186"/>
        <v>-</v>
      </c>
      <c r="CG32" s="5" t="str">
        <f t="shared" ca="1" si="186"/>
        <v>-</v>
      </c>
      <c r="CH32" s="5" t="str">
        <f t="shared" ca="1" si="186"/>
        <v>-</v>
      </c>
      <c r="CI32" s="9"/>
      <c r="CJ32" s="12" t="b">
        <v>1</v>
      </c>
      <c r="CK32" s="12" t="b">
        <v>1</v>
      </c>
      <c r="CL32" s="12" t="b">
        <v>1</v>
      </c>
      <c r="CM32" s="12">
        <f>VALUE($M32&amp;$N32&amp;$O32&amp;$X32&amp;$P32&amp;$Q32&amp;$R32&amp;$S32&amp;$T32&amp;"05")</f>
        <v>22312000005</v>
      </c>
      <c r="CN32" s="12" t="b">
        <v>0</v>
      </c>
      <c r="CO32" s="19" t="str">
        <f t="shared" ca="1" si="110"/>
        <v>-</v>
      </c>
      <c r="CP32" s="19" t="str">
        <f t="shared" ca="1" si="110"/>
        <v>-</v>
      </c>
      <c r="CQ32" s="19" t="str">
        <f t="shared" ca="1" si="145"/>
        <v>-</v>
      </c>
      <c r="CR32" s="433">
        <f t="shared" ref="CR32:CT34" si="187">INDEX(i.UserPeriod0,$AP32,CR$15)</f>
        <v>652</v>
      </c>
      <c r="CS32" s="433">
        <f t="shared" si="187"/>
        <v>686</v>
      </c>
      <c r="CT32" s="433">
        <f t="shared" si="187"/>
        <v>721</v>
      </c>
      <c r="CU32" s="144">
        <f t="shared" ref="CU32:CW34" si="188">7*INDEX(i.end_joining,1,CU$15+($AP32-1)*3)</f>
        <v>378</v>
      </c>
      <c r="CV32" s="144">
        <f t="shared" si="188"/>
        <v>413</v>
      </c>
      <c r="CW32" s="144">
        <f t="shared" si="188"/>
        <v>448</v>
      </c>
      <c r="CX32" s="19" t="str">
        <f t="shared" ref="CX32:DN34" ca="1" si="189">OFFSET(CX$5,$B32,0)</f>
        <v>-</v>
      </c>
      <c r="CY32" s="19" t="str">
        <f t="shared" ca="1" si="189"/>
        <v>-</v>
      </c>
      <c r="CZ32" s="19" t="str">
        <f t="shared" ca="1" si="189"/>
        <v>-</v>
      </c>
      <c r="DA32" s="19" t="str">
        <f t="shared" ca="1" si="189"/>
        <v>-</v>
      </c>
      <c r="DB32" s="19" t="str">
        <f t="shared" ca="1" si="189"/>
        <v>-</v>
      </c>
      <c r="DC32" s="19" t="str">
        <f t="shared" ca="1" si="189"/>
        <v>-</v>
      </c>
      <c r="DD32" s="19">
        <f t="shared" ca="1" si="189"/>
        <v>1</v>
      </c>
      <c r="DE32" s="19">
        <f t="shared" ca="1" si="189"/>
        <v>1</v>
      </c>
      <c r="DF32" s="19">
        <f t="shared" ca="1" si="189"/>
        <v>0</v>
      </c>
      <c r="DG32" s="19" t="str">
        <f t="shared" ca="1" si="189"/>
        <v>-</v>
      </c>
      <c r="DH32" s="19" t="str">
        <f t="shared" ca="1" si="189"/>
        <v>-</v>
      </c>
      <c r="DI32" s="19" t="str">
        <f t="shared" ca="1" si="189"/>
        <v>-</v>
      </c>
      <c r="DJ32" s="19" t="str">
        <f t="shared" ca="1" si="189"/>
        <v>-</v>
      </c>
      <c r="DK32" s="19" t="str">
        <f t="shared" ca="1" si="189"/>
        <v>-</v>
      </c>
      <c r="DL32" s="19">
        <f t="shared" ca="1" si="189"/>
        <v>0</v>
      </c>
      <c r="DM32" s="19" t="str">
        <f t="shared" ca="1" si="189"/>
        <v>-</v>
      </c>
      <c r="DN32" s="19" t="str">
        <f t="shared" ca="1" si="189"/>
        <v>-</v>
      </c>
      <c r="DO32" s="19" t="str">
        <f t="shared" ca="1" si="145"/>
        <v>-</v>
      </c>
      <c r="DP32" s="19">
        <f t="shared" ca="1" si="110"/>
        <v>0</v>
      </c>
      <c r="DQ32" s="19">
        <f t="shared" ca="1" si="110"/>
        <v>0</v>
      </c>
      <c r="DR32" s="9"/>
      <c r="DS32" s="19">
        <f t="shared" ref="DS32:ED33" ca="1" si="190">OFFSET(DS$5,$B32,0)</f>
        <v>0</v>
      </c>
      <c r="DT32" s="19">
        <f t="shared" ca="1" si="190"/>
        <v>0</v>
      </c>
      <c r="DU32" s="19">
        <f t="shared" ca="1" si="190"/>
        <v>0</v>
      </c>
      <c r="DV32" s="19">
        <f t="shared" ca="1" si="190"/>
        <v>0</v>
      </c>
      <c r="DW32" s="19">
        <f t="shared" ca="1" si="190"/>
        <v>0</v>
      </c>
      <c r="DX32" s="19">
        <f t="shared" ca="1" si="190"/>
        <v>0</v>
      </c>
      <c r="DY32" s="19">
        <f t="shared" ca="1" si="190"/>
        <v>0</v>
      </c>
      <c r="DZ32" s="19">
        <f t="shared" ca="1" si="190"/>
        <v>0</v>
      </c>
      <c r="EA32" s="19">
        <f t="shared" ca="1" si="190"/>
        <v>0</v>
      </c>
      <c r="EB32" s="19">
        <f t="shared" ca="1" si="190"/>
        <v>0</v>
      </c>
      <c r="EC32" s="19">
        <f t="shared" ca="1" si="190"/>
        <v>0</v>
      </c>
      <c r="ED32" s="19">
        <f t="shared" ca="1" si="190"/>
        <v>0</v>
      </c>
      <c r="EE32" s="19">
        <f t="shared" ref="DS32:EE42" ca="1" si="191">OFFSET(EE$5,$B32,0)</f>
        <v>0</v>
      </c>
      <c r="EF32" s="433">
        <f t="shared" ref="EF32:EG34" si="192">IF(AND($O32=EF$19,$AE32&lt;&gt;0,$AP32=EF$21),INDEX(i.LTWFeedLevels,$AE32,MOD(EF$15-1,7)+1),0)</f>
        <v>0</v>
      </c>
      <c r="EG32" s="433">
        <f t="shared" si="192"/>
        <v>0</v>
      </c>
      <c r="EH32" s="116">
        <f t="shared" ref="EH32:EL34" si="193">IF(AND($M32=EH$17,$O32=EH$19,$AH32=EH$16,OR($P32=EH$20,EH$20=1),$AP32=EH$21),INDEX(i.FS_Strategy,$AI32+1,$AH32),0)</f>
        <v>0</v>
      </c>
      <c r="EI32" s="116">
        <f t="shared" ca="1" si="193"/>
        <v>0</v>
      </c>
      <c r="EJ32" s="116">
        <f t="shared" ca="1" si="193"/>
        <v>0</v>
      </c>
      <c r="EK32" s="116">
        <f t="shared" ca="1" si="193"/>
        <v>0</v>
      </c>
      <c r="EL32" s="116">
        <f t="shared" ca="1" si="193"/>
        <v>0</v>
      </c>
      <c r="EM32" s="537">
        <f t="shared" ref="EM32:EM34" ca="1" si="194">IF(AND($M32=EM$17,$O32=EM$19,$AH32=EM$16,OR($P32=EM$20,EM$20=1),$AP32=EM$21),INDEX(i.FS_Strategy,$AJ32+1,$AH32),0)</f>
        <v>0</v>
      </c>
      <c r="EN32" s="116">
        <f t="shared" ref="EN32:ER34" ca="1" si="195">IF(AND($M32=EN$17,$O32=EN$19,$AH32=EN$16,OR($P32=EN$20,EN$20=1),$AP32=EN$21),INDEX(i.FS_Strategy,$AI32+1,$AH32),0)</f>
        <v>0</v>
      </c>
      <c r="EO32" s="116">
        <f t="shared" ca="1" si="195"/>
        <v>0</v>
      </c>
      <c r="EP32" s="116">
        <f t="shared" ca="1" si="195"/>
        <v>0</v>
      </c>
      <c r="EQ32" s="116">
        <f t="shared" ca="1" si="195"/>
        <v>0</v>
      </c>
      <c r="ER32" s="116">
        <f t="shared" ca="1" si="195"/>
        <v>0</v>
      </c>
      <c r="ES32" s="537">
        <f t="shared" ref="ES32:ES34" ca="1" si="196">IF(AND($M32=ES$17,$O32=ES$19,$AH32=ES$16,OR($P32=ES$20,ES$20=1),$AP32=ES$21),INDEX(i.FS_Strategy,$AJ32+1,$AH32),0)</f>
        <v>0</v>
      </c>
      <c r="ET32" s="116">
        <f t="shared" ref="ET32:EX34" ca="1" si="197">IF(AND($M32=ET$17,$O32=ET$19,$AH32=ET$16,OR($P32=ET$20,ET$20=1),$AP32=ET$21),INDEX(i.FS_Strategy,$AI32+1,$AH32),0)</f>
        <v>0</v>
      </c>
      <c r="EU32" s="116">
        <f t="shared" ca="1" si="197"/>
        <v>0</v>
      </c>
      <c r="EV32" s="116">
        <f t="shared" ca="1" si="197"/>
        <v>0</v>
      </c>
      <c r="EW32" s="116">
        <f t="shared" ca="1" si="197"/>
        <v>0</v>
      </c>
      <c r="EX32" s="116">
        <f t="shared" ca="1" si="197"/>
        <v>0</v>
      </c>
      <c r="EY32" s="537">
        <f t="shared" ref="EY32:EY34" ca="1" si="198">IF(AND($M32=EY$17,$O32=EY$19,$AH32=EY$16,OR($P32=EY$20,EY$20=1),$AP32=EY$21),INDEX(i.FS_Strategy,$AJ32+1,$AH32),0)</f>
        <v>0</v>
      </c>
      <c r="EZ32" s="116">
        <f t="shared" ref="EZ32:FD34" ca="1" si="199">IF(AND($M32=EZ$17,$O32=EZ$19,$AH32=EZ$16,OR($P32=EZ$20,EZ$20=1),$AP32=EZ$21),INDEX(i.FS_Strategy,$AI32+1,$AH32),0)</f>
        <v>0</v>
      </c>
      <c r="FA32" s="116">
        <f t="shared" ca="1" si="199"/>
        <v>0</v>
      </c>
      <c r="FB32" s="116">
        <f t="shared" ca="1" si="199"/>
        <v>0</v>
      </c>
      <c r="FC32" s="116">
        <f t="shared" ca="1" si="199"/>
        <v>0</v>
      </c>
      <c r="FD32" s="116">
        <f t="shared" ca="1" si="199"/>
        <v>0</v>
      </c>
      <c r="FE32" s="537">
        <f t="shared" ref="FE32:FE34" ca="1" si="200">IF(AND($M32=FE$17,$O32=FE$19,$AH32=FE$16,OR($P32=FE$20,FE$20=1),$AP32=FE$21),INDEX(i.FS_Strategy,$AJ32+1,$AH32),0)</f>
        <v>0</v>
      </c>
      <c r="FF32" s="116">
        <f t="shared" ref="FF32:FJ34" ca="1" si="201">IF(AND($M32=FF$17,$O32=FF$19,$AH32=FF$16,OR($P32=FF$20,FF$20=1),$AP32=FF$21),INDEX(i.FS_Strategy,$AI32+1,$AH32),0)</f>
        <v>0</v>
      </c>
      <c r="FG32" s="116">
        <f t="shared" ca="1" si="201"/>
        <v>0</v>
      </c>
      <c r="FH32" s="116">
        <f t="shared" ca="1" si="201"/>
        <v>0</v>
      </c>
      <c r="FI32" s="116">
        <f t="shared" ca="1" si="201"/>
        <v>0</v>
      </c>
      <c r="FJ32" s="116">
        <f t="shared" ca="1" si="201"/>
        <v>0</v>
      </c>
      <c r="FK32" s="537">
        <f t="shared" ref="FK32:FK34" ca="1" si="202">IF(AND($M32=FK$17,$O32=FK$19,$AH32=FK$16,OR($P32=FK$20,FK$20=1),$AP32=FK$21),INDEX(i.FS_Strategy,$AJ32+1,$AH32),0)</f>
        <v>0</v>
      </c>
      <c r="FL32" s="116">
        <f t="shared" ref="FL32:FP34" ca="1" si="203">IF(AND($M32=FL$17,$O32=FL$19,$AH32=FL$16,OR($P32=FL$20,FL$20=1),$AP32=FL$21),INDEX(i.FS_Strategy,$AI32+1,$AH32),0)</f>
        <v>0</v>
      </c>
      <c r="FM32" s="116">
        <f t="shared" ca="1" si="203"/>
        <v>0</v>
      </c>
      <c r="FN32" s="116">
        <f t="shared" ca="1" si="203"/>
        <v>0</v>
      </c>
      <c r="FO32" s="116">
        <f t="shared" ca="1" si="203"/>
        <v>0</v>
      </c>
      <c r="FP32" s="116">
        <f t="shared" ca="1" si="203"/>
        <v>0</v>
      </c>
      <c r="FQ32" s="537">
        <f t="shared" ref="FQ32:FQ34" ca="1" si="204">IF(AND($M32=FQ$17,$O32=FQ$19,$AH32=FQ$16,OR($P32=FQ$20,FQ$20=1),$AP32=FQ$21),INDEX(i.FS_Strategy,$AJ32+1,$AH32),0)</f>
        <v>0</v>
      </c>
      <c r="FR32" s="117">
        <f t="shared" ref="FR32:FU34" ca="1" si="205">IF(AND($M32=FR$17,$O32=FR$19,$AH32=FR$16,OR($P32=FR$20,FR$20=1)),INDEX(i.FS_Strategy,$AJ32+1,$AH32),0)</f>
        <v>0</v>
      </c>
      <c r="FS32" s="117">
        <f t="shared" ca="1" si="205"/>
        <v>0</v>
      </c>
      <c r="FT32" s="117">
        <f t="shared" ca="1" si="205"/>
        <v>0</v>
      </c>
      <c r="FU32" s="117">
        <f t="shared" ca="1" si="205"/>
        <v>0</v>
      </c>
      <c r="FV32" s="556">
        <f t="shared" ref="FV32:GE34" ca="1" si="206">IF(AND($M32=FV$17,$O32=FV$19,$AH32=FV$16,OR($P32=FV$20,FV$20=1)),INDEX(i.FS_Strategy,$AK32+1,$AH32),0)</f>
        <v>0</v>
      </c>
      <c r="FW32" s="556">
        <f t="shared" ca="1" si="206"/>
        <v>0</v>
      </c>
      <c r="FX32" s="556">
        <f t="shared" ca="1" si="206"/>
        <v>0</v>
      </c>
      <c r="FY32" s="556">
        <f t="shared" ca="1" si="206"/>
        <v>0</v>
      </c>
      <c r="FZ32" s="556">
        <f t="shared" ca="1" si="206"/>
        <v>0</v>
      </c>
      <c r="GA32" s="556">
        <f t="shared" ca="1" si="206"/>
        <v>0</v>
      </c>
      <c r="GB32" s="556">
        <f t="shared" ca="1" si="206"/>
        <v>0</v>
      </c>
      <c r="GC32" s="556">
        <f t="shared" ca="1" si="206"/>
        <v>0</v>
      </c>
      <c r="GD32" s="556">
        <f t="shared" ca="1" si="206"/>
        <v>0</v>
      </c>
      <c r="GE32" s="556">
        <f t="shared" ca="1" si="206"/>
        <v>0</v>
      </c>
      <c r="GF32" s="556">
        <f t="shared" ref="GF32:GO34" ca="1" si="207">IF(AND($M32=GF$17,$O32=GF$19,$AH32=GF$16,OR($P32=GF$20,GF$20=1)),INDEX(i.FS_Strategy,$AK32+1,$AH32),0)</f>
        <v>0</v>
      </c>
      <c r="GG32" s="556">
        <f t="shared" ca="1" si="207"/>
        <v>0</v>
      </c>
      <c r="GH32" s="556">
        <f t="shared" ca="1" si="207"/>
        <v>0</v>
      </c>
      <c r="GI32" s="556">
        <f t="shared" ca="1" si="207"/>
        <v>0</v>
      </c>
      <c r="GJ32" s="556">
        <f t="shared" ca="1" si="207"/>
        <v>0</v>
      </c>
      <c r="GK32" s="556">
        <f t="shared" ca="1" si="207"/>
        <v>0</v>
      </c>
      <c r="GL32" s="556">
        <f t="shared" ca="1" si="207"/>
        <v>0</v>
      </c>
      <c r="GM32" s="556">
        <f t="shared" ca="1" si="207"/>
        <v>0</v>
      </c>
      <c r="GN32" s="556">
        <f t="shared" ca="1" si="207"/>
        <v>0</v>
      </c>
      <c r="GO32" s="556">
        <f t="shared" ca="1" si="207"/>
        <v>0</v>
      </c>
      <c r="GP32" s="19">
        <f t="shared" ref="GP32:GP34" ca="1" si="208">OFFSET(GP$5,$B32,0)</f>
        <v>0</v>
      </c>
      <c r="GQ32" s="116">
        <f t="shared" ref="GQ32:GU34" ca="1" si="209">IF(AND($M32=GQ$17,$O32=GQ$19,$AH32=GQ$16,OR($P32=GQ$20,GQ$20=1),$AP32=GQ$21),INDEX(i.FS_Strategy,$AI32+1,$AH32),0)</f>
        <v>0</v>
      </c>
      <c r="GR32" s="116">
        <f t="shared" ca="1" si="209"/>
        <v>0</v>
      </c>
      <c r="GS32" s="116">
        <f t="shared" ca="1" si="209"/>
        <v>0</v>
      </c>
      <c r="GT32" s="116">
        <f t="shared" ca="1" si="209"/>
        <v>0</v>
      </c>
      <c r="GU32" s="116">
        <f t="shared" ca="1" si="209"/>
        <v>0</v>
      </c>
      <c r="GV32" s="537">
        <f t="shared" ref="GV32:GV34" ca="1" si="210">IF(AND($M32=GV$17,$O32=GV$19,$AH32=GV$16,OR($P32=GV$20,GV$20=1),$AP32=GV$21),INDEX(i.FS_Strategy,$AJ32+1,$AH32),0)</f>
        <v>0</v>
      </c>
      <c r="GW32" s="116">
        <f t="shared" ref="GW32:HA34" ca="1" si="211">IF(AND($M32=GW$17,$O32=GW$19,$AH32=GW$16,OR($P32=GW$20,GW$20=1),$AP32=GW$21),INDEX(i.FS_Strategy,$AI32+1,$AH32),0)</f>
        <v>0</v>
      </c>
      <c r="GX32" s="116">
        <f t="shared" ca="1" si="211"/>
        <v>0</v>
      </c>
      <c r="GY32" s="116">
        <f t="shared" ca="1" si="211"/>
        <v>0</v>
      </c>
      <c r="GZ32" s="116">
        <f t="shared" ca="1" si="211"/>
        <v>0</v>
      </c>
      <c r="HA32" s="116">
        <f t="shared" ca="1" si="211"/>
        <v>0</v>
      </c>
      <c r="HB32" s="537">
        <f t="shared" ref="HB32:HB34" ca="1" si="212">IF(AND($M32=HB$17,$O32=HB$19,$AH32=HB$16,OR($P32=HB$20,HB$20=1),$AP32=HB$21),INDEX(i.FS_Strategy,$AJ32+1,$AH32),0)</f>
        <v>0</v>
      </c>
      <c r="HC32" s="116">
        <f t="shared" ref="HC32:HG34" ca="1" si="213">IF(AND($M32=HC$17,$O32=HC$19,$AH32=HC$16,OR($P32=HC$20,HC$20=1),$AP32=HC$21),INDEX(i.FS_Strategy,$AI32+1,$AH32),0)</f>
        <v>0</v>
      </c>
      <c r="HD32" s="116">
        <f t="shared" ca="1" si="213"/>
        <v>0</v>
      </c>
      <c r="HE32" s="116">
        <f t="shared" ca="1" si="213"/>
        <v>0</v>
      </c>
      <c r="HF32" s="116">
        <f t="shared" ca="1" si="213"/>
        <v>0</v>
      </c>
      <c r="HG32" s="116">
        <f t="shared" ca="1" si="213"/>
        <v>0</v>
      </c>
      <c r="HH32" s="537">
        <f t="shared" ref="HH32:HH34" ca="1" si="214">IF(AND($M32=HH$17,$O32=HH$19,$AH32=HH$16,OR($P32=HH$20,HH$20=1),$AP32=HH$21),INDEX(i.FS_Strategy,$AJ32+1,$AH32),0)</f>
        <v>0</v>
      </c>
      <c r="HI32" s="116">
        <f t="shared" ref="HI32:HM34" ca="1" si="215">IF(AND($M32=HI$17,$O32=HI$19,$AH32=HI$16,OR($P32=HI$20,HI$20=1),$AP32=HI$21),INDEX(i.FS_Strategy,$AI32+1,$AH32),0)</f>
        <v>0</v>
      </c>
      <c r="HJ32" s="116">
        <f t="shared" ca="1" si="215"/>
        <v>0</v>
      </c>
      <c r="HK32" s="116">
        <f t="shared" ca="1" si="215"/>
        <v>0</v>
      </c>
      <c r="HL32" s="116">
        <f t="shared" ca="1" si="215"/>
        <v>0</v>
      </c>
      <c r="HM32" s="116">
        <f t="shared" ca="1" si="215"/>
        <v>0</v>
      </c>
      <c r="HN32" s="537">
        <f t="shared" ref="HN32:HN34" ca="1" si="216">IF(AND($M32=HN$17,$O32=HN$19,$AH32=HN$16,OR($P32=HN$20,HN$20=1),$AP32=HN$21),INDEX(i.FS_Strategy,$AJ32+1,$AH32),0)</f>
        <v>0</v>
      </c>
      <c r="HO32" s="116">
        <f t="shared" ref="HO32:HS34" ca="1" si="217">IF(AND($M32=HO$17,$O32=HO$19,$AH32=HO$16,OR($P32=HO$20,HO$20=1),$AP32=HO$21),INDEX(i.FS_Strategy,$AI32+1,$AH32),0)</f>
        <v>0</v>
      </c>
      <c r="HP32" s="116">
        <f t="shared" ca="1" si="217"/>
        <v>0</v>
      </c>
      <c r="HQ32" s="116">
        <f t="shared" ca="1" si="217"/>
        <v>0</v>
      </c>
      <c r="HR32" s="116">
        <f t="shared" ca="1" si="217"/>
        <v>0</v>
      </c>
      <c r="HS32" s="116">
        <f t="shared" ca="1" si="217"/>
        <v>0</v>
      </c>
      <c r="HT32" s="537">
        <f t="shared" ref="HT32:HT34" ca="1" si="218">IF(AND($M32=HT$17,$O32=HT$19,$AH32=HT$16,OR($P32=HT$20,HT$20=1),$AP32=HT$21),INDEX(i.FS_Strategy,$AJ32+1,$AH32),0)</f>
        <v>0</v>
      </c>
      <c r="HU32" s="116">
        <f t="shared" ref="HU32:HY34" ca="1" si="219">IF(AND($M32=HU$17,$O32=HU$19,$AH32=HU$16,OR($P32=HU$20,HU$20=1),$AP32=HU$21),INDEX(i.FS_Strategy,$AI32+1,$AH32),0)</f>
        <v>0</v>
      </c>
      <c r="HV32" s="116">
        <f t="shared" ca="1" si="219"/>
        <v>0</v>
      </c>
      <c r="HW32" s="116">
        <f t="shared" ca="1" si="219"/>
        <v>0</v>
      </c>
      <c r="HX32" s="116">
        <f t="shared" ca="1" si="219"/>
        <v>0</v>
      </c>
      <c r="HY32" s="116">
        <f t="shared" ca="1" si="219"/>
        <v>0</v>
      </c>
      <c r="HZ32" s="537">
        <f t="shared" ref="HZ32:HZ34" ca="1" si="220">IF(AND($M32=HZ$17,$O32=HZ$19,$AH32=HZ$16,OR($P32=HZ$20,HZ$20=1),$AP32=HZ$21),INDEX(i.FS_Strategy,$AJ32+1,$AH32),0)</f>
        <v>0</v>
      </c>
      <c r="IA32" s="117">
        <f t="shared" ref="IA32:ID34" ca="1" si="221">IF(AND($M32=IA$17,$O32=IA$19,$AH32=IA$16,OR($P32=IA$20,IA$20=1)),INDEX(i.FS_Strategy,$AJ32+1,$AH32),0)</f>
        <v>0</v>
      </c>
      <c r="IB32" s="117">
        <f t="shared" ca="1" si="221"/>
        <v>0</v>
      </c>
      <c r="IC32" s="117">
        <f t="shared" ca="1" si="221"/>
        <v>0</v>
      </c>
      <c r="ID32" s="117">
        <f t="shared" ca="1" si="221"/>
        <v>0</v>
      </c>
      <c r="IE32" s="556">
        <f t="shared" ref="IE32:IN34" ca="1" si="222">IF(AND($M32=IE$17,$O32=IE$19,$AH32=IE$16,OR($P32=IE$20,IE$20=1)),INDEX(i.FS_Strategy,$AK32+1,$AH32),0)</f>
        <v>0</v>
      </c>
      <c r="IF32" s="556">
        <f t="shared" ca="1" si="222"/>
        <v>0</v>
      </c>
      <c r="IG32" s="556">
        <f t="shared" ca="1" si="222"/>
        <v>0</v>
      </c>
      <c r="IH32" s="556">
        <f t="shared" ca="1" si="222"/>
        <v>0</v>
      </c>
      <c r="II32" s="556">
        <f t="shared" ca="1" si="222"/>
        <v>0</v>
      </c>
      <c r="IJ32" s="556">
        <f t="shared" ca="1" si="222"/>
        <v>0</v>
      </c>
      <c r="IK32" s="556">
        <f t="shared" ca="1" si="222"/>
        <v>0</v>
      </c>
      <c r="IL32" s="556">
        <f t="shared" ca="1" si="222"/>
        <v>0</v>
      </c>
      <c r="IM32" s="556">
        <f t="shared" ca="1" si="222"/>
        <v>0</v>
      </c>
      <c r="IN32" s="556">
        <f t="shared" ca="1" si="222"/>
        <v>0</v>
      </c>
      <c r="IO32" s="556">
        <f t="shared" ref="IO32:IX34" ca="1" si="223">IF(AND($M32=IO$17,$O32=IO$19,$AH32=IO$16,OR($P32=IO$20,IO$20=1)),INDEX(i.FS_Strategy,$AK32+1,$AH32),0)</f>
        <v>0</v>
      </c>
      <c r="IP32" s="556">
        <f t="shared" ca="1" si="223"/>
        <v>0</v>
      </c>
      <c r="IQ32" s="556">
        <f t="shared" ca="1" si="223"/>
        <v>0</v>
      </c>
      <c r="IR32" s="556">
        <f t="shared" ca="1" si="223"/>
        <v>0</v>
      </c>
      <c r="IS32" s="556">
        <f t="shared" ca="1" si="223"/>
        <v>0</v>
      </c>
      <c r="IT32" s="556">
        <f t="shared" ca="1" si="223"/>
        <v>0</v>
      </c>
      <c r="IU32" s="556">
        <f t="shared" ca="1" si="223"/>
        <v>0</v>
      </c>
      <c r="IV32" s="556">
        <f t="shared" ca="1" si="223"/>
        <v>0</v>
      </c>
      <c r="IW32" s="556">
        <f t="shared" ca="1" si="223"/>
        <v>0</v>
      </c>
      <c r="IX32" s="556">
        <f t="shared" ca="1" si="223"/>
        <v>0</v>
      </c>
      <c r="IY32" s="19">
        <f t="shared" ref="IY32:IY34" ca="1" si="224">OFFSET(IY$5,$B32,0)</f>
        <v>0</v>
      </c>
      <c r="IZ32" s="5">
        <f t="shared" ref="IZ32:IZ34" si="225">INDEX(i.TOL,$O32,IZ$15)</f>
        <v>67</v>
      </c>
      <c r="JA32" s="9"/>
      <c r="JB32" s="5">
        <f t="shared" ref="JB32:JC34" si="226">INDEX(i.FlkStrctr,$N32,JB$15)</f>
        <v>1</v>
      </c>
      <c r="JC32" s="5" t="b">
        <f t="shared" si="226"/>
        <v>0</v>
      </c>
      <c r="JD32" s="19">
        <f t="shared" ref="JD32:KP42" ca="1" si="227">OFFSET(JD$5,$B32,0)</f>
        <v>0</v>
      </c>
      <c r="JE32" s="5">
        <f t="shared" ref="JE32:JE34" si="228">INDEX(i.RR_scenario,$U32,$N32)</f>
        <v>0</v>
      </c>
      <c r="JF32" s="5">
        <f t="shared" ref="JF32:JF34" si="229">INDEX(i.dryman,($AM32-1)*4+$AL32,JF$15)</f>
        <v>1.2500000000000001E-2</v>
      </c>
      <c r="JG32" s="5">
        <f t="shared" ref="JG32:JG34" si="230">INDEX(i.Triplets_mortality,$AB32+1,JG$15)</f>
        <v>0</v>
      </c>
      <c r="JH32" s="19">
        <f t="shared" ca="1" si="227"/>
        <v>0</v>
      </c>
      <c r="JI32" s="5">
        <f t="shared" ref="JI32:JI34" si="231">INDEX(i.FlkStrctr,$N32,JI$15)</f>
        <v>60</v>
      </c>
      <c r="JJ32" s="5">
        <f t="shared" ref="JJ32:JJ34" si="232">INDEX(i.Triplet_pi_yatf,$AD32+1,JJ$15)</f>
        <v>1</v>
      </c>
      <c r="JK32" s="19">
        <f t="shared" ca="1" si="227"/>
        <v>0</v>
      </c>
      <c r="JL32" s="19">
        <f t="shared" ca="1" si="227"/>
        <v>0</v>
      </c>
      <c r="JM32" s="19">
        <f t="shared" ca="1" si="227"/>
        <v>0</v>
      </c>
      <c r="JN32" s="19">
        <f t="shared" ref="JN32:JO38" ca="1" si="233">OFFSET(JN$5,$B32,0)</f>
        <v>0</v>
      </c>
      <c r="JO32" s="19">
        <f t="shared" ca="1" si="233"/>
        <v>0</v>
      </c>
      <c r="JP32" s="19">
        <f t="shared" ca="1" si="227"/>
        <v>0</v>
      </c>
      <c r="JQ32" s="19">
        <f t="shared" ca="1" si="227"/>
        <v>0</v>
      </c>
      <c r="JR32" s="19">
        <f t="shared" ca="1" si="227"/>
        <v>0</v>
      </c>
      <c r="JS32" s="19">
        <f t="shared" ca="1" si="227"/>
        <v>0</v>
      </c>
      <c r="JT32" s="19">
        <f t="shared" ca="1" si="227"/>
        <v>0</v>
      </c>
      <c r="JU32" s="19">
        <f t="shared" ca="1" si="227"/>
        <v>0</v>
      </c>
      <c r="JV32" s="19">
        <f t="shared" ca="1" si="227"/>
        <v>0</v>
      </c>
      <c r="JW32" s="19">
        <f t="shared" ca="1" si="227"/>
        <v>0</v>
      </c>
      <c r="JX32" s="19">
        <f t="shared" ca="1" si="227"/>
        <v>0</v>
      </c>
      <c r="JY32" s="19">
        <f t="shared" ca="1" si="227"/>
        <v>0</v>
      </c>
      <c r="JZ32" s="19">
        <f t="shared" ca="1" si="227"/>
        <v>0</v>
      </c>
      <c r="KA32" s="19">
        <f t="shared" ca="1" si="227"/>
        <v>0</v>
      </c>
      <c r="KB32" s="19">
        <f t="shared" ca="1" si="227"/>
        <v>0</v>
      </c>
      <c r="KC32" s="19">
        <f t="shared" ca="1" si="227"/>
        <v>0</v>
      </c>
      <c r="KD32" s="19">
        <f t="shared" ca="1" si="227"/>
        <v>0</v>
      </c>
      <c r="KE32" s="19">
        <f t="shared" ca="1" si="227"/>
        <v>0</v>
      </c>
      <c r="KF32" s="5">
        <f t="shared" ref="KF32:KI34" si="234">INDEX(i.dryman,($AM32-1)*4+$AL32,KF$16)</f>
        <v>0</v>
      </c>
      <c r="KG32" s="5">
        <f t="shared" si="234"/>
        <v>6.25E-2</v>
      </c>
      <c r="KH32" s="5">
        <f t="shared" si="234"/>
        <v>6.25E-2</v>
      </c>
      <c r="KI32" s="5">
        <f t="shared" si="234"/>
        <v>6.25E-2</v>
      </c>
      <c r="KJ32" s="19">
        <f t="shared" ca="1" si="227"/>
        <v>0</v>
      </c>
      <c r="KK32" s="19">
        <f t="shared" ca="1" si="227"/>
        <v>0</v>
      </c>
      <c r="KL32" s="19">
        <f t="shared" ref="KL32:KL42" ca="1" si="235">OFFSET(KL$5,$B32,0)</f>
        <v>0</v>
      </c>
      <c r="KM32" s="19">
        <f t="shared" ca="1" si="227"/>
        <v>0</v>
      </c>
      <c r="KN32" s="19">
        <f t="shared" ca="1" si="227"/>
        <v>1</v>
      </c>
      <c r="KO32" s="19">
        <f t="shared" ca="1" si="227"/>
        <v>0</v>
      </c>
      <c r="KP32" s="19">
        <f t="shared" ca="1" si="227"/>
        <v>1</v>
      </c>
      <c r="KQ32" s="9"/>
      <c r="KR32" s="5" t="b">
        <f t="shared" ref="KR32:KR34" ca="1" si="236">IF($L32&lt;&gt;0,INDEX(i.cropgraze_inc,$L32,KR$15),OFFSET(KR$5,$B32,0))</f>
        <v>1</v>
      </c>
      <c r="KS32" s="5" t="b">
        <f t="shared" ref="KS32:KU34" si="237">($O32=KS$19)</f>
        <v>0</v>
      </c>
      <c r="KT32" s="5" t="b">
        <f t="shared" si="237"/>
        <v>0</v>
      </c>
      <c r="KU32" s="5" t="b">
        <f t="shared" si="237"/>
        <v>1</v>
      </c>
      <c r="KV32" s="136">
        <f t="shared" ref="KV32:KW34" si="238">$P32</f>
        <v>2</v>
      </c>
      <c r="KW32" s="136">
        <f t="shared" si="238"/>
        <v>2</v>
      </c>
      <c r="KX32" s="5" t="b">
        <f t="shared" ref="KX32:LA34" si="239">INDEX(i.dryman,($AM32-1)*4+$AL32,KX$15)</f>
        <v>0</v>
      </c>
      <c r="KY32" s="5" t="b">
        <f t="shared" si="239"/>
        <v>1</v>
      </c>
      <c r="KZ32" s="5" t="b">
        <f t="shared" si="239"/>
        <v>1</v>
      </c>
      <c r="LA32" s="5" t="b">
        <f t="shared" si="239"/>
        <v>0</v>
      </c>
      <c r="LB32" s="5">
        <f t="shared" ref="LB32:LC34" si="240">INDEX(i.dryman,($AM32-1)*4+$AL32,LB$15+$N32-1)</f>
        <v>1</v>
      </c>
      <c r="LC32" s="5">
        <f t="shared" si="240"/>
        <v>0</v>
      </c>
      <c r="LD32" s="5" t="b">
        <f t="shared" ref="LD32:LD34" si="241">AND(INDEX(i.dryman,($AM32-1)*4+$AL32,LD$15),($KW32&gt;0))</f>
        <v>0</v>
      </c>
      <c r="LE32" s="5" t="str" cm="1">
        <f t="array" aca="1" ref="LE32" ca="1">IF(OR(LF32:LM32&lt;&gt;"-"),TRUE,"-")</f>
        <v>-</v>
      </c>
      <c r="LF32" s="19" t="str">
        <f t="shared" ref="LF32:LN34" ca="1" si="242">OFFSET(LF$5,$B32,0)</f>
        <v>-</v>
      </c>
      <c r="LG32" s="19" t="str">
        <f t="shared" ca="1" si="242"/>
        <v>-</v>
      </c>
      <c r="LH32" s="19" t="str">
        <f t="shared" ca="1" si="242"/>
        <v>-</v>
      </c>
      <c r="LI32" s="19" t="str">
        <f t="shared" ca="1" si="242"/>
        <v>-</v>
      </c>
      <c r="LJ32" s="19" t="str">
        <f t="shared" ca="1" si="242"/>
        <v>-</v>
      </c>
      <c r="LK32" s="19" t="str">
        <f t="shared" ca="1" si="242"/>
        <v>-</v>
      </c>
      <c r="LL32" s="19" t="str">
        <f t="shared" ca="1" si="242"/>
        <v>-</v>
      </c>
      <c r="LM32" s="19" t="str">
        <f t="shared" ca="1" si="242"/>
        <v>-</v>
      </c>
      <c r="LN32" s="19" t="str">
        <f t="shared" ca="1" si="242"/>
        <v>-</v>
      </c>
      <c r="LO32" s="5" t="b">
        <f t="array" aca="1" ref="LO32" ca="1">IF(OR(LP32:LV32&lt;&gt;"-"),TRUE,"-")</f>
        <v>1</v>
      </c>
      <c r="LP32" s="19">
        <f t="shared" ref="LP32:LT34" ca="1" si="243">OFFSET(LP$5,$B32,0)</f>
        <v>0</v>
      </c>
      <c r="LQ32" s="19" t="str">
        <f t="shared" ca="1" si="243"/>
        <v>-</v>
      </c>
      <c r="LR32" s="19">
        <f t="shared" ca="1" si="243"/>
        <v>999999</v>
      </c>
      <c r="LS32" s="19">
        <f t="shared" ca="1" si="243"/>
        <v>999999</v>
      </c>
      <c r="LT32" s="19">
        <f t="shared" ca="1" si="243"/>
        <v>999999</v>
      </c>
      <c r="LU32" s="19">
        <f t="shared" ref="LU32:LV34" ca="1" si="244">OFFSET(LU$5,$B32,0)</f>
        <v>999999</v>
      </c>
      <c r="LV32" s="19">
        <f t="shared" ca="1" si="244"/>
        <v>999999</v>
      </c>
      <c r="LW32" s="19" t="str">
        <f t="shared" ref="LW32:LY41" ca="1" si="245">OFFSET(LW$5,$B32,0)</f>
        <v>-</v>
      </c>
      <c r="LX32" s="19" t="str">
        <f ca="1">OFFSET(LX$5,$B32,0)</f>
        <v>-</v>
      </c>
      <c r="LY32" s="19" t="str">
        <f ca="1">OFFSET(LY$5,$B32,0)</f>
        <v>-</v>
      </c>
      <c r="LZ32" s="19" t="b">
        <f t="shared" ref="LZ32:MA41" ca="1" si="246">OFFSET(LZ$5,$B32,0)</f>
        <v>1</v>
      </c>
      <c r="MA32" s="19">
        <f t="shared" ca="1" si="246"/>
        <v>0</v>
      </c>
      <c r="MB32" s="5" t="str">
        <f t="shared" ref="MB32:ME34" si="247">INDEX(i.FlkStrctr,$N32,MB$15)</f>
        <v>-</v>
      </c>
      <c r="MC32" s="5" t="str">
        <f t="shared" si="247"/>
        <v>-</v>
      </c>
      <c r="MD32" s="5" t="str">
        <f t="shared" si="247"/>
        <v>-</v>
      </c>
      <c r="ME32" s="5" t="str">
        <f t="shared" si="247"/>
        <v>-</v>
      </c>
      <c r="MF32" s="19" t="str">
        <f t="shared" ref="MF32:MF42" ca="1" si="248">OFFSET(MF$5,$B32,0)</f>
        <v>-</v>
      </c>
      <c r="MG32" s="19" t="str">
        <f t="shared" ref="MG32:ML42" ca="1" si="249">OFFSET(MG$5,$B32,0)</f>
        <v>-</v>
      </c>
      <c r="MH32" s="19" t="str">
        <f t="shared" ca="1" si="249"/>
        <v>-</v>
      </c>
      <c r="MI32" s="19" t="str">
        <f t="shared" ref="MI32:VA42" ca="1" si="250">OFFSET(MI$5,$B32,0)</f>
        <v>-</v>
      </c>
      <c r="MJ32" s="19">
        <f t="shared" ca="1" si="250"/>
        <v>0.5</v>
      </c>
      <c r="MK32" s="19">
        <f t="shared" ca="1" si="250"/>
        <v>0.5</v>
      </c>
      <c r="ML32" s="19" t="str">
        <f t="shared" ca="1" si="250"/>
        <v>-</v>
      </c>
      <c r="MM32" s="5">
        <f t="shared" ref="MM32:MR34" si="251">INDEX(i.FlkStrctr,$N32,MM$15)</f>
        <v>0</v>
      </c>
      <c r="MN32" s="5">
        <f t="shared" si="251"/>
        <v>500</v>
      </c>
      <c r="MO32" s="5">
        <f t="shared" si="251"/>
        <v>500</v>
      </c>
      <c r="MP32" s="5" t="str">
        <f t="shared" si="251"/>
        <v>-</v>
      </c>
      <c r="MQ32" s="5">
        <f t="shared" si="251"/>
        <v>150</v>
      </c>
      <c r="MR32" s="5">
        <f t="shared" si="251"/>
        <v>364</v>
      </c>
      <c r="MS32" s="5">
        <f t="shared" ref="MS32:MS34" si="252">INDEX(i.conservation,$AC32+1,$O32)</f>
        <v>1</v>
      </c>
      <c r="MT32" s="9"/>
      <c r="MU32" s="19">
        <f t="shared" ca="1" si="250"/>
        <v>70</v>
      </c>
      <c r="MV32" s="19">
        <f t="shared" ca="1" si="250"/>
        <v>50</v>
      </c>
      <c r="MW32" s="19">
        <f t="shared" ca="1" si="250"/>
        <v>75</v>
      </c>
      <c r="MX32" s="19">
        <f t="shared" ca="1" si="250"/>
        <v>50</v>
      </c>
      <c r="MY32" s="5">
        <f t="shared" ref="MY32:MY34" si="253">INDEX(i.WoolPrices,$W32,MY$15)</f>
        <v>1</v>
      </c>
      <c r="MZ32" s="5">
        <f t="shared" ref="MZ32:MZ34" si="254">INDEX(i.MeatPrices,$X32,MZ$15)</f>
        <v>1</v>
      </c>
      <c r="NA32" s="5">
        <f t="shared" ref="NA32:NA34" si="255">INDEX(i.GrainPrices,$V32,NA$15)</f>
        <v>1</v>
      </c>
      <c r="NB32" s="9"/>
      <c r="NC32" s="19" t="b">
        <f t="shared" ref="NC32:NL38" ca="1" si="256">OFFSET(NC$5,$B32,0)</f>
        <v>0</v>
      </c>
      <c r="ND32" s="19" t="b">
        <f t="shared" ca="1" si="256"/>
        <v>0</v>
      </c>
      <c r="NE32" s="19">
        <f t="shared" ca="1" si="256"/>
        <v>2</v>
      </c>
      <c r="NF32" s="19">
        <f t="shared" ca="1" si="256"/>
        <v>1</v>
      </c>
      <c r="NG32" s="19">
        <f t="shared" ca="1" si="256"/>
        <v>2</v>
      </c>
      <c r="NH32" s="19">
        <f t="shared" ca="1" si="256"/>
        <v>0</v>
      </c>
      <c r="NI32" s="19" t="str">
        <f t="shared" ca="1" si="256"/>
        <v>-</v>
      </c>
      <c r="NJ32" s="19" t="b">
        <f t="shared" ca="1" si="256"/>
        <v>1</v>
      </c>
      <c r="NK32" s="19">
        <f t="shared" ca="1" si="256"/>
        <v>448.65000000000003</v>
      </c>
      <c r="NL32" s="19" t="str">
        <f t="shared" ca="1" si="256"/>
        <v>-</v>
      </c>
      <c r="NM32" s="19">
        <f t="shared" ca="1" si="250"/>
        <v>1</v>
      </c>
      <c r="NN32" s="19">
        <f t="shared" ca="1" si="250"/>
        <v>1</v>
      </c>
      <c r="NO32" s="19">
        <f t="shared" ca="1" si="250"/>
        <v>1</v>
      </c>
      <c r="NP32" s="19">
        <f t="shared" ca="1" si="250"/>
        <v>1</v>
      </c>
      <c r="NQ32" s="19">
        <f t="shared" ca="1" si="250"/>
        <v>1</v>
      </c>
      <c r="NR32" s="19">
        <f t="shared" ca="1" si="250"/>
        <v>1</v>
      </c>
      <c r="NS32" s="19">
        <f t="shared" ca="1" si="250"/>
        <v>1</v>
      </c>
      <c r="NT32" s="19">
        <f t="shared" ca="1" si="250"/>
        <v>1</v>
      </c>
      <c r="NU32" s="19">
        <f t="shared" ca="1" si="250"/>
        <v>1</v>
      </c>
      <c r="NV32" s="9"/>
      <c r="NW32" s="539" t="str">
        <f t="shared" ref="NW32:OF34" si="257">IF(AND($O32=NW$19, $AP32=NW$21),TRUE,"-")</f>
        <v>-</v>
      </c>
      <c r="NX32" s="539" t="str">
        <f t="shared" si="257"/>
        <v>-</v>
      </c>
      <c r="NY32" s="539" t="str">
        <f t="shared" si="257"/>
        <v>-</v>
      </c>
      <c r="NZ32" s="539" t="str">
        <f t="shared" si="257"/>
        <v>-</v>
      </c>
      <c r="OA32" s="539" t="str">
        <f t="shared" si="257"/>
        <v>-</v>
      </c>
      <c r="OB32" s="539" t="str">
        <f t="shared" si="257"/>
        <v>-</v>
      </c>
      <c r="OC32" s="539" t="str">
        <f t="shared" ca="1" si="257"/>
        <v>-</v>
      </c>
      <c r="OD32" s="539" t="str">
        <f t="shared" ca="1" si="257"/>
        <v>-</v>
      </c>
      <c r="OE32" s="539" t="str">
        <f t="shared" ca="1" si="257"/>
        <v>-</v>
      </c>
      <c r="OF32" s="539" t="str">
        <f t="shared" ca="1" si="257"/>
        <v>-</v>
      </c>
      <c r="OG32" s="539" t="str">
        <f t="shared" ref="OG32:OP34" ca="1" si="258">IF(AND($O32=OG$19, $AP32=OG$21),TRUE,"-")</f>
        <v>-</v>
      </c>
      <c r="OH32" s="539" t="str">
        <f t="shared" ca="1" si="258"/>
        <v>-</v>
      </c>
      <c r="OI32" s="539" t="str">
        <f t="shared" ca="1" si="258"/>
        <v>-</v>
      </c>
      <c r="OJ32" s="539" t="str">
        <f t="shared" ca="1" si="258"/>
        <v>-</v>
      </c>
      <c r="OK32" s="539" t="str">
        <f t="shared" ca="1" si="258"/>
        <v>-</v>
      </c>
      <c r="OL32" s="539" t="str">
        <f t="shared" ca="1" si="258"/>
        <v>-</v>
      </c>
      <c r="OM32" s="539" t="str">
        <f t="shared" ca="1" si="258"/>
        <v>-</v>
      </c>
      <c r="ON32" s="539" t="str">
        <f t="shared" ca="1" si="258"/>
        <v>-</v>
      </c>
      <c r="OO32" s="539" t="str">
        <f t="shared" ca="1" si="258"/>
        <v>-</v>
      </c>
      <c r="OP32" s="539" t="str">
        <f t="shared" ca="1" si="258"/>
        <v>-</v>
      </c>
      <c r="OQ32" s="539" t="str">
        <f t="shared" ref="OQ32:OZ34" ca="1" si="259">IF(AND($O32=OQ$19, $AP32=OQ$21),TRUE,"-")</f>
        <v>-</v>
      </c>
      <c r="OR32" s="539" t="str">
        <f t="shared" ca="1" si="259"/>
        <v>-</v>
      </c>
      <c r="OS32" s="539" t="str">
        <f t="shared" ca="1" si="259"/>
        <v>-</v>
      </c>
      <c r="OT32" s="539" t="str">
        <f t="shared" ca="1" si="259"/>
        <v>-</v>
      </c>
      <c r="OU32" s="539" t="str">
        <f t="shared" ca="1" si="259"/>
        <v>-</v>
      </c>
      <c r="OV32" s="539" t="str">
        <f t="shared" ca="1" si="259"/>
        <v>-</v>
      </c>
      <c r="OW32" s="539" t="str">
        <f t="shared" ca="1" si="259"/>
        <v>-</v>
      </c>
      <c r="OX32" s="539" t="str">
        <f t="shared" ca="1" si="259"/>
        <v>-</v>
      </c>
      <c r="OY32" s="539" t="str">
        <f t="shared" ca="1" si="259"/>
        <v>-</v>
      </c>
      <c r="OZ32" s="539" t="str">
        <f t="shared" ca="1" si="259"/>
        <v>-</v>
      </c>
      <c r="PA32" s="539" t="str">
        <f t="shared" ref="PA32:PF34" ca="1" si="260">IF(AND($O32=PA$19, $AP32=PA$21),TRUE,"-")</f>
        <v>-</v>
      </c>
      <c r="PB32" s="539" t="str">
        <f t="shared" ca="1" si="260"/>
        <v>-</v>
      </c>
      <c r="PC32" s="539" t="str">
        <f t="shared" ca="1" si="260"/>
        <v>-</v>
      </c>
      <c r="PD32" s="539" t="str">
        <f t="shared" ca="1" si="260"/>
        <v>-</v>
      </c>
      <c r="PE32" s="539" t="str">
        <f t="shared" ca="1" si="260"/>
        <v>-</v>
      </c>
      <c r="PF32" s="539" t="str">
        <f t="shared" ca="1" si="260"/>
        <v>-</v>
      </c>
      <c r="PG32" s="549" t="str">
        <f t="shared" ref="PG32:PP34" si="261">IF($O32=PG$19,TRUE,"-")</f>
        <v>-</v>
      </c>
      <c r="PH32" s="549" t="str">
        <f t="shared" si="261"/>
        <v>-</v>
      </c>
      <c r="PI32" s="549" t="str">
        <f t="shared" si="261"/>
        <v>-</v>
      </c>
      <c r="PJ32" s="549" t="str">
        <f t="shared" si="261"/>
        <v>-</v>
      </c>
      <c r="PK32" s="549" t="str">
        <f t="shared" si="261"/>
        <v>-</v>
      </c>
      <c r="PL32" s="549" t="str">
        <f t="shared" si="261"/>
        <v>-</v>
      </c>
      <c r="PM32" s="549" t="str">
        <f t="shared" si="261"/>
        <v>-</v>
      </c>
      <c r="PN32" s="549" t="str">
        <f t="shared" si="261"/>
        <v>-</v>
      </c>
      <c r="PO32" s="549" t="str">
        <f t="shared" si="261"/>
        <v>-</v>
      </c>
      <c r="PP32" s="549" t="str">
        <f t="shared" si="261"/>
        <v>-</v>
      </c>
      <c r="PQ32" s="549" t="str">
        <f t="shared" ref="PQ32:PZ34" si="262">IF($O32=PQ$19,TRUE,"-")</f>
        <v>-</v>
      </c>
      <c r="PR32" s="549" t="str">
        <f t="shared" si="262"/>
        <v>-</v>
      </c>
      <c r="PS32" s="549" t="str">
        <f t="shared" si="262"/>
        <v>-</v>
      </c>
      <c r="PT32" s="549" t="str">
        <f t="shared" si="262"/>
        <v>-</v>
      </c>
      <c r="PU32" s="549" t="str">
        <f t="shared" si="262"/>
        <v>-</v>
      </c>
      <c r="PV32" s="549" t="str">
        <f t="shared" si="262"/>
        <v>-</v>
      </c>
      <c r="PW32" s="549" t="str">
        <f t="shared" si="262"/>
        <v>-</v>
      </c>
      <c r="PX32" s="549" t="str">
        <f t="shared" si="262"/>
        <v>-</v>
      </c>
      <c r="PY32" s="549" t="str">
        <f t="shared" si="262"/>
        <v>-</v>
      </c>
      <c r="PZ32" s="549" t="str">
        <f t="shared" si="262"/>
        <v>-</v>
      </c>
      <c r="QA32" s="549" t="str">
        <f t="shared" ref="QA32:QF34" si="263">IF($O32=QA$19,TRUE,"-")</f>
        <v>-</v>
      </c>
      <c r="QB32" s="549" t="str">
        <f t="shared" si="263"/>
        <v>-</v>
      </c>
      <c r="QC32" s="549" t="str">
        <f t="shared" si="263"/>
        <v>-</v>
      </c>
      <c r="QD32" s="549" t="str">
        <f t="shared" si="263"/>
        <v>-</v>
      </c>
      <c r="QE32" s="549" t="str">
        <f t="shared" si="263"/>
        <v>-</v>
      </c>
      <c r="QF32" s="549" t="str">
        <f t="shared" si="263"/>
        <v>-</v>
      </c>
      <c r="QG32" s="539" t="str">
        <f t="shared" ref="QG32:QP34" si="264">IF(AND($O32=QG$19, $AP32=QG$21),TRUE,"-")</f>
        <v>-</v>
      </c>
      <c r="QH32" s="539" t="str">
        <f t="shared" si="264"/>
        <v>-</v>
      </c>
      <c r="QI32" s="539" t="str">
        <f t="shared" si="264"/>
        <v>-</v>
      </c>
      <c r="QJ32" s="539" t="str">
        <f t="shared" si="264"/>
        <v>-</v>
      </c>
      <c r="QK32" s="539" t="str">
        <f t="shared" si="264"/>
        <v>-</v>
      </c>
      <c r="QL32" s="539" t="str">
        <f t="shared" si="264"/>
        <v>-</v>
      </c>
      <c r="QM32" s="539" t="str">
        <f t="shared" ca="1" si="264"/>
        <v>-</v>
      </c>
      <c r="QN32" s="539" t="str">
        <f t="shared" ca="1" si="264"/>
        <v>-</v>
      </c>
      <c r="QO32" s="539" t="str">
        <f t="shared" ca="1" si="264"/>
        <v>-</v>
      </c>
      <c r="QP32" s="539" t="str">
        <f t="shared" ca="1" si="264"/>
        <v>-</v>
      </c>
      <c r="QQ32" s="539" t="str">
        <f t="shared" ref="QQ32:QZ34" ca="1" si="265">IF(AND($O32=QQ$19, $AP32=QQ$21),TRUE,"-")</f>
        <v>-</v>
      </c>
      <c r="QR32" s="539" t="str">
        <f t="shared" ca="1" si="265"/>
        <v>-</v>
      </c>
      <c r="QS32" s="539" t="str">
        <f t="shared" ca="1" si="265"/>
        <v>-</v>
      </c>
      <c r="QT32" s="539" t="str">
        <f t="shared" ca="1" si="265"/>
        <v>-</v>
      </c>
      <c r="QU32" s="539" t="str">
        <f t="shared" ca="1" si="265"/>
        <v>-</v>
      </c>
      <c r="QV32" s="539" t="str">
        <f t="shared" ca="1" si="265"/>
        <v>-</v>
      </c>
      <c r="QW32" s="539" t="str">
        <f t="shared" ca="1" si="265"/>
        <v>-</v>
      </c>
      <c r="QX32" s="539" t="str">
        <f t="shared" ca="1" si="265"/>
        <v>-</v>
      </c>
      <c r="QY32" s="539" t="str">
        <f t="shared" ca="1" si="265"/>
        <v>-</v>
      </c>
      <c r="QZ32" s="539" t="str">
        <f t="shared" ca="1" si="265"/>
        <v>-</v>
      </c>
      <c r="RA32" s="539" t="str">
        <f t="shared" ref="RA32:RJ34" ca="1" si="266">IF(AND($O32=RA$19, $AP32=RA$21),TRUE,"-")</f>
        <v>-</v>
      </c>
      <c r="RB32" s="539" t="str">
        <f t="shared" ca="1" si="266"/>
        <v>-</v>
      </c>
      <c r="RC32" s="539" t="str">
        <f t="shared" ca="1" si="266"/>
        <v>-</v>
      </c>
      <c r="RD32" s="539" t="str">
        <f t="shared" ca="1" si="266"/>
        <v>-</v>
      </c>
      <c r="RE32" s="539" t="str">
        <f t="shared" ca="1" si="266"/>
        <v>-</v>
      </c>
      <c r="RF32" s="539" t="str">
        <f t="shared" ca="1" si="266"/>
        <v>-</v>
      </c>
      <c r="RG32" s="539" t="str">
        <f t="shared" ca="1" si="266"/>
        <v>-</v>
      </c>
      <c r="RH32" s="539" t="str">
        <f t="shared" ca="1" si="266"/>
        <v>-</v>
      </c>
      <c r="RI32" s="539" t="str">
        <f t="shared" ca="1" si="266"/>
        <v>-</v>
      </c>
      <c r="RJ32" s="539" t="str">
        <f t="shared" ca="1" si="266"/>
        <v>-</v>
      </c>
      <c r="RK32" s="539" t="str">
        <f t="shared" ref="RK32:RP34" ca="1" si="267">IF(AND($O32=RK$19, $AP32=RK$21),TRUE,"-")</f>
        <v>-</v>
      </c>
      <c r="RL32" s="539" t="str">
        <f t="shared" ca="1" si="267"/>
        <v>-</v>
      </c>
      <c r="RM32" s="539" t="str">
        <f t="shared" ca="1" si="267"/>
        <v>-</v>
      </c>
      <c r="RN32" s="539" t="str">
        <f t="shared" ca="1" si="267"/>
        <v>-</v>
      </c>
      <c r="RO32" s="539" t="str">
        <f t="shared" ca="1" si="267"/>
        <v>-</v>
      </c>
      <c r="RP32" s="539" t="str">
        <f t="shared" ca="1" si="267"/>
        <v>-</v>
      </c>
      <c r="RQ32" s="549" t="str">
        <f t="shared" ref="RQ32:RZ34" si="268">IF($O32=RQ$19,TRUE,"-")</f>
        <v>-</v>
      </c>
      <c r="RR32" s="549" t="str">
        <f t="shared" si="268"/>
        <v>-</v>
      </c>
      <c r="RS32" s="549" t="str">
        <f t="shared" si="268"/>
        <v>-</v>
      </c>
      <c r="RT32" s="549" t="str">
        <f t="shared" si="268"/>
        <v>-</v>
      </c>
      <c r="RU32" s="549" t="str">
        <f t="shared" si="268"/>
        <v>-</v>
      </c>
      <c r="RV32" s="549" t="str">
        <f t="shared" si="268"/>
        <v>-</v>
      </c>
      <c r="RW32" s="549" t="str">
        <f t="shared" si="268"/>
        <v>-</v>
      </c>
      <c r="RX32" s="549" t="str">
        <f t="shared" si="268"/>
        <v>-</v>
      </c>
      <c r="RY32" s="549" t="str">
        <f t="shared" si="268"/>
        <v>-</v>
      </c>
      <c r="RZ32" s="549" t="str">
        <f t="shared" si="268"/>
        <v>-</v>
      </c>
      <c r="SA32" s="549" t="str">
        <f t="shared" ref="SA32:SJ34" si="269">IF($O32=SA$19,TRUE,"-")</f>
        <v>-</v>
      </c>
      <c r="SB32" s="549" t="str">
        <f t="shared" si="269"/>
        <v>-</v>
      </c>
      <c r="SC32" s="549" t="str">
        <f t="shared" si="269"/>
        <v>-</v>
      </c>
      <c r="SD32" s="549" t="str">
        <f t="shared" si="269"/>
        <v>-</v>
      </c>
      <c r="SE32" s="549" t="str">
        <f t="shared" si="269"/>
        <v>-</v>
      </c>
      <c r="SF32" s="549" t="str">
        <f t="shared" si="269"/>
        <v>-</v>
      </c>
      <c r="SG32" s="549" t="str">
        <f t="shared" si="269"/>
        <v>-</v>
      </c>
      <c r="SH32" s="549" t="str">
        <f t="shared" si="269"/>
        <v>-</v>
      </c>
      <c r="SI32" s="549" t="str">
        <f t="shared" si="269"/>
        <v>-</v>
      </c>
      <c r="SJ32" s="549" t="str">
        <f t="shared" si="269"/>
        <v>-</v>
      </c>
      <c r="SK32" s="549" t="str">
        <f t="shared" ref="SK32:SP34" si="270">IF($O32=SK$19,TRUE,"-")</f>
        <v>-</v>
      </c>
      <c r="SL32" s="549" t="str">
        <f t="shared" si="270"/>
        <v>-</v>
      </c>
      <c r="SM32" s="549" t="str">
        <f t="shared" si="270"/>
        <v>-</v>
      </c>
      <c r="SN32" s="549" t="str">
        <f t="shared" si="270"/>
        <v>-</v>
      </c>
      <c r="SO32" s="549" t="str">
        <f t="shared" si="270"/>
        <v>-</v>
      </c>
      <c r="SP32" s="549" t="str">
        <f t="shared" si="270"/>
        <v>-</v>
      </c>
      <c r="SQ32" s="539" t="b">
        <f t="shared" ref="SQ32:SZ34" si="271">IF(AND($O32=SQ$19, $AP32=SQ$21),TRUE,"-")</f>
        <v>1</v>
      </c>
      <c r="SR32" s="539" t="b">
        <f t="shared" si="271"/>
        <v>1</v>
      </c>
      <c r="SS32" s="539" t="b">
        <f t="shared" si="271"/>
        <v>1</v>
      </c>
      <c r="ST32" s="539" t="b">
        <f t="shared" si="271"/>
        <v>1</v>
      </c>
      <c r="SU32" s="539" t="b">
        <f t="shared" si="271"/>
        <v>1</v>
      </c>
      <c r="SV32" s="539" t="b">
        <f t="shared" si="271"/>
        <v>1</v>
      </c>
      <c r="SW32" s="539" t="str">
        <f t="shared" ca="1" si="271"/>
        <v>-</v>
      </c>
      <c r="SX32" s="539" t="str">
        <f t="shared" ca="1" si="271"/>
        <v>-</v>
      </c>
      <c r="SY32" s="539" t="str">
        <f t="shared" ca="1" si="271"/>
        <v>-</v>
      </c>
      <c r="SZ32" s="539" t="str">
        <f t="shared" ca="1" si="271"/>
        <v>-</v>
      </c>
      <c r="TA32" s="539" t="str">
        <f t="shared" ref="TA32:TJ34" ca="1" si="272">IF(AND($O32=TA$19, $AP32=TA$21),TRUE,"-")</f>
        <v>-</v>
      </c>
      <c r="TB32" s="539" t="str">
        <f t="shared" ca="1" si="272"/>
        <v>-</v>
      </c>
      <c r="TC32" s="539" t="str">
        <f t="shared" ca="1" si="272"/>
        <v>-</v>
      </c>
      <c r="TD32" s="539" t="str">
        <f t="shared" ca="1" si="272"/>
        <v>-</v>
      </c>
      <c r="TE32" s="539" t="str">
        <f t="shared" ca="1" si="272"/>
        <v>-</v>
      </c>
      <c r="TF32" s="539" t="str">
        <f t="shared" ca="1" si="272"/>
        <v>-</v>
      </c>
      <c r="TG32" s="539" t="str">
        <f t="shared" ca="1" si="272"/>
        <v>-</v>
      </c>
      <c r="TH32" s="539" t="str">
        <f t="shared" ca="1" si="272"/>
        <v>-</v>
      </c>
      <c r="TI32" s="539" t="str">
        <f t="shared" ca="1" si="272"/>
        <v>-</v>
      </c>
      <c r="TJ32" s="539" t="str">
        <f t="shared" ca="1" si="272"/>
        <v>-</v>
      </c>
      <c r="TK32" s="539" t="str">
        <f t="shared" ref="TK32:TT34" ca="1" si="273">IF(AND($O32=TK$19, $AP32=TK$21),TRUE,"-")</f>
        <v>-</v>
      </c>
      <c r="TL32" s="539" t="str">
        <f t="shared" ca="1" si="273"/>
        <v>-</v>
      </c>
      <c r="TM32" s="539" t="str">
        <f t="shared" ca="1" si="273"/>
        <v>-</v>
      </c>
      <c r="TN32" s="539" t="str">
        <f t="shared" ca="1" si="273"/>
        <v>-</v>
      </c>
      <c r="TO32" s="539" t="str">
        <f t="shared" ca="1" si="273"/>
        <v>-</v>
      </c>
      <c r="TP32" s="539" t="str">
        <f t="shared" ca="1" si="273"/>
        <v>-</v>
      </c>
      <c r="TQ32" s="539" t="str">
        <f t="shared" ca="1" si="273"/>
        <v>-</v>
      </c>
      <c r="TR32" s="539" t="str">
        <f t="shared" ca="1" si="273"/>
        <v>-</v>
      </c>
      <c r="TS32" s="539" t="str">
        <f t="shared" ca="1" si="273"/>
        <v>-</v>
      </c>
      <c r="TT32" s="539" t="str">
        <f t="shared" ca="1" si="273"/>
        <v>-</v>
      </c>
      <c r="TU32" s="539" t="str">
        <f t="shared" ref="TU32:TZ34" ca="1" si="274">IF(AND($O32=TU$19, $AP32=TU$21),TRUE,"-")</f>
        <v>-</v>
      </c>
      <c r="TV32" s="539" t="str">
        <f t="shared" ca="1" si="274"/>
        <v>-</v>
      </c>
      <c r="TW32" s="539" t="str">
        <f t="shared" ca="1" si="274"/>
        <v>-</v>
      </c>
      <c r="TX32" s="539" t="str">
        <f t="shared" ca="1" si="274"/>
        <v>-</v>
      </c>
      <c r="TY32" s="539" t="str">
        <f t="shared" ca="1" si="274"/>
        <v>-</v>
      </c>
      <c r="TZ32" s="539" t="str">
        <f t="shared" ca="1" si="274"/>
        <v>-</v>
      </c>
      <c r="UA32" s="549" t="b">
        <f t="shared" ref="UA32:UJ34" si="275">IF($O32=UA$19,TRUE,"-")</f>
        <v>1</v>
      </c>
      <c r="UB32" s="549" t="b">
        <f t="shared" si="275"/>
        <v>1</v>
      </c>
      <c r="UC32" s="549" t="b">
        <f t="shared" si="275"/>
        <v>1</v>
      </c>
      <c r="UD32" s="549" t="b">
        <f t="shared" si="275"/>
        <v>1</v>
      </c>
      <c r="UE32" s="549" t="b">
        <f t="shared" si="275"/>
        <v>1</v>
      </c>
      <c r="UF32" s="549" t="b">
        <f t="shared" si="275"/>
        <v>1</v>
      </c>
      <c r="UG32" s="549" t="b">
        <f t="shared" si="275"/>
        <v>1</v>
      </c>
      <c r="UH32" s="549" t="b">
        <f t="shared" si="275"/>
        <v>1</v>
      </c>
      <c r="UI32" s="549" t="b">
        <f t="shared" si="275"/>
        <v>1</v>
      </c>
      <c r="UJ32" s="549" t="b">
        <f t="shared" si="275"/>
        <v>1</v>
      </c>
      <c r="UK32" s="549" t="b">
        <f t="shared" ref="UK32:UT34" si="276">IF($O32=UK$19,TRUE,"-")</f>
        <v>1</v>
      </c>
      <c r="UL32" s="549" t="b">
        <f t="shared" si="276"/>
        <v>1</v>
      </c>
      <c r="UM32" s="549" t="b">
        <f t="shared" si="276"/>
        <v>1</v>
      </c>
      <c r="UN32" s="549" t="b">
        <f t="shared" si="276"/>
        <v>1</v>
      </c>
      <c r="UO32" s="549" t="b">
        <f t="shared" si="276"/>
        <v>1</v>
      </c>
      <c r="UP32" s="549" t="b">
        <f t="shared" si="276"/>
        <v>1</v>
      </c>
      <c r="UQ32" s="549" t="b">
        <f t="shared" si="276"/>
        <v>1</v>
      </c>
      <c r="UR32" s="549" t="b">
        <f t="shared" si="276"/>
        <v>1</v>
      </c>
      <c r="US32" s="549" t="b">
        <f t="shared" si="276"/>
        <v>1</v>
      </c>
      <c r="UT32" s="549" t="b">
        <f t="shared" si="276"/>
        <v>1</v>
      </c>
      <c r="UU32" s="549" t="b">
        <f t="shared" ref="UU32:UZ34" si="277">IF($O32=UU$19,TRUE,"-")</f>
        <v>1</v>
      </c>
      <c r="UV32" s="549" t="b">
        <f t="shared" si="277"/>
        <v>1</v>
      </c>
      <c r="UW32" s="549" t="b">
        <f t="shared" si="277"/>
        <v>1</v>
      </c>
      <c r="UX32" s="549" t="b">
        <f t="shared" si="277"/>
        <v>1</v>
      </c>
      <c r="UY32" s="549" t="b">
        <f t="shared" si="277"/>
        <v>1</v>
      </c>
      <c r="UZ32" s="549" t="b">
        <f t="shared" si="277"/>
        <v>1</v>
      </c>
      <c r="VA32" s="19">
        <f t="shared" ca="1" si="250"/>
        <v>0</v>
      </c>
      <c r="VB32" s="23">
        <v>0</v>
      </c>
    </row>
    <row r="33" spans="1:574" outlineLevel="2">
      <c r="A33" s="21">
        <f t="shared" si="93"/>
        <v>28</v>
      </c>
      <c r="B33" s="21">
        <f>$A$32</f>
        <v>27</v>
      </c>
      <c r="C33">
        <f t="shared" ca="1" si="166"/>
        <v>106</v>
      </c>
      <c r="D33" s="19" t="str">
        <f t="shared" ca="1" si="167"/>
        <v>SNSW</v>
      </c>
      <c r="E33" t="b">
        <v>1</v>
      </c>
      <c r="F33" t="b">
        <v>0</v>
      </c>
      <c r="G33" t="b">
        <f t="shared" si="168"/>
        <v>1</v>
      </c>
      <c r="H33" s="215">
        <f ca="1">OFFSET(H33,-1,0)+1</f>
        <v>1</v>
      </c>
      <c r="I33" s="19">
        <f t="shared" ref="I33:P34" ca="1" si="278">OFFSET(I$5,$B33,0)</f>
        <v>2</v>
      </c>
      <c r="J33" s="19">
        <f t="shared" ca="1" si="278"/>
        <v>1</v>
      </c>
      <c r="K33" s="19" t="str">
        <f t="shared" ca="1" si="278"/>
        <v/>
      </c>
      <c r="L33" s="19">
        <f t="shared" ca="1" si="278"/>
        <v>0</v>
      </c>
      <c r="M33" s="19">
        <f t="shared" ca="1" si="278"/>
        <v>2</v>
      </c>
      <c r="N33" s="19">
        <f t="shared" ca="1" si="278"/>
        <v>2</v>
      </c>
      <c r="O33" s="19">
        <f t="shared" ca="1" si="278"/>
        <v>3</v>
      </c>
      <c r="P33" s="19">
        <f t="shared" ca="1" si="278"/>
        <v>2</v>
      </c>
      <c r="Q33" s="19">
        <f t="shared" ref="Q33:U34" ca="1" si="279">OFFSET(Q$5,$B33,0)</f>
        <v>0</v>
      </c>
      <c r="R33" s="19">
        <f t="shared" ca="1" si="279"/>
        <v>0</v>
      </c>
      <c r="S33" s="19">
        <f t="shared" ca="1" si="279"/>
        <v>0</v>
      </c>
      <c r="T33" s="19">
        <f t="shared" ca="1" si="279"/>
        <v>0</v>
      </c>
      <c r="U33" s="19">
        <f t="shared" ca="1" si="279"/>
        <v>1</v>
      </c>
      <c r="V33" s="116">
        <f t="shared" ca="1" si="169"/>
        <v>1</v>
      </c>
      <c r="W33" s="116">
        <f t="shared" ca="1" si="169"/>
        <v>1</v>
      </c>
      <c r="X33" s="116">
        <f t="shared" ca="1" si="169"/>
        <v>2</v>
      </c>
      <c r="Y33" s="211"/>
      <c r="Z33" s="211"/>
      <c r="AA33" s="211"/>
      <c r="AB33" s="211"/>
      <c r="AC33" s="19">
        <f ca="1">OFFSET(AC$5,$B33,0)</f>
        <v>0</v>
      </c>
      <c r="AD33" s="211"/>
      <c r="AE33" s="211"/>
      <c r="AF33" s="211"/>
      <c r="AG33" s="211"/>
      <c r="AH33" s="211"/>
      <c r="AI33" s="211"/>
      <c r="AJ33" s="211"/>
      <c r="AK33" s="211"/>
      <c r="AL33" s="136">
        <f t="shared" ca="1" si="170"/>
        <v>2</v>
      </c>
      <c r="AM33" s="136">
        <f ca="1">INDEX(CHOOSE($O33,DataAutumn!i.AdultDrys,DataWinter!i.AdultDrys,DataSpring!i.AdultDrys),1,$N33)</f>
        <v>3</v>
      </c>
      <c r="AN33" s="5">
        <f t="shared" ca="1" si="171"/>
        <v>2</v>
      </c>
      <c r="AO33" s="5">
        <f t="shared" ca="1" si="171"/>
        <v>0</v>
      </c>
      <c r="AP33" s="5">
        <f t="shared" ca="1" si="172"/>
        <v>1</v>
      </c>
      <c r="AQ33" s="211"/>
      <c r="AR33" s="211"/>
      <c r="AS33" s="356" t="str">
        <f t="shared" ca="1" si="173"/>
        <v>Template 00001 SNSW MWM     Day204 Scan2-0000 RR000p GP100p WP100p MP080p T_TRUE (F33N11)</v>
      </c>
      <c r="AT33" s="9" t="str">
        <f ca="1">IF(COUNTIF(AS$5:AS33,AS33)=1,"-","Dup")</f>
        <v>-</v>
      </c>
      <c r="AU33" s="9"/>
      <c r="AV33" s="19" t="str">
        <f t="shared" ca="1" si="174"/>
        <v>-</v>
      </c>
      <c r="AW33" s="19" t="str">
        <f t="shared" ca="1" si="174"/>
        <v>-</v>
      </c>
      <c r="AX33" s="19" t="str">
        <f t="shared" ca="1" si="174"/>
        <v>-</v>
      </c>
      <c r="AY33" s="19" t="str">
        <f t="shared" ca="1" si="174"/>
        <v>-</v>
      </c>
      <c r="AZ33" s="19" t="str">
        <f t="shared" ca="1" si="174"/>
        <v>-</v>
      </c>
      <c r="BA33" s="19" t="str">
        <f t="shared" ca="1" si="174"/>
        <v>-</v>
      </c>
      <c r="BB33" s="19" t="str">
        <f t="shared" ca="1" si="174"/>
        <v>-</v>
      </c>
      <c r="BC33" s="19" t="str">
        <f t="shared" ca="1" si="174"/>
        <v>-</v>
      </c>
      <c r="BD33" s="9"/>
      <c r="BE33" s="5" t="b">
        <f t="shared" ca="1" si="175"/>
        <v>0</v>
      </c>
      <c r="BF33" s="5" t="str">
        <f t="shared" ca="1" si="175"/>
        <v>-</v>
      </c>
      <c r="BG33" s="5" t="b">
        <f t="shared" ca="1" si="175"/>
        <v>0</v>
      </c>
      <c r="BH33" s="5" t="b">
        <f t="shared" ca="1" si="175"/>
        <v>1</v>
      </c>
      <c r="BI33" s="5" t="b">
        <f t="shared" ca="1" si="175"/>
        <v>1</v>
      </c>
      <c r="BJ33" s="136">
        <f t="shared" ca="1" si="175"/>
        <v>0</v>
      </c>
      <c r="BK33" s="19" t="b">
        <f t="shared" ca="1" si="176"/>
        <v>0</v>
      </c>
      <c r="BL33" s="9"/>
      <c r="BM33" s="5" t="str">
        <f t="shared" ca="1" si="177"/>
        <v>-</v>
      </c>
      <c r="BN33" s="19" t="str">
        <f t="shared" ca="1" si="178"/>
        <v>-</v>
      </c>
      <c r="BO33" s="19" t="str">
        <f t="shared" ca="1" si="178"/>
        <v>-</v>
      </c>
      <c r="BP33" s="19" t="str">
        <f t="shared" ca="1" si="178"/>
        <v>-</v>
      </c>
      <c r="BQ33" s="5" t="str">
        <f t="shared" ca="1" si="179"/>
        <v>-</v>
      </c>
      <c r="BR33" s="19" t="str">
        <f t="shared" ca="1" si="180"/>
        <v>-</v>
      </c>
      <c r="BS33" s="5" t="str">
        <f t="shared" ca="1" si="181"/>
        <v>-</v>
      </c>
      <c r="BT33" s="19" t="str">
        <f t="shared" ca="1" si="182"/>
        <v>-</v>
      </c>
      <c r="BU33" s="19" t="str">
        <f t="shared" ca="1" si="182"/>
        <v>-</v>
      </c>
      <c r="BV33" s="19" t="str">
        <f t="shared" ca="1" si="182"/>
        <v>-</v>
      </c>
      <c r="BW33" s="5" t="str">
        <f t="shared" ca="1" si="183"/>
        <v>-</v>
      </c>
      <c r="BX33" s="9"/>
      <c r="BY33" s="5" t="b">
        <f t="shared" ca="1" si="184"/>
        <v>0</v>
      </c>
      <c r="BZ33" s="5" t="str">
        <f t="shared" ca="1" si="185"/>
        <v>-</v>
      </c>
      <c r="CA33" s="5" t="str">
        <f t="shared" ca="1" si="186"/>
        <v>-</v>
      </c>
      <c r="CB33" s="5" t="str">
        <f t="shared" ca="1" si="186"/>
        <v>-</v>
      </c>
      <c r="CC33" s="5" t="str">
        <f t="shared" ca="1" si="186"/>
        <v>-</v>
      </c>
      <c r="CD33" s="5" t="str">
        <f t="shared" ca="1" si="186"/>
        <v>-</v>
      </c>
      <c r="CE33" s="5" t="str">
        <f t="shared" ca="1" si="186"/>
        <v>-</v>
      </c>
      <c r="CF33" s="5" t="str">
        <f t="shared" ca="1" si="186"/>
        <v>-</v>
      </c>
      <c r="CG33" s="5" t="str">
        <f t="shared" ca="1" si="186"/>
        <v>-</v>
      </c>
      <c r="CH33" s="5" t="str">
        <f t="shared" ca="1" si="186"/>
        <v>-</v>
      </c>
      <c r="CI33" s="9"/>
      <c r="CJ33" s="19" t="b">
        <f t="shared" ref="CJ33:CJ34" ca="1" si="280">OFFSET(CJ$5,$B33,0)</f>
        <v>1</v>
      </c>
      <c r="CK33" s="19" t="b">
        <f t="shared" ref="CK33:CL34" ca="1" si="281">OFFSET(CK$5,$B33,0)</f>
        <v>1</v>
      </c>
      <c r="CL33" s="19" t="b">
        <f t="shared" ca="1" si="281"/>
        <v>1</v>
      </c>
      <c r="CM33" s="12">
        <f t="shared" ref="CM33:CM34" ca="1" si="282">VALUE($M33&amp;$N33&amp;$O33&amp;$X33&amp;$P33&amp;$Q33&amp;$R33&amp;$S33&amp;$T33&amp;"05")</f>
        <v>22322000005</v>
      </c>
      <c r="CN33" s="19" t="b">
        <f t="shared" ca="1" si="110"/>
        <v>0</v>
      </c>
      <c r="CO33" s="19" t="str">
        <f t="shared" ca="1" si="110"/>
        <v>-</v>
      </c>
      <c r="CP33" s="19" t="str">
        <f t="shared" ca="1" si="110"/>
        <v>-</v>
      </c>
      <c r="CQ33" s="19" t="str">
        <f t="shared" ca="1" si="145"/>
        <v>-</v>
      </c>
      <c r="CR33" s="433">
        <f t="shared" ca="1" si="187"/>
        <v>652</v>
      </c>
      <c r="CS33" s="433">
        <f t="shared" ca="1" si="187"/>
        <v>686</v>
      </c>
      <c r="CT33" s="433">
        <f t="shared" ca="1" si="187"/>
        <v>721</v>
      </c>
      <c r="CU33" s="144">
        <f t="shared" ca="1" si="188"/>
        <v>378</v>
      </c>
      <c r="CV33" s="144">
        <f t="shared" ca="1" si="188"/>
        <v>413</v>
      </c>
      <c r="CW33" s="144">
        <f t="shared" ca="1" si="188"/>
        <v>448</v>
      </c>
      <c r="CX33" s="19" t="str">
        <f t="shared" ca="1" si="189"/>
        <v>-</v>
      </c>
      <c r="CY33" s="19" t="str">
        <f t="shared" ca="1" si="189"/>
        <v>-</v>
      </c>
      <c r="CZ33" s="19" t="str">
        <f t="shared" ca="1" si="189"/>
        <v>-</v>
      </c>
      <c r="DA33" s="19" t="str">
        <f t="shared" ca="1" si="189"/>
        <v>-</v>
      </c>
      <c r="DB33" s="19" t="str">
        <f t="shared" ca="1" si="189"/>
        <v>-</v>
      </c>
      <c r="DC33" s="19" t="str">
        <f t="shared" ca="1" si="189"/>
        <v>-</v>
      </c>
      <c r="DD33" s="19">
        <f t="shared" ca="1" si="189"/>
        <v>1</v>
      </c>
      <c r="DE33" s="19">
        <f t="shared" ca="1" si="189"/>
        <v>1</v>
      </c>
      <c r="DF33" s="19">
        <f t="shared" ca="1" si="189"/>
        <v>0</v>
      </c>
      <c r="DG33" s="19" t="str">
        <f t="shared" ca="1" si="189"/>
        <v>-</v>
      </c>
      <c r="DH33" s="19" t="str">
        <f t="shared" ca="1" si="189"/>
        <v>-</v>
      </c>
      <c r="DI33" s="19" t="str">
        <f t="shared" ca="1" si="189"/>
        <v>-</v>
      </c>
      <c r="DJ33" s="19" t="str">
        <f t="shared" ca="1" si="189"/>
        <v>-</v>
      </c>
      <c r="DK33" s="19" t="str">
        <f t="shared" ca="1" si="189"/>
        <v>-</v>
      </c>
      <c r="DL33" s="19">
        <f t="shared" ca="1" si="189"/>
        <v>0</v>
      </c>
      <c r="DM33" s="19" t="str">
        <f t="shared" ca="1" si="189"/>
        <v>-</v>
      </c>
      <c r="DN33" s="19" t="str">
        <f t="shared" ca="1" si="189"/>
        <v>-</v>
      </c>
      <c r="DO33" s="19" t="str">
        <f t="shared" ca="1" si="145"/>
        <v>-</v>
      </c>
      <c r="DP33" s="19">
        <f t="shared" ca="1" si="110"/>
        <v>0</v>
      </c>
      <c r="DQ33" s="19">
        <f t="shared" ca="1" si="110"/>
        <v>0</v>
      </c>
      <c r="DR33" s="9"/>
      <c r="DS33" s="19">
        <f t="shared" ca="1" si="190"/>
        <v>0</v>
      </c>
      <c r="DT33" s="19">
        <f t="shared" ca="1" si="190"/>
        <v>0</v>
      </c>
      <c r="DU33" s="19">
        <f t="shared" ca="1" si="190"/>
        <v>0</v>
      </c>
      <c r="DV33" s="19">
        <f t="shared" ca="1" si="190"/>
        <v>0</v>
      </c>
      <c r="DW33" s="19">
        <f t="shared" ca="1" si="190"/>
        <v>0</v>
      </c>
      <c r="DX33" s="19">
        <f t="shared" ca="1" si="190"/>
        <v>0</v>
      </c>
      <c r="DY33" s="19">
        <f t="shared" ca="1" si="190"/>
        <v>0</v>
      </c>
      <c r="DZ33" s="19">
        <f t="shared" ca="1" si="190"/>
        <v>0</v>
      </c>
      <c r="EA33" s="19">
        <f t="shared" ca="1" si="190"/>
        <v>0</v>
      </c>
      <c r="EB33" s="19">
        <f t="shared" ca="1" si="190"/>
        <v>0</v>
      </c>
      <c r="EC33" s="19">
        <f t="shared" ca="1" si="190"/>
        <v>0</v>
      </c>
      <c r="ED33" s="19">
        <f t="shared" ca="1" si="190"/>
        <v>0</v>
      </c>
      <c r="EE33" s="19">
        <f t="shared" ca="1" si="191"/>
        <v>0</v>
      </c>
      <c r="EF33" s="433">
        <f t="shared" ca="1" si="192"/>
        <v>0</v>
      </c>
      <c r="EG33" s="433">
        <f t="shared" ca="1" si="192"/>
        <v>0</v>
      </c>
      <c r="EH33" s="116">
        <f t="shared" ca="1" si="193"/>
        <v>0</v>
      </c>
      <c r="EI33" s="116">
        <f t="shared" ca="1" si="193"/>
        <v>0</v>
      </c>
      <c r="EJ33" s="116">
        <f t="shared" ca="1" si="193"/>
        <v>0</v>
      </c>
      <c r="EK33" s="116">
        <f t="shared" ca="1" si="193"/>
        <v>0</v>
      </c>
      <c r="EL33" s="116">
        <f t="shared" ca="1" si="193"/>
        <v>0</v>
      </c>
      <c r="EM33" s="537">
        <f t="shared" ca="1" si="194"/>
        <v>0</v>
      </c>
      <c r="EN33" s="116">
        <f t="shared" ca="1" si="195"/>
        <v>0</v>
      </c>
      <c r="EO33" s="116">
        <f t="shared" ca="1" si="195"/>
        <v>0</v>
      </c>
      <c r="EP33" s="116">
        <f t="shared" ca="1" si="195"/>
        <v>0</v>
      </c>
      <c r="EQ33" s="116">
        <f t="shared" ca="1" si="195"/>
        <v>0</v>
      </c>
      <c r="ER33" s="116">
        <f t="shared" ca="1" si="195"/>
        <v>0</v>
      </c>
      <c r="ES33" s="537">
        <f t="shared" ca="1" si="196"/>
        <v>0</v>
      </c>
      <c r="ET33" s="116">
        <f t="shared" ca="1" si="197"/>
        <v>0</v>
      </c>
      <c r="EU33" s="116">
        <f t="shared" ca="1" si="197"/>
        <v>0</v>
      </c>
      <c r="EV33" s="116">
        <f t="shared" ca="1" si="197"/>
        <v>0</v>
      </c>
      <c r="EW33" s="116">
        <f t="shared" ca="1" si="197"/>
        <v>0</v>
      </c>
      <c r="EX33" s="116">
        <f t="shared" ca="1" si="197"/>
        <v>0</v>
      </c>
      <c r="EY33" s="537">
        <f t="shared" ca="1" si="198"/>
        <v>0</v>
      </c>
      <c r="EZ33" s="116">
        <f t="shared" ca="1" si="199"/>
        <v>0</v>
      </c>
      <c r="FA33" s="116">
        <f t="shared" ca="1" si="199"/>
        <v>0</v>
      </c>
      <c r="FB33" s="116">
        <f t="shared" ca="1" si="199"/>
        <v>0</v>
      </c>
      <c r="FC33" s="116">
        <f t="shared" ca="1" si="199"/>
        <v>0</v>
      </c>
      <c r="FD33" s="116">
        <f t="shared" ca="1" si="199"/>
        <v>0</v>
      </c>
      <c r="FE33" s="537">
        <f t="shared" ca="1" si="200"/>
        <v>0</v>
      </c>
      <c r="FF33" s="116">
        <f t="shared" ca="1" si="201"/>
        <v>0</v>
      </c>
      <c r="FG33" s="116">
        <f t="shared" ca="1" si="201"/>
        <v>0</v>
      </c>
      <c r="FH33" s="116">
        <f t="shared" ca="1" si="201"/>
        <v>0</v>
      </c>
      <c r="FI33" s="116">
        <f t="shared" ca="1" si="201"/>
        <v>0</v>
      </c>
      <c r="FJ33" s="116">
        <f t="shared" ca="1" si="201"/>
        <v>0</v>
      </c>
      <c r="FK33" s="537">
        <f t="shared" ca="1" si="202"/>
        <v>0</v>
      </c>
      <c r="FL33" s="116">
        <f t="shared" ca="1" si="203"/>
        <v>0</v>
      </c>
      <c r="FM33" s="116">
        <f t="shared" ca="1" si="203"/>
        <v>0</v>
      </c>
      <c r="FN33" s="116">
        <f t="shared" ca="1" si="203"/>
        <v>0</v>
      </c>
      <c r="FO33" s="116">
        <f t="shared" ca="1" si="203"/>
        <v>0</v>
      </c>
      <c r="FP33" s="116">
        <f t="shared" ca="1" si="203"/>
        <v>0</v>
      </c>
      <c r="FQ33" s="537">
        <f t="shared" ca="1" si="204"/>
        <v>0</v>
      </c>
      <c r="FR33" s="117">
        <f t="shared" ca="1" si="205"/>
        <v>0</v>
      </c>
      <c r="FS33" s="117">
        <f t="shared" ca="1" si="205"/>
        <v>0</v>
      </c>
      <c r="FT33" s="117">
        <f t="shared" ca="1" si="205"/>
        <v>0</v>
      </c>
      <c r="FU33" s="117">
        <f t="shared" ca="1" si="205"/>
        <v>0</v>
      </c>
      <c r="FV33" s="556">
        <f t="shared" ca="1" si="206"/>
        <v>0</v>
      </c>
      <c r="FW33" s="556">
        <f t="shared" ca="1" si="206"/>
        <v>0</v>
      </c>
      <c r="FX33" s="556">
        <f t="shared" ca="1" si="206"/>
        <v>0</v>
      </c>
      <c r="FY33" s="556">
        <f t="shared" ca="1" si="206"/>
        <v>0</v>
      </c>
      <c r="FZ33" s="556">
        <f t="shared" ca="1" si="206"/>
        <v>0</v>
      </c>
      <c r="GA33" s="556">
        <f t="shared" ca="1" si="206"/>
        <v>0</v>
      </c>
      <c r="GB33" s="556">
        <f t="shared" ca="1" si="206"/>
        <v>0</v>
      </c>
      <c r="GC33" s="556">
        <f t="shared" ca="1" si="206"/>
        <v>0</v>
      </c>
      <c r="GD33" s="556">
        <f t="shared" ca="1" si="206"/>
        <v>0</v>
      </c>
      <c r="GE33" s="556">
        <f t="shared" ca="1" si="206"/>
        <v>0</v>
      </c>
      <c r="GF33" s="556">
        <f t="shared" ca="1" si="207"/>
        <v>0</v>
      </c>
      <c r="GG33" s="556">
        <f t="shared" ca="1" si="207"/>
        <v>0</v>
      </c>
      <c r="GH33" s="556">
        <f t="shared" ca="1" si="207"/>
        <v>0</v>
      </c>
      <c r="GI33" s="556">
        <f t="shared" ca="1" si="207"/>
        <v>0</v>
      </c>
      <c r="GJ33" s="556">
        <f t="shared" ca="1" si="207"/>
        <v>0</v>
      </c>
      <c r="GK33" s="556">
        <f t="shared" ca="1" si="207"/>
        <v>0</v>
      </c>
      <c r="GL33" s="556">
        <f t="shared" ca="1" si="207"/>
        <v>0</v>
      </c>
      <c r="GM33" s="556">
        <f t="shared" ca="1" si="207"/>
        <v>0</v>
      </c>
      <c r="GN33" s="556">
        <f t="shared" ca="1" si="207"/>
        <v>0</v>
      </c>
      <c r="GO33" s="556">
        <f t="shared" ca="1" si="207"/>
        <v>0</v>
      </c>
      <c r="GP33" s="19">
        <f t="shared" ca="1" si="208"/>
        <v>0</v>
      </c>
      <c r="GQ33" s="116">
        <f t="shared" ca="1" si="209"/>
        <v>0</v>
      </c>
      <c r="GR33" s="116">
        <f t="shared" ca="1" si="209"/>
        <v>0</v>
      </c>
      <c r="GS33" s="116">
        <f t="shared" ca="1" si="209"/>
        <v>0</v>
      </c>
      <c r="GT33" s="116">
        <f t="shared" ca="1" si="209"/>
        <v>0</v>
      </c>
      <c r="GU33" s="116">
        <f t="shared" ca="1" si="209"/>
        <v>0</v>
      </c>
      <c r="GV33" s="537">
        <f t="shared" ca="1" si="210"/>
        <v>0</v>
      </c>
      <c r="GW33" s="116">
        <f t="shared" ca="1" si="211"/>
        <v>0</v>
      </c>
      <c r="GX33" s="116">
        <f t="shared" ca="1" si="211"/>
        <v>0</v>
      </c>
      <c r="GY33" s="116">
        <f t="shared" ca="1" si="211"/>
        <v>0</v>
      </c>
      <c r="GZ33" s="116">
        <f t="shared" ca="1" si="211"/>
        <v>0</v>
      </c>
      <c r="HA33" s="116">
        <f t="shared" ca="1" si="211"/>
        <v>0</v>
      </c>
      <c r="HB33" s="537">
        <f t="shared" ca="1" si="212"/>
        <v>0</v>
      </c>
      <c r="HC33" s="116">
        <f t="shared" ca="1" si="213"/>
        <v>0</v>
      </c>
      <c r="HD33" s="116">
        <f t="shared" ca="1" si="213"/>
        <v>0</v>
      </c>
      <c r="HE33" s="116">
        <f t="shared" ca="1" si="213"/>
        <v>0</v>
      </c>
      <c r="HF33" s="116">
        <f t="shared" ca="1" si="213"/>
        <v>0</v>
      </c>
      <c r="HG33" s="116">
        <f t="shared" ca="1" si="213"/>
        <v>0</v>
      </c>
      <c r="HH33" s="537">
        <f t="shared" ca="1" si="214"/>
        <v>0</v>
      </c>
      <c r="HI33" s="116">
        <f t="shared" ca="1" si="215"/>
        <v>0</v>
      </c>
      <c r="HJ33" s="116">
        <f t="shared" ca="1" si="215"/>
        <v>0</v>
      </c>
      <c r="HK33" s="116">
        <f t="shared" ca="1" si="215"/>
        <v>0</v>
      </c>
      <c r="HL33" s="116">
        <f t="shared" ca="1" si="215"/>
        <v>0</v>
      </c>
      <c r="HM33" s="116">
        <f t="shared" ca="1" si="215"/>
        <v>0</v>
      </c>
      <c r="HN33" s="537">
        <f t="shared" ca="1" si="216"/>
        <v>0</v>
      </c>
      <c r="HO33" s="116">
        <f t="shared" ca="1" si="217"/>
        <v>0</v>
      </c>
      <c r="HP33" s="116">
        <f t="shared" ca="1" si="217"/>
        <v>0</v>
      </c>
      <c r="HQ33" s="116">
        <f t="shared" ca="1" si="217"/>
        <v>0</v>
      </c>
      <c r="HR33" s="116">
        <f t="shared" ca="1" si="217"/>
        <v>0</v>
      </c>
      <c r="HS33" s="116">
        <f t="shared" ca="1" si="217"/>
        <v>0</v>
      </c>
      <c r="HT33" s="537">
        <f t="shared" ca="1" si="218"/>
        <v>0</v>
      </c>
      <c r="HU33" s="116">
        <f t="shared" ca="1" si="219"/>
        <v>0</v>
      </c>
      <c r="HV33" s="116">
        <f t="shared" ca="1" si="219"/>
        <v>0</v>
      </c>
      <c r="HW33" s="116">
        <f t="shared" ca="1" si="219"/>
        <v>0</v>
      </c>
      <c r="HX33" s="116">
        <f t="shared" ca="1" si="219"/>
        <v>0</v>
      </c>
      <c r="HY33" s="116">
        <f t="shared" ca="1" si="219"/>
        <v>0</v>
      </c>
      <c r="HZ33" s="537">
        <f t="shared" ca="1" si="220"/>
        <v>0</v>
      </c>
      <c r="IA33" s="117">
        <f t="shared" ca="1" si="221"/>
        <v>0</v>
      </c>
      <c r="IB33" s="117">
        <f t="shared" ca="1" si="221"/>
        <v>0</v>
      </c>
      <c r="IC33" s="117">
        <f t="shared" ca="1" si="221"/>
        <v>0</v>
      </c>
      <c r="ID33" s="117">
        <f t="shared" ca="1" si="221"/>
        <v>0</v>
      </c>
      <c r="IE33" s="556">
        <f t="shared" ca="1" si="222"/>
        <v>0</v>
      </c>
      <c r="IF33" s="556">
        <f t="shared" ca="1" si="222"/>
        <v>0</v>
      </c>
      <c r="IG33" s="556">
        <f t="shared" ca="1" si="222"/>
        <v>0</v>
      </c>
      <c r="IH33" s="556">
        <f t="shared" ca="1" si="222"/>
        <v>0</v>
      </c>
      <c r="II33" s="556">
        <f t="shared" ca="1" si="222"/>
        <v>0</v>
      </c>
      <c r="IJ33" s="556">
        <f t="shared" ca="1" si="222"/>
        <v>0</v>
      </c>
      <c r="IK33" s="556">
        <f t="shared" ca="1" si="222"/>
        <v>0</v>
      </c>
      <c r="IL33" s="556">
        <f t="shared" ca="1" si="222"/>
        <v>0</v>
      </c>
      <c r="IM33" s="556">
        <f t="shared" ca="1" si="222"/>
        <v>0</v>
      </c>
      <c r="IN33" s="556">
        <f t="shared" ca="1" si="222"/>
        <v>0</v>
      </c>
      <c r="IO33" s="556">
        <f t="shared" ca="1" si="223"/>
        <v>0</v>
      </c>
      <c r="IP33" s="556">
        <f t="shared" ca="1" si="223"/>
        <v>0</v>
      </c>
      <c r="IQ33" s="556">
        <f t="shared" ca="1" si="223"/>
        <v>0</v>
      </c>
      <c r="IR33" s="556">
        <f t="shared" ca="1" si="223"/>
        <v>0</v>
      </c>
      <c r="IS33" s="556">
        <f t="shared" ca="1" si="223"/>
        <v>0</v>
      </c>
      <c r="IT33" s="556">
        <f t="shared" ca="1" si="223"/>
        <v>0</v>
      </c>
      <c r="IU33" s="556">
        <f t="shared" ca="1" si="223"/>
        <v>0</v>
      </c>
      <c r="IV33" s="556">
        <f t="shared" ca="1" si="223"/>
        <v>0</v>
      </c>
      <c r="IW33" s="556">
        <f t="shared" ca="1" si="223"/>
        <v>0</v>
      </c>
      <c r="IX33" s="556">
        <f t="shared" ca="1" si="223"/>
        <v>0</v>
      </c>
      <c r="IY33" s="19">
        <f t="shared" ca="1" si="224"/>
        <v>0</v>
      </c>
      <c r="IZ33" s="5">
        <f t="shared" ca="1" si="225"/>
        <v>67</v>
      </c>
      <c r="JA33" s="9"/>
      <c r="JB33" s="5">
        <f t="shared" ca="1" si="226"/>
        <v>1</v>
      </c>
      <c r="JC33" s="5" t="b">
        <f t="shared" ca="1" si="226"/>
        <v>0</v>
      </c>
      <c r="JD33" s="19">
        <f t="shared" ref="JD33:KP34" ca="1" si="283">OFFSET(JD$5,$B33,0)</f>
        <v>0</v>
      </c>
      <c r="JE33" s="5">
        <f t="shared" ca="1" si="228"/>
        <v>0</v>
      </c>
      <c r="JF33" s="5">
        <f t="shared" ca="1" si="229"/>
        <v>1.2500000000000001E-2</v>
      </c>
      <c r="JG33" s="5">
        <f t="shared" si="230"/>
        <v>0</v>
      </c>
      <c r="JH33" s="19">
        <f t="shared" ca="1" si="227"/>
        <v>0</v>
      </c>
      <c r="JI33" s="5">
        <f t="shared" ca="1" si="231"/>
        <v>60</v>
      </c>
      <c r="JJ33" s="5">
        <f t="shared" si="232"/>
        <v>1</v>
      </c>
      <c r="JK33" s="19">
        <f t="shared" ca="1" si="283"/>
        <v>0</v>
      </c>
      <c r="JL33" s="19">
        <f t="shared" ca="1" si="283"/>
        <v>0</v>
      </c>
      <c r="JM33" s="19">
        <f t="shared" ca="1" si="283"/>
        <v>0</v>
      </c>
      <c r="JN33" s="19">
        <f t="shared" ca="1" si="283"/>
        <v>0</v>
      </c>
      <c r="JO33" s="19">
        <f t="shared" ca="1" si="283"/>
        <v>0</v>
      </c>
      <c r="JP33" s="19">
        <f t="shared" ca="1" si="283"/>
        <v>0</v>
      </c>
      <c r="JQ33" s="19">
        <f t="shared" ca="1" si="283"/>
        <v>0</v>
      </c>
      <c r="JR33" s="19">
        <f t="shared" ca="1" si="283"/>
        <v>0</v>
      </c>
      <c r="JS33" s="19">
        <f t="shared" ca="1" si="283"/>
        <v>0</v>
      </c>
      <c r="JT33" s="19">
        <f t="shared" ca="1" si="283"/>
        <v>0</v>
      </c>
      <c r="JU33" s="19">
        <f t="shared" ca="1" si="283"/>
        <v>0</v>
      </c>
      <c r="JV33" s="19">
        <f t="shared" ca="1" si="283"/>
        <v>0</v>
      </c>
      <c r="JW33" s="19">
        <f t="shared" ca="1" si="283"/>
        <v>0</v>
      </c>
      <c r="JX33" s="19">
        <f t="shared" ca="1" si="283"/>
        <v>0</v>
      </c>
      <c r="JY33" s="19">
        <f t="shared" ca="1" si="283"/>
        <v>0</v>
      </c>
      <c r="JZ33" s="19">
        <f t="shared" ca="1" si="283"/>
        <v>0</v>
      </c>
      <c r="KA33" s="19">
        <f t="shared" ca="1" si="283"/>
        <v>0</v>
      </c>
      <c r="KB33" s="19">
        <f t="shared" ca="1" si="283"/>
        <v>0</v>
      </c>
      <c r="KC33" s="19">
        <f t="shared" ca="1" si="283"/>
        <v>0</v>
      </c>
      <c r="KD33" s="19">
        <f t="shared" ca="1" si="283"/>
        <v>0</v>
      </c>
      <c r="KE33" s="19">
        <f t="shared" ca="1" si="283"/>
        <v>0</v>
      </c>
      <c r="KF33" s="5">
        <f t="shared" ca="1" si="234"/>
        <v>0</v>
      </c>
      <c r="KG33" s="5">
        <f t="shared" ca="1" si="234"/>
        <v>6.25E-2</v>
      </c>
      <c r="KH33" s="5">
        <f t="shared" ca="1" si="234"/>
        <v>6.25E-2</v>
      </c>
      <c r="KI33" s="5">
        <f t="shared" ca="1" si="234"/>
        <v>6.25E-2</v>
      </c>
      <c r="KJ33" s="19">
        <f t="shared" ref="KJ33:KJ42" ca="1" si="284">OFFSET(KJ$5,$B33,0)</f>
        <v>0</v>
      </c>
      <c r="KK33" s="19">
        <f t="shared" ca="1" si="283"/>
        <v>0</v>
      </c>
      <c r="KL33" s="19">
        <f t="shared" ca="1" si="235"/>
        <v>0</v>
      </c>
      <c r="KM33" s="19">
        <f t="shared" ca="1" si="283"/>
        <v>0</v>
      </c>
      <c r="KN33" s="19">
        <f t="shared" ca="1" si="283"/>
        <v>1</v>
      </c>
      <c r="KO33" s="19">
        <f t="shared" ca="1" si="283"/>
        <v>0</v>
      </c>
      <c r="KP33" s="19">
        <f t="shared" ca="1" si="283"/>
        <v>1</v>
      </c>
      <c r="KQ33" s="9"/>
      <c r="KR33" s="5" t="b">
        <f t="shared" ca="1" si="236"/>
        <v>1</v>
      </c>
      <c r="KS33" s="5" t="b">
        <f t="shared" ca="1" si="237"/>
        <v>0</v>
      </c>
      <c r="KT33" s="5" t="b">
        <f t="shared" ca="1" si="237"/>
        <v>0</v>
      </c>
      <c r="KU33" s="5" t="b">
        <f t="shared" ca="1" si="237"/>
        <v>1</v>
      </c>
      <c r="KV33" s="136">
        <f t="shared" ca="1" si="238"/>
        <v>2</v>
      </c>
      <c r="KW33" s="136">
        <f t="shared" ca="1" si="238"/>
        <v>2</v>
      </c>
      <c r="KX33" s="5" t="b">
        <f t="shared" ca="1" si="239"/>
        <v>0</v>
      </c>
      <c r="KY33" s="5" t="b">
        <f t="shared" ca="1" si="239"/>
        <v>1</v>
      </c>
      <c r="KZ33" s="5" t="b">
        <f t="shared" ca="1" si="239"/>
        <v>1</v>
      </c>
      <c r="LA33" s="5" t="b">
        <f t="shared" ca="1" si="239"/>
        <v>0</v>
      </c>
      <c r="LB33" s="5">
        <f t="shared" ca="1" si="240"/>
        <v>1</v>
      </c>
      <c r="LC33" s="5">
        <f t="shared" ca="1" si="240"/>
        <v>0</v>
      </c>
      <c r="LD33" s="5" t="b">
        <f t="shared" ca="1" si="241"/>
        <v>0</v>
      </c>
      <c r="LE33" s="5" t="str" cm="1">
        <f t="array" aca="1" ref="LE33" ca="1">IF(OR(LF33:LM33&lt;&gt;"-"),TRUE,"-")</f>
        <v>-</v>
      </c>
      <c r="LF33" s="19" t="str">
        <f t="shared" ca="1" si="242"/>
        <v>-</v>
      </c>
      <c r="LG33" s="19" t="str">
        <f t="shared" ca="1" si="242"/>
        <v>-</v>
      </c>
      <c r="LH33" s="19" t="str">
        <f t="shared" ca="1" si="242"/>
        <v>-</v>
      </c>
      <c r="LI33" s="19" t="str">
        <f t="shared" ca="1" si="242"/>
        <v>-</v>
      </c>
      <c r="LJ33" s="19" t="str">
        <f t="shared" ca="1" si="242"/>
        <v>-</v>
      </c>
      <c r="LK33" s="19" t="str">
        <f t="shared" ca="1" si="242"/>
        <v>-</v>
      </c>
      <c r="LL33" s="19" t="str">
        <f t="shared" ca="1" si="242"/>
        <v>-</v>
      </c>
      <c r="LM33" s="19" t="str">
        <f t="shared" ca="1" si="242"/>
        <v>-</v>
      </c>
      <c r="LN33" s="19" t="str">
        <f t="shared" ca="1" si="242"/>
        <v>-</v>
      </c>
      <c r="LO33" s="5" t="b">
        <f t="array" aca="1" ref="LO33" ca="1">IF(OR(LP33:LV33&lt;&gt;"-"),TRUE,"-")</f>
        <v>1</v>
      </c>
      <c r="LP33" s="19">
        <f t="shared" ca="1" si="243"/>
        <v>0</v>
      </c>
      <c r="LQ33" s="19" t="str">
        <f t="shared" ca="1" si="243"/>
        <v>-</v>
      </c>
      <c r="LR33" s="19">
        <f t="shared" ca="1" si="243"/>
        <v>999999</v>
      </c>
      <c r="LS33" s="19">
        <f t="shared" ca="1" si="243"/>
        <v>999999</v>
      </c>
      <c r="LT33" s="19">
        <f t="shared" ca="1" si="243"/>
        <v>999999</v>
      </c>
      <c r="LU33" s="19">
        <f t="shared" ca="1" si="244"/>
        <v>999999</v>
      </c>
      <c r="LV33" s="19">
        <f t="shared" ca="1" si="244"/>
        <v>999999</v>
      </c>
      <c r="LW33" s="19" t="str">
        <f t="shared" ca="1" si="245"/>
        <v>-</v>
      </c>
      <c r="LX33" s="19" t="str">
        <f ca="1">OFFSET(LX$5,$B33,0)</f>
        <v>-</v>
      </c>
      <c r="LY33" s="19" t="str">
        <f ca="1">OFFSET(LY$5,$B33,0)</f>
        <v>-</v>
      </c>
      <c r="LZ33" s="19" t="b">
        <f t="shared" ca="1" si="246"/>
        <v>1</v>
      </c>
      <c r="MA33" s="19">
        <f t="shared" ca="1" si="246"/>
        <v>0</v>
      </c>
      <c r="MB33" s="5" t="str">
        <f t="shared" ca="1" si="247"/>
        <v>-</v>
      </c>
      <c r="MC33" s="5" t="str">
        <f t="shared" ca="1" si="247"/>
        <v>-</v>
      </c>
      <c r="MD33" s="5" t="str">
        <f t="shared" ca="1" si="247"/>
        <v>-</v>
      </c>
      <c r="ME33" s="5" t="str">
        <f t="shared" ca="1" si="247"/>
        <v>-</v>
      </c>
      <c r="MF33" s="19" t="str">
        <f t="shared" ca="1" si="248"/>
        <v>-</v>
      </c>
      <c r="MG33" s="19" t="str">
        <f t="shared" ca="1" si="249"/>
        <v>-</v>
      </c>
      <c r="MH33" s="19" t="str">
        <f t="shared" ca="1" si="249"/>
        <v>-</v>
      </c>
      <c r="MI33" s="19" t="str">
        <f t="shared" ca="1" si="250"/>
        <v>-</v>
      </c>
      <c r="MJ33" s="19">
        <f t="shared" ca="1" si="250"/>
        <v>0.5</v>
      </c>
      <c r="MK33" s="19">
        <f t="shared" ca="1" si="250"/>
        <v>0.5</v>
      </c>
      <c r="ML33" s="19" t="str">
        <f t="shared" ca="1" si="250"/>
        <v>-</v>
      </c>
      <c r="MM33" s="5">
        <f t="shared" ca="1" si="251"/>
        <v>0</v>
      </c>
      <c r="MN33" s="5">
        <f t="shared" ca="1" si="251"/>
        <v>500</v>
      </c>
      <c r="MO33" s="5">
        <f t="shared" ca="1" si="251"/>
        <v>500</v>
      </c>
      <c r="MP33" s="5" t="str">
        <f t="shared" ca="1" si="251"/>
        <v>-</v>
      </c>
      <c r="MQ33" s="5">
        <f t="shared" ca="1" si="251"/>
        <v>150</v>
      </c>
      <c r="MR33" s="5">
        <f t="shared" ca="1" si="251"/>
        <v>364</v>
      </c>
      <c r="MS33" s="5">
        <f t="shared" ca="1" si="252"/>
        <v>1</v>
      </c>
      <c r="MT33" s="9"/>
      <c r="MU33" s="19">
        <f t="shared" ca="1" si="250"/>
        <v>70</v>
      </c>
      <c r="MV33" s="19">
        <f t="shared" ca="1" si="250"/>
        <v>50</v>
      </c>
      <c r="MW33" s="19">
        <f t="shared" ca="1" si="250"/>
        <v>75</v>
      </c>
      <c r="MX33" s="19">
        <f t="shared" ca="1" si="250"/>
        <v>50</v>
      </c>
      <c r="MY33" s="5">
        <f t="shared" ca="1" si="253"/>
        <v>1</v>
      </c>
      <c r="MZ33" s="5">
        <f t="shared" ca="1" si="254"/>
        <v>0.8</v>
      </c>
      <c r="NA33" s="5">
        <f t="shared" ca="1" si="255"/>
        <v>1</v>
      </c>
      <c r="NB33" s="9"/>
      <c r="NC33" s="19" t="b">
        <f t="shared" ca="1" si="256"/>
        <v>0</v>
      </c>
      <c r="ND33" s="19" t="b">
        <f t="shared" ca="1" si="256"/>
        <v>0</v>
      </c>
      <c r="NE33" s="19">
        <f t="shared" ca="1" si="256"/>
        <v>2</v>
      </c>
      <c r="NF33" s="19">
        <f t="shared" ca="1" si="256"/>
        <v>1</v>
      </c>
      <c r="NG33" s="19">
        <f t="shared" ca="1" si="256"/>
        <v>2</v>
      </c>
      <c r="NH33" s="19">
        <f t="shared" ca="1" si="256"/>
        <v>0</v>
      </c>
      <c r="NI33" s="19" t="str">
        <f t="shared" ca="1" si="256"/>
        <v>-</v>
      </c>
      <c r="NJ33" s="19" t="b">
        <f t="shared" ca="1" si="256"/>
        <v>1</v>
      </c>
      <c r="NK33" s="19">
        <f t="shared" ca="1" si="256"/>
        <v>448.65000000000003</v>
      </c>
      <c r="NL33" s="19" t="str">
        <f t="shared" ca="1" si="256"/>
        <v>-</v>
      </c>
      <c r="NM33" s="19">
        <f t="shared" ca="1" si="250"/>
        <v>1</v>
      </c>
      <c r="NN33" s="19">
        <f t="shared" ca="1" si="250"/>
        <v>1</v>
      </c>
      <c r="NO33" s="19">
        <f t="shared" ca="1" si="250"/>
        <v>1</v>
      </c>
      <c r="NP33" s="19">
        <f t="shared" ca="1" si="250"/>
        <v>1</v>
      </c>
      <c r="NQ33" s="19">
        <f t="shared" ca="1" si="250"/>
        <v>1</v>
      </c>
      <c r="NR33" s="19">
        <f t="shared" ca="1" si="250"/>
        <v>1</v>
      </c>
      <c r="NS33" s="19">
        <f t="shared" ca="1" si="250"/>
        <v>1</v>
      </c>
      <c r="NT33" s="19">
        <f t="shared" ca="1" si="250"/>
        <v>1</v>
      </c>
      <c r="NU33" s="19">
        <f t="shared" ca="1" si="250"/>
        <v>1</v>
      </c>
      <c r="NV33" s="9"/>
      <c r="NW33" s="539" t="str">
        <f t="shared" ca="1" si="257"/>
        <v>-</v>
      </c>
      <c r="NX33" s="539" t="str">
        <f t="shared" ca="1" si="257"/>
        <v>-</v>
      </c>
      <c r="NY33" s="539" t="str">
        <f t="shared" ca="1" si="257"/>
        <v>-</v>
      </c>
      <c r="NZ33" s="539" t="str">
        <f t="shared" ca="1" si="257"/>
        <v>-</v>
      </c>
      <c r="OA33" s="539" t="str">
        <f t="shared" ca="1" si="257"/>
        <v>-</v>
      </c>
      <c r="OB33" s="539" t="str">
        <f t="shared" ca="1" si="257"/>
        <v>-</v>
      </c>
      <c r="OC33" s="539" t="str">
        <f t="shared" ca="1" si="257"/>
        <v>-</v>
      </c>
      <c r="OD33" s="539" t="str">
        <f t="shared" ca="1" si="257"/>
        <v>-</v>
      </c>
      <c r="OE33" s="539" t="str">
        <f t="shared" ca="1" si="257"/>
        <v>-</v>
      </c>
      <c r="OF33" s="539" t="str">
        <f t="shared" ca="1" si="257"/>
        <v>-</v>
      </c>
      <c r="OG33" s="539" t="str">
        <f t="shared" ca="1" si="258"/>
        <v>-</v>
      </c>
      <c r="OH33" s="539" t="str">
        <f t="shared" ca="1" si="258"/>
        <v>-</v>
      </c>
      <c r="OI33" s="539" t="str">
        <f t="shared" ca="1" si="258"/>
        <v>-</v>
      </c>
      <c r="OJ33" s="539" t="str">
        <f t="shared" ca="1" si="258"/>
        <v>-</v>
      </c>
      <c r="OK33" s="539" t="str">
        <f t="shared" ca="1" si="258"/>
        <v>-</v>
      </c>
      <c r="OL33" s="539" t="str">
        <f t="shared" ca="1" si="258"/>
        <v>-</v>
      </c>
      <c r="OM33" s="539" t="str">
        <f t="shared" ca="1" si="258"/>
        <v>-</v>
      </c>
      <c r="ON33" s="539" t="str">
        <f t="shared" ca="1" si="258"/>
        <v>-</v>
      </c>
      <c r="OO33" s="539" t="str">
        <f t="shared" ca="1" si="258"/>
        <v>-</v>
      </c>
      <c r="OP33" s="539" t="str">
        <f t="shared" ca="1" si="258"/>
        <v>-</v>
      </c>
      <c r="OQ33" s="539" t="str">
        <f t="shared" ca="1" si="259"/>
        <v>-</v>
      </c>
      <c r="OR33" s="539" t="str">
        <f t="shared" ca="1" si="259"/>
        <v>-</v>
      </c>
      <c r="OS33" s="539" t="str">
        <f t="shared" ca="1" si="259"/>
        <v>-</v>
      </c>
      <c r="OT33" s="539" t="str">
        <f t="shared" ca="1" si="259"/>
        <v>-</v>
      </c>
      <c r="OU33" s="539" t="str">
        <f t="shared" ca="1" si="259"/>
        <v>-</v>
      </c>
      <c r="OV33" s="539" t="str">
        <f t="shared" ca="1" si="259"/>
        <v>-</v>
      </c>
      <c r="OW33" s="539" t="str">
        <f t="shared" ca="1" si="259"/>
        <v>-</v>
      </c>
      <c r="OX33" s="539" t="str">
        <f t="shared" ca="1" si="259"/>
        <v>-</v>
      </c>
      <c r="OY33" s="539" t="str">
        <f t="shared" ca="1" si="259"/>
        <v>-</v>
      </c>
      <c r="OZ33" s="539" t="str">
        <f t="shared" ca="1" si="259"/>
        <v>-</v>
      </c>
      <c r="PA33" s="539" t="str">
        <f t="shared" ca="1" si="260"/>
        <v>-</v>
      </c>
      <c r="PB33" s="539" t="str">
        <f t="shared" ca="1" si="260"/>
        <v>-</v>
      </c>
      <c r="PC33" s="539" t="str">
        <f t="shared" ca="1" si="260"/>
        <v>-</v>
      </c>
      <c r="PD33" s="539" t="str">
        <f t="shared" ca="1" si="260"/>
        <v>-</v>
      </c>
      <c r="PE33" s="539" t="str">
        <f t="shared" ca="1" si="260"/>
        <v>-</v>
      </c>
      <c r="PF33" s="539" t="str">
        <f t="shared" ca="1" si="260"/>
        <v>-</v>
      </c>
      <c r="PG33" s="549" t="str">
        <f t="shared" ca="1" si="261"/>
        <v>-</v>
      </c>
      <c r="PH33" s="549" t="str">
        <f t="shared" ca="1" si="261"/>
        <v>-</v>
      </c>
      <c r="PI33" s="549" t="str">
        <f t="shared" ca="1" si="261"/>
        <v>-</v>
      </c>
      <c r="PJ33" s="549" t="str">
        <f t="shared" ca="1" si="261"/>
        <v>-</v>
      </c>
      <c r="PK33" s="549" t="str">
        <f t="shared" ca="1" si="261"/>
        <v>-</v>
      </c>
      <c r="PL33" s="549" t="str">
        <f t="shared" ca="1" si="261"/>
        <v>-</v>
      </c>
      <c r="PM33" s="549" t="str">
        <f t="shared" ca="1" si="261"/>
        <v>-</v>
      </c>
      <c r="PN33" s="549" t="str">
        <f t="shared" ca="1" si="261"/>
        <v>-</v>
      </c>
      <c r="PO33" s="549" t="str">
        <f t="shared" ca="1" si="261"/>
        <v>-</v>
      </c>
      <c r="PP33" s="549" t="str">
        <f t="shared" ca="1" si="261"/>
        <v>-</v>
      </c>
      <c r="PQ33" s="549" t="str">
        <f t="shared" ca="1" si="262"/>
        <v>-</v>
      </c>
      <c r="PR33" s="549" t="str">
        <f t="shared" ca="1" si="262"/>
        <v>-</v>
      </c>
      <c r="PS33" s="549" t="str">
        <f t="shared" ca="1" si="262"/>
        <v>-</v>
      </c>
      <c r="PT33" s="549" t="str">
        <f t="shared" ca="1" si="262"/>
        <v>-</v>
      </c>
      <c r="PU33" s="549" t="str">
        <f t="shared" ca="1" si="262"/>
        <v>-</v>
      </c>
      <c r="PV33" s="549" t="str">
        <f t="shared" ca="1" si="262"/>
        <v>-</v>
      </c>
      <c r="PW33" s="549" t="str">
        <f t="shared" ca="1" si="262"/>
        <v>-</v>
      </c>
      <c r="PX33" s="549" t="str">
        <f t="shared" ca="1" si="262"/>
        <v>-</v>
      </c>
      <c r="PY33" s="549" t="str">
        <f t="shared" ca="1" si="262"/>
        <v>-</v>
      </c>
      <c r="PZ33" s="549" t="str">
        <f t="shared" ca="1" si="262"/>
        <v>-</v>
      </c>
      <c r="QA33" s="549" t="str">
        <f t="shared" ca="1" si="263"/>
        <v>-</v>
      </c>
      <c r="QB33" s="549" t="str">
        <f t="shared" ca="1" si="263"/>
        <v>-</v>
      </c>
      <c r="QC33" s="549" t="str">
        <f t="shared" ca="1" si="263"/>
        <v>-</v>
      </c>
      <c r="QD33" s="549" t="str">
        <f t="shared" ca="1" si="263"/>
        <v>-</v>
      </c>
      <c r="QE33" s="549" t="str">
        <f t="shared" ca="1" si="263"/>
        <v>-</v>
      </c>
      <c r="QF33" s="549" t="str">
        <f t="shared" ca="1" si="263"/>
        <v>-</v>
      </c>
      <c r="QG33" s="539" t="str">
        <f t="shared" ca="1" si="264"/>
        <v>-</v>
      </c>
      <c r="QH33" s="539" t="str">
        <f t="shared" ca="1" si="264"/>
        <v>-</v>
      </c>
      <c r="QI33" s="539" t="str">
        <f t="shared" ca="1" si="264"/>
        <v>-</v>
      </c>
      <c r="QJ33" s="539" t="str">
        <f t="shared" ca="1" si="264"/>
        <v>-</v>
      </c>
      <c r="QK33" s="539" t="str">
        <f t="shared" ca="1" si="264"/>
        <v>-</v>
      </c>
      <c r="QL33" s="539" t="str">
        <f t="shared" ca="1" si="264"/>
        <v>-</v>
      </c>
      <c r="QM33" s="539" t="str">
        <f t="shared" ca="1" si="264"/>
        <v>-</v>
      </c>
      <c r="QN33" s="539" t="str">
        <f t="shared" ca="1" si="264"/>
        <v>-</v>
      </c>
      <c r="QO33" s="539" t="str">
        <f t="shared" ca="1" si="264"/>
        <v>-</v>
      </c>
      <c r="QP33" s="539" t="str">
        <f t="shared" ca="1" si="264"/>
        <v>-</v>
      </c>
      <c r="QQ33" s="539" t="str">
        <f t="shared" ca="1" si="265"/>
        <v>-</v>
      </c>
      <c r="QR33" s="539" t="str">
        <f t="shared" ca="1" si="265"/>
        <v>-</v>
      </c>
      <c r="QS33" s="539" t="str">
        <f t="shared" ca="1" si="265"/>
        <v>-</v>
      </c>
      <c r="QT33" s="539" t="str">
        <f t="shared" ca="1" si="265"/>
        <v>-</v>
      </c>
      <c r="QU33" s="539" t="str">
        <f t="shared" ca="1" si="265"/>
        <v>-</v>
      </c>
      <c r="QV33" s="539" t="str">
        <f t="shared" ca="1" si="265"/>
        <v>-</v>
      </c>
      <c r="QW33" s="539" t="str">
        <f t="shared" ca="1" si="265"/>
        <v>-</v>
      </c>
      <c r="QX33" s="539" t="str">
        <f t="shared" ca="1" si="265"/>
        <v>-</v>
      </c>
      <c r="QY33" s="539" t="str">
        <f t="shared" ca="1" si="265"/>
        <v>-</v>
      </c>
      <c r="QZ33" s="539" t="str">
        <f t="shared" ca="1" si="265"/>
        <v>-</v>
      </c>
      <c r="RA33" s="539" t="str">
        <f t="shared" ca="1" si="266"/>
        <v>-</v>
      </c>
      <c r="RB33" s="539" t="str">
        <f t="shared" ca="1" si="266"/>
        <v>-</v>
      </c>
      <c r="RC33" s="539" t="str">
        <f t="shared" ca="1" si="266"/>
        <v>-</v>
      </c>
      <c r="RD33" s="539" t="str">
        <f t="shared" ca="1" si="266"/>
        <v>-</v>
      </c>
      <c r="RE33" s="539" t="str">
        <f t="shared" ca="1" si="266"/>
        <v>-</v>
      </c>
      <c r="RF33" s="539" t="str">
        <f t="shared" ca="1" si="266"/>
        <v>-</v>
      </c>
      <c r="RG33" s="539" t="str">
        <f t="shared" ca="1" si="266"/>
        <v>-</v>
      </c>
      <c r="RH33" s="539" t="str">
        <f t="shared" ca="1" si="266"/>
        <v>-</v>
      </c>
      <c r="RI33" s="539" t="str">
        <f t="shared" ca="1" si="266"/>
        <v>-</v>
      </c>
      <c r="RJ33" s="539" t="str">
        <f t="shared" ca="1" si="266"/>
        <v>-</v>
      </c>
      <c r="RK33" s="539" t="str">
        <f t="shared" ca="1" si="267"/>
        <v>-</v>
      </c>
      <c r="RL33" s="539" t="str">
        <f t="shared" ca="1" si="267"/>
        <v>-</v>
      </c>
      <c r="RM33" s="539" t="str">
        <f t="shared" ca="1" si="267"/>
        <v>-</v>
      </c>
      <c r="RN33" s="539" t="str">
        <f t="shared" ca="1" si="267"/>
        <v>-</v>
      </c>
      <c r="RO33" s="539" t="str">
        <f t="shared" ca="1" si="267"/>
        <v>-</v>
      </c>
      <c r="RP33" s="539" t="str">
        <f t="shared" ca="1" si="267"/>
        <v>-</v>
      </c>
      <c r="RQ33" s="549" t="str">
        <f t="shared" ca="1" si="268"/>
        <v>-</v>
      </c>
      <c r="RR33" s="549" t="str">
        <f t="shared" ca="1" si="268"/>
        <v>-</v>
      </c>
      <c r="RS33" s="549" t="str">
        <f t="shared" ca="1" si="268"/>
        <v>-</v>
      </c>
      <c r="RT33" s="549" t="str">
        <f t="shared" ca="1" si="268"/>
        <v>-</v>
      </c>
      <c r="RU33" s="549" t="str">
        <f t="shared" ca="1" si="268"/>
        <v>-</v>
      </c>
      <c r="RV33" s="549" t="str">
        <f t="shared" ca="1" si="268"/>
        <v>-</v>
      </c>
      <c r="RW33" s="549" t="str">
        <f t="shared" ca="1" si="268"/>
        <v>-</v>
      </c>
      <c r="RX33" s="549" t="str">
        <f t="shared" ca="1" si="268"/>
        <v>-</v>
      </c>
      <c r="RY33" s="549" t="str">
        <f t="shared" ca="1" si="268"/>
        <v>-</v>
      </c>
      <c r="RZ33" s="549" t="str">
        <f t="shared" ca="1" si="268"/>
        <v>-</v>
      </c>
      <c r="SA33" s="549" t="str">
        <f t="shared" ca="1" si="269"/>
        <v>-</v>
      </c>
      <c r="SB33" s="549" t="str">
        <f t="shared" ca="1" si="269"/>
        <v>-</v>
      </c>
      <c r="SC33" s="549" t="str">
        <f t="shared" ca="1" si="269"/>
        <v>-</v>
      </c>
      <c r="SD33" s="549" t="str">
        <f t="shared" ca="1" si="269"/>
        <v>-</v>
      </c>
      <c r="SE33" s="549" t="str">
        <f t="shared" ca="1" si="269"/>
        <v>-</v>
      </c>
      <c r="SF33" s="549" t="str">
        <f t="shared" ca="1" si="269"/>
        <v>-</v>
      </c>
      <c r="SG33" s="549" t="str">
        <f t="shared" ca="1" si="269"/>
        <v>-</v>
      </c>
      <c r="SH33" s="549" t="str">
        <f t="shared" ca="1" si="269"/>
        <v>-</v>
      </c>
      <c r="SI33" s="549" t="str">
        <f t="shared" ca="1" si="269"/>
        <v>-</v>
      </c>
      <c r="SJ33" s="549" t="str">
        <f t="shared" ca="1" si="269"/>
        <v>-</v>
      </c>
      <c r="SK33" s="549" t="str">
        <f t="shared" ca="1" si="270"/>
        <v>-</v>
      </c>
      <c r="SL33" s="549" t="str">
        <f t="shared" ca="1" si="270"/>
        <v>-</v>
      </c>
      <c r="SM33" s="549" t="str">
        <f t="shared" ca="1" si="270"/>
        <v>-</v>
      </c>
      <c r="SN33" s="549" t="str">
        <f t="shared" ca="1" si="270"/>
        <v>-</v>
      </c>
      <c r="SO33" s="549" t="str">
        <f t="shared" ca="1" si="270"/>
        <v>-</v>
      </c>
      <c r="SP33" s="549" t="str">
        <f t="shared" ca="1" si="270"/>
        <v>-</v>
      </c>
      <c r="SQ33" s="539" t="b">
        <f t="shared" ca="1" si="271"/>
        <v>1</v>
      </c>
      <c r="SR33" s="539" t="b">
        <f t="shared" ca="1" si="271"/>
        <v>1</v>
      </c>
      <c r="SS33" s="539" t="b">
        <f t="shared" ca="1" si="271"/>
        <v>1</v>
      </c>
      <c r="ST33" s="539" t="b">
        <f t="shared" ca="1" si="271"/>
        <v>1</v>
      </c>
      <c r="SU33" s="539" t="b">
        <f t="shared" ca="1" si="271"/>
        <v>1</v>
      </c>
      <c r="SV33" s="539" t="b">
        <f t="shared" ca="1" si="271"/>
        <v>1</v>
      </c>
      <c r="SW33" s="539" t="str">
        <f t="shared" ca="1" si="271"/>
        <v>-</v>
      </c>
      <c r="SX33" s="539" t="str">
        <f t="shared" ca="1" si="271"/>
        <v>-</v>
      </c>
      <c r="SY33" s="539" t="str">
        <f t="shared" ca="1" si="271"/>
        <v>-</v>
      </c>
      <c r="SZ33" s="539" t="str">
        <f t="shared" ca="1" si="271"/>
        <v>-</v>
      </c>
      <c r="TA33" s="539" t="str">
        <f t="shared" ca="1" si="272"/>
        <v>-</v>
      </c>
      <c r="TB33" s="539" t="str">
        <f t="shared" ca="1" si="272"/>
        <v>-</v>
      </c>
      <c r="TC33" s="539" t="str">
        <f t="shared" ca="1" si="272"/>
        <v>-</v>
      </c>
      <c r="TD33" s="539" t="str">
        <f t="shared" ca="1" si="272"/>
        <v>-</v>
      </c>
      <c r="TE33" s="539" t="str">
        <f t="shared" ca="1" si="272"/>
        <v>-</v>
      </c>
      <c r="TF33" s="539" t="str">
        <f t="shared" ca="1" si="272"/>
        <v>-</v>
      </c>
      <c r="TG33" s="539" t="str">
        <f t="shared" ca="1" si="272"/>
        <v>-</v>
      </c>
      <c r="TH33" s="539" t="str">
        <f t="shared" ca="1" si="272"/>
        <v>-</v>
      </c>
      <c r="TI33" s="539" t="str">
        <f t="shared" ca="1" si="272"/>
        <v>-</v>
      </c>
      <c r="TJ33" s="539" t="str">
        <f t="shared" ca="1" si="272"/>
        <v>-</v>
      </c>
      <c r="TK33" s="539" t="str">
        <f t="shared" ca="1" si="273"/>
        <v>-</v>
      </c>
      <c r="TL33" s="539" t="str">
        <f t="shared" ca="1" si="273"/>
        <v>-</v>
      </c>
      <c r="TM33" s="539" t="str">
        <f t="shared" ca="1" si="273"/>
        <v>-</v>
      </c>
      <c r="TN33" s="539" t="str">
        <f t="shared" ca="1" si="273"/>
        <v>-</v>
      </c>
      <c r="TO33" s="539" t="str">
        <f t="shared" ca="1" si="273"/>
        <v>-</v>
      </c>
      <c r="TP33" s="539" t="str">
        <f t="shared" ca="1" si="273"/>
        <v>-</v>
      </c>
      <c r="TQ33" s="539" t="str">
        <f t="shared" ca="1" si="273"/>
        <v>-</v>
      </c>
      <c r="TR33" s="539" t="str">
        <f t="shared" ca="1" si="273"/>
        <v>-</v>
      </c>
      <c r="TS33" s="539" t="str">
        <f t="shared" ca="1" si="273"/>
        <v>-</v>
      </c>
      <c r="TT33" s="539" t="str">
        <f t="shared" ca="1" si="273"/>
        <v>-</v>
      </c>
      <c r="TU33" s="539" t="str">
        <f t="shared" ca="1" si="274"/>
        <v>-</v>
      </c>
      <c r="TV33" s="539" t="str">
        <f t="shared" ca="1" si="274"/>
        <v>-</v>
      </c>
      <c r="TW33" s="539" t="str">
        <f t="shared" ca="1" si="274"/>
        <v>-</v>
      </c>
      <c r="TX33" s="539" t="str">
        <f t="shared" ca="1" si="274"/>
        <v>-</v>
      </c>
      <c r="TY33" s="539" t="str">
        <f t="shared" ca="1" si="274"/>
        <v>-</v>
      </c>
      <c r="TZ33" s="539" t="str">
        <f t="shared" ca="1" si="274"/>
        <v>-</v>
      </c>
      <c r="UA33" s="549" t="b">
        <f t="shared" ca="1" si="275"/>
        <v>1</v>
      </c>
      <c r="UB33" s="549" t="b">
        <f t="shared" ca="1" si="275"/>
        <v>1</v>
      </c>
      <c r="UC33" s="549" t="b">
        <f t="shared" ca="1" si="275"/>
        <v>1</v>
      </c>
      <c r="UD33" s="549" t="b">
        <f t="shared" ca="1" si="275"/>
        <v>1</v>
      </c>
      <c r="UE33" s="549" t="b">
        <f t="shared" ca="1" si="275"/>
        <v>1</v>
      </c>
      <c r="UF33" s="549" t="b">
        <f t="shared" ca="1" si="275"/>
        <v>1</v>
      </c>
      <c r="UG33" s="549" t="b">
        <f t="shared" ca="1" si="275"/>
        <v>1</v>
      </c>
      <c r="UH33" s="549" t="b">
        <f t="shared" ca="1" si="275"/>
        <v>1</v>
      </c>
      <c r="UI33" s="549" t="b">
        <f t="shared" ca="1" si="275"/>
        <v>1</v>
      </c>
      <c r="UJ33" s="549" t="b">
        <f t="shared" ca="1" si="275"/>
        <v>1</v>
      </c>
      <c r="UK33" s="549" t="b">
        <f t="shared" ca="1" si="276"/>
        <v>1</v>
      </c>
      <c r="UL33" s="549" t="b">
        <f t="shared" ca="1" si="276"/>
        <v>1</v>
      </c>
      <c r="UM33" s="549" t="b">
        <f t="shared" ca="1" si="276"/>
        <v>1</v>
      </c>
      <c r="UN33" s="549" t="b">
        <f t="shared" ca="1" si="276"/>
        <v>1</v>
      </c>
      <c r="UO33" s="549" t="b">
        <f t="shared" ca="1" si="276"/>
        <v>1</v>
      </c>
      <c r="UP33" s="549" t="b">
        <f t="shared" ca="1" si="276"/>
        <v>1</v>
      </c>
      <c r="UQ33" s="549" t="b">
        <f t="shared" ca="1" si="276"/>
        <v>1</v>
      </c>
      <c r="UR33" s="549" t="b">
        <f t="shared" ca="1" si="276"/>
        <v>1</v>
      </c>
      <c r="US33" s="549" t="b">
        <f t="shared" ca="1" si="276"/>
        <v>1</v>
      </c>
      <c r="UT33" s="549" t="b">
        <f t="shared" ca="1" si="276"/>
        <v>1</v>
      </c>
      <c r="UU33" s="549" t="b">
        <f t="shared" ca="1" si="277"/>
        <v>1</v>
      </c>
      <c r="UV33" s="549" t="b">
        <f t="shared" ca="1" si="277"/>
        <v>1</v>
      </c>
      <c r="UW33" s="549" t="b">
        <f t="shared" ca="1" si="277"/>
        <v>1</v>
      </c>
      <c r="UX33" s="549" t="b">
        <f t="shared" ca="1" si="277"/>
        <v>1</v>
      </c>
      <c r="UY33" s="549" t="b">
        <f t="shared" ca="1" si="277"/>
        <v>1</v>
      </c>
      <c r="UZ33" s="549" t="b">
        <f t="shared" ca="1" si="277"/>
        <v>1</v>
      </c>
      <c r="VA33" s="19">
        <f t="shared" ca="1" si="250"/>
        <v>0</v>
      </c>
      <c r="VB33" s="23">
        <v>0</v>
      </c>
    </row>
    <row r="34" spans="1:574" outlineLevel="2">
      <c r="A34" s="21">
        <f t="shared" si="93"/>
        <v>29</v>
      </c>
      <c r="B34" s="21">
        <f>$A$32</f>
        <v>27</v>
      </c>
      <c r="C34">
        <f t="shared" ca="1" si="166"/>
        <v>106</v>
      </c>
      <c r="D34" s="19" t="str">
        <f t="shared" ca="1" si="167"/>
        <v>SNSW</v>
      </c>
      <c r="E34" t="b">
        <v>1</v>
      </c>
      <c r="F34" t="b">
        <v>0</v>
      </c>
      <c r="G34" t="b">
        <f t="shared" si="168"/>
        <v>1</v>
      </c>
      <c r="H34" s="215">
        <f t="shared" ref="H34" ca="1" si="285">OFFSET(H34,-1,0)+1</f>
        <v>2</v>
      </c>
      <c r="I34" s="19">
        <f t="shared" ca="1" si="278"/>
        <v>2</v>
      </c>
      <c r="J34" s="19">
        <f t="shared" ca="1" si="278"/>
        <v>1</v>
      </c>
      <c r="K34" s="19" t="str">
        <f t="shared" ca="1" si="278"/>
        <v/>
      </c>
      <c r="L34" s="19">
        <f t="shared" ca="1" si="278"/>
        <v>0</v>
      </c>
      <c r="M34" s="19">
        <f t="shared" ca="1" si="278"/>
        <v>2</v>
      </c>
      <c r="N34" s="19">
        <f t="shared" ca="1" si="278"/>
        <v>2</v>
      </c>
      <c r="O34" s="19">
        <f t="shared" ca="1" si="278"/>
        <v>3</v>
      </c>
      <c r="P34" s="19">
        <f t="shared" ca="1" si="278"/>
        <v>2</v>
      </c>
      <c r="Q34" s="19">
        <f t="shared" ca="1" si="279"/>
        <v>0</v>
      </c>
      <c r="R34" s="19">
        <f t="shared" ca="1" si="279"/>
        <v>0</v>
      </c>
      <c r="S34" s="19">
        <f t="shared" ca="1" si="279"/>
        <v>0</v>
      </c>
      <c r="T34" s="19">
        <f t="shared" ca="1" si="279"/>
        <v>0</v>
      </c>
      <c r="U34" s="19">
        <f t="shared" ca="1" si="279"/>
        <v>1</v>
      </c>
      <c r="V34" s="116">
        <f t="shared" ca="1" si="169"/>
        <v>1</v>
      </c>
      <c r="W34" s="116">
        <f t="shared" ca="1" si="169"/>
        <v>1</v>
      </c>
      <c r="X34" s="116">
        <f t="shared" ca="1" si="169"/>
        <v>3</v>
      </c>
      <c r="Y34" s="211"/>
      <c r="Z34" s="211"/>
      <c r="AA34" s="211"/>
      <c r="AB34" s="211"/>
      <c r="AC34" s="19">
        <f ca="1">OFFSET(AC$5,$B34,0)</f>
        <v>0</v>
      </c>
      <c r="AD34" s="211"/>
      <c r="AE34" s="211"/>
      <c r="AF34" s="211"/>
      <c r="AG34" s="211"/>
      <c r="AH34" s="211"/>
      <c r="AI34" s="211"/>
      <c r="AJ34" s="211"/>
      <c r="AK34" s="211"/>
      <c r="AL34" s="136">
        <f t="shared" ca="1" si="170"/>
        <v>2</v>
      </c>
      <c r="AM34" s="136">
        <f ca="1">INDEX(CHOOSE($O34,DataAutumn!i.AdultDrys,DataWinter!i.AdultDrys,DataSpring!i.AdultDrys),1,$N34)</f>
        <v>3</v>
      </c>
      <c r="AN34" s="5">
        <f t="shared" ca="1" si="171"/>
        <v>2</v>
      </c>
      <c r="AO34" s="5">
        <f t="shared" ca="1" si="171"/>
        <v>0</v>
      </c>
      <c r="AP34" s="5">
        <f t="shared" ca="1" si="172"/>
        <v>1</v>
      </c>
      <c r="AQ34" s="211"/>
      <c r="AR34" s="211"/>
      <c r="AS34" s="356" t="str">
        <f t="shared" ca="1" si="173"/>
        <v>Template 00002 SNSW MWM     Day204 Scan2-0000 RR000p GP100p WP100p MP120p T_TRUE (F33N11)</v>
      </c>
      <c r="AT34" s="9" t="str">
        <f ca="1">IF(COUNTIF(AS$5:AS34,AS34)=1,"-","Dup")</f>
        <v>-</v>
      </c>
      <c r="AU34" s="9"/>
      <c r="AV34" s="19" t="str">
        <f t="shared" ca="1" si="174"/>
        <v>-</v>
      </c>
      <c r="AW34" s="19" t="str">
        <f t="shared" ca="1" si="174"/>
        <v>-</v>
      </c>
      <c r="AX34" s="19" t="str">
        <f t="shared" ca="1" si="174"/>
        <v>-</v>
      </c>
      <c r="AY34" s="19" t="str">
        <f t="shared" ca="1" si="174"/>
        <v>-</v>
      </c>
      <c r="AZ34" s="19" t="str">
        <f t="shared" ca="1" si="174"/>
        <v>-</v>
      </c>
      <c r="BA34" s="19" t="str">
        <f t="shared" ca="1" si="174"/>
        <v>-</v>
      </c>
      <c r="BB34" s="19" t="str">
        <f t="shared" ca="1" si="174"/>
        <v>-</v>
      </c>
      <c r="BC34" s="19" t="str">
        <f t="shared" ca="1" si="174"/>
        <v>-</v>
      </c>
      <c r="BD34" s="9"/>
      <c r="BE34" s="5" t="b">
        <f t="shared" ca="1" si="175"/>
        <v>0</v>
      </c>
      <c r="BF34" s="5" t="str">
        <f t="shared" ca="1" si="175"/>
        <v>-</v>
      </c>
      <c r="BG34" s="5" t="b">
        <f t="shared" ca="1" si="175"/>
        <v>0</v>
      </c>
      <c r="BH34" s="5" t="b">
        <f t="shared" ca="1" si="175"/>
        <v>1</v>
      </c>
      <c r="BI34" s="5" t="b">
        <f t="shared" ca="1" si="175"/>
        <v>1</v>
      </c>
      <c r="BJ34" s="136">
        <f t="shared" ca="1" si="175"/>
        <v>0</v>
      </c>
      <c r="BK34" s="19" t="b">
        <f t="shared" ca="1" si="176"/>
        <v>0</v>
      </c>
      <c r="BL34" s="9"/>
      <c r="BM34" s="5" t="str">
        <f t="shared" ca="1" si="177"/>
        <v>-</v>
      </c>
      <c r="BN34" s="19" t="str">
        <f t="shared" ca="1" si="178"/>
        <v>-</v>
      </c>
      <c r="BO34" s="19" t="str">
        <f t="shared" ca="1" si="178"/>
        <v>-</v>
      </c>
      <c r="BP34" s="19" t="str">
        <f t="shared" ca="1" si="178"/>
        <v>-</v>
      </c>
      <c r="BQ34" s="5" t="str">
        <f t="shared" ca="1" si="179"/>
        <v>-</v>
      </c>
      <c r="BR34" s="19" t="str">
        <f t="shared" ca="1" si="180"/>
        <v>-</v>
      </c>
      <c r="BS34" s="5" t="str">
        <f t="shared" ca="1" si="181"/>
        <v>-</v>
      </c>
      <c r="BT34" s="19" t="str">
        <f t="shared" ca="1" si="182"/>
        <v>-</v>
      </c>
      <c r="BU34" s="19" t="str">
        <f t="shared" ca="1" si="182"/>
        <v>-</v>
      </c>
      <c r="BV34" s="19" t="str">
        <f t="shared" ca="1" si="182"/>
        <v>-</v>
      </c>
      <c r="BW34" s="5" t="str">
        <f t="shared" ca="1" si="183"/>
        <v>-</v>
      </c>
      <c r="BX34" s="9"/>
      <c r="BY34" s="5" t="b">
        <f t="shared" ca="1" si="184"/>
        <v>0</v>
      </c>
      <c r="BZ34" s="5" t="str">
        <f t="shared" ca="1" si="185"/>
        <v>-</v>
      </c>
      <c r="CA34" s="5" t="str">
        <f t="shared" ca="1" si="186"/>
        <v>-</v>
      </c>
      <c r="CB34" s="5" t="str">
        <f t="shared" ca="1" si="186"/>
        <v>-</v>
      </c>
      <c r="CC34" s="5" t="str">
        <f t="shared" ca="1" si="186"/>
        <v>-</v>
      </c>
      <c r="CD34" s="5" t="str">
        <f t="shared" ca="1" si="186"/>
        <v>-</v>
      </c>
      <c r="CE34" s="5" t="str">
        <f t="shared" ca="1" si="186"/>
        <v>-</v>
      </c>
      <c r="CF34" s="5" t="str">
        <f t="shared" ca="1" si="186"/>
        <v>-</v>
      </c>
      <c r="CG34" s="5" t="str">
        <f t="shared" ca="1" si="186"/>
        <v>-</v>
      </c>
      <c r="CH34" s="5" t="str">
        <f t="shared" ca="1" si="186"/>
        <v>-</v>
      </c>
      <c r="CI34" s="9"/>
      <c r="CJ34" s="19" t="b">
        <f t="shared" ca="1" si="280"/>
        <v>1</v>
      </c>
      <c r="CK34" s="19" t="b">
        <f t="shared" ca="1" si="281"/>
        <v>1</v>
      </c>
      <c r="CL34" s="19" t="b">
        <f t="shared" ca="1" si="281"/>
        <v>1</v>
      </c>
      <c r="CM34" s="12">
        <f t="shared" ca="1" si="282"/>
        <v>22332000005</v>
      </c>
      <c r="CN34" s="19" t="b">
        <f t="shared" ref="CN34:DQ34" ca="1" si="286">OFFSET(CN$5,$B34,0)</f>
        <v>0</v>
      </c>
      <c r="CO34" s="19" t="str">
        <f t="shared" ca="1" si="286"/>
        <v>-</v>
      </c>
      <c r="CP34" s="19" t="str">
        <f t="shared" ca="1" si="286"/>
        <v>-</v>
      </c>
      <c r="CQ34" s="19" t="str">
        <f t="shared" ca="1" si="286"/>
        <v>-</v>
      </c>
      <c r="CR34" s="433">
        <f t="shared" ca="1" si="187"/>
        <v>652</v>
      </c>
      <c r="CS34" s="433">
        <f t="shared" ca="1" si="187"/>
        <v>686</v>
      </c>
      <c r="CT34" s="433">
        <f t="shared" ca="1" si="187"/>
        <v>721</v>
      </c>
      <c r="CU34" s="144">
        <f t="shared" ca="1" si="188"/>
        <v>378</v>
      </c>
      <c r="CV34" s="144">
        <f t="shared" ca="1" si="188"/>
        <v>413</v>
      </c>
      <c r="CW34" s="144">
        <f t="shared" ca="1" si="188"/>
        <v>448</v>
      </c>
      <c r="CX34" s="19" t="str">
        <f t="shared" ca="1" si="189"/>
        <v>-</v>
      </c>
      <c r="CY34" s="19" t="str">
        <f t="shared" ca="1" si="189"/>
        <v>-</v>
      </c>
      <c r="CZ34" s="19" t="str">
        <f t="shared" ca="1" si="189"/>
        <v>-</v>
      </c>
      <c r="DA34" s="19" t="str">
        <f t="shared" ca="1" si="189"/>
        <v>-</v>
      </c>
      <c r="DB34" s="19" t="str">
        <f t="shared" ca="1" si="189"/>
        <v>-</v>
      </c>
      <c r="DC34" s="19" t="str">
        <f t="shared" ca="1" si="189"/>
        <v>-</v>
      </c>
      <c r="DD34" s="19">
        <f t="shared" ca="1" si="189"/>
        <v>1</v>
      </c>
      <c r="DE34" s="19">
        <f t="shared" ca="1" si="189"/>
        <v>1</v>
      </c>
      <c r="DF34" s="19">
        <f t="shared" ca="1" si="189"/>
        <v>0</v>
      </c>
      <c r="DG34" s="19" t="str">
        <f t="shared" ca="1" si="189"/>
        <v>-</v>
      </c>
      <c r="DH34" s="19" t="str">
        <f t="shared" ca="1" si="189"/>
        <v>-</v>
      </c>
      <c r="DI34" s="19" t="str">
        <f t="shared" ca="1" si="189"/>
        <v>-</v>
      </c>
      <c r="DJ34" s="19" t="str">
        <f t="shared" ca="1" si="189"/>
        <v>-</v>
      </c>
      <c r="DK34" s="19" t="str">
        <f t="shared" ca="1" si="189"/>
        <v>-</v>
      </c>
      <c r="DL34" s="19">
        <f t="shared" ca="1" si="189"/>
        <v>0</v>
      </c>
      <c r="DM34" s="19" t="str">
        <f t="shared" ca="1" si="189"/>
        <v>-</v>
      </c>
      <c r="DN34" s="19" t="str">
        <f t="shared" ca="1" si="189"/>
        <v>-</v>
      </c>
      <c r="DO34" s="19" t="str">
        <f t="shared" ca="1" si="286"/>
        <v>-</v>
      </c>
      <c r="DP34" s="19">
        <f t="shared" ca="1" si="286"/>
        <v>0</v>
      </c>
      <c r="DQ34" s="19">
        <f t="shared" ca="1" si="286"/>
        <v>0</v>
      </c>
      <c r="DR34" s="9"/>
      <c r="DS34" s="19">
        <f t="shared" ref="DS34:EE34" ca="1" si="287">OFFSET(DS$5,$B34,0)</f>
        <v>0</v>
      </c>
      <c r="DT34" s="19">
        <f t="shared" ca="1" si="287"/>
        <v>0</v>
      </c>
      <c r="DU34" s="19">
        <f t="shared" ca="1" si="287"/>
        <v>0</v>
      </c>
      <c r="DV34" s="19">
        <f t="shared" ca="1" si="287"/>
        <v>0</v>
      </c>
      <c r="DW34" s="19">
        <f t="shared" ca="1" si="287"/>
        <v>0</v>
      </c>
      <c r="DX34" s="19">
        <f t="shared" ca="1" si="287"/>
        <v>0</v>
      </c>
      <c r="DY34" s="19">
        <f t="shared" ca="1" si="287"/>
        <v>0</v>
      </c>
      <c r="DZ34" s="19">
        <f t="shared" ca="1" si="287"/>
        <v>0</v>
      </c>
      <c r="EA34" s="19">
        <f t="shared" ca="1" si="287"/>
        <v>0</v>
      </c>
      <c r="EB34" s="19">
        <f t="shared" ca="1" si="287"/>
        <v>0</v>
      </c>
      <c r="EC34" s="19">
        <f t="shared" ca="1" si="287"/>
        <v>0</v>
      </c>
      <c r="ED34" s="19">
        <f t="shared" ca="1" si="287"/>
        <v>0</v>
      </c>
      <c r="EE34" s="19">
        <f t="shared" ca="1" si="287"/>
        <v>0</v>
      </c>
      <c r="EF34" s="433">
        <f t="shared" ca="1" si="192"/>
        <v>0</v>
      </c>
      <c r="EG34" s="433">
        <f t="shared" ca="1" si="192"/>
        <v>0</v>
      </c>
      <c r="EH34" s="116">
        <f t="shared" ca="1" si="193"/>
        <v>0</v>
      </c>
      <c r="EI34" s="116">
        <f t="shared" ca="1" si="193"/>
        <v>0</v>
      </c>
      <c r="EJ34" s="116">
        <f t="shared" ca="1" si="193"/>
        <v>0</v>
      </c>
      <c r="EK34" s="116">
        <f t="shared" ca="1" si="193"/>
        <v>0</v>
      </c>
      <c r="EL34" s="116">
        <f t="shared" ca="1" si="193"/>
        <v>0</v>
      </c>
      <c r="EM34" s="537">
        <f t="shared" ca="1" si="194"/>
        <v>0</v>
      </c>
      <c r="EN34" s="116">
        <f t="shared" ca="1" si="195"/>
        <v>0</v>
      </c>
      <c r="EO34" s="116">
        <f t="shared" ca="1" si="195"/>
        <v>0</v>
      </c>
      <c r="EP34" s="116">
        <f t="shared" ca="1" si="195"/>
        <v>0</v>
      </c>
      <c r="EQ34" s="116">
        <f t="shared" ca="1" si="195"/>
        <v>0</v>
      </c>
      <c r="ER34" s="116">
        <f t="shared" ca="1" si="195"/>
        <v>0</v>
      </c>
      <c r="ES34" s="537">
        <f t="shared" ca="1" si="196"/>
        <v>0</v>
      </c>
      <c r="ET34" s="116">
        <f t="shared" ca="1" si="197"/>
        <v>0</v>
      </c>
      <c r="EU34" s="116">
        <f t="shared" ca="1" si="197"/>
        <v>0</v>
      </c>
      <c r="EV34" s="116">
        <f t="shared" ca="1" si="197"/>
        <v>0</v>
      </c>
      <c r="EW34" s="116">
        <f t="shared" ca="1" si="197"/>
        <v>0</v>
      </c>
      <c r="EX34" s="116">
        <f t="shared" ca="1" si="197"/>
        <v>0</v>
      </c>
      <c r="EY34" s="537">
        <f t="shared" ca="1" si="198"/>
        <v>0</v>
      </c>
      <c r="EZ34" s="116">
        <f t="shared" ca="1" si="199"/>
        <v>0</v>
      </c>
      <c r="FA34" s="116">
        <f t="shared" ca="1" si="199"/>
        <v>0</v>
      </c>
      <c r="FB34" s="116">
        <f t="shared" ca="1" si="199"/>
        <v>0</v>
      </c>
      <c r="FC34" s="116">
        <f t="shared" ca="1" si="199"/>
        <v>0</v>
      </c>
      <c r="FD34" s="116">
        <f t="shared" ca="1" si="199"/>
        <v>0</v>
      </c>
      <c r="FE34" s="537">
        <f t="shared" ca="1" si="200"/>
        <v>0</v>
      </c>
      <c r="FF34" s="116">
        <f t="shared" ca="1" si="201"/>
        <v>0</v>
      </c>
      <c r="FG34" s="116">
        <f t="shared" ca="1" si="201"/>
        <v>0</v>
      </c>
      <c r="FH34" s="116">
        <f t="shared" ca="1" si="201"/>
        <v>0</v>
      </c>
      <c r="FI34" s="116">
        <f t="shared" ca="1" si="201"/>
        <v>0</v>
      </c>
      <c r="FJ34" s="116">
        <f t="shared" ca="1" si="201"/>
        <v>0</v>
      </c>
      <c r="FK34" s="537">
        <f t="shared" ca="1" si="202"/>
        <v>0</v>
      </c>
      <c r="FL34" s="116">
        <f t="shared" ca="1" si="203"/>
        <v>0</v>
      </c>
      <c r="FM34" s="116">
        <f t="shared" ca="1" si="203"/>
        <v>0</v>
      </c>
      <c r="FN34" s="116">
        <f t="shared" ca="1" si="203"/>
        <v>0</v>
      </c>
      <c r="FO34" s="116">
        <f t="shared" ca="1" si="203"/>
        <v>0</v>
      </c>
      <c r="FP34" s="116">
        <f t="shared" ca="1" si="203"/>
        <v>0</v>
      </c>
      <c r="FQ34" s="537">
        <f t="shared" ca="1" si="204"/>
        <v>0</v>
      </c>
      <c r="FR34" s="117">
        <f t="shared" ca="1" si="205"/>
        <v>0</v>
      </c>
      <c r="FS34" s="117">
        <f t="shared" ca="1" si="205"/>
        <v>0</v>
      </c>
      <c r="FT34" s="117">
        <f t="shared" ca="1" si="205"/>
        <v>0</v>
      </c>
      <c r="FU34" s="117">
        <f t="shared" ca="1" si="205"/>
        <v>0</v>
      </c>
      <c r="FV34" s="556">
        <f t="shared" ca="1" si="206"/>
        <v>0</v>
      </c>
      <c r="FW34" s="556">
        <f t="shared" ca="1" si="206"/>
        <v>0</v>
      </c>
      <c r="FX34" s="556">
        <f t="shared" ca="1" si="206"/>
        <v>0</v>
      </c>
      <c r="FY34" s="556">
        <f t="shared" ca="1" si="206"/>
        <v>0</v>
      </c>
      <c r="FZ34" s="556">
        <f t="shared" ca="1" si="206"/>
        <v>0</v>
      </c>
      <c r="GA34" s="556">
        <f t="shared" ca="1" si="206"/>
        <v>0</v>
      </c>
      <c r="GB34" s="556">
        <f t="shared" ca="1" si="206"/>
        <v>0</v>
      </c>
      <c r="GC34" s="556">
        <f t="shared" ca="1" si="206"/>
        <v>0</v>
      </c>
      <c r="GD34" s="556">
        <f t="shared" ca="1" si="206"/>
        <v>0</v>
      </c>
      <c r="GE34" s="556">
        <f t="shared" ca="1" si="206"/>
        <v>0</v>
      </c>
      <c r="GF34" s="556">
        <f t="shared" ca="1" si="207"/>
        <v>0</v>
      </c>
      <c r="GG34" s="556">
        <f t="shared" ca="1" si="207"/>
        <v>0</v>
      </c>
      <c r="GH34" s="556">
        <f t="shared" ca="1" si="207"/>
        <v>0</v>
      </c>
      <c r="GI34" s="556">
        <f t="shared" ca="1" si="207"/>
        <v>0</v>
      </c>
      <c r="GJ34" s="556">
        <f t="shared" ca="1" si="207"/>
        <v>0</v>
      </c>
      <c r="GK34" s="556">
        <f t="shared" ca="1" si="207"/>
        <v>0</v>
      </c>
      <c r="GL34" s="556">
        <f t="shared" ca="1" si="207"/>
        <v>0</v>
      </c>
      <c r="GM34" s="556">
        <f t="shared" ca="1" si="207"/>
        <v>0</v>
      </c>
      <c r="GN34" s="556">
        <f t="shared" ca="1" si="207"/>
        <v>0</v>
      </c>
      <c r="GO34" s="556">
        <f t="shared" ca="1" si="207"/>
        <v>0</v>
      </c>
      <c r="GP34" s="19">
        <f t="shared" ca="1" si="208"/>
        <v>0</v>
      </c>
      <c r="GQ34" s="116">
        <f t="shared" ca="1" si="209"/>
        <v>0</v>
      </c>
      <c r="GR34" s="116">
        <f t="shared" ca="1" si="209"/>
        <v>0</v>
      </c>
      <c r="GS34" s="116">
        <f t="shared" ca="1" si="209"/>
        <v>0</v>
      </c>
      <c r="GT34" s="116">
        <f t="shared" ca="1" si="209"/>
        <v>0</v>
      </c>
      <c r="GU34" s="116">
        <f t="shared" ca="1" si="209"/>
        <v>0</v>
      </c>
      <c r="GV34" s="537">
        <f t="shared" ca="1" si="210"/>
        <v>0</v>
      </c>
      <c r="GW34" s="116">
        <f t="shared" ca="1" si="211"/>
        <v>0</v>
      </c>
      <c r="GX34" s="116">
        <f t="shared" ca="1" si="211"/>
        <v>0</v>
      </c>
      <c r="GY34" s="116">
        <f t="shared" ca="1" si="211"/>
        <v>0</v>
      </c>
      <c r="GZ34" s="116">
        <f t="shared" ca="1" si="211"/>
        <v>0</v>
      </c>
      <c r="HA34" s="116">
        <f t="shared" ca="1" si="211"/>
        <v>0</v>
      </c>
      <c r="HB34" s="537">
        <f t="shared" ca="1" si="212"/>
        <v>0</v>
      </c>
      <c r="HC34" s="116">
        <f t="shared" ca="1" si="213"/>
        <v>0</v>
      </c>
      <c r="HD34" s="116">
        <f t="shared" ca="1" si="213"/>
        <v>0</v>
      </c>
      <c r="HE34" s="116">
        <f t="shared" ca="1" si="213"/>
        <v>0</v>
      </c>
      <c r="HF34" s="116">
        <f t="shared" ca="1" si="213"/>
        <v>0</v>
      </c>
      <c r="HG34" s="116">
        <f t="shared" ca="1" si="213"/>
        <v>0</v>
      </c>
      <c r="HH34" s="537">
        <f t="shared" ca="1" si="214"/>
        <v>0</v>
      </c>
      <c r="HI34" s="116">
        <f t="shared" ca="1" si="215"/>
        <v>0</v>
      </c>
      <c r="HJ34" s="116">
        <f t="shared" ca="1" si="215"/>
        <v>0</v>
      </c>
      <c r="HK34" s="116">
        <f t="shared" ca="1" si="215"/>
        <v>0</v>
      </c>
      <c r="HL34" s="116">
        <f t="shared" ca="1" si="215"/>
        <v>0</v>
      </c>
      <c r="HM34" s="116">
        <f t="shared" ca="1" si="215"/>
        <v>0</v>
      </c>
      <c r="HN34" s="537">
        <f t="shared" ca="1" si="216"/>
        <v>0</v>
      </c>
      <c r="HO34" s="116">
        <f t="shared" ca="1" si="217"/>
        <v>0</v>
      </c>
      <c r="HP34" s="116">
        <f t="shared" ca="1" si="217"/>
        <v>0</v>
      </c>
      <c r="HQ34" s="116">
        <f t="shared" ca="1" si="217"/>
        <v>0</v>
      </c>
      <c r="HR34" s="116">
        <f t="shared" ca="1" si="217"/>
        <v>0</v>
      </c>
      <c r="HS34" s="116">
        <f t="shared" ca="1" si="217"/>
        <v>0</v>
      </c>
      <c r="HT34" s="537">
        <f t="shared" ca="1" si="218"/>
        <v>0</v>
      </c>
      <c r="HU34" s="116">
        <f t="shared" ca="1" si="219"/>
        <v>0</v>
      </c>
      <c r="HV34" s="116">
        <f t="shared" ca="1" si="219"/>
        <v>0</v>
      </c>
      <c r="HW34" s="116">
        <f t="shared" ca="1" si="219"/>
        <v>0</v>
      </c>
      <c r="HX34" s="116">
        <f t="shared" ca="1" si="219"/>
        <v>0</v>
      </c>
      <c r="HY34" s="116">
        <f t="shared" ca="1" si="219"/>
        <v>0</v>
      </c>
      <c r="HZ34" s="537">
        <f t="shared" ca="1" si="220"/>
        <v>0</v>
      </c>
      <c r="IA34" s="117">
        <f t="shared" ca="1" si="221"/>
        <v>0</v>
      </c>
      <c r="IB34" s="117">
        <f t="shared" ca="1" si="221"/>
        <v>0</v>
      </c>
      <c r="IC34" s="117">
        <f t="shared" ca="1" si="221"/>
        <v>0</v>
      </c>
      <c r="ID34" s="117">
        <f t="shared" ca="1" si="221"/>
        <v>0</v>
      </c>
      <c r="IE34" s="556">
        <f t="shared" ca="1" si="222"/>
        <v>0</v>
      </c>
      <c r="IF34" s="556">
        <f t="shared" ca="1" si="222"/>
        <v>0</v>
      </c>
      <c r="IG34" s="556">
        <f t="shared" ca="1" si="222"/>
        <v>0</v>
      </c>
      <c r="IH34" s="556">
        <f t="shared" ca="1" si="222"/>
        <v>0</v>
      </c>
      <c r="II34" s="556">
        <f t="shared" ca="1" si="222"/>
        <v>0</v>
      </c>
      <c r="IJ34" s="556">
        <f t="shared" ca="1" si="222"/>
        <v>0</v>
      </c>
      <c r="IK34" s="556">
        <f t="shared" ca="1" si="222"/>
        <v>0</v>
      </c>
      <c r="IL34" s="556">
        <f t="shared" ca="1" si="222"/>
        <v>0</v>
      </c>
      <c r="IM34" s="556">
        <f t="shared" ca="1" si="222"/>
        <v>0</v>
      </c>
      <c r="IN34" s="556">
        <f t="shared" ca="1" si="222"/>
        <v>0</v>
      </c>
      <c r="IO34" s="556">
        <f t="shared" ca="1" si="223"/>
        <v>0</v>
      </c>
      <c r="IP34" s="556">
        <f t="shared" ca="1" si="223"/>
        <v>0</v>
      </c>
      <c r="IQ34" s="556">
        <f t="shared" ca="1" si="223"/>
        <v>0</v>
      </c>
      <c r="IR34" s="556">
        <f t="shared" ca="1" si="223"/>
        <v>0</v>
      </c>
      <c r="IS34" s="556">
        <f t="shared" ca="1" si="223"/>
        <v>0</v>
      </c>
      <c r="IT34" s="556">
        <f t="shared" ca="1" si="223"/>
        <v>0</v>
      </c>
      <c r="IU34" s="556">
        <f t="shared" ca="1" si="223"/>
        <v>0</v>
      </c>
      <c r="IV34" s="556">
        <f t="shared" ca="1" si="223"/>
        <v>0</v>
      </c>
      <c r="IW34" s="556">
        <f t="shared" ca="1" si="223"/>
        <v>0</v>
      </c>
      <c r="IX34" s="556">
        <f t="shared" ca="1" si="223"/>
        <v>0</v>
      </c>
      <c r="IY34" s="19">
        <f t="shared" ca="1" si="224"/>
        <v>0</v>
      </c>
      <c r="IZ34" s="5">
        <f t="shared" ca="1" si="225"/>
        <v>67</v>
      </c>
      <c r="JA34" s="9"/>
      <c r="JB34" s="5">
        <f t="shared" ca="1" si="226"/>
        <v>1</v>
      </c>
      <c r="JC34" s="5" t="b">
        <f t="shared" ca="1" si="226"/>
        <v>0</v>
      </c>
      <c r="JD34" s="19">
        <f t="shared" ca="1" si="283"/>
        <v>0</v>
      </c>
      <c r="JE34" s="5">
        <f t="shared" ca="1" si="228"/>
        <v>0</v>
      </c>
      <c r="JF34" s="5">
        <f t="shared" ca="1" si="229"/>
        <v>1.2500000000000001E-2</v>
      </c>
      <c r="JG34" s="5">
        <f t="shared" si="230"/>
        <v>0</v>
      </c>
      <c r="JH34" s="19">
        <f t="shared" ca="1" si="227"/>
        <v>0</v>
      </c>
      <c r="JI34" s="5">
        <f t="shared" ca="1" si="231"/>
        <v>60</v>
      </c>
      <c r="JJ34" s="5">
        <f t="shared" si="232"/>
        <v>1</v>
      </c>
      <c r="JK34" s="19">
        <f t="shared" ca="1" si="283"/>
        <v>0</v>
      </c>
      <c r="JL34" s="19">
        <f t="shared" ca="1" si="283"/>
        <v>0</v>
      </c>
      <c r="JM34" s="19">
        <f t="shared" ca="1" si="283"/>
        <v>0</v>
      </c>
      <c r="JN34" s="19">
        <f t="shared" ca="1" si="283"/>
        <v>0</v>
      </c>
      <c r="JO34" s="19">
        <f t="shared" ca="1" si="283"/>
        <v>0</v>
      </c>
      <c r="JP34" s="19">
        <f t="shared" ca="1" si="283"/>
        <v>0</v>
      </c>
      <c r="JQ34" s="19">
        <f t="shared" ca="1" si="283"/>
        <v>0</v>
      </c>
      <c r="JR34" s="19">
        <f t="shared" ca="1" si="283"/>
        <v>0</v>
      </c>
      <c r="JS34" s="19">
        <f t="shared" ca="1" si="283"/>
        <v>0</v>
      </c>
      <c r="JT34" s="19">
        <f t="shared" ca="1" si="283"/>
        <v>0</v>
      </c>
      <c r="JU34" s="19">
        <f t="shared" ca="1" si="283"/>
        <v>0</v>
      </c>
      <c r="JV34" s="19">
        <f t="shared" ca="1" si="283"/>
        <v>0</v>
      </c>
      <c r="JW34" s="19">
        <f t="shared" ca="1" si="283"/>
        <v>0</v>
      </c>
      <c r="JX34" s="19">
        <f t="shared" ca="1" si="283"/>
        <v>0</v>
      </c>
      <c r="JY34" s="19">
        <f t="shared" ca="1" si="283"/>
        <v>0</v>
      </c>
      <c r="JZ34" s="19">
        <f t="shared" ca="1" si="283"/>
        <v>0</v>
      </c>
      <c r="KA34" s="19">
        <f t="shared" ca="1" si="283"/>
        <v>0</v>
      </c>
      <c r="KB34" s="19">
        <f t="shared" ca="1" si="283"/>
        <v>0</v>
      </c>
      <c r="KC34" s="19">
        <f t="shared" ca="1" si="283"/>
        <v>0</v>
      </c>
      <c r="KD34" s="19">
        <f t="shared" ca="1" si="283"/>
        <v>0</v>
      </c>
      <c r="KE34" s="19">
        <f t="shared" ca="1" si="283"/>
        <v>0</v>
      </c>
      <c r="KF34" s="5">
        <f t="shared" ca="1" si="234"/>
        <v>0</v>
      </c>
      <c r="KG34" s="5">
        <f t="shared" ca="1" si="234"/>
        <v>6.25E-2</v>
      </c>
      <c r="KH34" s="5">
        <f t="shared" ca="1" si="234"/>
        <v>6.25E-2</v>
      </c>
      <c r="KI34" s="5">
        <f t="shared" ca="1" si="234"/>
        <v>6.25E-2</v>
      </c>
      <c r="KJ34" s="19">
        <f t="shared" ca="1" si="284"/>
        <v>0</v>
      </c>
      <c r="KK34" s="19">
        <f t="shared" ca="1" si="283"/>
        <v>0</v>
      </c>
      <c r="KL34" s="19">
        <f t="shared" ca="1" si="235"/>
        <v>0</v>
      </c>
      <c r="KM34" s="19">
        <f t="shared" ca="1" si="283"/>
        <v>0</v>
      </c>
      <c r="KN34" s="19">
        <f t="shared" ca="1" si="283"/>
        <v>1</v>
      </c>
      <c r="KO34" s="19">
        <f t="shared" ca="1" si="283"/>
        <v>0</v>
      </c>
      <c r="KP34" s="19">
        <f t="shared" ca="1" si="283"/>
        <v>1</v>
      </c>
      <c r="KQ34" s="9"/>
      <c r="KR34" s="5" t="b">
        <f t="shared" ca="1" si="236"/>
        <v>1</v>
      </c>
      <c r="KS34" s="5" t="b">
        <f t="shared" ca="1" si="237"/>
        <v>0</v>
      </c>
      <c r="KT34" s="5" t="b">
        <f t="shared" ca="1" si="237"/>
        <v>0</v>
      </c>
      <c r="KU34" s="5" t="b">
        <f t="shared" ca="1" si="237"/>
        <v>1</v>
      </c>
      <c r="KV34" s="136">
        <f t="shared" ca="1" si="238"/>
        <v>2</v>
      </c>
      <c r="KW34" s="136">
        <f t="shared" ca="1" si="238"/>
        <v>2</v>
      </c>
      <c r="KX34" s="5" t="b">
        <f t="shared" ca="1" si="239"/>
        <v>0</v>
      </c>
      <c r="KY34" s="5" t="b">
        <f t="shared" ca="1" si="239"/>
        <v>1</v>
      </c>
      <c r="KZ34" s="5" t="b">
        <f t="shared" ca="1" si="239"/>
        <v>1</v>
      </c>
      <c r="LA34" s="5" t="b">
        <f t="shared" ca="1" si="239"/>
        <v>0</v>
      </c>
      <c r="LB34" s="5">
        <f t="shared" ca="1" si="240"/>
        <v>1</v>
      </c>
      <c r="LC34" s="5">
        <f t="shared" ca="1" si="240"/>
        <v>0</v>
      </c>
      <c r="LD34" s="5" t="b">
        <f t="shared" ca="1" si="241"/>
        <v>0</v>
      </c>
      <c r="LE34" s="5" t="str" cm="1">
        <f t="array" aca="1" ref="LE34" ca="1">IF(OR(LF34:LM34&lt;&gt;"-"),TRUE,"-")</f>
        <v>-</v>
      </c>
      <c r="LF34" s="19" t="str">
        <f t="shared" ca="1" si="242"/>
        <v>-</v>
      </c>
      <c r="LG34" s="19" t="str">
        <f t="shared" ca="1" si="242"/>
        <v>-</v>
      </c>
      <c r="LH34" s="19" t="str">
        <f t="shared" ca="1" si="242"/>
        <v>-</v>
      </c>
      <c r="LI34" s="19" t="str">
        <f t="shared" ca="1" si="242"/>
        <v>-</v>
      </c>
      <c r="LJ34" s="19" t="str">
        <f t="shared" ca="1" si="242"/>
        <v>-</v>
      </c>
      <c r="LK34" s="19" t="str">
        <f t="shared" ca="1" si="242"/>
        <v>-</v>
      </c>
      <c r="LL34" s="19" t="str">
        <f t="shared" ca="1" si="242"/>
        <v>-</v>
      </c>
      <c r="LM34" s="19" t="str">
        <f t="shared" ca="1" si="242"/>
        <v>-</v>
      </c>
      <c r="LN34" s="19" t="str">
        <f t="shared" ca="1" si="242"/>
        <v>-</v>
      </c>
      <c r="LO34" s="5" t="b">
        <f t="array" aca="1" ref="LO34" ca="1">IF(OR(LP34:LV34&lt;&gt;"-"),TRUE,"-")</f>
        <v>1</v>
      </c>
      <c r="LP34" s="19">
        <f t="shared" ca="1" si="243"/>
        <v>0</v>
      </c>
      <c r="LQ34" s="19" t="str">
        <f t="shared" ca="1" si="243"/>
        <v>-</v>
      </c>
      <c r="LR34" s="19">
        <f t="shared" ca="1" si="243"/>
        <v>999999</v>
      </c>
      <c r="LS34" s="19">
        <f t="shared" ca="1" si="243"/>
        <v>999999</v>
      </c>
      <c r="LT34" s="19">
        <f t="shared" ca="1" si="243"/>
        <v>999999</v>
      </c>
      <c r="LU34" s="19">
        <f t="shared" ca="1" si="244"/>
        <v>999999</v>
      </c>
      <c r="LV34" s="19">
        <f t="shared" ca="1" si="244"/>
        <v>999999</v>
      </c>
      <c r="LW34" s="19" t="str">
        <f t="shared" ca="1" si="245"/>
        <v>-</v>
      </c>
      <c r="LX34" s="19" t="str">
        <f t="shared" ca="1" si="245"/>
        <v>-</v>
      </c>
      <c r="LY34" s="19" t="str">
        <f t="shared" ca="1" si="245"/>
        <v>-</v>
      </c>
      <c r="LZ34" s="19" t="b">
        <f t="shared" ca="1" si="246"/>
        <v>1</v>
      </c>
      <c r="MA34" s="19">
        <f t="shared" ca="1" si="246"/>
        <v>0</v>
      </c>
      <c r="MB34" s="5" t="str">
        <f t="shared" ca="1" si="247"/>
        <v>-</v>
      </c>
      <c r="MC34" s="5" t="str">
        <f t="shared" ca="1" si="247"/>
        <v>-</v>
      </c>
      <c r="MD34" s="5" t="str">
        <f t="shared" ca="1" si="247"/>
        <v>-</v>
      </c>
      <c r="ME34" s="5" t="str">
        <f t="shared" ca="1" si="247"/>
        <v>-</v>
      </c>
      <c r="MF34" s="19" t="str">
        <f t="shared" ca="1" si="248"/>
        <v>-</v>
      </c>
      <c r="MG34" s="19" t="str">
        <f t="shared" ref="MG34:VA34" ca="1" si="288">OFFSET(MG$5,$B34,0)</f>
        <v>-</v>
      </c>
      <c r="MH34" s="19" t="str">
        <f t="shared" ca="1" si="288"/>
        <v>-</v>
      </c>
      <c r="MI34" s="19" t="str">
        <f t="shared" ca="1" si="288"/>
        <v>-</v>
      </c>
      <c r="MJ34" s="19">
        <f t="shared" ca="1" si="288"/>
        <v>0.5</v>
      </c>
      <c r="MK34" s="19">
        <f t="shared" ca="1" si="288"/>
        <v>0.5</v>
      </c>
      <c r="ML34" s="19" t="str">
        <f t="shared" ca="1" si="288"/>
        <v>-</v>
      </c>
      <c r="MM34" s="5">
        <f t="shared" ca="1" si="251"/>
        <v>0</v>
      </c>
      <c r="MN34" s="5">
        <f t="shared" ca="1" si="251"/>
        <v>500</v>
      </c>
      <c r="MO34" s="5">
        <f t="shared" ca="1" si="251"/>
        <v>500</v>
      </c>
      <c r="MP34" s="5" t="str">
        <f t="shared" ca="1" si="251"/>
        <v>-</v>
      </c>
      <c r="MQ34" s="5">
        <f t="shared" ca="1" si="251"/>
        <v>150</v>
      </c>
      <c r="MR34" s="5">
        <f t="shared" ca="1" si="251"/>
        <v>364</v>
      </c>
      <c r="MS34" s="5">
        <f t="shared" ca="1" si="252"/>
        <v>1</v>
      </c>
      <c r="MT34" s="9"/>
      <c r="MU34" s="19">
        <f t="shared" ca="1" si="288"/>
        <v>70</v>
      </c>
      <c r="MV34" s="19">
        <f t="shared" ca="1" si="288"/>
        <v>50</v>
      </c>
      <c r="MW34" s="19">
        <f t="shared" ca="1" si="288"/>
        <v>75</v>
      </c>
      <c r="MX34" s="19">
        <f t="shared" ca="1" si="288"/>
        <v>50</v>
      </c>
      <c r="MY34" s="5">
        <f t="shared" ca="1" si="253"/>
        <v>1</v>
      </c>
      <c r="MZ34" s="5">
        <f t="shared" ca="1" si="254"/>
        <v>1.2</v>
      </c>
      <c r="NA34" s="5">
        <f t="shared" ca="1" si="255"/>
        <v>1</v>
      </c>
      <c r="NB34" s="9"/>
      <c r="NC34" s="19" t="b">
        <f t="shared" ca="1" si="288"/>
        <v>0</v>
      </c>
      <c r="ND34" s="19" t="b">
        <f t="shared" ca="1" si="288"/>
        <v>0</v>
      </c>
      <c r="NE34" s="19">
        <f t="shared" ca="1" si="288"/>
        <v>2</v>
      </c>
      <c r="NF34" s="19">
        <f t="shared" ca="1" si="288"/>
        <v>1</v>
      </c>
      <c r="NG34" s="19">
        <f t="shared" ca="1" si="288"/>
        <v>2</v>
      </c>
      <c r="NH34" s="19">
        <f t="shared" ca="1" si="288"/>
        <v>0</v>
      </c>
      <c r="NI34" s="19" t="str">
        <f t="shared" ca="1" si="288"/>
        <v>-</v>
      </c>
      <c r="NJ34" s="19" t="b">
        <f t="shared" ca="1" si="288"/>
        <v>1</v>
      </c>
      <c r="NK34" s="19">
        <f t="shared" ca="1" si="288"/>
        <v>448.65000000000003</v>
      </c>
      <c r="NL34" s="19" t="str">
        <f t="shared" ca="1" si="288"/>
        <v>-</v>
      </c>
      <c r="NM34" s="19">
        <f t="shared" ca="1" si="288"/>
        <v>1</v>
      </c>
      <c r="NN34" s="19">
        <f t="shared" ca="1" si="288"/>
        <v>1</v>
      </c>
      <c r="NO34" s="19">
        <f t="shared" ca="1" si="288"/>
        <v>1</v>
      </c>
      <c r="NP34" s="19">
        <f t="shared" ca="1" si="288"/>
        <v>1</v>
      </c>
      <c r="NQ34" s="19">
        <f t="shared" ca="1" si="288"/>
        <v>1</v>
      </c>
      <c r="NR34" s="19">
        <f t="shared" ca="1" si="288"/>
        <v>1</v>
      </c>
      <c r="NS34" s="19">
        <f t="shared" ca="1" si="288"/>
        <v>1</v>
      </c>
      <c r="NT34" s="19">
        <f t="shared" ca="1" si="288"/>
        <v>1</v>
      </c>
      <c r="NU34" s="19">
        <f t="shared" ca="1" si="288"/>
        <v>1</v>
      </c>
      <c r="NV34" s="9"/>
      <c r="NW34" s="539" t="str">
        <f t="shared" ca="1" si="257"/>
        <v>-</v>
      </c>
      <c r="NX34" s="539" t="str">
        <f t="shared" ca="1" si="257"/>
        <v>-</v>
      </c>
      <c r="NY34" s="539" t="str">
        <f t="shared" ca="1" si="257"/>
        <v>-</v>
      </c>
      <c r="NZ34" s="539" t="str">
        <f t="shared" ca="1" si="257"/>
        <v>-</v>
      </c>
      <c r="OA34" s="539" t="str">
        <f t="shared" ca="1" si="257"/>
        <v>-</v>
      </c>
      <c r="OB34" s="539" t="str">
        <f t="shared" ca="1" si="257"/>
        <v>-</v>
      </c>
      <c r="OC34" s="539" t="str">
        <f t="shared" ca="1" si="257"/>
        <v>-</v>
      </c>
      <c r="OD34" s="539" t="str">
        <f t="shared" ca="1" si="257"/>
        <v>-</v>
      </c>
      <c r="OE34" s="539" t="str">
        <f t="shared" ca="1" si="257"/>
        <v>-</v>
      </c>
      <c r="OF34" s="539" t="str">
        <f t="shared" ca="1" si="257"/>
        <v>-</v>
      </c>
      <c r="OG34" s="539" t="str">
        <f t="shared" ca="1" si="258"/>
        <v>-</v>
      </c>
      <c r="OH34" s="539" t="str">
        <f t="shared" ca="1" si="258"/>
        <v>-</v>
      </c>
      <c r="OI34" s="539" t="str">
        <f t="shared" ca="1" si="258"/>
        <v>-</v>
      </c>
      <c r="OJ34" s="539" t="str">
        <f t="shared" ca="1" si="258"/>
        <v>-</v>
      </c>
      <c r="OK34" s="539" t="str">
        <f t="shared" ca="1" si="258"/>
        <v>-</v>
      </c>
      <c r="OL34" s="539" t="str">
        <f t="shared" ca="1" si="258"/>
        <v>-</v>
      </c>
      <c r="OM34" s="539" t="str">
        <f t="shared" ca="1" si="258"/>
        <v>-</v>
      </c>
      <c r="ON34" s="539" t="str">
        <f t="shared" ca="1" si="258"/>
        <v>-</v>
      </c>
      <c r="OO34" s="539" t="str">
        <f t="shared" ca="1" si="258"/>
        <v>-</v>
      </c>
      <c r="OP34" s="539" t="str">
        <f t="shared" ca="1" si="258"/>
        <v>-</v>
      </c>
      <c r="OQ34" s="539" t="str">
        <f t="shared" ca="1" si="259"/>
        <v>-</v>
      </c>
      <c r="OR34" s="539" t="str">
        <f t="shared" ca="1" si="259"/>
        <v>-</v>
      </c>
      <c r="OS34" s="539" t="str">
        <f t="shared" ca="1" si="259"/>
        <v>-</v>
      </c>
      <c r="OT34" s="539" t="str">
        <f t="shared" ca="1" si="259"/>
        <v>-</v>
      </c>
      <c r="OU34" s="539" t="str">
        <f t="shared" ca="1" si="259"/>
        <v>-</v>
      </c>
      <c r="OV34" s="539" t="str">
        <f t="shared" ca="1" si="259"/>
        <v>-</v>
      </c>
      <c r="OW34" s="539" t="str">
        <f t="shared" ca="1" si="259"/>
        <v>-</v>
      </c>
      <c r="OX34" s="539" t="str">
        <f t="shared" ca="1" si="259"/>
        <v>-</v>
      </c>
      <c r="OY34" s="539" t="str">
        <f t="shared" ca="1" si="259"/>
        <v>-</v>
      </c>
      <c r="OZ34" s="539" t="str">
        <f t="shared" ca="1" si="259"/>
        <v>-</v>
      </c>
      <c r="PA34" s="539" t="str">
        <f t="shared" ca="1" si="260"/>
        <v>-</v>
      </c>
      <c r="PB34" s="539" t="str">
        <f t="shared" ca="1" si="260"/>
        <v>-</v>
      </c>
      <c r="PC34" s="539" t="str">
        <f t="shared" ca="1" si="260"/>
        <v>-</v>
      </c>
      <c r="PD34" s="539" t="str">
        <f t="shared" ca="1" si="260"/>
        <v>-</v>
      </c>
      <c r="PE34" s="539" t="str">
        <f t="shared" ca="1" si="260"/>
        <v>-</v>
      </c>
      <c r="PF34" s="539" t="str">
        <f t="shared" ca="1" si="260"/>
        <v>-</v>
      </c>
      <c r="PG34" s="549" t="str">
        <f t="shared" ca="1" si="261"/>
        <v>-</v>
      </c>
      <c r="PH34" s="549" t="str">
        <f t="shared" ca="1" si="261"/>
        <v>-</v>
      </c>
      <c r="PI34" s="549" t="str">
        <f t="shared" ca="1" si="261"/>
        <v>-</v>
      </c>
      <c r="PJ34" s="549" t="str">
        <f t="shared" ca="1" si="261"/>
        <v>-</v>
      </c>
      <c r="PK34" s="549" t="str">
        <f t="shared" ca="1" si="261"/>
        <v>-</v>
      </c>
      <c r="PL34" s="549" t="str">
        <f t="shared" ca="1" si="261"/>
        <v>-</v>
      </c>
      <c r="PM34" s="549" t="str">
        <f t="shared" ca="1" si="261"/>
        <v>-</v>
      </c>
      <c r="PN34" s="549" t="str">
        <f t="shared" ca="1" si="261"/>
        <v>-</v>
      </c>
      <c r="PO34" s="549" t="str">
        <f t="shared" ca="1" si="261"/>
        <v>-</v>
      </c>
      <c r="PP34" s="549" t="str">
        <f t="shared" ca="1" si="261"/>
        <v>-</v>
      </c>
      <c r="PQ34" s="549" t="str">
        <f t="shared" ca="1" si="262"/>
        <v>-</v>
      </c>
      <c r="PR34" s="549" t="str">
        <f t="shared" ca="1" si="262"/>
        <v>-</v>
      </c>
      <c r="PS34" s="549" t="str">
        <f t="shared" ca="1" si="262"/>
        <v>-</v>
      </c>
      <c r="PT34" s="549" t="str">
        <f t="shared" ca="1" si="262"/>
        <v>-</v>
      </c>
      <c r="PU34" s="549" t="str">
        <f t="shared" ca="1" si="262"/>
        <v>-</v>
      </c>
      <c r="PV34" s="549" t="str">
        <f t="shared" ca="1" si="262"/>
        <v>-</v>
      </c>
      <c r="PW34" s="549" t="str">
        <f t="shared" ca="1" si="262"/>
        <v>-</v>
      </c>
      <c r="PX34" s="549" t="str">
        <f t="shared" ca="1" si="262"/>
        <v>-</v>
      </c>
      <c r="PY34" s="549" t="str">
        <f t="shared" ca="1" si="262"/>
        <v>-</v>
      </c>
      <c r="PZ34" s="549" t="str">
        <f t="shared" ca="1" si="262"/>
        <v>-</v>
      </c>
      <c r="QA34" s="549" t="str">
        <f t="shared" ca="1" si="263"/>
        <v>-</v>
      </c>
      <c r="QB34" s="549" t="str">
        <f t="shared" ca="1" si="263"/>
        <v>-</v>
      </c>
      <c r="QC34" s="549" t="str">
        <f t="shared" ca="1" si="263"/>
        <v>-</v>
      </c>
      <c r="QD34" s="549" t="str">
        <f t="shared" ca="1" si="263"/>
        <v>-</v>
      </c>
      <c r="QE34" s="549" t="str">
        <f t="shared" ca="1" si="263"/>
        <v>-</v>
      </c>
      <c r="QF34" s="549" t="str">
        <f t="shared" ca="1" si="263"/>
        <v>-</v>
      </c>
      <c r="QG34" s="539" t="str">
        <f t="shared" ca="1" si="264"/>
        <v>-</v>
      </c>
      <c r="QH34" s="539" t="str">
        <f t="shared" ca="1" si="264"/>
        <v>-</v>
      </c>
      <c r="QI34" s="539" t="str">
        <f t="shared" ca="1" si="264"/>
        <v>-</v>
      </c>
      <c r="QJ34" s="539" t="str">
        <f t="shared" ca="1" si="264"/>
        <v>-</v>
      </c>
      <c r="QK34" s="539" t="str">
        <f t="shared" ca="1" si="264"/>
        <v>-</v>
      </c>
      <c r="QL34" s="539" t="str">
        <f t="shared" ca="1" si="264"/>
        <v>-</v>
      </c>
      <c r="QM34" s="539" t="str">
        <f t="shared" ca="1" si="264"/>
        <v>-</v>
      </c>
      <c r="QN34" s="539" t="str">
        <f t="shared" ca="1" si="264"/>
        <v>-</v>
      </c>
      <c r="QO34" s="539" t="str">
        <f t="shared" ca="1" si="264"/>
        <v>-</v>
      </c>
      <c r="QP34" s="539" t="str">
        <f t="shared" ca="1" si="264"/>
        <v>-</v>
      </c>
      <c r="QQ34" s="539" t="str">
        <f t="shared" ca="1" si="265"/>
        <v>-</v>
      </c>
      <c r="QR34" s="539" t="str">
        <f t="shared" ca="1" si="265"/>
        <v>-</v>
      </c>
      <c r="QS34" s="539" t="str">
        <f t="shared" ca="1" si="265"/>
        <v>-</v>
      </c>
      <c r="QT34" s="539" t="str">
        <f t="shared" ca="1" si="265"/>
        <v>-</v>
      </c>
      <c r="QU34" s="539" t="str">
        <f t="shared" ca="1" si="265"/>
        <v>-</v>
      </c>
      <c r="QV34" s="539" t="str">
        <f t="shared" ca="1" si="265"/>
        <v>-</v>
      </c>
      <c r="QW34" s="539" t="str">
        <f t="shared" ca="1" si="265"/>
        <v>-</v>
      </c>
      <c r="QX34" s="539" t="str">
        <f t="shared" ca="1" si="265"/>
        <v>-</v>
      </c>
      <c r="QY34" s="539" t="str">
        <f t="shared" ca="1" si="265"/>
        <v>-</v>
      </c>
      <c r="QZ34" s="539" t="str">
        <f t="shared" ca="1" si="265"/>
        <v>-</v>
      </c>
      <c r="RA34" s="539" t="str">
        <f t="shared" ca="1" si="266"/>
        <v>-</v>
      </c>
      <c r="RB34" s="539" t="str">
        <f t="shared" ca="1" si="266"/>
        <v>-</v>
      </c>
      <c r="RC34" s="539" t="str">
        <f t="shared" ca="1" si="266"/>
        <v>-</v>
      </c>
      <c r="RD34" s="539" t="str">
        <f t="shared" ca="1" si="266"/>
        <v>-</v>
      </c>
      <c r="RE34" s="539" t="str">
        <f t="shared" ca="1" si="266"/>
        <v>-</v>
      </c>
      <c r="RF34" s="539" t="str">
        <f t="shared" ca="1" si="266"/>
        <v>-</v>
      </c>
      <c r="RG34" s="539" t="str">
        <f t="shared" ca="1" si="266"/>
        <v>-</v>
      </c>
      <c r="RH34" s="539" t="str">
        <f t="shared" ca="1" si="266"/>
        <v>-</v>
      </c>
      <c r="RI34" s="539" t="str">
        <f t="shared" ca="1" si="266"/>
        <v>-</v>
      </c>
      <c r="RJ34" s="539" t="str">
        <f t="shared" ca="1" si="266"/>
        <v>-</v>
      </c>
      <c r="RK34" s="539" t="str">
        <f t="shared" ca="1" si="267"/>
        <v>-</v>
      </c>
      <c r="RL34" s="539" t="str">
        <f t="shared" ca="1" si="267"/>
        <v>-</v>
      </c>
      <c r="RM34" s="539" t="str">
        <f t="shared" ca="1" si="267"/>
        <v>-</v>
      </c>
      <c r="RN34" s="539" t="str">
        <f t="shared" ca="1" si="267"/>
        <v>-</v>
      </c>
      <c r="RO34" s="539" t="str">
        <f t="shared" ca="1" si="267"/>
        <v>-</v>
      </c>
      <c r="RP34" s="539" t="str">
        <f t="shared" ca="1" si="267"/>
        <v>-</v>
      </c>
      <c r="RQ34" s="549" t="str">
        <f t="shared" ca="1" si="268"/>
        <v>-</v>
      </c>
      <c r="RR34" s="549" t="str">
        <f t="shared" ca="1" si="268"/>
        <v>-</v>
      </c>
      <c r="RS34" s="549" t="str">
        <f t="shared" ca="1" si="268"/>
        <v>-</v>
      </c>
      <c r="RT34" s="549" t="str">
        <f t="shared" ca="1" si="268"/>
        <v>-</v>
      </c>
      <c r="RU34" s="549" t="str">
        <f t="shared" ca="1" si="268"/>
        <v>-</v>
      </c>
      <c r="RV34" s="549" t="str">
        <f t="shared" ca="1" si="268"/>
        <v>-</v>
      </c>
      <c r="RW34" s="549" t="str">
        <f t="shared" ca="1" si="268"/>
        <v>-</v>
      </c>
      <c r="RX34" s="549" t="str">
        <f t="shared" ca="1" si="268"/>
        <v>-</v>
      </c>
      <c r="RY34" s="549" t="str">
        <f t="shared" ca="1" si="268"/>
        <v>-</v>
      </c>
      <c r="RZ34" s="549" t="str">
        <f t="shared" ca="1" si="268"/>
        <v>-</v>
      </c>
      <c r="SA34" s="549" t="str">
        <f t="shared" ca="1" si="269"/>
        <v>-</v>
      </c>
      <c r="SB34" s="549" t="str">
        <f t="shared" ca="1" si="269"/>
        <v>-</v>
      </c>
      <c r="SC34" s="549" t="str">
        <f t="shared" ca="1" si="269"/>
        <v>-</v>
      </c>
      <c r="SD34" s="549" t="str">
        <f t="shared" ca="1" si="269"/>
        <v>-</v>
      </c>
      <c r="SE34" s="549" t="str">
        <f t="shared" ca="1" si="269"/>
        <v>-</v>
      </c>
      <c r="SF34" s="549" t="str">
        <f t="shared" ca="1" si="269"/>
        <v>-</v>
      </c>
      <c r="SG34" s="549" t="str">
        <f t="shared" ca="1" si="269"/>
        <v>-</v>
      </c>
      <c r="SH34" s="549" t="str">
        <f t="shared" ca="1" si="269"/>
        <v>-</v>
      </c>
      <c r="SI34" s="549" t="str">
        <f t="shared" ca="1" si="269"/>
        <v>-</v>
      </c>
      <c r="SJ34" s="549" t="str">
        <f t="shared" ca="1" si="269"/>
        <v>-</v>
      </c>
      <c r="SK34" s="549" t="str">
        <f t="shared" ca="1" si="270"/>
        <v>-</v>
      </c>
      <c r="SL34" s="549" t="str">
        <f t="shared" ca="1" si="270"/>
        <v>-</v>
      </c>
      <c r="SM34" s="549" t="str">
        <f t="shared" ca="1" si="270"/>
        <v>-</v>
      </c>
      <c r="SN34" s="549" t="str">
        <f t="shared" ca="1" si="270"/>
        <v>-</v>
      </c>
      <c r="SO34" s="549" t="str">
        <f t="shared" ca="1" si="270"/>
        <v>-</v>
      </c>
      <c r="SP34" s="549" t="str">
        <f t="shared" ca="1" si="270"/>
        <v>-</v>
      </c>
      <c r="SQ34" s="539" t="b">
        <f t="shared" ca="1" si="271"/>
        <v>1</v>
      </c>
      <c r="SR34" s="539" t="b">
        <f t="shared" ca="1" si="271"/>
        <v>1</v>
      </c>
      <c r="SS34" s="539" t="b">
        <f t="shared" ca="1" si="271"/>
        <v>1</v>
      </c>
      <c r="ST34" s="539" t="b">
        <f t="shared" ca="1" si="271"/>
        <v>1</v>
      </c>
      <c r="SU34" s="539" t="b">
        <f t="shared" ca="1" si="271"/>
        <v>1</v>
      </c>
      <c r="SV34" s="539" t="b">
        <f t="shared" ca="1" si="271"/>
        <v>1</v>
      </c>
      <c r="SW34" s="539" t="str">
        <f t="shared" ca="1" si="271"/>
        <v>-</v>
      </c>
      <c r="SX34" s="539" t="str">
        <f t="shared" ca="1" si="271"/>
        <v>-</v>
      </c>
      <c r="SY34" s="539" t="str">
        <f t="shared" ca="1" si="271"/>
        <v>-</v>
      </c>
      <c r="SZ34" s="539" t="str">
        <f t="shared" ca="1" si="271"/>
        <v>-</v>
      </c>
      <c r="TA34" s="539" t="str">
        <f t="shared" ca="1" si="272"/>
        <v>-</v>
      </c>
      <c r="TB34" s="539" t="str">
        <f t="shared" ca="1" si="272"/>
        <v>-</v>
      </c>
      <c r="TC34" s="539" t="str">
        <f t="shared" ca="1" si="272"/>
        <v>-</v>
      </c>
      <c r="TD34" s="539" t="str">
        <f t="shared" ca="1" si="272"/>
        <v>-</v>
      </c>
      <c r="TE34" s="539" t="str">
        <f t="shared" ca="1" si="272"/>
        <v>-</v>
      </c>
      <c r="TF34" s="539" t="str">
        <f t="shared" ca="1" si="272"/>
        <v>-</v>
      </c>
      <c r="TG34" s="539" t="str">
        <f t="shared" ca="1" si="272"/>
        <v>-</v>
      </c>
      <c r="TH34" s="539" t="str">
        <f t="shared" ca="1" si="272"/>
        <v>-</v>
      </c>
      <c r="TI34" s="539" t="str">
        <f t="shared" ca="1" si="272"/>
        <v>-</v>
      </c>
      <c r="TJ34" s="539" t="str">
        <f t="shared" ca="1" si="272"/>
        <v>-</v>
      </c>
      <c r="TK34" s="539" t="str">
        <f t="shared" ca="1" si="273"/>
        <v>-</v>
      </c>
      <c r="TL34" s="539" t="str">
        <f t="shared" ca="1" si="273"/>
        <v>-</v>
      </c>
      <c r="TM34" s="539" t="str">
        <f t="shared" ca="1" si="273"/>
        <v>-</v>
      </c>
      <c r="TN34" s="539" t="str">
        <f t="shared" ca="1" si="273"/>
        <v>-</v>
      </c>
      <c r="TO34" s="539" t="str">
        <f t="shared" ca="1" si="273"/>
        <v>-</v>
      </c>
      <c r="TP34" s="539" t="str">
        <f t="shared" ca="1" si="273"/>
        <v>-</v>
      </c>
      <c r="TQ34" s="539" t="str">
        <f t="shared" ca="1" si="273"/>
        <v>-</v>
      </c>
      <c r="TR34" s="539" t="str">
        <f t="shared" ca="1" si="273"/>
        <v>-</v>
      </c>
      <c r="TS34" s="539" t="str">
        <f t="shared" ca="1" si="273"/>
        <v>-</v>
      </c>
      <c r="TT34" s="539" t="str">
        <f t="shared" ca="1" si="273"/>
        <v>-</v>
      </c>
      <c r="TU34" s="539" t="str">
        <f t="shared" ca="1" si="274"/>
        <v>-</v>
      </c>
      <c r="TV34" s="539" t="str">
        <f t="shared" ca="1" si="274"/>
        <v>-</v>
      </c>
      <c r="TW34" s="539" t="str">
        <f t="shared" ca="1" si="274"/>
        <v>-</v>
      </c>
      <c r="TX34" s="539" t="str">
        <f t="shared" ca="1" si="274"/>
        <v>-</v>
      </c>
      <c r="TY34" s="539" t="str">
        <f t="shared" ca="1" si="274"/>
        <v>-</v>
      </c>
      <c r="TZ34" s="539" t="str">
        <f t="shared" ca="1" si="274"/>
        <v>-</v>
      </c>
      <c r="UA34" s="549" t="b">
        <f t="shared" ca="1" si="275"/>
        <v>1</v>
      </c>
      <c r="UB34" s="549" t="b">
        <f t="shared" ca="1" si="275"/>
        <v>1</v>
      </c>
      <c r="UC34" s="549" t="b">
        <f t="shared" ca="1" si="275"/>
        <v>1</v>
      </c>
      <c r="UD34" s="549" t="b">
        <f t="shared" ca="1" si="275"/>
        <v>1</v>
      </c>
      <c r="UE34" s="549" t="b">
        <f t="shared" ca="1" si="275"/>
        <v>1</v>
      </c>
      <c r="UF34" s="549" t="b">
        <f t="shared" ca="1" si="275"/>
        <v>1</v>
      </c>
      <c r="UG34" s="549" t="b">
        <f t="shared" ca="1" si="275"/>
        <v>1</v>
      </c>
      <c r="UH34" s="549" t="b">
        <f t="shared" ca="1" si="275"/>
        <v>1</v>
      </c>
      <c r="UI34" s="549" t="b">
        <f t="shared" ca="1" si="275"/>
        <v>1</v>
      </c>
      <c r="UJ34" s="549" t="b">
        <f t="shared" ca="1" si="275"/>
        <v>1</v>
      </c>
      <c r="UK34" s="549" t="b">
        <f t="shared" ca="1" si="276"/>
        <v>1</v>
      </c>
      <c r="UL34" s="549" t="b">
        <f t="shared" ca="1" si="276"/>
        <v>1</v>
      </c>
      <c r="UM34" s="549" t="b">
        <f t="shared" ca="1" si="276"/>
        <v>1</v>
      </c>
      <c r="UN34" s="549" t="b">
        <f t="shared" ca="1" si="276"/>
        <v>1</v>
      </c>
      <c r="UO34" s="549" t="b">
        <f t="shared" ca="1" si="276"/>
        <v>1</v>
      </c>
      <c r="UP34" s="549" t="b">
        <f t="shared" ca="1" si="276"/>
        <v>1</v>
      </c>
      <c r="UQ34" s="549" t="b">
        <f t="shared" ca="1" si="276"/>
        <v>1</v>
      </c>
      <c r="UR34" s="549" t="b">
        <f t="shared" ca="1" si="276"/>
        <v>1</v>
      </c>
      <c r="US34" s="549" t="b">
        <f t="shared" ca="1" si="276"/>
        <v>1</v>
      </c>
      <c r="UT34" s="549" t="b">
        <f t="shared" ca="1" si="276"/>
        <v>1</v>
      </c>
      <c r="UU34" s="549" t="b">
        <f t="shared" ca="1" si="277"/>
        <v>1</v>
      </c>
      <c r="UV34" s="549" t="b">
        <f t="shared" ca="1" si="277"/>
        <v>1</v>
      </c>
      <c r="UW34" s="549" t="b">
        <f t="shared" ca="1" si="277"/>
        <v>1</v>
      </c>
      <c r="UX34" s="549" t="b">
        <f t="shared" ca="1" si="277"/>
        <v>1</v>
      </c>
      <c r="UY34" s="549" t="b">
        <f t="shared" ca="1" si="277"/>
        <v>1</v>
      </c>
      <c r="UZ34" s="549" t="b">
        <f t="shared" ca="1" si="277"/>
        <v>1</v>
      </c>
      <c r="VA34" s="19">
        <f t="shared" ca="1" si="288"/>
        <v>0</v>
      </c>
      <c r="VB34" s="23">
        <v>0</v>
      </c>
    </row>
    <row r="35" spans="1:574" outlineLevel="2">
      <c r="A35" s="21">
        <f t="shared" si="93"/>
        <v>30</v>
      </c>
      <c r="B35" s="21"/>
      <c r="D35" s="14"/>
      <c r="E35" t="b">
        <v>0</v>
      </c>
      <c r="H35" s="211"/>
      <c r="I35" s="21"/>
      <c r="J35" s="21"/>
      <c r="K35" s="21"/>
      <c r="L35" s="21"/>
      <c r="M35" s="21"/>
      <c r="N35" s="21"/>
      <c r="O35" s="21"/>
      <c r="P35" s="21"/>
      <c r="Q35" s="21"/>
      <c r="R35" s="21"/>
      <c r="S35" s="21"/>
      <c r="T35" s="21"/>
      <c r="U35" s="21"/>
      <c r="V35" s="21"/>
      <c r="W35" s="21"/>
      <c r="X35" s="21"/>
      <c r="Y35" s="211"/>
      <c r="Z35" s="211"/>
      <c r="AA35" s="211"/>
      <c r="AB35" s="211"/>
      <c r="AC35" s="21"/>
      <c r="AD35" s="211"/>
      <c r="AE35" s="211"/>
      <c r="AF35" s="211"/>
      <c r="AG35" s="211"/>
      <c r="AH35" s="211"/>
      <c r="AI35" s="211"/>
      <c r="AJ35" s="211"/>
      <c r="AK35" s="211"/>
      <c r="AQ35" s="211"/>
      <c r="AR35" s="211"/>
      <c r="AS35" s="228" t="str">
        <f ca="1">"blank "&amp;TEXT(RAND(),"0.000")</f>
        <v>blank 0.117</v>
      </c>
      <c r="AT35" s="9" t="str">
        <f ca="1">IF(COUNTIF(AS$5:AS35,AS35)=1,"-","Dup")</f>
        <v>-</v>
      </c>
      <c r="AU35" s="9"/>
      <c r="AV35" s="14"/>
      <c r="AW35" s="14"/>
      <c r="AX35" s="14"/>
      <c r="AY35" s="14"/>
      <c r="AZ35" s="14"/>
      <c r="BA35" s="14"/>
      <c r="BB35" s="14"/>
      <c r="BC35" s="14"/>
      <c r="BD35" s="9"/>
      <c r="BE35" s="14"/>
      <c r="BF35" s="14"/>
      <c r="BG35" s="14"/>
      <c r="BH35" s="14"/>
      <c r="BI35" s="14"/>
      <c r="BJ35" s="14"/>
      <c r="BK35" s="14"/>
      <c r="BL35" s="9"/>
      <c r="BM35" s="14"/>
      <c r="BN35" s="14"/>
      <c r="BO35" s="14"/>
      <c r="BP35" s="14"/>
      <c r="BQ35" s="14"/>
      <c r="BR35" s="14"/>
      <c r="BS35" s="14"/>
      <c r="BT35" s="14"/>
      <c r="BU35" s="14"/>
      <c r="BV35" s="14"/>
      <c r="BW35" s="14"/>
      <c r="BX35" s="9"/>
      <c r="BY35" s="14"/>
      <c r="BZ35" s="14"/>
      <c r="CA35" s="14"/>
      <c r="CB35" s="14"/>
      <c r="CC35" s="14"/>
      <c r="CD35" s="14"/>
      <c r="CE35" s="14"/>
      <c r="CF35" s="14"/>
      <c r="CG35" s="14"/>
      <c r="CH35" s="14"/>
      <c r="CI35" s="9"/>
      <c r="CJ35" s="14"/>
      <c r="CK35" s="14"/>
      <c r="CL35" s="14"/>
      <c r="CM35" s="14"/>
      <c r="CN35" s="14"/>
      <c r="CO35" s="14"/>
      <c r="CP35" s="14"/>
      <c r="CQ35" s="14"/>
      <c r="CR35" s="14"/>
      <c r="CS35" s="14"/>
      <c r="CT35" s="14"/>
      <c r="CU35" s="14"/>
      <c r="CV35" s="14"/>
      <c r="CW35" s="14"/>
      <c r="CX35" s="14"/>
      <c r="CY35" s="14"/>
      <c r="CZ35" s="14"/>
      <c r="DA35" s="14"/>
      <c r="DB35" s="14"/>
      <c r="DC35" s="14"/>
      <c r="DD35" s="14"/>
      <c r="DE35" s="14"/>
      <c r="DF35" s="14"/>
      <c r="DG35" s="14"/>
      <c r="DH35" s="14"/>
      <c r="DI35" s="14"/>
      <c r="DJ35" s="14"/>
      <c r="DK35" s="14"/>
      <c r="DL35" s="14"/>
      <c r="DM35" s="14"/>
      <c r="DN35" s="14"/>
      <c r="DO35" s="14"/>
      <c r="DP35" s="14"/>
      <c r="DQ35" s="14"/>
      <c r="DR35" s="9"/>
      <c r="DS35" s="14"/>
      <c r="DT35" s="14"/>
      <c r="DU35" s="14"/>
      <c r="DV35" s="14"/>
      <c r="DW35" s="14"/>
      <c r="DX35" s="14"/>
      <c r="DY35" s="14"/>
      <c r="DZ35" s="14"/>
      <c r="EA35" s="14"/>
      <c r="EB35" s="14"/>
      <c r="EC35" s="14"/>
      <c r="ED35" s="14"/>
      <c r="EE35" s="14"/>
      <c r="EF35" s="14"/>
      <c r="EG35" s="14"/>
      <c r="EH35" s="14"/>
      <c r="EI35" s="14"/>
      <c r="EJ35" s="14"/>
      <c r="EK35" s="14"/>
      <c r="EL35" s="14"/>
      <c r="EM35" s="14"/>
      <c r="EN35" s="14"/>
      <c r="EO35" s="14"/>
      <c r="EP35" s="14"/>
      <c r="EQ35" s="14"/>
      <c r="ER35" s="14"/>
      <c r="ES35" s="14"/>
      <c r="ET35" s="14"/>
      <c r="EU35" s="14"/>
      <c r="EV35" s="14"/>
      <c r="EW35" s="14"/>
      <c r="EX35" s="14"/>
      <c r="EY35" s="14"/>
      <c r="EZ35" s="14"/>
      <c r="FA35" s="14"/>
      <c r="FB35" s="14"/>
      <c r="FC35" s="14"/>
      <c r="FD35" s="14"/>
      <c r="FE35" s="14"/>
      <c r="FF35" s="14"/>
      <c r="FG35" s="14"/>
      <c r="FH35" s="14"/>
      <c r="FI35" s="14"/>
      <c r="FJ35" s="14"/>
      <c r="FK35" s="14"/>
      <c r="FL35" s="14"/>
      <c r="FM35" s="14"/>
      <c r="FN35" s="14"/>
      <c r="FO35" s="14"/>
      <c r="FP35" s="14"/>
      <c r="FQ35" s="14"/>
      <c r="FR35" s="14"/>
      <c r="FS35" s="14"/>
      <c r="FT35" s="14"/>
      <c r="FU35" s="14"/>
      <c r="FV35" s="14"/>
      <c r="FW35" s="14"/>
      <c r="FX35" s="14"/>
      <c r="FY35" s="14"/>
      <c r="FZ35" s="14"/>
      <c r="GA35" s="14"/>
      <c r="GB35" s="14"/>
      <c r="GC35" s="14"/>
      <c r="GD35" s="14"/>
      <c r="GE35" s="14"/>
      <c r="GF35" s="14"/>
      <c r="GG35" s="14"/>
      <c r="GH35" s="14"/>
      <c r="GI35" s="14"/>
      <c r="GJ35" s="14"/>
      <c r="GK35" s="14"/>
      <c r="GL35" s="14"/>
      <c r="GM35" s="14"/>
      <c r="GN35" s="14"/>
      <c r="GO35" s="14"/>
      <c r="GP35" s="14"/>
      <c r="GQ35" s="14"/>
      <c r="GR35" s="14"/>
      <c r="GS35" s="14"/>
      <c r="GT35" s="14"/>
      <c r="GU35" s="14"/>
      <c r="GV35" s="14"/>
      <c r="GW35" s="14"/>
      <c r="GX35" s="14"/>
      <c r="GY35" s="14"/>
      <c r="GZ35" s="14"/>
      <c r="HA35" s="14"/>
      <c r="HB35" s="14"/>
      <c r="HC35" s="14"/>
      <c r="HD35" s="14"/>
      <c r="HE35" s="14"/>
      <c r="HF35" s="14"/>
      <c r="HG35" s="14"/>
      <c r="HH35" s="14"/>
      <c r="HI35" s="14"/>
      <c r="HJ35" s="14"/>
      <c r="HK35" s="14"/>
      <c r="HL35" s="14"/>
      <c r="HM35" s="14"/>
      <c r="HN35" s="14"/>
      <c r="HO35" s="14"/>
      <c r="HP35" s="14"/>
      <c r="HQ35" s="14"/>
      <c r="HR35" s="14"/>
      <c r="HS35" s="14"/>
      <c r="HT35" s="14"/>
      <c r="HU35" s="14"/>
      <c r="HV35" s="14"/>
      <c r="HW35" s="14"/>
      <c r="HX35" s="14"/>
      <c r="HY35" s="14"/>
      <c r="HZ35" s="14"/>
      <c r="IA35" s="14"/>
      <c r="IB35" s="14"/>
      <c r="IC35" s="14"/>
      <c r="ID35" s="14"/>
      <c r="IE35" s="14"/>
      <c r="IF35" s="14"/>
      <c r="IG35" s="14"/>
      <c r="IH35" s="14"/>
      <c r="II35" s="14"/>
      <c r="IJ35" s="14"/>
      <c r="IK35" s="14"/>
      <c r="IL35" s="14"/>
      <c r="IM35" s="14"/>
      <c r="IN35" s="14"/>
      <c r="IO35" s="14"/>
      <c r="IP35" s="14"/>
      <c r="IQ35" s="14"/>
      <c r="IR35" s="14"/>
      <c r="IS35" s="14"/>
      <c r="IT35" s="14"/>
      <c r="IU35" s="14"/>
      <c r="IV35" s="14"/>
      <c r="IW35" s="14"/>
      <c r="IX35" s="14"/>
      <c r="IY35" s="14"/>
      <c r="IZ35" s="14"/>
      <c r="JA35" s="9"/>
      <c r="JB35" s="14"/>
      <c r="JC35" s="14"/>
      <c r="JD35" s="14"/>
      <c r="JE35" s="14"/>
      <c r="JF35" s="14"/>
      <c r="JG35" s="14"/>
      <c r="JH35" s="14"/>
      <c r="JI35" s="14"/>
      <c r="JJ35" s="14"/>
      <c r="JK35" s="14"/>
      <c r="JL35" s="14"/>
      <c r="JM35" s="14"/>
      <c r="JN35" s="14"/>
      <c r="JO35" s="14"/>
      <c r="JP35" s="14"/>
      <c r="JQ35" s="14"/>
      <c r="JR35" s="14"/>
      <c r="JS35" s="14"/>
      <c r="JT35" s="14"/>
      <c r="JU35" s="14"/>
      <c r="JV35" s="14"/>
      <c r="JW35" s="14"/>
      <c r="JX35" s="14"/>
      <c r="JY35" s="14"/>
      <c r="JZ35" s="14"/>
      <c r="KA35" s="14"/>
      <c r="KB35" s="14"/>
      <c r="KC35" s="14"/>
      <c r="KD35" s="14"/>
      <c r="KE35" s="14"/>
      <c r="KF35" s="14"/>
      <c r="KG35" s="14"/>
      <c r="KH35" s="14"/>
      <c r="KI35" s="14"/>
      <c r="KJ35" s="14"/>
      <c r="KK35" s="14"/>
      <c r="KL35" s="14"/>
      <c r="KM35" s="14"/>
      <c r="KN35" s="14"/>
      <c r="KO35" s="14"/>
      <c r="KP35" s="14"/>
      <c r="KQ35" s="9"/>
      <c r="KR35" s="14"/>
      <c r="KS35" s="14"/>
      <c r="KT35" s="14"/>
      <c r="KU35" s="14"/>
      <c r="KV35" s="14"/>
      <c r="KW35" s="14"/>
      <c r="KX35" s="14"/>
      <c r="KY35" s="14"/>
      <c r="KZ35" s="14"/>
      <c r="LA35" s="14"/>
      <c r="LB35" s="14"/>
      <c r="LC35" s="14"/>
      <c r="LD35" s="14"/>
      <c r="LE35" s="14"/>
      <c r="LF35" s="14"/>
      <c r="LG35" s="14"/>
      <c r="LH35" s="14"/>
      <c r="LI35" s="14"/>
      <c r="LJ35" s="14"/>
      <c r="LK35" s="14"/>
      <c r="LL35" s="14"/>
      <c r="LM35" s="14"/>
      <c r="LN35" s="14"/>
      <c r="LO35" s="14"/>
      <c r="LP35" s="14"/>
      <c r="LQ35" s="14"/>
      <c r="LR35" s="14"/>
      <c r="LS35" s="14"/>
      <c r="LT35" s="14"/>
      <c r="LU35" s="14"/>
      <c r="LV35" s="14"/>
      <c r="LW35" s="14"/>
      <c r="LX35" s="14"/>
      <c r="LY35" s="14"/>
      <c r="LZ35" s="14"/>
      <c r="MA35" s="14"/>
      <c r="MB35" s="14"/>
      <c r="MC35" s="14"/>
      <c r="MD35" s="14"/>
      <c r="ME35" s="14"/>
      <c r="MF35" s="14"/>
      <c r="MG35" s="14"/>
      <c r="MH35" s="14"/>
      <c r="MI35" s="14"/>
      <c r="MJ35" s="14"/>
      <c r="MK35" s="14"/>
      <c r="ML35" s="14"/>
      <c r="MM35" s="14"/>
      <c r="MN35" s="14"/>
      <c r="MO35" s="14"/>
      <c r="MP35" s="14"/>
      <c r="MQ35" s="14"/>
      <c r="MR35" s="14"/>
      <c r="MS35" s="14"/>
      <c r="MT35" s="9"/>
      <c r="MU35" s="14"/>
      <c r="MV35" s="14"/>
      <c r="MW35" s="14"/>
      <c r="MX35" s="14"/>
      <c r="MY35" s="14"/>
      <c r="MZ35" s="14"/>
      <c r="NA35" s="14"/>
      <c r="NB35" s="9"/>
      <c r="NC35" s="14"/>
      <c r="ND35" s="14"/>
      <c r="NE35" s="14"/>
      <c r="NF35" s="14"/>
      <c r="NG35" s="14"/>
      <c r="NH35" s="14"/>
      <c r="NI35" s="14"/>
      <c r="NJ35" s="14"/>
      <c r="NK35" s="14"/>
      <c r="NL35" s="14"/>
      <c r="NM35" s="14"/>
      <c r="NN35" s="14"/>
      <c r="NO35" s="14"/>
      <c r="NP35" s="14"/>
      <c r="NQ35" s="14"/>
      <c r="NR35" s="14"/>
      <c r="NS35" s="14"/>
      <c r="NT35" s="14"/>
      <c r="NU35" s="14"/>
      <c r="NV35" s="9"/>
      <c r="NW35" s="14"/>
      <c r="NX35" s="14"/>
      <c r="NY35" s="14"/>
      <c r="NZ35" s="14"/>
      <c r="OA35" s="14"/>
      <c r="OB35" s="14"/>
      <c r="OC35" s="14"/>
      <c r="OD35" s="14"/>
      <c r="OE35" s="14"/>
      <c r="OF35" s="14"/>
      <c r="OG35" s="14"/>
      <c r="OH35" s="14"/>
      <c r="OI35" s="14"/>
      <c r="OJ35" s="14"/>
      <c r="OK35" s="14"/>
      <c r="OL35" s="14"/>
      <c r="OM35" s="14"/>
      <c r="ON35" s="14"/>
      <c r="OO35" s="14"/>
      <c r="OP35" s="14"/>
      <c r="OQ35" s="14"/>
      <c r="OR35" s="14"/>
      <c r="OS35" s="14"/>
      <c r="OT35" s="14"/>
      <c r="OU35" s="14"/>
      <c r="OV35" s="14"/>
      <c r="OW35" s="14"/>
      <c r="OX35" s="14"/>
      <c r="OY35" s="14"/>
      <c r="OZ35" s="14"/>
      <c r="PA35" s="14"/>
      <c r="PB35" s="14"/>
      <c r="PC35" s="14"/>
      <c r="PD35" s="14"/>
      <c r="PE35" s="14"/>
      <c r="PF35" s="14"/>
      <c r="PG35" s="14"/>
      <c r="PH35" s="14"/>
      <c r="PI35" s="14"/>
      <c r="PJ35" s="14"/>
      <c r="PK35" s="14"/>
      <c r="PL35" s="14"/>
      <c r="PM35" s="14"/>
      <c r="PN35" s="14"/>
      <c r="PO35" s="14"/>
      <c r="PP35" s="14"/>
      <c r="PQ35" s="14"/>
      <c r="PR35" s="14"/>
      <c r="PS35" s="14"/>
      <c r="PT35" s="14"/>
      <c r="PU35" s="14"/>
      <c r="PV35" s="14"/>
      <c r="PW35" s="14"/>
      <c r="PX35" s="14"/>
      <c r="PY35" s="14"/>
      <c r="PZ35" s="14"/>
      <c r="QA35" s="14"/>
      <c r="QB35" s="14"/>
      <c r="QC35" s="14"/>
      <c r="QD35" s="14"/>
      <c r="QE35" s="14"/>
      <c r="QF35" s="14"/>
      <c r="QG35" s="14"/>
      <c r="QH35" s="14"/>
      <c r="QI35" s="14"/>
      <c r="QJ35" s="14"/>
      <c r="QK35" s="14"/>
      <c r="QL35" s="14"/>
      <c r="QM35" s="14"/>
      <c r="QN35" s="14"/>
      <c r="QO35" s="14"/>
      <c r="QP35" s="14"/>
      <c r="QQ35" s="14"/>
      <c r="QR35" s="14"/>
      <c r="QS35" s="14"/>
      <c r="QT35" s="14"/>
      <c r="QU35" s="14"/>
      <c r="QV35" s="14"/>
      <c r="QW35" s="14"/>
      <c r="QX35" s="14"/>
      <c r="QY35" s="14"/>
      <c r="QZ35" s="14"/>
      <c r="RA35" s="14"/>
      <c r="RB35" s="14"/>
      <c r="RC35" s="14"/>
      <c r="RD35" s="14"/>
      <c r="RE35" s="14"/>
      <c r="RF35" s="14"/>
      <c r="RG35" s="14"/>
      <c r="RH35" s="14"/>
      <c r="RI35" s="14"/>
      <c r="RJ35" s="14"/>
      <c r="RK35" s="14"/>
      <c r="RL35" s="14"/>
      <c r="RM35" s="14"/>
      <c r="RN35" s="14"/>
      <c r="RO35" s="14"/>
      <c r="RP35" s="14"/>
      <c r="RQ35" s="14"/>
      <c r="RR35" s="14"/>
      <c r="RS35" s="14"/>
      <c r="RT35" s="14"/>
      <c r="RU35" s="14"/>
      <c r="RV35" s="14"/>
      <c r="RW35" s="14"/>
      <c r="RX35" s="14"/>
      <c r="RY35" s="14"/>
      <c r="RZ35" s="14"/>
      <c r="SA35" s="14"/>
      <c r="SB35" s="14"/>
      <c r="SC35" s="14"/>
      <c r="SD35" s="14"/>
      <c r="SE35" s="14"/>
      <c r="SF35" s="14"/>
      <c r="SG35" s="14"/>
      <c r="SH35" s="14"/>
      <c r="SI35" s="14"/>
      <c r="SJ35" s="14"/>
      <c r="SK35" s="14"/>
      <c r="SL35" s="14"/>
      <c r="SM35" s="14"/>
      <c r="SN35" s="14"/>
      <c r="SO35" s="14"/>
      <c r="SP35" s="14"/>
      <c r="SQ35" s="14"/>
      <c r="SR35" s="14"/>
      <c r="SS35" s="14"/>
      <c r="ST35" s="14"/>
      <c r="SU35" s="14"/>
      <c r="SV35" s="14"/>
      <c r="SW35" s="14"/>
      <c r="SX35" s="14"/>
      <c r="SY35" s="14"/>
      <c r="SZ35" s="14"/>
      <c r="TA35" s="14"/>
      <c r="TB35" s="14"/>
      <c r="TC35" s="14"/>
      <c r="TD35" s="14"/>
      <c r="TE35" s="14"/>
      <c r="TF35" s="14"/>
      <c r="TG35" s="14"/>
      <c r="TH35" s="14"/>
      <c r="TI35" s="14"/>
      <c r="TJ35" s="14"/>
      <c r="TK35" s="14"/>
      <c r="TL35" s="14"/>
      <c r="TM35" s="14"/>
      <c r="TN35" s="14"/>
      <c r="TO35" s="14"/>
      <c r="TP35" s="14"/>
      <c r="TQ35" s="14"/>
      <c r="TR35" s="14"/>
      <c r="TS35" s="14"/>
      <c r="TT35" s="14"/>
      <c r="TU35" s="14"/>
      <c r="TV35" s="14"/>
      <c r="TW35" s="14"/>
      <c r="TX35" s="14"/>
      <c r="TY35" s="14"/>
      <c r="TZ35" s="14"/>
      <c r="UA35" s="14"/>
      <c r="UB35" s="14"/>
      <c r="UC35" s="14"/>
      <c r="UD35" s="14"/>
      <c r="UE35" s="14"/>
      <c r="UF35" s="14"/>
      <c r="UG35" s="14"/>
      <c r="UH35" s="14"/>
      <c r="UI35" s="14"/>
      <c r="UJ35" s="14"/>
      <c r="UK35" s="14"/>
      <c r="UL35" s="14"/>
      <c r="UM35" s="14"/>
      <c r="UN35" s="14"/>
      <c r="UO35" s="14"/>
      <c r="UP35" s="14"/>
      <c r="UQ35" s="14"/>
      <c r="UR35" s="14"/>
      <c r="US35" s="14"/>
      <c r="UT35" s="14"/>
      <c r="UU35" s="14"/>
      <c r="UV35" s="14"/>
      <c r="UW35" s="14"/>
      <c r="UX35" s="14"/>
      <c r="UY35" s="14"/>
      <c r="UZ35" s="14"/>
      <c r="VA35" s="14"/>
      <c r="VB35" s="23">
        <v>0</v>
      </c>
    </row>
    <row r="36" spans="1:574">
      <c r="A36" s="21">
        <f>ROW(A36)-5</f>
        <v>31</v>
      </c>
      <c r="B36" s="21"/>
      <c r="D36" s="14"/>
      <c r="E36" t="b">
        <v>0</v>
      </c>
      <c r="G36" s="29" t="s">
        <v>999</v>
      </c>
      <c r="N36">
        <v>1</v>
      </c>
      <c r="O36">
        <v>1</v>
      </c>
      <c r="U36">
        <v>1</v>
      </c>
      <c r="V36">
        <v>1</v>
      </c>
      <c r="W36">
        <v>1</v>
      </c>
      <c r="X36">
        <v>1</v>
      </c>
      <c r="Y36" s="211"/>
      <c r="Z36" s="211"/>
      <c r="AA36" s="211"/>
      <c r="AB36" s="211"/>
      <c r="AC36">
        <v>0</v>
      </c>
      <c r="AD36" s="211"/>
      <c r="AE36" s="211">
        <v>81</v>
      </c>
      <c r="AF36" s="211">
        <v>81</v>
      </c>
      <c r="AG36" s="211">
        <v>81</v>
      </c>
      <c r="AH36" s="211">
        <v>1</v>
      </c>
      <c r="AI36" s="211">
        <v>1</v>
      </c>
      <c r="AJ36" s="211">
        <v>1</v>
      </c>
      <c r="AK36" s="211">
        <v>1</v>
      </c>
      <c r="AS36" s="553" t="s">
        <v>1704</v>
      </c>
      <c r="AT36" s="9" t="str">
        <f ca="1">IF(COUNTIF(AS$5:AS36,AS36)=1,"-","Dup")</f>
        <v>-</v>
      </c>
      <c r="AU36" s="9"/>
      <c r="AV36" s="504"/>
      <c r="AW36" s="504"/>
      <c r="AX36" s="504"/>
      <c r="AY36" s="504"/>
      <c r="AZ36" s="504"/>
      <c r="BA36" s="504"/>
      <c r="BB36" s="504"/>
      <c r="BC36" s="504"/>
      <c r="BD36" s="9"/>
      <c r="BE36" s="504"/>
      <c r="BF36" s="504"/>
      <c r="BG36" s="504"/>
      <c r="BH36" s="504"/>
      <c r="BI36" s="504"/>
      <c r="BJ36" s="504"/>
      <c r="BK36" s="504"/>
      <c r="BL36" s="9"/>
      <c r="BM36" s="504"/>
      <c r="BN36" s="504"/>
      <c r="BO36" s="504"/>
      <c r="BP36" s="504"/>
      <c r="BQ36" s="504"/>
      <c r="BR36" s="504"/>
      <c r="BS36" s="504"/>
      <c r="BT36" s="504"/>
      <c r="BU36" s="504"/>
      <c r="BV36" s="504"/>
      <c r="BW36" s="504"/>
      <c r="BX36" s="9"/>
      <c r="BY36" s="504"/>
      <c r="BZ36" s="504"/>
      <c r="CA36" s="504"/>
      <c r="CB36" s="504"/>
      <c r="CC36" s="504"/>
      <c r="CD36" s="504"/>
      <c r="CE36" s="504"/>
      <c r="CF36" s="504"/>
      <c r="CG36" s="504"/>
      <c r="CH36" s="504"/>
      <c r="CI36" s="9"/>
      <c r="CJ36" s="504"/>
      <c r="CK36" s="504"/>
      <c r="CL36" s="504"/>
      <c r="CM36" s="504"/>
      <c r="CN36" s="504"/>
      <c r="CO36" s="504"/>
      <c r="CP36" s="504"/>
      <c r="CQ36" s="504"/>
      <c r="CR36" s="504"/>
      <c r="CS36" s="504"/>
      <c r="CT36" s="504"/>
      <c r="CU36" s="504"/>
      <c r="CV36" s="504"/>
      <c r="CW36" s="504"/>
      <c r="CX36" s="504"/>
      <c r="CY36" s="504"/>
      <c r="CZ36" s="504"/>
      <c r="DA36" s="504"/>
      <c r="DB36" s="504"/>
      <c r="DC36" s="504"/>
      <c r="DD36" s="504"/>
      <c r="DE36" s="504"/>
      <c r="DF36" s="504"/>
      <c r="DG36" s="504"/>
      <c r="DH36" s="504"/>
      <c r="DI36" s="504"/>
      <c r="DJ36" s="504"/>
      <c r="DK36" s="504"/>
      <c r="DL36" s="504"/>
      <c r="DM36" s="504"/>
      <c r="DN36" s="504"/>
      <c r="DO36" s="504"/>
      <c r="DP36" s="504"/>
      <c r="DQ36" s="504"/>
      <c r="DR36" s="9"/>
      <c r="DS36" s="504"/>
      <c r="DT36" s="504"/>
      <c r="DU36" s="504"/>
      <c r="DV36" s="504"/>
      <c r="DW36" s="504"/>
      <c r="DX36" s="504"/>
      <c r="DY36" s="504"/>
      <c r="DZ36" s="504"/>
      <c r="EA36" s="504"/>
      <c r="EB36" s="504"/>
      <c r="EC36" s="504"/>
      <c r="ED36" s="504"/>
      <c r="EE36" s="505"/>
      <c r="EF36" s="504"/>
      <c r="EG36" s="504"/>
      <c r="EH36" s="504"/>
      <c r="EI36" s="504"/>
      <c r="EJ36" s="504"/>
      <c r="EK36" s="504"/>
      <c r="EL36" s="504"/>
      <c r="EM36" s="504"/>
      <c r="EN36" s="504"/>
      <c r="EO36" s="504"/>
      <c r="EP36" s="504"/>
      <c r="EQ36" s="504"/>
      <c r="ER36" s="504"/>
      <c r="ES36" s="504"/>
      <c r="ET36" s="504"/>
      <c r="EU36" s="504"/>
      <c r="EV36" s="504"/>
      <c r="EW36" s="504"/>
      <c r="EX36" s="504"/>
      <c r="EY36" s="504"/>
      <c r="EZ36" s="504"/>
      <c r="FA36" s="504"/>
      <c r="FB36" s="504"/>
      <c r="FC36" s="504"/>
      <c r="FD36" s="504"/>
      <c r="FE36" s="504"/>
      <c r="FF36" s="504"/>
      <c r="FG36" s="504"/>
      <c r="FH36" s="504"/>
      <c r="FI36" s="504"/>
      <c r="FJ36" s="504"/>
      <c r="FK36" s="504"/>
      <c r="FL36" s="504"/>
      <c r="FM36" s="504"/>
      <c r="FN36" s="504"/>
      <c r="FO36" s="504"/>
      <c r="FP36" s="504"/>
      <c r="FQ36" s="504"/>
      <c r="FR36" s="504"/>
      <c r="FS36" s="504"/>
      <c r="FT36" s="504"/>
      <c r="FU36" s="504"/>
      <c r="FV36" s="504"/>
      <c r="FW36" s="504"/>
      <c r="FX36" s="504"/>
      <c r="FY36" s="504"/>
      <c r="FZ36" s="504"/>
      <c r="GA36" s="504"/>
      <c r="GB36" s="504"/>
      <c r="GC36" s="504"/>
      <c r="GD36" s="504"/>
      <c r="GE36" s="504"/>
      <c r="GF36" s="504"/>
      <c r="GG36" s="504"/>
      <c r="GH36" s="504"/>
      <c r="GI36" s="504"/>
      <c r="GJ36" s="504"/>
      <c r="GK36" s="504"/>
      <c r="GL36" s="504"/>
      <c r="GM36" s="504"/>
      <c r="GN36" s="504"/>
      <c r="GO36" s="504"/>
      <c r="GP36" s="504"/>
      <c r="GQ36" s="504"/>
      <c r="GR36" s="504"/>
      <c r="GS36" s="504"/>
      <c r="GT36" s="504"/>
      <c r="GU36" s="504"/>
      <c r="GV36" s="504"/>
      <c r="GW36" s="504"/>
      <c r="GX36" s="504"/>
      <c r="GY36" s="504"/>
      <c r="GZ36" s="504"/>
      <c r="HA36" s="504"/>
      <c r="HB36" s="504"/>
      <c r="HC36" s="504"/>
      <c r="HD36" s="504"/>
      <c r="HE36" s="504"/>
      <c r="HF36" s="504"/>
      <c r="HG36" s="504"/>
      <c r="HH36" s="504"/>
      <c r="HI36" s="504"/>
      <c r="HJ36" s="504"/>
      <c r="HK36" s="504"/>
      <c r="HL36" s="504"/>
      <c r="HM36" s="504"/>
      <c r="HN36" s="504"/>
      <c r="HO36" s="504"/>
      <c r="HP36" s="504"/>
      <c r="HQ36" s="504"/>
      <c r="HR36" s="504"/>
      <c r="HS36" s="504"/>
      <c r="HT36" s="504"/>
      <c r="HU36" s="504"/>
      <c r="HV36" s="504"/>
      <c r="HW36" s="504"/>
      <c r="HX36" s="504"/>
      <c r="HY36" s="504"/>
      <c r="HZ36" s="504"/>
      <c r="IA36" s="504"/>
      <c r="IB36" s="504"/>
      <c r="IC36" s="504"/>
      <c r="ID36" s="504"/>
      <c r="IE36" s="504"/>
      <c r="IF36" s="504"/>
      <c r="IG36" s="504"/>
      <c r="IH36" s="504"/>
      <c r="II36" s="504"/>
      <c r="IJ36" s="504"/>
      <c r="IK36" s="504"/>
      <c r="IL36" s="504"/>
      <c r="IM36" s="504"/>
      <c r="IN36" s="504"/>
      <c r="IO36" s="504"/>
      <c r="IP36" s="504"/>
      <c r="IQ36" s="504"/>
      <c r="IR36" s="504"/>
      <c r="IS36" s="504"/>
      <c r="IT36" s="504"/>
      <c r="IU36" s="504"/>
      <c r="IV36" s="504"/>
      <c r="IW36" s="504"/>
      <c r="IX36" s="504"/>
      <c r="IY36" s="504"/>
      <c r="IZ36" s="504"/>
      <c r="JA36" s="9"/>
      <c r="JB36" s="504"/>
      <c r="JC36" s="504"/>
      <c r="JD36" s="504"/>
      <c r="JE36" s="504"/>
      <c r="JF36" s="504"/>
      <c r="JG36" s="504"/>
      <c r="JH36" s="504"/>
      <c r="JI36" s="504"/>
      <c r="JJ36" s="504"/>
      <c r="JK36" s="504"/>
      <c r="JL36" s="504"/>
      <c r="JM36" s="504"/>
      <c r="JN36" s="504"/>
      <c r="JO36" s="504"/>
      <c r="JP36" s="504"/>
      <c r="JQ36" s="504"/>
      <c r="JR36" s="504"/>
      <c r="JS36" s="504"/>
      <c r="JT36" s="504"/>
      <c r="JU36" s="504"/>
      <c r="JV36" s="504"/>
      <c r="JW36" s="504"/>
      <c r="JX36" s="504"/>
      <c r="JY36" s="504"/>
      <c r="JZ36" s="504"/>
      <c r="KA36" s="504"/>
      <c r="KB36" s="504"/>
      <c r="KC36" s="504"/>
      <c r="KD36" s="504"/>
      <c r="KE36" s="504"/>
      <c r="KF36" s="504"/>
      <c r="KG36" s="504"/>
      <c r="KH36" s="504"/>
      <c r="KI36" s="504"/>
      <c r="KJ36" s="504"/>
      <c r="KK36" s="504"/>
      <c r="KL36" s="504"/>
      <c r="KM36" s="504"/>
      <c r="KN36" s="504"/>
      <c r="KO36" s="504"/>
      <c r="KP36" s="504"/>
      <c r="KQ36" s="9"/>
      <c r="KR36" s="504"/>
      <c r="KS36" s="504"/>
      <c r="KT36" s="504"/>
      <c r="KU36" s="504"/>
      <c r="KV36" s="504"/>
      <c r="KW36" s="504"/>
      <c r="KX36" s="504"/>
      <c r="KY36" s="504"/>
      <c r="KZ36" s="504"/>
      <c r="LA36" s="504"/>
      <c r="LB36" s="504"/>
      <c r="LC36" s="504"/>
      <c r="LD36" s="504"/>
      <c r="LE36" s="504"/>
      <c r="LF36" s="504"/>
      <c r="LG36" s="504"/>
      <c r="LH36" s="504"/>
      <c r="LI36" s="504"/>
      <c r="LJ36" s="504"/>
      <c r="LK36" s="504"/>
      <c r="LL36" s="504"/>
      <c r="LM36" s="504"/>
      <c r="LN36" s="504"/>
      <c r="LO36" s="504"/>
      <c r="LP36" s="504"/>
      <c r="LQ36" s="504"/>
      <c r="LR36" s="504"/>
      <c r="LS36" s="504"/>
      <c r="LT36" s="504"/>
      <c r="LU36" s="504"/>
      <c r="LV36" s="504"/>
      <c r="LW36" s="504"/>
      <c r="LX36" s="504"/>
      <c r="LY36" s="504"/>
      <c r="LZ36" s="504"/>
      <c r="MA36" s="504"/>
      <c r="MB36" s="504"/>
      <c r="MC36" s="504"/>
      <c r="MD36" s="504"/>
      <c r="ME36" s="504"/>
      <c r="MF36" s="504"/>
      <c r="MG36" s="504"/>
      <c r="MH36" s="504"/>
      <c r="MI36" s="504"/>
      <c r="MJ36" s="504"/>
      <c r="MK36" s="504"/>
      <c r="ML36" s="504"/>
      <c r="MM36" s="504"/>
      <c r="MN36" s="504"/>
      <c r="MO36" s="504"/>
      <c r="MP36" s="504"/>
      <c r="MQ36" s="504"/>
      <c r="MR36" s="504"/>
      <c r="MS36" s="504"/>
      <c r="MT36" s="9"/>
      <c r="MU36" s="504"/>
      <c r="MV36" s="504"/>
      <c r="MW36" s="504"/>
      <c r="MX36" s="504"/>
      <c r="MY36" s="504"/>
      <c r="MZ36" s="504"/>
      <c r="NA36" s="504"/>
      <c r="NB36" s="9"/>
      <c r="NC36" s="504"/>
      <c r="ND36" s="504"/>
      <c r="NE36" s="504"/>
      <c r="NF36" s="504"/>
      <c r="NG36" s="504"/>
      <c r="NH36" s="504"/>
      <c r="NI36" s="504"/>
      <c r="NJ36" s="504"/>
      <c r="NK36" s="504"/>
      <c r="NL36" s="504"/>
      <c r="NM36" s="504"/>
      <c r="NN36" s="504"/>
      <c r="NO36" s="504"/>
      <c r="NP36" s="504"/>
      <c r="NQ36" s="504"/>
      <c r="NR36" s="504"/>
      <c r="NS36" s="504"/>
      <c r="NT36" s="504"/>
      <c r="NU36" s="504"/>
      <c r="NV36" s="9"/>
      <c r="NW36" s="504"/>
      <c r="NX36" s="504"/>
      <c r="NY36" s="504"/>
      <c r="NZ36" s="504"/>
      <c r="OA36" s="504"/>
      <c r="OB36" s="504"/>
      <c r="OC36" s="504"/>
      <c r="OD36" s="504"/>
      <c r="OE36" s="504"/>
      <c r="OF36" s="504"/>
      <c r="OG36" s="504"/>
      <c r="OH36" s="504"/>
      <c r="OI36" s="504"/>
      <c r="OJ36" s="504"/>
      <c r="OK36" s="504"/>
      <c r="OL36" s="504"/>
      <c r="OM36" s="504"/>
      <c r="ON36" s="504"/>
      <c r="OO36" s="504"/>
      <c r="OP36" s="504"/>
      <c r="OQ36" s="504"/>
      <c r="OR36" s="504"/>
      <c r="OS36" s="504"/>
      <c r="OT36" s="504"/>
      <c r="OU36" s="504"/>
      <c r="OV36" s="504"/>
      <c r="OW36" s="504"/>
      <c r="OX36" s="504"/>
      <c r="OY36" s="504"/>
      <c r="OZ36" s="504"/>
      <c r="PA36" s="504"/>
      <c r="PB36" s="504"/>
      <c r="PC36" s="504"/>
      <c r="PD36" s="504"/>
      <c r="PE36" s="504"/>
      <c r="PF36" s="504"/>
      <c r="PG36" s="504"/>
      <c r="PH36" s="504"/>
      <c r="PI36" s="504"/>
      <c r="PJ36" s="504"/>
      <c r="PK36" s="504"/>
      <c r="PL36" s="504"/>
      <c r="PM36" s="504"/>
      <c r="PN36" s="504"/>
      <c r="PO36" s="504"/>
      <c r="PP36" s="504"/>
      <c r="PQ36" s="504"/>
      <c r="PR36" s="504"/>
      <c r="PS36" s="504"/>
      <c r="PT36" s="504"/>
      <c r="PU36" s="504"/>
      <c r="PV36" s="504"/>
      <c r="PW36" s="504"/>
      <c r="PX36" s="504"/>
      <c r="PY36" s="504"/>
      <c r="PZ36" s="504"/>
      <c r="QA36" s="504"/>
      <c r="QB36" s="504"/>
      <c r="QC36" s="504"/>
      <c r="QD36" s="504"/>
      <c r="QE36" s="504"/>
      <c r="QF36" s="504"/>
      <c r="QG36" s="504"/>
      <c r="QH36" s="504"/>
      <c r="QI36" s="504"/>
      <c r="QJ36" s="504"/>
      <c r="QK36" s="504"/>
      <c r="QL36" s="504"/>
      <c r="QM36" s="504"/>
      <c r="QN36" s="504"/>
      <c r="QO36" s="504"/>
      <c r="QP36" s="504"/>
      <c r="QQ36" s="504"/>
      <c r="QR36" s="504"/>
      <c r="QS36" s="504"/>
      <c r="QT36" s="504"/>
      <c r="QU36" s="504"/>
      <c r="QV36" s="504"/>
      <c r="QW36" s="504"/>
      <c r="QX36" s="504"/>
      <c r="QY36" s="504"/>
      <c r="QZ36" s="504"/>
      <c r="RA36" s="504"/>
      <c r="RB36" s="504"/>
      <c r="RC36" s="504"/>
      <c r="RD36" s="504"/>
      <c r="RE36" s="504"/>
      <c r="RF36" s="504"/>
      <c r="RG36" s="504"/>
      <c r="RH36" s="504"/>
      <c r="RI36" s="504"/>
      <c r="RJ36" s="504"/>
      <c r="RK36" s="504"/>
      <c r="RL36" s="504"/>
      <c r="RM36" s="504"/>
      <c r="RN36" s="504"/>
      <c r="RO36" s="504"/>
      <c r="RP36" s="504"/>
      <c r="RQ36" s="504"/>
      <c r="RR36" s="504"/>
      <c r="RS36" s="504"/>
      <c r="RT36" s="504"/>
      <c r="RU36" s="504"/>
      <c r="RV36" s="504"/>
      <c r="RW36" s="504"/>
      <c r="RX36" s="504"/>
      <c r="RY36" s="504"/>
      <c r="RZ36" s="504"/>
      <c r="SA36" s="504"/>
      <c r="SB36" s="504"/>
      <c r="SC36" s="504"/>
      <c r="SD36" s="504"/>
      <c r="SE36" s="504"/>
      <c r="SF36" s="504"/>
      <c r="SG36" s="504"/>
      <c r="SH36" s="504"/>
      <c r="SI36" s="504"/>
      <c r="SJ36" s="504"/>
      <c r="SK36" s="504"/>
      <c r="SL36" s="504"/>
      <c r="SM36" s="504"/>
      <c r="SN36" s="504"/>
      <c r="SO36" s="504"/>
      <c r="SP36" s="504"/>
      <c r="SQ36" s="504"/>
      <c r="SR36" s="504"/>
      <c r="SS36" s="504"/>
      <c r="ST36" s="504"/>
      <c r="SU36" s="504"/>
      <c r="SV36" s="504"/>
      <c r="SW36" s="504"/>
      <c r="SX36" s="504"/>
      <c r="SY36" s="504"/>
      <c r="SZ36" s="504"/>
      <c r="TA36" s="504"/>
      <c r="TB36" s="504"/>
      <c r="TC36" s="504"/>
      <c r="TD36" s="504"/>
      <c r="TE36" s="504"/>
      <c r="TF36" s="504"/>
      <c r="TG36" s="504"/>
      <c r="TH36" s="504"/>
      <c r="TI36" s="504"/>
      <c r="TJ36" s="504"/>
      <c r="TK36" s="504"/>
      <c r="TL36" s="504"/>
      <c r="TM36" s="504"/>
      <c r="TN36" s="504"/>
      <c r="TO36" s="504"/>
      <c r="TP36" s="504"/>
      <c r="TQ36" s="504"/>
      <c r="TR36" s="504"/>
      <c r="TS36" s="504"/>
      <c r="TT36" s="504"/>
      <c r="TU36" s="504"/>
      <c r="TV36" s="504"/>
      <c r="TW36" s="504"/>
      <c r="TX36" s="504"/>
      <c r="TY36" s="504"/>
      <c r="TZ36" s="504"/>
      <c r="UA36" s="504"/>
      <c r="UB36" s="504"/>
      <c r="UC36" s="504"/>
      <c r="UD36" s="504"/>
      <c r="UE36" s="504"/>
      <c r="UF36" s="504"/>
      <c r="UG36" s="504"/>
      <c r="UH36" s="504"/>
      <c r="UI36" s="504"/>
      <c r="UJ36" s="504"/>
      <c r="UK36" s="504"/>
      <c r="UL36" s="504"/>
      <c r="UM36" s="504"/>
      <c r="UN36" s="504"/>
      <c r="UO36" s="504"/>
      <c r="UP36" s="504"/>
      <c r="UQ36" s="504"/>
      <c r="UR36" s="504"/>
      <c r="US36" s="504"/>
      <c r="UT36" s="504"/>
      <c r="UU36" s="504"/>
      <c r="UV36" s="504"/>
      <c r="UW36" s="504"/>
      <c r="UX36" s="504"/>
      <c r="UY36" s="504"/>
      <c r="UZ36" s="504"/>
      <c r="VA36" s="504"/>
      <c r="VB36" s="23">
        <v>0</v>
      </c>
    </row>
    <row r="37" spans="1:574" outlineLevel="1">
      <c r="A37" s="21">
        <f>ROW(A37)-5</f>
        <v>32</v>
      </c>
      <c r="B37" s="21"/>
      <c r="D37" s="14"/>
      <c r="E37" t="b">
        <v>0</v>
      </c>
      <c r="G37" s="29" t="s">
        <v>1000</v>
      </c>
      <c r="N37">
        <v>4</v>
      </c>
      <c r="O37">
        <v>3</v>
      </c>
      <c r="U37">
        <v>1</v>
      </c>
      <c r="V37">
        <v>1</v>
      </c>
      <c r="W37">
        <v>1</v>
      </c>
      <c r="X37">
        <v>4</v>
      </c>
      <c r="Y37" s="211"/>
      <c r="Z37" s="211"/>
      <c r="AA37" s="211"/>
      <c r="AB37" s="211"/>
      <c r="AC37">
        <v>0</v>
      </c>
      <c r="AD37" s="211"/>
      <c r="AE37" s="211">
        <f>AE36+26</f>
        <v>107</v>
      </c>
      <c r="AF37" s="211">
        <f>AF36+26</f>
        <v>107</v>
      </c>
      <c r="AG37" s="211">
        <f>AG36+26</f>
        <v>107</v>
      </c>
      <c r="AH37" s="211">
        <v>3</v>
      </c>
      <c r="AI37" s="211">
        <v>5</v>
      </c>
      <c r="AJ37" s="211">
        <v>5</v>
      </c>
      <c r="AK37" s="211">
        <v>5</v>
      </c>
      <c r="AS37" s="227" t="str">
        <f t="array" ref="AS37">PRODUCT($O37:$AB37-$O36:$AB36+1)&amp;" "&amp;AS36&amp;" - specific pointers"</f>
        <v>12 Feed supply Optimisation Template - specific pointers</v>
      </c>
      <c r="AT37" s="9" t="str">
        <f ca="1">IF(COUNTIF(AS$5:AS37,AS37)=1,"-","Dup")</f>
        <v>-</v>
      </c>
      <c r="AU37" s="9"/>
      <c r="AV37" s="14"/>
      <c r="AW37" s="14"/>
      <c r="AX37" s="14"/>
      <c r="AY37" s="14"/>
      <c r="AZ37" s="14"/>
      <c r="BA37" s="14"/>
      <c r="BB37" s="14"/>
      <c r="BC37" s="14"/>
      <c r="BD37" s="9"/>
      <c r="BE37" s="14"/>
      <c r="BF37" s="14"/>
      <c r="BG37" s="14"/>
      <c r="BH37" s="14"/>
      <c r="BI37" s="14"/>
      <c r="BJ37" s="14"/>
      <c r="BK37" s="14"/>
      <c r="BL37" s="9"/>
      <c r="BM37" s="14"/>
      <c r="BN37" s="14"/>
      <c r="BO37" s="14"/>
      <c r="BP37" s="14"/>
      <c r="BQ37" s="14"/>
      <c r="BR37" s="14"/>
      <c r="BS37" s="14"/>
      <c r="BT37" s="14"/>
      <c r="BU37" s="14"/>
      <c r="BV37" s="14"/>
      <c r="BW37" s="14"/>
      <c r="BX37" s="9"/>
      <c r="BY37" s="14"/>
      <c r="BZ37" s="14"/>
      <c r="CA37" s="14"/>
      <c r="CB37" s="14"/>
      <c r="CC37" s="14"/>
      <c r="CD37" s="14"/>
      <c r="CE37" s="14"/>
      <c r="CF37" s="14"/>
      <c r="CG37" s="14"/>
      <c r="CH37" s="14"/>
      <c r="CI37" s="9"/>
      <c r="CJ37" s="14"/>
      <c r="CK37" s="14"/>
      <c r="CL37" s="14"/>
      <c r="CM37" s="14"/>
      <c r="CN37" s="14"/>
      <c r="CO37" s="146"/>
      <c r="CP37" s="14"/>
      <c r="CQ37" s="14"/>
      <c r="CR37" s="14"/>
      <c r="CS37" s="14"/>
      <c r="CT37" s="14"/>
      <c r="CU37" s="14"/>
      <c r="CV37" s="14"/>
      <c r="CW37" s="14"/>
      <c r="CX37" s="14"/>
      <c r="CY37" s="14"/>
      <c r="CZ37" s="14"/>
      <c r="DA37" s="14"/>
      <c r="DB37" s="14"/>
      <c r="DC37" s="14"/>
      <c r="DD37" s="14"/>
      <c r="DE37" s="14"/>
      <c r="DF37" s="14"/>
      <c r="DG37" s="14"/>
      <c r="DH37" s="14"/>
      <c r="DI37" s="14"/>
      <c r="DJ37" s="14"/>
      <c r="DK37" s="14"/>
      <c r="DL37" s="14"/>
      <c r="DM37" s="14"/>
      <c r="DN37" s="14"/>
      <c r="DO37" s="14"/>
      <c r="DP37" s="14"/>
      <c r="DQ37" s="14"/>
      <c r="DR37" s="9"/>
      <c r="DS37" s="14"/>
      <c r="DT37" s="14"/>
      <c r="DU37" s="14"/>
      <c r="DV37" s="14"/>
      <c r="DW37" s="14"/>
      <c r="DX37" s="14"/>
      <c r="DY37" s="14"/>
      <c r="DZ37" s="14"/>
      <c r="EA37" s="14"/>
      <c r="EB37" s="14"/>
      <c r="EC37" s="14"/>
      <c r="ED37" s="14"/>
      <c r="EE37" s="313"/>
      <c r="EF37" s="14"/>
      <c r="EG37" s="14"/>
      <c r="EH37" s="14"/>
      <c r="EI37" s="14"/>
      <c r="EJ37" s="14"/>
      <c r="EK37" s="14"/>
      <c r="EL37" s="14"/>
      <c r="EM37" s="14"/>
      <c r="EN37" s="14"/>
      <c r="EO37" s="14"/>
      <c r="EP37" s="14"/>
      <c r="EQ37" s="14"/>
      <c r="ER37" s="14"/>
      <c r="ES37" s="14"/>
      <c r="ET37" s="14"/>
      <c r="EU37" s="14"/>
      <c r="EV37" s="14"/>
      <c r="EW37" s="14"/>
      <c r="EX37" s="14"/>
      <c r="EY37" s="14"/>
      <c r="EZ37" s="14"/>
      <c r="FA37" s="14"/>
      <c r="FB37" s="14"/>
      <c r="FC37" s="14"/>
      <c r="FD37" s="14"/>
      <c r="FE37" s="14"/>
      <c r="FF37" s="14"/>
      <c r="FG37" s="14"/>
      <c r="FH37" s="14"/>
      <c r="FI37" s="14"/>
      <c r="FJ37" s="14"/>
      <c r="FK37" s="14"/>
      <c r="FL37" s="14"/>
      <c r="FM37" s="14"/>
      <c r="FN37" s="14"/>
      <c r="FO37" s="14"/>
      <c r="FP37" s="14"/>
      <c r="FQ37" s="14"/>
      <c r="FR37" s="14"/>
      <c r="FS37" s="14"/>
      <c r="FT37" s="14"/>
      <c r="FU37" s="14"/>
      <c r="FV37" s="14"/>
      <c r="FW37" s="14"/>
      <c r="FX37" s="14"/>
      <c r="FY37" s="14"/>
      <c r="FZ37" s="14"/>
      <c r="GA37" s="14"/>
      <c r="GB37" s="14"/>
      <c r="GC37" s="14"/>
      <c r="GD37" s="14"/>
      <c r="GE37" s="14"/>
      <c r="GF37" s="14"/>
      <c r="GG37" s="14"/>
      <c r="GH37" s="14"/>
      <c r="GI37" s="14"/>
      <c r="GJ37" s="14"/>
      <c r="GK37" s="14"/>
      <c r="GL37" s="14"/>
      <c r="GM37" s="14"/>
      <c r="GN37" s="14"/>
      <c r="GO37" s="14"/>
      <c r="GP37" s="14"/>
      <c r="GQ37" s="14"/>
      <c r="GR37" s="14"/>
      <c r="GS37" s="14"/>
      <c r="GT37" s="14"/>
      <c r="GU37" s="14"/>
      <c r="GV37" s="14"/>
      <c r="GW37" s="14"/>
      <c r="GX37" s="14"/>
      <c r="GY37" s="14"/>
      <c r="GZ37" s="14"/>
      <c r="HA37" s="14"/>
      <c r="HB37" s="14"/>
      <c r="HC37" s="14"/>
      <c r="HD37" s="14"/>
      <c r="HE37" s="14"/>
      <c r="HF37" s="14"/>
      <c r="HG37" s="14"/>
      <c r="HH37" s="14"/>
      <c r="HI37" s="14"/>
      <c r="HJ37" s="14"/>
      <c r="HK37" s="14"/>
      <c r="HL37" s="14"/>
      <c r="HM37" s="14"/>
      <c r="HN37" s="14"/>
      <c r="HO37" s="14"/>
      <c r="HP37" s="14"/>
      <c r="HQ37" s="14"/>
      <c r="HR37" s="14"/>
      <c r="HS37" s="14"/>
      <c r="HT37" s="14"/>
      <c r="HU37" s="14"/>
      <c r="HV37" s="14"/>
      <c r="HW37" s="14"/>
      <c r="HX37" s="14"/>
      <c r="HY37" s="14"/>
      <c r="HZ37" s="14"/>
      <c r="IA37" s="14"/>
      <c r="IB37" s="14"/>
      <c r="IC37" s="14"/>
      <c r="ID37" s="14"/>
      <c r="IE37" s="14"/>
      <c r="IF37" s="14"/>
      <c r="IG37" s="14"/>
      <c r="IH37" s="14"/>
      <c r="II37" s="14"/>
      <c r="IJ37" s="14"/>
      <c r="IK37" s="14"/>
      <c r="IL37" s="14"/>
      <c r="IM37" s="14"/>
      <c r="IN37" s="14"/>
      <c r="IO37" s="14"/>
      <c r="IP37" s="14"/>
      <c r="IQ37" s="14"/>
      <c r="IR37" s="14"/>
      <c r="IS37" s="14"/>
      <c r="IT37" s="14"/>
      <c r="IU37" s="14"/>
      <c r="IV37" s="14"/>
      <c r="IW37" s="14"/>
      <c r="IX37" s="14"/>
      <c r="IY37" s="14"/>
      <c r="IZ37" s="14"/>
      <c r="JA37" s="9"/>
      <c r="JB37" s="14"/>
      <c r="JC37" s="14"/>
      <c r="JD37" s="14"/>
      <c r="JE37" s="14"/>
      <c r="JF37" s="14"/>
      <c r="JG37" s="14"/>
      <c r="JH37" s="14"/>
      <c r="JI37" s="14"/>
      <c r="JJ37" s="14"/>
      <c r="JK37" s="14"/>
      <c r="JL37" s="14"/>
      <c r="JM37" s="14"/>
      <c r="JN37" s="14"/>
      <c r="JO37" s="14"/>
      <c r="JP37" s="14"/>
      <c r="JQ37" s="14"/>
      <c r="JR37" s="14"/>
      <c r="JS37" s="14"/>
      <c r="JT37" s="14"/>
      <c r="JU37" s="14"/>
      <c r="JV37" s="14"/>
      <c r="JW37" s="14"/>
      <c r="JX37" s="14"/>
      <c r="JY37" s="14"/>
      <c r="JZ37" s="14"/>
      <c r="KA37" s="14"/>
      <c r="KB37" s="14"/>
      <c r="KC37" s="14"/>
      <c r="KD37" s="14"/>
      <c r="KE37" s="14"/>
      <c r="KF37" s="14"/>
      <c r="KG37" s="14"/>
      <c r="KH37" s="14"/>
      <c r="KI37" s="14"/>
      <c r="KJ37" s="14"/>
      <c r="KK37" s="14"/>
      <c r="KL37" s="14"/>
      <c r="KM37" s="14"/>
      <c r="KN37" s="14"/>
      <c r="KO37" s="14"/>
      <c r="KP37" s="14"/>
      <c r="KQ37" s="9"/>
      <c r="KR37" s="14"/>
      <c r="KS37" s="14"/>
      <c r="KT37" s="14"/>
      <c r="KU37" s="14"/>
      <c r="KV37" s="14"/>
      <c r="KW37" s="14"/>
      <c r="KX37" s="14"/>
      <c r="KY37" s="14"/>
      <c r="KZ37" s="14"/>
      <c r="LA37" s="14"/>
      <c r="LB37" s="14"/>
      <c r="LC37" s="14"/>
      <c r="LD37" s="14"/>
      <c r="LE37" s="14"/>
      <c r="LF37" s="14"/>
      <c r="LG37" s="14"/>
      <c r="LH37" s="14"/>
      <c r="LI37" s="14"/>
      <c r="LJ37" s="14"/>
      <c r="LK37" s="14"/>
      <c r="LL37" s="14"/>
      <c r="LM37" s="14"/>
      <c r="LN37" s="14"/>
      <c r="LO37" s="14"/>
      <c r="LP37" s="14"/>
      <c r="LQ37" s="14"/>
      <c r="LR37" s="14"/>
      <c r="LS37" s="14"/>
      <c r="LT37" s="14"/>
      <c r="LU37" s="14"/>
      <c r="LV37" s="14"/>
      <c r="LW37" s="14"/>
      <c r="LX37" s="14"/>
      <c r="LY37" s="14"/>
      <c r="LZ37" s="14"/>
      <c r="MA37" s="14"/>
      <c r="MB37" s="14"/>
      <c r="MC37" s="14"/>
      <c r="MD37" s="14"/>
      <c r="ME37" s="14"/>
      <c r="MF37" s="14"/>
      <c r="MG37" s="14"/>
      <c r="MH37" s="14"/>
      <c r="MI37" s="14"/>
      <c r="MJ37" s="14"/>
      <c r="MK37" s="14"/>
      <c r="ML37" s="14"/>
      <c r="MM37" s="14"/>
      <c r="MN37" s="14"/>
      <c r="MO37" s="14"/>
      <c r="MP37" s="14"/>
      <c r="MQ37" s="14"/>
      <c r="MR37" s="14"/>
      <c r="MS37" s="14"/>
      <c r="MT37" s="9"/>
      <c r="MU37" s="14"/>
      <c r="MV37" s="14"/>
      <c r="MW37" s="14"/>
      <c r="MX37" s="14"/>
      <c r="MY37" s="14"/>
      <c r="MZ37" s="14"/>
      <c r="NA37" s="14"/>
      <c r="NB37" s="9"/>
      <c r="NC37" s="14"/>
      <c r="ND37" s="14"/>
      <c r="NE37" s="14"/>
      <c r="NF37" s="14"/>
      <c r="NG37" s="14"/>
      <c r="NH37" s="14"/>
      <c r="NI37" s="14"/>
      <c r="NJ37" s="14"/>
      <c r="NK37" s="14"/>
      <c r="NL37" s="14"/>
      <c r="NM37" s="14"/>
      <c r="NN37" s="14"/>
      <c r="NO37" s="14"/>
      <c r="NP37" s="14"/>
      <c r="NQ37" s="14"/>
      <c r="NR37" s="14"/>
      <c r="NS37" s="14"/>
      <c r="NT37" s="14"/>
      <c r="NU37" s="14"/>
      <c r="NV37" s="9"/>
      <c r="NW37" s="14"/>
      <c r="NX37" s="14"/>
      <c r="NY37" s="14"/>
      <c r="NZ37" s="14"/>
      <c r="OA37" s="14"/>
      <c r="OB37" s="14"/>
      <c r="OC37" s="14"/>
      <c r="OD37" s="14"/>
      <c r="OE37" s="14"/>
      <c r="OF37" s="14"/>
      <c r="OG37" s="14"/>
      <c r="OH37" s="14"/>
      <c r="OI37" s="14"/>
      <c r="OJ37" s="14"/>
      <c r="OK37" s="14"/>
      <c r="OL37" s="14"/>
      <c r="OM37" s="14"/>
      <c r="ON37" s="14"/>
      <c r="OO37" s="14"/>
      <c r="OP37" s="14"/>
      <c r="OQ37" s="14"/>
      <c r="OR37" s="14"/>
      <c r="OS37" s="14"/>
      <c r="OT37" s="14"/>
      <c r="OU37" s="14"/>
      <c r="OV37" s="14"/>
      <c r="OW37" s="14"/>
      <c r="OX37" s="14"/>
      <c r="OY37" s="14"/>
      <c r="OZ37" s="14"/>
      <c r="PA37" s="14"/>
      <c r="PB37" s="14"/>
      <c r="PC37" s="14"/>
      <c r="PD37" s="14"/>
      <c r="PE37" s="14"/>
      <c r="PF37" s="14"/>
      <c r="PG37" s="14"/>
      <c r="PH37" s="14"/>
      <c r="PI37" s="14"/>
      <c r="PJ37" s="14"/>
      <c r="PK37" s="14"/>
      <c r="PL37" s="14"/>
      <c r="PM37" s="14"/>
      <c r="PN37" s="14"/>
      <c r="PO37" s="14"/>
      <c r="PP37" s="14"/>
      <c r="PQ37" s="14"/>
      <c r="PR37" s="14"/>
      <c r="PS37" s="14"/>
      <c r="PT37" s="14"/>
      <c r="PU37" s="14"/>
      <c r="PV37" s="14"/>
      <c r="PW37" s="14"/>
      <c r="PX37" s="14"/>
      <c r="PY37" s="14"/>
      <c r="PZ37" s="14"/>
      <c r="QA37" s="14"/>
      <c r="QB37" s="14"/>
      <c r="QC37" s="14"/>
      <c r="QD37" s="14"/>
      <c r="QE37" s="14"/>
      <c r="QF37" s="14"/>
      <c r="QG37" s="14"/>
      <c r="QH37" s="14"/>
      <c r="QI37" s="14"/>
      <c r="QJ37" s="14"/>
      <c r="QK37" s="14"/>
      <c r="QL37" s="14"/>
      <c r="QM37" s="14"/>
      <c r="QN37" s="14"/>
      <c r="QO37" s="14"/>
      <c r="QP37" s="14"/>
      <c r="QQ37" s="14"/>
      <c r="QR37" s="14"/>
      <c r="QS37" s="14"/>
      <c r="QT37" s="14"/>
      <c r="QU37" s="14"/>
      <c r="QV37" s="14"/>
      <c r="QW37" s="14"/>
      <c r="QX37" s="14"/>
      <c r="QY37" s="14"/>
      <c r="QZ37" s="14"/>
      <c r="RA37" s="14"/>
      <c r="RB37" s="14"/>
      <c r="RC37" s="14"/>
      <c r="RD37" s="14"/>
      <c r="RE37" s="14"/>
      <c r="RF37" s="14"/>
      <c r="RG37" s="14"/>
      <c r="RH37" s="14"/>
      <c r="RI37" s="14"/>
      <c r="RJ37" s="14"/>
      <c r="RK37" s="14"/>
      <c r="RL37" s="14"/>
      <c r="RM37" s="14"/>
      <c r="RN37" s="14"/>
      <c r="RO37" s="14"/>
      <c r="RP37" s="14"/>
      <c r="RQ37" s="14"/>
      <c r="RR37" s="14"/>
      <c r="RS37" s="14"/>
      <c r="RT37" s="14"/>
      <c r="RU37" s="14"/>
      <c r="RV37" s="14"/>
      <c r="RW37" s="14"/>
      <c r="RX37" s="14"/>
      <c r="RY37" s="14"/>
      <c r="RZ37" s="14"/>
      <c r="SA37" s="14"/>
      <c r="SB37" s="14"/>
      <c r="SC37" s="14"/>
      <c r="SD37" s="14"/>
      <c r="SE37" s="14"/>
      <c r="SF37" s="14"/>
      <c r="SG37" s="14"/>
      <c r="SH37" s="14"/>
      <c r="SI37" s="14"/>
      <c r="SJ37" s="14"/>
      <c r="SK37" s="14"/>
      <c r="SL37" s="14"/>
      <c r="SM37" s="14"/>
      <c r="SN37" s="14"/>
      <c r="SO37" s="14"/>
      <c r="SP37" s="14"/>
      <c r="SQ37" s="14"/>
      <c r="SR37" s="14"/>
      <c r="SS37" s="14"/>
      <c r="ST37" s="14"/>
      <c r="SU37" s="14"/>
      <c r="SV37" s="14"/>
      <c r="SW37" s="14"/>
      <c r="SX37" s="14"/>
      <c r="SY37" s="14"/>
      <c r="SZ37" s="14"/>
      <c r="TA37" s="14"/>
      <c r="TB37" s="14"/>
      <c r="TC37" s="14"/>
      <c r="TD37" s="14"/>
      <c r="TE37" s="14"/>
      <c r="TF37" s="14"/>
      <c r="TG37" s="14"/>
      <c r="TH37" s="14"/>
      <c r="TI37" s="14"/>
      <c r="TJ37" s="14"/>
      <c r="TK37" s="14"/>
      <c r="TL37" s="14"/>
      <c r="TM37" s="14"/>
      <c r="TN37" s="14"/>
      <c r="TO37" s="14"/>
      <c r="TP37" s="14"/>
      <c r="TQ37" s="14"/>
      <c r="TR37" s="14"/>
      <c r="TS37" s="14"/>
      <c r="TT37" s="14"/>
      <c r="TU37" s="14"/>
      <c r="TV37" s="14"/>
      <c r="TW37" s="14"/>
      <c r="TX37" s="14"/>
      <c r="TY37" s="14"/>
      <c r="TZ37" s="14"/>
      <c r="UA37" s="14"/>
      <c r="UB37" s="14"/>
      <c r="UC37" s="14"/>
      <c r="UD37" s="14"/>
      <c r="UE37" s="14"/>
      <c r="UF37" s="14"/>
      <c r="UG37" s="14"/>
      <c r="UH37" s="14"/>
      <c r="UI37" s="14"/>
      <c r="UJ37" s="14"/>
      <c r="UK37" s="14"/>
      <c r="UL37" s="14"/>
      <c r="UM37" s="14"/>
      <c r="UN37" s="14"/>
      <c r="UO37" s="14"/>
      <c r="UP37" s="14"/>
      <c r="UQ37" s="14"/>
      <c r="UR37" s="14"/>
      <c r="US37" s="14"/>
      <c r="UT37" s="14"/>
      <c r="UU37" s="14"/>
      <c r="UV37" s="14"/>
      <c r="UW37" s="14"/>
      <c r="UX37" s="14"/>
      <c r="UY37" s="14"/>
      <c r="UZ37" s="14"/>
      <c r="VA37" s="14"/>
      <c r="VB37" s="23">
        <v>0</v>
      </c>
    </row>
    <row r="38" spans="1:574" outlineLevel="1">
      <c r="A38" s="21">
        <f t="shared" si="93"/>
        <v>33</v>
      </c>
      <c r="B38" s="26">
        <f>$A$23</f>
        <v>18</v>
      </c>
      <c r="C38">
        <f>202</f>
        <v>202</v>
      </c>
      <c r="D38" s="19" t="str">
        <f t="shared" ref="D38:D42" ca="1" si="289">OFFSET(D$5,$B38,0)</f>
        <v>SNSW</v>
      </c>
      <c r="E38" t="b">
        <v>1</v>
      </c>
      <c r="F38" t="b">
        <v>0</v>
      </c>
      <c r="G38" s="351" t="b">
        <v>0</v>
      </c>
      <c r="H38" s="26">
        <v>0</v>
      </c>
      <c r="I38" s="316">
        <v>2</v>
      </c>
      <c r="J38" s="316">
        <v>1</v>
      </c>
      <c r="K38" s="26" t="str">
        <f>""</f>
        <v/>
      </c>
      <c r="L38" s="316">
        <v>3</v>
      </c>
      <c r="M38" s="26">
        <f>d.Region</f>
        <v>2</v>
      </c>
      <c r="N38" s="26">
        <v>2</v>
      </c>
      <c r="O38" s="316">
        <v>3</v>
      </c>
      <c r="P38" s="316">
        <v>2</v>
      </c>
      <c r="Q38" s="26">
        <v>0</v>
      </c>
      <c r="R38" s="26">
        <v>0</v>
      </c>
      <c r="S38" s="26">
        <v>0</v>
      </c>
      <c r="T38" s="26">
        <v>0</v>
      </c>
      <c r="U38" s="26">
        <v>1</v>
      </c>
      <c r="V38" s="21">
        <v>1</v>
      </c>
      <c r="W38" s="21">
        <v>1</v>
      </c>
      <c r="X38" s="26">
        <v>1</v>
      </c>
      <c r="Y38" s="21"/>
      <c r="Z38" s="21"/>
      <c r="AA38" s="21"/>
      <c r="AB38" s="21"/>
      <c r="AC38" s="21">
        <v>0</v>
      </c>
      <c r="AD38" s="21"/>
      <c r="AE38" s="21">
        <v>0</v>
      </c>
      <c r="AF38" s="21">
        <v>0</v>
      </c>
      <c r="AG38" s="21">
        <v>0</v>
      </c>
      <c r="AH38" s="21">
        <v>0</v>
      </c>
      <c r="AI38" s="21">
        <v>0</v>
      </c>
      <c r="AJ38" s="21">
        <v>0</v>
      </c>
      <c r="AK38" s="21">
        <v>0</v>
      </c>
      <c r="AL38" s="136">
        <f t="shared" ref="AL38:AL42" si="290">INDEX(i.StdELMan,($M38-1)*12+($N38-1)*3+$O38,AL$16)</f>
        <v>2</v>
      </c>
      <c r="AM38" s="136">
        <f>INDEX(CHOOSE($O38,DataAutumn!i.AdultDrys,DataWinter!i.AdultDrys,DataSpring!i.AdultDrys),1,$N38)</f>
        <v>3</v>
      </c>
      <c r="AN38" s="5">
        <f t="shared" ref="AN38:AO42" si="291">INDEX(i.FlkStrctr,$N38,AN$15)</f>
        <v>2</v>
      </c>
      <c r="AO38" s="5">
        <f t="shared" si="291"/>
        <v>0</v>
      </c>
      <c r="AP38" s="5">
        <f t="shared" ref="AP38:AP42" si="292">INDEX(i.StdELMan,($M38-1)*12+($N38-1)*3+$O38,AP$15)</f>
        <v>1</v>
      </c>
      <c r="AQ38">
        <f t="shared" ref="AQ38:AQ42" si="293">IFERROR(MOD($CM38,100),0)</f>
        <v>0</v>
      </c>
      <c r="AS38" s="229" t="str">
        <f ca="1">"00000 FeedSupplyTemplate "
&amp; $D38           &amp; IF($JB38=0," FWM","")&amp;IF($JB38=1," MWM","")&amp;IF($JB38=5," Mat","")&amp;IF($JC38=TRUE,"&amp;BBT","    ")          &amp; " Day"&amp;INDEX(i.DOY,$O38,1)
&amp; " Scan"&amp;$P38&amp;"-"&amp;$Q38&amp;$R38&amp;$S38&amp;$T38        &amp; " RR"&amp;TEXT($JV38*100,"000p;-00p;000p;@")
&amp; " WP"&amp;TEXT($MY38*100,"000p")           &amp; " MP"&amp;TEXT($MZ38*100,"000p")           &amp; " GP"&amp;TEXT($NA38*100,"000p")
&amp; " T_" &amp; IF(AND($CJ38,$CL38),"TRUE ")        &amp; " (F"&amp;3+COUNTIF($CY38:$DB38,TRUE)&amp;3&amp;"N"&amp;$DD38&amp;$DE38&amp;")"</f>
        <v>00000 FeedSupplyTemplate SNSW MWM     Day204 Scan2-0000 RR000p WP100p MP100p GP100p T_FALSE (F33N11)</v>
      </c>
      <c r="AT38" s="9" t="str">
        <f ca="1">IF(COUNTIF(AS$5:AS38,AS38)=1,"-","Dup")</f>
        <v>-</v>
      </c>
      <c r="AU38" s="9"/>
      <c r="AV38" s="12" t="b">
        <v>0</v>
      </c>
      <c r="AW38" s="12" t="b">
        <v>0</v>
      </c>
      <c r="AX38" s="12" t="b">
        <v>0</v>
      </c>
      <c r="AY38" s="12" t="b">
        <v>0</v>
      </c>
      <c r="AZ38" s="12" t="b">
        <v>0</v>
      </c>
      <c r="BA38" s="12" t="b">
        <v>0</v>
      </c>
      <c r="BB38" s="12" t="b">
        <v>0</v>
      </c>
      <c r="BC38" s="12" t="b">
        <v>0</v>
      </c>
      <c r="BD38" s="9"/>
      <c r="BE38" s="5" t="b">
        <f t="shared" ref="BE38:BJ42" si="294">INDEX(i.model_structure,$I38,BE$15)</f>
        <v>0</v>
      </c>
      <c r="BF38" s="5" t="str">
        <f t="shared" si="294"/>
        <v>-</v>
      </c>
      <c r="BG38" s="5" t="b">
        <f t="shared" si="294"/>
        <v>0</v>
      </c>
      <c r="BH38" s="5" t="b">
        <f t="shared" si="294"/>
        <v>1</v>
      </c>
      <c r="BI38" s="5" t="b">
        <f t="shared" si="294"/>
        <v>1</v>
      </c>
      <c r="BJ38" s="136">
        <f t="shared" si="294"/>
        <v>0</v>
      </c>
      <c r="BK38" s="466" t="b">
        <v>1</v>
      </c>
      <c r="BL38" s="9"/>
      <c r="BM38" s="5" t="str">
        <f t="shared" ref="BM38:BM42" ca="1" si="295">IF($N38&lt;&gt;4,OFFSET(BM$5,$B38,0),1)</f>
        <v>-</v>
      </c>
      <c r="BN38" s="19" t="str">
        <f t="shared" ref="BN38:BP42" ca="1" si="296">OFFSET(BN$5,$B38,0)</f>
        <v>-</v>
      </c>
      <c r="BO38" s="19" t="str">
        <f t="shared" ca="1" si="296"/>
        <v>-</v>
      </c>
      <c r="BP38" s="19" t="str">
        <f t="shared" ca="1" si="296"/>
        <v>-</v>
      </c>
      <c r="BQ38" s="5" t="str">
        <f t="shared" ref="BQ38:BQ42" ca="1" si="297">IF($N38&lt;&gt;4,OFFSET(BQ$5,$B38,0),1)</f>
        <v>-</v>
      </c>
      <c r="BR38" s="19" t="str">
        <f t="shared" ref="BR38:BR42" ca="1" si="298">OFFSET(BR$5,$B38,0)</f>
        <v>-</v>
      </c>
      <c r="BS38" s="5" t="str">
        <f t="shared" ref="BS38:BS42" ca="1" si="299">IF($N38&lt;&gt;4,OFFSET(BS$5,$B38,0),1)</f>
        <v>-</v>
      </c>
      <c r="BT38" s="19" t="str">
        <f t="shared" ref="BT38:BV42" ca="1" si="300">OFFSET(BT$5,$B38,0)</f>
        <v>-</v>
      </c>
      <c r="BU38" s="19" t="str">
        <f t="shared" ca="1" si="300"/>
        <v>-</v>
      </c>
      <c r="BV38" s="19" t="str">
        <f t="shared" ca="1" si="300"/>
        <v>-</v>
      </c>
      <c r="BW38" s="5" t="str">
        <f t="shared" ref="BW38:BW42" ca="1" si="301">IF($N38&lt;&gt;4,OFFSET(BW$5,$B38,0),1)</f>
        <v>-</v>
      </c>
      <c r="BX38" s="9"/>
      <c r="BY38" s="19" t="str">
        <f t="shared" ref="BY38:CH42" ca="1" si="302">OFFSET(BY$5,$B38,0)</f>
        <v>-</v>
      </c>
      <c r="BZ38" s="19" t="str">
        <f t="shared" ca="1" si="302"/>
        <v>-</v>
      </c>
      <c r="CA38" s="19" t="str">
        <f t="shared" ca="1" si="302"/>
        <v>-</v>
      </c>
      <c r="CB38" s="19" t="str">
        <f t="shared" ca="1" si="302"/>
        <v>-</v>
      </c>
      <c r="CC38" s="19" t="str">
        <f t="shared" ca="1" si="302"/>
        <v>-</v>
      </c>
      <c r="CD38" s="19" t="str">
        <f t="shared" ca="1" si="302"/>
        <v>-</v>
      </c>
      <c r="CE38" s="19" t="str">
        <f t="shared" ca="1" si="302"/>
        <v>-</v>
      </c>
      <c r="CF38" s="19" t="str">
        <f t="shared" ca="1" si="302"/>
        <v>-</v>
      </c>
      <c r="CG38" s="19" t="str">
        <f t="shared" ca="1" si="302"/>
        <v>-</v>
      </c>
      <c r="CH38" s="19" t="str">
        <f t="shared" ca="1" si="302"/>
        <v>-</v>
      </c>
      <c r="CI38" s="9"/>
      <c r="CJ38" s="136" t="b">
        <f>$CL38</f>
        <v>0</v>
      </c>
      <c r="CK38" s="12" t="b">
        <v>0</v>
      </c>
      <c r="CL38" s="12" t="b">
        <v>0</v>
      </c>
      <c r="CM38" s="12">
        <f>VALUE($M38&amp;$N38&amp;$O38&amp;$X38&amp;$P38&amp;$Q38&amp;$R38&amp;$S38&amp;$T38)</f>
        <v>223120000</v>
      </c>
      <c r="CN38" s="136" t="b">
        <f>NOT(CL38)</f>
        <v>1</v>
      </c>
      <c r="CO38" s="12" t="s">
        <v>34</v>
      </c>
      <c r="CP38" s="12" t="b">
        <v>1</v>
      </c>
      <c r="CQ38" s="538">
        <f>VALUE($M38&amp;$N38&amp;$O38&amp;$X38&amp;$P38&amp;$Q38&amp;$R38&amp;$S38&amp;$T38&amp;"01")</f>
        <v>22312000001</v>
      </c>
      <c r="CR38" s="433">
        <f t="shared" ref="CR38:CT42" si="303">INDEX(i.UserPeriod0,$AP38,CR$15)</f>
        <v>652</v>
      </c>
      <c r="CS38" s="433">
        <f t="shared" si="303"/>
        <v>686</v>
      </c>
      <c r="CT38" s="433">
        <f t="shared" si="303"/>
        <v>721</v>
      </c>
      <c r="CU38" s="144">
        <f t="shared" ref="CU38:CW42" si="304">7*INDEX(i.end_joining,1,CU$15+($AP38-1)*3)</f>
        <v>378</v>
      </c>
      <c r="CV38" s="144">
        <f t="shared" si="304"/>
        <v>413</v>
      </c>
      <c r="CW38" s="144">
        <f t="shared" si="304"/>
        <v>448</v>
      </c>
      <c r="CX38" s="19" t="str">
        <f t="shared" ref="CX38:DC40" ca="1" si="305">OFFSET(CX$5,$B38,0)</f>
        <v>-</v>
      </c>
      <c r="CY38" s="19" t="str">
        <f t="shared" ca="1" si="305"/>
        <v>-</v>
      </c>
      <c r="CZ38" s="19" t="str">
        <f t="shared" ca="1" si="305"/>
        <v>-</v>
      </c>
      <c r="DA38" s="19" t="str">
        <f t="shared" ca="1" si="305"/>
        <v>-</v>
      </c>
      <c r="DB38" s="19" t="str">
        <f t="shared" ca="1" si="305"/>
        <v>-</v>
      </c>
      <c r="DC38" s="19" t="str">
        <f t="shared" ca="1" si="305"/>
        <v>-</v>
      </c>
      <c r="DD38" s="12">
        <v>1</v>
      </c>
      <c r="DE38" s="12">
        <v>1</v>
      </c>
      <c r="DF38" s="12">
        <v>0</v>
      </c>
      <c r="DG38" s="19" t="str">
        <f t="shared" ref="DG38:DK38" ca="1" si="306">OFFSET(DG$5,$B38,0)</f>
        <v>-</v>
      </c>
      <c r="DH38" s="19" t="str">
        <f t="shared" ca="1" si="306"/>
        <v>-</v>
      </c>
      <c r="DI38" s="19" t="str">
        <f t="shared" ca="1" si="306"/>
        <v>-</v>
      </c>
      <c r="DJ38" s="19" t="str">
        <f t="shared" ca="1" si="306"/>
        <v>-</v>
      </c>
      <c r="DK38" s="19" t="str">
        <f t="shared" ca="1" si="306"/>
        <v>-</v>
      </c>
      <c r="DL38" s="244">
        <f t="shared" ref="DL38" si="307">DF38</f>
        <v>0</v>
      </c>
      <c r="DM38" s="244" t="str">
        <f ca="1">DG38</f>
        <v>-</v>
      </c>
      <c r="DN38" s="244" t="str">
        <f t="shared" ref="DN38" ca="1" si="308">DH38</f>
        <v>-</v>
      </c>
      <c r="DO38" s="19" t="str">
        <f t="shared" ref="DO38:DQ42" ca="1" si="309">OFFSET(DO$5,$B38,0)</f>
        <v>-</v>
      </c>
      <c r="DP38" s="19">
        <f t="shared" ca="1" si="309"/>
        <v>0</v>
      </c>
      <c r="DQ38" s="19">
        <f t="shared" ca="1" si="309"/>
        <v>0</v>
      </c>
      <c r="DR38" s="9"/>
      <c r="DS38" s="19">
        <f t="shared" ca="1" si="191"/>
        <v>0</v>
      </c>
      <c r="DT38" s="19">
        <f t="shared" ca="1" si="191"/>
        <v>0</v>
      </c>
      <c r="DU38" s="19">
        <f t="shared" ca="1" si="191"/>
        <v>0</v>
      </c>
      <c r="DV38" s="19">
        <f t="shared" ca="1" si="191"/>
        <v>0</v>
      </c>
      <c r="DW38" s="19">
        <f t="shared" ca="1" si="191"/>
        <v>0</v>
      </c>
      <c r="DX38" s="19">
        <f t="shared" ca="1" si="191"/>
        <v>0</v>
      </c>
      <c r="DY38" s="19">
        <f t="shared" ca="1" si="191"/>
        <v>0</v>
      </c>
      <c r="DZ38" s="19">
        <f t="shared" ca="1" si="191"/>
        <v>0</v>
      </c>
      <c r="EA38" s="19">
        <f t="shared" ca="1" si="191"/>
        <v>0</v>
      </c>
      <c r="EB38" s="19">
        <f t="shared" ca="1" si="191"/>
        <v>0</v>
      </c>
      <c r="EC38" s="19">
        <f t="shared" ca="1" si="191"/>
        <v>0</v>
      </c>
      <c r="ED38" s="19">
        <f t="shared" ca="1" si="191"/>
        <v>0</v>
      </c>
      <c r="EE38" s="19">
        <f t="shared" ca="1" si="191"/>
        <v>0</v>
      </c>
      <c r="EF38" s="19">
        <f t="shared" ref="EF38:FB42" ca="1" si="310">OFFSET(EF$5,$B38,0)</f>
        <v>0</v>
      </c>
      <c r="EG38" s="19">
        <f t="shared" ca="1" si="310"/>
        <v>0</v>
      </c>
      <c r="EH38" s="19">
        <f t="shared" ca="1" si="310"/>
        <v>0</v>
      </c>
      <c r="EI38" s="19">
        <f t="shared" ca="1" si="310"/>
        <v>0</v>
      </c>
      <c r="EJ38" s="19">
        <f t="shared" ca="1" si="310"/>
        <v>0</v>
      </c>
      <c r="EK38" s="19">
        <f t="shared" ca="1" si="310"/>
        <v>0</v>
      </c>
      <c r="EL38" s="19">
        <f t="shared" ca="1" si="310"/>
        <v>0</v>
      </c>
      <c r="EM38" s="19">
        <f t="shared" ca="1" si="310"/>
        <v>0</v>
      </c>
      <c r="EN38" s="19">
        <f t="shared" ca="1" si="310"/>
        <v>0</v>
      </c>
      <c r="EO38" s="19">
        <f t="shared" ca="1" si="310"/>
        <v>0</v>
      </c>
      <c r="EP38" s="19">
        <f t="shared" ca="1" si="310"/>
        <v>0</v>
      </c>
      <c r="EQ38" s="19">
        <f t="shared" ca="1" si="310"/>
        <v>0</v>
      </c>
      <c r="ER38" s="19">
        <f t="shared" ca="1" si="310"/>
        <v>0</v>
      </c>
      <c r="ES38" s="19">
        <f t="shared" ca="1" si="310"/>
        <v>0</v>
      </c>
      <c r="ET38" s="19">
        <f t="shared" ca="1" si="310"/>
        <v>0</v>
      </c>
      <c r="EU38" s="19">
        <f t="shared" ca="1" si="310"/>
        <v>0</v>
      </c>
      <c r="EV38" s="19">
        <f t="shared" ca="1" si="310"/>
        <v>0</v>
      </c>
      <c r="EW38" s="19">
        <f t="shared" ca="1" si="310"/>
        <v>0</v>
      </c>
      <c r="EX38" s="19">
        <f t="shared" ca="1" si="310"/>
        <v>0</v>
      </c>
      <c r="EY38" s="19">
        <f t="shared" ca="1" si="310"/>
        <v>0</v>
      </c>
      <c r="EZ38" s="19">
        <f t="shared" ca="1" si="310"/>
        <v>0</v>
      </c>
      <c r="FA38" s="19">
        <f t="shared" ca="1" si="310"/>
        <v>0</v>
      </c>
      <c r="FB38" s="19">
        <f t="shared" ca="1" si="310"/>
        <v>0</v>
      </c>
      <c r="FC38" s="19">
        <f t="shared" ref="EI38:GP41" ca="1" si="311">OFFSET(FC$5,$B38,0)</f>
        <v>0</v>
      </c>
      <c r="FD38" s="19">
        <f t="shared" ca="1" si="311"/>
        <v>0</v>
      </c>
      <c r="FE38" s="19">
        <f t="shared" ca="1" si="311"/>
        <v>0</v>
      </c>
      <c r="FF38" s="19">
        <f t="shared" ca="1" si="311"/>
        <v>0</v>
      </c>
      <c r="FG38" s="19">
        <f t="shared" ca="1" si="311"/>
        <v>0</v>
      </c>
      <c r="FH38" s="19">
        <f t="shared" ref="FH38:FQ41" ca="1" si="312">OFFSET(FH$5,$B38,0)</f>
        <v>0</v>
      </c>
      <c r="FI38" s="19">
        <f t="shared" ca="1" si="312"/>
        <v>0</v>
      </c>
      <c r="FJ38" s="19">
        <f t="shared" ca="1" si="312"/>
        <v>0</v>
      </c>
      <c r="FK38" s="19">
        <f t="shared" ca="1" si="312"/>
        <v>0</v>
      </c>
      <c r="FL38" s="19">
        <f t="shared" ca="1" si="312"/>
        <v>0</v>
      </c>
      <c r="FM38" s="19">
        <f t="shared" ca="1" si="312"/>
        <v>0</v>
      </c>
      <c r="FN38" s="19">
        <f t="shared" ca="1" si="312"/>
        <v>0</v>
      </c>
      <c r="FO38" s="19">
        <f t="shared" ca="1" si="312"/>
        <v>0</v>
      </c>
      <c r="FP38" s="19">
        <f t="shared" ca="1" si="312"/>
        <v>0</v>
      </c>
      <c r="FQ38" s="19">
        <f t="shared" ca="1" si="312"/>
        <v>0</v>
      </c>
      <c r="FR38" s="19">
        <f t="shared" ca="1" si="311"/>
        <v>0</v>
      </c>
      <c r="FS38" s="19">
        <f t="shared" ca="1" si="311"/>
        <v>0</v>
      </c>
      <c r="FT38" s="19">
        <f t="shared" ca="1" si="311"/>
        <v>0</v>
      </c>
      <c r="FU38" s="19">
        <f t="shared" ca="1" si="311"/>
        <v>0</v>
      </c>
      <c r="FV38" s="19">
        <f t="shared" ca="1" si="311"/>
        <v>0</v>
      </c>
      <c r="FW38" s="19">
        <f t="shared" ca="1" si="311"/>
        <v>0</v>
      </c>
      <c r="FX38" s="19">
        <f t="shared" ca="1" si="311"/>
        <v>0</v>
      </c>
      <c r="FY38" s="19">
        <f t="shared" ca="1" si="311"/>
        <v>0</v>
      </c>
      <c r="FZ38" s="19">
        <f t="shared" ca="1" si="311"/>
        <v>0</v>
      </c>
      <c r="GA38" s="19">
        <f t="shared" ca="1" si="311"/>
        <v>0</v>
      </c>
      <c r="GB38" s="19">
        <f t="shared" ca="1" si="311"/>
        <v>0</v>
      </c>
      <c r="GC38" s="19">
        <f t="shared" ca="1" si="311"/>
        <v>0</v>
      </c>
      <c r="GD38" s="19">
        <f t="shared" ca="1" si="311"/>
        <v>0</v>
      </c>
      <c r="GE38" s="19">
        <f t="shared" ca="1" si="311"/>
        <v>0</v>
      </c>
      <c r="GF38" s="19">
        <f t="shared" ca="1" si="311"/>
        <v>0</v>
      </c>
      <c r="GG38" s="19">
        <f t="shared" ca="1" si="311"/>
        <v>0</v>
      </c>
      <c r="GH38" s="19">
        <f t="shared" ca="1" si="311"/>
        <v>0</v>
      </c>
      <c r="GI38" s="19">
        <f t="shared" ca="1" si="311"/>
        <v>0</v>
      </c>
      <c r="GJ38" s="19">
        <f t="shared" ca="1" si="311"/>
        <v>0</v>
      </c>
      <c r="GK38" s="19">
        <f t="shared" ca="1" si="311"/>
        <v>0</v>
      </c>
      <c r="GL38" s="19">
        <f t="shared" ca="1" si="311"/>
        <v>0</v>
      </c>
      <c r="GM38" s="19">
        <f t="shared" ca="1" si="311"/>
        <v>0</v>
      </c>
      <c r="GN38" s="19">
        <f t="shared" ca="1" si="311"/>
        <v>0</v>
      </c>
      <c r="GO38" s="19">
        <f t="shared" ca="1" si="311"/>
        <v>0</v>
      </c>
      <c r="GP38" s="19">
        <f t="shared" ca="1" si="311"/>
        <v>0</v>
      </c>
      <c r="GQ38" s="19">
        <f t="shared" ref="GQ38:HM42" ca="1" si="313">OFFSET(GQ$5,$B38,0)</f>
        <v>0</v>
      </c>
      <c r="GR38" s="19">
        <f t="shared" ca="1" si="313"/>
        <v>0</v>
      </c>
      <c r="GS38" s="19">
        <f t="shared" ca="1" si="313"/>
        <v>0</v>
      </c>
      <c r="GT38" s="19">
        <f t="shared" ca="1" si="313"/>
        <v>0</v>
      </c>
      <c r="GU38" s="19">
        <f t="shared" ca="1" si="313"/>
        <v>0</v>
      </c>
      <c r="GV38" s="19">
        <f t="shared" ca="1" si="313"/>
        <v>0</v>
      </c>
      <c r="GW38" s="19">
        <f t="shared" ca="1" si="313"/>
        <v>0</v>
      </c>
      <c r="GX38" s="19">
        <f t="shared" ca="1" si="313"/>
        <v>0</v>
      </c>
      <c r="GY38" s="19">
        <f t="shared" ca="1" si="313"/>
        <v>0</v>
      </c>
      <c r="GZ38" s="19">
        <f t="shared" ca="1" si="313"/>
        <v>0</v>
      </c>
      <c r="HA38" s="19">
        <f t="shared" ca="1" si="313"/>
        <v>0</v>
      </c>
      <c r="HB38" s="19">
        <f t="shared" ca="1" si="313"/>
        <v>0</v>
      </c>
      <c r="HC38" s="19">
        <f t="shared" ca="1" si="313"/>
        <v>0</v>
      </c>
      <c r="HD38" s="19">
        <f t="shared" ca="1" si="313"/>
        <v>0</v>
      </c>
      <c r="HE38" s="19">
        <f t="shared" ca="1" si="313"/>
        <v>0</v>
      </c>
      <c r="HF38" s="19">
        <f t="shared" ca="1" si="313"/>
        <v>0</v>
      </c>
      <c r="HG38" s="19">
        <f t="shared" ca="1" si="313"/>
        <v>0</v>
      </c>
      <c r="HH38" s="19">
        <f t="shared" ca="1" si="313"/>
        <v>0</v>
      </c>
      <c r="HI38" s="19">
        <f t="shared" ca="1" si="313"/>
        <v>0</v>
      </c>
      <c r="HJ38" s="19">
        <f t="shared" ca="1" si="313"/>
        <v>0</v>
      </c>
      <c r="HK38" s="19">
        <f t="shared" ca="1" si="313"/>
        <v>0</v>
      </c>
      <c r="HL38" s="19">
        <f t="shared" ca="1" si="313"/>
        <v>0</v>
      </c>
      <c r="HM38" s="19">
        <f t="shared" ca="1" si="313"/>
        <v>0</v>
      </c>
      <c r="HN38" s="19">
        <f t="shared" ref="HN38:IY42" ca="1" si="314">OFFSET(HN$5,$B38,0)</f>
        <v>0</v>
      </c>
      <c r="HO38" s="19">
        <f t="shared" ca="1" si="314"/>
        <v>0</v>
      </c>
      <c r="HP38" s="19">
        <f t="shared" ca="1" si="314"/>
        <v>0</v>
      </c>
      <c r="HQ38" s="19">
        <f t="shared" ref="HQ38:HZ42" ca="1" si="315">OFFSET(HQ$5,$B38,0)</f>
        <v>0</v>
      </c>
      <c r="HR38" s="19">
        <f t="shared" ca="1" si="315"/>
        <v>0</v>
      </c>
      <c r="HS38" s="19">
        <f t="shared" ca="1" si="315"/>
        <v>0</v>
      </c>
      <c r="HT38" s="19">
        <f t="shared" ca="1" si="315"/>
        <v>0</v>
      </c>
      <c r="HU38" s="19">
        <f t="shared" ca="1" si="315"/>
        <v>0</v>
      </c>
      <c r="HV38" s="19">
        <f t="shared" ca="1" si="315"/>
        <v>0</v>
      </c>
      <c r="HW38" s="19">
        <f t="shared" ca="1" si="315"/>
        <v>0</v>
      </c>
      <c r="HX38" s="19">
        <f t="shared" ca="1" si="315"/>
        <v>0</v>
      </c>
      <c r="HY38" s="19">
        <f t="shared" ca="1" si="315"/>
        <v>0</v>
      </c>
      <c r="HZ38" s="19">
        <f t="shared" ca="1" si="315"/>
        <v>0</v>
      </c>
      <c r="IA38" s="19">
        <f t="shared" ca="1" si="314"/>
        <v>0</v>
      </c>
      <c r="IB38" s="19">
        <f t="shared" ca="1" si="314"/>
        <v>0</v>
      </c>
      <c r="IC38" s="19">
        <f t="shared" ca="1" si="314"/>
        <v>0</v>
      </c>
      <c r="ID38" s="19">
        <f t="shared" ca="1" si="314"/>
        <v>0</v>
      </c>
      <c r="IE38" s="19">
        <f t="shared" ca="1" si="314"/>
        <v>0</v>
      </c>
      <c r="IF38" s="19">
        <f t="shared" ca="1" si="314"/>
        <v>0</v>
      </c>
      <c r="IG38" s="19">
        <f t="shared" ca="1" si="314"/>
        <v>0</v>
      </c>
      <c r="IH38" s="19">
        <f t="shared" ca="1" si="314"/>
        <v>0</v>
      </c>
      <c r="II38" s="19">
        <f t="shared" ca="1" si="314"/>
        <v>0</v>
      </c>
      <c r="IJ38" s="19">
        <f t="shared" ca="1" si="314"/>
        <v>0</v>
      </c>
      <c r="IK38" s="19">
        <f t="shared" ca="1" si="314"/>
        <v>0</v>
      </c>
      <c r="IL38" s="19">
        <f t="shared" ca="1" si="314"/>
        <v>0</v>
      </c>
      <c r="IM38" s="19">
        <f t="shared" ca="1" si="314"/>
        <v>0</v>
      </c>
      <c r="IN38" s="19">
        <f t="shared" ca="1" si="314"/>
        <v>0</v>
      </c>
      <c r="IO38" s="19">
        <f t="shared" ca="1" si="314"/>
        <v>0</v>
      </c>
      <c r="IP38" s="19">
        <f t="shared" ca="1" si="314"/>
        <v>0</v>
      </c>
      <c r="IQ38" s="19">
        <f t="shared" ca="1" si="314"/>
        <v>0</v>
      </c>
      <c r="IR38" s="19">
        <f t="shared" ca="1" si="314"/>
        <v>0</v>
      </c>
      <c r="IS38" s="19">
        <f t="shared" ca="1" si="314"/>
        <v>0</v>
      </c>
      <c r="IT38" s="19">
        <f t="shared" ca="1" si="314"/>
        <v>0</v>
      </c>
      <c r="IU38" s="19">
        <f t="shared" ca="1" si="314"/>
        <v>0</v>
      </c>
      <c r="IV38" s="19">
        <f t="shared" ca="1" si="314"/>
        <v>0</v>
      </c>
      <c r="IW38" s="19">
        <f t="shared" ca="1" si="314"/>
        <v>0</v>
      </c>
      <c r="IX38" s="19">
        <f t="shared" ca="1" si="314"/>
        <v>0</v>
      </c>
      <c r="IY38" s="19">
        <f t="shared" ca="1" si="314"/>
        <v>0</v>
      </c>
      <c r="IZ38" s="5">
        <f t="shared" ref="IZ38:IZ42" si="316">INDEX(i.TOL,$O38,IZ$15)</f>
        <v>67</v>
      </c>
      <c r="JA38" s="9"/>
      <c r="JB38" s="5">
        <f t="shared" ref="JB38:JC42" si="317">INDEX(i.FlkStrctr,$N38,JB$15)</f>
        <v>1</v>
      </c>
      <c r="JC38" s="5" t="b">
        <f t="shared" si="317"/>
        <v>0</v>
      </c>
      <c r="JD38" s="19">
        <f t="shared" ca="1" si="227"/>
        <v>0</v>
      </c>
      <c r="JE38" s="5">
        <f t="shared" ref="JE38:JE42" si="318">INDEX(i.RR_scenario,$U38,$N38)</f>
        <v>0</v>
      </c>
      <c r="JF38" s="5">
        <f t="shared" ref="JF38:JF42" si="319">INDEX(i.dryman,($AM38-1)*4+$AL38,JF$15)</f>
        <v>1.2500000000000001E-2</v>
      </c>
      <c r="JG38" s="19">
        <f t="shared" ref="JG38:JH42" ca="1" si="320">OFFSET(JG$5,$B38,0)</f>
        <v>0</v>
      </c>
      <c r="JH38" s="19">
        <f t="shared" ca="1" si="320"/>
        <v>0</v>
      </c>
      <c r="JI38" s="5">
        <f t="shared" ref="JI38:JI42" si="321">INDEX(i.FlkStrctr,$N38,JI$15)</f>
        <v>60</v>
      </c>
      <c r="JJ38" s="19">
        <f t="shared" ca="1" si="227"/>
        <v>1</v>
      </c>
      <c r="JK38" s="19">
        <f t="shared" ca="1" si="227"/>
        <v>0</v>
      </c>
      <c r="JL38" s="19">
        <f t="shared" ca="1" si="227"/>
        <v>0</v>
      </c>
      <c r="JM38" s="19">
        <f t="shared" ca="1" si="227"/>
        <v>0</v>
      </c>
      <c r="JN38" s="19">
        <f t="shared" ca="1" si="233"/>
        <v>0</v>
      </c>
      <c r="JO38" s="19">
        <f t="shared" ca="1" si="233"/>
        <v>0</v>
      </c>
      <c r="JP38" s="19">
        <f t="shared" ca="1" si="227"/>
        <v>0</v>
      </c>
      <c r="JQ38" s="19">
        <f t="shared" ca="1" si="227"/>
        <v>0</v>
      </c>
      <c r="JR38" s="19">
        <f t="shared" ca="1" si="227"/>
        <v>0</v>
      </c>
      <c r="JS38" s="19">
        <f t="shared" ca="1" si="227"/>
        <v>0</v>
      </c>
      <c r="JT38" s="19">
        <f t="shared" ca="1" si="227"/>
        <v>0</v>
      </c>
      <c r="JU38" s="19">
        <f t="shared" ca="1" si="227"/>
        <v>0</v>
      </c>
      <c r="JV38" s="19">
        <f t="shared" ca="1" si="227"/>
        <v>0</v>
      </c>
      <c r="JW38" s="19">
        <f t="shared" ca="1" si="227"/>
        <v>0</v>
      </c>
      <c r="JX38" s="19">
        <f t="shared" ca="1" si="227"/>
        <v>0</v>
      </c>
      <c r="JY38" s="19">
        <f t="shared" ca="1" si="227"/>
        <v>0</v>
      </c>
      <c r="JZ38" s="19">
        <f t="shared" ca="1" si="227"/>
        <v>0</v>
      </c>
      <c r="KA38" s="19">
        <f t="shared" ca="1" si="227"/>
        <v>0</v>
      </c>
      <c r="KB38" s="19">
        <f t="shared" ca="1" si="227"/>
        <v>0</v>
      </c>
      <c r="KC38" s="19">
        <f t="shared" ca="1" si="227"/>
        <v>0</v>
      </c>
      <c r="KD38" s="19">
        <f t="shared" ca="1" si="227"/>
        <v>0</v>
      </c>
      <c r="KE38" s="19">
        <f t="shared" ca="1" si="227"/>
        <v>0</v>
      </c>
      <c r="KF38" s="5">
        <f t="shared" ref="KF38:KI42" si="322">INDEX(i.dryman,($AM38-1)*4+$AL38,KF$16)</f>
        <v>0</v>
      </c>
      <c r="KG38" s="5">
        <f t="shared" si="322"/>
        <v>6.25E-2</v>
      </c>
      <c r="KH38" s="5">
        <f t="shared" si="322"/>
        <v>6.25E-2</v>
      </c>
      <c r="KI38" s="5">
        <f t="shared" si="322"/>
        <v>6.25E-2</v>
      </c>
      <c r="KJ38" s="19">
        <f t="shared" ca="1" si="284"/>
        <v>0</v>
      </c>
      <c r="KK38" s="19">
        <f t="shared" ca="1" si="227"/>
        <v>0</v>
      </c>
      <c r="KL38" s="19">
        <f t="shared" ca="1" si="235"/>
        <v>0</v>
      </c>
      <c r="KM38" s="19">
        <f t="shared" ca="1" si="227"/>
        <v>0</v>
      </c>
      <c r="KN38" s="19">
        <f t="shared" ca="1" si="227"/>
        <v>1</v>
      </c>
      <c r="KO38" s="19">
        <f t="shared" ca="1" si="227"/>
        <v>0</v>
      </c>
      <c r="KP38" s="19">
        <f t="shared" ca="1" si="227"/>
        <v>1</v>
      </c>
      <c r="KQ38" s="9"/>
      <c r="KR38" s="5" t="b">
        <f t="shared" ref="KR38:KR42" ca="1" si="323">IF($L38&lt;&gt;0,INDEX(i.cropgraze_inc,$L38,KR$15),OFFSET(KR$5,$B38,0))</f>
        <v>1</v>
      </c>
      <c r="KS38" s="5" t="b">
        <f t="shared" ref="KS38:KU42" si="324">($O38=KS$19)</f>
        <v>0</v>
      </c>
      <c r="KT38" s="5" t="b">
        <f t="shared" si="324"/>
        <v>0</v>
      </c>
      <c r="KU38" s="5" t="b">
        <f t="shared" si="324"/>
        <v>1</v>
      </c>
      <c r="KV38" s="136">
        <f t="shared" ref="KV38:KW42" si="325">$P38</f>
        <v>2</v>
      </c>
      <c r="KW38" s="136">
        <f t="shared" si="325"/>
        <v>2</v>
      </c>
      <c r="KX38" s="12" t="s">
        <v>34</v>
      </c>
      <c r="KY38" s="12" t="s">
        <v>34</v>
      </c>
      <c r="KZ38" s="12" t="s">
        <v>34</v>
      </c>
      <c r="LA38" s="12" t="s">
        <v>34</v>
      </c>
      <c r="LB38" s="12">
        <v>1</v>
      </c>
      <c r="LC38" s="12">
        <v>0.66</v>
      </c>
      <c r="LD38" s="237" t="s">
        <v>34</v>
      </c>
      <c r="LE38" s="5" t="str" cm="1">
        <f t="array" ref="LE38">IF(OR(LF38:LM38&lt;&gt;"-"),TRUE,"-")</f>
        <v>-</v>
      </c>
      <c r="LF38" s="575" t="s">
        <v>34</v>
      </c>
      <c r="LG38" s="575" t="s">
        <v>34</v>
      </c>
      <c r="LH38" s="575" t="s">
        <v>34</v>
      </c>
      <c r="LI38" s="575" t="s">
        <v>34</v>
      </c>
      <c r="LJ38" s="575" t="s">
        <v>34</v>
      </c>
      <c r="LK38" s="575" t="s">
        <v>34</v>
      </c>
      <c r="LL38" s="575" t="s">
        <v>34</v>
      </c>
      <c r="LM38" s="575" t="s">
        <v>34</v>
      </c>
      <c r="LN38" s="576" t="str">
        <f t="array" ref="LN38">IF(OR(LO38:LU38&lt;&gt;"-"),TRUE,"-")</f>
        <v>-</v>
      </c>
      <c r="LO38" s="5" t="str">
        <f t="array" ref="LO38">IF(OR(LP38:LV38&lt;&gt;"-"),TRUE,"-")</f>
        <v>-</v>
      </c>
      <c r="LP38" s="12" t="s">
        <v>34</v>
      </c>
      <c r="LQ38" s="12" t="s">
        <v>34</v>
      </c>
      <c r="LR38" s="12" t="s">
        <v>34</v>
      </c>
      <c r="LS38" s="12" t="s">
        <v>34</v>
      </c>
      <c r="LT38" s="12" t="s">
        <v>34</v>
      </c>
      <c r="LU38" s="12" t="s">
        <v>34</v>
      </c>
      <c r="LV38" s="12" t="s">
        <v>34</v>
      </c>
      <c r="LW38" s="575" t="b">
        <v>0</v>
      </c>
      <c r="LX38" s="136">
        <f t="shared" ref="LX38:LX41" si="326">IF($AP38=6,0,$LY38)</f>
        <v>2</v>
      </c>
      <c r="LY38" s="12">
        <v>2</v>
      </c>
      <c r="LZ38" s="12" t="b">
        <v>0</v>
      </c>
      <c r="MA38" s="12" t="s">
        <v>34</v>
      </c>
      <c r="MB38" s="5" t="str">
        <f t="shared" ref="MB38:ME42" si="327">INDEX(i.FlkStrctr,$N38,MB$15)</f>
        <v>-</v>
      </c>
      <c r="MC38" s="5" t="str">
        <f t="shared" si="327"/>
        <v>-</v>
      </c>
      <c r="MD38" s="5" t="str">
        <f t="shared" si="327"/>
        <v>-</v>
      </c>
      <c r="ME38" s="5" t="str">
        <f t="shared" si="327"/>
        <v>-</v>
      </c>
      <c r="MF38" s="12" t="b">
        <v>0</v>
      </c>
      <c r="MG38" s="237" t="s">
        <v>34</v>
      </c>
      <c r="MH38" s="237" t="s">
        <v>34</v>
      </c>
      <c r="MI38" s="12" t="b">
        <v>1</v>
      </c>
      <c r="MJ38" s="19">
        <f t="shared" ref="MG38:MU42" ca="1" si="328">OFFSET(MJ$5,$B38,0)</f>
        <v>0.5</v>
      </c>
      <c r="MK38" s="19">
        <f t="shared" ca="1" si="328"/>
        <v>0.5</v>
      </c>
      <c r="ML38" s="12">
        <v>0.99</v>
      </c>
      <c r="MM38" s="5">
        <f t="shared" ref="MM38:MR41" si="329">INDEX(i.FlkStrctr,$N38,MM$15)</f>
        <v>0</v>
      </c>
      <c r="MN38" s="5">
        <f t="shared" si="329"/>
        <v>500</v>
      </c>
      <c r="MO38" s="5">
        <f t="shared" si="329"/>
        <v>500</v>
      </c>
      <c r="MP38" s="5" t="str">
        <f t="shared" si="329"/>
        <v>-</v>
      </c>
      <c r="MQ38" s="5">
        <f t="shared" si="329"/>
        <v>150</v>
      </c>
      <c r="MR38" s="5">
        <f t="shared" si="329"/>
        <v>364</v>
      </c>
      <c r="MS38" s="5">
        <f t="shared" ref="MS38:MS42" si="330">INDEX(i.conservation,$AC38+1,$O38)</f>
        <v>1</v>
      </c>
      <c r="MT38" s="9"/>
      <c r="MU38" s="19">
        <f t="shared" ca="1" si="250"/>
        <v>70</v>
      </c>
      <c r="MV38" s="19">
        <f t="shared" ca="1" si="250"/>
        <v>50</v>
      </c>
      <c r="MW38" s="19">
        <f t="shared" ca="1" si="250"/>
        <v>75</v>
      </c>
      <c r="MX38" s="19">
        <f t="shared" ca="1" si="250"/>
        <v>50</v>
      </c>
      <c r="MY38" s="19">
        <f t="shared" ca="1" si="250"/>
        <v>1</v>
      </c>
      <c r="MZ38" s="5">
        <f t="shared" ref="MZ38:MZ42" si="331">INDEX(i.MeatPrices,$X38,MZ$15)</f>
        <v>1</v>
      </c>
      <c r="NA38" s="19">
        <f t="shared" ref="NA38:NA42" ca="1" si="332">OFFSET(NA$5,$B38,0)</f>
        <v>1</v>
      </c>
      <c r="NB38" s="9"/>
      <c r="NC38" s="19" t="b">
        <f t="shared" ca="1" si="256"/>
        <v>0</v>
      </c>
      <c r="ND38" s="19" t="b">
        <f t="shared" ca="1" si="256"/>
        <v>0</v>
      </c>
      <c r="NE38" s="19">
        <f t="shared" ca="1" si="256"/>
        <v>2</v>
      </c>
      <c r="NF38" s="19">
        <f t="shared" ca="1" si="256"/>
        <v>1</v>
      </c>
      <c r="NG38" s="19">
        <f t="shared" ca="1" si="256"/>
        <v>2</v>
      </c>
      <c r="NH38" s="19">
        <f t="shared" ca="1" si="256"/>
        <v>0</v>
      </c>
      <c r="NI38" s="19" t="str">
        <f t="shared" ca="1" si="256"/>
        <v>-</v>
      </c>
      <c r="NJ38" s="19" t="b">
        <f t="shared" ca="1" si="256"/>
        <v>1</v>
      </c>
      <c r="NK38" s="19">
        <f t="shared" ca="1" si="256"/>
        <v>448.65000000000003</v>
      </c>
      <c r="NL38" s="19" t="str">
        <f t="shared" ca="1" si="256"/>
        <v>-</v>
      </c>
      <c r="NM38" s="19">
        <f ca="1">OFFSET(NM$5,$B38,0)</f>
        <v>1</v>
      </c>
      <c r="NN38" s="19">
        <f t="shared" ref="NN38:NT38" ca="1" si="333">OFFSET(NN$5,$B38,0)</f>
        <v>1</v>
      </c>
      <c r="NO38" s="19">
        <f t="shared" ca="1" si="333"/>
        <v>1</v>
      </c>
      <c r="NP38" s="19">
        <f t="shared" ca="1" si="333"/>
        <v>1</v>
      </c>
      <c r="NQ38" s="19">
        <f t="shared" ca="1" si="333"/>
        <v>1</v>
      </c>
      <c r="NR38" s="19">
        <f t="shared" ca="1" si="333"/>
        <v>1</v>
      </c>
      <c r="NS38" s="19">
        <f t="shared" ca="1" si="333"/>
        <v>1</v>
      </c>
      <c r="NT38" s="19">
        <f t="shared" ca="1" si="333"/>
        <v>1</v>
      </c>
      <c r="NU38" s="19">
        <f t="shared" ca="1" si="250"/>
        <v>1</v>
      </c>
      <c r="NV38" s="9"/>
      <c r="NW38" s="12" t="str">
        <f t="shared" ref="NW38:NW42" si="334">IF($O38=NW$19,TRUE,"-")</f>
        <v>-</v>
      </c>
      <c r="NX38" s="19" t="str">
        <f t="shared" ref="NX38:OO42" ca="1" si="335">OFFSET(NX$5,$B38,0)</f>
        <v>-</v>
      </c>
      <c r="NY38" s="19" t="str">
        <f t="shared" ca="1" si="335"/>
        <v>-</v>
      </c>
      <c r="NZ38" s="19" t="str">
        <f t="shared" ref="NZ38:NZ42" ca="1" si="336">OFFSET(NZ$5,$B38,0)</f>
        <v>-</v>
      </c>
      <c r="OA38" s="19" t="str">
        <f t="shared" ca="1" si="335"/>
        <v>-</v>
      </c>
      <c r="OB38" s="19" t="str">
        <f t="shared" ref="OB38:OB42" ca="1" si="337">OFFSET(OB$5,$B38,0)</f>
        <v>-</v>
      </c>
      <c r="OC38" s="19" t="str">
        <f t="shared" ca="1" si="335"/>
        <v>-</v>
      </c>
      <c r="OD38" s="19" t="str">
        <f t="shared" ca="1" si="335"/>
        <v>-</v>
      </c>
      <c r="OE38" s="19" t="str">
        <f t="shared" ca="1" si="335"/>
        <v>-</v>
      </c>
      <c r="OF38" s="19" t="str">
        <f t="shared" ca="1" si="335"/>
        <v>-</v>
      </c>
      <c r="OG38" s="19" t="str">
        <f t="shared" ca="1" si="335"/>
        <v>-</v>
      </c>
      <c r="OH38" s="19" t="str">
        <f t="shared" ca="1" si="335"/>
        <v>-</v>
      </c>
      <c r="OI38" s="19" t="str">
        <f t="shared" ca="1" si="335"/>
        <v>-</v>
      </c>
      <c r="OJ38" s="19" t="str">
        <f t="shared" ca="1" si="335"/>
        <v>-</v>
      </c>
      <c r="OK38" s="19" t="str">
        <f t="shared" ca="1" si="335"/>
        <v>-</v>
      </c>
      <c r="OL38" s="19" t="str">
        <f t="shared" ca="1" si="335"/>
        <v>-</v>
      </c>
      <c r="OM38" s="19" t="str">
        <f t="shared" ca="1" si="335"/>
        <v>-</v>
      </c>
      <c r="ON38" s="19" t="str">
        <f t="shared" ca="1" si="335"/>
        <v>-</v>
      </c>
      <c r="OO38" s="19" t="str">
        <f t="shared" ca="1" si="335"/>
        <v>-</v>
      </c>
      <c r="OP38" s="19" t="str">
        <f t="shared" ref="OP38:PO42" ca="1" si="338">OFFSET(OP$5,$B38,0)</f>
        <v>-</v>
      </c>
      <c r="OQ38" s="19" t="str">
        <f t="shared" ca="1" si="338"/>
        <v>-</v>
      </c>
      <c r="OR38" s="19" t="str">
        <f t="shared" ca="1" si="338"/>
        <v>-</v>
      </c>
      <c r="OS38" s="19" t="str">
        <f t="shared" ca="1" si="338"/>
        <v>-</v>
      </c>
      <c r="OT38" s="19" t="str">
        <f t="shared" ca="1" si="338"/>
        <v>-</v>
      </c>
      <c r="OU38" s="19" t="str">
        <f t="shared" ca="1" si="338"/>
        <v>-</v>
      </c>
      <c r="OV38" s="19" t="str">
        <f t="shared" ca="1" si="338"/>
        <v>-</v>
      </c>
      <c r="OW38" s="19" t="str">
        <f t="shared" ref="OW38:PF42" ca="1" si="339">OFFSET(OW$5,$B38,0)</f>
        <v>-</v>
      </c>
      <c r="OX38" s="19" t="str">
        <f t="shared" ca="1" si="339"/>
        <v>-</v>
      </c>
      <c r="OY38" s="19" t="str">
        <f t="shared" ca="1" si="339"/>
        <v>-</v>
      </c>
      <c r="OZ38" s="19" t="str">
        <f t="shared" ca="1" si="339"/>
        <v>-</v>
      </c>
      <c r="PA38" s="19" t="str">
        <f t="shared" ca="1" si="339"/>
        <v>-</v>
      </c>
      <c r="PB38" s="19" t="str">
        <f t="shared" ca="1" si="339"/>
        <v>-</v>
      </c>
      <c r="PC38" s="19" t="str">
        <f t="shared" ca="1" si="339"/>
        <v>-</v>
      </c>
      <c r="PD38" s="19" t="str">
        <f t="shared" ca="1" si="339"/>
        <v>-</v>
      </c>
      <c r="PE38" s="19" t="str">
        <f t="shared" ca="1" si="339"/>
        <v>-</v>
      </c>
      <c r="PF38" s="19" t="str">
        <f t="shared" ca="1" si="339"/>
        <v>-</v>
      </c>
      <c r="PG38" s="19" t="str">
        <f t="shared" ca="1" si="338"/>
        <v>-</v>
      </c>
      <c r="PH38" s="19" t="str">
        <f t="shared" ca="1" si="338"/>
        <v>-</v>
      </c>
      <c r="PI38" s="19" t="str">
        <f t="shared" ca="1" si="338"/>
        <v>-</v>
      </c>
      <c r="PJ38" s="19" t="str">
        <f t="shared" ca="1" si="338"/>
        <v>-</v>
      </c>
      <c r="PK38" s="19" t="str">
        <f t="shared" ca="1" si="338"/>
        <v>-</v>
      </c>
      <c r="PL38" s="19" t="str">
        <f t="shared" ca="1" si="338"/>
        <v>-</v>
      </c>
      <c r="PM38" s="19" t="str">
        <f t="shared" ca="1" si="338"/>
        <v>-</v>
      </c>
      <c r="PN38" s="19" t="str">
        <f t="shared" ca="1" si="338"/>
        <v>-</v>
      </c>
      <c r="PO38" s="19" t="str">
        <f t="shared" ca="1" si="338"/>
        <v>-</v>
      </c>
      <c r="PP38" s="19" t="str">
        <f t="shared" ref="PP38:QE42" ca="1" si="340">OFFSET(PP$5,$B38,0)</f>
        <v>-</v>
      </c>
      <c r="PQ38" s="19" t="str">
        <f t="shared" ca="1" si="340"/>
        <v>-</v>
      </c>
      <c r="PR38" s="19" t="str">
        <f t="shared" ca="1" si="340"/>
        <v>-</v>
      </c>
      <c r="PS38" s="19" t="str">
        <f t="shared" ca="1" si="340"/>
        <v>-</v>
      </c>
      <c r="PT38" s="19" t="str">
        <f t="shared" ca="1" si="340"/>
        <v>-</v>
      </c>
      <c r="PU38" s="19" t="str">
        <f t="shared" ca="1" si="340"/>
        <v>-</v>
      </c>
      <c r="PV38" s="19" t="str">
        <f t="shared" ca="1" si="340"/>
        <v>-</v>
      </c>
      <c r="PW38" s="19" t="str">
        <f t="shared" ca="1" si="340"/>
        <v>-</v>
      </c>
      <c r="PX38" s="19" t="str">
        <f t="shared" ca="1" si="340"/>
        <v>-</v>
      </c>
      <c r="PY38" s="19" t="str">
        <f t="shared" ca="1" si="340"/>
        <v>-</v>
      </c>
      <c r="PZ38" s="19" t="str">
        <f t="shared" ca="1" si="340"/>
        <v>-</v>
      </c>
      <c r="QA38" s="19" t="str">
        <f t="shared" ca="1" si="340"/>
        <v>-</v>
      </c>
      <c r="QB38" s="19" t="str">
        <f t="shared" ca="1" si="340"/>
        <v>-</v>
      </c>
      <c r="QC38" s="19" t="str">
        <f t="shared" ca="1" si="340"/>
        <v>-</v>
      </c>
      <c r="QD38" s="19" t="str">
        <f t="shared" ca="1" si="340"/>
        <v>-</v>
      </c>
      <c r="QE38" s="19" t="str">
        <f t="shared" ca="1" si="340"/>
        <v>-</v>
      </c>
      <c r="QF38" s="19" t="str">
        <f t="shared" ref="QF38:RA42" ca="1" si="341">OFFSET(QF$5,$B38,0)</f>
        <v>-</v>
      </c>
      <c r="QG38" s="12" t="str">
        <f t="shared" ref="QG38:QG42" si="342">IF($O38=QG$19,TRUE,"-")</f>
        <v>-</v>
      </c>
      <c r="QH38" s="19" t="str">
        <f t="shared" ca="1" si="341"/>
        <v>-</v>
      </c>
      <c r="QI38" s="19" t="str">
        <f t="shared" ca="1" si="341"/>
        <v>-</v>
      </c>
      <c r="QJ38" s="19" t="str">
        <f t="shared" ca="1" si="341"/>
        <v>-</v>
      </c>
      <c r="QK38" s="19" t="str">
        <f t="shared" ca="1" si="341"/>
        <v>-</v>
      </c>
      <c r="QL38" s="19" t="str">
        <f t="shared" ca="1" si="341"/>
        <v>-</v>
      </c>
      <c r="QM38" s="19" t="str">
        <f t="shared" ca="1" si="341"/>
        <v>-</v>
      </c>
      <c r="QN38" s="19" t="str">
        <f t="shared" ca="1" si="341"/>
        <v>-</v>
      </c>
      <c r="QO38" s="19" t="str">
        <f t="shared" ca="1" si="341"/>
        <v>-</v>
      </c>
      <c r="QP38" s="19" t="str">
        <f t="shared" ca="1" si="341"/>
        <v>-</v>
      </c>
      <c r="QQ38" s="19" t="str">
        <f t="shared" ca="1" si="341"/>
        <v>-</v>
      </c>
      <c r="QR38" s="19" t="str">
        <f t="shared" ca="1" si="341"/>
        <v>-</v>
      </c>
      <c r="QS38" s="19" t="str">
        <f t="shared" ca="1" si="341"/>
        <v>-</v>
      </c>
      <c r="QT38" s="19" t="str">
        <f t="shared" ca="1" si="341"/>
        <v>-</v>
      </c>
      <c r="QU38" s="19" t="str">
        <f t="shared" ca="1" si="341"/>
        <v>-</v>
      </c>
      <c r="QV38" s="19" t="str">
        <f t="shared" ca="1" si="341"/>
        <v>-</v>
      </c>
      <c r="QW38" s="19" t="str">
        <f t="shared" ca="1" si="341"/>
        <v>-</v>
      </c>
      <c r="QX38" s="19" t="str">
        <f t="shared" ca="1" si="341"/>
        <v>-</v>
      </c>
      <c r="QY38" s="19" t="str">
        <f t="shared" ca="1" si="341"/>
        <v>-</v>
      </c>
      <c r="QZ38" s="19" t="str">
        <f t="shared" ca="1" si="341"/>
        <v>-</v>
      </c>
      <c r="RA38" s="19" t="str">
        <f t="shared" ca="1" si="341"/>
        <v>-</v>
      </c>
      <c r="RB38" s="19" t="str">
        <f t="shared" ref="RB38:RW42" ca="1" si="343">OFFSET(RB$5,$B38,0)</f>
        <v>-</v>
      </c>
      <c r="RC38" s="19" t="str">
        <f t="shared" ca="1" si="343"/>
        <v>-</v>
      </c>
      <c r="RD38" s="19" t="str">
        <f t="shared" ca="1" si="343"/>
        <v>-</v>
      </c>
      <c r="RE38" s="19" t="str">
        <f t="shared" ca="1" si="343"/>
        <v>-</v>
      </c>
      <c r="RF38" s="19" t="str">
        <f t="shared" ca="1" si="343"/>
        <v>-</v>
      </c>
      <c r="RG38" s="19" t="str">
        <f t="shared" ca="1" si="343"/>
        <v>-</v>
      </c>
      <c r="RH38" s="19" t="str">
        <f t="shared" ca="1" si="343"/>
        <v>-</v>
      </c>
      <c r="RI38" s="19" t="str">
        <f t="shared" ca="1" si="343"/>
        <v>-</v>
      </c>
      <c r="RJ38" s="19" t="str">
        <f t="shared" ca="1" si="343"/>
        <v>-</v>
      </c>
      <c r="RK38" s="19" t="str">
        <f t="shared" ref="RK38:RP42" ca="1" si="344">OFFSET(RK$5,$B38,0)</f>
        <v>-</v>
      </c>
      <c r="RL38" s="19" t="str">
        <f t="shared" ca="1" si="344"/>
        <v>-</v>
      </c>
      <c r="RM38" s="19" t="str">
        <f t="shared" ca="1" si="344"/>
        <v>-</v>
      </c>
      <c r="RN38" s="19" t="str">
        <f t="shared" ca="1" si="344"/>
        <v>-</v>
      </c>
      <c r="RO38" s="19" t="str">
        <f t="shared" ca="1" si="344"/>
        <v>-</v>
      </c>
      <c r="RP38" s="19" t="str">
        <f t="shared" ca="1" si="344"/>
        <v>-</v>
      </c>
      <c r="RQ38" s="19" t="str">
        <f t="shared" ca="1" si="343"/>
        <v>-</v>
      </c>
      <c r="RR38" s="19" t="str">
        <f t="shared" ca="1" si="343"/>
        <v>-</v>
      </c>
      <c r="RS38" s="19" t="str">
        <f t="shared" ca="1" si="343"/>
        <v>-</v>
      </c>
      <c r="RT38" s="19" t="str">
        <f t="shared" ca="1" si="343"/>
        <v>-</v>
      </c>
      <c r="RU38" s="19" t="str">
        <f t="shared" ca="1" si="343"/>
        <v>-</v>
      </c>
      <c r="RV38" s="19" t="str">
        <f t="shared" ca="1" si="343"/>
        <v>-</v>
      </c>
      <c r="RW38" s="19" t="str">
        <f t="shared" ca="1" si="343"/>
        <v>-</v>
      </c>
      <c r="RX38" s="19" t="str">
        <f t="shared" ref="RX38:SM42" ca="1" si="345">OFFSET(RX$5,$B38,0)</f>
        <v>-</v>
      </c>
      <c r="RY38" s="19" t="str">
        <f t="shared" ca="1" si="345"/>
        <v>-</v>
      </c>
      <c r="RZ38" s="19" t="str">
        <f t="shared" ca="1" si="345"/>
        <v>-</v>
      </c>
      <c r="SA38" s="19" t="str">
        <f t="shared" ca="1" si="345"/>
        <v>-</v>
      </c>
      <c r="SB38" s="19" t="str">
        <f t="shared" ca="1" si="345"/>
        <v>-</v>
      </c>
      <c r="SC38" s="19" t="str">
        <f t="shared" ca="1" si="345"/>
        <v>-</v>
      </c>
      <c r="SD38" s="19" t="str">
        <f t="shared" ca="1" si="345"/>
        <v>-</v>
      </c>
      <c r="SE38" s="19" t="str">
        <f t="shared" ca="1" si="345"/>
        <v>-</v>
      </c>
      <c r="SF38" s="19" t="str">
        <f t="shared" ca="1" si="345"/>
        <v>-</v>
      </c>
      <c r="SG38" s="19" t="str">
        <f t="shared" ca="1" si="345"/>
        <v>-</v>
      </c>
      <c r="SH38" s="19" t="str">
        <f t="shared" ca="1" si="345"/>
        <v>-</v>
      </c>
      <c r="SI38" s="19" t="str">
        <f t="shared" ca="1" si="345"/>
        <v>-</v>
      </c>
      <c r="SJ38" s="19" t="str">
        <f t="shared" ca="1" si="345"/>
        <v>-</v>
      </c>
      <c r="SK38" s="19" t="str">
        <f t="shared" ca="1" si="345"/>
        <v>-</v>
      </c>
      <c r="SL38" s="19" t="str">
        <f t="shared" ca="1" si="345"/>
        <v>-</v>
      </c>
      <c r="SM38" s="19" t="str">
        <f t="shared" ca="1" si="345"/>
        <v>-</v>
      </c>
      <c r="SN38" s="19" t="str">
        <f t="shared" ref="SK38:SP42" ca="1" si="346">OFFSET(SN$5,$B38,0)</f>
        <v>-</v>
      </c>
      <c r="SO38" s="19" t="str">
        <f t="shared" ca="1" si="346"/>
        <v>-</v>
      </c>
      <c r="SP38" s="19" t="str">
        <f t="shared" ca="1" si="346"/>
        <v>-</v>
      </c>
      <c r="SQ38" s="12" t="b">
        <f t="shared" ref="SQ38:SQ42" si="347">IF($O38=SQ$19,TRUE,"-")</f>
        <v>1</v>
      </c>
      <c r="SR38" s="19" t="str">
        <f t="shared" ca="1" si="250"/>
        <v>-</v>
      </c>
      <c r="SS38" s="19" t="str">
        <f t="shared" ca="1" si="250"/>
        <v>-</v>
      </c>
      <c r="ST38" s="19" t="str">
        <f t="shared" ca="1" si="250"/>
        <v>-</v>
      </c>
      <c r="SU38" s="19" t="str">
        <f t="shared" ca="1" si="250"/>
        <v>-</v>
      </c>
      <c r="SV38" s="19" t="str">
        <f t="shared" ca="1" si="250"/>
        <v>-</v>
      </c>
      <c r="SW38" s="19" t="str">
        <f t="shared" ca="1" si="250"/>
        <v>-</v>
      </c>
      <c r="SX38" s="19" t="str">
        <f t="shared" ca="1" si="250"/>
        <v>-</v>
      </c>
      <c r="SY38" s="19" t="str">
        <f t="shared" ca="1" si="250"/>
        <v>-</v>
      </c>
      <c r="SZ38" s="19" t="str">
        <f t="shared" ca="1" si="250"/>
        <v>-</v>
      </c>
      <c r="TA38" s="19" t="str">
        <f t="shared" ca="1" si="250"/>
        <v>-</v>
      </c>
      <c r="TB38" s="19" t="str">
        <f t="shared" ca="1" si="250"/>
        <v>-</v>
      </c>
      <c r="TC38" s="19" t="str">
        <f t="shared" ca="1" si="250"/>
        <v>-</v>
      </c>
      <c r="TD38" s="19" t="str">
        <f t="shared" ca="1" si="250"/>
        <v>-</v>
      </c>
      <c r="TE38" s="19" t="str">
        <f t="shared" ca="1" si="250"/>
        <v>-</v>
      </c>
      <c r="TF38" s="19" t="str">
        <f t="shared" ca="1" si="250"/>
        <v>-</v>
      </c>
      <c r="TG38" s="19" t="str">
        <f t="shared" ca="1" si="250"/>
        <v>-</v>
      </c>
      <c r="TH38" s="19" t="str">
        <f t="shared" ca="1" si="250"/>
        <v>-</v>
      </c>
      <c r="TI38" s="19" t="str">
        <f t="shared" ca="1" si="250"/>
        <v>-</v>
      </c>
      <c r="TJ38" s="19" t="str">
        <f t="shared" ca="1" si="250"/>
        <v>-</v>
      </c>
      <c r="TK38" s="19" t="str">
        <f t="shared" ca="1" si="250"/>
        <v>-</v>
      </c>
      <c r="TL38" s="19" t="str">
        <f t="shared" ca="1" si="250"/>
        <v>-</v>
      </c>
      <c r="TM38" s="19" t="str">
        <f t="shared" ca="1" si="250"/>
        <v>-</v>
      </c>
      <c r="TN38" s="19" t="str">
        <f t="shared" ca="1" si="250"/>
        <v>-</v>
      </c>
      <c r="TO38" s="19" t="str">
        <f t="shared" ca="1" si="250"/>
        <v>-</v>
      </c>
      <c r="TP38" s="19" t="str">
        <f t="shared" ca="1" si="250"/>
        <v>-</v>
      </c>
      <c r="TQ38" s="19" t="str">
        <f t="shared" ca="1" si="250"/>
        <v>-</v>
      </c>
      <c r="TR38" s="19" t="str">
        <f t="shared" ca="1" si="250"/>
        <v>-</v>
      </c>
      <c r="TS38" s="19" t="str">
        <f t="shared" ca="1" si="250"/>
        <v>-</v>
      </c>
      <c r="TT38" s="19" t="str">
        <f t="shared" ca="1" si="250"/>
        <v>-</v>
      </c>
      <c r="TU38" s="19" t="str">
        <f t="shared" ca="1" si="250"/>
        <v>-</v>
      </c>
      <c r="TV38" s="19" t="str">
        <f t="shared" ca="1" si="250"/>
        <v>-</v>
      </c>
      <c r="TW38" s="19" t="str">
        <f t="shared" ca="1" si="250"/>
        <v>-</v>
      </c>
      <c r="TX38" s="19" t="str">
        <f t="shared" ca="1" si="250"/>
        <v>-</v>
      </c>
      <c r="TY38" s="19" t="str">
        <f t="shared" ca="1" si="250"/>
        <v>-</v>
      </c>
      <c r="TZ38" s="19" t="str">
        <f t="shared" ca="1" si="250"/>
        <v>-</v>
      </c>
      <c r="UA38" s="19" t="str">
        <f t="shared" ca="1" si="250"/>
        <v>-</v>
      </c>
      <c r="UB38" s="19" t="str">
        <f t="shared" ca="1" si="250"/>
        <v>-</v>
      </c>
      <c r="UC38" s="19" t="str">
        <f t="shared" ca="1" si="250"/>
        <v>-</v>
      </c>
      <c r="UD38" s="19" t="str">
        <f t="shared" ca="1" si="250"/>
        <v>-</v>
      </c>
      <c r="UE38" s="19" t="str">
        <f t="shared" ca="1" si="250"/>
        <v>-</v>
      </c>
      <c r="UF38" s="19" t="str">
        <f t="shared" ca="1" si="250"/>
        <v>-</v>
      </c>
      <c r="UG38" s="19" t="str">
        <f t="shared" ca="1" si="250"/>
        <v>-</v>
      </c>
      <c r="UH38" s="19" t="str">
        <f t="shared" ca="1" si="250"/>
        <v>-</v>
      </c>
      <c r="UI38" s="19" t="str">
        <f t="shared" ca="1" si="250"/>
        <v>-</v>
      </c>
      <c r="UJ38" s="19" t="str">
        <f t="shared" ca="1" si="250"/>
        <v>-</v>
      </c>
      <c r="UK38" s="19" t="str">
        <f t="shared" ca="1" si="250"/>
        <v>-</v>
      </c>
      <c r="UL38" s="19" t="str">
        <f t="shared" ca="1" si="250"/>
        <v>-</v>
      </c>
      <c r="UM38" s="19" t="str">
        <f t="shared" ca="1" si="250"/>
        <v>-</v>
      </c>
      <c r="UN38" s="19" t="str">
        <f t="shared" ca="1" si="250"/>
        <v>-</v>
      </c>
      <c r="UO38" s="19" t="str">
        <f t="shared" ca="1" si="250"/>
        <v>-</v>
      </c>
      <c r="UP38" s="19" t="str">
        <f t="shared" ca="1" si="250"/>
        <v>-</v>
      </c>
      <c r="UQ38" s="19" t="str">
        <f t="shared" ca="1" si="250"/>
        <v>-</v>
      </c>
      <c r="UR38" s="19" t="str">
        <f t="shared" ca="1" si="250"/>
        <v>-</v>
      </c>
      <c r="US38" s="19" t="str">
        <f t="shared" ca="1" si="250"/>
        <v>-</v>
      </c>
      <c r="UT38" s="19" t="str">
        <f t="shared" ca="1" si="250"/>
        <v>-</v>
      </c>
      <c r="UU38" s="19" t="str">
        <f t="shared" ref="UU38:UZ42" ca="1" si="348">OFFSET(UU$5,$B38,0)</f>
        <v>-</v>
      </c>
      <c r="UV38" s="19" t="str">
        <f t="shared" ca="1" si="348"/>
        <v>-</v>
      </c>
      <c r="UW38" s="19" t="str">
        <f t="shared" ca="1" si="348"/>
        <v>-</v>
      </c>
      <c r="UX38" s="19" t="str">
        <f t="shared" ca="1" si="348"/>
        <v>-</v>
      </c>
      <c r="UY38" s="19" t="str">
        <f t="shared" ca="1" si="348"/>
        <v>-</v>
      </c>
      <c r="UZ38" s="19" t="str">
        <f t="shared" ca="1" si="348"/>
        <v>-</v>
      </c>
      <c r="VA38" s="19">
        <f t="shared" ca="1" si="250"/>
        <v>0</v>
      </c>
      <c r="VB38" s="23">
        <v>0</v>
      </c>
    </row>
    <row r="39" spans="1:574" outlineLevel="2">
      <c r="A39" s="21">
        <f t="shared" ref="A39:A42" si="349">ROW(A39)-5</f>
        <v>34</v>
      </c>
      <c r="B39" s="26">
        <f ca="1">OFFSET(B39,-1,-1)</f>
        <v>33</v>
      </c>
      <c r="C39">
        <f>202</f>
        <v>202</v>
      </c>
      <c r="D39" s="19" t="str">
        <f t="shared" ca="1" si="289"/>
        <v>SNSW</v>
      </c>
      <c r="E39" t="b">
        <v>1</v>
      </c>
      <c r="F39" t="b">
        <v>0</v>
      </c>
      <c r="G39" s="352" t="b">
        <v>0</v>
      </c>
      <c r="H39" s="231">
        <f ca="1">OFFSET(H39,-1,0)+1</f>
        <v>1</v>
      </c>
      <c r="I39" s="231">
        <f t="shared" ref="I39:U42" ca="1" si="350">OFFSET(I39,-1,0)</f>
        <v>2</v>
      </c>
      <c r="J39" s="231">
        <f t="shared" ca="1" si="350"/>
        <v>1</v>
      </c>
      <c r="K39" s="231" t="str">
        <f t="shared" ca="1" si="350"/>
        <v/>
      </c>
      <c r="L39" s="231">
        <f t="shared" ref="L39:M42" ca="1" si="351">OFFSET(L39,-1,0)</f>
        <v>3</v>
      </c>
      <c r="M39" s="231">
        <f t="shared" ca="1" si="351"/>
        <v>2</v>
      </c>
      <c r="N39" s="231">
        <f t="shared" ref="N39:N42" ca="1" si="352">OFFSET(N39,-1,0)</f>
        <v>2</v>
      </c>
      <c r="O39" s="231">
        <f t="shared" ref="O39:X41" ca="1" si="353">OFFSET(O39,-1,0)</f>
        <v>3</v>
      </c>
      <c r="P39" s="231">
        <f t="shared" ref="P39:T42" ca="1" si="354">OFFSET(P39,-1,0)</f>
        <v>2</v>
      </c>
      <c r="Q39" s="231">
        <f t="shared" ca="1" si="354"/>
        <v>0</v>
      </c>
      <c r="R39" s="231">
        <f t="shared" ca="1" si="354"/>
        <v>0</v>
      </c>
      <c r="S39" s="231">
        <f t="shared" ca="1" si="354"/>
        <v>0</v>
      </c>
      <c r="T39" s="231">
        <f t="shared" ca="1" si="354"/>
        <v>0</v>
      </c>
      <c r="U39" s="231">
        <f t="shared" ca="1" si="353"/>
        <v>1</v>
      </c>
      <c r="V39" s="231">
        <f t="shared" ref="V39:V42" ca="1" si="355">OFFSET(V39,-1,0)</f>
        <v>1</v>
      </c>
      <c r="W39" s="231">
        <f t="shared" ca="1" si="353"/>
        <v>1</v>
      </c>
      <c r="X39" s="231">
        <f t="shared" ca="1" si="353"/>
        <v>1</v>
      </c>
      <c r="Y39" s="267"/>
      <c r="Z39" s="267"/>
      <c r="AA39" s="267"/>
      <c r="AB39" s="267"/>
      <c r="AC39" s="231">
        <f t="shared" ref="AC39:AC42" ca="1" si="356">OFFSET(AC39,-1,0)</f>
        <v>0</v>
      </c>
      <c r="AD39" s="267"/>
      <c r="AE39" s="267">
        <f t="shared" ref="AE39:AK42" ca="1" si="357">OFFSET(AE39,-1,0)</f>
        <v>0</v>
      </c>
      <c r="AF39" s="267">
        <f t="shared" ca="1" si="357"/>
        <v>0</v>
      </c>
      <c r="AG39" s="267">
        <f t="shared" ca="1" si="357"/>
        <v>0</v>
      </c>
      <c r="AH39" s="267">
        <f t="shared" ca="1" si="357"/>
        <v>0</v>
      </c>
      <c r="AI39" s="267">
        <f t="shared" ca="1" si="357"/>
        <v>0</v>
      </c>
      <c r="AJ39" s="267">
        <f t="shared" ca="1" si="357"/>
        <v>0</v>
      </c>
      <c r="AK39" s="267">
        <f t="shared" ca="1" si="357"/>
        <v>0</v>
      </c>
      <c r="AL39" s="136">
        <f t="shared" ca="1" si="290"/>
        <v>2</v>
      </c>
      <c r="AM39" s="136">
        <f ca="1">INDEX(CHOOSE($O39,DataAutumn!i.AdultDrys,DataWinter!i.AdultDrys,DataSpring!i.AdultDrys),1,$N39)</f>
        <v>3</v>
      </c>
      <c r="AN39" s="5">
        <f t="shared" ca="1" si="291"/>
        <v>2</v>
      </c>
      <c r="AO39" s="5">
        <f t="shared" ca="1" si="291"/>
        <v>0</v>
      </c>
      <c r="AP39" s="5">
        <f t="shared" ca="1" si="292"/>
        <v>1</v>
      </c>
      <c r="AQ39">
        <f t="shared" ca="1" si="293"/>
        <v>1</v>
      </c>
      <c r="AS39" s="224" t="str">
        <f t="shared" ref="AS39:AS42" ca="1" si="358">TEXT(LEFT(OFFSET(AS39,-1,0),5)+1,"00000")&amp;MID(OFFSET(AS39,-1,0),6,FIND(" ",OFFSET(AS39,-1,0),7)-5)
&amp; $D39           &amp; IF($JB39=0," FWM","")&amp;IF($JB39=1," MWM","")&amp;IF($JB39=5," Mat","")&amp;IF($JC39=TRUE,"&amp;BBT","    ")          &amp; " Day"&amp;INDEX(i.DOY,$O39,1)
&amp; " Scan"&amp;$P39&amp;"-"&amp;$Q39&amp;$R39&amp;$S39&amp;$T39        &amp; " RR"&amp;TEXT($JV39*100,"000p;-00p;000p;@")
&amp; " WP"&amp;TEXT($MY39*100,"000p")           &amp; " MP"&amp;TEXT($MZ39*100,"000p")           &amp; " GP"&amp;TEXT($NA39*100,"000p")
&amp; " T_" &amp; IF(AND($CJ39,$CL39),"TRUE ")        &amp; " (F"&amp;3+COUNTIF($CY39:$DB39,TRUE)&amp;3&amp;"N"&amp;$DD39&amp;$DE39&amp;")"</f>
        <v>00001 FeedSupplyTemplate SNSW MWM     Day204 Scan2-0000 RR000p WP100p MP100p GP100p T_TRUE  (F33N33)</v>
      </c>
      <c r="AT39" s="9" t="str">
        <f ca="1">IF(COUNTIF(AS$5:AS39,AS39)=1,"-","Dup")</f>
        <v>-</v>
      </c>
      <c r="AU39" s="9"/>
      <c r="AV39" s="19" t="b">
        <f t="shared" ref="AV39:BC42" ca="1" si="359">OFFSET(AV$5,$B39,0)</f>
        <v>0</v>
      </c>
      <c r="AW39" s="19" t="b">
        <f t="shared" ca="1" si="359"/>
        <v>0</v>
      </c>
      <c r="AX39" s="19" t="b">
        <f t="shared" ca="1" si="359"/>
        <v>0</v>
      </c>
      <c r="AY39" s="19" t="b">
        <f t="shared" ca="1" si="359"/>
        <v>0</v>
      </c>
      <c r="AZ39" s="19" t="b">
        <f t="shared" ca="1" si="359"/>
        <v>0</v>
      </c>
      <c r="BA39" s="19" t="b">
        <f t="shared" ca="1" si="359"/>
        <v>0</v>
      </c>
      <c r="BB39" s="19" t="b">
        <f t="shared" ca="1" si="359"/>
        <v>0</v>
      </c>
      <c r="BC39" s="19" t="b">
        <f t="shared" ca="1" si="359"/>
        <v>0</v>
      </c>
      <c r="BD39" s="9"/>
      <c r="BE39" s="5" t="b">
        <f t="shared" ca="1" si="294"/>
        <v>0</v>
      </c>
      <c r="BF39" s="5" t="str">
        <f t="shared" ca="1" si="294"/>
        <v>-</v>
      </c>
      <c r="BG39" s="5" t="b">
        <f t="shared" ca="1" si="294"/>
        <v>0</v>
      </c>
      <c r="BH39" s="5" t="b">
        <f t="shared" ca="1" si="294"/>
        <v>1</v>
      </c>
      <c r="BI39" s="5" t="b">
        <f t="shared" ca="1" si="294"/>
        <v>1</v>
      </c>
      <c r="BJ39" s="136">
        <f t="shared" ca="1" si="294"/>
        <v>0</v>
      </c>
      <c r="BK39" s="19" t="b">
        <f t="shared" ref="BK39:BK42" ca="1" si="360">OFFSET(BK$5,$B39,0)</f>
        <v>1</v>
      </c>
      <c r="BL39" s="9"/>
      <c r="BM39" s="5" t="str">
        <f t="shared" ca="1" si="295"/>
        <v>-</v>
      </c>
      <c r="BN39" s="19" t="str">
        <f t="shared" ca="1" si="296"/>
        <v>-</v>
      </c>
      <c r="BO39" s="19" t="str">
        <f t="shared" ca="1" si="296"/>
        <v>-</v>
      </c>
      <c r="BP39" s="19" t="str">
        <f t="shared" ca="1" si="296"/>
        <v>-</v>
      </c>
      <c r="BQ39" s="5" t="str">
        <f t="shared" ca="1" si="297"/>
        <v>-</v>
      </c>
      <c r="BR39" s="19" t="str">
        <f t="shared" ca="1" si="298"/>
        <v>-</v>
      </c>
      <c r="BS39" s="5" t="str">
        <f t="shared" ca="1" si="299"/>
        <v>-</v>
      </c>
      <c r="BT39" s="19" t="str">
        <f t="shared" ca="1" si="300"/>
        <v>-</v>
      </c>
      <c r="BU39" s="19" t="str">
        <f t="shared" ca="1" si="300"/>
        <v>-</v>
      </c>
      <c r="BV39" s="19" t="str">
        <f t="shared" ca="1" si="300"/>
        <v>-</v>
      </c>
      <c r="BW39" s="5" t="str">
        <f t="shared" ca="1" si="301"/>
        <v>-</v>
      </c>
      <c r="BX39" s="9"/>
      <c r="BY39" s="19" t="str">
        <f t="shared" ca="1" si="302"/>
        <v>-</v>
      </c>
      <c r="BZ39" s="19" t="str">
        <f t="shared" ca="1" si="302"/>
        <v>-</v>
      </c>
      <c r="CA39" s="19" t="str">
        <f t="shared" ca="1" si="302"/>
        <v>-</v>
      </c>
      <c r="CB39" s="19" t="str">
        <f t="shared" ca="1" si="302"/>
        <v>-</v>
      </c>
      <c r="CC39" s="19" t="str">
        <f t="shared" ca="1" si="302"/>
        <v>-</v>
      </c>
      <c r="CD39" s="19" t="str">
        <f t="shared" ca="1" si="302"/>
        <v>-</v>
      </c>
      <c r="CE39" s="19" t="str">
        <f t="shared" ca="1" si="302"/>
        <v>-</v>
      </c>
      <c r="CF39" s="19" t="str">
        <f t="shared" ca="1" si="302"/>
        <v>-</v>
      </c>
      <c r="CG39" s="19" t="str">
        <f t="shared" ca="1" si="302"/>
        <v>-</v>
      </c>
      <c r="CH39" s="19" t="str">
        <f t="shared" ca="1" si="302"/>
        <v>-</v>
      </c>
      <c r="CI39" s="9"/>
      <c r="CJ39" s="136" t="b">
        <f t="shared" ref="CJ39:CJ42" si="361">$CL39</f>
        <v>1</v>
      </c>
      <c r="CK39" s="12" t="b">
        <v>0</v>
      </c>
      <c r="CL39" s="12" t="b">
        <v>1</v>
      </c>
      <c r="CM39" s="536">
        <f ca="1">OFFSET($CQ39,-1,0)</f>
        <v>22312000001</v>
      </c>
      <c r="CN39" s="12" t="b">
        <v>0</v>
      </c>
      <c r="CO39" s="12" t="s">
        <v>34</v>
      </c>
      <c r="CP39" s="19" t="b">
        <f t="shared" ref="CP39:CP42" ca="1" si="362">OFFSET(CP$5,$B39,0)</f>
        <v>1</v>
      </c>
      <c r="CQ39" s="231">
        <f t="shared" ref="CQ39:CQ42" ca="1" si="363">OFFSET(CQ39,-1,0)+1</f>
        <v>22312000002</v>
      </c>
      <c r="CR39" s="433">
        <f t="shared" ca="1" si="303"/>
        <v>652</v>
      </c>
      <c r="CS39" s="433">
        <f t="shared" ca="1" si="303"/>
        <v>686</v>
      </c>
      <c r="CT39" s="433">
        <f t="shared" ca="1" si="303"/>
        <v>721</v>
      </c>
      <c r="CU39" s="144">
        <f t="shared" ca="1" si="304"/>
        <v>378</v>
      </c>
      <c r="CV39" s="144">
        <f t="shared" ca="1" si="304"/>
        <v>413</v>
      </c>
      <c r="CW39" s="144">
        <f t="shared" ca="1" si="304"/>
        <v>448</v>
      </c>
      <c r="CX39" s="19" t="str">
        <f t="shared" ref="CX39:CX42" ca="1" si="364">OFFSET(CX$5,$B39,0)</f>
        <v>-</v>
      </c>
      <c r="CY39" s="19" t="str">
        <f t="shared" ca="1" si="305"/>
        <v>-</v>
      </c>
      <c r="CZ39" s="19" t="str">
        <f t="shared" ca="1" si="305"/>
        <v>-</v>
      </c>
      <c r="DA39" s="19" t="str">
        <f t="shared" ca="1" si="305"/>
        <v>-</v>
      </c>
      <c r="DB39" s="19" t="str">
        <f t="shared" ca="1" si="305"/>
        <v>-</v>
      </c>
      <c r="DC39" s="19" t="str">
        <f t="shared" ca="1" si="305"/>
        <v>-</v>
      </c>
      <c r="DD39" s="12">
        <v>3</v>
      </c>
      <c r="DE39" s="12">
        <v>3</v>
      </c>
      <c r="DF39" s="19">
        <f t="shared" ref="DF39:DF42" ca="1" si="365">OFFSET(DF$5,$B39,0)</f>
        <v>0</v>
      </c>
      <c r="DG39" s="12">
        <v>2</v>
      </c>
      <c r="DH39" s="12">
        <v>-2</v>
      </c>
      <c r="DI39" s="19" t="str">
        <f t="shared" ref="DI39:DK42" ca="1" si="366">OFFSET(DI$5,$B39,0)</f>
        <v>-</v>
      </c>
      <c r="DJ39" s="19" t="str">
        <f t="shared" ca="1" si="366"/>
        <v>-</v>
      </c>
      <c r="DK39" s="19" t="str">
        <f t="shared" ca="1" si="366"/>
        <v>-</v>
      </c>
      <c r="DL39" s="244">
        <f t="shared" ref="DL39:DN42" ca="1" si="367">DF39</f>
        <v>0</v>
      </c>
      <c r="DM39" s="244">
        <f>DG39</f>
        <v>2</v>
      </c>
      <c r="DN39" s="244">
        <f t="shared" si="367"/>
        <v>-2</v>
      </c>
      <c r="DO39" s="19" t="str">
        <f t="shared" ca="1" si="309"/>
        <v>-</v>
      </c>
      <c r="DP39" s="19">
        <f t="shared" ca="1" si="309"/>
        <v>0</v>
      </c>
      <c r="DQ39" s="19">
        <f t="shared" ca="1" si="309"/>
        <v>0</v>
      </c>
      <c r="DR39" s="9"/>
      <c r="DS39" s="19">
        <f t="shared" ca="1" si="191"/>
        <v>0</v>
      </c>
      <c r="DT39" s="19">
        <f t="shared" ca="1" si="191"/>
        <v>0</v>
      </c>
      <c r="DU39" s="19">
        <f t="shared" ca="1" si="191"/>
        <v>0</v>
      </c>
      <c r="DV39" s="19">
        <f t="shared" ca="1" si="191"/>
        <v>0</v>
      </c>
      <c r="DW39" s="19">
        <f t="shared" ca="1" si="191"/>
        <v>0</v>
      </c>
      <c r="DX39" s="19">
        <f t="shared" ca="1" si="191"/>
        <v>0</v>
      </c>
      <c r="DY39" s="19">
        <f t="shared" ca="1" si="191"/>
        <v>0</v>
      </c>
      <c r="DZ39" s="19">
        <f t="shared" ca="1" si="191"/>
        <v>0</v>
      </c>
      <c r="EA39" s="19">
        <f t="shared" ca="1" si="191"/>
        <v>0</v>
      </c>
      <c r="EB39" s="19">
        <f t="shared" ca="1" si="191"/>
        <v>0</v>
      </c>
      <c r="EC39" s="19">
        <f t="shared" ca="1" si="191"/>
        <v>0</v>
      </c>
      <c r="ED39" s="19">
        <f t="shared" ca="1" si="191"/>
        <v>0</v>
      </c>
      <c r="EE39" s="19">
        <f t="shared" ref="EE39:EE42" ca="1" si="368">OFFSET(EE$5,$B39,0)</f>
        <v>0</v>
      </c>
      <c r="EF39" s="19">
        <f t="shared" ca="1" si="310"/>
        <v>0</v>
      </c>
      <c r="EG39" s="19">
        <f t="shared" ca="1" si="310"/>
        <v>0</v>
      </c>
      <c r="EH39" s="19">
        <f t="shared" ca="1" si="310"/>
        <v>0</v>
      </c>
      <c r="EI39" s="19">
        <f t="shared" ca="1" si="311"/>
        <v>0</v>
      </c>
      <c r="EJ39" s="19">
        <f t="shared" ca="1" si="310"/>
        <v>0</v>
      </c>
      <c r="EK39" s="19">
        <f t="shared" ca="1" si="311"/>
        <v>0</v>
      </c>
      <c r="EL39" s="19">
        <f t="shared" ca="1" si="310"/>
        <v>0</v>
      </c>
      <c r="EM39" s="19">
        <f t="shared" ca="1" si="311"/>
        <v>0</v>
      </c>
      <c r="EN39" s="19">
        <f t="shared" ca="1" si="311"/>
        <v>0</v>
      </c>
      <c r="EO39" s="19">
        <f t="shared" ca="1" si="311"/>
        <v>0</v>
      </c>
      <c r="EP39" s="19">
        <f t="shared" ca="1" si="311"/>
        <v>0</v>
      </c>
      <c r="EQ39" s="19">
        <f t="shared" ca="1" si="311"/>
        <v>0</v>
      </c>
      <c r="ER39" s="19">
        <f t="shared" ca="1" si="311"/>
        <v>0</v>
      </c>
      <c r="ES39" s="19">
        <f t="shared" ca="1" si="311"/>
        <v>0</v>
      </c>
      <c r="ET39" s="19">
        <f t="shared" ca="1" si="311"/>
        <v>0</v>
      </c>
      <c r="EU39" s="19">
        <f t="shared" ca="1" si="311"/>
        <v>0</v>
      </c>
      <c r="EV39" s="19">
        <f t="shared" ca="1" si="311"/>
        <v>0</v>
      </c>
      <c r="EW39" s="19">
        <f t="shared" ca="1" si="311"/>
        <v>0</v>
      </c>
      <c r="EX39" s="19">
        <f t="shared" ca="1" si="311"/>
        <v>0</v>
      </c>
      <c r="EY39" s="19">
        <f t="shared" ca="1" si="311"/>
        <v>0</v>
      </c>
      <c r="EZ39" s="19">
        <f t="shared" ca="1" si="311"/>
        <v>0</v>
      </c>
      <c r="FA39" s="19">
        <f t="shared" ca="1" si="311"/>
        <v>0</v>
      </c>
      <c r="FB39" s="19">
        <f t="shared" ca="1" si="311"/>
        <v>0</v>
      </c>
      <c r="FC39" s="19">
        <f t="shared" ca="1" si="311"/>
        <v>0</v>
      </c>
      <c r="FD39" s="19">
        <f t="shared" ca="1" si="311"/>
        <v>0</v>
      </c>
      <c r="FE39" s="19">
        <f t="shared" ca="1" si="311"/>
        <v>0</v>
      </c>
      <c r="FF39" s="19">
        <f t="shared" ca="1" si="311"/>
        <v>0</v>
      </c>
      <c r="FG39" s="19">
        <f t="shared" ca="1" si="311"/>
        <v>0</v>
      </c>
      <c r="FH39" s="19">
        <f t="shared" ca="1" si="312"/>
        <v>0</v>
      </c>
      <c r="FI39" s="19">
        <f t="shared" ca="1" si="312"/>
        <v>0</v>
      </c>
      <c r="FJ39" s="19">
        <f t="shared" ca="1" si="312"/>
        <v>0</v>
      </c>
      <c r="FK39" s="19">
        <f t="shared" ca="1" si="312"/>
        <v>0</v>
      </c>
      <c r="FL39" s="19">
        <f t="shared" ca="1" si="312"/>
        <v>0</v>
      </c>
      <c r="FM39" s="19">
        <f t="shared" ca="1" si="312"/>
        <v>0</v>
      </c>
      <c r="FN39" s="19">
        <f t="shared" ca="1" si="312"/>
        <v>0</v>
      </c>
      <c r="FO39" s="19">
        <f t="shared" ca="1" si="312"/>
        <v>0</v>
      </c>
      <c r="FP39" s="19">
        <f t="shared" ca="1" si="312"/>
        <v>0</v>
      </c>
      <c r="FQ39" s="19">
        <f t="shared" ca="1" si="312"/>
        <v>0</v>
      </c>
      <c r="FR39" s="19">
        <f t="shared" ca="1" si="311"/>
        <v>0</v>
      </c>
      <c r="FS39" s="19">
        <f t="shared" ca="1" si="311"/>
        <v>0</v>
      </c>
      <c r="FT39" s="19">
        <f t="shared" ca="1" si="311"/>
        <v>0</v>
      </c>
      <c r="FU39" s="19">
        <f t="shared" ca="1" si="311"/>
        <v>0</v>
      </c>
      <c r="FV39" s="19">
        <f t="shared" ca="1" si="311"/>
        <v>0</v>
      </c>
      <c r="FW39" s="19">
        <f t="shared" ca="1" si="311"/>
        <v>0</v>
      </c>
      <c r="FX39" s="19">
        <f t="shared" ca="1" si="311"/>
        <v>0</v>
      </c>
      <c r="FY39" s="19">
        <f t="shared" ca="1" si="311"/>
        <v>0</v>
      </c>
      <c r="FZ39" s="19">
        <f t="shared" ca="1" si="311"/>
        <v>0</v>
      </c>
      <c r="GA39" s="19">
        <f t="shared" ca="1" si="311"/>
        <v>0</v>
      </c>
      <c r="GB39" s="19">
        <f t="shared" ca="1" si="311"/>
        <v>0</v>
      </c>
      <c r="GC39" s="19">
        <f t="shared" ca="1" si="311"/>
        <v>0</v>
      </c>
      <c r="GD39" s="19">
        <f t="shared" ca="1" si="311"/>
        <v>0</v>
      </c>
      <c r="GE39" s="19">
        <f t="shared" ca="1" si="311"/>
        <v>0</v>
      </c>
      <c r="GF39" s="19">
        <f t="shared" ca="1" si="311"/>
        <v>0</v>
      </c>
      <c r="GG39" s="19">
        <f t="shared" ca="1" si="311"/>
        <v>0</v>
      </c>
      <c r="GH39" s="19">
        <f t="shared" ca="1" si="311"/>
        <v>0</v>
      </c>
      <c r="GI39" s="19">
        <f t="shared" ca="1" si="311"/>
        <v>0</v>
      </c>
      <c r="GJ39" s="19">
        <f t="shared" ca="1" si="311"/>
        <v>0</v>
      </c>
      <c r="GK39" s="19">
        <f t="shared" ca="1" si="311"/>
        <v>0</v>
      </c>
      <c r="GL39" s="19">
        <f t="shared" ca="1" si="311"/>
        <v>0</v>
      </c>
      <c r="GM39" s="19">
        <f t="shared" ca="1" si="311"/>
        <v>0</v>
      </c>
      <c r="GN39" s="19">
        <f t="shared" ca="1" si="311"/>
        <v>0</v>
      </c>
      <c r="GO39" s="19">
        <f t="shared" ca="1" si="311"/>
        <v>0</v>
      </c>
      <c r="GP39" s="19">
        <f t="shared" ca="1" si="311"/>
        <v>0</v>
      </c>
      <c r="GQ39" s="19">
        <f t="shared" ca="1" si="313"/>
        <v>0</v>
      </c>
      <c r="GR39" s="19">
        <f t="shared" ca="1" si="313"/>
        <v>0</v>
      </c>
      <c r="GS39" s="19">
        <f t="shared" ca="1" si="313"/>
        <v>0</v>
      </c>
      <c r="GT39" s="19">
        <f t="shared" ca="1" si="313"/>
        <v>0</v>
      </c>
      <c r="GU39" s="19">
        <f t="shared" ca="1" si="313"/>
        <v>0</v>
      </c>
      <c r="GV39" s="19">
        <f t="shared" ca="1" si="313"/>
        <v>0</v>
      </c>
      <c r="GW39" s="19">
        <f t="shared" ca="1" si="313"/>
        <v>0</v>
      </c>
      <c r="GX39" s="19">
        <f t="shared" ca="1" si="313"/>
        <v>0</v>
      </c>
      <c r="GY39" s="19">
        <f t="shared" ca="1" si="313"/>
        <v>0</v>
      </c>
      <c r="GZ39" s="19">
        <f t="shared" ca="1" si="313"/>
        <v>0</v>
      </c>
      <c r="HA39" s="19">
        <f t="shared" ca="1" si="313"/>
        <v>0</v>
      </c>
      <c r="HB39" s="19">
        <f t="shared" ca="1" si="313"/>
        <v>0</v>
      </c>
      <c r="HC39" s="19">
        <f t="shared" ca="1" si="313"/>
        <v>0</v>
      </c>
      <c r="HD39" s="19">
        <f t="shared" ca="1" si="313"/>
        <v>0</v>
      </c>
      <c r="HE39" s="19">
        <f t="shared" ca="1" si="313"/>
        <v>0</v>
      </c>
      <c r="HF39" s="19">
        <f t="shared" ca="1" si="313"/>
        <v>0</v>
      </c>
      <c r="HG39" s="19">
        <f t="shared" ca="1" si="313"/>
        <v>0</v>
      </c>
      <c r="HH39" s="19">
        <f t="shared" ca="1" si="313"/>
        <v>0</v>
      </c>
      <c r="HI39" s="19">
        <f t="shared" ca="1" si="313"/>
        <v>0</v>
      </c>
      <c r="HJ39" s="19">
        <f t="shared" ca="1" si="313"/>
        <v>0</v>
      </c>
      <c r="HK39" s="19">
        <f t="shared" ca="1" si="313"/>
        <v>0</v>
      </c>
      <c r="HL39" s="19">
        <f t="shared" ca="1" si="313"/>
        <v>0</v>
      </c>
      <c r="HM39" s="19">
        <f t="shared" ca="1" si="313"/>
        <v>0</v>
      </c>
      <c r="HN39" s="19">
        <f t="shared" ca="1" si="314"/>
        <v>0</v>
      </c>
      <c r="HO39" s="19">
        <f t="shared" ca="1" si="314"/>
        <v>0</v>
      </c>
      <c r="HP39" s="19">
        <f t="shared" ca="1" si="314"/>
        <v>0</v>
      </c>
      <c r="HQ39" s="19">
        <f t="shared" ca="1" si="315"/>
        <v>0</v>
      </c>
      <c r="HR39" s="19">
        <f t="shared" ca="1" si="315"/>
        <v>0</v>
      </c>
      <c r="HS39" s="19">
        <f t="shared" ca="1" si="315"/>
        <v>0</v>
      </c>
      <c r="HT39" s="19">
        <f t="shared" ca="1" si="315"/>
        <v>0</v>
      </c>
      <c r="HU39" s="19">
        <f t="shared" ca="1" si="315"/>
        <v>0</v>
      </c>
      <c r="HV39" s="19">
        <f t="shared" ca="1" si="315"/>
        <v>0</v>
      </c>
      <c r="HW39" s="19">
        <f t="shared" ca="1" si="315"/>
        <v>0</v>
      </c>
      <c r="HX39" s="19">
        <f t="shared" ca="1" si="315"/>
        <v>0</v>
      </c>
      <c r="HY39" s="19">
        <f t="shared" ca="1" si="315"/>
        <v>0</v>
      </c>
      <c r="HZ39" s="19">
        <f t="shared" ca="1" si="315"/>
        <v>0</v>
      </c>
      <c r="IA39" s="19">
        <f t="shared" ca="1" si="314"/>
        <v>0</v>
      </c>
      <c r="IB39" s="19">
        <f t="shared" ca="1" si="314"/>
        <v>0</v>
      </c>
      <c r="IC39" s="19">
        <f t="shared" ca="1" si="314"/>
        <v>0</v>
      </c>
      <c r="ID39" s="19">
        <f t="shared" ca="1" si="314"/>
        <v>0</v>
      </c>
      <c r="IE39" s="19">
        <f t="shared" ca="1" si="314"/>
        <v>0</v>
      </c>
      <c r="IF39" s="19">
        <f t="shared" ca="1" si="314"/>
        <v>0</v>
      </c>
      <c r="IG39" s="19">
        <f t="shared" ca="1" si="314"/>
        <v>0</v>
      </c>
      <c r="IH39" s="19">
        <f t="shared" ca="1" si="314"/>
        <v>0</v>
      </c>
      <c r="II39" s="19">
        <f t="shared" ca="1" si="314"/>
        <v>0</v>
      </c>
      <c r="IJ39" s="19">
        <f t="shared" ca="1" si="314"/>
        <v>0</v>
      </c>
      <c r="IK39" s="19">
        <f t="shared" ca="1" si="314"/>
        <v>0</v>
      </c>
      <c r="IL39" s="19">
        <f t="shared" ca="1" si="314"/>
        <v>0</v>
      </c>
      <c r="IM39" s="19">
        <f t="shared" ca="1" si="314"/>
        <v>0</v>
      </c>
      <c r="IN39" s="19">
        <f t="shared" ca="1" si="314"/>
        <v>0</v>
      </c>
      <c r="IO39" s="19">
        <f t="shared" ca="1" si="314"/>
        <v>0</v>
      </c>
      <c r="IP39" s="19">
        <f t="shared" ca="1" si="314"/>
        <v>0</v>
      </c>
      <c r="IQ39" s="19">
        <f t="shared" ca="1" si="314"/>
        <v>0</v>
      </c>
      <c r="IR39" s="19">
        <f t="shared" ca="1" si="314"/>
        <v>0</v>
      </c>
      <c r="IS39" s="19">
        <f t="shared" ca="1" si="314"/>
        <v>0</v>
      </c>
      <c r="IT39" s="19">
        <f t="shared" ca="1" si="314"/>
        <v>0</v>
      </c>
      <c r="IU39" s="19">
        <f t="shared" ca="1" si="314"/>
        <v>0</v>
      </c>
      <c r="IV39" s="19">
        <f t="shared" ca="1" si="314"/>
        <v>0</v>
      </c>
      <c r="IW39" s="19">
        <f t="shared" ca="1" si="314"/>
        <v>0</v>
      </c>
      <c r="IX39" s="19">
        <f t="shared" ca="1" si="314"/>
        <v>0</v>
      </c>
      <c r="IY39" s="19">
        <f t="shared" ca="1" si="314"/>
        <v>0</v>
      </c>
      <c r="IZ39" s="5">
        <f t="shared" ca="1" si="316"/>
        <v>67</v>
      </c>
      <c r="JA39" s="9"/>
      <c r="JB39" s="5">
        <f t="shared" ca="1" si="317"/>
        <v>1</v>
      </c>
      <c r="JC39" s="5" t="b">
        <f t="shared" ca="1" si="317"/>
        <v>0</v>
      </c>
      <c r="JD39" s="19">
        <f t="shared" ref="JD39:JW42" ca="1" si="369">OFFSET(JD$5,$B39,0)</f>
        <v>0</v>
      </c>
      <c r="JE39" s="5">
        <f t="shared" ca="1" si="318"/>
        <v>0</v>
      </c>
      <c r="JF39" s="5">
        <f t="shared" ca="1" si="319"/>
        <v>1.2500000000000001E-2</v>
      </c>
      <c r="JG39" s="19">
        <f t="shared" ca="1" si="320"/>
        <v>0</v>
      </c>
      <c r="JH39" s="19">
        <f t="shared" ca="1" si="320"/>
        <v>0</v>
      </c>
      <c r="JI39" s="5">
        <f t="shared" ca="1" si="321"/>
        <v>60</v>
      </c>
      <c r="JJ39" s="19">
        <f t="shared" ca="1" si="369"/>
        <v>1</v>
      </c>
      <c r="JK39" s="19">
        <f t="shared" ca="1" si="369"/>
        <v>0</v>
      </c>
      <c r="JL39" s="19">
        <f t="shared" ca="1" si="369"/>
        <v>0</v>
      </c>
      <c r="JM39" s="19">
        <f t="shared" ca="1" si="369"/>
        <v>0</v>
      </c>
      <c r="JN39" s="19">
        <f t="shared" ca="1" si="369"/>
        <v>0</v>
      </c>
      <c r="JO39" s="19">
        <f t="shared" ca="1" si="369"/>
        <v>0</v>
      </c>
      <c r="JP39" s="19">
        <f t="shared" ca="1" si="369"/>
        <v>0</v>
      </c>
      <c r="JQ39" s="19">
        <f t="shared" ca="1" si="369"/>
        <v>0</v>
      </c>
      <c r="JR39" s="19">
        <f t="shared" ca="1" si="369"/>
        <v>0</v>
      </c>
      <c r="JS39" s="19">
        <f t="shared" ca="1" si="369"/>
        <v>0</v>
      </c>
      <c r="JT39" s="19">
        <f t="shared" ca="1" si="369"/>
        <v>0</v>
      </c>
      <c r="JU39" s="19">
        <f t="shared" ca="1" si="369"/>
        <v>0</v>
      </c>
      <c r="JV39" s="19">
        <f t="shared" ca="1" si="369"/>
        <v>0</v>
      </c>
      <c r="JW39" s="19">
        <f t="shared" ca="1" si="369"/>
        <v>0</v>
      </c>
      <c r="JX39" s="19">
        <f t="shared" ca="1" si="227"/>
        <v>0</v>
      </c>
      <c r="JY39" s="19">
        <f t="shared" ca="1" si="227"/>
        <v>0</v>
      </c>
      <c r="JZ39" s="19">
        <f t="shared" ca="1" si="227"/>
        <v>0</v>
      </c>
      <c r="KA39" s="19">
        <f t="shared" ca="1" si="227"/>
        <v>0</v>
      </c>
      <c r="KB39" s="19">
        <f t="shared" ca="1" si="227"/>
        <v>0</v>
      </c>
      <c r="KC39" s="19">
        <f t="shared" ca="1" si="227"/>
        <v>0</v>
      </c>
      <c r="KD39" s="19">
        <f t="shared" ca="1" si="227"/>
        <v>0</v>
      </c>
      <c r="KE39" s="19">
        <f t="shared" ca="1" si="227"/>
        <v>0</v>
      </c>
      <c r="KF39" s="5">
        <f t="shared" ca="1" si="322"/>
        <v>0</v>
      </c>
      <c r="KG39" s="5">
        <f t="shared" ca="1" si="322"/>
        <v>6.25E-2</v>
      </c>
      <c r="KH39" s="5">
        <f t="shared" ca="1" si="322"/>
        <v>6.25E-2</v>
      </c>
      <c r="KI39" s="5">
        <f t="shared" ca="1" si="322"/>
        <v>6.25E-2</v>
      </c>
      <c r="KJ39" s="19">
        <f t="shared" ca="1" si="284"/>
        <v>0</v>
      </c>
      <c r="KK39" s="19">
        <f t="shared" ca="1" si="227"/>
        <v>0</v>
      </c>
      <c r="KL39" s="19">
        <f t="shared" ca="1" si="235"/>
        <v>0</v>
      </c>
      <c r="KM39" s="19">
        <f t="shared" ca="1" si="227"/>
        <v>0</v>
      </c>
      <c r="KN39" s="19">
        <f t="shared" ca="1" si="227"/>
        <v>1</v>
      </c>
      <c r="KO39" s="19">
        <f t="shared" ca="1" si="227"/>
        <v>0</v>
      </c>
      <c r="KP39" s="19">
        <f t="shared" ca="1" si="227"/>
        <v>1</v>
      </c>
      <c r="KQ39" s="9"/>
      <c r="KR39" s="5" t="b">
        <f t="shared" ca="1" si="323"/>
        <v>1</v>
      </c>
      <c r="KS39" s="5" t="b">
        <f t="shared" ca="1" si="324"/>
        <v>0</v>
      </c>
      <c r="KT39" s="5" t="b">
        <f t="shared" ca="1" si="324"/>
        <v>0</v>
      </c>
      <c r="KU39" s="5" t="b">
        <f t="shared" ca="1" si="324"/>
        <v>1</v>
      </c>
      <c r="KV39" s="136">
        <f t="shared" ca="1" si="325"/>
        <v>2</v>
      </c>
      <c r="KW39" s="136">
        <f t="shared" ca="1" si="325"/>
        <v>2</v>
      </c>
      <c r="KX39" s="19" t="str">
        <f t="shared" ref="KX39:LD41" ca="1" si="370">OFFSET(KX$5,$B39,0)</f>
        <v>-</v>
      </c>
      <c r="KY39" s="19" t="str">
        <f t="shared" ref="KY39:KY41" ca="1" si="371">OFFSET(KY$5,$B39,0)</f>
        <v>-</v>
      </c>
      <c r="KZ39" s="19" t="str">
        <f t="shared" ca="1" si="370"/>
        <v>-</v>
      </c>
      <c r="LA39" s="19" t="str">
        <f t="shared" ca="1" si="370"/>
        <v>-</v>
      </c>
      <c r="LB39" s="19">
        <f t="shared" ca="1" si="370"/>
        <v>1</v>
      </c>
      <c r="LC39" s="19">
        <f t="shared" ca="1" si="370"/>
        <v>0.66</v>
      </c>
      <c r="LD39" s="19" t="str">
        <f t="shared" ca="1" si="370"/>
        <v>-</v>
      </c>
      <c r="LE39" s="5" t="str" cm="1">
        <f t="array" aca="1" ref="LE39" ca="1">IF(OR(LF39:LM39&lt;&gt;"-"),TRUE,"-")</f>
        <v>-</v>
      </c>
      <c r="LF39" s="231" t="str">
        <f ca="1">OFFSET(LF39,-1,0)</f>
        <v>-</v>
      </c>
      <c r="LG39" s="231" t="str">
        <f t="shared" ref="LG39:LM39" ca="1" si="372">OFFSET(LG39,-1,0)</f>
        <v>-</v>
      </c>
      <c r="LH39" s="231" t="str">
        <f t="shared" ca="1" si="372"/>
        <v>-</v>
      </c>
      <c r="LI39" s="231" t="str">
        <f t="shared" ca="1" si="372"/>
        <v>-</v>
      </c>
      <c r="LJ39" s="231" t="str">
        <f t="shared" ca="1" si="372"/>
        <v>-</v>
      </c>
      <c r="LK39" s="231" t="str">
        <f t="shared" ca="1" si="372"/>
        <v>-</v>
      </c>
      <c r="LL39" s="231" t="str">
        <f t="shared" ca="1" si="372"/>
        <v>-</v>
      </c>
      <c r="LM39" s="231" t="str">
        <f t="shared" ca="1" si="372"/>
        <v>-</v>
      </c>
      <c r="LN39" s="231" t="str">
        <f t="array" aca="1" ref="LN39" ca="1">IF(OR(LO39:LU39&lt;&gt;"-"),TRUE,"-")</f>
        <v>-</v>
      </c>
      <c r="LO39" s="5" t="str">
        <f t="array" aca="1" ref="LO39" ca="1">IF(OR(LP39:LV39&lt;&gt;"-"),TRUE,"-")</f>
        <v>-</v>
      </c>
      <c r="LP39" s="19" t="str">
        <f t="shared" ref="LP39:MA42" ca="1" si="373">OFFSET(LP$5,$B39,0)</f>
        <v>-</v>
      </c>
      <c r="LQ39" s="19" t="str">
        <f t="shared" ca="1" si="373"/>
        <v>-</v>
      </c>
      <c r="LR39" s="19" t="str">
        <f t="shared" ca="1" si="373"/>
        <v>-</v>
      </c>
      <c r="LS39" s="19" t="str">
        <f t="shared" ca="1" si="373"/>
        <v>-</v>
      </c>
      <c r="LT39" s="19" t="str">
        <f t="shared" ca="1" si="373"/>
        <v>-</v>
      </c>
      <c r="LU39" s="19" t="str">
        <f t="shared" ca="1" si="373"/>
        <v>-</v>
      </c>
      <c r="LV39" s="19" t="str">
        <f t="shared" ca="1" si="373"/>
        <v>-</v>
      </c>
      <c r="LW39" s="19" t="b">
        <f t="shared" ca="1" si="245"/>
        <v>0</v>
      </c>
      <c r="LX39" s="136">
        <f t="shared" ca="1" si="326"/>
        <v>2</v>
      </c>
      <c r="LY39" s="19">
        <f t="shared" ca="1" si="245"/>
        <v>2</v>
      </c>
      <c r="LZ39" s="19" t="b">
        <f t="shared" ca="1" si="246"/>
        <v>0</v>
      </c>
      <c r="MA39" s="19" t="str">
        <f t="shared" ref="MA39:MA41" ca="1" si="374">OFFSET(MA$5,$B39,0)</f>
        <v>-</v>
      </c>
      <c r="MB39" s="5" t="str">
        <f t="shared" ca="1" si="327"/>
        <v>-</v>
      </c>
      <c r="MC39" s="5" t="str">
        <f t="shared" ca="1" si="327"/>
        <v>-</v>
      </c>
      <c r="MD39" s="5" t="str">
        <f t="shared" ca="1" si="327"/>
        <v>-</v>
      </c>
      <c r="ME39" s="5" t="str">
        <f t="shared" ca="1" si="327"/>
        <v>-</v>
      </c>
      <c r="MF39" s="19" t="b">
        <f t="shared" ca="1" si="248"/>
        <v>0</v>
      </c>
      <c r="MG39" s="19" t="str">
        <f t="shared" ca="1" si="328"/>
        <v>-</v>
      </c>
      <c r="MH39" s="19" t="str">
        <f ca="1">OFFSET(MH$5,$B39,0)</f>
        <v>-</v>
      </c>
      <c r="MI39" s="19" t="b">
        <f ca="1">OFFSET(MI$5,$B39,0)</f>
        <v>1</v>
      </c>
      <c r="MJ39" s="19">
        <f t="shared" ca="1" si="328"/>
        <v>0.5</v>
      </c>
      <c r="MK39" s="19">
        <f t="shared" ca="1" si="328"/>
        <v>0.5</v>
      </c>
      <c r="ML39" s="19">
        <f t="shared" ca="1" si="328"/>
        <v>0.99</v>
      </c>
      <c r="MM39" s="5">
        <f t="shared" ca="1" si="329"/>
        <v>0</v>
      </c>
      <c r="MN39" s="5">
        <f t="shared" ca="1" si="329"/>
        <v>500</v>
      </c>
      <c r="MO39" s="5">
        <f t="shared" ca="1" si="329"/>
        <v>500</v>
      </c>
      <c r="MP39" s="5" t="str">
        <f t="shared" ca="1" si="329"/>
        <v>-</v>
      </c>
      <c r="MQ39" s="5">
        <f t="shared" ca="1" si="329"/>
        <v>150</v>
      </c>
      <c r="MR39" s="5">
        <f t="shared" ca="1" si="329"/>
        <v>364</v>
      </c>
      <c r="MS39" s="5">
        <f t="shared" ca="1" si="330"/>
        <v>1</v>
      </c>
      <c r="MT39" s="9"/>
      <c r="MU39" s="19">
        <f t="shared" ca="1" si="328"/>
        <v>70</v>
      </c>
      <c r="MV39" s="19">
        <f t="shared" ref="MV39:NU42" ca="1" si="375">OFFSET(MV$5,$B39,0)</f>
        <v>50</v>
      </c>
      <c r="MW39" s="19">
        <f t="shared" ca="1" si="375"/>
        <v>75</v>
      </c>
      <c r="MX39" s="19">
        <f t="shared" ca="1" si="375"/>
        <v>50</v>
      </c>
      <c r="MY39" s="19">
        <f t="shared" ca="1" si="250"/>
        <v>1</v>
      </c>
      <c r="MZ39" s="5">
        <f t="shared" ca="1" si="331"/>
        <v>1</v>
      </c>
      <c r="NA39" s="19">
        <f t="shared" ca="1" si="332"/>
        <v>1</v>
      </c>
      <c r="NB39" s="9"/>
      <c r="NC39" s="19" t="b">
        <f t="shared" ca="1" si="375"/>
        <v>0</v>
      </c>
      <c r="ND39" s="19" t="b">
        <f t="shared" ca="1" si="375"/>
        <v>0</v>
      </c>
      <c r="NE39" s="19">
        <f t="shared" ca="1" si="375"/>
        <v>2</v>
      </c>
      <c r="NF39" s="19">
        <f t="shared" ca="1" si="375"/>
        <v>1</v>
      </c>
      <c r="NG39" s="19">
        <f t="shared" ca="1" si="375"/>
        <v>2</v>
      </c>
      <c r="NH39" s="19">
        <f t="shared" ca="1" si="375"/>
        <v>0</v>
      </c>
      <c r="NI39" s="19" t="str">
        <f t="shared" ca="1" si="375"/>
        <v>-</v>
      </c>
      <c r="NJ39" s="19" t="b">
        <f t="shared" ca="1" si="375"/>
        <v>1</v>
      </c>
      <c r="NK39" s="19">
        <f t="shared" ca="1" si="375"/>
        <v>448.65000000000003</v>
      </c>
      <c r="NL39" s="19" t="str">
        <f t="shared" ca="1" si="375"/>
        <v>-</v>
      </c>
      <c r="NM39" s="19">
        <f t="shared" ca="1" si="375"/>
        <v>1</v>
      </c>
      <c r="NN39" s="19">
        <f t="shared" ca="1" si="375"/>
        <v>1</v>
      </c>
      <c r="NO39" s="19">
        <f t="shared" ca="1" si="375"/>
        <v>1</v>
      </c>
      <c r="NP39" s="19">
        <f t="shared" ca="1" si="375"/>
        <v>1</v>
      </c>
      <c r="NQ39" s="19">
        <f t="shared" ca="1" si="375"/>
        <v>1</v>
      </c>
      <c r="NR39" s="19">
        <f t="shared" ca="1" si="375"/>
        <v>1</v>
      </c>
      <c r="NS39" s="19">
        <f t="shared" ca="1" si="375"/>
        <v>1</v>
      </c>
      <c r="NT39" s="19">
        <f t="shared" ca="1" si="375"/>
        <v>1</v>
      </c>
      <c r="NU39" s="19">
        <f t="shared" ca="1" si="375"/>
        <v>1</v>
      </c>
      <c r="NV39" s="9"/>
      <c r="NW39" s="12" t="str">
        <f t="shared" ca="1" si="334"/>
        <v>-</v>
      </c>
      <c r="NX39" s="19" t="str">
        <f t="shared" ca="1" si="335"/>
        <v>-</v>
      </c>
      <c r="NY39" s="19" t="str">
        <f t="shared" ca="1" si="335"/>
        <v>-</v>
      </c>
      <c r="NZ39" s="19" t="str">
        <f t="shared" ca="1" si="336"/>
        <v>-</v>
      </c>
      <c r="OA39" s="19" t="str">
        <f t="shared" ca="1" si="335"/>
        <v>-</v>
      </c>
      <c r="OB39" s="19" t="str">
        <f t="shared" ca="1" si="337"/>
        <v>-</v>
      </c>
      <c r="OC39" s="19" t="str">
        <f t="shared" ca="1" si="335"/>
        <v>-</v>
      </c>
      <c r="OD39" s="19" t="str">
        <f t="shared" ca="1" si="335"/>
        <v>-</v>
      </c>
      <c r="OE39" s="19" t="str">
        <f t="shared" ca="1" si="335"/>
        <v>-</v>
      </c>
      <c r="OF39" s="19" t="str">
        <f t="shared" ca="1" si="335"/>
        <v>-</v>
      </c>
      <c r="OG39" s="19" t="str">
        <f t="shared" ca="1" si="335"/>
        <v>-</v>
      </c>
      <c r="OH39" s="19" t="str">
        <f t="shared" ca="1" si="335"/>
        <v>-</v>
      </c>
      <c r="OI39" s="19" t="str">
        <f t="shared" ca="1" si="335"/>
        <v>-</v>
      </c>
      <c r="OJ39" s="19" t="str">
        <f t="shared" ca="1" si="335"/>
        <v>-</v>
      </c>
      <c r="OK39" s="19" t="str">
        <f t="shared" ca="1" si="335"/>
        <v>-</v>
      </c>
      <c r="OL39" s="19" t="str">
        <f t="shared" ca="1" si="335"/>
        <v>-</v>
      </c>
      <c r="OM39" s="19" t="str">
        <f t="shared" ca="1" si="335"/>
        <v>-</v>
      </c>
      <c r="ON39" s="19" t="str">
        <f t="shared" ca="1" si="335"/>
        <v>-</v>
      </c>
      <c r="OO39" s="19" t="str">
        <f t="shared" ca="1" si="335"/>
        <v>-</v>
      </c>
      <c r="OP39" s="19" t="str">
        <f t="shared" ca="1" si="338"/>
        <v>-</v>
      </c>
      <c r="OQ39" s="19" t="str">
        <f t="shared" ca="1" si="338"/>
        <v>-</v>
      </c>
      <c r="OR39" s="19" t="str">
        <f t="shared" ca="1" si="338"/>
        <v>-</v>
      </c>
      <c r="OS39" s="19" t="str">
        <f t="shared" ca="1" si="338"/>
        <v>-</v>
      </c>
      <c r="OT39" s="19" t="str">
        <f t="shared" ca="1" si="338"/>
        <v>-</v>
      </c>
      <c r="OU39" s="19" t="str">
        <f t="shared" ca="1" si="338"/>
        <v>-</v>
      </c>
      <c r="OV39" s="19" t="str">
        <f t="shared" ca="1" si="338"/>
        <v>-</v>
      </c>
      <c r="OW39" s="19" t="str">
        <f t="shared" ca="1" si="339"/>
        <v>-</v>
      </c>
      <c r="OX39" s="19" t="str">
        <f t="shared" ca="1" si="339"/>
        <v>-</v>
      </c>
      <c r="OY39" s="19" t="str">
        <f t="shared" ca="1" si="339"/>
        <v>-</v>
      </c>
      <c r="OZ39" s="19" t="str">
        <f t="shared" ca="1" si="339"/>
        <v>-</v>
      </c>
      <c r="PA39" s="19" t="str">
        <f t="shared" ca="1" si="339"/>
        <v>-</v>
      </c>
      <c r="PB39" s="19" t="str">
        <f t="shared" ca="1" si="339"/>
        <v>-</v>
      </c>
      <c r="PC39" s="19" t="str">
        <f t="shared" ca="1" si="339"/>
        <v>-</v>
      </c>
      <c r="PD39" s="19" t="str">
        <f t="shared" ca="1" si="339"/>
        <v>-</v>
      </c>
      <c r="PE39" s="19" t="str">
        <f t="shared" ca="1" si="339"/>
        <v>-</v>
      </c>
      <c r="PF39" s="19" t="str">
        <f t="shared" ca="1" si="339"/>
        <v>-</v>
      </c>
      <c r="PG39" s="19" t="str">
        <f t="shared" ca="1" si="338"/>
        <v>-</v>
      </c>
      <c r="PH39" s="19" t="str">
        <f t="shared" ca="1" si="338"/>
        <v>-</v>
      </c>
      <c r="PI39" s="19" t="str">
        <f t="shared" ca="1" si="338"/>
        <v>-</v>
      </c>
      <c r="PJ39" s="19" t="str">
        <f t="shared" ca="1" si="338"/>
        <v>-</v>
      </c>
      <c r="PK39" s="19" t="str">
        <f t="shared" ca="1" si="338"/>
        <v>-</v>
      </c>
      <c r="PL39" s="19" t="str">
        <f t="shared" ca="1" si="338"/>
        <v>-</v>
      </c>
      <c r="PM39" s="19" t="str">
        <f t="shared" ca="1" si="338"/>
        <v>-</v>
      </c>
      <c r="PN39" s="19" t="str">
        <f t="shared" ca="1" si="338"/>
        <v>-</v>
      </c>
      <c r="PO39" s="19" t="str">
        <f t="shared" ca="1" si="338"/>
        <v>-</v>
      </c>
      <c r="PP39" s="19" t="str">
        <f t="shared" ca="1" si="340"/>
        <v>-</v>
      </c>
      <c r="PQ39" s="19" t="str">
        <f t="shared" ca="1" si="340"/>
        <v>-</v>
      </c>
      <c r="PR39" s="19" t="str">
        <f t="shared" ca="1" si="340"/>
        <v>-</v>
      </c>
      <c r="PS39" s="19" t="str">
        <f t="shared" ca="1" si="340"/>
        <v>-</v>
      </c>
      <c r="PT39" s="19" t="str">
        <f t="shared" ca="1" si="340"/>
        <v>-</v>
      </c>
      <c r="PU39" s="19" t="str">
        <f t="shared" ca="1" si="340"/>
        <v>-</v>
      </c>
      <c r="PV39" s="19" t="str">
        <f t="shared" ca="1" si="340"/>
        <v>-</v>
      </c>
      <c r="PW39" s="19" t="str">
        <f t="shared" ca="1" si="340"/>
        <v>-</v>
      </c>
      <c r="PX39" s="19" t="str">
        <f t="shared" ca="1" si="340"/>
        <v>-</v>
      </c>
      <c r="PY39" s="19" t="str">
        <f t="shared" ca="1" si="340"/>
        <v>-</v>
      </c>
      <c r="PZ39" s="19" t="str">
        <f t="shared" ca="1" si="340"/>
        <v>-</v>
      </c>
      <c r="QA39" s="19" t="str">
        <f t="shared" ca="1" si="340"/>
        <v>-</v>
      </c>
      <c r="QB39" s="19" t="str">
        <f t="shared" ca="1" si="340"/>
        <v>-</v>
      </c>
      <c r="QC39" s="19" t="str">
        <f t="shared" ca="1" si="340"/>
        <v>-</v>
      </c>
      <c r="QD39" s="19" t="str">
        <f t="shared" ca="1" si="340"/>
        <v>-</v>
      </c>
      <c r="QE39" s="19" t="str">
        <f t="shared" ca="1" si="340"/>
        <v>-</v>
      </c>
      <c r="QF39" s="19" t="str">
        <f t="shared" ca="1" si="341"/>
        <v>-</v>
      </c>
      <c r="QG39" s="12" t="str">
        <f t="shared" ca="1" si="342"/>
        <v>-</v>
      </c>
      <c r="QH39" s="19" t="str">
        <f t="shared" ca="1" si="341"/>
        <v>-</v>
      </c>
      <c r="QI39" s="19" t="str">
        <f t="shared" ca="1" si="341"/>
        <v>-</v>
      </c>
      <c r="QJ39" s="19" t="str">
        <f t="shared" ca="1" si="341"/>
        <v>-</v>
      </c>
      <c r="QK39" s="19" t="str">
        <f t="shared" ca="1" si="341"/>
        <v>-</v>
      </c>
      <c r="QL39" s="19" t="str">
        <f t="shared" ca="1" si="341"/>
        <v>-</v>
      </c>
      <c r="QM39" s="19" t="str">
        <f t="shared" ca="1" si="341"/>
        <v>-</v>
      </c>
      <c r="QN39" s="19" t="str">
        <f t="shared" ca="1" si="341"/>
        <v>-</v>
      </c>
      <c r="QO39" s="19" t="str">
        <f t="shared" ca="1" si="341"/>
        <v>-</v>
      </c>
      <c r="QP39" s="19" t="str">
        <f t="shared" ca="1" si="341"/>
        <v>-</v>
      </c>
      <c r="QQ39" s="19" t="str">
        <f t="shared" ca="1" si="341"/>
        <v>-</v>
      </c>
      <c r="QR39" s="19" t="str">
        <f t="shared" ca="1" si="341"/>
        <v>-</v>
      </c>
      <c r="QS39" s="19" t="str">
        <f t="shared" ca="1" si="341"/>
        <v>-</v>
      </c>
      <c r="QT39" s="19" t="str">
        <f t="shared" ca="1" si="341"/>
        <v>-</v>
      </c>
      <c r="QU39" s="19" t="str">
        <f t="shared" ca="1" si="341"/>
        <v>-</v>
      </c>
      <c r="QV39" s="19" t="str">
        <f t="shared" ca="1" si="341"/>
        <v>-</v>
      </c>
      <c r="QW39" s="19" t="str">
        <f t="shared" ca="1" si="341"/>
        <v>-</v>
      </c>
      <c r="QX39" s="19" t="str">
        <f t="shared" ca="1" si="341"/>
        <v>-</v>
      </c>
      <c r="QY39" s="19" t="str">
        <f t="shared" ca="1" si="341"/>
        <v>-</v>
      </c>
      <c r="QZ39" s="19" t="str">
        <f t="shared" ca="1" si="341"/>
        <v>-</v>
      </c>
      <c r="RA39" s="19" t="str">
        <f t="shared" ca="1" si="341"/>
        <v>-</v>
      </c>
      <c r="RB39" s="19" t="str">
        <f t="shared" ca="1" si="343"/>
        <v>-</v>
      </c>
      <c r="RC39" s="19" t="str">
        <f t="shared" ca="1" si="343"/>
        <v>-</v>
      </c>
      <c r="RD39" s="19" t="str">
        <f t="shared" ca="1" si="343"/>
        <v>-</v>
      </c>
      <c r="RE39" s="19" t="str">
        <f t="shared" ca="1" si="343"/>
        <v>-</v>
      </c>
      <c r="RF39" s="19" t="str">
        <f t="shared" ca="1" si="343"/>
        <v>-</v>
      </c>
      <c r="RG39" s="19" t="str">
        <f t="shared" ca="1" si="343"/>
        <v>-</v>
      </c>
      <c r="RH39" s="19" t="str">
        <f t="shared" ca="1" si="343"/>
        <v>-</v>
      </c>
      <c r="RI39" s="19" t="str">
        <f t="shared" ca="1" si="343"/>
        <v>-</v>
      </c>
      <c r="RJ39" s="19" t="str">
        <f t="shared" ca="1" si="343"/>
        <v>-</v>
      </c>
      <c r="RK39" s="19" t="str">
        <f t="shared" ca="1" si="344"/>
        <v>-</v>
      </c>
      <c r="RL39" s="19" t="str">
        <f t="shared" ca="1" si="344"/>
        <v>-</v>
      </c>
      <c r="RM39" s="19" t="str">
        <f t="shared" ca="1" si="344"/>
        <v>-</v>
      </c>
      <c r="RN39" s="19" t="str">
        <f t="shared" ca="1" si="344"/>
        <v>-</v>
      </c>
      <c r="RO39" s="19" t="str">
        <f t="shared" ca="1" si="344"/>
        <v>-</v>
      </c>
      <c r="RP39" s="19" t="str">
        <f t="shared" ca="1" si="344"/>
        <v>-</v>
      </c>
      <c r="RQ39" s="19" t="str">
        <f t="shared" ca="1" si="343"/>
        <v>-</v>
      </c>
      <c r="RR39" s="19" t="str">
        <f t="shared" ca="1" si="343"/>
        <v>-</v>
      </c>
      <c r="RS39" s="19" t="str">
        <f t="shared" ca="1" si="343"/>
        <v>-</v>
      </c>
      <c r="RT39" s="19" t="str">
        <f t="shared" ca="1" si="343"/>
        <v>-</v>
      </c>
      <c r="RU39" s="19" t="str">
        <f t="shared" ca="1" si="343"/>
        <v>-</v>
      </c>
      <c r="RV39" s="19" t="str">
        <f t="shared" ca="1" si="343"/>
        <v>-</v>
      </c>
      <c r="RW39" s="19" t="str">
        <f t="shared" ca="1" si="343"/>
        <v>-</v>
      </c>
      <c r="RX39" s="19" t="str">
        <f t="shared" ca="1" si="345"/>
        <v>-</v>
      </c>
      <c r="RY39" s="19" t="str">
        <f t="shared" ca="1" si="345"/>
        <v>-</v>
      </c>
      <c r="RZ39" s="19" t="str">
        <f t="shared" ca="1" si="345"/>
        <v>-</v>
      </c>
      <c r="SA39" s="19" t="str">
        <f t="shared" ca="1" si="345"/>
        <v>-</v>
      </c>
      <c r="SB39" s="19" t="str">
        <f t="shared" ca="1" si="345"/>
        <v>-</v>
      </c>
      <c r="SC39" s="19" t="str">
        <f t="shared" ca="1" si="345"/>
        <v>-</v>
      </c>
      <c r="SD39" s="19" t="str">
        <f t="shared" ca="1" si="345"/>
        <v>-</v>
      </c>
      <c r="SE39" s="19" t="str">
        <f t="shared" ca="1" si="345"/>
        <v>-</v>
      </c>
      <c r="SF39" s="19" t="str">
        <f t="shared" ca="1" si="345"/>
        <v>-</v>
      </c>
      <c r="SG39" s="19" t="str">
        <f t="shared" ca="1" si="345"/>
        <v>-</v>
      </c>
      <c r="SH39" s="19" t="str">
        <f t="shared" ca="1" si="345"/>
        <v>-</v>
      </c>
      <c r="SI39" s="19" t="str">
        <f t="shared" ca="1" si="345"/>
        <v>-</v>
      </c>
      <c r="SJ39" s="19" t="str">
        <f t="shared" ca="1" si="345"/>
        <v>-</v>
      </c>
      <c r="SK39" s="19" t="str">
        <f t="shared" ca="1" si="346"/>
        <v>-</v>
      </c>
      <c r="SL39" s="19" t="str">
        <f t="shared" ca="1" si="346"/>
        <v>-</v>
      </c>
      <c r="SM39" s="19" t="str">
        <f t="shared" ca="1" si="346"/>
        <v>-</v>
      </c>
      <c r="SN39" s="19" t="str">
        <f t="shared" ca="1" si="346"/>
        <v>-</v>
      </c>
      <c r="SO39" s="19" t="str">
        <f t="shared" ca="1" si="346"/>
        <v>-</v>
      </c>
      <c r="SP39" s="19" t="str">
        <f t="shared" ca="1" si="346"/>
        <v>-</v>
      </c>
      <c r="SQ39" s="12" t="b">
        <f t="shared" ca="1" si="347"/>
        <v>1</v>
      </c>
      <c r="SR39" s="19" t="str">
        <f t="shared" ref="SR39:UU42" ca="1" si="376">OFFSET(SR$5,$B39,0)</f>
        <v>-</v>
      </c>
      <c r="SS39" s="19" t="str">
        <f t="shared" ca="1" si="376"/>
        <v>-</v>
      </c>
      <c r="ST39" s="19" t="str">
        <f t="shared" ca="1" si="376"/>
        <v>-</v>
      </c>
      <c r="SU39" s="19" t="str">
        <f t="shared" ca="1" si="376"/>
        <v>-</v>
      </c>
      <c r="SV39" s="19" t="str">
        <f t="shared" ca="1" si="376"/>
        <v>-</v>
      </c>
      <c r="SW39" s="19" t="str">
        <f t="shared" ca="1" si="376"/>
        <v>-</v>
      </c>
      <c r="SX39" s="19" t="str">
        <f t="shared" ca="1" si="376"/>
        <v>-</v>
      </c>
      <c r="SY39" s="19" t="str">
        <f t="shared" ca="1" si="376"/>
        <v>-</v>
      </c>
      <c r="SZ39" s="19" t="str">
        <f t="shared" ca="1" si="376"/>
        <v>-</v>
      </c>
      <c r="TA39" s="19" t="str">
        <f t="shared" ca="1" si="376"/>
        <v>-</v>
      </c>
      <c r="TB39" s="19" t="str">
        <f t="shared" ca="1" si="376"/>
        <v>-</v>
      </c>
      <c r="TC39" s="19" t="str">
        <f t="shared" ca="1" si="376"/>
        <v>-</v>
      </c>
      <c r="TD39" s="19" t="str">
        <f t="shared" ca="1" si="376"/>
        <v>-</v>
      </c>
      <c r="TE39" s="19" t="str">
        <f t="shared" ca="1" si="376"/>
        <v>-</v>
      </c>
      <c r="TF39" s="19" t="str">
        <f t="shared" ca="1" si="376"/>
        <v>-</v>
      </c>
      <c r="TG39" s="19" t="str">
        <f t="shared" ca="1" si="376"/>
        <v>-</v>
      </c>
      <c r="TH39" s="19" t="str">
        <f t="shared" ca="1" si="376"/>
        <v>-</v>
      </c>
      <c r="TI39" s="19" t="str">
        <f t="shared" ca="1" si="376"/>
        <v>-</v>
      </c>
      <c r="TJ39" s="19" t="str">
        <f t="shared" ca="1" si="376"/>
        <v>-</v>
      </c>
      <c r="TK39" s="19" t="str">
        <f t="shared" ca="1" si="376"/>
        <v>-</v>
      </c>
      <c r="TL39" s="19" t="str">
        <f t="shared" ca="1" si="376"/>
        <v>-</v>
      </c>
      <c r="TM39" s="19" t="str">
        <f t="shared" ca="1" si="376"/>
        <v>-</v>
      </c>
      <c r="TN39" s="19" t="str">
        <f t="shared" ca="1" si="376"/>
        <v>-</v>
      </c>
      <c r="TO39" s="19" t="str">
        <f t="shared" ca="1" si="376"/>
        <v>-</v>
      </c>
      <c r="TP39" s="19" t="str">
        <f t="shared" ca="1" si="376"/>
        <v>-</v>
      </c>
      <c r="TQ39" s="19" t="str">
        <f t="shared" ca="1" si="376"/>
        <v>-</v>
      </c>
      <c r="TR39" s="19" t="str">
        <f t="shared" ca="1" si="376"/>
        <v>-</v>
      </c>
      <c r="TS39" s="19" t="str">
        <f t="shared" ca="1" si="376"/>
        <v>-</v>
      </c>
      <c r="TT39" s="19" t="str">
        <f t="shared" ca="1" si="376"/>
        <v>-</v>
      </c>
      <c r="TU39" s="19" t="str">
        <f t="shared" ca="1" si="376"/>
        <v>-</v>
      </c>
      <c r="TV39" s="19" t="str">
        <f t="shared" ca="1" si="376"/>
        <v>-</v>
      </c>
      <c r="TW39" s="19" t="str">
        <f t="shared" ca="1" si="376"/>
        <v>-</v>
      </c>
      <c r="TX39" s="19" t="str">
        <f t="shared" ca="1" si="376"/>
        <v>-</v>
      </c>
      <c r="TY39" s="19" t="str">
        <f t="shared" ca="1" si="376"/>
        <v>-</v>
      </c>
      <c r="TZ39" s="19" t="str">
        <f t="shared" ca="1" si="376"/>
        <v>-</v>
      </c>
      <c r="UA39" s="19" t="str">
        <f t="shared" ca="1" si="376"/>
        <v>-</v>
      </c>
      <c r="UB39" s="19" t="str">
        <f t="shared" ca="1" si="376"/>
        <v>-</v>
      </c>
      <c r="UC39" s="19" t="str">
        <f t="shared" ca="1" si="376"/>
        <v>-</v>
      </c>
      <c r="UD39" s="19" t="str">
        <f t="shared" ca="1" si="376"/>
        <v>-</v>
      </c>
      <c r="UE39" s="19" t="str">
        <f t="shared" ca="1" si="376"/>
        <v>-</v>
      </c>
      <c r="UF39" s="19" t="str">
        <f t="shared" ca="1" si="376"/>
        <v>-</v>
      </c>
      <c r="UG39" s="19" t="str">
        <f t="shared" ca="1" si="376"/>
        <v>-</v>
      </c>
      <c r="UH39" s="19" t="str">
        <f t="shared" ca="1" si="376"/>
        <v>-</v>
      </c>
      <c r="UI39" s="19" t="str">
        <f t="shared" ca="1" si="376"/>
        <v>-</v>
      </c>
      <c r="UJ39" s="19" t="str">
        <f t="shared" ca="1" si="376"/>
        <v>-</v>
      </c>
      <c r="UK39" s="19" t="str">
        <f t="shared" ca="1" si="376"/>
        <v>-</v>
      </c>
      <c r="UL39" s="19" t="str">
        <f t="shared" ca="1" si="376"/>
        <v>-</v>
      </c>
      <c r="UM39" s="19" t="str">
        <f t="shared" ca="1" si="376"/>
        <v>-</v>
      </c>
      <c r="UN39" s="19" t="str">
        <f t="shared" ca="1" si="376"/>
        <v>-</v>
      </c>
      <c r="UO39" s="19" t="str">
        <f t="shared" ca="1" si="376"/>
        <v>-</v>
      </c>
      <c r="UP39" s="19" t="str">
        <f t="shared" ca="1" si="376"/>
        <v>-</v>
      </c>
      <c r="UQ39" s="19" t="str">
        <f t="shared" ca="1" si="376"/>
        <v>-</v>
      </c>
      <c r="UR39" s="19" t="str">
        <f t="shared" ca="1" si="376"/>
        <v>-</v>
      </c>
      <c r="US39" s="19" t="str">
        <f t="shared" ca="1" si="376"/>
        <v>-</v>
      </c>
      <c r="UT39" s="19" t="str">
        <f t="shared" ca="1" si="376"/>
        <v>-</v>
      </c>
      <c r="UU39" s="19" t="str">
        <f t="shared" ca="1" si="376"/>
        <v>-</v>
      </c>
      <c r="UV39" s="19" t="str">
        <f t="shared" ca="1" si="348"/>
        <v>-</v>
      </c>
      <c r="UW39" s="19" t="str">
        <f t="shared" ca="1" si="348"/>
        <v>-</v>
      </c>
      <c r="UX39" s="19" t="str">
        <f t="shared" ca="1" si="348"/>
        <v>-</v>
      </c>
      <c r="UY39" s="19" t="str">
        <f t="shared" ca="1" si="348"/>
        <v>-</v>
      </c>
      <c r="UZ39" s="19" t="str">
        <f t="shared" ca="1" si="348"/>
        <v>-</v>
      </c>
      <c r="VA39" s="19">
        <f t="shared" ref="VA39:VA42" ca="1" si="377">OFFSET(VA$5,$B39,0)</f>
        <v>0</v>
      </c>
      <c r="VB39" s="23">
        <v>0</v>
      </c>
    </row>
    <row r="40" spans="1:574" outlineLevel="2">
      <c r="A40" s="21">
        <f t="shared" si="349"/>
        <v>35</v>
      </c>
      <c r="B40" s="215">
        <f t="shared" ref="B40:B42" ca="1" si="378">OFFSET(B40,-1,0)</f>
        <v>33</v>
      </c>
      <c r="C40">
        <f>202</f>
        <v>202</v>
      </c>
      <c r="D40" s="19" t="str">
        <f t="shared" ca="1" si="289"/>
        <v>SNSW</v>
      </c>
      <c r="E40" t="b">
        <v>1</v>
      </c>
      <c r="F40" t="b">
        <v>0</v>
      </c>
      <c r="G40" s="352" t="b">
        <v>0</v>
      </c>
      <c r="H40" s="231">
        <f t="shared" ref="H40:H42" ca="1" si="379">OFFSET(H40,-1,0)+1</f>
        <v>2</v>
      </c>
      <c r="I40" s="231">
        <f t="shared" ca="1" si="350"/>
        <v>2</v>
      </c>
      <c r="J40" s="231">
        <f t="shared" ca="1" si="350"/>
        <v>1</v>
      </c>
      <c r="K40" s="231" t="str">
        <f t="shared" ca="1" si="350"/>
        <v/>
      </c>
      <c r="L40" s="231">
        <f t="shared" ca="1" si="351"/>
        <v>3</v>
      </c>
      <c r="M40" s="231">
        <f t="shared" ca="1" si="351"/>
        <v>2</v>
      </c>
      <c r="N40" s="231">
        <f t="shared" ca="1" si="352"/>
        <v>2</v>
      </c>
      <c r="O40" s="231">
        <f t="shared" ca="1" si="353"/>
        <v>3</v>
      </c>
      <c r="P40" s="231">
        <f t="shared" ca="1" si="354"/>
        <v>2</v>
      </c>
      <c r="Q40" s="231">
        <f t="shared" ca="1" si="354"/>
        <v>0</v>
      </c>
      <c r="R40" s="231">
        <f t="shared" ca="1" si="354"/>
        <v>0</v>
      </c>
      <c r="S40" s="231">
        <f t="shared" ca="1" si="354"/>
        <v>0</v>
      </c>
      <c r="T40" s="231">
        <f t="shared" ca="1" si="354"/>
        <v>0</v>
      </c>
      <c r="U40" s="231">
        <f t="shared" ca="1" si="353"/>
        <v>1</v>
      </c>
      <c r="V40" s="231">
        <f t="shared" ca="1" si="355"/>
        <v>1</v>
      </c>
      <c r="W40" s="231">
        <f t="shared" ca="1" si="353"/>
        <v>1</v>
      </c>
      <c r="X40" s="231">
        <f t="shared" ca="1" si="353"/>
        <v>1</v>
      </c>
      <c r="Y40" s="267"/>
      <c r="Z40" s="267"/>
      <c r="AA40" s="267"/>
      <c r="AB40" s="267"/>
      <c r="AC40" s="231">
        <f t="shared" ca="1" si="356"/>
        <v>0</v>
      </c>
      <c r="AD40" s="267"/>
      <c r="AE40" s="267">
        <f t="shared" ca="1" si="357"/>
        <v>0</v>
      </c>
      <c r="AF40" s="267">
        <f t="shared" ca="1" si="357"/>
        <v>0</v>
      </c>
      <c r="AG40" s="267">
        <f t="shared" ca="1" si="357"/>
        <v>0</v>
      </c>
      <c r="AH40" s="267">
        <f t="shared" ca="1" si="357"/>
        <v>0</v>
      </c>
      <c r="AI40" s="267">
        <f t="shared" ca="1" si="357"/>
        <v>0</v>
      </c>
      <c r="AJ40" s="267">
        <f t="shared" ca="1" si="357"/>
        <v>0</v>
      </c>
      <c r="AK40" s="267">
        <f t="shared" ca="1" si="357"/>
        <v>0</v>
      </c>
      <c r="AL40" s="136">
        <f t="shared" ca="1" si="290"/>
        <v>2</v>
      </c>
      <c r="AM40" s="136">
        <f ca="1">INDEX(CHOOSE($O40,DataAutumn!i.AdultDrys,DataWinter!i.AdultDrys,DataSpring!i.AdultDrys),1,$N40)</f>
        <v>3</v>
      </c>
      <c r="AN40" s="5">
        <f t="shared" ca="1" si="291"/>
        <v>2</v>
      </c>
      <c r="AO40" s="5">
        <f t="shared" ca="1" si="291"/>
        <v>0</v>
      </c>
      <c r="AP40" s="5">
        <f t="shared" ca="1" si="292"/>
        <v>1</v>
      </c>
      <c r="AQ40">
        <f t="shared" ca="1" si="293"/>
        <v>2</v>
      </c>
      <c r="AS40" s="224" t="str">
        <f t="shared" ca="1" si="358"/>
        <v>00002 FeedSupplyTemplate SNSW MWM     Day204 Scan2-0000 RR000p WP100p MP100p GP100p T_TRUE  (F33N33)</v>
      </c>
      <c r="AT40" s="9" t="str">
        <f ca="1">IF(COUNTIF(AS$5:AS40,AS40)=1,"-","Dup")</f>
        <v>-</v>
      </c>
      <c r="AU40" s="9"/>
      <c r="AV40" s="19" t="b">
        <f t="shared" ca="1" si="359"/>
        <v>0</v>
      </c>
      <c r="AW40" s="19" t="b">
        <f t="shared" ca="1" si="359"/>
        <v>0</v>
      </c>
      <c r="AX40" s="19" t="b">
        <f t="shared" ca="1" si="359"/>
        <v>0</v>
      </c>
      <c r="AY40" s="19" t="b">
        <f t="shared" ca="1" si="359"/>
        <v>0</v>
      </c>
      <c r="AZ40" s="19" t="b">
        <f t="shared" ca="1" si="359"/>
        <v>0</v>
      </c>
      <c r="BA40" s="19" t="b">
        <f t="shared" ca="1" si="359"/>
        <v>0</v>
      </c>
      <c r="BB40" s="19" t="b">
        <f t="shared" ca="1" si="359"/>
        <v>0</v>
      </c>
      <c r="BC40" s="19" t="b">
        <f t="shared" ca="1" si="359"/>
        <v>0</v>
      </c>
      <c r="BD40" s="9"/>
      <c r="BE40" s="5" t="b">
        <f t="shared" ca="1" si="294"/>
        <v>0</v>
      </c>
      <c r="BF40" s="5" t="str">
        <f t="shared" ca="1" si="294"/>
        <v>-</v>
      </c>
      <c r="BG40" s="5" t="b">
        <f t="shared" ca="1" si="294"/>
        <v>0</v>
      </c>
      <c r="BH40" s="5" t="b">
        <f t="shared" ca="1" si="294"/>
        <v>1</v>
      </c>
      <c r="BI40" s="5" t="b">
        <f t="shared" ca="1" si="294"/>
        <v>1</v>
      </c>
      <c r="BJ40" s="136">
        <f t="shared" ca="1" si="294"/>
        <v>0</v>
      </c>
      <c r="BK40" s="19" t="b">
        <f t="shared" ca="1" si="360"/>
        <v>1</v>
      </c>
      <c r="BL40" s="9"/>
      <c r="BM40" s="5" t="str">
        <f t="shared" ca="1" si="295"/>
        <v>-</v>
      </c>
      <c r="BN40" s="19" t="str">
        <f t="shared" ca="1" si="296"/>
        <v>-</v>
      </c>
      <c r="BO40" s="19" t="str">
        <f t="shared" ca="1" si="296"/>
        <v>-</v>
      </c>
      <c r="BP40" s="19" t="str">
        <f t="shared" ca="1" si="296"/>
        <v>-</v>
      </c>
      <c r="BQ40" s="5" t="str">
        <f t="shared" ca="1" si="297"/>
        <v>-</v>
      </c>
      <c r="BR40" s="19" t="str">
        <f t="shared" ca="1" si="298"/>
        <v>-</v>
      </c>
      <c r="BS40" s="5" t="str">
        <f t="shared" ca="1" si="299"/>
        <v>-</v>
      </c>
      <c r="BT40" s="19" t="str">
        <f t="shared" ca="1" si="300"/>
        <v>-</v>
      </c>
      <c r="BU40" s="19" t="str">
        <f t="shared" ca="1" si="300"/>
        <v>-</v>
      </c>
      <c r="BV40" s="19" t="str">
        <f t="shared" ca="1" si="300"/>
        <v>-</v>
      </c>
      <c r="BW40" s="5" t="str">
        <f t="shared" ca="1" si="301"/>
        <v>-</v>
      </c>
      <c r="BX40" s="9"/>
      <c r="BY40" s="19" t="str">
        <f t="shared" ca="1" si="302"/>
        <v>-</v>
      </c>
      <c r="BZ40" s="19" t="str">
        <f t="shared" ca="1" si="302"/>
        <v>-</v>
      </c>
      <c r="CA40" s="19" t="str">
        <f t="shared" ca="1" si="302"/>
        <v>-</v>
      </c>
      <c r="CB40" s="19" t="str">
        <f t="shared" ca="1" si="302"/>
        <v>-</v>
      </c>
      <c r="CC40" s="19" t="str">
        <f t="shared" ca="1" si="302"/>
        <v>-</v>
      </c>
      <c r="CD40" s="19" t="str">
        <f t="shared" ca="1" si="302"/>
        <v>-</v>
      </c>
      <c r="CE40" s="19" t="str">
        <f t="shared" ca="1" si="302"/>
        <v>-</v>
      </c>
      <c r="CF40" s="19" t="str">
        <f t="shared" ca="1" si="302"/>
        <v>-</v>
      </c>
      <c r="CG40" s="19" t="str">
        <f t="shared" ca="1" si="302"/>
        <v>-</v>
      </c>
      <c r="CH40" s="19" t="str">
        <f t="shared" ca="1" si="302"/>
        <v>-</v>
      </c>
      <c r="CI40" s="9"/>
      <c r="CJ40" s="136" t="b">
        <f t="shared" ca="1" si="361"/>
        <v>1</v>
      </c>
      <c r="CK40" s="12" t="b">
        <v>0</v>
      </c>
      <c r="CL40" s="231" t="b">
        <f ca="1">OFFSET(CL40,-1,0)</f>
        <v>1</v>
      </c>
      <c r="CM40" s="244">
        <f t="shared" ref="CM40:CM42" ca="1" si="380">IF(OFFSET($E40,-1,0),OFFSET($CQ40,-1,0),OFFSET(CM40,-1,0))</f>
        <v>22312000002</v>
      </c>
      <c r="CN40" s="231" t="b">
        <f ca="1">OFFSET(CN40,-1,0)</f>
        <v>0</v>
      </c>
      <c r="CO40" s="12" t="s">
        <v>34</v>
      </c>
      <c r="CP40" s="19" t="b">
        <f t="shared" ca="1" si="362"/>
        <v>1</v>
      </c>
      <c r="CQ40" s="231">
        <f t="shared" ca="1" si="363"/>
        <v>22312000003</v>
      </c>
      <c r="CR40" s="433">
        <f t="shared" ca="1" si="303"/>
        <v>652</v>
      </c>
      <c r="CS40" s="433">
        <f t="shared" ca="1" si="303"/>
        <v>686</v>
      </c>
      <c r="CT40" s="433">
        <f t="shared" ca="1" si="303"/>
        <v>721</v>
      </c>
      <c r="CU40" s="144">
        <f t="shared" ca="1" si="304"/>
        <v>378</v>
      </c>
      <c r="CV40" s="144">
        <f t="shared" ca="1" si="304"/>
        <v>413</v>
      </c>
      <c r="CW40" s="144">
        <f t="shared" ca="1" si="304"/>
        <v>448</v>
      </c>
      <c r="CX40" s="19" t="str">
        <f t="shared" ca="1" si="364"/>
        <v>-</v>
      </c>
      <c r="CY40" s="19" t="str">
        <f t="shared" ca="1" si="305"/>
        <v>-</v>
      </c>
      <c r="CZ40" s="19" t="str">
        <f t="shared" ca="1" si="305"/>
        <v>-</v>
      </c>
      <c r="DA40" s="19" t="str">
        <f t="shared" ca="1" si="305"/>
        <v>-</v>
      </c>
      <c r="DB40" s="19" t="str">
        <f t="shared" ca="1" si="305"/>
        <v>-</v>
      </c>
      <c r="DC40" s="19" t="str">
        <f t="shared" ca="1" si="305"/>
        <v>-</v>
      </c>
      <c r="DD40" s="12">
        <v>3</v>
      </c>
      <c r="DE40" s="12">
        <v>3</v>
      </c>
      <c r="DF40" s="19">
        <f t="shared" ca="1" si="365"/>
        <v>0</v>
      </c>
      <c r="DG40" s="12">
        <v>2</v>
      </c>
      <c r="DH40" s="12">
        <v>-2</v>
      </c>
      <c r="DI40" s="19" t="str">
        <f t="shared" ca="1" si="366"/>
        <v>-</v>
      </c>
      <c r="DJ40" s="19" t="str">
        <f t="shared" ca="1" si="366"/>
        <v>-</v>
      </c>
      <c r="DK40" s="19" t="str">
        <f t="shared" ca="1" si="366"/>
        <v>-</v>
      </c>
      <c r="DL40" s="244">
        <f t="shared" ca="1" si="367"/>
        <v>0</v>
      </c>
      <c r="DM40" s="244">
        <f t="shared" si="367"/>
        <v>2</v>
      </c>
      <c r="DN40" s="244">
        <f t="shared" si="367"/>
        <v>-2</v>
      </c>
      <c r="DO40" s="19" t="str">
        <f t="shared" ca="1" si="309"/>
        <v>-</v>
      </c>
      <c r="DP40" s="19">
        <f t="shared" ca="1" si="309"/>
        <v>0</v>
      </c>
      <c r="DQ40" s="19">
        <f t="shared" ca="1" si="309"/>
        <v>0</v>
      </c>
      <c r="DR40" s="9"/>
      <c r="DS40" s="19">
        <f t="shared" ca="1" si="191"/>
        <v>0</v>
      </c>
      <c r="DT40" s="19">
        <f t="shared" ca="1" si="191"/>
        <v>0</v>
      </c>
      <c r="DU40" s="19">
        <f t="shared" ca="1" si="191"/>
        <v>0</v>
      </c>
      <c r="DV40" s="19">
        <f t="shared" ca="1" si="191"/>
        <v>0</v>
      </c>
      <c r="DW40" s="19">
        <f t="shared" ca="1" si="191"/>
        <v>0</v>
      </c>
      <c r="DX40" s="19">
        <f t="shared" ca="1" si="191"/>
        <v>0</v>
      </c>
      <c r="DY40" s="19">
        <f t="shared" ca="1" si="191"/>
        <v>0</v>
      </c>
      <c r="DZ40" s="19">
        <f t="shared" ca="1" si="191"/>
        <v>0</v>
      </c>
      <c r="EA40" s="19">
        <f t="shared" ca="1" si="191"/>
        <v>0</v>
      </c>
      <c r="EB40" s="19">
        <f t="shared" ca="1" si="191"/>
        <v>0</v>
      </c>
      <c r="EC40" s="19">
        <f t="shared" ca="1" si="191"/>
        <v>0</v>
      </c>
      <c r="ED40" s="19">
        <f t="shared" ca="1" si="191"/>
        <v>0</v>
      </c>
      <c r="EE40" s="19">
        <f t="shared" ca="1" si="368"/>
        <v>0</v>
      </c>
      <c r="EF40" s="19">
        <f t="shared" ca="1" si="310"/>
        <v>0</v>
      </c>
      <c r="EG40" s="19">
        <f t="shared" ca="1" si="310"/>
        <v>0</v>
      </c>
      <c r="EH40" s="19">
        <f t="shared" ca="1" si="310"/>
        <v>0</v>
      </c>
      <c r="EI40" s="19">
        <f t="shared" ca="1" si="311"/>
        <v>0</v>
      </c>
      <c r="EJ40" s="19">
        <f t="shared" ca="1" si="310"/>
        <v>0</v>
      </c>
      <c r="EK40" s="19">
        <f t="shared" ca="1" si="311"/>
        <v>0</v>
      </c>
      <c r="EL40" s="19">
        <f t="shared" ca="1" si="310"/>
        <v>0</v>
      </c>
      <c r="EM40" s="19">
        <f t="shared" ca="1" si="311"/>
        <v>0</v>
      </c>
      <c r="EN40" s="19">
        <f t="shared" ca="1" si="311"/>
        <v>0</v>
      </c>
      <c r="EO40" s="19">
        <f t="shared" ca="1" si="311"/>
        <v>0</v>
      </c>
      <c r="EP40" s="19">
        <f t="shared" ca="1" si="311"/>
        <v>0</v>
      </c>
      <c r="EQ40" s="19">
        <f t="shared" ca="1" si="311"/>
        <v>0</v>
      </c>
      <c r="ER40" s="19">
        <f t="shared" ca="1" si="311"/>
        <v>0</v>
      </c>
      <c r="ES40" s="19">
        <f t="shared" ca="1" si="311"/>
        <v>0</v>
      </c>
      <c r="ET40" s="19">
        <f t="shared" ca="1" si="311"/>
        <v>0</v>
      </c>
      <c r="EU40" s="19">
        <f t="shared" ca="1" si="311"/>
        <v>0</v>
      </c>
      <c r="EV40" s="19">
        <f t="shared" ca="1" si="311"/>
        <v>0</v>
      </c>
      <c r="EW40" s="19">
        <f t="shared" ca="1" si="311"/>
        <v>0</v>
      </c>
      <c r="EX40" s="19">
        <f t="shared" ca="1" si="311"/>
        <v>0</v>
      </c>
      <c r="EY40" s="19">
        <f t="shared" ca="1" si="311"/>
        <v>0</v>
      </c>
      <c r="EZ40" s="19">
        <f t="shared" ca="1" si="311"/>
        <v>0</v>
      </c>
      <c r="FA40" s="19">
        <f t="shared" ca="1" si="311"/>
        <v>0</v>
      </c>
      <c r="FB40" s="19">
        <f t="shared" ca="1" si="311"/>
        <v>0</v>
      </c>
      <c r="FC40" s="19">
        <f t="shared" ca="1" si="311"/>
        <v>0</v>
      </c>
      <c r="FD40" s="19">
        <f t="shared" ca="1" si="311"/>
        <v>0</v>
      </c>
      <c r="FE40" s="19">
        <f t="shared" ca="1" si="311"/>
        <v>0</v>
      </c>
      <c r="FF40" s="19">
        <f t="shared" ca="1" si="311"/>
        <v>0</v>
      </c>
      <c r="FG40" s="19">
        <f t="shared" ca="1" si="311"/>
        <v>0</v>
      </c>
      <c r="FH40" s="19">
        <f t="shared" ca="1" si="312"/>
        <v>0</v>
      </c>
      <c r="FI40" s="19">
        <f t="shared" ca="1" si="312"/>
        <v>0</v>
      </c>
      <c r="FJ40" s="19">
        <f t="shared" ca="1" si="312"/>
        <v>0</v>
      </c>
      <c r="FK40" s="19">
        <f t="shared" ca="1" si="312"/>
        <v>0</v>
      </c>
      <c r="FL40" s="19">
        <f t="shared" ca="1" si="312"/>
        <v>0</v>
      </c>
      <c r="FM40" s="19">
        <f t="shared" ca="1" si="312"/>
        <v>0</v>
      </c>
      <c r="FN40" s="19">
        <f t="shared" ca="1" si="312"/>
        <v>0</v>
      </c>
      <c r="FO40" s="19">
        <f t="shared" ca="1" si="312"/>
        <v>0</v>
      </c>
      <c r="FP40" s="19">
        <f t="shared" ca="1" si="312"/>
        <v>0</v>
      </c>
      <c r="FQ40" s="19">
        <f t="shared" ca="1" si="312"/>
        <v>0</v>
      </c>
      <c r="FR40" s="19">
        <f t="shared" ca="1" si="311"/>
        <v>0</v>
      </c>
      <c r="FS40" s="19">
        <f t="shared" ca="1" si="311"/>
        <v>0</v>
      </c>
      <c r="FT40" s="19">
        <f t="shared" ca="1" si="311"/>
        <v>0</v>
      </c>
      <c r="FU40" s="19">
        <f t="shared" ca="1" si="311"/>
        <v>0</v>
      </c>
      <c r="FV40" s="19">
        <f t="shared" ca="1" si="311"/>
        <v>0</v>
      </c>
      <c r="FW40" s="19">
        <f t="shared" ca="1" si="311"/>
        <v>0</v>
      </c>
      <c r="FX40" s="19">
        <f t="shared" ca="1" si="311"/>
        <v>0</v>
      </c>
      <c r="FY40" s="19">
        <f t="shared" ca="1" si="311"/>
        <v>0</v>
      </c>
      <c r="FZ40" s="19">
        <f t="shared" ca="1" si="311"/>
        <v>0</v>
      </c>
      <c r="GA40" s="19">
        <f t="shared" ca="1" si="311"/>
        <v>0</v>
      </c>
      <c r="GB40" s="19">
        <f t="shared" ca="1" si="311"/>
        <v>0</v>
      </c>
      <c r="GC40" s="19">
        <f t="shared" ca="1" si="311"/>
        <v>0</v>
      </c>
      <c r="GD40" s="19">
        <f t="shared" ca="1" si="311"/>
        <v>0</v>
      </c>
      <c r="GE40" s="19">
        <f t="shared" ca="1" si="311"/>
        <v>0</v>
      </c>
      <c r="GF40" s="19">
        <f t="shared" ca="1" si="311"/>
        <v>0</v>
      </c>
      <c r="GG40" s="19">
        <f t="shared" ca="1" si="311"/>
        <v>0</v>
      </c>
      <c r="GH40" s="19">
        <f t="shared" ca="1" si="311"/>
        <v>0</v>
      </c>
      <c r="GI40" s="19">
        <f t="shared" ca="1" si="311"/>
        <v>0</v>
      </c>
      <c r="GJ40" s="19">
        <f t="shared" ca="1" si="311"/>
        <v>0</v>
      </c>
      <c r="GK40" s="19">
        <f t="shared" ca="1" si="311"/>
        <v>0</v>
      </c>
      <c r="GL40" s="19">
        <f t="shared" ca="1" si="311"/>
        <v>0</v>
      </c>
      <c r="GM40" s="19">
        <f t="shared" ca="1" si="311"/>
        <v>0</v>
      </c>
      <c r="GN40" s="19">
        <f t="shared" ca="1" si="311"/>
        <v>0</v>
      </c>
      <c r="GO40" s="19">
        <f t="shared" ca="1" si="311"/>
        <v>0</v>
      </c>
      <c r="GP40" s="19">
        <f t="shared" ca="1" si="311"/>
        <v>0</v>
      </c>
      <c r="GQ40" s="19">
        <f t="shared" ca="1" si="313"/>
        <v>0</v>
      </c>
      <c r="GR40" s="19">
        <f t="shared" ca="1" si="313"/>
        <v>0</v>
      </c>
      <c r="GS40" s="19">
        <f t="shared" ca="1" si="313"/>
        <v>0</v>
      </c>
      <c r="GT40" s="19">
        <f t="shared" ca="1" si="313"/>
        <v>0</v>
      </c>
      <c r="GU40" s="19">
        <f t="shared" ca="1" si="313"/>
        <v>0</v>
      </c>
      <c r="GV40" s="19">
        <f t="shared" ca="1" si="313"/>
        <v>0</v>
      </c>
      <c r="GW40" s="19">
        <f t="shared" ca="1" si="313"/>
        <v>0</v>
      </c>
      <c r="GX40" s="19">
        <f t="shared" ca="1" si="313"/>
        <v>0</v>
      </c>
      <c r="GY40" s="19">
        <f t="shared" ca="1" si="313"/>
        <v>0</v>
      </c>
      <c r="GZ40" s="19">
        <f t="shared" ca="1" si="313"/>
        <v>0</v>
      </c>
      <c r="HA40" s="19">
        <f t="shared" ca="1" si="313"/>
        <v>0</v>
      </c>
      <c r="HB40" s="19">
        <f t="shared" ca="1" si="313"/>
        <v>0</v>
      </c>
      <c r="HC40" s="19">
        <f t="shared" ca="1" si="313"/>
        <v>0</v>
      </c>
      <c r="HD40" s="19">
        <f t="shared" ca="1" si="313"/>
        <v>0</v>
      </c>
      <c r="HE40" s="19">
        <f t="shared" ca="1" si="313"/>
        <v>0</v>
      </c>
      <c r="HF40" s="19">
        <f t="shared" ca="1" si="313"/>
        <v>0</v>
      </c>
      <c r="HG40" s="19">
        <f t="shared" ca="1" si="313"/>
        <v>0</v>
      </c>
      <c r="HH40" s="19">
        <f t="shared" ca="1" si="313"/>
        <v>0</v>
      </c>
      <c r="HI40" s="19">
        <f t="shared" ca="1" si="313"/>
        <v>0</v>
      </c>
      <c r="HJ40" s="19">
        <f t="shared" ca="1" si="313"/>
        <v>0</v>
      </c>
      <c r="HK40" s="19">
        <f t="shared" ca="1" si="313"/>
        <v>0</v>
      </c>
      <c r="HL40" s="19">
        <f t="shared" ca="1" si="313"/>
        <v>0</v>
      </c>
      <c r="HM40" s="19">
        <f t="shared" ca="1" si="313"/>
        <v>0</v>
      </c>
      <c r="HN40" s="19">
        <f t="shared" ca="1" si="314"/>
        <v>0</v>
      </c>
      <c r="HO40" s="19">
        <f t="shared" ca="1" si="314"/>
        <v>0</v>
      </c>
      <c r="HP40" s="19">
        <f t="shared" ca="1" si="314"/>
        <v>0</v>
      </c>
      <c r="HQ40" s="19">
        <f t="shared" ca="1" si="315"/>
        <v>0</v>
      </c>
      <c r="HR40" s="19">
        <f t="shared" ca="1" si="315"/>
        <v>0</v>
      </c>
      <c r="HS40" s="19">
        <f t="shared" ca="1" si="315"/>
        <v>0</v>
      </c>
      <c r="HT40" s="19">
        <f t="shared" ca="1" si="315"/>
        <v>0</v>
      </c>
      <c r="HU40" s="19">
        <f t="shared" ca="1" si="315"/>
        <v>0</v>
      </c>
      <c r="HV40" s="19">
        <f t="shared" ca="1" si="315"/>
        <v>0</v>
      </c>
      <c r="HW40" s="19">
        <f t="shared" ca="1" si="315"/>
        <v>0</v>
      </c>
      <c r="HX40" s="19">
        <f t="shared" ca="1" si="315"/>
        <v>0</v>
      </c>
      <c r="HY40" s="19">
        <f t="shared" ca="1" si="315"/>
        <v>0</v>
      </c>
      <c r="HZ40" s="19">
        <f t="shared" ca="1" si="315"/>
        <v>0</v>
      </c>
      <c r="IA40" s="19">
        <f t="shared" ca="1" si="314"/>
        <v>0</v>
      </c>
      <c r="IB40" s="19">
        <f t="shared" ca="1" si="314"/>
        <v>0</v>
      </c>
      <c r="IC40" s="19">
        <f t="shared" ca="1" si="314"/>
        <v>0</v>
      </c>
      <c r="ID40" s="19">
        <f t="shared" ca="1" si="314"/>
        <v>0</v>
      </c>
      <c r="IE40" s="19">
        <f t="shared" ca="1" si="314"/>
        <v>0</v>
      </c>
      <c r="IF40" s="19">
        <f t="shared" ca="1" si="314"/>
        <v>0</v>
      </c>
      <c r="IG40" s="19">
        <f t="shared" ca="1" si="314"/>
        <v>0</v>
      </c>
      <c r="IH40" s="19">
        <f t="shared" ca="1" si="314"/>
        <v>0</v>
      </c>
      <c r="II40" s="19">
        <f t="shared" ca="1" si="314"/>
        <v>0</v>
      </c>
      <c r="IJ40" s="19">
        <f t="shared" ca="1" si="314"/>
        <v>0</v>
      </c>
      <c r="IK40" s="19">
        <f t="shared" ca="1" si="314"/>
        <v>0</v>
      </c>
      <c r="IL40" s="19">
        <f t="shared" ca="1" si="314"/>
        <v>0</v>
      </c>
      <c r="IM40" s="19">
        <f t="shared" ca="1" si="314"/>
        <v>0</v>
      </c>
      <c r="IN40" s="19">
        <f t="shared" ca="1" si="314"/>
        <v>0</v>
      </c>
      <c r="IO40" s="19">
        <f t="shared" ca="1" si="314"/>
        <v>0</v>
      </c>
      <c r="IP40" s="19">
        <f t="shared" ca="1" si="314"/>
        <v>0</v>
      </c>
      <c r="IQ40" s="19">
        <f t="shared" ca="1" si="314"/>
        <v>0</v>
      </c>
      <c r="IR40" s="19">
        <f t="shared" ca="1" si="314"/>
        <v>0</v>
      </c>
      <c r="IS40" s="19">
        <f t="shared" ca="1" si="314"/>
        <v>0</v>
      </c>
      <c r="IT40" s="19">
        <f t="shared" ca="1" si="314"/>
        <v>0</v>
      </c>
      <c r="IU40" s="19">
        <f t="shared" ca="1" si="314"/>
        <v>0</v>
      </c>
      <c r="IV40" s="19">
        <f t="shared" ca="1" si="314"/>
        <v>0</v>
      </c>
      <c r="IW40" s="19">
        <f t="shared" ca="1" si="314"/>
        <v>0</v>
      </c>
      <c r="IX40" s="19">
        <f t="shared" ca="1" si="314"/>
        <v>0</v>
      </c>
      <c r="IY40" s="19">
        <f t="shared" ca="1" si="314"/>
        <v>0</v>
      </c>
      <c r="IZ40" s="5">
        <f t="shared" ca="1" si="316"/>
        <v>67</v>
      </c>
      <c r="JA40" s="9"/>
      <c r="JB40" s="5">
        <f t="shared" ca="1" si="317"/>
        <v>1</v>
      </c>
      <c r="JC40" s="5" t="b">
        <f t="shared" ca="1" si="317"/>
        <v>0</v>
      </c>
      <c r="JD40" s="19">
        <f t="shared" ca="1" si="369"/>
        <v>0</v>
      </c>
      <c r="JE40" s="5">
        <f t="shared" ca="1" si="318"/>
        <v>0</v>
      </c>
      <c r="JF40" s="5">
        <f t="shared" ca="1" si="319"/>
        <v>1.2500000000000001E-2</v>
      </c>
      <c r="JG40" s="19">
        <f t="shared" ca="1" si="320"/>
        <v>0</v>
      </c>
      <c r="JH40" s="19">
        <f t="shared" ca="1" si="320"/>
        <v>0</v>
      </c>
      <c r="JI40" s="5">
        <f t="shared" ca="1" si="321"/>
        <v>60</v>
      </c>
      <c r="JJ40" s="19">
        <f t="shared" ca="1" si="369"/>
        <v>1</v>
      </c>
      <c r="JK40" s="19">
        <f t="shared" ca="1" si="369"/>
        <v>0</v>
      </c>
      <c r="JL40" s="19">
        <f t="shared" ca="1" si="369"/>
        <v>0</v>
      </c>
      <c r="JM40" s="19">
        <f t="shared" ca="1" si="369"/>
        <v>0</v>
      </c>
      <c r="JN40" s="19">
        <f t="shared" ca="1" si="369"/>
        <v>0</v>
      </c>
      <c r="JO40" s="19">
        <f t="shared" ca="1" si="369"/>
        <v>0</v>
      </c>
      <c r="JP40" s="19">
        <f t="shared" ca="1" si="369"/>
        <v>0</v>
      </c>
      <c r="JQ40" s="19">
        <f t="shared" ca="1" si="369"/>
        <v>0</v>
      </c>
      <c r="JR40" s="19">
        <f t="shared" ca="1" si="369"/>
        <v>0</v>
      </c>
      <c r="JS40" s="19">
        <f t="shared" ca="1" si="369"/>
        <v>0</v>
      </c>
      <c r="JT40" s="19">
        <f t="shared" ca="1" si="227"/>
        <v>0</v>
      </c>
      <c r="JU40" s="19">
        <f t="shared" ca="1" si="227"/>
        <v>0</v>
      </c>
      <c r="JV40" s="19">
        <f t="shared" ca="1" si="227"/>
        <v>0</v>
      </c>
      <c r="JW40" s="19">
        <f t="shared" ca="1" si="227"/>
        <v>0</v>
      </c>
      <c r="JX40" s="19">
        <f t="shared" ca="1" si="227"/>
        <v>0</v>
      </c>
      <c r="JY40" s="19">
        <f t="shared" ca="1" si="227"/>
        <v>0</v>
      </c>
      <c r="JZ40" s="19">
        <f t="shared" ca="1" si="227"/>
        <v>0</v>
      </c>
      <c r="KA40" s="19">
        <f t="shared" ca="1" si="227"/>
        <v>0</v>
      </c>
      <c r="KB40" s="19">
        <f t="shared" ca="1" si="227"/>
        <v>0</v>
      </c>
      <c r="KC40" s="19">
        <f t="shared" ca="1" si="227"/>
        <v>0</v>
      </c>
      <c r="KD40" s="19">
        <f t="shared" ca="1" si="227"/>
        <v>0</v>
      </c>
      <c r="KE40" s="19">
        <f t="shared" ca="1" si="227"/>
        <v>0</v>
      </c>
      <c r="KF40" s="5">
        <f t="shared" ca="1" si="322"/>
        <v>0</v>
      </c>
      <c r="KG40" s="5">
        <f t="shared" ca="1" si="322"/>
        <v>6.25E-2</v>
      </c>
      <c r="KH40" s="5">
        <f t="shared" ca="1" si="322"/>
        <v>6.25E-2</v>
      </c>
      <c r="KI40" s="5">
        <f t="shared" ca="1" si="322"/>
        <v>6.25E-2</v>
      </c>
      <c r="KJ40" s="19">
        <f t="shared" ca="1" si="284"/>
        <v>0</v>
      </c>
      <c r="KK40" s="19">
        <f t="shared" ca="1" si="227"/>
        <v>0</v>
      </c>
      <c r="KL40" s="19">
        <f t="shared" ca="1" si="235"/>
        <v>0</v>
      </c>
      <c r="KM40" s="19">
        <f t="shared" ca="1" si="227"/>
        <v>0</v>
      </c>
      <c r="KN40" s="19">
        <f t="shared" ca="1" si="227"/>
        <v>1</v>
      </c>
      <c r="KO40" s="19">
        <f t="shared" ca="1" si="227"/>
        <v>0</v>
      </c>
      <c r="KP40" s="19">
        <f t="shared" ca="1" si="227"/>
        <v>1</v>
      </c>
      <c r="KQ40" s="9"/>
      <c r="KR40" s="5" t="b">
        <f t="shared" ca="1" si="323"/>
        <v>1</v>
      </c>
      <c r="KS40" s="5" t="b">
        <f t="shared" ca="1" si="324"/>
        <v>0</v>
      </c>
      <c r="KT40" s="5" t="b">
        <f t="shared" ca="1" si="324"/>
        <v>0</v>
      </c>
      <c r="KU40" s="5" t="b">
        <f t="shared" ca="1" si="324"/>
        <v>1</v>
      </c>
      <c r="KV40" s="136">
        <f t="shared" ca="1" si="325"/>
        <v>2</v>
      </c>
      <c r="KW40" s="136">
        <f t="shared" ca="1" si="325"/>
        <v>2</v>
      </c>
      <c r="KX40" s="19" t="str">
        <f t="shared" ca="1" si="370"/>
        <v>-</v>
      </c>
      <c r="KY40" s="19" t="str">
        <f t="shared" ca="1" si="371"/>
        <v>-</v>
      </c>
      <c r="KZ40" s="19" t="str">
        <f t="shared" ca="1" si="370"/>
        <v>-</v>
      </c>
      <c r="LA40" s="19" t="str">
        <f t="shared" ca="1" si="370"/>
        <v>-</v>
      </c>
      <c r="LB40" s="19">
        <f t="shared" ca="1" si="370"/>
        <v>1</v>
      </c>
      <c r="LC40" s="19">
        <f t="shared" ca="1" si="370"/>
        <v>0.66</v>
      </c>
      <c r="LD40" s="19" t="str">
        <f t="shared" ca="1" si="370"/>
        <v>-</v>
      </c>
      <c r="LE40" s="5" t="str" cm="1">
        <f t="array" aca="1" ref="LE40" ca="1">IF(OR(LF40:LM40&lt;&gt;"-"),TRUE,"-")</f>
        <v>-</v>
      </c>
      <c r="LF40" s="231" t="str">
        <f t="shared" ref="LF40:LM41" ca="1" si="381">OFFSET(LF40,-1,0)</f>
        <v>-</v>
      </c>
      <c r="LG40" s="231" t="str">
        <f t="shared" ca="1" si="381"/>
        <v>-</v>
      </c>
      <c r="LH40" s="231" t="str">
        <f t="shared" ca="1" si="381"/>
        <v>-</v>
      </c>
      <c r="LI40" s="231" t="str">
        <f t="shared" ca="1" si="381"/>
        <v>-</v>
      </c>
      <c r="LJ40" s="231" t="str">
        <f t="shared" ca="1" si="381"/>
        <v>-</v>
      </c>
      <c r="LK40" s="231" t="str">
        <f t="shared" ca="1" si="381"/>
        <v>-</v>
      </c>
      <c r="LL40" s="231" t="str">
        <f t="shared" ca="1" si="381"/>
        <v>-</v>
      </c>
      <c r="LM40" s="231" t="str">
        <f t="shared" ca="1" si="381"/>
        <v>-</v>
      </c>
      <c r="LN40" s="231" t="str">
        <f t="array" aca="1" ref="LN40" ca="1">IF(OR(LO40:LU40&lt;&gt;"-"),TRUE,"-")</f>
        <v>-</v>
      </c>
      <c r="LO40" s="5" t="str">
        <f t="array" aca="1" ref="LO40" ca="1">IF(OR(LP40:LV40&lt;&gt;"-"),TRUE,"-")</f>
        <v>-</v>
      </c>
      <c r="LP40" s="19" t="str">
        <f t="shared" ca="1" si="373"/>
        <v>-</v>
      </c>
      <c r="LQ40" s="19" t="str">
        <f t="shared" ca="1" si="373"/>
        <v>-</v>
      </c>
      <c r="LR40" s="19" t="str">
        <f t="shared" ca="1" si="373"/>
        <v>-</v>
      </c>
      <c r="LS40" s="19" t="str">
        <f t="shared" ca="1" si="373"/>
        <v>-</v>
      </c>
      <c r="LT40" s="19" t="str">
        <f t="shared" ca="1" si="373"/>
        <v>-</v>
      </c>
      <c r="LU40" s="19" t="str">
        <f t="shared" ca="1" si="373"/>
        <v>-</v>
      </c>
      <c r="LV40" s="19" t="str">
        <f t="shared" ca="1" si="373"/>
        <v>-</v>
      </c>
      <c r="LW40" s="19" t="b">
        <f t="shared" ca="1" si="245"/>
        <v>0</v>
      </c>
      <c r="LX40" s="136">
        <f t="shared" ca="1" si="326"/>
        <v>2</v>
      </c>
      <c r="LY40" s="19">
        <f t="shared" ca="1" si="245"/>
        <v>2</v>
      </c>
      <c r="LZ40" s="19" t="b">
        <f t="shared" ca="1" si="246"/>
        <v>0</v>
      </c>
      <c r="MA40" s="19" t="str">
        <f t="shared" ca="1" si="374"/>
        <v>-</v>
      </c>
      <c r="MB40" s="5" t="str">
        <f t="shared" ca="1" si="327"/>
        <v>-</v>
      </c>
      <c r="MC40" s="5" t="str">
        <f t="shared" ca="1" si="327"/>
        <v>-</v>
      </c>
      <c r="MD40" s="5" t="str">
        <f t="shared" ca="1" si="327"/>
        <v>-</v>
      </c>
      <c r="ME40" s="5" t="str">
        <f t="shared" ca="1" si="327"/>
        <v>-</v>
      </c>
      <c r="MF40" s="19" t="b">
        <f t="shared" ca="1" si="248"/>
        <v>0</v>
      </c>
      <c r="MG40" s="19" t="str">
        <f t="shared" ca="1" si="328"/>
        <v>-</v>
      </c>
      <c r="MH40" s="19" t="str">
        <f ca="1">OFFSET(MH$5,$B40,0)</f>
        <v>-</v>
      </c>
      <c r="MI40" s="19" t="b">
        <f ca="1">OFFSET(MI$5,$B40,0)</f>
        <v>1</v>
      </c>
      <c r="MJ40" s="19">
        <f t="shared" ca="1" si="328"/>
        <v>0.5</v>
      </c>
      <c r="MK40" s="19">
        <f t="shared" ca="1" si="328"/>
        <v>0.5</v>
      </c>
      <c r="ML40" s="19">
        <f t="shared" ca="1" si="328"/>
        <v>0.99</v>
      </c>
      <c r="MM40" s="5">
        <f t="shared" ca="1" si="329"/>
        <v>0</v>
      </c>
      <c r="MN40" s="5">
        <f t="shared" ca="1" si="329"/>
        <v>500</v>
      </c>
      <c r="MO40" s="5">
        <f t="shared" ca="1" si="329"/>
        <v>500</v>
      </c>
      <c r="MP40" s="5" t="str">
        <f t="shared" ca="1" si="329"/>
        <v>-</v>
      </c>
      <c r="MQ40" s="5">
        <f t="shared" ca="1" si="329"/>
        <v>150</v>
      </c>
      <c r="MR40" s="5">
        <f t="shared" ca="1" si="329"/>
        <v>364</v>
      </c>
      <c r="MS40" s="5">
        <f t="shared" ca="1" si="330"/>
        <v>1</v>
      </c>
      <c r="MT40" s="9"/>
      <c r="MU40" s="19">
        <f t="shared" ca="1" si="328"/>
        <v>70</v>
      </c>
      <c r="MV40" s="19">
        <f t="shared" ca="1" si="375"/>
        <v>50</v>
      </c>
      <c r="MW40" s="19">
        <f t="shared" ca="1" si="375"/>
        <v>75</v>
      </c>
      <c r="MX40" s="19">
        <f t="shared" ca="1" si="375"/>
        <v>50</v>
      </c>
      <c r="MY40" s="19">
        <f t="shared" ca="1" si="250"/>
        <v>1</v>
      </c>
      <c r="MZ40" s="5">
        <f t="shared" ca="1" si="331"/>
        <v>1</v>
      </c>
      <c r="NA40" s="19">
        <f t="shared" ca="1" si="332"/>
        <v>1</v>
      </c>
      <c r="NB40" s="9"/>
      <c r="NC40" s="19" t="b">
        <f t="shared" ca="1" si="375"/>
        <v>0</v>
      </c>
      <c r="ND40" s="19" t="b">
        <f t="shared" ca="1" si="375"/>
        <v>0</v>
      </c>
      <c r="NE40" s="19">
        <f t="shared" ca="1" si="375"/>
        <v>2</v>
      </c>
      <c r="NF40" s="19">
        <f t="shared" ca="1" si="375"/>
        <v>1</v>
      </c>
      <c r="NG40" s="19">
        <f t="shared" ca="1" si="375"/>
        <v>2</v>
      </c>
      <c r="NH40" s="19">
        <f t="shared" ca="1" si="375"/>
        <v>0</v>
      </c>
      <c r="NI40" s="19" t="str">
        <f t="shared" ca="1" si="375"/>
        <v>-</v>
      </c>
      <c r="NJ40" s="19" t="b">
        <f t="shared" ca="1" si="375"/>
        <v>1</v>
      </c>
      <c r="NK40" s="19">
        <f t="shared" ca="1" si="375"/>
        <v>448.65000000000003</v>
      </c>
      <c r="NL40" s="19" t="str">
        <f t="shared" ca="1" si="375"/>
        <v>-</v>
      </c>
      <c r="NM40" s="19">
        <f t="shared" ca="1" si="375"/>
        <v>1</v>
      </c>
      <c r="NN40" s="19">
        <f t="shared" ca="1" si="375"/>
        <v>1</v>
      </c>
      <c r="NO40" s="19">
        <f t="shared" ca="1" si="375"/>
        <v>1</v>
      </c>
      <c r="NP40" s="19">
        <f t="shared" ca="1" si="375"/>
        <v>1</v>
      </c>
      <c r="NQ40" s="19">
        <f t="shared" ca="1" si="375"/>
        <v>1</v>
      </c>
      <c r="NR40" s="19">
        <f t="shared" ca="1" si="375"/>
        <v>1</v>
      </c>
      <c r="NS40" s="19">
        <f t="shared" ca="1" si="375"/>
        <v>1</v>
      </c>
      <c r="NT40" s="19">
        <f t="shared" ca="1" si="375"/>
        <v>1</v>
      </c>
      <c r="NU40" s="19">
        <f t="shared" ca="1" si="375"/>
        <v>1</v>
      </c>
      <c r="NV40" s="9"/>
      <c r="NW40" s="12" t="str">
        <f t="shared" ca="1" si="334"/>
        <v>-</v>
      </c>
      <c r="NX40" s="19" t="str">
        <f t="shared" ca="1" si="335"/>
        <v>-</v>
      </c>
      <c r="NY40" s="19" t="str">
        <f t="shared" ca="1" si="335"/>
        <v>-</v>
      </c>
      <c r="NZ40" s="19" t="str">
        <f t="shared" ca="1" si="336"/>
        <v>-</v>
      </c>
      <c r="OA40" s="19" t="str">
        <f t="shared" ca="1" si="335"/>
        <v>-</v>
      </c>
      <c r="OB40" s="19" t="str">
        <f t="shared" ca="1" si="337"/>
        <v>-</v>
      </c>
      <c r="OC40" s="19" t="str">
        <f t="shared" ca="1" si="335"/>
        <v>-</v>
      </c>
      <c r="OD40" s="19" t="str">
        <f t="shared" ca="1" si="335"/>
        <v>-</v>
      </c>
      <c r="OE40" s="19" t="str">
        <f t="shared" ca="1" si="335"/>
        <v>-</v>
      </c>
      <c r="OF40" s="19" t="str">
        <f t="shared" ca="1" si="335"/>
        <v>-</v>
      </c>
      <c r="OG40" s="19" t="str">
        <f t="shared" ca="1" si="335"/>
        <v>-</v>
      </c>
      <c r="OH40" s="19" t="str">
        <f t="shared" ca="1" si="335"/>
        <v>-</v>
      </c>
      <c r="OI40" s="19" t="str">
        <f t="shared" ca="1" si="335"/>
        <v>-</v>
      </c>
      <c r="OJ40" s="19" t="str">
        <f t="shared" ca="1" si="335"/>
        <v>-</v>
      </c>
      <c r="OK40" s="19" t="str">
        <f t="shared" ca="1" si="335"/>
        <v>-</v>
      </c>
      <c r="OL40" s="19" t="str">
        <f t="shared" ca="1" si="335"/>
        <v>-</v>
      </c>
      <c r="OM40" s="19" t="str">
        <f t="shared" ca="1" si="335"/>
        <v>-</v>
      </c>
      <c r="ON40" s="19" t="str">
        <f t="shared" ca="1" si="335"/>
        <v>-</v>
      </c>
      <c r="OO40" s="19" t="str">
        <f t="shared" ca="1" si="335"/>
        <v>-</v>
      </c>
      <c r="OP40" s="19" t="str">
        <f t="shared" ca="1" si="338"/>
        <v>-</v>
      </c>
      <c r="OQ40" s="19" t="str">
        <f t="shared" ca="1" si="338"/>
        <v>-</v>
      </c>
      <c r="OR40" s="19" t="str">
        <f t="shared" ca="1" si="338"/>
        <v>-</v>
      </c>
      <c r="OS40" s="19" t="str">
        <f t="shared" ca="1" si="338"/>
        <v>-</v>
      </c>
      <c r="OT40" s="19" t="str">
        <f t="shared" ca="1" si="338"/>
        <v>-</v>
      </c>
      <c r="OU40" s="19" t="str">
        <f t="shared" ca="1" si="338"/>
        <v>-</v>
      </c>
      <c r="OV40" s="19" t="str">
        <f t="shared" ca="1" si="338"/>
        <v>-</v>
      </c>
      <c r="OW40" s="19" t="str">
        <f t="shared" ca="1" si="339"/>
        <v>-</v>
      </c>
      <c r="OX40" s="19" t="str">
        <f t="shared" ca="1" si="339"/>
        <v>-</v>
      </c>
      <c r="OY40" s="19" t="str">
        <f t="shared" ca="1" si="339"/>
        <v>-</v>
      </c>
      <c r="OZ40" s="19" t="str">
        <f t="shared" ca="1" si="339"/>
        <v>-</v>
      </c>
      <c r="PA40" s="19" t="str">
        <f t="shared" ca="1" si="339"/>
        <v>-</v>
      </c>
      <c r="PB40" s="19" t="str">
        <f t="shared" ca="1" si="339"/>
        <v>-</v>
      </c>
      <c r="PC40" s="19" t="str">
        <f t="shared" ca="1" si="339"/>
        <v>-</v>
      </c>
      <c r="PD40" s="19" t="str">
        <f t="shared" ca="1" si="339"/>
        <v>-</v>
      </c>
      <c r="PE40" s="19" t="str">
        <f t="shared" ca="1" si="339"/>
        <v>-</v>
      </c>
      <c r="PF40" s="19" t="str">
        <f t="shared" ca="1" si="339"/>
        <v>-</v>
      </c>
      <c r="PG40" s="19" t="str">
        <f t="shared" ca="1" si="338"/>
        <v>-</v>
      </c>
      <c r="PH40" s="19" t="str">
        <f t="shared" ca="1" si="338"/>
        <v>-</v>
      </c>
      <c r="PI40" s="19" t="str">
        <f t="shared" ca="1" si="338"/>
        <v>-</v>
      </c>
      <c r="PJ40" s="19" t="str">
        <f t="shared" ca="1" si="338"/>
        <v>-</v>
      </c>
      <c r="PK40" s="19" t="str">
        <f t="shared" ca="1" si="338"/>
        <v>-</v>
      </c>
      <c r="PL40" s="19" t="str">
        <f t="shared" ca="1" si="338"/>
        <v>-</v>
      </c>
      <c r="PM40" s="19" t="str">
        <f t="shared" ca="1" si="338"/>
        <v>-</v>
      </c>
      <c r="PN40" s="19" t="str">
        <f t="shared" ca="1" si="338"/>
        <v>-</v>
      </c>
      <c r="PO40" s="19" t="str">
        <f t="shared" ca="1" si="338"/>
        <v>-</v>
      </c>
      <c r="PP40" s="19" t="str">
        <f t="shared" ca="1" si="340"/>
        <v>-</v>
      </c>
      <c r="PQ40" s="19" t="str">
        <f t="shared" ca="1" si="340"/>
        <v>-</v>
      </c>
      <c r="PR40" s="19" t="str">
        <f t="shared" ca="1" si="340"/>
        <v>-</v>
      </c>
      <c r="PS40" s="19" t="str">
        <f t="shared" ca="1" si="340"/>
        <v>-</v>
      </c>
      <c r="PT40" s="19" t="str">
        <f t="shared" ca="1" si="340"/>
        <v>-</v>
      </c>
      <c r="PU40" s="19" t="str">
        <f t="shared" ca="1" si="340"/>
        <v>-</v>
      </c>
      <c r="PV40" s="19" t="str">
        <f t="shared" ca="1" si="340"/>
        <v>-</v>
      </c>
      <c r="PW40" s="19" t="str">
        <f t="shared" ca="1" si="340"/>
        <v>-</v>
      </c>
      <c r="PX40" s="19" t="str">
        <f t="shared" ca="1" si="340"/>
        <v>-</v>
      </c>
      <c r="PY40" s="19" t="str">
        <f t="shared" ca="1" si="340"/>
        <v>-</v>
      </c>
      <c r="PZ40" s="19" t="str">
        <f t="shared" ca="1" si="340"/>
        <v>-</v>
      </c>
      <c r="QA40" s="19" t="str">
        <f t="shared" ca="1" si="340"/>
        <v>-</v>
      </c>
      <c r="QB40" s="19" t="str">
        <f t="shared" ca="1" si="340"/>
        <v>-</v>
      </c>
      <c r="QC40" s="19" t="str">
        <f t="shared" ca="1" si="340"/>
        <v>-</v>
      </c>
      <c r="QD40" s="19" t="str">
        <f t="shared" ca="1" si="340"/>
        <v>-</v>
      </c>
      <c r="QE40" s="19" t="str">
        <f t="shared" ca="1" si="340"/>
        <v>-</v>
      </c>
      <c r="QF40" s="19" t="str">
        <f t="shared" ca="1" si="341"/>
        <v>-</v>
      </c>
      <c r="QG40" s="12" t="str">
        <f t="shared" ca="1" si="342"/>
        <v>-</v>
      </c>
      <c r="QH40" s="19" t="str">
        <f t="shared" ca="1" si="341"/>
        <v>-</v>
      </c>
      <c r="QI40" s="19" t="str">
        <f t="shared" ca="1" si="341"/>
        <v>-</v>
      </c>
      <c r="QJ40" s="19" t="str">
        <f t="shared" ca="1" si="341"/>
        <v>-</v>
      </c>
      <c r="QK40" s="19" t="str">
        <f t="shared" ref="QK40:QP42" ca="1" si="382">OFFSET(QK$5,$B40,0)</f>
        <v>-</v>
      </c>
      <c r="QL40" s="19" t="str">
        <f t="shared" ca="1" si="382"/>
        <v>-</v>
      </c>
      <c r="QM40" s="19" t="str">
        <f t="shared" ca="1" si="382"/>
        <v>-</v>
      </c>
      <c r="QN40" s="19" t="str">
        <f t="shared" ca="1" si="382"/>
        <v>-</v>
      </c>
      <c r="QO40" s="19" t="str">
        <f t="shared" ca="1" si="382"/>
        <v>-</v>
      </c>
      <c r="QP40" s="19" t="str">
        <f t="shared" ca="1" si="382"/>
        <v>-</v>
      </c>
      <c r="QQ40" s="19" t="str">
        <f t="shared" ca="1" si="341"/>
        <v>-</v>
      </c>
      <c r="QR40" s="19" t="str">
        <f t="shared" ca="1" si="341"/>
        <v>-</v>
      </c>
      <c r="QS40" s="19" t="str">
        <f t="shared" ca="1" si="341"/>
        <v>-</v>
      </c>
      <c r="QT40" s="19" t="str">
        <f t="shared" ca="1" si="341"/>
        <v>-</v>
      </c>
      <c r="QU40" s="19" t="str">
        <f t="shared" ca="1" si="341"/>
        <v>-</v>
      </c>
      <c r="QV40" s="19" t="str">
        <f t="shared" ca="1" si="341"/>
        <v>-</v>
      </c>
      <c r="QW40" s="19" t="str">
        <f t="shared" ca="1" si="341"/>
        <v>-</v>
      </c>
      <c r="QX40" s="19" t="str">
        <f t="shared" ca="1" si="341"/>
        <v>-</v>
      </c>
      <c r="QY40" s="19" t="str">
        <f t="shared" ca="1" si="341"/>
        <v>-</v>
      </c>
      <c r="QZ40" s="19" t="str">
        <f t="shared" ca="1" si="341"/>
        <v>-</v>
      </c>
      <c r="RA40" s="19" t="str">
        <f t="shared" ca="1" si="341"/>
        <v>-</v>
      </c>
      <c r="RB40" s="19" t="str">
        <f t="shared" ca="1" si="343"/>
        <v>-</v>
      </c>
      <c r="RC40" s="19" t="str">
        <f t="shared" ca="1" si="343"/>
        <v>-</v>
      </c>
      <c r="RD40" s="19" t="str">
        <f t="shared" ca="1" si="343"/>
        <v>-</v>
      </c>
      <c r="RE40" s="19" t="str">
        <f t="shared" ca="1" si="343"/>
        <v>-</v>
      </c>
      <c r="RF40" s="19" t="str">
        <f t="shared" ca="1" si="343"/>
        <v>-</v>
      </c>
      <c r="RG40" s="19" t="str">
        <f t="shared" ca="1" si="343"/>
        <v>-</v>
      </c>
      <c r="RH40" s="19" t="str">
        <f t="shared" ca="1" si="343"/>
        <v>-</v>
      </c>
      <c r="RI40" s="19" t="str">
        <f t="shared" ca="1" si="343"/>
        <v>-</v>
      </c>
      <c r="RJ40" s="19" t="str">
        <f t="shared" ca="1" si="343"/>
        <v>-</v>
      </c>
      <c r="RK40" s="19" t="str">
        <f t="shared" ca="1" si="344"/>
        <v>-</v>
      </c>
      <c r="RL40" s="19" t="str">
        <f t="shared" ca="1" si="344"/>
        <v>-</v>
      </c>
      <c r="RM40" s="19" t="str">
        <f t="shared" ca="1" si="344"/>
        <v>-</v>
      </c>
      <c r="RN40" s="19" t="str">
        <f t="shared" ca="1" si="344"/>
        <v>-</v>
      </c>
      <c r="RO40" s="19" t="str">
        <f t="shared" ca="1" si="344"/>
        <v>-</v>
      </c>
      <c r="RP40" s="19" t="str">
        <f t="shared" ca="1" si="344"/>
        <v>-</v>
      </c>
      <c r="RQ40" s="19" t="str">
        <f t="shared" ca="1" si="343"/>
        <v>-</v>
      </c>
      <c r="RR40" s="19" t="str">
        <f t="shared" ca="1" si="343"/>
        <v>-</v>
      </c>
      <c r="RS40" s="19" t="str">
        <f t="shared" ca="1" si="343"/>
        <v>-</v>
      </c>
      <c r="RT40" s="19" t="str">
        <f t="shared" ca="1" si="343"/>
        <v>-</v>
      </c>
      <c r="RU40" s="19" t="str">
        <f t="shared" ca="1" si="343"/>
        <v>-</v>
      </c>
      <c r="RV40" s="19" t="str">
        <f t="shared" ca="1" si="343"/>
        <v>-</v>
      </c>
      <c r="RW40" s="19" t="str">
        <f t="shared" ca="1" si="343"/>
        <v>-</v>
      </c>
      <c r="RX40" s="19" t="str">
        <f t="shared" ca="1" si="345"/>
        <v>-</v>
      </c>
      <c r="RY40" s="19" t="str">
        <f t="shared" ca="1" si="345"/>
        <v>-</v>
      </c>
      <c r="RZ40" s="19" t="str">
        <f t="shared" ca="1" si="345"/>
        <v>-</v>
      </c>
      <c r="SA40" s="19" t="str">
        <f t="shared" ca="1" si="345"/>
        <v>-</v>
      </c>
      <c r="SB40" s="19" t="str">
        <f t="shared" ca="1" si="345"/>
        <v>-</v>
      </c>
      <c r="SC40" s="19" t="str">
        <f t="shared" ca="1" si="345"/>
        <v>-</v>
      </c>
      <c r="SD40" s="19" t="str">
        <f t="shared" ca="1" si="345"/>
        <v>-</v>
      </c>
      <c r="SE40" s="19" t="str">
        <f t="shared" ca="1" si="345"/>
        <v>-</v>
      </c>
      <c r="SF40" s="19" t="str">
        <f t="shared" ca="1" si="345"/>
        <v>-</v>
      </c>
      <c r="SG40" s="19" t="str">
        <f t="shared" ca="1" si="345"/>
        <v>-</v>
      </c>
      <c r="SH40" s="19" t="str">
        <f t="shared" ca="1" si="345"/>
        <v>-</v>
      </c>
      <c r="SI40" s="19" t="str">
        <f t="shared" ca="1" si="345"/>
        <v>-</v>
      </c>
      <c r="SJ40" s="19" t="str">
        <f t="shared" ca="1" si="345"/>
        <v>-</v>
      </c>
      <c r="SK40" s="19" t="str">
        <f t="shared" ca="1" si="346"/>
        <v>-</v>
      </c>
      <c r="SL40" s="19" t="str">
        <f t="shared" ca="1" si="346"/>
        <v>-</v>
      </c>
      <c r="SM40" s="19" t="str">
        <f t="shared" ca="1" si="346"/>
        <v>-</v>
      </c>
      <c r="SN40" s="19" t="str">
        <f t="shared" ca="1" si="346"/>
        <v>-</v>
      </c>
      <c r="SO40" s="19" t="str">
        <f t="shared" ca="1" si="346"/>
        <v>-</v>
      </c>
      <c r="SP40" s="19" t="str">
        <f t="shared" ca="1" si="346"/>
        <v>-</v>
      </c>
      <c r="SQ40" s="12" t="b">
        <f t="shared" ca="1" si="347"/>
        <v>1</v>
      </c>
      <c r="SR40" s="19" t="str">
        <f t="shared" ref="SR40:UP42" ca="1" si="383">OFFSET(SR$5,$B40,0)</f>
        <v>-</v>
      </c>
      <c r="SS40" s="19" t="str">
        <f t="shared" ca="1" si="383"/>
        <v>-</v>
      </c>
      <c r="ST40" s="19" t="str">
        <f t="shared" ca="1" si="383"/>
        <v>-</v>
      </c>
      <c r="SU40" s="19" t="str">
        <f t="shared" ca="1" si="383"/>
        <v>-</v>
      </c>
      <c r="SV40" s="19" t="str">
        <f t="shared" ca="1" si="383"/>
        <v>-</v>
      </c>
      <c r="SW40" s="19" t="str">
        <f t="shared" ca="1" si="383"/>
        <v>-</v>
      </c>
      <c r="SX40" s="19" t="str">
        <f t="shared" ca="1" si="383"/>
        <v>-</v>
      </c>
      <c r="SY40" s="19" t="str">
        <f t="shared" ca="1" si="383"/>
        <v>-</v>
      </c>
      <c r="SZ40" s="19" t="str">
        <f t="shared" ca="1" si="383"/>
        <v>-</v>
      </c>
      <c r="TA40" s="19" t="str">
        <f t="shared" ca="1" si="383"/>
        <v>-</v>
      </c>
      <c r="TB40" s="19" t="str">
        <f t="shared" ca="1" si="383"/>
        <v>-</v>
      </c>
      <c r="TC40" s="19" t="str">
        <f t="shared" ca="1" si="383"/>
        <v>-</v>
      </c>
      <c r="TD40" s="19" t="str">
        <f t="shared" ca="1" si="383"/>
        <v>-</v>
      </c>
      <c r="TE40" s="19" t="str">
        <f t="shared" ca="1" si="383"/>
        <v>-</v>
      </c>
      <c r="TF40" s="19" t="str">
        <f t="shared" ca="1" si="383"/>
        <v>-</v>
      </c>
      <c r="TG40" s="19" t="str">
        <f t="shared" ca="1" si="383"/>
        <v>-</v>
      </c>
      <c r="TH40" s="19" t="str">
        <f t="shared" ca="1" si="383"/>
        <v>-</v>
      </c>
      <c r="TI40" s="19" t="str">
        <f t="shared" ca="1" si="383"/>
        <v>-</v>
      </c>
      <c r="TJ40" s="19" t="str">
        <f t="shared" ca="1" si="383"/>
        <v>-</v>
      </c>
      <c r="TK40" s="19" t="str">
        <f t="shared" ca="1" si="383"/>
        <v>-</v>
      </c>
      <c r="TL40" s="19" t="str">
        <f t="shared" ca="1" si="383"/>
        <v>-</v>
      </c>
      <c r="TM40" s="19" t="str">
        <f t="shared" ca="1" si="383"/>
        <v>-</v>
      </c>
      <c r="TN40" s="19" t="str">
        <f t="shared" ca="1" si="383"/>
        <v>-</v>
      </c>
      <c r="TO40" s="19" t="str">
        <f t="shared" ca="1" si="383"/>
        <v>-</v>
      </c>
      <c r="TP40" s="19" t="str">
        <f t="shared" ca="1" si="383"/>
        <v>-</v>
      </c>
      <c r="TQ40" s="19" t="str">
        <f t="shared" ca="1" si="383"/>
        <v>-</v>
      </c>
      <c r="TR40" s="19" t="str">
        <f t="shared" ca="1" si="383"/>
        <v>-</v>
      </c>
      <c r="TS40" s="19" t="str">
        <f t="shared" ca="1" si="383"/>
        <v>-</v>
      </c>
      <c r="TT40" s="19" t="str">
        <f t="shared" ca="1" si="383"/>
        <v>-</v>
      </c>
      <c r="TU40" s="19" t="str">
        <f t="shared" ca="1" si="383"/>
        <v>-</v>
      </c>
      <c r="TV40" s="19" t="str">
        <f t="shared" ca="1" si="383"/>
        <v>-</v>
      </c>
      <c r="TW40" s="19" t="str">
        <f t="shared" ca="1" si="383"/>
        <v>-</v>
      </c>
      <c r="TX40" s="19" t="str">
        <f t="shared" ca="1" si="383"/>
        <v>-</v>
      </c>
      <c r="TY40" s="19" t="str">
        <f t="shared" ca="1" si="383"/>
        <v>-</v>
      </c>
      <c r="TZ40" s="19" t="str">
        <f t="shared" ca="1" si="383"/>
        <v>-</v>
      </c>
      <c r="UA40" s="19" t="str">
        <f t="shared" ca="1" si="383"/>
        <v>-</v>
      </c>
      <c r="UB40" s="19" t="str">
        <f t="shared" ca="1" si="383"/>
        <v>-</v>
      </c>
      <c r="UC40" s="19" t="str">
        <f t="shared" ca="1" si="383"/>
        <v>-</v>
      </c>
      <c r="UD40" s="19" t="str">
        <f t="shared" ca="1" si="383"/>
        <v>-</v>
      </c>
      <c r="UE40" s="19" t="str">
        <f t="shared" ca="1" si="383"/>
        <v>-</v>
      </c>
      <c r="UF40" s="19" t="str">
        <f t="shared" ca="1" si="383"/>
        <v>-</v>
      </c>
      <c r="UG40" s="19" t="str">
        <f t="shared" ca="1" si="383"/>
        <v>-</v>
      </c>
      <c r="UH40" s="19" t="str">
        <f t="shared" ca="1" si="383"/>
        <v>-</v>
      </c>
      <c r="UI40" s="19" t="str">
        <f t="shared" ca="1" si="383"/>
        <v>-</v>
      </c>
      <c r="UJ40" s="19" t="str">
        <f t="shared" ca="1" si="383"/>
        <v>-</v>
      </c>
      <c r="UK40" s="19" t="str">
        <f t="shared" ca="1" si="383"/>
        <v>-</v>
      </c>
      <c r="UL40" s="19" t="str">
        <f t="shared" ca="1" si="383"/>
        <v>-</v>
      </c>
      <c r="UM40" s="19" t="str">
        <f t="shared" ca="1" si="383"/>
        <v>-</v>
      </c>
      <c r="UN40" s="19" t="str">
        <f t="shared" ca="1" si="383"/>
        <v>-</v>
      </c>
      <c r="UO40" s="19" t="str">
        <f t="shared" ca="1" si="383"/>
        <v>-</v>
      </c>
      <c r="UP40" s="19" t="str">
        <f t="shared" ca="1" si="383"/>
        <v>-</v>
      </c>
      <c r="UQ40" s="19" t="str">
        <f t="shared" ca="1" si="376"/>
        <v>-</v>
      </c>
      <c r="UR40" s="19" t="str">
        <f t="shared" ca="1" si="376"/>
        <v>-</v>
      </c>
      <c r="US40" s="19" t="str">
        <f t="shared" ca="1" si="376"/>
        <v>-</v>
      </c>
      <c r="UT40" s="19" t="str">
        <f t="shared" ca="1" si="376"/>
        <v>-</v>
      </c>
      <c r="UU40" s="19" t="str">
        <f t="shared" ca="1" si="348"/>
        <v>-</v>
      </c>
      <c r="UV40" s="19" t="str">
        <f t="shared" ca="1" si="348"/>
        <v>-</v>
      </c>
      <c r="UW40" s="19" t="str">
        <f t="shared" ca="1" si="348"/>
        <v>-</v>
      </c>
      <c r="UX40" s="19" t="str">
        <f t="shared" ca="1" si="348"/>
        <v>-</v>
      </c>
      <c r="UY40" s="19" t="str">
        <f t="shared" ca="1" si="348"/>
        <v>-</v>
      </c>
      <c r="UZ40" s="19" t="str">
        <f t="shared" ca="1" si="348"/>
        <v>-</v>
      </c>
      <c r="VA40" s="19">
        <f t="shared" ca="1" si="377"/>
        <v>0</v>
      </c>
      <c r="VB40" s="23">
        <v>0</v>
      </c>
    </row>
    <row r="41" spans="1:574" outlineLevel="2">
      <c r="A41" s="21">
        <f t="shared" si="349"/>
        <v>36</v>
      </c>
      <c r="B41" s="215">
        <f t="shared" ca="1" si="378"/>
        <v>33</v>
      </c>
      <c r="C41">
        <f>202</f>
        <v>202</v>
      </c>
      <c r="D41" s="19" t="str">
        <f t="shared" ca="1" si="289"/>
        <v>SNSW</v>
      </c>
      <c r="E41" t="b">
        <v>1</v>
      </c>
      <c r="F41" t="b">
        <v>0</v>
      </c>
      <c r="G41" s="352" t="b">
        <v>0</v>
      </c>
      <c r="H41" s="231">
        <f t="shared" ca="1" si="379"/>
        <v>3</v>
      </c>
      <c r="I41" s="231">
        <f t="shared" ca="1" si="350"/>
        <v>2</v>
      </c>
      <c r="J41" s="231">
        <f t="shared" ca="1" si="350"/>
        <v>1</v>
      </c>
      <c r="K41" s="231" t="str">
        <f t="shared" ca="1" si="350"/>
        <v/>
      </c>
      <c r="L41" s="231">
        <f t="shared" ca="1" si="351"/>
        <v>3</v>
      </c>
      <c r="M41" s="231">
        <f t="shared" ca="1" si="351"/>
        <v>2</v>
      </c>
      <c r="N41" s="231">
        <f t="shared" ca="1" si="352"/>
        <v>2</v>
      </c>
      <c r="O41" s="231">
        <f t="shared" ca="1" si="353"/>
        <v>3</v>
      </c>
      <c r="P41" s="231">
        <f t="shared" ca="1" si="354"/>
        <v>2</v>
      </c>
      <c r="Q41" s="231">
        <f t="shared" ca="1" si="354"/>
        <v>0</v>
      </c>
      <c r="R41" s="231">
        <f t="shared" ca="1" si="354"/>
        <v>0</v>
      </c>
      <c r="S41" s="231">
        <f t="shared" ca="1" si="354"/>
        <v>0</v>
      </c>
      <c r="T41" s="231">
        <f t="shared" ca="1" si="354"/>
        <v>0</v>
      </c>
      <c r="U41" s="231">
        <f t="shared" ca="1" si="353"/>
        <v>1</v>
      </c>
      <c r="V41" s="231">
        <f t="shared" ca="1" si="355"/>
        <v>1</v>
      </c>
      <c r="W41" s="231">
        <f t="shared" ca="1" si="353"/>
        <v>1</v>
      </c>
      <c r="X41" s="231">
        <f t="shared" ca="1" si="353"/>
        <v>1</v>
      </c>
      <c r="Y41" s="267"/>
      <c r="Z41" s="267"/>
      <c r="AA41" s="267"/>
      <c r="AB41" s="267"/>
      <c r="AC41" s="231">
        <f t="shared" ca="1" si="356"/>
        <v>0</v>
      </c>
      <c r="AD41" s="267"/>
      <c r="AE41" s="267">
        <f t="shared" ca="1" si="357"/>
        <v>0</v>
      </c>
      <c r="AF41" s="267">
        <f t="shared" ca="1" si="357"/>
        <v>0</v>
      </c>
      <c r="AG41" s="267">
        <f t="shared" ca="1" si="357"/>
        <v>0</v>
      </c>
      <c r="AH41" s="267">
        <f t="shared" ca="1" si="357"/>
        <v>0</v>
      </c>
      <c r="AI41" s="267">
        <f t="shared" ca="1" si="357"/>
        <v>0</v>
      </c>
      <c r="AJ41" s="267">
        <f t="shared" ca="1" si="357"/>
        <v>0</v>
      </c>
      <c r="AK41" s="267">
        <f t="shared" ca="1" si="357"/>
        <v>0</v>
      </c>
      <c r="AL41" s="136">
        <f t="shared" ca="1" si="290"/>
        <v>2</v>
      </c>
      <c r="AM41" s="136">
        <f ca="1">INDEX(CHOOSE($O41,DataAutumn!i.AdultDrys,DataWinter!i.AdultDrys,DataSpring!i.AdultDrys),1,$N41)</f>
        <v>3</v>
      </c>
      <c r="AN41" s="5">
        <f t="shared" ca="1" si="291"/>
        <v>2</v>
      </c>
      <c r="AO41" s="5">
        <f t="shared" ca="1" si="291"/>
        <v>0</v>
      </c>
      <c r="AP41" s="5">
        <f t="shared" ca="1" si="292"/>
        <v>1</v>
      </c>
      <c r="AQ41">
        <f t="shared" ca="1" si="293"/>
        <v>3</v>
      </c>
      <c r="AS41" s="224" t="str">
        <f t="shared" ca="1" si="358"/>
        <v>00003 FeedSupplyTemplate SNSW MWM     Day204 Scan2-0000 RR000p WP100p MP100p GP100p T_TRUE  (F33N33)</v>
      </c>
      <c r="AT41" s="9" t="str">
        <f ca="1">IF(COUNTIF(AS$5:AS41,AS41)=1,"-","Dup")</f>
        <v>-</v>
      </c>
      <c r="AU41" s="9"/>
      <c r="AV41" s="19" t="b">
        <f t="shared" ca="1" si="359"/>
        <v>0</v>
      </c>
      <c r="AW41" s="19" t="b">
        <f t="shared" ca="1" si="359"/>
        <v>0</v>
      </c>
      <c r="AX41" s="19" t="b">
        <f t="shared" ca="1" si="359"/>
        <v>0</v>
      </c>
      <c r="AY41" s="19" t="b">
        <f t="shared" ref="AY41:AZ42" ca="1" si="384">OFFSET(AY$5,$B41,0)</f>
        <v>0</v>
      </c>
      <c r="AZ41" s="19" t="b">
        <f t="shared" ca="1" si="384"/>
        <v>0</v>
      </c>
      <c r="BA41" s="19" t="b">
        <f t="shared" ca="1" si="359"/>
        <v>0</v>
      </c>
      <c r="BB41" s="19" t="b">
        <f t="shared" ca="1" si="359"/>
        <v>0</v>
      </c>
      <c r="BC41" s="19" t="b">
        <f t="shared" ca="1" si="359"/>
        <v>0</v>
      </c>
      <c r="BD41" s="9"/>
      <c r="BE41" s="5" t="b">
        <f t="shared" ca="1" si="294"/>
        <v>0</v>
      </c>
      <c r="BF41" s="5" t="str">
        <f t="shared" ca="1" si="294"/>
        <v>-</v>
      </c>
      <c r="BG41" s="5" t="b">
        <f t="shared" ca="1" si="294"/>
        <v>0</v>
      </c>
      <c r="BH41" s="5" t="b">
        <f t="shared" ca="1" si="294"/>
        <v>1</v>
      </c>
      <c r="BI41" s="5" t="b">
        <f t="shared" ca="1" si="294"/>
        <v>1</v>
      </c>
      <c r="BJ41" s="136">
        <f t="shared" ca="1" si="294"/>
        <v>0</v>
      </c>
      <c r="BK41" s="19" t="b">
        <f t="shared" ca="1" si="360"/>
        <v>1</v>
      </c>
      <c r="BL41" s="9"/>
      <c r="BM41" s="5" t="str">
        <f t="shared" ca="1" si="295"/>
        <v>-</v>
      </c>
      <c r="BN41" s="19" t="str">
        <f t="shared" ca="1" si="296"/>
        <v>-</v>
      </c>
      <c r="BO41" s="19" t="str">
        <f t="shared" ca="1" si="296"/>
        <v>-</v>
      </c>
      <c r="BP41" s="19" t="str">
        <f t="shared" ca="1" si="296"/>
        <v>-</v>
      </c>
      <c r="BQ41" s="5" t="str">
        <f t="shared" ca="1" si="297"/>
        <v>-</v>
      </c>
      <c r="BR41" s="19" t="str">
        <f t="shared" ca="1" si="298"/>
        <v>-</v>
      </c>
      <c r="BS41" s="5" t="str">
        <f t="shared" ca="1" si="299"/>
        <v>-</v>
      </c>
      <c r="BT41" s="19" t="str">
        <f t="shared" ca="1" si="300"/>
        <v>-</v>
      </c>
      <c r="BU41" s="19" t="str">
        <f t="shared" ca="1" si="300"/>
        <v>-</v>
      </c>
      <c r="BV41" s="19" t="str">
        <f t="shared" ca="1" si="300"/>
        <v>-</v>
      </c>
      <c r="BW41" s="5" t="str">
        <f t="shared" ca="1" si="301"/>
        <v>-</v>
      </c>
      <c r="BX41" s="9"/>
      <c r="BY41" s="19" t="str">
        <f t="shared" ca="1" si="302"/>
        <v>-</v>
      </c>
      <c r="BZ41" s="19" t="str">
        <f t="shared" ca="1" si="302"/>
        <v>-</v>
      </c>
      <c r="CA41" s="19" t="str">
        <f t="shared" ca="1" si="302"/>
        <v>-</v>
      </c>
      <c r="CB41" s="19" t="str">
        <f t="shared" ca="1" si="302"/>
        <v>-</v>
      </c>
      <c r="CC41" s="19" t="str">
        <f t="shared" ca="1" si="302"/>
        <v>-</v>
      </c>
      <c r="CD41" s="19" t="str">
        <f t="shared" ca="1" si="302"/>
        <v>-</v>
      </c>
      <c r="CE41" s="19" t="str">
        <f t="shared" ca="1" si="302"/>
        <v>-</v>
      </c>
      <c r="CF41" s="19" t="str">
        <f t="shared" ca="1" si="302"/>
        <v>-</v>
      </c>
      <c r="CG41" s="19" t="str">
        <f t="shared" ca="1" si="302"/>
        <v>-</v>
      </c>
      <c r="CH41" s="19" t="str">
        <f t="shared" ca="1" si="302"/>
        <v>-</v>
      </c>
      <c r="CI41" s="9"/>
      <c r="CJ41" s="136" t="b">
        <f t="shared" ca="1" si="361"/>
        <v>1</v>
      </c>
      <c r="CK41" s="12" t="b">
        <v>0</v>
      </c>
      <c r="CL41" s="231" t="b">
        <f t="shared" ref="CL41:CN42" ca="1" si="385">OFFSET(CL41,-1,0)</f>
        <v>1</v>
      </c>
      <c r="CM41" s="244">
        <f t="shared" ca="1" si="380"/>
        <v>22312000003</v>
      </c>
      <c r="CN41" s="231" t="b">
        <f t="shared" ca="1" si="385"/>
        <v>0</v>
      </c>
      <c r="CO41" s="12" t="s">
        <v>34</v>
      </c>
      <c r="CP41" s="19" t="b">
        <f t="shared" ca="1" si="362"/>
        <v>1</v>
      </c>
      <c r="CQ41" s="231">
        <f t="shared" ca="1" si="363"/>
        <v>22312000004</v>
      </c>
      <c r="CR41" s="433">
        <f t="shared" ca="1" si="303"/>
        <v>652</v>
      </c>
      <c r="CS41" s="433">
        <f t="shared" ca="1" si="303"/>
        <v>686</v>
      </c>
      <c r="CT41" s="433">
        <f t="shared" ca="1" si="303"/>
        <v>721</v>
      </c>
      <c r="CU41" s="144">
        <f t="shared" ca="1" si="304"/>
        <v>378</v>
      </c>
      <c r="CV41" s="144">
        <f t="shared" ca="1" si="304"/>
        <v>413</v>
      </c>
      <c r="CW41" s="144">
        <f t="shared" ca="1" si="304"/>
        <v>448</v>
      </c>
      <c r="CX41" s="19" t="str">
        <f t="shared" ca="1" si="364"/>
        <v>-</v>
      </c>
      <c r="CY41" s="12" t="b">
        <v>0</v>
      </c>
      <c r="CZ41" s="12" t="b">
        <v>0</v>
      </c>
      <c r="DA41" s="12" t="b">
        <v>0</v>
      </c>
      <c r="DB41" s="12" t="b">
        <v>0</v>
      </c>
      <c r="DC41" s="12" t="b">
        <v>0</v>
      </c>
      <c r="DD41" s="12">
        <v>3</v>
      </c>
      <c r="DE41" s="12">
        <v>3</v>
      </c>
      <c r="DF41" s="19">
        <f t="shared" ca="1" si="365"/>
        <v>0</v>
      </c>
      <c r="DG41" s="12">
        <v>1</v>
      </c>
      <c r="DH41" s="12">
        <v>-1</v>
      </c>
      <c r="DI41" s="19" t="str">
        <f t="shared" ca="1" si="366"/>
        <v>-</v>
      </c>
      <c r="DJ41" s="19" t="str">
        <f t="shared" ca="1" si="366"/>
        <v>-</v>
      </c>
      <c r="DK41" s="19" t="str">
        <f t="shared" ca="1" si="366"/>
        <v>-</v>
      </c>
      <c r="DL41" s="244">
        <f t="shared" ca="1" si="367"/>
        <v>0</v>
      </c>
      <c r="DM41" s="244">
        <f t="shared" si="367"/>
        <v>1</v>
      </c>
      <c r="DN41" s="244">
        <f t="shared" si="367"/>
        <v>-1</v>
      </c>
      <c r="DO41" s="19" t="str">
        <f t="shared" ca="1" si="309"/>
        <v>-</v>
      </c>
      <c r="DP41" s="19">
        <f t="shared" ca="1" si="309"/>
        <v>0</v>
      </c>
      <c r="DQ41" s="19">
        <f t="shared" ca="1" si="309"/>
        <v>0</v>
      </c>
      <c r="DR41" s="9"/>
      <c r="DS41" s="19">
        <f t="shared" ca="1" si="191"/>
        <v>0</v>
      </c>
      <c r="DT41" s="19">
        <f t="shared" ca="1" si="191"/>
        <v>0</v>
      </c>
      <c r="DU41" s="19">
        <f t="shared" ca="1" si="191"/>
        <v>0</v>
      </c>
      <c r="DV41" s="19">
        <f t="shared" ca="1" si="191"/>
        <v>0</v>
      </c>
      <c r="DW41" s="19">
        <f t="shared" ca="1" si="191"/>
        <v>0</v>
      </c>
      <c r="DX41" s="19">
        <f t="shared" ca="1" si="191"/>
        <v>0</v>
      </c>
      <c r="DY41" s="19">
        <f t="shared" ca="1" si="191"/>
        <v>0</v>
      </c>
      <c r="DZ41" s="19">
        <f t="shared" ca="1" si="191"/>
        <v>0</v>
      </c>
      <c r="EA41" s="19">
        <f t="shared" ca="1" si="191"/>
        <v>0</v>
      </c>
      <c r="EB41" s="19">
        <f t="shared" ca="1" si="191"/>
        <v>0</v>
      </c>
      <c r="EC41" s="19">
        <f t="shared" ca="1" si="191"/>
        <v>0</v>
      </c>
      <c r="ED41" s="19">
        <f t="shared" ca="1" si="191"/>
        <v>0</v>
      </c>
      <c r="EE41" s="19">
        <f t="shared" ca="1" si="368"/>
        <v>0</v>
      </c>
      <c r="EF41" s="19">
        <f t="shared" ca="1" si="310"/>
        <v>0</v>
      </c>
      <c r="EG41" s="19">
        <f t="shared" ca="1" si="310"/>
        <v>0</v>
      </c>
      <c r="EH41" s="19">
        <f t="shared" ca="1" si="310"/>
        <v>0</v>
      </c>
      <c r="EI41" s="19">
        <f t="shared" ca="1" si="311"/>
        <v>0</v>
      </c>
      <c r="EJ41" s="19">
        <f t="shared" ca="1" si="310"/>
        <v>0</v>
      </c>
      <c r="EK41" s="19">
        <f t="shared" ca="1" si="311"/>
        <v>0</v>
      </c>
      <c r="EL41" s="19">
        <f t="shared" ca="1" si="310"/>
        <v>0</v>
      </c>
      <c r="EM41" s="19">
        <f t="shared" ca="1" si="311"/>
        <v>0</v>
      </c>
      <c r="EN41" s="19">
        <f t="shared" ca="1" si="311"/>
        <v>0</v>
      </c>
      <c r="EO41" s="19">
        <f t="shared" ca="1" si="311"/>
        <v>0</v>
      </c>
      <c r="EP41" s="19">
        <f t="shared" ca="1" si="311"/>
        <v>0</v>
      </c>
      <c r="EQ41" s="19">
        <f t="shared" ca="1" si="311"/>
        <v>0</v>
      </c>
      <c r="ER41" s="19">
        <f t="shared" ca="1" si="311"/>
        <v>0</v>
      </c>
      <c r="ES41" s="19">
        <f t="shared" ca="1" si="311"/>
        <v>0</v>
      </c>
      <c r="ET41" s="19">
        <f t="shared" ca="1" si="311"/>
        <v>0</v>
      </c>
      <c r="EU41" s="19">
        <f t="shared" ca="1" si="311"/>
        <v>0</v>
      </c>
      <c r="EV41" s="19">
        <f t="shared" ca="1" si="311"/>
        <v>0</v>
      </c>
      <c r="EW41" s="19">
        <f t="shared" ca="1" si="311"/>
        <v>0</v>
      </c>
      <c r="EX41" s="19">
        <f t="shared" ca="1" si="311"/>
        <v>0</v>
      </c>
      <c r="EY41" s="19">
        <f t="shared" ca="1" si="311"/>
        <v>0</v>
      </c>
      <c r="EZ41" s="19">
        <f t="shared" ca="1" si="311"/>
        <v>0</v>
      </c>
      <c r="FA41" s="19">
        <f t="shared" ca="1" si="311"/>
        <v>0</v>
      </c>
      <c r="FB41" s="19">
        <f t="shared" ca="1" si="311"/>
        <v>0</v>
      </c>
      <c r="FC41" s="19">
        <f t="shared" ca="1" si="311"/>
        <v>0</v>
      </c>
      <c r="FD41" s="19">
        <f t="shared" ca="1" si="311"/>
        <v>0</v>
      </c>
      <c r="FE41" s="19">
        <f t="shared" ca="1" si="311"/>
        <v>0</v>
      </c>
      <c r="FF41" s="19">
        <f t="shared" ca="1" si="311"/>
        <v>0</v>
      </c>
      <c r="FG41" s="19">
        <f t="shared" ca="1" si="311"/>
        <v>0</v>
      </c>
      <c r="FH41" s="19">
        <f t="shared" ca="1" si="312"/>
        <v>0</v>
      </c>
      <c r="FI41" s="19">
        <f t="shared" ca="1" si="312"/>
        <v>0</v>
      </c>
      <c r="FJ41" s="19">
        <f t="shared" ca="1" si="312"/>
        <v>0</v>
      </c>
      <c r="FK41" s="19">
        <f t="shared" ca="1" si="312"/>
        <v>0</v>
      </c>
      <c r="FL41" s="19">
        <f t="shared" ca="1" si="312"/>
        <v>0</v>
      </c>
      <c r="FM41" s="19">
        <f t="shared" ca="1" si="312"/>
        <v>0</v>
      </c>
      <c r="FN41" s="19">
        <f t="shared" ca="1" si="312"/>
        <v>0</v>
      </c>
      <c r="FO41" s="19">
        <f t="shared" ca="1" si="312"/>
        <v>0</v>
      </c>
      <c r="FP41" s="19">
        <f t="shared" ca="1" si="312"/>
        <v>0</v>
      </c>
      <c r="FQ41" s="19">
        <f t="shared" ca="1" si="312"/>
        <v>0</v>
      </c>
      <c r="FR41" s="19">
        <f t="shared" ca="1" si="311"/>
        <v>0</v>
      </c>
      <c r="FS41" s="19">
        <f t="shared" ca="1" si="311"/>
        <v>0</v>
      </c>
      <c r="FT41" s="19">
        <f t="shared" ca="1" si="311"/>
        <v>0</v>
      </c>
      <c r="FU41" s="19">
        <f t="shared" ca="1" si="311"/>
        <v>0</v>
      </c>
      <c r="FV41" s="19">
        <f t="shared" ca="1" si="311"/>
        <v>0</v>
      </c>
      <c r="FW41" s="19">
        <f t="shared" ca="1" si="311"/>
        <v>0</v>
      </c>
      <c r="FX41" s="19">
        <f t="shared" ca="1" si="311"/>
        <v>0</v>
      </c>
      <c r="FY41" s="19">
        <f t="shared" ca="1" si="311"/>
        <v>0</v>
      </c>
      <c r="FZ41" s="19">
        <f t="shared" ca="1" si="311"/>
        <v>0</v>
      </c>
      <c r="GA41" s="19">
        <f t="shared" ca="1" si="311"/>
        <v>0</v>
      </c>
      <c r="GB41" s="19">
        <f t="shared" ref="EI41:GP42" ca="1" si="386">OFFSET(GB$5,$B41,0)</f>
        <v>0</v>
      </c>
      <c r="GC41" s="19">
        <f t="shared" ca="1" si="386"/>
        <v>0</v>
      </c>
      <c r="GD41" s="19">
        <f t="shared" ca="1" si="386"/>
        <v>0</v>
      </c>
      <c r="GE41" s="19">
        <f t="shared" ca="1" si="386"/>
        <v>0</v>
      </c>
      <c r="GF41" s="19">
        <f t="shared" ca="1" si="386"/>
        <v>0</v>
      </c>
      <c r="GG41" s="19">
        <f t="shared" ca="1" si="386"/>
        <v>0</v>
      </c>
      <c r="GH41" s="19">
        <f t="shared" ca="1" si="386"/>
        <v>0</v>
      </c>
      <c r="GI41" s="19">
        <f t="shared" ca="1" si="386"/>
        <v>0</v>
      </c>
      <c r="GJ41" s="19">
        <f t="shared" ca="1" si="386"/>
        <v>0</v>
      </c>
      <c r="GK41" s="19">
        <f t="shared" ca="1" si="386"/>
        <v>0</v>
      </c>
      <c r="GL41" s="19">
        <f t="shared" ca="1" si="386"/>
        <v>0</v>
      </c>
      <c r="GM41" s="19">
        <f t="shared" ca="1" si="386"/>
        <v>0</v>
      </c>
      <c r="GN41" s="19">
        <f t="shared" ca="1" si="386"/>
        <v>0</v>
      </c>
      <c r="GO41" s="19">
        <f t="shared" ca="1" si="386"/>
        <v>0</v>
      </c>
      <c r="GP41" s="19">
        <f t="shared" ca="1" si="386"/>
        <v>0</v>
      </c>
      <c r="GQ41" s="19">
        <f t="shared" ca="1" si="313"/>
        <v>0</v>
      </c>
      <c r="GR41" s="19">
        <f t="shared" ca="1" si="313"/>
        <v>0</v>
      </c>
      <c r="GS41" s="19">
        <f t="shared" ca="1" si="313"/>
        <v>0</v>
      </c>
      <c r="GT41" s="19">
        <f t="shared" ca="1" si="313"/>
        <v>0</v>
      </c>
      <c r="GU41" s="19">
        <f t="shared" ca="1" si="313"/>
        <v>0</v>
      </c>
      <c r="GV41" s="19">
        <f t="shared" ca="1" si="313"/>
        <v>0</v>
      </c>
      <c r="GW41" s="19">
        <f t="shared" ca="1" si="313"/>
        <v>0</v>
      </c>
      <c r="GX41" s="19">
        <f t="shared" ca="1" si="313"/>
        <v>0</v>
      </c>
      <c r="GY41" s="19">
        <f t="shared" ca="1" si="313"/>
        <v>0</v>
      </c>
      <c r="GZ41" s="19">
        <f t="shared" ca="1" si="313"/>
        <v>0</v>
      </c>
      <c r="HA41" s="19">
        <f t="shared" ca="1" si="313"/>
        <v>0</v>
      </c>
      <c r="HB41" s="19">
        <f t="shared" ca="1" si="313"/>
        <v>0</v>
      </c>
      <c r="HC41" s="19">
        <f t="shared" ca="1" si="313"/>
        <v>0</v>
      </c>
      <c r="HD41" s="19">
        <f t="shared" ca="1" si="313"/>
        <v>0</v>
      </c>
      <c r="HE41" s="19">
        <f t="shared" ca="1" si="313"/>
        <v>0</v>
      </c>
      <c r="HF41" s="19">
        <f t="shared" ca="1" si="313"/>
        <v>0</v>
      </c>
      <c r="HG41" s="19">
        <f t="shared" ca="1" si="313"/>
        <v>0</v>
      </c>
      <c r="HH41" s="19">
        <f t="shared" ca="1" si="313"/>
        <v>0</v>
      </c>
      <c r="HI41" s="19">
        <f t="shared" ca="1" si="313"/>
        <v>0</v>
      </c>
      <c r="HJ41" s="19">
        <f t="shared" ca="1" si="313"/>
        <v>0</v>
      </c>
      <c r="HK41" s="19">
        <f t="shared" ca="1" si="313"/>
        <v>0</v>
      </c>
      <c r="HL41" s="19">
        <f t="shared" ca="1" si="313"/>
        <v>0</v>
      </c>
      <c r="HM41" s="19">
        <f t="shared" ca="1" si="313"/>
        <v>0</v>
      </c>
      <c r="HN41" s="19">
        <f t="shared" ca="1" si="314"/>
        <v>0</v>
      </c>
      <c r="HO41" s="19">
        <f t="shared" ca="1" si="314"/>
        <v>0</v>
      </c>
      <c r="HP41" s="19">
        <f t="shared" ca="1" si="314"/>
        <v>0</v>
      </c>
      <c r="HQ41" s="19">
        <f t="shared" ca="1" si="315"/>
        <v>0</v>
      </c>
      <c r="HR41" s="19">
        <f t="shared" ca="1" si="315"/>
        <v>0</v>
      </c>
      <c r="HS41" s="19">
        <f t="shared" ca="1" si="315"/>
        <v>0</v>
      </c>
      <c r="HT41" s="19">
        <f t="shared" ca="1" si="315"/>
        <v>0</v>
      </c>
      <c r="HU41" s="19">
        <f t="shared" ca="1" si="315"/>
        <v>0</v>
      </c>
      <c r="HV41" s="19">
        <f t="shared" ca="1" si="315"/>
        <v>0</v>
      </c>
      <c r="HW41" s="19">
        <f t="shared" ca="1" si="315"/>
        <v>0</v>
      </c>
      <c r="HX41" s="19">
        <f t="shared" ca="1" si="315"/>
        <v>0</v>
      </c>
      <c r="HY41" s="19">
        <f t="shared" ca="1" si="315"/>
        <v>0</v>
      </c>
      <c r="HZ41" s="19">
        <f t="shared" ca="1" si="315"/>
        <v>0</v>
      </c>
      <c r="IA41" s="19">
        <f t="shared" ca="1" si="314"/>
        <v>0</v>
      </c>
      <c r="IB41" s="19">
        <f t="shared" ca="1" si="314"/>
        <v>0</v>
      </c>
      <c r="IC41" s="19">
        <f t="shared" ca="1" si="314"/>
        <v>0</v>
      </c>
      <c r="ID41" s="19">
        <f t="shared" ca="1" si="314"/>
        <v>0</v>
      </c>
      <c r="IE41" s="19">
        <f t="shared" ca="1" si="314"/>
        <v>0</v>
      </c>
      <c r="IF41" s="19">
        <f t="shared" ca="1" si="314"/>
        <v>0</v>
      </c>
      <c r="IG41" s="19">
        <f t="shared" ca="1" si="314"/>
        <v>0</v>
      </c>
      <c r="IH41" s="19">
        <f t="shared" ca="1" si="314"/>
        <v>0</v>
      </c>
      <c r="II41" s="19">
        <f t="shared" ca="1" si="314"/>
        <v>0</v>
      </c>
      <c r="IJ41" s="19">
        <f t="shared" ca="1" si="314"/>
        <v>0</v>
      </c>
      <c r="IK41" s="19">
        <f t="shared" ca="1" si="314"/>
        <v>0</v>
      </c>
      <c r="IL41" s="19">
        <f t="shared" ca="1" si="314"/>
        <v>0</v>
      </c>
      <c r="IM41" s="19">
        <f t="shared" ca="1" si="314"/>
        <v>0</v>
      </c>
      <c r="IN41" s="19">
        <f t="shared" ca="1" si="314"/>
        <v>0</v>
      </c>
      <c r="IO41" s="19">
        <f t="shared" ca="1" si="314"/>
        <v>0</v>
      </c>
      <c r="IP41" s="19">
        <f t="shared" ca="1" si="314"/>
        <v>0</v>
      </c>
      <c r="IQ41" s="19">
        <f t="shared" ca="1" si="314"/>
        <v>0</v>
      </c>
      <c r="IR41" s="19">
        <f t="shared" ca="1" si="314"/>
        <v>0</v>
      </c>
      <c r="IS41" s="19">
        <f t="shared" ca="1" si="314"/>
        <v>0</v>
      </c>
      <c r="IT41" s="19">
        <f t="shared" ca="1" si="314"/>
        <v>0</v>
      </c>
      <c r="IU41" s="19">
        <f t="shared" ca="1" si="314"/>
        <v>0</v>
      </c>
      <c r="IV41" s="19">
        <f t="shared" ca="1" si="314"/>
        <v>0</v>
      </c>
      <c r="IW41" s="19">
        <f t="shared" ca="1" si="314"/>
        <v>0</v>
      </c>
      <c r="IX41" s="19">
        <f t="shared" ca="1" si="314"/>
        <v>0</v>
      </c>
      <c r="IY41" s="19">
        <f t="shared" ca="1" si="314"/>
        <v>0</v>
      </c>
      <c r="IZ41" s="5">
        <f t="shared" ca="1" si="316"/>
        <v>67</v>
      </c>
      <c r="JA41" s="9"/>
      <c r="JB41" s="5">
        <f t="shared" ca="1" si="317"/>
        <v>1</v>
      </c>
      <c r="JC41" s="5" t="b">
        <f t="shared" ca="1" si="317"/>
        <v>0</v>
      </c>
      <c r="JD41" s="19">
        <f t="shared" ca="1" si="369"/>
        <v>0</v>
      </c>
      <c r="JE41" s="5">
        <f t="shared" ca="1" si="318"/>
        <v>0</v>
      </c>
      <c r="JF41" s="5">
        <f t="shared" ca="1" si="319"/>
        <v>1.2500000000000001E-2</v>
      </c>
      <c r="JG41" s="19">
        <f t="shared" ca="1" si="320"/>
        <v>0</v>
      </c>
      <c r="JH41" s="19">
        <f t="shared" ca="1" si="320"/>
        <v>0</v>
      </c>
      <c r="JI41" s="5">
        <f t="shared" ca="1" si="321"/>
        <v>60</v>
      </c>
      <c r="JJ41" s="19">
        <f t="shared" ca="1" si="369"/>
        <v>1</v>
      </c>
      <c r="JK41" s="19">
        <f t="shared" ca="1" si="369"/>
        <v>0</v>
      </c>
      <c r="JL41" s="19">
        <f t="shared" ca="1" si="369"/>
        <v>0</v>
      </c>
      <c r="JM41" s="19">
        <f t="shared" ca="1" si="369"/>
        <v>0</v>
      </c>
      <c r="JN41" s="19">
        <f t="shared" ca="1" si="369"/>
        <v>0</v>
      </c>
      <c r="JO41" s="19">
        <f t="shared" ca="1" si="369"/>
        <v>0</v>
      </c>
      <c r="JP41" s="19">
        <f t="shared" ca="1" si="369"/>
        <v>0</v>
      </c>
      <c r="JQ41" s="19">
        <f t="shared" ca="1" si="369"/>
        <v>0</v>
      </c>
      <c r="JR41" s="19">
        <f t="shared" ca="1" si="369"/>
        <v>0</v>
      </c>
      <c r="JS41" s="19">
        <f t="shared" ca="1" si="369"/>
        <v>0</v>
      </c>
      <c r="JT41" s="19">
        <f t="shared" ca="1" si="227"/>
        <v>0</v>
      </c>
      <c r="JU41" s="19">
        <f t="shared" ca="1" si="227"/>
        <v>0</v>
      </c>
      <c r="JV41" s="19">
        <f t="shared" ca="1" si="227"/>
        <v>0</v>
      </c>
      <c r="JW41" s="19">
        <f t="shared" ca="1" si="227"/>
        <v>0</v>
      </c>
      <c r="JX41" s="19">
        <f t="shared" ca="1" si="227"/>
        <v>0</v>
      </c>
      <c r="JY41" s="19">
        <f t="shared" ca="1" si="227"/>
        <v>0</v>
      </c>
      <c r="JZ41" s="19">
        <f t="shared" ca="1" si="227"/>
        <v>0</v>
      </c>
      <c r="KA41" s="19">
        <f t="shared" ca="1" si="227"/>
        <v>0</v>
      </c>
      <c r="KB41" s="19">
        <f t="shared" ca="1" si="227"/>
        <v>0</v>
      </c>
      <c r="KC41" s="19">
        <f t="shared" ca="1" si="227"/>
        <v>0</v>
      </c>
      <c r="KD41" s="19">
        <f t="shared" ca="1" si="227"/>
        <v>0</v>
      </c>
      <c r="KE41" s="19">
        <f t="shared" ca="1" si="227"/>
        <v>0</v>
      </c>
      <c r="KF41" s="5">
        <f t="shared" ca="1" si="322"/>
        <v>0</v>
      </c>
      <c r="KG41" s="5">
        <f t="shared" ca="1" si="322"/>
        <v>6.25E-2</v>
      </c>
      <c r="KH41" s="5">
        <f t="shared" ca="1" si="322"/>
        <v>6.25E-2</v>
      </c>
      <c r="KI41" s="5">
        <f t="shared" ca="1" si="322"/>
        <v>6.25E-2</v>
      </c>
      <c r="KJ41" s="19">
        <f t="shared" ca="1" si="284"/>
        <v>0</v>
      </c>
      <c r="KK41" s="19">
        <f t="shared" ca="1" si="227"/>
        <v>0</v>
      </c>
      <c r="KL41" s="19">
        <f t="shared" ca="1" si="235"/>
        <v>0</v>
      </c>
      <c r="KM41" s="19">
        <f t="shared" ca="1" si="227"/>
        <v>0</v>
      </c>
      <c r="KN41" s="19">
        <f t="shared" ca="1" si="227"/>
        <v>1</v>
      </c>
      <c r="KO41" s="19">
        <f t="shared" ca="1" si="227"/>
        <v>0</v>
      </c>
      <c r="KP41" s="19">
        <f t="shared" ca="1" si="227"/>
        <v>1</v>
      </c>
      <c r="KQ41" s="9"/>
      <c r="KR41" s="5" t="b">
        <f t="shared" ca="1" si="323"/>
        <v>1</v>
      </c>
      <c r="KS41" s="5" t="b">
        <f t="shared" ca="1" si="324"/>
        <v>0</v>
      </c>
      <c r="KT41" s="5" t="b">
        <f t="shared" ca="1" si="324"/>
        <v>0</v>
      </c>
      <c r="KU41" s="5" t="b">
        <f t="shared" ca="1" si="324"/>
        <v>1</v>
      </c>
      <c r="KV41" s="136">
        <f t="shared" ca="1" si="325"/>
        <v>2</v>
      </c>
      <c r="KW41" s="136">
        <f t="shared" ca="1" si="325"/>
        <v>2</v>
      </c>
      <c r="KX41" s="19" t="str">
        <f t="shared" ca="1" si="370"/>
        <v>-</v>
      </c>
      <c r="KY41" s="19" t="str">
        <f t="shared" ca="1" si="371"/>
        <v>-</v>
      </c>
      <c r="KZ41" s="19" t="str">
        <f t="shared" ca="1" si="370"/>
        <v>-</v>
      </c>
      <c r="LA41" s="19" t="str">
        <f t="shared" ca="1" si="370"/>
        <v>-</v>
      </c>
      <c r="LB41" s="19">
        <f t="shared" ca="1" si="370"/>
        <v>1</v>
      </c>
      <c r="LC41" s="19">
        <f t="shared" ca="1" si="370"/>
        <v>0.66</v>
      </c>
      <c r="LD41" s="19" t="str">
        <f t="shared" ca="1" si="370"/>
        <v>-</v>
      </c>
      <c r="LE41" s="5" t="str" cm="1">
        <f t="array" aca="1" ref="LE41" ca="1">IF(OR(LF41:LM41&lt;&gt;"-"),TRUE,"-")</f>
        <v>-</v>
      </c>
      <c r="LF41" s="231" t="str">
        <f t="shared" ca="1" si="381"/>
        <v>-</v>
      </c>
      <c r="LG41" s="231" t="str">
        <f t="shared" ca="1" si="381"/>
        <v>-</v>
      </c>
      <c r="LH41" s="231" t="str">
        <f t="shared" ca="1" si="381"/>
        <v>-</v>
      </c>
      <c r="LI41" s="231" t="str">
        <f t="shared" ca="1" si="381"/>
        <v>-</v>
      </c>
      <c r="LJ41" s="231" t="str">
        <f t="shared" ca="1" si="381"/>
        <v>-</v>
      </c>
      <c r="LK41" s="231" t="str">
        <f t="shared" ca="1" si="381"/>
        <v>-</v>
      </c>
      <c r="LL41" s="231" t="str">
        <f t="shared" ca="1" si="381"/>
        <v>-</v>
      </c>
      <c r="LM41" s="231" t="str">
        <f t="shared" ca="1" si="381"/>
        <v>-</v>
      </c>
      <c r="LN41" s="231" t="str">
        <f t="array" aca="1" ref="LN41" ca="1">IF(OR(LO41:LU41&lt;&gt;"-"),TRUE,"-")</f>
        <v>-</v>
      </c>
      <c r="LO41" s="5" t="str">
        <f t="array" aca="1" ref="LO41" ca="1">IF(OR(LP41:LV41&lt;&gt;"-"),TRUE,"-")</f>
        <v>-</v>
      </c>
      <c r="LP41" s="19" t="str">
        <f t="shared" ca="1" si="373"/>
        <v>-</v>
      </c>
      <c r="LQ41" s="19" t="str">
        <f t="shared" ca="1" si="373"/>
        <v>-</v>
      </c>
      <c r="LR41" s="19" t="str">
        <f t="shared" ca="1" si="373"/>
        <v>-</v>
      </c>
      <c r="LS41" s="19" t="str">
        <f t="shared" ca="1" si="373"/>
        <v>-</v>
      </c>
      <c r="LT41" s="19" t="str">
        <f t="shared" ca="1" si="373"/>
        <v>-</v>
      </c>
      <c r="LU41" s="19" t="str">
        <f t="shared" ca="1" si="373"/>
        <v>-</v>
      </c>
      <c r="LV41" s="19" t="str">
        <f t="shared" ca="1" si="373"/>
        <v>-</v>
      </c>
      <c r="LW41" s="19" t="b">
        <f t="shared" ca="1" si="245"/>
        <v>0</v>
      </c>
      <c r="LX41" s="136">
        <f t="shared" ca="1" si="326"/>
        <v>2</v>
      </c>
      <c r="LY41" s="19">
        <f t="shared" ca="1" si="245"/>
        <v>2</v>
      </c>
      <c r="LZ41" s="19" t="b">
        <f t="shared" ca="1" si="246"/>
        <v>0</v>
      </c>
      <c r="MA41" s="19" t="str">
        <f t="shared" ca="1" si="374"/>
        <v>-</v>
      </c>
      <c r="MB41" s="5" t="str">
        <f t="shared" ca="1" si="327"/>
        <v>-</v>
      </c>
      <c r="MC41" s="5" t="str">
        <f t="shared" ca="1" si="327"/>
        <v>-</v>
      </c>
      <c r="MD41" s="5" t="str">
        <f t="shared" ca="1" si="327"/>
        <v>-</v>
      </c>
      <c r="ME41" s="5" t="str">
        <f t="shared" ca="1" si="327"/>
        <v>-</v>
      </c>
      <c r="MF41" s="19" t="b">
        <f t="shared" ca="1" si="248"/>
        <v>0</v>
      </c>
      <c r="MG41" s="19" t="str">
        <f t="shared" ca="1" si="328"/>
        <v>-</v>
      </c>
      <c r="MH41" s="19" t="str">
        <f t="shared" ca="1" si="328"/>
        <v>-</v>
      </c>
      <c r="MI41" s="19" t="b">
        <f t="shared" ca="1" si="328"/>
        <v>1</v>
      </c>
      <c r="MJ41" s="19">
        <f t="shared" ca="1" si="328"/>
        <v>0.5</v>
      </c>
      <c r="MK41" s="19">
        <f t="shared" ca="1" si="328"/>
        <v>0.5</v>
      </c>
      <c r="ML41" s="19">
        <f t="shared" ca="1" si="328"/>
        <v>0.99</v>
      </c>
      <c r="MM41" s="5">
        <f t="shared" ca="1" si="329"/>
        <v>0</v>
      </c>
      <c r="MN41" s="5">
        <f t="shared" ca="1" si="329"/>
        <v>500</v>
      </c>
      <c r="MO41" s="5">
        <f t="shared" ca="1" si="329"/>
        <v>500</v>
      </c>
      <c r="MP41" s="5" t="str">
        <f t="shared" ca="1" si="329"/>
        <v>-</v>
      </c>
      <c r="MQ41" s="5">
        <f t="shared" ca="1" si="329"/>
        <v>150</v>
      </c>
      <c r="MR41" s="5">
        <f t="shared" ca="1" si="329"/>
        <v>364</v>
      </c>
      <c r="MS41" s="5">
        <f t="shared" ca="1" si="330"/>
        <v>1</v>
      </c>
      <c r="MT41" s="9"/>
      <c r="MU41" s="19">
        <f t="shared" ca="1" si="328"/>
        <v>70</v>
      </c>
      <c r="MV41" s="19">
        <f t="shared" ca="1" si="375"/>
        <v>50</v>
      </c>
      <c r="MW41" s="19">
        <f t="shared" ca="1" si="375"/>
        <v>75</v>
      </c>
      <c r="MX41" s="19">
        <f t="shared" ca="1" si="375"/>
        <v>50</v>
      </c>
      <c r="MY41" s="19">
        <f t="shared" ca="1" si="250"/>
        <v>1</v>
      </c>
      <c r="MZ41" s="5">
        <f t="shared" ca="1" si="331"/>
        <v>1</v>
      </c>
      <c r="NA41" s="19">
        <f t="shared" ca="1" si="332"/>
        <v>1</v>
      </c>
      <c r="NB41" s="9"/>
      <c r="NC41" s="19" t="b">
        <f t="shared" ca="1" si="375"/>
        <v>0</v>
      </c>
      <c r="ND41" s="19" t="b">
        <f t="shared" ca="1" si="375"/>
        <v>0</v>
      </c>
      <c r="NE41" s="19">
        <f t="shared" ca="1" si="375"/>
        <v>2</v>
      </c>
      <c r="NF41" s="19">
        <f t="shared" ca="1" si="375"/>
        <v>1</v>
      </c>
      <c r="NG41" s="19">
        <f t="shared" ca="1" si="375"/>
        <v>2</v>
      </c>
      <c r="NH41" s="19">
        <f t="shared" ca="1" si="375"/>
        <v>0</v>
      </c>
      <c r="NI41" s="19" t="str">
        <f t="shared" ca="1" si="375"/>
        <v>-</v>
      </c>
      <c r="NJ41" s="19" t="b">
        <f t="shared" ca="1" si="375"/>
        <v>1</v>
      </c>
      <c r="NK41" s="19">
        <f t="shared" ca="1" si="375"/>
        <v>448.65000000000003</v>
      </c>
      <c r="NL41" s="19" t="str">
        <f t="shared" ca="1" si="375"/>
        <v>-</v>
      </c>
      <c r="NM41" s="19">
        <f t="shared" ca="1" si="375"/>
        <v>1</v>
      </c>
      <c r="NN41" s="19">
        <f t="shared" ca="1" si="375"/>
        <v>1</v>
      </c>
      <c r="NO41" s="19">
        <f t="shared" ca="1" si="375"/>
        <v>1</v>
      </c>
      <c r="NP41" s="19">
        <f t="shared" ca="1" si="375"/>
        <v>1</v>
      </c>
      <c r="NQ41" s="19">
        <f t="shared" ca="1" si="375"/>
        <v>1</v>
      </c>
      <c r="NR41" s="19">
        <f t="shared" ca="1" si="375"/>
        <v>1</v>
      </c>
      <c r="NS41" s="19">
        <f t="shared" ca="1" si="375"/>
        <v>1</v>
      </c>
      <c r="NT41" s="19">
        <f t="shared" ca="1" si="375"/>
        <v>1</v>
      </c>
      <c r="NU41" s="19">
        <f t="shared" ca="1" si="375"/>
        <v>1</v>
      </c>
      <c r="NV41" s="9"/>
      <c r="NW41" s="12" t="str">
        <f t="shared" ca="1" si="334"/>
        <v>-</v>
      </c>
      <c r="NX41" s="19" t="str">
        <f t="shared" ca="1" si="335"/>
        <v>-</v>
      </c>
      <c r="NY41" s="19" t="str">
        <f t="shared" ca="1" si="335"/>
        <v>-</v>
      </c>
      <c r="NZ41" s="19" t="str">
        <f t="shared" ca="1" si="336"/>
        <v>-</v>
      </c>
      <c r="OA41" s="19" t="str">
        <f t="shared" ca="1" si="335"/>
        <v>-</v>
      </c>
      <c r="OB41" s="19" t="str">
        <f t="shared" ca="1" si="337"/>
        <v>-</v>
      </c>
      <c r="OC41" s="19" t="str">
        <f t="shared" ca="1" si="335"/>
        <v>-</v>
      </c>
      <c r="OD41" s="19" t="str">
        <f t="shared" ca="1" si="335"/>
        <v>-</v>
      </c>
      <c r="OE41" s="19" t="str">
        <f t="shared" ca="1" si="335"/>
        <v>-</v>
      </c>
      <c r="OF41" s="19" t="str">
        <f t="shared" ca="1" si="335"/>
        <v>-</v>
      </c>
      <c r="OG41" s="19" t="str">
        <f t="shared" ca="1" si="335"/>
        <v>-</v>
      </c>
      <c r="OH41" s="19" t="str">
        <f t="shared" ca="1" si="335"/>
        <v>-</v>
      </c>
      <c r="OI41" s="19" t="str">
        <f t="shared" ca="1" si="335"/>
        <v>-</v>
      </c>
      <c r="OJ41" s="19" t="str">
        <f t="shared" ca="1" si="335"/>
        <v>-</v>
      </c>
      <c r="OK41" s="19" t="str">
        <f t="shared" ca="1" si="335"/>
        <v>-</v>
      </c>
      <c r="OL41" s="19" t="str">
        <f t="shared" ca="1" si="335"/>
        <v>-</v>
      </c>
      <c r="OM41" s="19" t="str">
        <f t="shared" ca="1" si="335"/>
        <v>-</v>
      </c>
      <c r="ON41" s="19" t="str">
        <f t="shared" ca="1" si="335"/>
        <v>-</v>
      </c>
      <c r="OO41" s="19" t="str">
        <f t="shared" ca="1" si="335"/>
        <v>-</v>
      </c>
      <c r="OP41" s="19" t="str">
        <f t="shared" ca="1" si="338"/>
        <v>-</v>
      </c>
      <c r="OQ41" s="19" t="str">
        <f t="shared" ca="1" si="338"/>
        <v>-</v>
      </c>
      <c r="OR41" s="19" t="str">
        <f t="shared" ca="1" si="338"/>
        <v>-</v>
      </c>
      <c r="OS41" s="19" t="str">
        <f t="shared" ca="1" si="338"/>
        <v>-</v>
      </c>
      <c r="OT41" s="19" t="str">
        <f t="shared" ca="1" si="338"/>
        <v>-</v>
      </c>
      <c r="OU41" s="19" t="str">
        <f t="shared" ca="1" si="338"/>
        <v>-</v>
      </c>
      <c r="OV41" s="19" t="str">
        <f t="shared" ca="1" si="338"/>
        <v>-</v>
      </c>
      <c r="OW41" s="19" t="str">
        <f t="shared" ca="1" si="339"/>
        <v>-</v>
      </c>
      <c r="OX41" s="19" t="str">
        <f t="shared" ca="1" si="339"/>
        <v>-</v>
      </c>
      <c r="OY41" s="19" t="str">
        <f t="shared" ca="1" si="339"/>
        <v>-</v>
      </c>
      <c r="OZ41" s="19" t="str">
        <f t="shared" ca="1" si="339"/>
        <v>-</v>
      </c>
      <c r="PA41" s="19" t="str">
        <f t="shared" ca="1" si="339"/>
        <v>-</v>
      </c>
      <c r="PB41" s="19" t="str">
        <f t="shared" ca="1" si="339"/>
        <v>-</v>
      </c>
      <c r="PC41" s="19" t="str">
        <f t="shared" ca="1" si="339"/>
        <v>-</v>
      </c>
      <c r="PD41" s="19" t="str">
        <f t="shared" ca="1" si="339"/>
        <v>-</v>
      </c>
      <c r="PE41" s="19" t="str">
        <f t="shared" ca="1" si="339"/>
        <v>-</v>
      </c>
      <c r="PF41" s="19" t="str">
        <f t="shared" ca="1" si="339"/>
        <v>-</v>
      </c>
      <c r="PG41" s="19" t="str">
        <f t="shared" ca="1" si="338"/>
        <v>-</v>
      </c>
      <c r="PH41" s="19" t="str">
        <f t="shared" ca="1" si="338"/>
        <v>-</v>
      </c>
      <c r="PI41" s="19" t="str">
        <f t="shared" ca="1" si="338"/>
        <v>-</v>
      </c>
      <c r="PJ41" s="19" t="str">
        <f t="shared" ca="1" si="338"/>
        <v>-</v>
      </c>
      <c r="PK41" s="19" t="str">
        <f t="shared" ca="1" si="338"/>
        <v>-</v>
      </c>
      <c r="PL41" s="19" t="str">
        <f t="shared" ca="1" si="338"/>
        <v>-</v>
      </c>
      <c r="PM41" s="19" t="str">
        <f t="shared" ca="1" si="338"/>
        <v>-</v>
      </c>
      <c r="PN41" s="19" t="str">
        <f t="shared" ca="1" si="338"/>
        <v>-</v>
      </c>
      <c r="PO41" s="19" t="str">
        <f t="shared" ca="1" si="338"/>
        <v>-</v>
      </c>
      <c r="PP41" s="19" t="str">
        <f t="shared" ca="1" si="340"/>
        <v>-</v>
      </c>
      <c r="PQ41" s="19" t="str">
        <f t="shared" ca="1" si="340"/>
        <v>-</v>
      </c>
      <c r="PR41" s="19" t="str">
        <f t="shared" ca="1" si="340"/>
        <v>-</v>
      </c>
      <c r="PS41" s="19" t="str">
        <f t="shared" ca="1" si="340"/>
        <v>-</v>
      </c>
      <c r="PT41" s="19" t="str">
        <f t="shared" ca="1" si="340"/>
        <v>-</v>
      </c>
      <c r="PU41" s="19" t="str">
        <f t="shared" ca="1" si="340"/>
        <v>-</v>
      </c>
      <c r="PV41" s="19" t="str">
        <f t="shared" ca="1" si="340"/>
        <v>-</v>
      </c>
      <c r="PW41" s="19" t="str">
        <f t="shared" ca="1" si="340"/>
        <v>-</v>
      </c>
      <c r="PX41" s="19" t="str">
        <f t="shared" ca="1" si="340"/>
        <v>-</v>
      </c>
      <c r="PY41" s="19" t="str">
        <f t="shared" ca="1" si="340"/>
        <v>-</v>
      </c>
      <c r="PZ41" s="19" t="str">
        <f t="shared" ca="1" si="340"/>
        <v>-</v>
      </c>
      <c r="QA41" s="19" t="str">
        <f t="shared" ca="1" si="340"/>
        <v>-</v>
      </c>
      <c r="QB41" s="19" t="str">
        <f t="shared" ca="1" si="340"/>
        <v>-</v>
      </c>
      <c r="QC41" s="19" t="str">
        <f t="shared" ca="1" si="340"/>
        <v>-</v>
      </c>
      <c r="QD41" s="19" t="str">
        <f t="shared" ca="1" si="340"/>
        <v>-</v>
      </c>
      <c r="QE41" s="19" t="str">
        <f t="shared" ca="1" si="340"/>
        <v>-</v>
      </c>
      <c r="QF41" s="19" t="str">
        <f t="shared" ca="1" si="341"/>
        <v>-</v>
      </c>
      <c r="QG41" s="12" t="str">
        <f t="shared" ca="1" si="342"/>
        <v>-</v>
      </c>
      <c r="QH41" s="19" t="str">
        <f t="shared" ca="1" si="341"/>
        <v>-</v>
      </c>
      <c r="QI41" s="19" t="str">
        <f t="shared" ca="1" si="341"/>
        <v>-</v>
      </c>
      <c r="QJ41" s="19" t="str">
        <f t="shared" ca="1" si="341"/>
        <v>-</v>
      </c>
      <c r="QK41" s="19" t="str">
        <f t="shared" ca="1" si="382"/>
        <v>-</v>
      </c>
      <c r="QL41" s="19" t="str">
        <f t="shared" ca="1" si="382"/>
        <v>-</v>
      </c>
      <c r="QM41" s="19" t="str">
        <f t="shared" ca="1" si="382"/>
        <v>-</v>
      </c>
      <c r="QN41" s="19" t="str">
        <f t="shared" ca="1" si="382"/>
        <v>-</v>
      </c>
      <c r="QO41" s="19" t="str">
        <f t="shared" ca="1" si="382"/>
        <v>-</v>
      </c>
      <c r="QP41" s="19" t="str">
        <f t="shared" ca="1" si="382"/>
        <v>-</v>
      </c>
      <c r="QQ41" s="19" t="str">
        <f t="shared" ca="1" si="341"/>
        <v>-</v>
      </c>
      <c r="QR41" s="19" t="str">
        <f t="shared" ca="1" si="341"/>
        <v>-</v>
      </c>
      <c r="QS41" s="19" t="str">
        <f t="shared" ca="1" si="341"/>
        <v>-</v>
      </c>
      <c r="QT41" s="19" t="str">
        <f t="shared" ca="1" si="341"/>
        <v>-</v>
      </c>
      <c r="QU41" s="19" t="str">
        <f t="shared" ca="1" si="341"/>
        <v>-</v>
      </c>
      <c r="QV41" s="19" t="str">
        <f t="shared" ca="1" si="341"/>
        <v>-</v>
      </c>
      <c r="QW41" s="19" t="str">
        <f t="shared" ca="1" si="341"/>
        <v>-</v>
      </c>
      <c r="QX41" s="19" t="str">
        <f t="shared" ca="1" si="341"/>
        <v>-</v>
      </c>
      <c r="QY41" s="19" t="str">
        <f t="shared" ca="1" si="341"/>
        <v>-</v>
      </c>
      <c r="QZ41" s="19" t="str">
        <f t="shared" ca="1" si="341"/>
        <v>-</v>
      </c>
      <c r="RA41" s="19" t="str">
        <f t="shared" ca="1" si="341"/>
        <v>-</v>
      </c>
      <c r="RB41" s="19" t="str">
        <f t="shared" ca="1" si="343"/>
        <v>-</v>
      </c>
      <c r="RC41" s="19" t="str">
        <f t="shared" ca="1" si="343"/>
        <v>-</v>
      </c>
      <c r="RD41" s="19" t="str">
        <f t="shared" ca="1" si="343"/>
        <v>-</v>
      </c>
      <c r="RE41" s="19" t="str">
        <f t="shared" ca="1" si="343"/>
        <v>-</v>
      </c>
      <c r="RF41" s="19" t="str">
        <f t="shared" ca="1" si="343"/>
        <v>-</v>
      </c>
      <c r="RG41" s="19" t="str">
        <f t="shared" ca="1" si="343"/>
        <v>-</v>
      </c>
      <c r="RH41" s="19" t="str">
        <f t="shared" ca="1" si="343"/>
        <v>-</v>
      </c>
      <c r="RI41" s="19" t="str">
        <f t="shared" ca="1" si="343"/>
        <v>-</v>
      </c>
      <c r="RJ41" s="19" t="str">
        <f t="shared" ca="1" si="343"/>
        <v>-</v>
      </c>
      <c r="RK41" s="19" t="str">
        <f t="shared" ca="1" si="344"/>
        <v>-</v>
      </c>
      <c r="RL41" s="19" t="str">
        <f t="shared" ca="1" si="344"/>
        <v>-</v>
      </c>
      <c r="RM41" s="19" t="str">
        <f t="shared" ca="1" si="344"/>
        <v>-</v>
      </c>
      <c r="RN41" s="19" t="str">
        <f t="shared" ca="1" si="344"/>
        <v>-</v>
      </c>
      <c r="RO41" s="19" t="str">
        <f t="shared" ca="1" si="344"/>
        <v>-</v>
      </c>
      <c r="RP41" s="19" t="str">
        <f t="shared" ca="1" si="344"/>
        <v>-</v>
      </c>
      <c r="RQ41" s="19" t="str">
        <f t="shared" ca="1" si="343"/>
        <v>-</v>
      </c>
      <c r="RR41" s="19" t="str">
        <f t="shared" ca="1" si="343"/>
        <v>-</v>
      </c>
      <c r="RS41" s="19" t="str">
        <f t="shared" ca="1" si="343"/>
        <v>-</v>
      </c>
      <c r="RT41" s="19" t="str">
        <f t="shared" ca="1" si="343"/>
        <v>-</v>
      </c>
      <c r="RU41" s="19" t="str">
        <f t="shared" ca="1" si="343"/>
        <v>-</v>
      </c>
      <c r="RV41" s="19" t="str">
        <f t="shared" ca="1" si="343"/>
        <v>-</v>
      </c>
      <c r="RW41" s="19" t="str">
        <f t="shared" ca="1" si="343"/>
        <v>-</v>
      </c>
      <c r="RX41" s="19" t="str">
        <f t="shared" ca="1" si="345"/>
        <v>-</v>
      </c>
      <c r="RY41" s="19" t="str">
        <f t="shared" ca="1" si="345"/>
        <v>-</v>
      </c>
      <c r="RZ41" s="19" t="str">
        <f t="shared" ca="1" si="345"/>
        <v>-</v>
      </c>
      <c r="SA41" s="19" t="str">
        <f t="shared" ca="1" si="345"/>
        <v>-</v>
      </c>
      <c r="SB41" s="19" t="str">
        <f t="shared" ca="1" si="345"/>
        <v>-</v>
      </c>
      <c r="SC41" s="19" t="str">
        <f t="shared" ca="1" si="345"/>
        <v>-</v>
      </c>
      <c r="SD41" s="19" t="str">
        <f t="shared" ca="1" si="345"/>
        <v>-</v>
      </c>
      <c r="SE41" s="19" t="str">
        <f t="shared" ca="1" si="345"/>
        <v>-</v>
      </c>
      <c r="SF41" s="19" t="str">
        <f t="shared" ca="1" si="345"/>
        <v>-</v>
      </c>
      <c r="SG41" s="19" t="str">
        <f t="shared" ca="1" si="345"/>
        <v>-</v>
      </c>
      <c r="SH41" s="19" t="str">
        <f t="shared" ca="1" si="345"/>
        <v>-</v>
      </c>
      <c r="SI41" s="19" t="str">
        <f t="shared" ca="1" si="345"/>
        <v>-</v>
      </c>
      <c r="SJ41" s="19" t="str">
        <f t="shared" ca="1" si="345"/>
        <v>-</v>
      </c>
      <c r="SK41" s="19" t="str">
        <f t="shared" ca="1" si="346"/>
        <v>-</v>
      </c>
      <c r="SL41" s="19" t="str">
        <f t="shared" ca="1" si="346"/>
        <v>-</v>
      </c>
      <c r="SM41" s="19" t="str">
        <f t="shared" ca="1" si="346"/>
        <v>-</v>
      </c>
      <c r="SN41" s="19" t="str">
        <f t="shared" ca="1" si="346"/>
        <v>-</v>
      </c>
      <c r="SO41" s="19" t="str">
        <f t="shared" ca="1" si="346"/>
        <v>-</v>
      </c>
      <c r="SP41" s="19" t="str">
        <f t="shared" ca="1" si="346"/>
        <v>-</v>
      </c>
      <c r="SQ41" s="12" t="b">
        <f t="shared" ca="1" si="347"/>
        <v>1</v>
      </c>
      <c r="SR41" s="19" t="str">
        <f t="shared" ref="SR41:UO42" ca="1" si="387">OFFSET(SR$5,$B41,0)</f>
        <v>-</v>
      </c>
      <c r="SS41" s="19" t="str">
        <f t="shared" ca="1" si="387"/>
        <v>-</v>
      </c>
      <c r="ST41" s="19" t="str">
        <f t="shared" ca="1" si="387"/>
        <v>-</v>
      </c>
      <c r="SU41" s="19" t="str">
        <f t="shared" ca="1" si="387"/>
        <v>-</v>
      </c>
      <c r="SV41" s="19" t="str">
        <f t="shared" ca="1" si="387"/>
        <v>-</v>
      </c>
      <c r="SW41" s="19" t="str">
        <f t="shared" ca="1" si="387"/>
        <v>-</v>
      </c>
      <c r="SX41" s="19" t="str">
        <f t="shared" ca="1" si="387"/>
        <v>-</v>
      </c>
      <c r="SY41" s="19" t="str">
        <f t="shared" ca="1" si="387"/>
        <v>-</v>
      </c>
      <c r="SZ41" s="19" t="str">
        <f t="shared" ca="1" si="387"/>
        <v>-</v>
      </c>
      <c r="TA41" s="19" t="str">
        <f t="shared" ca="1" si="387"/>
        <v>-</v>
      </c>
      <c r="TB41" s="19" t="str">
        <f t="shared" ca="1" si="387"/>
        <v>-</v>
      </c>
      <c r="TC41" s="19" t="str">
        <f t="shared" ca="1" si="387"/>
        <v>-</v>
      </c>
      <c r="TD41" s="19" t="str">
        <f t="shared" ca="1" si="387"/>
        <v>-</v>
      </c>
      <c r="TE41" s="19" t="str">
        <f t="shared" ca="1" si="387"/>
        <v>-</v>
      </c>
      <c r="TF41" s="19" t="str">
        <f t="shared" ca="1" si="387"/>
        <v>-</v>
      </c>
      <c r="TG41" s="19" t="str">
        <f t="shared" ca="1" si="387"/>
        <v>-</v>
      </c>
      <c r="TH41" s="19" t="str">
        <f t="shared" ca="1" si="387"/>
        <v>-</v>
      </c>
      <c r="TI41" s="19" t="str">
        <f t="shared" ca="1" si="387"/>
        <v>-</v>
      </c>
      <c r="TJ41" s="19" t="str">
        <f t="shared" ca="1" si="387"/>
        <v>-</v>
      </c>
      <c r="TK41" s="19" t="str">
        <f t="shared" ca="1" si="387"/>
        <v>-</v>
      </c>
      <c r="TL41" s="19" t="str">
        <f t="shared" ca="1" si="387"/>
        <v>-</v>
      </c>
      <c r="TM41" s="19" t="str">
        <f t="shared" ca="1" si="387"/>
        <v>-</v>
      </c>
      <c r="TN41" s="19" t="str">
        <f t="shared" ca="1" si="387"/>
        <v>-</v>
      </c>
      <c r="TO41" s="19" t="str">
        <f t="shared" ca="1" si="387"/>
        <v>-</v>
      </c>
      <c r="TP41" s="19" t="str">
        <f t="shared" ca="1" si="387"/>
        <v>-</v>
      </c>
      <c r="TQ41" s="19" t="str">
        <f t="shared" ca="1" si="387"/>
        <v>-</v>
      </c>
      <c r="TR41" s="19" t="str">
        <f t="shared" ca="1" si="387"/>
        <v>-</v>
      </c>
      <c r="TS41" s="19" t="str">
        <f t="shared" ca="1" si="387"/>
        <v>-</v>
      </c>
      <c r="TT41" s="19" t="str">
        <f t="shared" ca="1" si="387"/>
        <v>-</v>
      </c>
      <c r="TU41" s="19" t="str">
        <f t="shared" ca="1" si="387"/>
        <v>-</v>
      </c>
      <c r="TV41" s="19" t="str">
        <f t="shared" ca="1" si="387"/>
        <v>-</v>
      </c>
      <c r="TW41" s="19" t="str">
        <f t="shared" ca="1" si="387"/>
        <v>-</v>
      </c>
      <c r="TX41" s="19" t="str">
        <f t="shared" ca="1" si="387"/>
        <v>-</v>
      </c>
      <c r="TY41" s="19" t="str">
        <f t="shared" ca="1" si="387"/>
        <v>-</v>
      </c>
      <c r="TZ41" s="19" t="str">
        <f t="shared" ca="1" si="387"/>
        <v>-</v>
      </c>
      <c r="UA41" s="19" t="str">
        <f t="shared" ca="1" si="387"/>
        <v>-</v>
      </c>
      <c r="UB41" s="19" t="str">
        <f t="shared" ca="1" si="387"/>
        <v>-</v>
      </c>
      <c r="UC41" s="19" t="str">
        <f t="shared" ca="1" si="387"/>
        <v>-</v>
      </c>
      <c r="UD41" s="19" t="str">
        <f t="shared" ca="1" si="387"/>
        <v>-</v>
      </c>
      <c r="UE41" s="19" t="str">
        <f t="shared" ca="1" si="387"/>
        <v>-</v>
      </c>
      <c r="UF41" s="19" t="str">
        <f t="shared" ca="1" si="387"/>
        <v>-</v>
      </c>
      <c r="UG41" s="19" t="str">
        <f t="shared" ca="1" si="387"/>
        <v>-</v>
      </c>
      <c r="UH41" s="19" t="str">
        <f t="shared" ca="1" si="387"/>
        <v>-</v>
      </c>
      <c r="UI41" s="19" t="str">
        <f t="shared" ca="1" si="387"/>
        <v>-</v>
      </c>
      <c r="UJ41" s="19" t="str">
        <f t="shared" ca="1" si="387"/>
        <v>-</v>
      </c>
      <c r="UK41" s="19" t="str">
        <f t="shared" ca="1" si="387"/>
        <v>-</v>
      </c>
      <c r="UL41" s="19" t="str">
        <f t="shared" ca="1" si="387"/>
        <v>-</v>
      </c>
      <c r="UM41" s="19" t="str">
        <f t="shared" ca="1" si="387"/>
        <v>-</v>
      </c>
      <c r="UN41" s="19" t="str">
        <f t="shared" ca="1" si="387"/>
        <v>-</v>
      </c>
      <c r="UO41" s="19" t="str">
        <f t="shared" ca="1" si="387"/>
        <v>-</v>
      </c>
      <c r="UP41" s="19" t="str">
        <f t="shared" ca="1" si="383"/>
        <v>-</v>
      </c>
      <c r="UQ41" s="19" t="str">
        <f t="shared" ca="1" si="376"/>
        <v>-</v>
      </c>
      <c r="UR41" s="19" t="str">
        <f t="shared" ca="1" si="376"/>
        <v>-</v>
      </c>
      <c r="US41" s="19" t="str">
        <f t="shared" ca="1" si="376"/>
        <v>-</v>
      </c>
      <c r="UT41" s="19" t="str">
        <f t="shared" ca="1" si="376"/>
        <v>-</v>
      </c>
      <c r="UU41" s="19" t="str">
        <f t="shared" ca="1" si="348"/>
        <v>-</v>
      </c>
      <c r="UV41" s="19" t="str">
        <f t="shared" ca="1" si="348"/>
        <v>-</v>
      </c>
      <c r="UW41" s="19" t="str">
        <f t="shared" ca="1" si="348"/>
        <v>-</v>
      </c>
      <c r="UX41" s="19" t="str">
        <f t="shared" ca="1" si="348"/>
        <v>-</v>
      </c>
      <c r="UY41" s="19" t="str">
        <f t="shared" ca="1" si="348"/>
        <v>-</v>
      </c>
      <c r="UZ41" s="19" t="str">
        <f t="shared" ca="1" si="348"/>
        <v>-</v>
      </c>
      <c r="VA41" s="19">
        <f t="shared" ca="1" si="377"/>
        <v>0</v>
      </c>
      <c r="VB41" s="23">
        <v>0</v>
      </c>
    </row>
    <row r="42" spans="1:574" outlineLevel="2">
      <c r="A42" s="21">
        <f t="shared" si="349"/>
        <v>37</v>
      </c>
      <c r="B42" s="215">
        <f t="shared" ca="1" si="378"/>
        <v>33</v>
      </c>
      <c r="C42">
        <f>202</f>
        <v>202</v>
      </c>
      <c r="D42" s="19" t="str">
        <f t="shared" ca="1" si="289"/>
        <v>SNSW</v>
      </c>
      <c r="E42" t="b">
        <v>1</v>
      </c>
      <c r="F42" t="b">
        <v>0</v>
      </c>
      <c r="G42" s="352" t="b">
        <v>0</v>
      </c>
      <c r="H42" s="231">
        <f t="shared" ca="1" si="379"/>
        <v>4</v>
      </c>
      <c r="I42" s="231">
        <f t="shared" ca="1" si="350"/>
        <v>2</v>
      </c>
      <c r="J42" s="231">
        <f t="shared" ca="1" si="350"/>
        <v>1</v>
      </c>
      <c r="K42" s="231" t="str">
        <f t="shared" ca="1" si="350"/>
        <v/>
      </c>
      <c r="L42" s="231">
        <f t="shared" ca="1" si="351"/>
        <v>3</v>
      </c>
      <c r="M42" s="231">
        <f t="shared" ca="1" si="351"/>
        <v>2</v>
      </c>
      <c r="N42" s="231">
        <f t="shared" ca="1" si="352"/>
        <v>2</v>
      </c>
      <c r="O42" s="231">
        <f t="shared" ca="1" si="350"/>
        <v>3</v>
      </c>
      <c r="P42" s="231">
        <f t="shared" ca="1" si="354"/>
        <v>2</v>
      </c>
      <c r="Q42" s="231">
        <f t="shared" ca="1" si="354"/>
        <v>0</v>
      </c>
      <c r="R42" s="231">
        <f t="shared" ca="1" si="354"/>
        <v>0</v>
      </c>
      <c r="S42" s="231">
        <f t="shared" ca="1" si="354"/>
        <v>0</v>
      </c>
      <c r="T42" s="231">
        <f t="shared" ca="1" si="354"/>
        <v>0</v>
      </c>
      <c r="U42" s="231">
        <f t="shared" ca="1" si="350"/>
        <v>1</v>
      </c>
      <c r="V42" s="231">
        <f t="shared" ca="1" si="355"/>
        <v>1</v>
      </c>
      <c r="W42" s="231">
        <f t="shared" ref="W42:X42" ca="1" si="388">OFFSET(W42,-1,0)</f>
        <v>1</v>
      </c>
      <c r="X42" s="231">
        <f t="shared" ca="1" si="388"/>
        <v>1</v>
      </c>
      <c r="Y42" s="267"/>
      <c r="Z42" s="267"/>
      <c r="AA42" s="267"/>
      <c r="AB42" s="267"/>
      <c r="AC42" s="231">
        <f t="shared" ca="1" si="356"/>
        <v>0</v>
      </c>
      <c r="AD42" s="267"/>
      <c r="AE42" s="267">
        <f t="shared" ca="1" si="357"/>
        <v>0</v>
      </c>
      <c r="AF42" s="267">
        <f t="shared" ca="1" si="357"/>
        <v>0</v>
      </c>
      <c r="AG42" s="267">
        <f t="shared" ca="1" si="357"/>
        <v>0</v>
      </c>
      <c r="AH42" s="267">
        <f t="shared" ca="1" si="357"/>
        <v>0</v>
      </c>
      <c r="AI42" s="267">
        <f t="shared" ca="1" si="357"/>
        <v>0</v>
      </c>
      <c r="AJ42" s="267">
        <f t="shared" ca="1" si="357"/>
        <v>0</v>
      </c>
      <c r="AK42" s="267">
        <f t="shared" ca="1" si="357"/>
        <v>0</v>
      </c>
      <c r="AL42" s="136">
        <f t="shared" ca="1" si="290"/>
        <v>2</v>
      </c>
      <c r="AM42" s="136">
        <f ca="1">INDEX(CHOOSE($O42,DataAutumn!i.AdultDrys,DataWinter!i.AdultDrys,DataSpring!i.AdultDrys),1,$N42)</f>
        <v>3</v>
      </c>
      <c r="AN42" s="5">
        <f t="shared" ca="1" si="291"/>
        <v>2</v>
      </c>
      <c r="AO42" s="5">
        <f t="shared" ca="1" si="291"/>
        <v>0</v>
      </c>
      <c r="AP42" s="5">
        <f t="shared" ca="1" si="292"/>
        <v>1</v>
      </c>
      <c r="AQ42">
        <f t="shared" ca="1" si="293"/>
        <v>4</v>
      </c>
      <c r="AS42" s="224" t="str">
        <f t="shared" ca="1" si="358"/>
        <v>00004 FeedSupplyTemplate SNSW MWM     Day204 Scan2-0000 RR000p WP100p MP100p GP100p T_TRUE  (F33N33)</v>
      </c>
      <c r="AT42" s="9" t="str">
        <f ca="1">IF(COUNTIF(AS$5:AS42,AS42)=1,"-","Dup")</f>
        <v>-</v>
      </c>
      <c r="AU42" s="9"/>
      <c r="AV42" s="19" t="b">
        <f t="shared" ca="1" si="359"/>
        <v>0</v>
      </c>
      <c r="AW42" s="19" t="b">
        <f t="shared" ca="1" si="359"/>
        <v>0</v>
      </c>
      <c r="AX42" s="19" t="b">
        <f t="shared" ca="1" si="359"/>
        <v>0</v>
      </c>
      <c r="AY42" s="19" t="b">
        <f t="shared" ca="1" si="384"/>
        <v>0</v>
      </c>
      <c r="AZ42" s="19" t="b">
        <f t="shared" ca="1" si="384"/>
        <v>0</v>
      </c>
      <c r="BA42" s="19" t="b">
        <f t="shared" ca="1" si="359"/>
        <v>0</v>
      </c>
      <c r="BB42" s="19" t="b">
        <f t="shared" ca="1" si="359"/>
        <v>0</v>
      </c>
      <c r="BC42" s="19" t="b">
        <f t="shared" ca="1" si="359"/>
        <v>0</v>
      </c>
      <c r="BD42" s="9"/>
      <c r="BE42" s="5" t="b">
        <f t="shared" ca="1" si="294"/>
        <v>0</v>
      </c>
      <c r="BF42" s="5" t="str">
        <f t="shared" ca="1" si="294"/>
        <v>-</v>
      </c>
      <c r="BG42" s="5" t="b">
        <f t="shared" ca="1" si="294"/>
        <v>0</v>
      </c>
      <c r="BH42" s="5" t="b">
        <f t="shared" ca="1" si="294"/>
        <v>1</v>
      </c>
      <c r="BI42" s="5" t="b">
        <f t="shared" ca="1" si="294"/>
        <v>1</v>
      </c>
      <c r="BJ42" s="136">
        <f t="shared" ca="1" si="294"/>
        <v>0</v>
      </c>
      <c r="BK42" s="19" t="b">
        <f t="shared" ca="1" si="360"/>
        <v>1</v>
      </c>
      <c r="BL42" s="9"/>
      <c r="BM42" s="5" t="str">
        <f t="shared" ca="1" si="295"/>
        <v>-</v>
      </c>
      <c r="BN42" s="19" t="str">
        <f t="shared" ca="1" si="296"/>
        <v>-</v>
      </c>
      <c r="BO42" s="19" t="str">
        <f t="shared" ca="1" si="296"/>
        <v>-</v>
      </c>
      <c r="BP42" s="19" t="str">
        <f t="shared" ca="1" si="296"/>
        <v>-</v>
      </c>
      <c r="BQ42" s="5" t="str">
        <f t="shared" ca="1" si="297"/>
        <v>-</v>
      </c>
      <c r="BR42" s="19" t="str">
        <f t="shared" ca="1" si="298"/>
        <v>-</v>
      </c>
      <c r="BS42" s="5" t="str">
        <f t="shared" ca="1" si="299"/>
        <v>-</v>
      </c>
      <c r="BT42" s="19" t="str">
        <f t="shared" ca="1" si="300"/>
        <v>-</v>
      </c>
      <c r="BU42" s="19" t="str">
        <f t="shared" ca="1" si="300"/>
        <v>-</v>
      </c>
      <c r="BV42" s="19" t="str">
        <f t="shared" ca="1" si="300"/>
        <v>-</v>
      </c>
      <c r="BW42" s="5" t="str">
        <f t="shared" ca="1" si="301"/>
        <v>-</v>
      </c>
      <c r="BX42" s="9"/>
      <c r="BY42" s="19" t="str">
        <f t="shared" ca="1" si="302"/>
        <v>-</v>
      </c>
      <c r="BZ42" s="19" t="str">
        <f t="shared" ca="1" si="302"/>
        <v>-</v>
      </c>
      <c r="CA42" s="19" t="str">
        <f t="shared" ca="1" si="302"/>
        <v>-</v>
      </c>
      <c r="CB42" s="19" t="str">
        <f t="shared" ca="1" si="302"/>
        <v>-</v>
      </c>
      <c r="CC42" s="19" t="str">
        <f t="shared" ca="1" si="302"/>
        <v>-</v>
      </c>
      <c r="CD42" s="19" t="str">
        <f t="shared" ca="1" si="302"/>
        <v>-</v>
      </c>
      <c r="CE42" s="19" t="str">
        <f t="shared" ca="1" si="302"/>
        <v>-</v>
      </c>
      <c r="CF42" s="19" t="str">
        <f t="shared" ca="1" si="302"/>
        <v>-</v>
      </c>
      <c r="CG42" s="19" t="str">
        <f t="shared" ca="1" si="302"/>
        <v>-</v>
      </c>
      <c r="CH42" s="19" t="str">
        <f t="shared" ca="1" si="302"/>
        <v>-</v>
      </c>
      <c r="CI42" s="9"/>
      <c r="CJ42" s="136" t="b">
        <f t="shared" ca="1" si="361"/>
        <v>1</v>
      </c>
      <c r="CK42" s="12" t="b">
        <v>1</v>
      </c>
      <c r="CL42" s="231" t="b">
        <f t="shared" ca="1" si="385"/>
        <v>1</v>
      </c>
      <c r="CM42" s="244">
        <f t="shared" ca="1" si="380"/>
        <v>22312000004</v>
      </c>
      <c r="CN42" s="231" t="b">
        <f t="shared" ca="1" si="385"/>
        <v>0</v>
      </c>
      <c r="CO42" s="12" t="s">
        <v>34</v>
      </c>
      <c r="CP42" s="19" t="b">
        <f t="shared" ca="1" si="362"/>
        <v>1</v>
      </c>
      <c r="CQ42" s="231">
        <f t="shared" ca="1" si="363"/>
        <v>22312000005</v>
      </c>
      <c r="CR42" s="433">
        <f t="shared" ca="1" si="303"/>
        <v>652</v>
      </c>
      <c r="CS42" s="433">
        <f t="shared" ca="1" si="303"/>
        <v>686</v>
      </c>
      <c r="CT42" s="433">
        <f t="shared" ca="1" si="303"/>
        <v>721</v>
      </c>
      <c r="CU42" s="144">
        <f t="shared" ca="1" si="304"/>
        <v>378</v>
      </c>
      <c r="CV42" s="144">
        <f t="shared" ca="1" si="304"/>
        <v>413</v>
      </c>
      <c r="CW42" s="144">
        <f t="shared" ca="1" si="304"/>
        <v>448</v>
      </c>
      <c r="CX42" s="19" t="str">
        <f t="shared" ca="1" si="364"/>
        <v>-</v>
      </c>
      <c r="CY42" s="12" t="b">
        <v>0</v>
      </c>
      <c r="CZ42" s="12" t="b">
        <v>0</v>
      </c>
      <c r="DA42" s="12" t="b">
        <v>0</v>
      </c>
      <c r="DB42" s="12" t="b">
        <v>0</v>
      </c>
      <c r="DC42" s="12" t="b">
        <v>0</v>
      </c>
      <c r="DD42" s="12">
        <v>3</v>
      </c>
      <c r="DE42" s="12">
        <v>3</v>
      </c>
      <c r="DF42" s="19">
        <f t="shared" ca="1" si="365"/>
        <v>0</v>
      </c>
      <c r="DG42" s="12">
        <v>1</v>
      </c>
      <c r="DH42" s="12">
        <v>-1</v>
      </c>
      <c r="DI42" s="19" t="str">
        <f t="shared" ca="1" si="366"/>
        <v>-</v>
      </c>
      <c r="DJ42" s="19" t="str">
        <f t="shared" ca="1" si="366"/>
        <v>-</v>
      </c>
      <c r="DK42" s="19" t="str">
        <f t="shared" ca="1" si="366"/>
        <v>-</v>
      </c>
      <c r="DL42" s="244">
        <f t="shared" ca="1" si="367"/>
        <v>0</v>
      </c>
      <c r="DM42" s="244">
        <f t="shared" si="367"/>
        <v>1</v>
      </c>
      <c r="DN42" s="244">
        <f t="shared" si="367"/>
        <v>-1</v>
      </c>
      <c r="DO42" s="19" t="str">
        <f t="shared" ca="1" si="309"/>
        <v>-</v>
      </c>
      <c r="DP42" s="19">
        <f t="shared" ca="1" si="309"/>
        <v>0</v>
      </c>
      <c r="DQ42" s="19">
        <f t="shared" ca="1" si="309"/>
        <v>0</v>
      </c>
      <c r="DR42" s="9"/>
      <c r="DS42" s="19">
        <f t="shared" ca="1" si="191"/>
        <v>0</v>
      </c>
      <c r="DT42" s="19">
        <f t="shared" ca="1" si="191"/>
        <v>0</v>
      </c>
      <c r="DU42" s="19">
        <f t="shared" ca="1" si="191"/>
        <v>0</v>
      </c>
      <c r="DV42" s="19">
        <f t="shared" ca="1" si="191"/>
        <v>0</v>
      </c>
      <c r="DW42" s="19">
        <f t="shared" ca="1" si="191"/>
        <v>0</v>
      </c>
      <c r="DX42" s="19">
        <f t="shared" ca="1" si="191"/>
        <v>0</v>
      </c>
      <c r="DY42" s="19">
        <f t="shared" ca="1" si="191"/>
        <v>0</v>
      </c>
      <c r="DZ42" s="19">
        <f t="shared" ca="1" si="191"/>
        <v>0</v>
      </c>
      <c r="EA42" s="19">
        <f t="shared" ca="1" si="191"/>
        <v>0</v>
      </c>
      <c r="EB42" s="19">
        <f t="shared" ca="1" si="191"/>
        <v>0</v>
      </c>
      <c r="EC42" s="19">
        <f t="shared" ca="1" si="191"/>
        <v>0</v>
      </c>
      <c r="ED42" s="19">
        <f t="shared" ca="1" si="191"/>
        <v>0</v>
      </c>
      <c r="EE42" s="19">
        <f t="shared" ca="1" si="368"/>
        <v>0</v>
      </c>
      <c r="EF42" s="19">
        <f t="shared" ca="1" si="310"/>
        <v>0</v>
      </c>
      <c r="EG42" s="19">
        <f t="shared" ca="1" si="310"/>
        <v>0</v>
      </c>
      <c r="EH42" s="19">
        <f t="shared" ca="1" si="310"/>
        <v>0</v>
      </c>
      <c r="EI42" s="19">
        <f t="shared" ca="1" si="386"/>
        <v>0</v>
      </c>
      <c r="EJ42" s="19">
        <f t="shared" ca="1" si="386"/>
        <v>0</v>
      </c>
      <c r="EK42" s="19">
        <f t="shared" ca="1" si="386"/>
        <v>0</v>
      </c>
      <c r="EL42" s="19">
        <f t="shared" ca="1" si="386"/>
        <v>0</v>
      </c>
      <c r="EM42" s="19">
        <f t="shared" ca="1" si="386"/>
        <v>0</v>
      </c>
      <c r="EN42" s="19">
        <f t="shared" ca="1" si="386"/>
        <v>0</v>
      </c>
      <c r="EO42" s="19">
        <f t="shared" ca="1" si="386"/>
        <v>0</v>
      </c>
      <c r="EP42" s="19">
        <f t="shared" ca="1" si="386"/>
        <v>0</v>
      </c>
      <c r="EQ42" s="19">
        <f t="shared" ca="1" si="386"/>
        <v>0</v>
      </c>
      <c r="ER42" s="19">
        <f t="shared" ca="1" si="386"/>
        <v>0</v>
      </c>
      <c r="ES42" s="19">
        <f t="shared" ca="1" si="386"/>
        <v>0</v>
      </c>
      <c r="ET42" s="19">
        <f t="shared" ca="1" si="386"/>
        <v>0</v>
      </c>
      <c r="EU42" s="19">
        <f t="shared" ca="1" si="386"/>
        <v>0</v>
      </c>
      <c r="EV42" s="19">
        <f t="shared" ca="1" si="386"/>
        <v>0</v>
      </c>
      <c r="EW42" s="19">
        <f t="shared" ca="1" si="386"/>
        <v>0</v>
      </c>
      <c r="EX42" s="19">
        <f t="shared" ca="1" si="386"/>
        <v>0</v>
      </c>
      <c r="EY42" s="19">
        <f t="shared" ca="1" si="386"/>
        <v>0</v>
      </c>
      <c r="EZ42" s="19">
        <f t="shared" ca="1" si="386"/>
        <v>0</v>
      </c>
      <c r="FA42" s="19">
        <f t="shared" ca="1" si="386"/>
        <v>0</v>
      </c>
      <c r="FB42" s="19">
        <f t="shared" ca="1" si="386"/>
        <v>0</v>
      </c>
      <c r="FC42" s="19">
        <f t="shared" ca="1" si="386"/>
        <v>0</v>
      </c>
      <c r="FD42" s="19">
        <f t="shared" ca="1" si="386"/>
        <v>0</v>
      </c>
      <c r="FE42" s="19">
        <f t="shared" ca="1" si="386"/>
        <v>0</v>
      </c>
      <c r="FF42" s="19">
        <f t="shared" ca="1" si="386"/>
        <v>0</v>
      </c>
      <c r="FG42" s="19">
        <f t="shared" ca="1" si="386"/>
        <v>0</v>
      </c>
      <c r="FH42" s="19">
        <f t="shared" ca="1" si="386"/>
        <v>0</v>
      </c>
      <c r="FI42" s="19">
        <f t="shared" ca="1" si="386"/>
        <v>0</v>
      </c>
      <c r="FJ42" s="19">
        <f t="shared" ca="1" si="386"/>
        <v>0</v>
      </c>
      <c r="FK42" s="19">
        <f t="shared" ca="1" si="386"/>
        <v>0</v>
      </c>
      <c r="FL42" s="19">
        <f t="shared" ca="1" si="386"/>
        <v>0</v>
      </c>
      <c r="FM42" s="19">
        <f t="shared" ca="1" si="386"/>
        <v>0</v>
      </c>
      <c r="FN42" s="19">
        <f t="shared" ca="1" si="386"/>
        <v>0</v>
      </c>
      <c r="FO42" s="19">
        <f t="shared" ca="1" si="386"/>
        <v>0</v>
      </c>
      <c r="FP42" s="19">
        <f t="shared" ca="1" si="386"/>
        <v>0</v>
      </c>
      <c r="FQ42" s="19">
        <f t="shared" ca="1" si="386"/>
        <v>0</v>
      </c>
      <c r="FR42" s="19">
        <f t="shared" ca="1" si="386"/>
        <v>0</v>
      </c>
      <c r="FS42" s="19">
        <f t="shared" ca="1" si="386"/>
        <v>0</v>
      </c>
      <c r="FT42" s="19">
        <f t="shared" ca="1" si="386"/>
        <v>0</v>
      </c>
      <c r="FU42" s="19">
        <f t="shared" ca="1" si="386"/>
        <v>0</v>
      </c>
      <c r="FV42" s="19">
        <f t="shared" ca="1" si="386"/>
        <v>0</v>
      </c>
      <c r="FW42" s="19">
        <f t="shared" ca="1" si="386"/>
        <v>0</v>
      </c>
      <c r="FX42" s="19">
        <f t="shared" ca="1" si="386"/>
        <v>0</v>
      </c>
      <c r="FY42" s="19">
        <f t="shared" ca="1" si="386"/>
        <v>0</v>
      </c>
      <c r="FZ42" s="19">
        <f t="shared" ca="1" si="386"/>
        <v>0</v>
      </c>
      <c r="GA42" s="19">
        <f t="shared" ca="1" si="386"/>
        <v>0</v>
      </c>
      <c r="GB42" s="19">
        <f t="shared" ca="1" si="386"/>
        <v>0</v>
      </c>
      <c r="GC42" s="19">
        <f t="shared" ca="1" si="386"/>
        <v>0</v>
      </c>
      <c r="GD42" s="19">
        <f t="shared" ca="1" si="386"/>
        <v>0</v>
      </c>
      <c r="GE42" s="19">
        <f t="shared" ca="1" si="386"/>
        <v>0</v>
      </c>
      <c r="GF42" s="19">
        <f t="shared" ca="1" si="386"/>
        <v>0</v>
      </c>
      <c r="GG42" s="19">
        <f t="shared" ca="1" si="386"/>
        <v>0</v>
      </c>
      <c r="GH42" s="19">
        <f t="shared" ca="1" si="386"/>
        <v>0</v>
      </c>
      <c r="GI42" s="19">
        <f t="shared" ca="1" si="386"/>
        <v>0</v>
      </c>
      <c r="GJ42" s="19">
        <f t="shared" ca="1" si="386"/>
        <v>0</v>
      </c>
      <c r="GK42" s="19">
        <f t="shared" ca="1" si="386"/>
        <v>0</v>
      </c>
      <c r="GL42" s="19">
        <f t="shared" ca="1" si="386"/>
        <v>0</v>
      </c>
      <c r="GM42" s="19">
        <f t="shared" ca="1" si="386"/>
        <v>0</v>
      </c>
      <c r="GN42" s="19">
        <f t="shared" ca="1" si="386"/>
        <v>0</v>
      </c>
      <c r="GO42" s="19">
        <f t="shared" ca="1" si="386"/>
        <v>0</v>
      </c>
      <c r="GP42" s="19">
        <f t="shared" ca="1" si="386"/>
        <v>0</v>
      </c>
      <c r="GQ42" s="19">
        <f t="shared" ca="1" si="313"/>
        <v>0</v>
      </c>
      <c r="GR42" s="19">
        <f t="shared" ca="1" si="313"/>
        <v>0</v>
      </c>
      <c r="GS42" s="19">
        <f t="shared" ca="1" si="313"/>
        <v>0</v>
      </c>
      <c r="GT42" s="19">
        <f t="shared" ca="1" si="313"/>
        <v>0</v>
      </c>
      <c r="GU42" s="19">
        <f t="shared" ca="1" si="313"/>
        <v>0</v>
      </c>
      <c r="GV42" s="19">
        <f t="shared" ca="1" si="313"/>
        <v>0</v>
      </c>
      <c r="GW42" s="19">
        <f t="shared" ca="1" si="313"/>
        <v>0</v>
      </c>
      <c r="GX42" s="19">
        <f t="shared" ca="1" si="313"/>
        <v>0</v>
      </c>
      <c r="GY42" s="19">
        <f t="shared" ca="1" si="313"/>
        <v>0</v>
      </c>
      <c r="GZ42" s="19">
        <f t="shared" ca="1" si="313"/>
        <v>0</v>
      </c>
      <c r="HA42" s="19">
        <f t="shared" ca="1" si="313"/>
        <v>0</v>
      </c>
      <c r="HB42" s="19">
        <f t="shared" ca="1" si="313"/>
        <v>0</v>
      </c>
      <c r="HC42" s="19">
        <f t="shared" ca="1" si="313"/>
        <v>0</v>
      </c>
      <c r="HD42" s="19">
        <f t="shared" ca="1" si="313"/>
        <v>0</v>
      </c>
      <c r="HE42" s="19">
        <f t="shared" ca="1" si="313"/>
        <v>0</v>
      </c>
      <c r="HF42" s="19">
        <f t="shared" ca="1" si="313"/>
        <v>0</v>
      </c>
      <c r="HG42" s="19">
        <f t="shared" ca="1" si="313"/>
        <v>0</v>
      </c>
      <c r="HH42" s="19">
        <f t="shared" ca="1" si="313"/>
        <v>0</v>
      </c>
      <c r="HI42" s="19">
        <f t="shared" ca="1" si="313"/>
        <v>0</v>
      </c>
      <c r="HJ42" s="19">
        <f t="shared" ca="1" si="313"/>
        <v>0</v>
      </c>
      <c r="HK42" s="19">
        <f t="shared" ca="1" si="313"/>
        <v>0</v>
      </c>
      <c r="HL42" s="19">
        <f t="shared" ca="1" si="313"/>
        <v>0</v>
      </c>
      <c r="HM42" s="19">
        <f t="shared" ca="1" si="313"/>
        <v>0</v>
      </c>
      <c r="HN42" s="19">
        <f t="shared" ca="1" si="314"/>
        <v>0</v>
      </c>
      <c r="HO42" s="19">
        <f t="shared" ca="1" si="314"/>
        <v>0</v>
      </c>
      <c r="HP42" s="19">
        <f t="shared" ca="1" si="314"/>
        <v>0</v>
      </c>
      <c r="HQ42" s="19">
        <f t="shared" ca="1" si="315"/>
        <v>0</v>
      </c>
      <c r="HR42" s="19">
        <f t="shared" ca="1" si="315"/>
        <v>0</v>
      </c>
      <c r="HS42" s="19">
        <f t="shared" ca="1" si="315"/>
        <v>0</v>
      </c>
      <c r="HT42" s="19">
        <f t="shared" ca="1" si="315"/>
        <v>0</v>
      </c>
      <c r="HU42" s="19">
        <f t="shared" ca="1" si="315"/>
        <v>0</v>
      </c>
      <c r="HV42" s="19">
        <f t="shared" ca="1" si="315"/>
        <v>0</v>
      </c>
      <c r="HW42" s="19">
        <f t="shared" ca="1" si="315"/>
        <v>0</v>
      </c>
      <c r="HX42" s="19">
        <f t="shared" ca="1" si="315"/>
        <v>0</v>
      </c>
      <c r="HY42" s="19">
        <f t="shared" ca="1" si="315"/>
        <v>0</v>
      </c>
      <c r="HZ42" s="19">
        <f t="shared" ca="1" si="315"/>
        <v>0</v>
      </c>
      <c r="IA42" s="19">
        <f t="shared" ca="1" si="314"/>
        <v>0</v>
      </c>
      <c r="IB42" s="19">
        <f t="shared" ca="1" si="314"/>
        <v>0</v>
      </c>
      <c r="IC42" s="19">
        <f t="shared" ca="1" si="314"/>
        <v>0</v>
      </c>
      <c r="ID42" s="19">
        <f t="shared" ca="1" si="314"/>
        <v>0</v>
      </c>
      <c r="IE42" s="19">
        <f t="shared" ca="1" si="314"/>
        <v>0</v>
      </c>
      <c r="IF42" s="19">
        <f t="shared" ca="1" si="314"/>
        <v>0</v>
      </c>
      <c r="IG42" s="19">
        <f t="shared" ca="1" si="314"/>
        <v>0</v>
      </c>
      <c r="IH42" s="19">
        <f t="shared" ca="1" si="314"/>
        <v>0</v>
      </c>
      <c r="II42" s="19">
        <f t="shared" ca="1" si="314"/>
        <v>0</v>
      </c>
      <c r="IJ42" s="19">
        <f t="shared" ca="1" si="314"/>
        <v>0</v>
      </c>
      <c r="IK42" s="19">
        <f t="shared" ca="1" si="314"/>
        <v>0</v>
      </c>
      <c r="IL42" s="19">
        <f t="shared" ca="1" si="314"/>
        <v>0</v>
      </c>
      <c r="IM42" s="19">
        <f t="shared" ca="1" si="314"/>
        <v>0</v>
      </c>
      <c r="IN42" s="19">
        <f t="shared" ca="1" si="314"/>
        <v>0</v>
      </c>
      <c r="IO42" s="19">
        <f t="shared" ca="1" si="314"/>
        <v>0</v>
      </c>
      <c r="IP42" s="19">
        <f t="shared" ca="1" si="314"/>
        <v>0</v>
      </c>
      <c r="IQ42" s="19">
        <f t="shared" ca="1" si="314"/>
        <v>0</v>
      </c>
      <c r="IR42" s="19">
        <f t="shared" ca="1" si="314"/>
        <v>0</v>
      </c>
      <c r="IS42" s="19">
        <f t="shared" ca="1" si="314"/>
        <v>0</v>
      </c>
      <c r="IT42" s="19">
        <f t="shared" ca="1" si="314"/>
        <v>0</v>
      </c>
      <c r="IU42" s="19">
        <f t="shared" ca="1" si="314"/>
        <v>0</v>
      </c>
      <c r="IV42" s="19">
        <f t="shared" ca="1" si="314"/>
        <v>0</v>
      </c>
      <c r="IW42" s="19">
        <f t="shared" ca="1" si="314"/>
        <v>0</v>
      </c>
      <c r="IX42" s="19">
        <f t="shared" ca="1" si="314"/>
        <v>0</v>
      </c>
      <c r="IY42" s="19">
        <f t="shared" ca="1" si="314"/>
        <v>0</v>
      </c>
      <c r="IZ42" s="5">
        <f t="shared" ca="1" si="316"/>
        <v>67</v>
      </c>
      <c r="JA42" s="9"/>
      <c r="JB42" s="5">
        <f t="shared" ca="1" si="317"/>
        <v>1</v>
      </c>
      <c r="JC42" s="5" t="b">
        <f t="shared" ca="1" si="317"/>
        <v>0</v>
      </c>
      <c r="JD42" s="19">
        <f t="shared" ca="1" si="369"/>
        <v>0</v>
      </c>
      <c r="JE42" s="5">
        <f t="shared" ca="1" si="318"/>
        <v>0</v>
      </c>
      <c r="JF42" s="5">
        <f t="shared" ca="1" si="319"/>
        <v>1.2500000000000001E-2</v>
      </c>
      <c r="JG42" s="19">
        <f t="shared" ca="1" si="320"/>
        <v>0</v>
      </c>
      <c r="JH42" s="19">
        <f t="shared" ca="1" si="320"/>
        <v>0</v>
      </c>
      <c r="JI42" s="5">
        <f t="shared" ca="1" si="321"/>
        <v>60</v>
      </c>
      <c r="JJ42" s="19">
        <f t="shared" ca="1" si="369"/>
        <v>1</v>
      </c>
      <c r="JK42" s="19">
        <f t="shared" ca="1" si="369"/>
        <v>0</v>
      </c>
      <c r="JL42" s="19">
        <f t="shared" ca="1" si="369"/>
        <v>0</v>
      </c>
      <c r="JM42" s="19">
        <f t="shared" ca="1" si="369"/>
        <v>0</v>
      </c>
      <c r="JN42" s="19">
        <f t="shared" ca="1" si="369"/>
        <v>0</v>
      </c>
      <c r="JO42" s="19">
        <f t="shared" ca="1" si="369"/>
        <v>0</v>
      </c>
      <c r="JP42" s="19">
        <f t="shared" ca="1" si="369"/>
        <v>0</v>
      </c>
      <c r="JQ42" s="19">
        <f t="shared" ca="1" si="369"/>
        <v>0</v>
      </c>
      <c r="JR42" s="19">
        <f t="shared" ca="1" si="369"/>
        <v>0</v>
      </c>
      <c r="JS42" s="19">
        <f t="shared" ca="1" si="369"/>
        <v>0</v>
      </c>
      <c r="JT42" s="19">
        <f t="shared" ca="1" si="227"/>
        <v>0</v>
      </c>
      <c r="JU42" s="19">
        <f t="shared" ca="1" si="227"/>
        <v>0</v>
      </c>
      <c r="JV42" s="19">
        <f t="shared" ca="1" si="227"/>
        <v>0</v>
      </c>
      <c r="JW42" s="19">
        <f t="shared" ca="1" si="227"/>
        <v>0</v>
      </c>
      <c r="JX42" s="19">
        <f t="shared" ca="1" si="227"/>
        <v>0</v>
      </c>
      <c r="JY42" s="19">
        <f t="shared" ca="1" si="227"/>
        <v>0</v>
      </c>
      <c r="JZ42" s="19">
        <f t="shared" ca="1" si="227"/>
        <v>0</v>
      </c>
      <c r="KA42" s="19">
        <f t="shared" ca="1" si="227"/>
        <v>0</v>
      </c>
      <c r="KB42" s="19">
        <f t="shared" ca="1" si="227"/>
        <v>0</v>
      </c>
      <c r="KC42" s="19">
        <f t="shared" ca="1" si="227"/>
        <v>0</v>
      </c>
      <c r="KD42" s="19">
        <f t="shared" ca="1" si="227"/>
        <v>0</v>
      </c>
      <c r="KE42" s="19">
        <f t="shared" ca="1" si="227"/>
        <v>0</v>
      </c>
      <c r="KF42" s="5">
        <f t="shared" ca="1" si="322"/>
        <v>0</v>
      </c>
      <c r="KG42" s="5">
        <f t="shared" ca="1" si="322"/>
        <v>6.25E-2</v>
      </c>
      <c r="KH42" s="5">
        <f t="shared" ca="1" si="322"/>
        <v>6.25E-2</v>
      </c>
      <c r="KI42" s="5">
        <f t="shared" ca="1" si="322"/>
        <v>6.25E-2</v>
      </c>
      <c r="KJ42" s="19">
        <f t="shared" ca="1" si="284"/>
        <v>0</v>
      </c>
      <c r="KK42" s="19">
        <f t="shared" ca="1" si="227"/>
        <v>0</v>
      </c>
      <c r="KL42" s="19">
        <f t="shared" ca="1" si="235"/>
        <v>0</v>
      </c>
      <c r="KM42" s="19">
        <f t="shared" ca="1" si="227"/>
        <v>0</v>
      </c>
      <c r="KN42" s="19">
        <f t="shared" ca="1" si="227"/>
        <v>1</v>
      </c>
      <c r="KO42" s="19">
        <f t="shared" ca="1" si="227"/>
        <v>0</v>
      </c>
      <c r="KP42" s="19">
        <f t="shared" ca="1" si="227"/>
        <v>1</v>
      </c>
      <c r="KQ42" s="9"/>
      <c r="KR42" s="5" t="b">
        <f t="shared" ca="1" si="323"/>
        <v>1</v>
      </c>
      <c r="KS42" s="5" t="b">
        <f t="shared" ca="1" si="324"/>
        <v>0</v>
      </c>
      <c r="KT42" s="5" t="b">
        <f t="shared" ca="1" si="324"/>
        <v>0</v>
      </c>
      <c r="KU42" s="5" t="b">
        <f t="shared" ca="1" si="324"/>
        <v>1</v>
      </c>
      <c r="KV42" s="136">
        <f t="shared" ca="1" si="325"/>
        <v>2</v>
      </c>
      <c r="KW42" s="136">
        <f t="shared" ca="1" si="325"/>
        <v>2</v>
      </c>
      <c r="KX42" s="5" t="b">
        <f t="shared" ref="KX42:LA42" ca="1" si="389">INDEX(i.dryman,($AM42-1)*4+$AL42,KX$15)</f>
        <v>0</v>
      </c>
      <c r="KY42" s="5" t="b">
        <f t="shared" ca="1" si="389"/>
        <v>1</v>
      </c>
      <c r="KZ42" s="5" t="b">
        <f t="shared" ca="1" si="389"/>
        <v>1</v>
      </c>
      <c r="LA42" s="5" t="b">
        <f t="shared" ca="1" si="389"/>
        <v>0</v>
      </c>
      <c r="LB42" s="5">
        <f t="shared" ref="LB42:LC42" ca="1" si="390">INDEX(i.dryman,($AM42-1)*4+$AL42,LB$15+$N42-1)</f>
        <v>1</v>
      </c>
      <c r="LC42" s="5">
        <f t="shared" ca="1" si="390"/>
        <v>0</v>
      </c>
      <c r="LD42" s="5" t="b">
        <f t="shared" ref="LD42" ca="1" si="391">AND(INDEX(i.dryman,($AM42-1)*4+$AL42,LD$15),($KW42&gt;0))</f>
        <v>0</v>
      </c>
      <c r="LE42" s="5" t="str" cm="1">
        <f t="array" ref="LE42">IF(OR(LF42:LM42&lt;&gt;"-"),TRUE,"-")</f>
        <v>-</v>
      </c>
      <c r="LF42" s="12" t="s">
        <v>34</v>
      </c>
      <c r="LG42" s="12" t="s">
        <v>34</v>
      </c>
      <c r="LH42" s="12" t="s">
        <v>34</v>
      </c>
      <c r="LI42" s="12" t="s">
        <v>34</v>
      </c>
      <c r="LJ42" s="12" t="s">
        <v>34</v>
      </c>
      <c r="LK42" s="12" t="s">
        <v>34</v>
      </c>
      <c r="LL42" s="12" t="s">
        <v>34</v>
      </c>
      <c r="LM42" s="12" t="s">
        <v>34</v>
      </c>
      <c r="LN42" s="12" t="str">
        <f t="array" aca="1" ref="LN42" ca="1">IF(OR(LO42:LU42&lt;&gt;"-"),TRUE,"-")</f>
        <v>-</v>
      </c>
      <c r="LO42" s="5" t="str">
        <f t="array" aca="1" ref="LO42" ca="1">IF(OR(LP42:LV42&lt;&gt;"-"),TRUE,"-")</f>
        <v>-</v>
      </c>
      <c r="LP42" s="19" t="str">
        <f t="shared" ca="1" si="373"/>
        <v>-</v>
      </c>
      <c r="LQ42" s="19" t="str">
        <f t="shared" ca="1" si="373"/>
        <v>-</v>
      </c>
      <c r="LR42" s="19" t="str">
        <f t="shared" ca="1" si="373"/>
        <v>-</v>
      </c>
      <c r="LS42" s="19" t="str">
        <f t="shared" ca="1" si="373"/>
        <v>-</v>
      </c>
      <c r="LT42" s="19" t="str">
        <f t="shared" ca="1" si="373"/>
        <v>-</v>
      </c>
      <c r="LU42" s="19" t="str">
        <f t="shared" ca="1" si="373"/>
        <v>-</v>
      </c>
      <c r="LV42" s="19" t="str">
        <f t="shared" ca="1" si="373"/>
        <v>-</v>
      </c>
      <c r="LW42" s="19" t="b">
        <f t="shared" ca="1" si="373"/>
        <v>0</v>
      </c>
      <c r="LX42" s="12" t="s">
        <v>34</v>
      </c>
      <c r="LY42" s="12" t="s">
        <v>34</v>
      </c>
      <c r="LZ42" s="19" t="b">
        <f t="shared" ca="1" si="373"/>
        <v>0</v>
      </c>
      <c r="MA42" s="19" t="str">
        <f t="shared" ca="1" si="373"/>
        <v>-</v>
      </c>
      <c r="MB42" s="5" t="str">
        <f t="shared" ca="1" si="327"/>
        <v>-</v>
      </c>
      <c r="MC42" s="5" t="str">
        <f t="shared" ca="1" si="327"/>
        <v>-</v>
      </c>
      <c r="MD42" s="5" t="str">
        <f t="shared" ca="1" si="327"/>
        <v>-</v>
      </c>
      <c r="ME42" s="5" t="str">
        <f t="shared" ca="1" si="327"/>
        <v>-</v>
      </c>
      <c r="MF42" s="19" t="b">
        <f t="shared" ca="1" si="248"/>
        <v>0</v>
      </c>
      <c r="MG42" s="19" t="str">
        <f t="shared" ca="1" si="249"/>
        <v>-</v>
      </c>
      <c r="MH42" s="19" t="str">
        <f t="shared" ca="1" si="249"/>
        <v>-</v>
      </c>
      <c r="MI42" s="19" t="b">
        <f t="shared" ca="1" si="249"/>
        <v>1</v>
      </c>
      <c r="MJ42" s="19">
        <f t="shared" ca="1" si="249"/>
        <v>0.5</v>
      </c>
      <c r="MK42" s="19">
        <f t="shared" ca="1" si="249"/>
        <v>0.5</v>
      </c>
      <c r="ML42" s="19">
        <f t="shared" ca="1" si="249"/>
        <v>0.99</v>
      </c>
      <c r="MM42" s="5">
        <f t="shared" ref="MM42:MR42" ca="1" si="392">INDEX(i.FlkStrctr,$N42,MM$15)</f>
        <v>0</v>
      </c>
      <c r="MN42" s="5">
        <f t="shared" ca="1" si="392"/>
        <v>500</v>
      </c>
      <c r="MO42" s="5">
        <f t="shared" ca="1" si="392"/>
        <v>500</v>
      </c>
      <c r="MP42" s="5" t="str">
        <f t="shared" ca="1" si="392"/>
        <v>-</v>
      </c>
      <c r="MQ42" s="5">
        <f t="shared" ca="1" si="392"/>
        <v>150</v>
      </c>
      <c r="MR42" s="5">
        <f t="shared" ca="1" si="392"/>
        <v>364</v>
      </c>
      <c r="MS42" s="5">
        <f t="shared" ca="1" si="330"/>
        <v>1</v>
      </c>
      <c r="MT42" s="9"/>
      <c r="MU42" s="19">
        <f t="shared" ca="1" si="328"/>
        <v>70</v>
      </c>
      <c r="MV42" s="19">
        <f t="shared" ca="1" si="375"/>
        <v>50</v>
      </c>
      <c r="MW42" s="19">
        <f t="shared" ca="1" si="375"/>
        <v>75</v>
      </c>
      <c r="MX42" s="19">
        <f t="shared" ca="1" si="375"/>
        <v>50</v>
      </c>
      <c r="MY42" s="19">
        <f t="shared" ca="1" si="250"/>
        <v>1</v>
      </c>
      <c r="MZ42" s="5">
        <f t="shared" ca="1" si="331"/>
        <v>1</v>
      </c>
      <c r="NA42" s="19">
        <f t="shared" ca="1" si="332"/>
        <v>1</v>
      </c>
      <c r="NB42" s="9"/>
      <c r="NC42" s="19" t="b">
        <f t="shared" ca="1" si="375"/>
        <v>0</v>
      </c>
      <c r="ND42" s="19" t="b">
        <f t="shared" ca="1" si="375"/>
        <v>0</v>
      </c>
      <c r="NE42" s="19">
        <f t="shared" ca="1" si="375"/>
        <v>2</v>
      </c>
      <c r="NF42" s="19">
        <f t="shared" ca="1" si="375"/>
        <v>1</v>
      </c>
      <c r="NG42" s="19">
        <f t="shared" ca="1" si="375"/>
        <v>2</v>
      </c>
      <c r="NH42" s="19">
        <f t="shared" ca="1" si="375"/>
        <v>0</v>
      </c>
      <c r="NI42" s="19" t="str">
        <f t="shared" ca="1" si="375"/>
        <v>-</v>
      </c>
      <c r="NJ42" s="19" t="b">
        <f t="shared" ca="1" si="375"/>
        <v>1</v>
      </c>
      <c r="NK42" s="19">
        <f t="shared" ca="1" si="375"/>
        <v>448.65000000000003</v>
      </c>
      <c r="NL42" s="19" t="str">
        <f t="shared" ca="1" si="375"/>
        <v>-</v>
      </c>
      <c r="NM42" s="19">
        <f t="shared" ca="1" si="375"/>
        <v>1</v>
      </c>
      <c r="NN42" s="19">
        <f t="shared" ca="1" si="375"/>
        <v>1</v>
      </c>
      <c r="NO42" s="19">
        <f t="shared" ca="1" si="375"/>
        <v>1</v>
      </c>
      <c r="NP42" s="19">
        <f t="shared" ca="1" si="375"/>
        <v>1</v>
      </c>
      <c r="NQ42" s="19">
        <f t="shared" ca="1" si="375"/>
        <v>1</v>
      </c>
      <c r="NR42" s="19">
        <f t="shared" ca="1" si="375"/>
        <v>1</v>
      </c>
      <c r="NS42" s="19">
        <f t="shared" ca="1" si="375"/>
        <v>1</v>
      </c>
      <c r="NT42" s="19">
        <f t="shared" ca="1" si="375"/>
        <v>1</v>
      </c>
      <c r="NU42" s="19">
        <f t="shared" ca="1" si="375"/>
        <v>1</v>
      </c>
      <c r="NV42" s="9"/>
      <c r="NW42" s="12" t="str">
        <f t="shared" ca="1" si="334"/>
        <v>-</v>
      </c>
      <c r="NX42" s="19" t="str">
        <f t="shared" ca="1" si="335"/>
        <v>-</v>
      </c>
      <c r="NY42" s="19" t="str">
        <f t="shared" ca="1" si="335"/>
        <v>-</v>
      </c>
      <c r="NZ42" s="19" t="str">
        <f t="shared" ca="1" si="336"/>
        <v>-</v>
      </c>
      <c r="OA42" s="19" t="str">
        <f t="shared" ca="1" si="335"/>
        <v>-</v>
      </c>
      <c r="OB42" s="19" t="str">
        <f t="shared" ca="1" si="337"/>
        <v>-</v>
      </c>
      <c r="OC42" s="19" t="str">
        <f t="shared" ca="1" si="335"/>
        <v>-</v>
      </c>
      <c r="OD42" s="19" t="str">
        <f t="shared" ca="1" si="335"/>
        <v>-</v>
      </c>
      <c r="OE42" s="19" t="str">
        <f t="shared" ca="1" si="335"/>
        <v>-</v>
      </c>
      <c r="OF42" s="19" t="str">
        <f t="shared" ca="1" si="335"/>
        <v>-</v>
      </c>
      <c r="OG42" s="19" t="str">
        <f t="shared" ca="1" si="335"/>
        <v>-</v>
      </c>
      <c r="OH42" s="19" t="str">
        <f t="shared" ca="1" si="335"/>
        <v>-</v>
      </c>
      <c r="OI42" s="19" t="str">
        <f t="shared" ca="1" si="335"/>
        <v>-</v>
      </c>
      <c r="OJ42" s="19" t="str">
        <f t="shared" ca="1" si="335"/>
        <v>-</v>
      </c>
      <c r="OK42" s="19" t="str">
        <f t="shared" ca="1" si="335"/>
        <v>-</v>
      </c>
      <c r="OL42" s="19" t="str">
        <f t="shared" ca="1" si="335"/>
        <v>-</v>
      </c>
      <c r="OM42" s="19" t="str">
        <f t="shared" ca="1" si="335"/>
        <v>-</v>
      </c>
      <c r="ON42" s="19" t="str">
        <f t="shared" ca="1" si="335"/>
        <v>-</v>
      </c>
      <c r="OO42" s="19" t="str">
        <f t="shared" ca="1" si="335"/>
        <v>-</v>
      </c>
      <c r="OP42" s="19" t="str">
        <f t="shared" ca="1" si="338"/>
        <v>-</v>
      </c>
      <c r="OQ42" s="19" t="str">
        <f t="shared" ca="1" si="338"/>
        <v>-</v>
      </c>
      <c r="OR42" s="19" t="str">
        <f t="shared" ca="1" si="338"/>
        <v>-</v>
      </c>
      <c r="OS42" s="19" t="str">
        <f t="shared" ca="1" si="338"/>
        <v>-</v>
      </c>
      <c r="OT42" s="19" t="str">
        <f t="shared" ca="1" si="338"/>
        <v>-</v>
      </c>
      <c r="OU42" s="19" t="str">
        <f t="shared" ca="1" si="338"/>
        <v>-</v>
      </c>
      <c r="OV42" s="19" t="str">
        <f t="shared" ca="1" si="338"/>
        <v>-</v>
      </c>
      <c r="OW42" s="19" t="str">
        <f t="shared" ca="1" si="339"/>
        <v>-</v>
      </c>
      <c r="OX42" s="19" t="str">
        <f t="shared" ca="1" si="339"/>
        <v>-</v>
      </c>
      <c r="OY42" s="19" t="str">
        <f t="shared" ca="1" si="339"/>
        <v>-</v>
      </c>
      <c r="OZ42" s="19" t="str">
        <f t="shared" ca="1" si="339"/>
        <v>-</v>
      </c>
      <c r="PA42" s="19" t="str">
        <f t="shared" ca="1" si="339"/>
        <v>-</v>
      </c>
      <c r="PB42" s="19" t="str">
        <f t="shared" ca="1" si="339"/>
        <v>-</v>
      </c>
      <c r="PC42" s="19" t="str">
        <f t="shared" ca="1" si="339"/>
        <v>-</v>
      </c>
      <c r="PD42" s="19" t="str">
        <f t="shared" ca="1" si="339"/>
        <v>-</v>
      </c>
      <c r="PE42" s="19" t="str">
        <f t="shared" ca="1" si="339"/>
        <v>-</v>
      </c>
      <c r="PF42" s="19" t="str">
        <f t="shared" ca="1" si="339"/>
        <v>-</v>
      </c>
      <c r="PG42" s="19" t="str">
        <f t="shared" ca="1" si="338"/>
        <v>-</v>
      </c>
      <c r="PH42" s="19" t="str">
        <f t="shared" ca="1" si="338"/>
        <v>-</v>
      </c>
      <c r="PI42" s="19" t="str">
        <f t="shared" ca="1" si="338"/>
        <v>-</v>
      </c>
      <c r="PJ42" s="19" t="str">
        <f t="shared" ca="1" si="338"/>
        <v>-</v>
      </c>
      <c r="PK42" s="19" t="str">
        <f t="shared" ca="1" si="338"/>
        <v>-</v>
      </c>
      <c r="PL42" s="19" t="str">
        <f t="shared" ca="1" si="338"/>
        <v>-</v>
      </c>
      <c r="PM42" s="19" t="str">
        <f t="shared" ca="1" si="338"/>
        <v>-</v>
      </c>
      <c r="PN42" s="19" t="str">
        <f t="shared" ca="1" si="338"/>
        <v>-</v>
      </c>
      <c r="PO42" s="19" t="str">
        <f t="shared" ca="1" si="338"/>
        <v>-</v>
      </c>
      <c r="PP42" s="19" t="str">
        <f t="shared" ca="1" si="340"/>
        <v>-</v>
      </c>
      <c r="PQ42" s="19" t="str">
        <f t="shared" ca="1" si="340"/>
        <v>-</v>
      </c>
      <c r="PR42" s="19" t="str">
        <f t="shared" ca="1" si="340"/>
        <v>-</v>
      </c>
      <c r="PS42" s="19" t="str">
        <f t="shared" ca="1" si="340"/>
        <v>-</v>
      </c>
      <c r="PT42" s="19" t="str">
        <f t="shared" ca="1" si="340"/>
        <v>-</v>
      </c>
      <c r="PU42" s="19" t="str">
        <f t="shared" ca="1" si="340"/>
        <v>-</v>
      </c>
      <c r="PV42" s="19" t="str">
        <f t="shared" ca="1" si="340"/>
        <v>-</v>
      </c>
      <c r="PW42" s="19" t="str">
        <f t="shared" ca="1" si="340"/>
        <v>-</v>
      </c>
      <c r="PX42" s="19" t="str">
        <f t="shared" ca="1" si="340"/>
        <v>-</v>
      </c>
      <c r="PY42" s="19" t="str">
        <f t="shared" ca="1" si="340"/>
        <v>-</v>
      </c>
      <c r="PZ42" s="19" t="str">
        <f t="shared" ca="1" si="340"/>
        <v>-</v>
      </c>
      <c r="QA42" s="19" t="str">
        <f t="shared" ca="1" si="340"/>
        <v>-</v>
      </c>
      <c r="QB42" s="19" t="str">
        <f t="shared" ca="1" si="340"/>
        <v>-</v>
      </c>
      <c r="QC42" s="19" t="str">
        <f t="shared" ca="1" si="340"/>
        <v>-</v>
      </c>
      <c r="QD42" s="19" t="str">
        <f t="shared" ca="1" si="340"/>
        <v>-</v>
      </c>
      <c r="QE42" s="19" t="str">
        <f t="shared" ca="1" si="340"/>
        <v>-</v>
      </c>
      <c r="QF42" s="19" t="str">
        <f t="shared" ca="1" si="341"/>
        <v>-</v>
      </c>
      <c r="QG42" s="12" t="str">
        <f t="shared" ca="1" si="342"/>
        <v>-</v>
      </c>
      <c r="QH42" s="19" t="str">
        <f t="shared" ca="1" si="341"/>
        <v>-</v>
      </c>
      <c r="QI42" s="19" t="str">
        <f t="shared" ca="1" si="341"/>
        <v>-</v>
      </c>
      <c r="QJ42" s="19" t="str">
        <f t="shared" ca="1" si="341"/>
        <v>-</v>
      </c>
      <c r="QK42" s="19" t="str">
        <f t="shared" ca="1" si="382"/>
        <v>-</v>
      </c>
      <c r="QL42" s="19" t="str">
        <f t="shared" ca="1" si="382"/>
        <v>-</v>
      </c>
      <c r="QM42" s="19" t="str">
        <f t="shared" ca="1" si="382"/>
        <v>-</v>
      </c>
      <c r="QN42" s="19" t="str">
        <f t="shared" ca="1" si="382"/>
        <v>-</v>
      </c>
      <c r="QO42" s="19" t="str">
        <f t="shared" ca="1" si="382"/>
        <v>-</v>
      </c>
      <c r="QP42" s="19" t="str">
        <f t="shared" ca="1" si="382"/>
        <v>-</v>
      </c>
      <c r="QQ42" s="19" t="str">
        <f t="shared" ca="1" si="341"/>
        <v>-</v>
      </c>
      <c r="QR42" s="19" t="str">
        <f t="shared" ca="1" si="341"/>
        <v>-</v>
      </c>
      <c r="QS42" s="19" t="str">
        <f t="shared" ca="1" si="341"/>
        <v>-</v>
      </c>
      <c r="QT42" s="19" t="str">
        <f t="shared" ca="1" si="341"/>
        <v>-</v>
      </c>
      <c r="QU42" s="19" t="str">
        <f t="shared" ca="1" si="341"/>
        <v>-</v>
      </c>
      <c r="QV42" s="19" t="str">
        <f t="shared" ca="1" si="341"/>
        <v>-</v>
      </c>
      <c r="QW42" s="19" t="str">
        <f t="shared" ca="1" si="341"/>
        <v>-</v>
      </c>
      <c r="QX42" s="19" t="str">
        <f t="shared" ca="1" si="341"/>
        <v>-</v>
      </c>
      <c r="QY42" s="19" t="str">
        <f t="shared" ca="1" si="341"/>
        <v>-</v>
      </c>
      <c r="QZ42" s="19" t="str">
        <f t="shared" ca="1" si="341"/>
        <v>-</v>
      </c>
      <c r="RA42" s="19" t="str">
        <f t="shared" ca="1" si="341"/>
        <v>-</v>
      </c>
      <c r="RB42" s="19" t="str">
        <f t="shared" ca="1" si="343"/>
        <v>-</v>
      </c>
      <c r="RC42" s="19" t="str">
        <f t="shared" ca="1" si="343"/>
        <v>-</v>
      </c>
      <c r="RD42" s="19" t="str">
        <f t="shared" ca="1" si="343"/>
        <v>-</v>
      </c>
      <c r="RE42" s="19" t="str">
        <f t="shared" ca="1" si="343"/>
        <v>-</v>
      </c>
      <c r="RF42" s="19" t="str">
        <f t="shared" ca="1" si="343"/>
        <v>-</v>
      </c>
      <c r="RG42" s="19" t="str">
        <f t="shared" ca="1" si="343"/>
        <v>-</v>
      </c>
      <c r="RH42" s="19" t="str">
        <f t="shared" ca="1" si="343"/>
        <v>-</v>
      </c>
      <c r="RI42" s="19" t="str">
        <f t="shared" ca="1" si="343"/>
        <v>-</v>
      </c>
      <c r="RJ42" s="19" t="str">
        <f t="shared" ca="1" si="343"/>
        <v>-</v>
      </c>
      <c r="RK42" s="19" t="str">
        <f t="shared" ca="1" si="344"/>
        <v>-</v>
      </c>
      <c r="RL42" s="19" t="str">
        <f t="shared" ca="1" si="344"/>
        <v>-</v>
      </c>
      <c r="RM42" s="19" t="str">
        <f t="shared" ca="1" si="344"/>
        <v>-</v>
      </c>
      <c r="RN42" s="19" t="str">
        <f t="shared" ca="1" si="344"/>
        <v>-</v>
      </c>
      <c r="RO42" s="19" t="str">
        <f t="shared" ca="1" si="344"/>
        <v>-</v>
      </c>
      <c r="RP42" s="19" t="str">
        <f t="shared" ca="1" si="344"/>
        <v>-</v>
      </c>
      <c r="RQ42" s="19" t="str">
        <f t="shared" ca="1" si="343"/>
        <v>-</v>
      </c>
      <c r="RR42" s="19" t="str">
        <f t="shared" ca="1" si="343"/>
        <v>-</v>
      </c>
      <c r="RS42" s="19" t="str">
        <f t="shared" ca="1" si="343"/>
        <v>-</v>
      </c>
      <c r="RT42" s="19" t="str">
        <f t="shared" ca="1" si="343"/>
        <v>-</v>
      </c>
      <c r="RU42" s="19" t="str">
        <f t="shared" ca="1" si="343"/>
        <v>-</v>
      </c>
      <c r="RV42" s="19" t="str">
        <f t="shared" ca="1" si="343"/>
        <v>-</v>
      </c>
      <c r="RW42" s="19" t="str">
        <f t="shared" ca="1" si="343"/>
        <v>-</v>
      </c>
      <c r="RX42" s="19" t="str">
        <f t="shared" ca="1" si="345"/>
        <v>-</v>
      </c>
      <c r="RY42" s="19" t="str">
        <f t="shared" ca="1" si="345"/>
        <v>-</v>
      </c>
      <c r="RZ42" s="19" t="str">
        <f t="shared" ca="1" si="345"/>
        <v>-</v>
      </c>
      <c r="SA42" s="19" t="str">
        <f t="shared" ca="1" si="345"/>
        <v>-</v>
      </c>
      <c r="SB42" s="19" t="str">
        <f t="shared" ca="1" si="345"/>
        <v>-</v>
      </c>
      <c r="SC42" s="19" t="str">
        <f t="shared" ca="1" si="345"/>
        <v>-</v>
      </c>
      <c r="SD42" s="19" t="str">
        <f t="shared" ca="1" si="345"/>
        <v>-</v>
      </c>
      <c r="SE42" s="19" t="str">
        <f t="shared" ca="1" si="345"/>
        <v>-</v>
      </c>
      <c r="SF42" s="19" t="str">
        <f t="shared" ca="1" si="345"/>
        <v>-</v>
      </c>
      <c r="SG42" s="19" t="str">
        <f t="shared" ca="1" si="345"/>
        <v>-</v>
      </c>
      <c r="SH42" s="19" t="str">
        <f t="shared" ca="1" si="345"/>
        <v>-</v>
      </c>
      <c r="SI42" s="19" t="str">
        <f t="shared" ca="1" si="345"/>
        <v>-</v>
      </c>
      <c r="SJ42" s="19" t="str">
        <f t="shared" ca="1" si="345"/>
        <v>-</v>
      </c>
      <c r="SK42" s="19" t="str">
        <f t="shared" ca="1" si="346"/>
        <v>-</v>
      </c>
      <c r="SL42" s="19" t="str">
        <f t="shared" ca="1" si="346"/>
        <v>-</v>
      </c>
      <c r="SM42" s="19" t="str">
        <f t="shared" ca="1" si="346"/>
        <v>-</v>
      </c>
      <c r="SN42" s="19" t="str">
        <f t="shared" ca="1" si="346"/>
        <v>-</v>
      </c>
      <c r="SO42" s="19" t="str">
        <f t="shared" ca="1" si="346"/>
        <v>-</v>
      </c>
      <c r="SP42" s="19" t="str">
        <f t="shared" ca="1" si="346"/>
        <v>-</v>
      </c>
      <c r="SQ42" s="12" t="b">
        <f t="shared" ca="1" si="347"/>
        <v>1</v>
      </c>
      <c r="SR42" s="19" t="str">
        <f t="shared" ca="1" si="387"/>
        <v>-</v>
      </c>
      <c r="SS42" s="19" t="str">
        <f t="shared" ca="1" si="387"/>
        <v>-</v>
      </c>
      <c r="ST42" s="19" t="str">
        <f t="shared" ca="1" si="387"/>
        <v>-</v>
      </c>
      <c r="SU42" s="19" t="str">
        <f t="shared" ca="1" si="387"/>
        <v>-</v>
      </c>
      <c r="SV42" s="19" t="str">
        <f t="shared" ca="1" si="387"/>
        <v>-</v>
      </c>
      <c r="SW42" s="19" t="str">
        <f t="shared" ca="1" si="387"/>
        <v>-</v>
      </c>
      <c r="SX42" s="19" t="str">
        <f t="shared" ca="1" si="387"/>
        <v>-</v>
      </c>
      <c r="SY42" s="19" t="str">
        <f t="shared" ca="1" si="387"/>
        <v>-</v>
      </c>
      <c r="SZ42" s="19" t="str">
        <f t="shared" ca="1" si="387"/>
        <v>-</v>
      </c>
      <c r="TA42" s="19" t="str">
        <f t="shared" ca="1" si="387"/>
        <v>-</v>
      </c>
      <c r="TB42" s="19" t="str">
        <f t="shared" ca="1" si="387"/>
        <v>-</v>
      </c>
      <c r="TC42" s="19" t="str">
        <f t="shared" ca="1" si="387"/>
        <v>-</v>
      </c>
      <c r="TD42" s="19" t="str">
        <f t="shared" ca="1" si="387"/>
        <v>-</v>
      </c>
      <c r="TE42" s="19" t="str">
        <f t="shared" ca="1" si="387"/>
        <v>-</v>
      </c>
      <c r="TF42" s="19" t="str">
        <f t="shared" ca="1" si="387"/>
        <v>-</v>
      </c>
      <c r="TG42" s="19" t="str">
        <f t="shared" ca="1" si="387"/>
        <v>-</v>
      </c>
      <c r="TH42" s="19" t="str">
        <f t="shared" ca="1" si="387"/>
        <v>-</v>
      </c>
      <c r="TI42" s="19" t="str">
        <f t="shared" ca="1" si="387"/>
        <v>-</v>
      </c>
      <c r="TJ42" s="19" t="str">
        <f t="shared" ca="1" si="387"/>
        <v>-</v>
      </c>
      <c r="TK42" s="19" t="str">
        <f t="shared" ca="1" si="387"/>
        <v>-</v>
      </c>
      <c r="TL42" s="19" t="str">
        <f t="shared" ca="1" si="387"/>
        <v>-</v>
      </c>
      <c r="TM42" s="19" t="str">
        <f t="shared" ca="1" si="387"/>
        <v>-</v>
      </c>
      <c r="TN42" s="19" t="str">
        <f t="shared" ca="1" si="387"/>
        <v>-</v>
      </c>
      <c r="TO42" s="19" t="str">
        <f t="shared" ca="1" si="387"/>
        <v>-</v>
      </c>
      <c r="TP42" s="19" t="str">
        <f t="shared" ca="1" si="387"/>
        <v>-</v>
      </c>
      <c r="TQ42" s="19" t="str">
        <f t="shared" ca="1" si="387"/>
        <v>-</v>
      </c>
      <c r="TR42" s="19" t="str">
        <f t="shared" ca="1" si="387"/>
        <v>-</v>
      </c>
      <c r="TS42" s="19" t="str">
        <f t="shared" ca="1" si="387"/>
        <v>-</v>
      </c>
      <c r="TT42" s="19" t="str">
        <f t="shared" ca="1" si="387"/>
        <v>-</v>
      </c>
      <c r="TU42" s="19" t="str">
        <f t="shared" ca="1" si="387"/>
        <v>-</v>
      </c>
      <c r="TV42" s="19" t="str">
        <f t="shared" ca="1" si="387"/>
        <v>-</v>
      </c>
      <c r="TW42" s="19" t="str">
        <f t="shared" ca="1" si="387"/>
        <v>-</v>
      </c>
      <c r="TX42" s="19" t="str">
        <f t="shared" ca="1" si="387"/>
        <v>-</v>
      </c>
      <c r="TY42" s="19" t="str">
        <f t="shared" ca="1" si="387"/>
        <v>-</v>
      </c>
      <c r="TZ42" s="19" t="str">
        <f t="shared" ca="1" si="387"/>
        <v>-</v>
      </c>
      <c r="UA42" s="19" t="str">
        <f t="shared" ca="1" si="387"/>
        <v>-</v>
      </c>
      <c r="UB42" s="19" t="str">
        <f t="shared" ca="1" si="387"/>
        <v>-</v>
      </c>
      <c r="UC42" s="19" t="str">
        <f t="shared" ca="1" si="387"/>
        <v>-</v>
      </c>
      <c r="UD42" s="19" t="str">
        <f t="shared" ca="1" si="387"/>
        <v>-</v>
      </c>
      <c r="UE42" s="19" t="str">
        <f t="shared" ca="1" si="387"/>
        <v>-</v>
      </c>
      <c r="UF42" s="19" t="str">
        <f t="shared" ca="1" si="387"/>
        <v>-</v>
      </c>
      <c r="UG42" s="19" t="str">
        <f t="shared" ca="1" si="387"/>
        <v>-</v>
      </c>
      <c r="UH42" s="19" t="str">
        <f t="shared" ca="1" si="387"/>
        <v>-</v>
      </c>
      <c r="UI42" s="19" t="str">
        <f t="shared" ca="1" si="387"/>
        <v>-</v>
      </c>
      <c r="UJ42" s="19" t="str">
        <f t="shared" ca="1" si="387"/>
        <v>-</v>
      </c>
      <c r="UK42" s="19" t="str">
        <f t="shared" ca="1" si="387"/>
        <v>-</v>
      </c>
      <c r="UL42" s="19" t="str">
        <f t="shared" ca="1" si="387"/>
        <v>-</v>
      </c>
      <c r="UM42" s="19" t="str">
        <f t="shared" ca="1" si="387"/>
        <v>-</v>
      </c>
      <c r="UN42" s="19" t="str">
        <f t="shared" ca="1" si="387"/>
        <v>-</v>
      </c>
      <c r="UO42" s="19" t="str">
        <f t="shared" ca="1" si="387"/>
        <v>-</v>
      </c>
      <c r="UP42" s="19" t="str">
        <f t="shared" ca="1" si="383"/>
        <v>-</v>
      </c>
      <c r="UQ42" s="19" t="str">
        <f t="shared" ca="1" si="376"/>
        <v>-</v>
      </c>
      <c r="UR42" s="19" t="str">
        <f t="shared" ca="1" si="376"/>
        <v>-</v>
      </c>
      <c r="US42" s="19" t="str">
        <f t="shared" ca="1" si="376"/>
        <v>-</v>
      </c>
      <c r="UT42" s="19" t="str">
        <f t="shared" ca="1" si="376"/>
        <v>-</v>
      </c>
      <c r="UU42" s="19" t="str">
        <f t="shared" ca="1" si="348"/>
        <v>-</v>
      </c>
      <c r="UV42" s="19" t="str">
        <f t="shared" ca="1" si="348"/>
        <v>-</v>
      </c>
      <c r="UW42" s="19" t="str">
        <f t="shared" ca="1" si="348"/>
        <v>-</v>
      </c>
      <c r="UX42" s="19" t="str">
        <f t="shared" ca="1" si="348"/>
        <v>-</v>
      </c>
      <c r="UY42" s="19" t="str">
        <f t="shared" ca="1" si="348"/>
        <v>-</v>
      </c>
      <c r="UZ42" s="19" t="str">
        <f t="shared" ca="1" si="348"/>
        <v>-</v>
      </c>
      <c r="VA42" s="19">
        <f t="shared" ca="1" si="377"/>
        <v>0</v>
      </c>
      <c r="VB42" s="23">
        <v>0</v>
      </c>
    </row>
    <row r="43" spans="1:574" outlineLevel="1">
      <c r="A43" s="21">
        <f t="shared" ref="A43" si="393">ROW(A43)-5</f>
        <v>38</v>
      </c>
      <c r="B43" s="21"/>
      <c r="D43" s="14"/>
      <c r="E43" t="b">
        <v>0</v>
      </c>
      <c r="I43" s="21"/>
      <c r="J43" s="21"/>
      <c r="K43" s="21"/>
      <c r="L43" s="21"/>
      <c r="M43" s="21"/>
      <c r="N43" s="21"/>
      <c r="O43" s="21"/>
      <c r="P43" s="21"/>
      <c r="Q43" s="21"/>
      <c r="R43" s="21"/>
      <c r="S43" s="21"/>
      <c r="T43" s="21"/>
      <c r="U43" s="21"/>
      <c r="V43" s="21"/>
      <c r="W43" s="21"/>
      <c r="X43" s="21"/>
      <c r="Y43" s="211"/>
      <c r="Z43" s="211"/>
      <c r="AA43" s="211"/>
      <c r="AB43" s="211"/>
      <c r="AC43" s="21"/>
      <c r="AD43" s="211"/>
      <c r="AE43" s="211"/>
      <c r="AF43" s="211"/>
      <c r="AG43" s="211"/>
      <c r="AH43" s="211"/>
      <c r="AI43" s="314" t="e">
        <f>INDEX(CHOOSE($O43,DataAutumn!i.OptLTWAdj,DataWinter!i.OptLTWAdj,DataSpring!i.OptLTWAdj),AI$15+($AP43-1)*3+($AC43-1)*15,$X43+($N43-1)*4)</f>
        <v>#VALUE!</v>
      </c>
      <c r="AJ43" s="211"/>
      <c r="AK43" s="211"/>
      <c r="AS43" s="228" t="str">
        <f ca="1">"blank "&amp;TEXT(RAND(),"0.000")</f>
        <v>blank 0.570</v>
      </c>
      <c r="AT43" s="9" t="str">
        <f ca="1">IF(COUNTIF(AS$5:AS43,AS43)=1,"-","Dup")</f>
        <v>-</v>
      </c>
      <c r="AU43" s="9"/>
      <c r="AV43" s="14"/>
      <c r="AW43" s="14"/>
      <c r="AX43" s="14"/>
      <c r="AY43" s="14"/>
      <c r="AZ43" s="14"/>
      <c r="BA43" s="14"/>
      <c r="BB43" s="14"/>
      <c r="BC43" s="14"/>
      <c r="BD43" s="9"/>
      <c r="BE43" s="14"/>
      <c r="BF43" s="14"/>
      <c r="BG43" s="14"/>
      <c r="BH43" s="14"/>
      <c r="BI43" s="14"/>
      <c r="BJ43" s="14"/>
      <c r="BK43" s="14"/>
      <c r="BL43" s="9"/>
      <c r="BM43" s="14"/>
      <c r="BN43" s="14"/>
      <c r="BO43" s="14"/>
      <c r="BP43" s="14"/>
      <c r="BQ43" s="14"/>
      <c r="BR43" s="14"/>
      <c r="BS43" s="14"/>
      <c r="BT43" s="14"/>
      <c r="BU43" s="14"/>
      <c r="BV43" s="14"/>
      <c r="BW43" s="14"/>
      <c r="BX43" s="9"/>
      <c r="BY43" s="14"/>
      <c r="BZ43" s="14"/>
      <c r="CA43" s="14"/>
      <c r="CB43" s="14"/>
      <c r="CC43" s="14"/>
      <c r="CD43" s="14"/>
      <c r="CE43" s="14"/>
      <c r="CF43" s="14"/>
      <c r="CG43" s="14"/>
      <c r="CH43" s="14"/>
      <c r="CI43" s="9"/>
      <c r="CJ43" s="14"/>
      <c r="CK43" s="14"/>
      <c r="CL43" s="14"/>
      <c r="CM43" s="14"/>
      <c r="CN43" s="14"/>
      <c r="CO43" s="14"/>
      <c r="CP43" s="14"/>
      <c r="CQ43" s="14"/>
      <c r="CR43" s="14"/>
      <c r="CS43" s="14"/>
      <c r="CT43" s="14"/>
      <c r="CU43" s="14"/>
      <c r="CV43" s="14"/>
      <c r="CW43" s="14"/>
      <c r="CX43" s="14"/>
      <c r="CY43" s="14"/>
      <c r="CZ43" s="14"/>
      <c r="DA43" s="14"/>
      <c r="DB43" s="14"/>
      <c r="DC43" s="14"/>
      <c r="DD43" s="14"/>
      <c r="DE43" s="14"/>
      <c r="DF43" s="14"/>
      <c r="DG43" s="14"/>
      <c r="DH43" s="14"/>
      <c r="DI43" s="14"/>
      <c r="DJ43" s="14"/>
      <c r="DK43" s="14"/>
      <c r="DL43" s="14"/>
      <c r="DM43" s="14"/>
      <c r="DN43" s="14"/>
      <c r="DO43" s="14"/>
      <c r="DP43" s="14"/>
      <c r="DQ43" s="14"/>
      <c r="DR43" s="9"/>
      <c r="DS43" s="14"/>
      <c r="DT43" s="14"/>
      <c r="DU43" s="14"/>
      <c r="DV43" s="14"/>
      <c r="DW43" s="14"/>
      <c r="DX43" s="14"/>
      <c r="DY43" s="14"/>
      <c r="DZ43" s="14"/>
      <c r="EA43" s="14"/>
      <c r="EB43" s="14"/>
      <c r="EC43" s="14"/>
      <c r="ED43" s="14"/>
      <c r="EE43" s="14"/>
      <c r="EF43" s="14"/>
      <c r="EG43" s="14"/>
      <c r="EH43" s="14"/>
      <c r="EI43" s="14"/>
      <c r="EJ43" s="14"/>
      <c r="EK43" s="14"/>
      <c r="EL43" s="14"/>
      <c r="EM43" s="14"/>
      <c r="EN43" s="14"/>
      <c r="EO43" s="14"/>
      <c r="EP43" s="14"/>
      <c r="EQ43" s="14"/>
      <c r="ER43" s="14"/>
      <c r="ES43" s="14"/>
      <c r="ET43" s="14"/>
      <c r="EU43" s="14"/>
      <c r="EV43" s="14"/>
      <c r="EW43" s="14"/>
      <c r="EX43" s="14"/>
      <c r="EY43" s="14"/>
      <c r="EZ43" s="14"/>
      <c r="FA43" s="14"/>
      <c r="FB43" s="14"/>
      <c r="FC43" s="14"/>
      <c r="FD43" s="14"/>
      <c r="FE43" s="14"/>
      <c r="FF43" s="14"/>
      <c r="FG43" s="14"/>
      <c r="FH43" s="14"/>
      <c r="FI43" s="14"/>
      <c r="FJ43" s="14"/>
      <c r="FK43" s="14"/>
      <c r="FL43" s="14"/>
      <c r="FM43" s="14"/>
      <c r="FN43" s="14"/>
      <c r="FO43" s="14"/>
      <c r="FP43" s="14"/>
      <c r="FQ43" s="14"/>
      <c r="FR43" s="14"/>
      <c r="FS43" s="14"/>
      <c r="FT43" s="14"/>
      <c r="FU43" s="14"/>
      <c r="FV43" s="14"/>
      <c r="FW43" s="14"/>
      <c r="FX43" s="14"/>
      <c r="FY43" s="14"/>
      <c r="FZ43" s="14"/>
      <c r="GA43" s="14"/>
      <c r="GB43" s="14"/>
      <c r="GC43" s="14"/>
      <c r="GD43" s="14"/>
      <c r="GE43" s="14"/>
      <c r="GF43" s="14"/>
      <c r="GG43" s="14"/>
      <c r="GH43" s="14"/>
      <c r="GI43" s="14"/>
      <c r="GJ43" s="14"/>
      <c r="GK43" s="14"/>
      <c r="GL43" s="14"/>
      <c r="GM43" s="14"/>
      <c r="GN43" s="14"/>
      <c r="GO43" s="14"/>
      <c r="GP43" s="14"/>
      <c r="GQ43" s="14"/>
      <c r="GR43" s="14"/>
      <c r="GS43" s="14"/>
      <c r="GT43" s="14"/>
      <c r="GU43" s="14"/>
      <c r="GV43" s="14"/>
      <c r="GW43" s="14"/>
      <c r="GX43" s="14"/>
      <c r="GY43" s="14"/>
      <c r="GZ43" s="14"/>
      <c r="HA43" s="14"/>
      <c r="HB43" s="14"/>
      <c r="HC43" s="14"/>
      <c r="HD43" s="14"/>
      <c r="HE43" s="14"/>
      <c r="HF43" s="14"/>
      <c r="HG43" s="14"/>
      <c r="HH43" s="14"/>
      <c r="HI43" s="14"/>
      <c r="HJ43" s="14"/>
      <c r="HK43" s="14"/>
      <c r="HL43" s="14"/>
      <c r="HM43" s="14"/>
      <c r="HN43" s="14"/>
      <c r="HO43" s="14"/>
      <c r="HP43" s="14"/>
      <c r="HQ43" s="14"/>
      <c r="HR43" s="14"/>
      <c r="HS43" s="14"/>
      <c r="HT43" s="14"/>
      <c r="HU43" s="14"/>
      <c r="HV43" s="14"/>
      <c r="HW43" s="14"/>
      <c r="HX43" s="14"/>
      <c r="HY43" s="14"/>
      <c r="HZ43" s="14"/>
      <c r="IA43" s="14"/>
      <c r="IB43" s="14"/>
      <c r="IC43" s="14"/>
      <c r="ID43" s="14"/>
      <c r="IE43" s="14"/>
      <c r="IF43" s="14"/>
      <c r="IG43" s="14"/>
      <c r="IH43" s="14"/>
      <c r="II43" s="14"/>
      <c r="IJ43" s="14"/>
      <c r="IK43" s="14"/>
      <c r="IL43" s="14"/>
      <c r="IM43" s="14"/>
      <c r="IN43" s="14"/>
      <c r="IO43" s="14"/>
      <c r="IP43" s="14"/>
      <c r="IQ43" s="14"/>
      <c r="IR43" s="14"/>
      <c r="IS43" s="14"/>
      <c r="IT43" s="14"/>
      <c r="IU43" s="14"/>
      <c r="IV43" s="14"/>
      <c r="IW43" s="14"/>
      <c r="IX43" s="14"/>
      <c r="IY43" s="14"/>
      <c r="IZ43" s="14"/>
      <c r="JA43" s="9"/>
      <c r="JB43" s="14"/>
      <c r="JC43" s="14"/>
      <c r="JD43" s="14"/>
      <c r="JE43" s="14"/>
      <c r="JF43" s="14"/>
      <c r="JG43" s="14"/>
      <c r="JH43" s="14"/>
      <c r="JI43" s="14"/>
      <c r="JJ43" s="14"/>
      <c r="JK43" s="14"/>
      <c r="JL43" s="14"/>
      <c r="JM43" s="14"/>
      <c r="JN43" s="14"/>
      <c r="JO43" s="14"/>
      <c r="JP43" s="14"/>
      <c r="JQ43" s="14"/>
      <c r="JR43" s="14"/>
      <c r="JS43" s="14"/>
      <c r="JT43" s="14"/>
      <c r="JU43" s="14"/>
      <c r="JV43" s="14"/>
      <c r="JW43" s="14"/>
      <c r="JX43" s="14"/>
      <c r="JY43" s="14"/>
      <c r="JZ43" s="14"/>
      <c r="KA43" s="14"/>
      <c r="KB43" s="14"/>
      <c r="KC43" s="14"/>
      <c r="KD43" s="14"/>
      <c r="KE43" s="14"/>
      <c r="KF43" s="14"/>
      <c r="KG43" s="14"/>
      <c r="KH43" s="14"/>
      <c r="KI43" s="14"/>
      <c r="KJ43" s="14"/>
      <c r="KK43" s="14"/>
      <c r="KL43" s="14"/>
      <c r="KM43" s="14"/>
      <c r="KN43" s="14"/>
      <c r="KO43" s="14"/>
      <c r="KP43" s="14"/>
      <c r="KQ43" s="9"/>
      <c r="KR43" s="14"/>
      <c r="KS43" s="14"/>
      <c r="KT43" s="14"/>
      <c r="KU43" s="14"/>
      <c r="KV43" s="14"/>
      <c r="KW43" s="14"/>
      <c r="KX43" s="14"/>
      <c r="KY43" s="14"/>
      <c r="KZ43" s="14"/>
      <c r="LA43" s="14"/>
      <c r="LB43" s="14"/>
      <c r="LC43" s="14"/>
      <c r="LD43" s="14"/>
      <c r="LE43" s="14"/>
      <c r="LF43" s="14"/>
      <c r="LG43" s="14"/>
      <c r="LH43" s="14"/>
      <c r="LI43" s="14"/>
      <c r="LJ43" s="14"/>
      <c r="LK43" s="14"/>
      <c r="LL43" s="14"/>
      <c r="LM43" s="14"/>
      <c r="LN43" s="14"/>
      <c r="LO43" s="14"/>
      <c r="LP43" s="14"/>
      <c r="LQ43" s="14"/>
      <c r="LR43" s="14"/>
      <c r="LS43" s="14"/>
      <c r="LT43" s="14"/>
      <c r="LU43" s="14"/>
      <c r="LV43" s="14"/>
      <c r="LW43" s="14"/>
      <c r="LX43" s="14"/>
      <c r="LY43" s="14"/>
      <c r="LZ43" s="14"/>
      <c r="MA43" s="14"/>
      <c r="MB43" s="14"/>
      <c r="MC43" s="14"/>
      <c r="MD43" s="14"/>
      <c r="ME43" s="14"/>
      <c r="MF43" s="14"/>
      <c r="MG43" s="14"/>
      <c r="MH43" s="14"/>
      <c r="MI43" s="14"/>
      <c r="MJ43" s="14"/>
      <c r="MK43" s="14"/>
      <c r="ML43" s="14"/>
      <c r="MM43" s="14"/>
      <c r="MN43" s="14"/>
      <c r="MO43" s="14"/>
      <c r="MP43" s="14"/>
      <c r="MQ43" s="14"/>
      <c r="MR43" s="14"/>
      <c r="MS43" s="14"/>
      <c r="MT43" s="9"/>
      <c r="MU43" s="14"/>
      <c r="MV43" s="14"/>
      <c r="MW43" s="14"/>
      <c r="MX43" s="14"/>
      <c r="MY43" s="14"/>
      <c r="MZ43" s="14"/>
      <c r="NA43" s="14"/>
      <c r="NB43" s="9"/>
      <c r="NC43" s="14"/>
      <c r="ND43" s="14"/>
      <c r="NE43" s="14"/>
      <c r="NF43" s="14"/>
      <c r="NG43" s="14"/>
      <c r="NH43" s="14"/>
      <c r="NI43" s="14"/>
      <c r="NJ43" s="14"/>
      <c r="NK43" s="14"/>
      <c r="NL43" s="14"/>
      <c r="NM43" s="14"/>
      <c r="NN43" s="14"/>
      <c r="NO43" s="14"/>
      <c r="NP43" s="14"/>
      <c r="NQ43" s="14"/>
      <c r="NR43" s="14"/>
      <c r="NS43" s="14"/>
      <c r="NT43" s="14"/>
      <c r="NU43" s="14"/>
      <c r="NV43" s="9"/>
      <c r="NW43" s="14"/>
      <c r="NX43" s="14"/>
      <c r="NY43" s="14"/>
      <c r="NZ43" s="14"/>
      <c r="OA43" s="14"/>
      <c r="OB43" s="14"/>
      <c r="OC43" s="14"/>
      <c r="OD43" s="14"/>
      <c r="OE43" s="14"/>
      <c r="OF43" s="14"/>
      <c r="OG43" s="14"/>
      <c r="OH43" s="14"/>
      <c r="OI43" s="14"/>
      <c r="OJ43" s="14"/>
      <c r="OK43" s="14"/>
      <c r="OL43" s="14"/>
      <c r="OM43" s="14"/>
      <c r="ON43" s="14"/>
      <c r="OO43" s="14"/>
      <c r="OP43" s="14"/>
      <c r="OQ43" s="14"/>
      <c r="OR43" s="14"/>
      <c r="OS43" s="14"/>
      <c r="OT43" s="14"/>
      <c r="OU43" s="14"/>
      <c r="OV43" s="14"/>
      <c r="OW43" s="14"/>
      <c r="OX43" s="14"/>
      <c r="OY43" s="14"/>
      <c r="OZ43" s="14"/>
      <c r="PA43" s="14"/>
      <c r="PB43" s="14"/>
      <c r="PC43" s="14"/>
      <c r="PD43" s="14"/>
      <c r="PE43" s="14"/>
      <c r="PF43" s="14"/>
      <c r="PG43" s="14"/>
      <c r="PH43" s="14"/>
      <c r="PI43" s="14"/>
      <c r="PJ43" s="14"/>
      <c r="PK43" s="14"/>
      <c r="PL43" s="14"/>
      <c r="PM43" s="14"/>
      <c r="PN43" s="14"/>
      <c r="PO43" s="14"/>
      <c r="PP43" s="14"/>
      <c r="PQ43" s="14"/>
      <c r="PR43" s="14"/>
      <c r="PS43" s="14"/>
      <c r="PT43" s="14"/>
      <c r="PU43" s="14"/>
      <c r="PV43" s="14"/>
      <c r="PW43" s="14"/>
      <c r="PX43" s="14"/>
      <c r="PY43" s="14"/>
      <c r="PZ43" s="14"/>
      <c r="QA43" s="14"/>
      <c r="QB43" s="14"/>
      <c r="QC43" s="14"/>
      <c r="QD43" s="14"/>
      <c r="QE43" s="14"/>
      <c r="QF43" s="14"/>
      <c r="QG43" s="14"/>
      <c r="QH43" s="14"/>
      <c r="QI43" s="14"/>
      <c r="QJ43" s="14"/>
      <c r="QK43" s="14"/>
      <c r="QL43" s="14"/>
      <c r="QM43" s="14"/>
      <c r="QN43" s="14"/>
      <c r="QO43" s="14"/>
      <c r="QP43" s="14"/>
      <c r="QQ43" s="14"/>
      <c r="QR43" s="14"/>
      <c r="QS43" s="14"/>
      <c r="QT43" s="14"/>
      <c r="QU43" s="14"/>
      <c r="QV43" s="14"/>
      <c r="QW43" s="14"/>
      <c r="QX43" s="14"/>
      <c r="QY43" s="14"/>
      <c r="QZ43" s="14"/>
      <c r="RA43" s="14"/>
      <c r="RB43" s="14"/>
      <c r="RC43" s="14"/>
      <c r="RD43" s="14"/>
      <c r="RE43" s="14"/>
      <c r="RF43" s="14"/>
      <c r="RG43" s="14"/>
      <c r="RH43" s="14"/>
      <c r="RI43" s="14"/>
      <c r="RJ43" s="14"/>
      <c r="RK43" s="14"/>
      <c r="RL43" s="14"/>
      <c r="RM43" s="14"/>
      <c r="RN43" s="14"/>
      <c r="RO43" s="14"/>
      <c r="RP43" s="14"/>
      <c r="RQ43" s="14"/>
      <c r="RR43" s="14"/>
      <c r="RS43" s="14"/>
      <c r="RT43" s="14"/>
      <c r="RU43" s="14"/>
      <c r="RV43" s="14"/>
      <c r="RW43" s="14"/>
      <c r="RX43" s="14"/>
      <c r="RY43" s="14"/>
      <c r="RZ43" s="14"/>
      <c r="SA43" s="14"/>
      <c r="SB43" s="14"/>
      <c r="SC43" s="14"/>
      <c r="SD43" s="14"/>
      <c r="SE43" s="14"/>
      <c r="SF43" s="14"/>
      <c r="SG43" s="14"/>
      <c r="SH43" s="14"/>
      <c r="SI43" s="14"/>
      <c r="SJ43" s="14"/>
      <c r="SK43" s="14"/>
      <c r="SL43" s="14"/>
      <c r="SM43" s="14"/>
      <c r="SN43" s="14"/>
      <c r="SO43" s="14"/>
      <c r="SP43" s="14"/>
      <c r="SQ43" s="14"/>
      <c r="SR43" s="14"/>
      <c r="SS43" s="14"/>
      <c r="ST43" s="14"/>
      <c r="SU43" s="14"/>
      <c r="SV43" s="14"/>
      <c r="SW43" s="14"/>
      <c r="SX43" s="14"/>
      <c r="SY43" s="14"/>
      <c r="SZ43" s="14"/>
      <c r="TA43" s="14"/>
      <c r="TB43" s="14"/>
      <c r="TC43" s="14"/>
      <c r="TD43" s="14"/>
      <c r="TE43" s="14"/>
      <c r="TF43" s="14"/>
      <c r="TG43" s="14"/>
      <c r="TH43" s="14"/>
      <c r="TI43" s="14"/>
      <c r="TJ43" s="14"/>
      <c r="TK43" s="14"/>
      <c r="TL43" s="14"/>
      <c r="TM43" s="14"/>
      <c r="TN43" s="14"/>
      <c r="TO43" s="14"/>
      <c r="TP43" s="14"/>
      <c r="TQ43" s="14"/>
      <c r="TR43" s="14"/>
      <c r="TS43" s="14"/>
      <c r="TT43" s="14"/>
      <c r="TU43" s="14"/>
      <c r="TV43" s="14"/>
      <c r="TW43" s="14"/>
      <c r="TX43" s="14"/>
      <c r="TY43" s="14"/>
      <c r="TZ43" s="14"/>
      <c r="UA43" s="14"/>
      <c r="UB43" s="14"/>
      <c r="UC43" s="14"/>
      <c r="UD43" s="14"/>
      <c r="UE43" s="14"/>
      <c r="UF43" s="14"/>
      <c r="UG43" s="14"/>
      <c r="UH43" s="14"/>
      <c r="UI43" s="14"/>
      <c r="UJ43" s="14"/>
      <c r="UK43" s="14"/>
      <c r="UL43" s="14"/>
      <c r="UM43" s="14"/>
      <c r="UN43" s="14"/>
      <c r="UO43" s="14"/>
      <c r="UP43" s="14"/>
      <c r="UQ43" s="14"/>
      <c r="UR43" s="14"/>
      <c r="US43" s="14"/>
      <c r="UT43" s="14"/>
      <c r="UU43" s="14"/>
      <c r="UV43" s="14"/>
      <c r="UW43" s="14"/>
      <c r="UX43" s="14"/>
      <c r="UY43" s="14"/>
      <c r="UZ43" s="14"/>
      <c r="VA43" s="14"/>
      <c r="VB43" s="23">
        <v>0</v>
      </c>
    </row>
    <row r="44" spans="1:574">
      <c r="A44" s="21">
        <f>ROW(A44)-5</f>
        <v>39</v>
      </c>
      <c r="B44" s="21"/>
      <c r="D44" s="504"/>
      <c r="E44" t="b">
        <v>0</v>
      </c>
      <c r="G44" s="29" t="s">
        <v>1876</v>
      </c>
      <c r="N44" s="268">
        <v>2</v>
      </c>
      <c r="O44" s="211"/>
      <c r="P44" s="268">
        <v>2</v>
      </c>
      <c r="Q44" s="211"/>
      <c r="R44" s="211"/>
      <c r="S44" s="211"/>
      <c r="T44" s="211"/>
      <c r="U44" s="268">
        <v>1</v>
      </c>
      <c r="V44" s="268">
        <v>1</v>
      </c>
      <c r="W44" s="268">
        <v>1</v>
      </c>
      <c r="X44" s="268">
        <v>3</v>
      </c>
      <c r="Y44" s="211"/>
      <c r="Z44" s="211"/>
      <c r="AA44" s="211"/>
      <c r="AB44" s="211"/>
      <c r="AD44" s="211"/>
      <c r="AE44" s="211"/>
      <c r="AF44" s="211"/>
      <c r="AG44" s="211"/>
      <c r="AH44" s="211"/>
      <c r="AI44" s="211"/>
      <c r="AJ44" s="211"/>
      <c r="AK44" s="211"/>
      <c r="AR44" s="211"/>
      <c r="AS44" s="26" t="s">
        <v>1882</v>
      </c>
      <c r="AT44" s="9" t="str">
        <f ca="1">IF(COUNTIF(AS$5:AS44,AS44)=1,"-","Dup")</f>
        <v>-</v>
      </c>
      <c r="AU44" s="9"/>
      <c r="AV44" s="504"/>
      <c r="AW44" s="504"/>
      <c r="AX44" s="504"/>
      <c r="AY44" s="504"/>
      <c r="AZ44" s="504"/>
      <c r="BA44" s="504"/>
      <c r="BB44" s="504"/>
      <c r="BC44" s="504"/>
      <c r="BD44" s="9"/>
      <c r="BE44" s="504"/>
      <c r="BF44" s="504"/>
      <c r="BG44" s="504"/>
      <c r="BH44" s="504"/>
      <c r="BI44" s="504"/>
      <c r="BJ44" s="504"/>
      <c r="BK44" s="504"/>
      <c r="BL44" s="9"/>
      <c r="BM44" s="504"/>
      <c r="BN44" s="504"/>
      <c r="BO44" s="504"/>
      <c r="BP44" s="504"/>
      <c r="BQ44" s="504"/>
      <c r="BR44" s="504"/>
      <c r="BS44" s="504"/>
      <c r="BT44" s="504"/>
      <c r="BU44" s="504"/>
      <c r="BV44" s="504"/>
      <c r="BW44" s="504"/>
      <c r="BX44" s="9"/>
      <c r="BY44" s="504"/>
      <c r="BZ44" s="504"/>
      <c r="CA44" s="504"/>
      <c r="CB44" s="504"/>
      <c r="CC44" s="504"/>
      <c r="CD44" s="504"/>
      <c r="CE44" s="504"/>
      <c r="CF44" s="504"/>
      <c r="CG44" s="504"/>
      <c r="CH44" s="504"/>
      <c r="CI44" s="9"/>
      <c r="CJ44" s="504"/>
      <c r="CK44" s="504"/>
      <c r="CL44" s="504"/>
      <c r="CM44" s="504"/>
      <c r="CN44" s="504"/>
      <c r="CO44" s="504"/>
      <c r="CP44" s="504"/>
      <c r="CQ44" s="504"/>
      <c r="CR44" s="504"/>
      <c r="CS44" s="504"/>
      <c r="CT44" s="504"/>
      <c r="CU44" s="504"/>
      <c r="CV44" s="504"/>
      <c r="CW44" s="504"/>
      <c r="CX44" s="504"/>
      <c r="CY44" s="504"/>
      <c r="CZ44" s="504"/>
      <c r="DA44" s="504"/>
      <c r="DB44" s="504"/>
      <c r="DC44" s="504"/>
      <c r="DD44" s="504"/>
      <c r="DE44" s="504"/>
      <c r="DF44" s="504"/>
      <c r="DG44" s="504"/>
      <c r="DH44" s="504"/>
      <c r="DI44" s="504"/>
      <c r="DJ44" s="504"/>
      <c r="DK44" s="504"/>
      <c r="DL44" s="504"/>
      <c r="DM44" s="504"/>
      <c r="DN44" s="504"/>
      <c r="DO44" s="504"/>
      <c r="DP44" s="504"/>
      <c r="DQ44" s="504"/>
      <c r="DR44" s="9"/>
      <c r="DS44" s="504"/>
      <c r="DT44" s="504"/>
      <c r="DU44" s="504"/>
      <c r="DV44" s="504"/>
      <c r="DW44" s="504"/>
      <c r="DX44" s="504"/>
      <c r="DY44" s="504"/>
      <c r="DZ44" s="504"/>
      <c r="EA44" s="504"/>
      <c r="EB44" s="504"/>
      <c r="EC44" s="504"/>
      <c r="ED44" s="504"/>
      <c r="EE44" s="505"/>
      <c r="EF44" s="504"/>
      <c r="EG44" s="504"/>
      <c r="EH44" s="504"/>
      <c r="EI44" s="504"/>
      <c r="EJ44" s="504"/>
      <c r="EK44" s="504"/>
      <c r="EL44" s="504"/>
      <c r="EM44" s="504"/>
      <c r="EN44" s="504"/>
      <c r="EO44" s="504"/>
      <c r="EP44" s="504"/>
      <c r="EQ44" s="504"/>
      <c r="ER44" s="504"/>
      <c r="ES44" s="504"/>
      <c r="ET44" s="504"/>
      <c r="EU44" s="504"/>
      <c r="EV44" s="504"/>
      <c r="EW44" s="504"/>
      <c r="EX44" s="504"/>
      <c r="EY44" s="504"/>
      <c r="EZ44" s="504"/>
      <c r="FA44" s="504"/>
      <c r="FB44" s="504"/>
      <c r="FC44" s="504"/>
      <c r="FD44" s="504"/>
      <c r="FE44" s="504"/>
      <c r="FF44" s="504"/>
      <c r="FG44" s="504"/>
      <c r="FH44" s="504"/>
      <c r="FI44" s="504"/>
      <c r="FJ44" s="504"/>
      <c r="FK44" s="504"/>
      <c r="FL44" s="504"/>
      <c r="FM44" s="504"/>
      <c r="FN44" s="504"/>
      <c r="FO44" s="504"/>
      <c r="FP44" s="504"/>
      <c r="FQ44" s="504"/>
      <c r="FR44" s="504"/>
      <c r="FS44" s="504"/>
      <c r="FT44" s="504"/>
      <c r="FU44" s="504"/>
      <c r="FV44" s="504"/>
      <c r="FW44" s="504"/>
      <c r="FX44" s="504"/>
      <c r="FY44" s="504"/>
      <c r="FZ44" s="504"/>
      <c r="GA44" s="504"/>
      <c r="GB44" s="504"/>
      <c r="GC44" s="504"/>
      <c r="GD44" s="504"/>
      <c r="GE44" s="504"/>
      <c r="GF44" s="504"/>
      <c r="GG44" s="504"/>
      <c r="GH44" s="504"/>
      <c r="GI44" s="504"/>
      <c r="GJ44" s="504"/>
      <c r="GK44" s="504"/>
      <c r="GL44" s="504"/>
      <c r="GM44" s="504"/>
      <c r="GN44" s="504"/>
      <c r="GO44" s="504"/>
      <c r="GP44" s="504"/>
      <c r="GQ44" s="504"/>
      <c r="GR44" s="504"/>
      <c r="GS44" s="504"/>
      <c r="GT44" s="504"/>
      <c r="GU44" s="504"/>
      <c r="GV44" s="504"/>
      <c r="GW44" s="504"/>
      <c r="GX44" s="504"/>
      <c r="GY44" s="504"/>
      <c r="GZ44" s="504"/>
      <c r="HA44" s="504"/>
      <c r="HB44" s="504"/>
      <c r="HC44" s="504"/>
      <c r="HD44" s="504"/>
      <c r="HE44" s="504"/>
      <c r="HF44" s="504"/>
      <c r="HG44" s="504"/>
      <c r="HH44" s="504"/>
      <c r="HI44" s="504"/>
      <c r="HJ44" s="504"/>
      <c r="HK44" s="504"/>
      <c r="HL44" s="504"/>
      <c r="HM44" s="504"/>
      <c r="HN44" s="504"/>
      <c r="HO44" s="504"/>
      <c r="HP44" s="504"/>
      <c r="HQ44" s="504"/>
      <c r="HR44" s="504"/>
      <c r="HS44" s="504"/>
      <c r="HT44" s="504"/>
      <c r="HU44" s="504"/>
      <c r="HV44" s="504"/>
      <c r="HW44" s="504"/>
      <c r="HX44" s="504"/>
      <c r="HY44" s="504"/>
      <c r="HZ44" s="504"/>
      <c r="IA44" s="504"/>
      <c r="IB44" s="504"/>
      <c r="IC44" s="504"/>
      <c r="ID44" s="504"/>
      <c r="IE44" s="504"/>
      <c r="IF44" s="504"/>
      <c r="IG44" s="504"/>
      <c r="IH44" s="504"/>
      <c r="II44" s="504"/>
      <c r="IJ44" s="504"/>
      <c r="IK44" s="504"/>
      <c r="IL44" s="504"/>
      <c r="IM44" s="504"/>
      <c r="IN44" s="504"/>
      <c r="IO44" s="504"/>
      <c r="IP44" s="504"/>
      <c r="IQ44" s="504"/>
      <c r="IR44" s="504"/>
      <c r="IS44" s="504"/>
      <c r="IT44" s="504"/>
      <c r="IU44" s="504"/>
      <c r="IV44" s="504"/>
      <c r="IW44" s="504"/>
      <c r="IX44" s="504"/>
      <c r="IY44" s="504"/>
      <c r="IZ44" s="504"/>
      <c r="JA44" s="9"/>
      <c r="JB44" s="504"/>
      <c r="JC44" s="504"/>
      <c r="JD44" s="504"/>
      <c r="JE44" s="504"/>
      <c r="JF44" s="504"/>
      <c r="JG44" s="504"/>
      <c r="JH44" s="504"/>
      <c r="JI44" s="504"/>
      <c r="JJ44" s="504"/>
      <c r="JK44" s="504"/>
      <c r="JL44" s="504"/>
      <c r="JM44" s="504"/>
      <c r="JN44" s="504"/>
      <c r="JO44" s="504"/>
      <c r="JP44" s="504"/>
      <c r="JQ44" s="504"/>
      <c r="JR44" s="504"/>
      <c r="JS44" s="504"/>
      <c r="JT44" s="504"/>
      <c r="JU44" s="504"/>
      <c r="JV44" s="504"/>
      <c r="JW44" s="504"/>
      <c r="JX44" s="504"/>
      <c r="JY44" s="504"/>
      <c r="JZ44" s="504"/>
      <c r="KA44" s="504"/>
      <c r="KB44" s="504"/>
      <c r="KC44" s="504"/>
      <c r="KD44" s="504"/>
      <c r="KE44" s="504"/>
      <c r="KF44" s="504"/>
      <c r="KG44" s="504"/>
      <c r="KH44" s="504"/>
      <c r="KI44" s="504"/>
      <c r="KJ44" s="504"/>
      <c r="KK44" s="504"/>
      <c r="KL44" s="504"/>
      <c r="KM44" s="504"/>
      <c r="KN44" s="504"/>
      <c r="KO44" s="504"/>
      <c r="KP44" s="504"/>
      <c r="KQ44" s="9"/>
      <c r="KR44" s="504"/>
      <c r="KS44" s="504"/>
      <c r="KT44" s="504"/>
      <c r="KU44" s="504"/>
      <c r="KV44" s="504"/>
      <c r="KW44" s="504"/>
      <c r="KX44" s="504"/>
      <c r="KY44" s="504"/>
      <c r="KZ44" s="504"/>
      <c r="LA44" s="504"/>
      <c r="LB44" s="504"/>
      <c r="LC44" s="504"/>
      <c r="LD44" s="504"/>
      <c r="LE44" s="504"/>
      <c r="LF44" s="504"/>
      <c r="LG44" s="504"/>
      <c r="LH44" s="504"/>
      <c r="LI44" s="504"/>
      <c r="LJ44" s="504"/>
      <c r="LK44" s="504"/>
      <c r="LL44" s="504"/>
      <c r="LM44" s="504"/>
      <c r="LN44" s="504"/>
      <c r="LO44" s="504"/>
      <c r="LP44" s="504"/>
      <c r="LQ44" s="504"/>
      <c r="LR44" s="504"/>
      <c r="LS44" s="504"/>
      <c r="LT44" s="504"/>
      <c r="LU44" s="504"/>
      <c r="LV44" s="504"/>
      <c r="LW44" s="504"/>
      <c r="LX44" s="504"/>
      <c r="LY44" s="504"/>
      <c r="LZ44" s="504"/>
      <c r="MA44" s="504"/>
      <c r="MB44" s="504"/>
      <c r="MC44" s="504"/>
      <c r="MD44" s="504"/>
      <c r="ME44" s="504"/>
      <c r="MF44" s="504"/>
      <c r="MG44" s="504"/>
      <c r="MH44" s="504"/>
      <c r="MI44" s="504"/>
      <c r="MJ44" s="504"/>
      <c r="MK44" s="504"/>
      <c r="ML44" s="504"/>
      <c r="MM44" s="504"/>
      <c r="MN44" s="504"/>
      <c r="MO44" s="504"/>
      <c r="MP44" s="504"/>
      <c r="MQ44" s="504"/>
      <c r="MR44" s="504"/>
      <c r="MS44" s="504"/>
      <c r="MT44" s="9"/>
      <c r="MU44" s="504"/>
      <c r="MV44" s="504"/>
      <c r="MW44" s="504"/>
      <c r="MX44" s="504"/>
      <c r="MY44" s="504"/>
      <c r="MZ44" s="504"/>
      <c r="NA44" s="504"/>
      <c r="NB44" s="9"/>
      <c r="NC44" s="504"/>
      <c r="ND44" s="504"/>
      <c r="NE44" s="504"/>
      <c r="NF44" s="504"/>
      <c r="NG44" s="504"/>
      <c r="NH44" s="504"/>
      <c r="NI44" s="504"/>
      <c r="NJ44" s="504"/>
      <c r="NK44" s="504"/>
      <c r="NL44" s="504"/>
      <c r="NM44" s="504"/>
      <c r="NN44" s="504"/>
      <c r="NO44" s="504"/>
      <c r="NP44" s="504"/>
      <c r="NQ44" s="504"/>
      <c r="NR44" s="504"/>
      <c r="NS44" s="504"/>
      <c r="NT44" s="504"/>
      <c r="NU44" s="504"/>
      <c r="NV44" s="9"/>
      <c r="NW44" s="504"/>
      <c r="NX44" s="504"/>
      <c r="NY44" s="504"/>
      <c r="NZ44" s="504"/>
      <c r="OA44" s="504"/>
      <c r="OB44" s="504"/>
      <c r="OC44" s="504"/>
      <c r="OD44" s="504"/>
      <c r="OE44" s="504"/>
      <c r="OF44" s="504"/>
      <c r="OG44" s="504"/>
      <c r="OH44" s="504"/>
      <c r="OI44" s="504"/>
      <c r="OJ44" s="504"/>
      <c r="OK44" s="504"/>
      <c r="OL44" s="504"/>
      <c r="OM44" s="504"/>
      <c r="ON44" s="504"/>
      <c r="OO44" s="504"/>
      <c r="OP44" s="504"/>
      <c r="OQ44" s="504"/>
      <c r="OR44" s="504"/>
      <c r="OS44" s="504"/>
      <c r="OT44" s="504"/>
      <c r="OU44" s="504"/>
      <c r="OV44" s="504"/>
      <c r="OW44" s="504"/>
      <c r="OX44" s="504"/>
      <c r="OY44" s="504"/>
      <c r="OZ44" s="504"/>
      <c r="PA44" s="504"/>
      <c r="PB44" s="504"/>
      <c r="PC44" s="504"/>
      <c r="PD44" s="504"/>
      <c r="PE44" s="504"/>
      <c r="PF44" s="504"/>
      <c r="PG44" s="504"/>
      <c r="PH44" s="504"/>
      <c r="PI44" s="504"/>
      <c r="PJ44" s="504"/>
      <c r="PK44" s="504"/>
      <c r="PL44" s="504"/>
      <c r="PM44" s="504"/>
      <c r="PN44" s="504"/>
      <c r="PO44" s="504"/>
      <c r="PP44" s="504"/>
      <c r="PQ44" s="504"/>
      <c r="PR44" s="504"/>
      <c r="PS44" s="504"/>
      <c r="PT44" s="504"/>
      <c r="PU44" s="504"/>
      <c r="PV44" s="504"/>
      <c r="PW44" s="504"/>
      <c r="PX44" s="504"/>
      <c r="PY44" s="504"/>
      <c r="PZ44" s="504"/>
      <c r="QA44" s="504"/>
      <c r="QB44" s="504"/>
      <c r="QC44" s="504"/>
      <c r="QD44" s="504"/>
      <c r="QE44" s="504"/>
      <c r="QF44" s="504"/>
      <c r="QG44" s="504"/>
      <c r="QH44" s="504"/>
      <c r="QI44" s="504"/>
      <c r="QJ44" s="504"/>
      <c r="QK44" s="504"/>
      <c r="QL44" s="504"/>
      <c r="QM44" s="504"/>
      <c r="QN44" s="504"/>
      <c r="QO44" s="504"/>
      <c r="QP44" s="504"/>
      <c r="QQ44" s="504"/>
      <c r="QR44" s="504"/>
      <c r="QS44" s="504"/>
      <c r="QT44" s="504"/>
      <c r="QU44" s="504"/>
      <c r="QV44" s="504"/>
      <c r="QW44" s="504"/>
      <c r="QX44" s="504"/>
      <c r="QY44" s="504"/>
      <c r="QZ44" s="504"/>
      <c r="RA44" s="504"/>
      <c r="RB44" s="504"/>
      <c r="RC44" s="504"/>
      <c r="RD44" s="504"/>
      <c r="RE44" s="504"/>
      <c r="RF44" s="504"/>
      <c r="RG44" s="504"/>
      <c r="RH44" s="504"/>
      <c r="RI44" s="504"/>
      <c r="RJ44" s="504"/>
      <c r="RK44" s="504"/>
      <c r="RL44" s="504"/>
      <c r="RM44" s="504"/>
      <c r="RN44" s="504"/>
      <c r="RO44" s="504"/>
      <c r="RP44" s="504"/>
      <c r="RQ44" s="504"/>
      <c r="RR44" s="504"/>
      <c r="RS44" s="504"/>
      <c r="RT44" s="504"/>
      <c r="RU44" s="504"/>
      <c r="RV44" s="504"/>
      <c r="RW44" s="504"/>
      <c r="RX44" s="504"/>
      <c r="RY44" s="504"/>
      <c r="RZ44" s="504"/>
      <c r="SA44" s="504"/>
      <c r="SB44" s="504"/>
      <c r="SC44" s="504"/>
      <c r="SD44" s="504"/>
      <c r="SE44" s="504"/>
      <c r="SF44" s="504"/>
      <c r="SG44" s="504"/>
      <c r="SH44" s="504"/>
      <c r="SI44" s="504"/>
      <c r="SJ44" s="504"/>
      <c r="SK44" s="504"/>
      <c r="SL44" s="504"/>
      <c r="SM44" s="504"/>
      <c r="SN44" s="504"/>
      <c r="SO44" s="504"/>
      <c r="SP44" s="504"/>
      <c r="SQ44" s="504"/>
      <c r="SR44" s="504"/>
      <c r="SS44" s="504"/>
      <c r="ST44" s="504"/>
      <c r="SU44" s="504"/>
      <c r="SV44" s="504"/>
      <c r="SW44" s="504"/>
      <c r="SX44" s="504"/>
      <c r="SY44" s="504"/>
      <c r="SZ44" s="504"/>
      <c r="TA44" s="504"/>
      <c r="TB44" s="504"/>
      <c r="TC44" s="504"/>
      <c r="TD44" s="504"/>
      <c r="TE44" s="504"/>
      <c r="TF44" s="504"/>
      <c r="TG44" s="504"/>
      <c r="TH44" s="504"/>
      <c r="TI44" s="504"/>
      <c r="TJ44" s="504"/>
      <c r="TK44" s="504"/>
      <c r="TL44" s="504"/>
      <c r="TM44" s="504"/>
      <c r="TN44" s="504"/>
      <c r="TO44" s="504"/>
      <c r="TP44" s="504"/>
      <c r="TQ44" s="504"/>
      <c r="TR44" s="504"/>
      <c r="TS44" s="504"/>
      <c r="TT44" s="504"/>
      <c r="TU44" s="504"/>
      <c r="TV44" s="504"/>
      <c r="TW44" s="504"/>
      <c r="TX44" s="504"/>
      <c r="TY44" s="504"/>
      <c r="TZ44" s="504"/>
      <c r="UA44" s="504"/>
      <c r="UB44" s="504"/>
      <c r="UC44" s="504"/>
      <c r="UD44" s="504"/>
      <c r="UE44" s="504"/>
      <c r="UF44" s="504"/>
      <c r="UG44" s="504"/>
      <c r="UH44" s="504"/>
      <c r="UI44" s="504"/>
      <c r="UJ44" s="504"/>
      <c r="UK44" s="504"/>
      <c r="UL44" s="504"/>
      <c r="UM44" s="504"/>
      <c r="UN44" s="504"/>
      <c r="UO44" s="504"/>
      <c r="UP44" s="504"/>
      <c r="UQ44" s="504"/>
      <c r="UR44" s="504"/>
      <c r="US44" s="504"/>
      <c r="UT44" s="504"/>
      <c r="UU44" s="504"/>
      <c r="UV44" s="504"/>
      <c r="UW44" s="504"/>
      <c r="UX44" s="504"/>
      <c r="UY44" s="504"/>
      <c r="UZ44" s="504"/>
      <c r="VA44" s="504"/>
      <c r="VB44" s="23">
        <v>0</v>
      </c>
    </row>
    <row r="45" spans="1:574" outlineLevel="2">
      <c r="A45" s="21">
        <f>ROW(A45)-5</f>
        <v>40</v>
      </c>
      <c r="B45" s="21"/>
      <c r="D45" s="504"/>
      <c r="E45" t="b">
        <v>0</v>
      </c>
      <c r="G45" s="29" t="s">
        <v>1758</v>
      </c>
      <c r="N45" s="574">
        <f>PRODUCT($P44:$P44)</f>
        <v>2</v>
      </c>
      <c r="O45" s="211"/>
      <c r="P45" s="570">
        <f>PRODUCT($U44:$U44)</f>
        <v>1</v>
      </c>
      <c r="Q45" s="211"/>
      <c r="R45" s="211"/>
      <c r="S45" s="211"/>
      <c r="T45" s="211"/>
      <c r="U45" s="571">
        <f>PRODUCT($V44:$V44)</f>
        <v>1</v>
      </c>
      <c r="V45" s="572">
        <f>PRODUCT($W44:$W44)</f>
        <v>1</v>
      </c>
      <c r="W45" s="573">
        <f>PRODUCT($X44:$X44)</f>
        <v>3</v>
      </c>
      <c r="X45" s="268">
        <v>1</v>
      </c>
      <c r="Y45" s="211"/>
      <c r="Z45" s="211"/>
      <c r="AA45" s="211"/>
      <c r="AB45" s="211"/>
      <c r="AD45" s="211"/>
      <c r="AE45" s="211"/>
      <c r="AF45" s="211"/>
      <c r="AG45" s="211"/>
      <c r="AH45" s="211"/>
      <c r="AI45" s="211"/>
      <c r="AJ45" s="211"/>
      <c r="AK45" s="211"/>
      <c r="AR45">
        <f>PRODUCT($H44:$AR44)</f>
        <v>12</v>
      </c>
      <c r="AS45" s="551" t="str">
        <f>AS44&amp;" "&amp;$AR45&amp;" trials (if complete)"</f>
        <v>Test Basic Farm calibration 12 trials (if complete)</v>
      </c>
      <c r="AT45" s="9" t="str">
        <f ca="1">IF(COUNTIF(AS$5:AS45,AS45)=1,"-","Dup")</f>
        <v>-</v>
      </c>
      <c r="AU45" s="9"/>
      <c r="AV45" s="504"/>
      <c r="AW45" s="504"/>
      <c r="AX45" s="504"/>
      <c r="AY45" s="504"/>
      <c r="AZ45" s="504"/>
      <c r="BA45" s="504"/>
      <c r="BB45" s="504"/>
      <c r="BC45" s="504"/>
      <c r="BD45" s="9"/>
      <c r="BE45" s="504"/>
      <c r="BF45" s="504"/>
      <c r="BG45" s="504"/>
      <c r="BH45" s="504"/>
      <c r="BI45" s="504"/>
      <c r="BJ45" s="504"/>
      <c r="BK45" s="504"/>
      <c r="BL45" s="9"/>
      <c r="BM45" s="504"/>
      <c r="BN45" s="504"/>
      <c r="BO45" s="504"/>
      <c r="BP45" s="504"/>
      <c r="BQ45" s="504"/>
      <c r="BR45" s="504"/>
      <c r="BS45" s="504"/>
      <c r="BT45" s="504"/>
      <c r="BU45" s="504"/>
      <c r="BV45" s="504"/>
      <c r="BW45" s="504"/>
      <c r="BX45" s="9"/>
      <c r="BY45" s="504"/>
      <c r="BZ45" s="504"/>
      <c r="CA45" s="504"/>
      <c r="CB45" s="504"/>
      <c r="CC45" s="504"/>
      <c r="CD45" s="504"/>
      <c r="CE45" s="504"/>
      <c r="CF45" s="504"/>
      <c r="CG45" s="504"/>
      <c r="CH45" s="504"/>
      <c r="CI45" s="9"/>
      <c r="CJ45" s="504"/>
      <c r="CK45" s="504"/>
      <c r="CL45" s="504"/>
      <c r="CM45" s="504"/>
      <c r="CN45" s="504"/>
      <c r="CO45" s="504"/>
      <c r="CP45" s="504"/>
      <c r="CQ45" s="504"/>
      <c r="CR45" s="504"/>
      <c r="CS45" s="504"/>
      <c r="CT45" s="504"/>
      <c r="CU45" s="504"/>
      <c r="CV45" s="504"/>
      <c r="CW45" s="504"/>
      <c r="CX45" s="504"/>
      <c r="CY45" s="504"/>
      <c r="CZ45" s="504"/>
      <c r="DA45" s="504"/>
      <c r="DB45" s="504"/>
      <c r="DC45" s="504"/>
      <c r="DD45" s="504"/>
      <c r="DE45" s="504"/>
      <c r="DF45" s="504"/>
      <c r="DG45" s="504"/>
      <c r="DH45" s="504"/>
      <c r="DI45" s="504"/>
      <c r="DJ45" s="504"/>
      <c r="DK45" s="504"/>
      <c r="DL45" s="504"/>
      <c r="DM45" s="504"/>
      <c r="DN45" s="504"/>
      <c r="DO45" s="504"/>
      <c r="DP45" s="504"/>
      <c r="DQ45" s="504"/>
      <c r="DR45" s="9"/>
      <c r="DS45" s="504"/>
      <c r="DT45" s="504"/>
      <c r="DU45" s="504"/>
      <c r="DV45" s="504"/>
      <c r="DW45" s="504"/>
      <c r="DX45" s="504"/>
      <c r="DY45" s="504"/>
      <c r="DZ45" s="504"/>
      <c r="EA45" s="504"/>
      <c r="EB45" s="504"/>
      <c r="EC45" s="504"/>
      <c r="ED45" s="504"/>
      <c r="EE45" s="505"/>
      <c r="EF45" s="504"/>
      <c r="EG45" s="504"/>
      <c r="EH45" s="504"/>
      <c r="EI45" s="504"/>
      <c r="EJ45" s="504"/>
      <c r="EK45" s="504"/>
      <c r="EL45" s="504"/>
      <c r="EM45" s="504"/>
      <c r="EN45" s="504"/>
      <c r="EO45" s="504"/>
      <c r="EP45" s="504"/>
      <c r="EQ45" s="504"/>
      <c r="ER45" s="504"/>
      <c r="ES45" s="504"/>
      <c r="ET45" s="504"/>
      <c r="EU45" s="504"/>
      <c r="EV45" s="504"/>
      <c r="EW45" s="504"/>
      <c r="EX45" s="504"/>
      <c r="EY45" s="504"/>
      <c r="EZ45" s="504"/>
      <c r="FA45" s="504"/>
      <c r="FB45" s="504"/>
      <c r="FC45" s="504"/>
      <c r="FD45" s="504"/>
      <c r="FE45" s="504"/>
      <c r="FF45" s="504"/>
      <c r="FG45" s="504"/>
      <c r="FH45" s="504"/>
      <c r="FI45" s="504"/>
      <c r="FJ45" s="504"/>
      <c r="FK45" s="504"/>
      <c r="FL45" s="504"/>
      <c r="FM45" s="504"/>
      <c r="FN45" s="504"/>
      <c r="FO45" s="504"/>
      <c r="FP45" s="504"/>
      <c r="FQ45" s="504"/>
      <c r="FR45" s="504"/>
      <c r="FS45" s="504"/>
      <c r="FT45" s="504"/>
      <c r="FU45" s="504"/>
      <c r="FV45" s="504"/>
      <c r="FW45" s="504"/>
      <c r="FX45" s="504"/>
      <c r="FY45" s="504"/>
      <c r="FZ45" s="504"/>
      <c r="GA45" s="504"/>
      <c r="GB45" s="504"/>
      <c r="GC45" s="504"/>
      <c r="GD45" s="504"/>
      <c r="GE45" s="504"/>
      <c r="GF45" s="504"/>
      <c r="GG45" s="504"/>
      <c r="GH45" s="504"/>
      <c r="GI45" s="504"/>
      <c r="GJ45" s="504"/>
      <c r="GK45" s="504"/>
      <c r="GL45" s="504"/>
      <c r="GM45" s="504"/>
      <c r="GN45" s="504"/>
      <c r="GO45" s="504"/>
      <c r="GP45" s="504"/>
      <c r="GQ45" s="504"/>
      <c r="GR45" s="504"/>
      <c r="GS45" s="504"/>
      <c r="GT45" s="504"/>
      <c r="GU45" s="504"/>
      <c r="GV45" s="504"/>
      <c r="GW45" s="504"/>
      <c r="GX45" s="504"/>
      <c r="GY45" s="504"/>
      <c r="GZ45" s="504"/>
      <c r="HA45" s="504"/>
      <c r="HB45" s="504"/>
      <c r="HC45" s="504"/>
      <c r="HD45" s="504"/>
      <c r="HE45" s="504"/>
      <c r="HF45" s="504"/>
      <c r="HG45" s="504"/>
      <c r="HH45" s="504"/>
      <c r="HI45" s="504"/>
      <c r="HJ45" s="504"/>
      <c r="HK45" s="504"/>
      <c r="HL45" s="504"/>
      <c r="HM45" s="504"/>
      <c r="HN45" s="504"/>
      <c r="HO45" s="504"/>
      <c r="HP45" s="504"/>
      <c r="HQ45" s="504"/>
      <c r="HR45" s="504"/>
      <c r="HS45" s="504"/>
      <c r="HT45" s="504"/>
      <c r="HU45" s="504"/>
      <c r="HV45" s="504"/>
      <c r="HW45" s="504"/>
      <c r="HX45" s="504"/>
      <c r="HY45" s="504"/>
      <c r="HZ45" s="504"/>
      <c r="IA45" s="504"/>
      <c r="IB45" s="504"/>
      <c r="IC45" s="504"/>
      <c r="ID45" s="504"/>
      <c r="IE45" s="504"/>
      <c r="IF45" s="504"/>
      <c r="IG45" s="504"/>
      <c r="IH45" s="504"/>
      <c r="II45" s="504"/>
      <c r="IJ45" s="504"/>
      <c r="IK45" s="504"/>
      <c r="IL45" s="504"/>
      <c r="IM45" s="504"/>
      <c r="IN45" s="504"/>
      <c r="IO45" s="504"/>
      <c r="IP45" s="504"/>
      <c r="IQ45" s="504"/>
      <c r="IR45" s="504"/>
      <c r="IS45" s="504"/>
      <c r="IT45" s="504"/>
      <c r="IU45" s="504"/>
      <c r="IV45" s="504"/>
      <c r="IW45" s="504"/>
      <c r="IX45" s="504"/>
      <c r="IY45" s="504"/>
      <c r="IZ45" s="504"/>
      <c r="JA45" s="9"/>
      <c r="JB45" s="504"/>
      <c r="JC45" s="504"/>
      <c r="JD45" s="504"/>
      <c r="JE45" s="504"/>
      <c r="JF45" s="504"/>
      <c r="JG45" s="504"/>
      <c r="JH45" s="504"/>
      <c r="JI45" s="504"/>
      <c r="JJ45" s="504"/>
      <c r="JK45" s="504"/>
      <c r="JL45" s="504"/>
      <c r="JM45" s="504"/>
      <c r="JN45" s="504"/>
      <c r="JO45" s="504"/>
      <c r="JP45" s="504"/>
      <c r="JQ45" s="504"/>
      <c r="JR45" s="504"/>
      <c r="JS45" s="504"/>
      <c r="JT45" s="504"/>
      <c r="JU45" s="504"/>
      <c r="JV45" s="504"/>
      <c r="JW45" s="504"/>
      <c r="JX45" s="504"/>
      <c r="JY45" s="504"/>
      <c r="JZ45" s="504"/>
      <c r="KA45" s="504"/>
      <c r="KB45" s="504"/>
      <c r="KC45" s="504"/>
      <c r="KD45" s="504"/>
      <c r="KE45" s="504"/>
      <c r="KF45" s="504"/>
      <c r="KG45" s="504"/>
      <c r="KH45" s="504"/>
      <c r="KI45" s="504"/>
      <c r="KJ45" s="504"/>
      <c r="KK45" s="504"/>
      <c r="KL45" s="504"/>
      <c r="KM45" s="504"/>
      <c r="KN45" s="504"/>
      <c r="KO45" s="504"/>
      <c r="KP45" s="504"/>
      <c r="KQ45" s="9"/>
      <c r="KR45" s="504"/>
      <c r="KS45" s="504"/>
      <c r="KT45" s="504"/>
      <c r="KU45" s="504"/>
      <c r="KV45" s="504"/>
      <c r="KW45" s="504"/>
      <c r="KX45" s="504"/>
      <c r="KY45" s="504"/>
      <c r="KZ45" s="504"/>
      <c r="LA45" s="504"/>
      <c r="LB45" s="504"/>
      <c r="LC45" s="504"/>
      <c r="LD45" s="504"/>
      <c r="LE45" s="504"/>
      <c r="LF45" s="504"/>
      <c r="LG45" s="504"/>
      <c r="LH45" s="504"/>
      <c r="LI45" s="504"/>
      <c r="LJ45" s="504"/>
      <c r="LK45" s="504"/>
      <c r="LL45" s="504"/>
      <c r="LM45" s="504"/>
      <c r="LN45" s="504"/>
      <c r="LO45" s="504"/>
      <c r="LP45" s="504"/>
      <c r="LQ45" s="504"/>
      <c r="LR45" s="504"/>
      <c r="LS45" s="504"/>
      <c r="LT45" s="504"/>
      <c r="LU45" s="504"/>
      <c r="LV45" s="504"/>
      <c r="LW45" s="504"/>
      <c r="LX45" s="504"/>
      <c r="LY45" s="504"/>
      <c r="LZ45" s="504"/>
      <c r="MA45" s="504"/>
      <c r="MB45" s="504"/>
      <c r="MC45" s="504"/>
      <c r="MD45" s="504"/>
      <c r="ME45" s="504"/>
      <c r="MF45" s="504"/>
      <c r="MG45" s="504"/>
      <c r="MH45" s="504"/>
      <c r="MI45" s="504"/>
      <c r="MJ45" s="504"/>
      <c r="MK45" s="504"/>
      <c r="ML45" s="504"/>
      <c r="MM45" s="504"/>
      <c r="MN45" s="504"/>
      <c r="MO45" s="504"/>
      <c r="MP45" s="504"/>
      <c r="MQ45" s="504"/>
      <c r="MR45" s="504"/>
      <c r="MS45" s="504"/>
      <c r="MT45" s="9"/>
      <c r="MU45" s="504"/>
      <c r="MV45" s="504"/>
      <c r="MW45" s="504"/>
      <c r="MX45" s="504"/>
      <c r="MY45" s="504"/>
      <c r="MZ45" s="504"/>
      <c r="NA45" s="504"/>
      <c r="NB45" s="9"/>
      <c r="NC45" s="504"/>
      <c r="ND45" s="504"/>
      <c r="NE45" s="504"/>
      <c r="NF45" s="504"/>
      <c r="NG45" s="504"/>
      <c r="NH45" s="504"/>
      <c r="NI45" s="504"/>
      <c r="NJ45" s="504"/>
      <c r="NK45" s="504"/>
      <c r="NL45" s="504"/>
      <c r="NM45" s="504"/>
      <c r="NN45" s="504"/>
      <c r="NO45" s="504"/>
      <c r="NP45" s="504"/>
      <c r="NQ45" s="504"/>
      <c r="NR45" s="504"/>
      <c r="NS45" s="504"/>
      <c r="NT45" s="504"/>
      <c r="NU45" s="504"/>
      <c r="NV45" s="9"/>
      <c r="NW45" s="504"/>
      <c r="NX45" s="504"/>
      <c r="NY45" s="504"/>
      <c r="NZ45" s="504"/>
      <c r="OA45" s="504"/>
      <c r="OB45" s="504"/>
      <c r="OC45" s="504"/>
      <c r="OD45" s="504"/>
      <c r="OE45" s="504"/>
      <c r="OF45" s="504"/>
      <c r="OG45" s="504"/>
      <c r="OH45" s="504"/>
      <c r="OI45" s="504"/>
      <c r="OJ45" s="504"/>
      <c r="OK45" s="504"/>
      <c r="OL45" s="504"/>
      <c r="OM45" s="504"/>
      <c r="ON45" s="504"/>
      <c r="OO45" s="504"/>
      <c r="OP45" s="504"/>
      <c r="OQ45" s="504"/>
      <c r="OR45" s="504"/>
      <c r="OS45" s="504"/>
      <c r="OT45" s="504"/>
      <c r="OU45" s="504"/>
      <c r="OV45" s="504"/>
      <c r="OW45" s="504"/>
      <c r="OX45" s="504"/>
      <c r="OY45" s="504"/>
      <c r="OZ45" s="504"/>
      <c r="PA45" s="504"/>
      <c r="PB45" s="504"/>
      <c r="PC45" s="504"/>
      <c r="PD45" s="504"/>
      <c r="PE45" s="504"/>
      <c r="PF45" s="504"/>
      <c r="PG45" s="504"/>
      <c r="PH45" s="504"/>
      <c r="PI45" s="504"/>
      <c r="PJ45" s="504"/>
      <c r="PK45" s="504"/>
      <c r="PL45" s="504"/>
      <c r="PM45" s="504"/>
      <c r="PN45" s="504"/>
      <c r="PO45" s="504"/>
      <c r="PP45" s="504"/>
      <c r="PQ45" s="504"/>
      <c r="PR45" s="504"/>
      <c r="PS45" s="504"/>
      <c r="PT45" s="504"/>
      <c r="PU45" s="504"/>
      <c r="PV45" s="504"/>
      <c r="PW45" s="504"/>
      <c r="PX45" s="504"/>
      <c r="PY45" s="504"/>
      <c r="PZ45" s="504"/>
      <c r="QA45" s="504"/>
      <c r="QB45" s="504"/>
      <c r="QC45" s="504"/>
      <c r="QD45" s="504"/>
      <c r="QE45" s="504"/>
      <c r="QF45" s="504"/>
      <c r="QG45" s="504"/>
      <c r="QH45" s="504"/>
      <c r="QI45" s="504"/>
      <c r="QJ45" s="504"/>
      <c r="QK45" s="504"/>
      <c r="QL45" s="504"/>
      <c r="QM45" s="504"/>
      <c r="QN45" s="504"/>
      <c r="QO45" s="504"/>
      <c r="QP45" s="504"/>
      <c r="QQ45" s="504"/>
      <c r="QR45" s="504"/>
      <c r="QS45" s="504"/>
      <c r="QT45" s="504"/>
      <c r="QU45" s="504"/>
      <c r="QV45" s="504"/>
      <c r="QW45" s="504"/>
      <c r="QX45" s="504"/>
      <c r="QY45" s="504"/>
      <c r="QZ45" s="504"/>
      <c r="RA45" s="504"/>
      <c r="RB45" s="504"/>
      <c r="RC45" s="504"/>
      <c r="RD45" s="504"/>
      <c r="RE45" s="504"/>
      <c r="RF45" s="504"/>
      <c r="RG45" s="504"/>
      <c r="RH45" s="504"/>
      <c r="RI45" s="504"/>
      <c r="RJ45" s="504"/>
      <c r="RK45" s="504"/>
      <c r="RL45" s="504"/>
      <c r="RM45" s="504"/>
      <c r="RN45" s="504"/>
      <c r="RO45" s="504"/>
      <c r="RP45" s="504"/>
      <c r="RQ45" s="504"/>
      <c r="RR45" s="504"/>
      <c r="RS45" s="504"/>
      <c r="RT45" s="504"/>
      <c r="RU45" s="504"/>
      <c r="RV45" s="504"/>
      <c r="RW45" s="504"/>
      <c r="RX45" s="504"/>
      <c r="RY45" s="504"/>
      <c r="RZ45" s="504"/>
      <c r="SA45" s="504"/>
      <c r="SB45" s="504"/>
      <c r="SC45" s="504"/>
      <c r="SD45" s="504"/>
      <c r="SE45" s="504"/>
      <c r="SF45" s="504"/>
      <c r="SG45" s="504"/>
      <c r="SH45" s="504"/>
      <c r="SI45" s="504"/>
      <c r="SJ45" s="504"/>
      <c r="SK45" s="504"/>
      <c r="SL45" s="504"/>
      <c r="SM45" s="504"/>
      <c r="SN45" s="504"/>
      <c r="SO45" s="504"/>
      <c r="SP45" s="504"/>
      <c r="SQ45" s="504"/>
      <c r="SR45" s="504"/>
      <c r="SS45" s="504"/>
      <c r="ST45" s="504"/>
      <c r="SU45" s="504"/>
      <c r="SV45" s="504"/>
      <c r="SW45" s="504"/>
      <c r="SX45" s="504"/>
      <c r="SY45" s="504"/>
      <c r="SZ45" s="504"/>
      <c r="TA45" s="504"/>
      <c r="TB45" s="504"/>
      <c r="TC45" s="504"/>
      <c r="TD45" s="504"/>
      <c r="TE45" s="504"/>
      <c r="TF45" s="504"/>
      <c r="TG45" s="504"/>
      <c r="TH45" s="504"/>
      <c r="TI45" s="504"/>
      <c r="TJ45" s="504"/>
      <c r="TK45" s="504"/>
      <c r="TL45" s="504"/>
      <c r="TM45" s="504"/>
      <c r="TN45" s="504"/>
      <c r="TO45" s="504"/>
      <c r="TP45" s="504"/>
      <c r="TQ45" s="504"/>
      <c r="TR45" s="504"/>
      <c r="TS45" s="504"/>
      <c r="TT45" s="504"/>
      <c r="TU45" s="504"/>
      <c r="TV45" s="504"/>
      <c r="TW45" s="504"/>
      <c r="TX45" s="504"/>
      <c r="TY45" s="504"/>
      <c r="TZ45" s="504"/>
      <c r="UA45" s="504"/>
      <c r="UB45" s="504"/>
      <c r="UC45" s="504"/>
      <c r="UD45" s="504"/>
      <c r="UE45" s="504"/>
      <c r="UF45" s="504"/>
      <c r="UG45" s="504"/>
      <c r="UH45" s="504"/>
      <c r="UI45" s="504"/>
      <c r="UJ45" s="504"/>
      <c r="UK45" s="504"/>
      <c r="UL45" s="504"/>
      <c r="UM45" s="504"/>
      <c r="UN45" s="504"/>
      <c r="UO45" s="504"/>
      <c r="UP45" s="504"/>
      <c r="UQ45" s="504"/>
      <c r="UR45" s="504"/>
      <c r="US45" s="504"/>
      <c r="UT45" s="504"/>
      <c r="UU45" s="504"/>
      <c r="UV45" s="504"/>
      <c r="UW45" s="504"/>
      <c r="UX45" s="504"/>
      <c r="UY45" s="504"/>
      <c r="UZ45" s="504"/>
      <c r="VA45" s="504"/>
      <c r="VB45" s="23">
        <v>0</v>
      </c>
    </row>
    <row r="46" spans="1:574" outlineLevel="1">
      <c r="A46" s="21">
        <f t="shared" si="93"/>
        <v>41</v>
      </c>
      <c r="B46" s="21">
        <f>$A$23</f>
        <v>18</v>
      </c>
      <c r="C46">
        <v>107</v>
      </c>
      <c r="D46" s="19" t="str">
        <f t="shared" ref="D46" ca="1" si="394">OFFSET(D$5,$B46,0)</f>
        <v>SNSW</v>
      </c>
      <c r="E46" t="b">
        <v>1</v>
      </c>
      <c r="F46" t="b">
        <v>0</v>
      </c>
      <c r="G46" t="b">
        <f t="shared" ref="G46" si="395">E46</f>
        <v>1</v>
      </c>
      <c r="H46" s="26">
        <v>0</v>
      </c>
      <c r="I46" s="26">
        <v>1</v>
      </c>
      <c r="J46" s="26">
        <v>1</v>
      </c>
      <c r="K46" s="26" t="str">
        <f>""</f>
        <v/>
      </c>
      <c r="L46" s="26">
        <v>0</v>
      </c>
      <c r="M46" s="26">
        <f>d.Region</f>
        <v>2</v>
      </c>
      <c r="N46" s="26">
        <v>2</v>
      </c>
      <c r="O46" s="26">
        <v>3</v>
      </c>
      <c r="P46" s="26">
        <v>2</v>
      </c>
      <c r="Q46" s="26">
        <v>0</v>
      </c>
      <c r="R46" s="26">
        <v>0</v>
      </c>
      <c r="S46" s="26">
        <v>0</v>
      </c>
      <c r="T46" s="26">
        <v>0</v>
      </c>
      <c r="U46" s="26">
        <v>1</v>
      </c>
      <c r="V46" s="116">
        <f t="shared" ref="V46:X46" si="396">INDEX(V$7:V$14,MOD(INT($H46/V$31),V$30)+1,1)</f>
        <v>1</v>
      </c>
      <c r="W46" s="116">
        <f t="shared" si="396"/>
        <v>1</v>
      </c>
      <c r="X46" s="116">
        <f t="shared" si="396"/>
        <v>1</v>
      </c>
      <c r="Y46" s="211"/>
      <c r="Z46" s="211"/>
      <c r="AA46" s="211"/>
      <c r="AB46" s="211"/>
      <c r="AC46" s="26">
        <v>0</v>
      </c>
      <c r="AD46" s="211"/>
      <c r="AE46" s="211"/>
      <c r="AF46" s="211"/>
      <c r="AG46" s="211"/>
      <c r="AH46" s="211"/>
      <c r="AI46" s="211"/>
      <c r="AJ46" s="211"/>
      <c r="AK46" s="211"/>
      <c r="AL46" s="136">
        <f t="shared" ref="AL46" si="397">INDEX(i.StdELMan,($M46-1)*12+($N46-1)*3+$O46,AL$16)</f>
        <v>2</v>
      </c>
      <c r="AM46" s="136">
        <f>INDEX(CHOOSE($O46,DataAutumn!i.AdultDrys,DataWinter!i.AdultDrys,DataSpring!i.AdultDrys),1,$N46)</f>
        <v>3</v>
      </c>
      <c r="AN46" s="5">
        <f t="shared" ref="AN46:AO46" si="398">INDEX(i.FlkStrctr,$N46,AN$15)</f>
        <v>2</v>
      </c>
      <c r="AO46" s="5">
        <f t="shared" si="398"/>
        <v>0</v>
      </c>
      <c r="AP46" s="5">
        <f t="shared" ref="AP46" si="399">INDEX(i.StdELMan,($M46-1)*12+($N46-1)*3+$O46,AP$15)</f>
        <v>1</v>
      </c>
      <c r="AQ46" s="211"/>
      <c r="AR46" s="211"/>
      <c r="AS46" s="356" t="str">
        <f t="shared" ref="AS46" ca="1" si="400">LEFT(OFFSET(AS46,-1,0),FIND(" ",OFFSET(AS46,-1,0)))        &amp; TEXT($H46,"00000 ")
&amp; $D46        &amp; IF($JB46=0," FWM","")&amp;IF($JB46=1," MWM","")&amp;IF($JB46=5," Mat","")&amp;IF($JC46=TRUE,"&amp;BBT","    ")        &amp; " Day"&amp;INDEX(i.DOY,$O46,1)
&amp; " Scan"&amp;$P46&amp;"-"&amp;$Q46&amp;$R46&amp;$S46&amp;$T46        &amp; " RR"&amp;TEXT($JV46*100,"000p;-00p;000p;@")
&amp; " GP"&amp;TEXT($NA46*100,"000p")        &amp; " WP"&amp;TEXT($MY46*100,"000p")        &amp; " MP"&amp;TEXT($MZ46*100,"000p")
&amp; " T_" &amp; IF(AND($CJ46,$CL46),"TRUE")        &amp; " (F"&amp;3+COUNTIF($CY46:$DB46,TRUE)&amp;3&amp;"N"&amp;$DD46&amp;$DE46&amp;")"</f>
        <v>Test 00000 SNSW MWM     Day204 Scan2-0000 RR000p GP100p WP100p MP100p T_TRUE (F33N11)</v>
      </c>
      <c r="AT46" s="9" t="str">
        <f ca="1">IF(COUNTIF(AS$5:AS46,AS46)=1,"-","Dup")</f>
        <v>-</v>
      </c>
      <c r="AU46" s="9"/>
      <c r="AV46" s="19" t="str">
        <f t="shared" ref="AV46:BC46" ca="1" si="401">OFFSET(AV$5,$B46,0)</f>
        <v>-</v>
      </c>
      <c r="AW46" s="19" t="str">
        <f t="shared" ca="1" si="401"/>
        <v>-</v>
      </c>
      <c r="AX46" s="19" t="str">
        <f t="shared" ca="1" si="401"/>
        <v>-</v>
      </c>
      <c r="AY46" s="19" t="str">
        <f t="shared" ca="1" si="401"/>
        <v>-</v>
      </c>
      <c r="AZ46" s="19" t="str">
        <f t="shared" ca="1" si="401"/>
        <v>-</v>
      </c>
      <c r="BA46" s="19" t="str">
        <f t="shared" ca="1" si="401"/>
        <v>-</v>
      </c>
      <c r="BB46" s="19" t="str">
        <f t="shared" ca="1" si="401"/>
        <v>-</v>
      </c>
      <c r="BC46" s="19" t="str">
        <f t="shared" ca="1" si="401"/>
        <v>-</v>
      </c>
      <c r="BD46" s="9"/>
      <c r="BE46" s="5" t="b">
        <f t="shared" ref="BE46:BJ46" si="402">INDEX(i.model_structure,$I46,BE$15)</f>
        <v>1</v>
      </c>
      <c r="BF46" s="5" t="str">
        <f t="shared" si="402"/>
        <v>-</v>
      </c>
      <c r="BG46" s="5" t="str">
        <f t="shared" si="402"/>
        <v>-</v>
      </c>
      <c r="BH46" s="5" t="str">
        <f t="shared" si="402"/>
        <v>-</v>
      </c>
      <c r="BI46" s="5" t="b">
        <f t="shared" si="402"/>
        <v>0</v>
      </c>
      <c r="BJ46" s="136">
        <f t="shared" si="402"/>
        <v>0.25</v>
      </c>
      <c r="BK46" s="19" t="b">
        <f t="shared" ref="BK46" ca="1" si="403">OFFSET(BK$5,$B46,0)</f>
        <v>0</v>
      </c>
      <c r="BL46" s="9"/>
      <c r="BM46" s="5" t="str">
        <f t="shared" ref="BM46" ca="1" si="404">IF($N46&lt;&gt;4,OFFSET(BM$5,$B46,0),1)</f>
        <v>-</v>
      </c>
      <c r="BN46" s="19" t="str">
        <f t="shared" ref="BN46:BP46" ca="1" si="405">OFFSET(BN$5,$B46,0)</f>
        <v>-</v>
      </c>
      <c r="BO46" s="19" t="str">
        <f t="shared" ca="1" si="405"/>
        <v>-</v>
      </c>
      <c r="BP46" s="19" t="str">
        <f t="shared" ca="1" si="405"/>
        <v>-</v>
      </c>
      <c r="BQ46" s="5" t="str">
        <f t="shared" ref="BQ46" ca="1" si="406">IF($N46&lt;&gt;4,OFFSET(BQ$5,$B46,0),1)</f>
        <v>-</v>
      </c>
      <c r="BR46" s="19" t="str">
        <f t="shared" ref="BR46" ca="1" si="407">OFFSET(BR$5,$B46,0)</f>
        <v>-</v>
      </c>
      <c r="BS46" s="5" t="str">
        <f t="shared" ref="BS46" ca="1" si="408">IF($N46&lt;&gt;4,OFFSET(BS$5,$B46,0),1)</f>
        <v>-</v>
      </c>
      <c r="BT46" s="19" t="str">
        <f t="shared" ref="BT46:BV46" ca="1" si="409">OFFSET(BT$5,$B46,0)</f>
        <v>-</v>
      </c>
      <c r="BU46" s="19" t="str">
        <f t="shared" ca="1" si="409"/>
        <v>-</v>
      </c>
      <c r="BV46" s="19" t="str">
        <f t="shared" ca="1" si="409"/>
        <v>-</v>
      </c>
      <c r="BW46" s="5" t="str">
        <f t="shared" ref="BW46" ca="1" si="410">IF($N46&lt;&gt;4,OFFSET(BW$5,$B46,0),1)</f>
        <v>-</v>
      </c>
      <c r="BX46" s="9"/>
      <c r="BY46" s="5" t="b">
        <f t="shared" ref="BY46" si="411">$K46&lt;0</f>
        <v>0</v>
      </c>
      <c r="BZ46" s="5" t="str">
        <f t="shared" ref="BZ46" ca="1" si="412">IF($K46="",BZ$23,ABS($K46))</f>
        <v>-</v>
      </c>
      <c r="CA46" s="5" t="str">
        <f t="shared" ref="CA46:CH46" ca="1" si="413">IF($K46="",CA$23,ABS($K46)=CA$15)</f>
        <v>-</v>
      </c>
      <c r="CB46" s="5" t="str">
        <f t="shared" ca="1" si="413"/>
        <v>-</v>
      </c>
      <c r="CC46" s="5" t="str">
        <f t="shared" ca="1" si="413"/>
        <v>-</v>
      </c>
      <c r="CD46" s="5" t="str">
        <f t="shared" ca="1" si="413"/>
        <v>-</v>
      </c>
      <c r="CE46" s="5" t="str">
        <f t="shared" ca="1" si="413"/>
        <v>-</v>
      </c>
      <c r="CF46" s="5" t="str">
        <f t="shared" ca="1" si="413"/>
        <v>-</v>
      </c>
      <c r="CG46" s="5" t="str">
        <f t="shared" ca="1" si="413"/>
        <v>-</v>
      </c>
      <c r="CH46" s="5" t="str">
        <f t="shared" ca="1" si="413"/>
        <v>-</v>
      </c>
      <c r="CI46" s="9"/>
      <c r="CJ46" s="12" t="b">
        <v>1</v>
      </c>
      <c r="CK46" s="12" t="b">
        <v>1</v>
      </c>
      <c r="CL46" s="12" t="b">
        <v>1</v>
      </c>
      <c r="CM46" s="12">
        <f>VALUE($M46&amp;$N46&amp;$O46&amp;$X46&amp;$P46&amp;$Q46&amp;$R46&amp;$S46&amp;$T46&amp;"05")</f>
        <v>22312000005</v>
      </c>
      <c r="CN46" s="12" t="b">
        <v>0</v>
      </c>
      <c r="CO46" s="19" t="str">
        <f t="shared" ref="CO46:DQ46" ca="1" si="414">OFFSET(CO$5,$B46,0)</f>
        <v>-</v>
      </c>
      <c r="CP46" s="19" t="str">
        <f t="shared" ca="1" si="414"/>
        <v>-</v>
      </c>
      <c r="CQ46" s="19" t="str">
        <f t="shared" ca="1" si="414"/>
        <v>-</v>
      </c>
      <c r="CR46" s="433">
        <f t="shared" ref="CR46:CT46" si="415">INDEX(i.UserPeriod0,$AP46,CR$15)</f>
        <v>652</v>
      </c>
      <c r="CS46" s="433">
        <f t="shared" si="415"/>
        <v>686</v>
      </c>
      <c r="CT46" s="433">
        <f t="shared" si="415"/>
        <v>721</v>
      </c>
      <c r="CU46" s="144">
        <f t="shared" ref="CU46:CW46" si="416">7*INDEX(i.end_joining,1,CU$15+($AP46-1)*3)</f>
        <v>378</v>
      </c>
      <c r="CV46" s="144">
        <f t="shared" si="416"/>
        <v>413</v>
      </c>
      <c r="CW46" s="144">
        <f t="shared" si="416"/>
        <v>448</v>
      </c>
      <c r="CX46" s="19" t="str">
        <f t="shared" ref="CX46:DN46" ca="1" si="417">OFFSET(CX$5,$B46,0)</f>
        <v>-</v>
      </c>
      <c r="CY46" s="19" t="str">
        <f t="shared" ca="1" si="417"/>
        <v>-</v>
      </c>
      <c r="CZ46" s="19" t="str">
        <f t="shared" ca="1" si="417"/>
        <v>-</v>
      </c>
      <c r="DA46" s="19" t="str">
        <f t="shared" ca="1" si="417"/>
        <v>-</v>
      </c>
      <c r="DB46" s="19" t="str">
        <f t="shared" ca="1" si="417"/>
        <v>-</v>
      </c>
      <c r="DC46" s="19" t="str">
        <f t="shared" ca="1" si="417"/>
        <v>-</v>
      </c>
      <c r="DD46" s="19">
        <f t="shared" ca="1" si="417"/>
        <v>1</v>
      </c>
      <c r="DE46" s="19">
        <f t="shared" ca="1" si="417"/>
        <v>1</v>
      </c>
      <c r="DF46" s="19">
        <f t="shared" ca="1" si="417"/>
        <v>0</v>
      </c>
      <c r="DG46" s="19" t="str">
        <f t="shared" ca="1" si="417"/>
        <v>-</v>
      </c>
      <c r="DH46" s="19" t="str">
        <f t="shared" ca="1" si="417"/>
        <v>-</v>
      </c>
      <c r="DI46" s="19" t="str">
        <f t="shared" ca="1" si="417"/>
        <v>-</v>
      </c>
      <c r="DJ46" s="19" t="str">
        <f t="shared" ca="1" si="417"/>
        <v>-</v>
      </c>
      <c r="DK46" s="19" t="str">
        <f t="shared" ca="1" si="417"/>
        <v>-</v>
      </c>
      <c r="DL46" s="19">
        <f t="shared" ca="1" si="417"/>
        <v>0</v>
      </c>
      <c r="DM46" s="19" t="str">
        <f t="shared" ca="1" si="417"/>
        <v>-</v>
      </c>
      <c r="DN46" s="19" t="str">
        <f t="shared" ca="1" si="417"/>
        <v>-</v>
      </c>
      <c r="DO46" s="19" t="str">
        <f t="shared" ca="1" si="414"/>
        <v>-</v>
      </c>
      <c r="DP46" s="19">
        <f t="shared" ca="1" si="414"/>
        <v>0</v>
      </c>
      <c r="DQ46" s="19">
        <f t="shared" ca="1" si="414"/>
        <v>0</v>
      </c>
      <c r="DR46" s="9"/>
      <c r="DS46" s="19">
        <f t="shared" ref="DS46:EE46" ca="1" si="418">OFFSET(DS$5,$B46,0)</f>
        <v>0</v>
      </c>
      <c r="DT46" s="19">
        <f t="shared" ca="1" si="418"/>
        <v>0</v>
      </c>
      <c r="DU46" s="19">
        <f t="shared" ca="1" si="418"/>
        <v>0</v>
      </c>
      <c r="DV46" s="19">
        <f t="shared" ca="1" si="418"/>
        <v>0</v>
      </c>
      <c r="DW46" s="19">
        <f t="shared" ca="1" si="418"/>
        <v>0</v>
      </c>
      <c r="DX46" s="19">
        <f t="shared" ca="1" si="418"/>
        <v>0</v>
      </c>
      <c r="DY46" s="19">
        <f t="shared" ca="1" si="418"/>
        <v>0</v>
      </c>
      <c r="DZ46" s="19">
        <f t="shared" ca="1" si="418"/>
        <v>0</v>
      </c>
      <c r="EA46" s="19">
        <f t="shared" ca="1" si="418"/>
        <v>0</v>
      </c>
      <c r="EB46" s="19">
        <f t="shared" ca="1" si="418"/>
        <v>0</v>
      </c>
      <c r="EC46" s="19">
        <f t="shared" ca="1" si="418"/>
        <v>0</v>
      </c>
      <c r="ED46" s="19">
        <f t="shared" ca="1" si="418"/>
        <v>0</v>
      </c>
      <c r="EE46" s="19">
        <f t="shared" ca="1" si="418"/>
        <v>0</v>
      </c>
      <c r="EF46" s="433">
        <f t="shared" ref="EF46:EG46" si="419">IF(AND($O46=EF$19,$AE46&lt;&gt;0,$AP46=EF$21),INDEX(i.LTWFeedLevels,$AE46,MOD(EF$15-1,7)+1),0)</f>
        <v>0</v>
      </c>
      <c r="EG46" s="433">
        <f t="shared" si="419"/>
        <v>0</v>
      </c>
      <c r="EH46" s="116">
        <f t="shared" ref="EH46:EL46" si="420">IF(AND($M46=EH$17,$O46=EH$19,$AH46=EH$16,OR($P46=EH$20,EH$20=1),$AP46=EH$21),INDEX(i.FS_Strategy,$AI46+1,$AH46),0)</f>
        <v>0</v>
      </c>
      <c r="EI46" s="116">
        <f t="shared" ca="1" si="420"/>
        <v>0</v>
      </c>
      <c r="EJ46" s="116">
        <f t="shared" ca="1" si="420"/>
        <v>0</v>
      </c>
      <c r="EK46" s="116">
        <f t="shared" ca="1" si="420"/>
        <v>0</v>
      </c>
      <c r="EL46" s="116">
        <f t="shared" ca="1" si="420"/>
        <v>0</v>
      </c>
      <c r="EM46" s="537">
        <f t="shared" ref="EM46" ca="1" si="421">IF(AND($M46=EM$17,$O46=EM$19,$AH46=EM$16,OR($P46=EM$20,EM$20=1),$AP46=EM$21),INDEX(i.FS_Strategy,$AJ46+1,$AH46),0)</f>
        <v>0</v>
      </c>
      <c r="EN46" s="116">
        <f t="shared" ref="EN46:ER46" ca="1" si="422">IF(AND($M46=EN$17,$O46=EN$19,$AH46=EN$16,OR($P46=EN$20,EN$20=1),$AP46=EN$21),INDEX(i.FS_Strategy,$AI46+1,$AH46),0)</f>
        <v>0</v>
      </c>
      <c r="EO46" s="116">
        <f t="shared" ca="1" si="422"/>
        <v>0</v>
      </c>
      <c r="EP46" s="116">
        <f t="shared" ca="1" si="422"/>
        <v>0</v>
      </c>
      <c r="EQ46" s="116">
        <f t="shared" ca="1" si="422"/>
        <v>0</v>
      </c>
      <c r="ER46" s="116">
        <f t="shared" ca="1" si="422"/>
        <v>0</v>
      </c>
      <c r="ES46" s="537">
        <f t="shared" ref="ES46" ca="1" si="423">IF(AND($M46=ES$17,$O46=ES$19,$AH46=ES$16,OR($P46=ES$20,ES$20=1),$AP46=ES$21),INDEX(i.FS_Strategy,$AJ46+1,$AH46),0)</f>
        <v>0</v>
      </c>
      <c r="ET46" s="116">
        <f t="shared" ref="ET46:EX46" ca="1" si="424">IF(AND($M46=ET$17,$O46=ET$19,$AH46=ET$16,OR($P46=ET$20,ET$20=1),$AP46=ET$21),INDEX(i.FS_Strategy,$AI46+1,$AH46),0)</f>
        <v>0</v>
      </c>
      <c r="EU46" s="116">
        <f t="shared" ca="1" si="424"/>
        <v>0</v>
      </c>
      <c r="EV46" s="116">
        <f t="shared" ca="1" si="424"/>
        <v>0</v>
      </c>
      <c r="EW46" s="116">
        <f t="shared" ca="1" si="424"/>
        <v>0</v>
      </c>
      <c r="EX46" s="116">
        <f t="shared" ca="1" si="424"/>
        <v>0</v>
      </c>
      <c r="EY46" s="537">
        <f t="shared" ref="EY46" ca="1" si="425">IF(AND($M46=EY$17,$O46=EY$19,$AH46=EY$16,OR($P46=EY$20,EY$20=1),$AP46=EY$21),INDEX(i.FS_Strategy,$AJ46+1,$AH46),0)</f>
        <v>0</v>
      </c>
      <c r="EZ46" s="116">
        <f t="shared" ref="EZ46:FD46" ca="1" si="426">IF(AND($M46=EZ$17,$O46=EZ$19,$AH46=EZ$16,OR($P46=EZ$20,EZ$20=1),$AP46=EZ$21),INDEX(i.FS_Strategy,$AI46+1,$AH46),0)</f>
        <v>0</v>
      </c>
      <c r="FA46" s="116">
        <f t="shared" ca="1" si="426"/>
        <v>0</v>
      </c>
      <c r="FB46" s="116">
        <f t="shared" ca="1" si="426"/>
        <v>0</v>
      </c>
      <c r="FC46" s="116">
        <f t="shared" ca="1" si="426"/>
        <v>0</v>
      </c>
      <c r="FD46" s="116">
        <f t="shared" ca="1" si="426"/>
        <v>0</v>
      </c>
      <c r="FE46" s="537">
        <f t="shared" ref="FE46" ca="1" si="427">IF(AND($M46=FE$17,$O46=FE$19,$AH46=FE$16,OR($P46=FE$20,FE$20=1),$AP46=FE$21),INDEX(i.FS_Strategy,$AJ46+1,$AH46),0)</f>
        <v>0</v>
      </c>
      <c r="FF46" s="116">
        <f t="shared" ref="FF46:FJ46" ca="1" si="428">IF(AND($M46=FF$17,$O46=FF$19,$AH46=FF$16,OR($P46=FF$20,FF$20=1),$AP46=FF$21),INDEX(i.FS_Strategy,$AI46+1,$AH46),0)</f>
        <v>0</v>
      </c>
      <c r="FG46" s="116">
        <f t="shared" ca="1" si="428"/>
        <v>0</v>
      </c>
      <c r="FH46" s="116">
        <f t="shared" ca="1" si="428"/>
        <v>0</v>
      </c>
      <c r="FI46" s="116">
        <f t="shared" ca="1" si="428"/>
        <v>0</v>
      </c>
      <c r="FJ46" s="116">
        <f t="shared" ca="1" si="428"/>
        <v>0</v>
      </c>
      <c r="FK46" s="537">
        <f t="shared" ref="FK46" ca="1" si="429">IF(AND($M46=FK$17,$O46=FK$19,$AH46=FK$16,OR($P46=FK$20,FK$20=1),$AP46=FK$21),INDEX(i.FS_Strategy,$AJ46+1,$AH46),0)</f>
        <v>0</v>
      </c>
      <c r="FL46" s="116">
        <f t="shared" ref="FL46:FP46" ca="1" si="430">IF(AND($M46=FL$17,$O46=FL$19,$AH46=FL$16,OR($P46=FL$20,FL$20=1),$AP46=FL$21),INDEX(i.FS_Strategy,$AI46+1,$AH46),0)</f>
        <v>0</v>
      </c>
      <c r="FM46" s="116">
        <f t="shared" ca="1" si="430"/>
        <v>0</v>
      </c>
      <c r="FN46" s="116">
        <f t="shared" ca="1" si="430"/>
        <v>0</v>
      </c>
      <c r="FO46" s="116">
        <f t="shared" ca="1" si="430"/>
        <v>0</v>
      </c>
      <c r="FP46" s="116">
        <f t="shared" ca="1" si="430"/>
        <v>0</v>
      </c>
      <c r="FQ46" s="537">
        <f t="shared" ref="FQ46" ca="1" si="431">IF(AND($M46=FQ$17,$O46=FQ$19,$AH46=FQ$16,OR($P46=FQ$20,FQ$20=1),$AP46=FQ$21),INDEX(i.FS_Strategy,$AJ46+1,$AH46),0)</f>
        <v>0</v>
      </c>
      <c r="FR46" s="117">
        <f t="shared" ref="FR46:FU46" ca="1" si="432">IF(AND($M46=FR$17,$O46=FR$19,$AH46=FR$16,OR($P46=FR$20,FR$20=1)),INDEX(i.FS_Strategy,$AJ46+1,$AH46),0)</f>
        <v>0</v>
      </c>
      <c r="FS46" s="117">
        <f t="shared" ca="1" si="432"/>
        <v>0</v>
      </c>
      <c r="FT46" s="117">
        <f t="shared" ca="1" si="432"/>
        <v>0</v>
      </c>
      <c r="FU46" s="117">
        <f t="shared" ca="1" si="432"/>
        <v>0</v>
      </c>
      <c r="FV46" s="556">
        <f t="shared" ref="FV46:GK46" ca="1" si="433">IF(AND($M46=FV$17,$O46=FV$19,$AH46=FV$16,OR($P46=FV$20,FV$20=1)),INDEX(i.FS_Strategy,$AK46+1,$AH46),0)</f>
        <v>0</v>
      </c>
      <c r="FW46" s="556">
        <f t="shared" ca="1" si="433"/>
        <v>0</v>
      </c>
      <c r="FX46" s="556">
        <f t="shared" ca="1" si="433"/>
        <v>0</v>
      </c>
      <c r="FY46" s="556">
        <f t="shared" ca="1" si="433"/>
        <v>0</v>
      </c>
      <c r="FZ46" s="556">
        <f t="shared" ca="1" si="433"/>
        <v>0</v>
      </c>
      <c r="GA46" s="556">
        <f t="shared" ca="1" si="433"/>
        <v>0</v>
      </c>
      <c r="GB46" s="556">
        <f t="shared" ca="1" si="433"/>
        <v>0</v>
      </c>
      <c r="GC46" s="556">
        <f t="shared" ca="1" si="433"/>
        <v>0</v>
      </c>
      <c r="GD46" s="556">
        <f t="shared" ca="1" si="433"/>
        <v>0</v>
      </c>
      <c r="GE46" s="556">
        <f t="shared" ca="1" si="433"/>
        <v>0</v>
      </c>
      <c r="GF46" s="556">
        <f t="shared" ca="1" si="433"/>
        <v>0</v>
      </c>
      <c r="GG46" s="556">
        <f t="shared" ca="1" si="433"/>
        <v>0</v>
      </c>
      <c r="GH46" s="556">
        <f t="shared" ca="1" si="433"/>
        <v>0</v>
      </c>
      <c r="GI46" s="556">
        <f t="shared" ca="1" si="433"/>
        <v>0</v>
      </c>
      <c r="GJ46" s="556">
        <f t="shared" ca="1" si="433"/>
        <v>0</v>
      </c>
      <c r="GK46" s="556">
        <f t="shared" ca="1" si="433"/>
        <v>0</v>
      </c>
      <c r="GL46" s="556">
        <f t="shared" ref="GL46:GO46" ca="1" si="434">IF(AND($M46=GL$17,$O46=GL$19,$AH46=GL$16,OR($P46=GL$20,GL$20=1)),INDEX(i.FS_Strategy,$AK46+1,$AH46),0)</f>
        <v>0</v>
      </c>
      <c r="GM46" s="556">
        <f t="shared" ca="1" si="434"/>
        <v>0</v>
      </c>
      <c r="GN46" s="556">
        <f t="shared" ca="1" si="434"/>
        <v>0</v>
      </c>
      <c r="GO46" s="556">
        <f t="shared" ca="1" si="434"/>
        <v>0</v>
      </c>
      <c r="GP46" s="19">
        <f t="shared" ref="GP46" ca="1" si="435">OFFSET(GP$5,$B46,0)</f>
        <v>0</v>
      </c>
      <c r="GQ46" s="116">
        <f t="shared" ref="GQ46:GU46" ca="1" si="436">IF(AND($M46=GQ$17,$O46=GQ$19,$AH46=GQ$16,OR($P46=GQ$20,GQ$20=1),$AP46=GQ$21),INDEX(i.FS_Strategy,$AI46+1,$AH46),0)</f>
        <v>0</v>
      </c>
      <c r="GR46" s="116">
        <f t="shared" ca="1" si="436"/>
        <v>0</v>
      </c>
      <c r="GS46" s="116">
        <f t="shared" ca="1" si="436"/>
        <v>0</v>
      </c>
      <c r="GT46" s="116">
        <f t="shared" ca="1" si="436"/>
        <v>0</v>
      </c>
      <c r="GU46" s="116">
        <f t="shared" ca="1" si="436"/>
        <v>0</v>
      </c>
      <c r="GV46" s="537">
        <f t="shared" ref="GV46" ca="1" si="437">IF(AND($M46=GV$17,$O46=GV$19,$AH46=GV$16,OR($P46=GV$20,GV$20=1),$AP46=GV$21),INDEX(i.FS_Strategy,$AJ46+1,$AH46),0)</f>
        <v>0</v>
      </c>
      <c r="GW46" s="116">
        <f t="shared" ref="GW46:HA46" ca="1" si="438">IF(AND($M46=GW$17,$O46=GW$19,$AH46=GW$16,OR($P46=GW$20,GW$20=1),$AP46=GW$21),INDEX(i.FS_Strategy,$AI46+1,$AH46),0)</f>
        <v>0</v>
      </c>
      <c r="GX46" s="116">
        <f t="shared" ca="1" si="438"/>
        <v>0</v>
      </c>
      <c r="GY46" s="116">
        <f t="shared" ca="1" si="438"/>
        <v>0</v>
      </c>
      <c r="GZ46" s="116">
        <f t="shared" ca="1" si="438"/>
        <v>0</v>
      </c>
      <c r="HA46" s="116">
        <f t="shared" ca="1" si="438"/>
        <v>0</v>
      </c>
      <c r="HB46" s="537">
        <f t="shared" ref="HB46" ca="1" si="439">IF(AND($M46=HB$17,$O46=HB$19,$AH46=HB$16,OR($P46=HB$20,HB$20=1),$AP46=HB$21),INDEX(i.FS_Strategy,$AJ46+1,$AH46),0)</f>
        <v>0</v>
      </c>
      <c r="HC46" s="116">
        <f t="shared" ref="HC46:HG46" ca="1" si="440">IF(AND($M46=HC$17,$O46=HC$19,$AH46=HC$16,OR($P46=HC$20,HC$20=1),$AP46=HC$21),INDEX(i.FS_Strategy,$AI46+1,$AH46),0)</f>
        <v>0</v>
      </c>
      <c r="HD46" s="116">
        <f t="shared" ca="1" si="440"/>
        <v>0</v>
      </c>
      <c r="HE46" s="116">
        <f t="shared" ca="1" si="440"/>
        <v>0</v>
      </c>
      <c r="HF46" s="116">
        <f t="shared" ca="1" si="440"/>
        <v>0</v>
      </c>
      <c r="HG46" s="116">
        <f t="shared" ca="1" si="440"/>
        <v>0</v>
      </c>
      <c r="HH46" s="537">
        <f t="shared" ref="HH46" ca="1" si="441">IF(AND($M46=HH$17,$O46=HH$19,$AH46=HH$16,OR($P46=HH$20,HH$20=1),$AP46=HH$21),INDEX(i.FS_Strategy,$AJ46+1,$AH46),0)</f>
        <v>0</v>
      </c>
      <c r="HI46" s="116">
        <f t="shared" ref="HI46:HM46" ca="1" si="442">IF(AND($M46=HI$17,$O46=HI$19,$AH46=HI$16,OR($P46=HI$20,HI$20=1),$AP46=HI$21),INDEX(i.FS_Strategy,$AI46+1,$AH46),0)</f>
        <v>0</v>
      </c>
      <c r="HJ46" s="116">
        <f t="shared" ca="1" si="442"/>
        <v>0</v>
      </c>
      <c r="HK46" s="116">
        <f t="shared" ca="1" si="442"/>
        <v>0</v>
      </c>
      <c r="HL46" s="116">
        <f t="shared" ca="1" si="442"/>
        <v>0</v>
      </c>
      <c r="HM46" s="116">
        <f t="shared" ca="1" si="442"/>
        <v>0</v>
      </c>
      <c r="HN46" s="537">
        <f t="shared" ref="HN46" ca="1" si="443">IF(AND($M46=HN$17,$O46=HN$19,$AH46=HN$16,OR($P46=HN$20,HN$20=1),$AP46=HN$21),INDEX(i.FS_Strategy,$AJ46+1,$AH46),0)</f>
        <v>0</v>
      </c>
      <c r="HO46" s="116">
        <f t="shared" ref="HO46:HS46" ca="1" si="444">IF(AND($M46=HO$17,$O46=HO$19,$AH46=HO$16,OR($P46=HO$20,HO$20=1),$AP46=HO$21),INDEX(i.FS_Strategy,$AI46+1,$AH46),0)</f>
        <v>0</v>
      </c>
      <c r="HP46" s="116">
        <f t="shared" ca="1" si="444"/>
        <v>0</v>
      </c>
      <c r="HQ46" s="116">
        <f t="shared" ca="1" si="444"/>
        <v>0</v>
      </c>
      <c r="HR46" s="116">
        <f t="shared" ca="1" si="444"/>
        <v>0</v>
      </c>
      <c r="HS46" s="116">
        <f t="shared" ca="1" si="444"/>
        <v>0</v>
      </c>
      <c r="HT46" s="537">
        <f t="shared" ref="HT46" ca="1" si="445">IF(AND($M46=HT$17,$O46=HT$19,$AH46=HT$16,OR($P46=HT$20,HT$20=1),$AP46=HT$21),INDEX(i.FS_Strategy,$AJ46+1,$AH46),0)</f>
        <v>0</v>
      </c>
      <c r="HU46" s="116">
        <f t="shared" ref="HU46:HY46" ca="1" si="446">IF(AND($M46=HU$17,$O46=HU$19,$AH46=HU$16,OR($P46=HU$20,HU$20=1),$AP46=HU$21),INDEX(i.FS_Strategy,$AI46+1,$AH46),0)</f>
        <v>0</v>
      </c>
      <c r="HV46" s="116">
        <f t="shared" ca="1" si="446"/>
        <v>0</v>
      </c>
      <c r="HW46" s="116">
        <f t="shared" ca="1" si="446"/>
        <v>0</v>
      </c>
      <c r="HX46" s="116">
        <f t="shared" ca="1" si="446"/>
        <v>0</v>
      </c>
      <c r="HY46" s="116">
        <f t="shared" ca="1" si="446"/>
        <v>0</v>
      </c>
      <c r="HZ46" s="537">
        <f t="shared" ref="HZ46" ca="1" si="447">IF(AND($M46=HZ$17,$O46=HZ$19,$AH46=HZ$16,OR($P46=HZ$20,HZ$20=1),$AP46=HZ$21),INDEX(i.FS_Strategy,$AJ46+1,$AH46),0)</f>
        <v>0</v>
      </c>
      <c r="IA46" s="117">
        <f t="shared" ref="IA46:ID46" ca="1" si="448">IF(AND($M46=IA$17,$O46=IA$19,$AH46=IA$16,OR($P46=IA$20,IA$20=1)),INDEX(i.FS_Strategy,$AJ46+1,$AH46),0)</f>
        <v>0</v>
      </c>
      <c r="IB46" s="117">
        <f t="shared" ca="1" si="448"/>
        <v>0</v>
      </c>
      <c r="IC46" s="117">
        <f t="shared" ca="1" si="448"/>
        <v>0</v>
      </c>
      <c r="ID46" s="117">
        <f t="shared" ca="1" si="448"/>
        <v>0</v>
      </c>
      <c r="IE46" s="556">
        <f t="shared" ref="IE46:IT46" ca="1" si="449">IF(AND($M46=IE$17,$O46=IE$19,$AH46=IE$16,OR($P46=IE$20,IE$20=1)),INDEX(i.FS_Strategy,$AK46+1,$AH46),0)</f>
        <v>0</v>
      </c>
      <c r="IF46" s="556">
        <f t="shared" ca="1" si="449"/>
        <v>0</v>
      </c>
      <c r="IG46" s="556">
        <f t="shared" ca="1" si="449"/>
        <v>0</v>
      </c>
      <c r="IH46" s="556">
        <f t="shared" ca="1" si="449"/>
        <v>0</v>
      </c>
      <c r="II46" s="556">
        <f t="shared" ca="1" si="449"/>
        <v>0</v>
      </c>
      <c r="IJ46" s="556">
        <f t="shared" ca="1" si="449"/>
        <v>0</v>
      </c>
      <c r="IK46" s="556">
        <f t="shared" ca="1" si="449"/>
        <v>0</v>
      </c>
      <c r="IL46" s="556">
        <f t="shared" ca="1" si="449"/>
        <v>0</v>
      </c>
      <c r="IM46" s="556">
        <f t="shared" ca="1" si="449"/>
        <v>0</v>
      </c>
      <c r="IN46" s="556">
        <f t="shared" ca="1" si="449"/>
        <v>0</v>
      </c>
      <c r="IO46" s="556">
        <f t="shared" ca="1" si="449"/>
        <v>0</v>
      </c>
      <c r="IP46" s="556">
        <f t="shared" ca="1" si="449"/>
        <v>0</v>
      </c>
      <c r="IQ46" s="556">
        <f t="shared" ca="1" si="449"/>
        <v>0</v>
      </c>
      <c r="IR46" s="556">
        <f t="shared" ca="1" si="449"/>
        <v>0</v>
      </c>
      <c r="IS46" s="556">
        <f t="shared" ca="1" si="449"/>
        <v>0</v>
      </c>
      <c r="IT46" s="556">
        <f t="shared" ca="1" si="449"/>
        <v>0</v>
      </c>
      <c r="IU46" s="556">
        <f t="shared" ref="IU46:IX46" ca="1" si="450">IF(AND($M46=IU$17,$O46=IU$19,$AH46=IU$16,OR($P46=IU$20,IU$20=1)),INDEX(i.FS_Strategy,$AK46+1,$AH46),0)</f>
        <v>0</v>
      </c>
      <c r="IV46" s="556">
        <f t="shared" ca="1" si="450"/>
        <v>0</v>
      </c>
      <c r="IW46" s="556">
        <f t="shared" ca="1" si="450"/>
        <v>0</v>
      </c>
      <c r="IX46" s="556">
        <f t="shared" ca="1" si="450"/>
        <v>0</v>
      </c>
      <c r="IY46" s="19">
        <f t="shared" ref="IY46" ca="1" si="451">OFFSET(IY$5,$B46,0)</f>
        <v>0</v>
      </c>
      <c r="IZ46" s="5">
        <f t="shared" ref="IZ46" si="452">INDEX(i.TOL,$O46,IZ$15)</f>
        <v>67</v>
      </c>
      <c r="JA46" s="9"/>
      <c r="JB46" s="5">
        <f t="shared" ref="JB46:JC46" si="453">INDEX(i.FlkStrctr,$N46,JB$15)</f>
        <v>1</v>
      </c>
      <c r="JC46" s="5" t="b">
        <f t="shared" si="453"/>
        <v>0</v>
      </c>
      <c r="JD46" s="19">
        <f t="shared" ref="JD46:KP46" ca="1" si="454">OFFSET(JD$5,$B46,0)</f>
        <v>0</v>
      </c>
      <c r="JE46" s="5">
        <f t="shared" ref="JE46" si="455">INDEX(i.RR_scenario,$U46,$N46)</f>
        <v>0</v>
      </c>
      <c r="JF46" s="5">
        <f t="shared" ref="JF46" si="456">INDEX(i.dryman,($AM46-1)*4+$AL46,JF$15)</f>
        <v>1.2500000000000001E-2</v>
      </c>
      <c r="JG46" s="5">
        <f t="shared" ref="JG46" si="457">INDEX(i.Triplets_mortality,$AB46+1,JG$15)</f>
        <v>0</v>
      </c>
      <c r="JH46" s="19">
        <f t="shared" ca="1" si="454"/>
        <v>0</v>
      </c>
      <c r="JI46" s="5">
        <f t="shared" ref="JI46" si="458">INDEX(i.FlkStrctr,$N46,JI$15)</f>
        <v>60</v>
      </c>
      <c r="JJ46" s="5">
        <f t="shared" ref="JJ46" si="459">INDEX(i.Triplet_pi_yatf,$AD46+1,JJ$15)</f>
        <v>1</v>
      </c>
      <c r="JK46" s="19">
        <f t="shared" ca="1" si="454"/>
        <v>0</v>
      </c>
      <c r="JL46" s="19">
        <f t="shared" ca="1" si="454"/>
        <v>0</v>
      </c>
      <c r="JM46" s="19">
        <f t="shared" ca="1" si="454"/>
        <v>0</v>
      </c>
      <c r="JN46" s="19">
        <f t="shared" ca="1" si="454"/>
        <v>0</v>
      </c>
      <c r="JO46" s="19">
        <f t="shared" ca="1" si="454"/>
        <v>0</v>
      </c>
      <c r="JP46" s="19">
        <f t="shared" ca="1" si="454"/>
        <v>0</v>
      </c>
      <c r="JQ46" s="19">
        <f t="shared" ca="1" si="454"/>
        <v>0</v>
      </c>
      <c r="JR46" s="19">
        <f t="shared" ca="1" si="454"/>
        <v>0</v>
      </c>
      <c r="JS46" s="19">
        <f t="shared" ca="1" si="454"/>
        <v>0</v>
      </c>
      <c r="JT46" s="19">
        <f t="shared" ca="1" si="454"/>
        <v>0</v>
      </c>
      <c r="JU46" s="19">
        <f t="shared" ca="1" si="454"/>
        <v>0</v>
      </c>
      <c r="JV46" s="19">
        <f t="shared" ca="1" si="454"/>
        <v>0</v>
      </c>
      <c r="JW46" s="19">
        <f t="shared" ca="1" si="454"/>
        <v>0</v>
      </c>
      <c r="JX46" s="19">
        <f t="shared" ca="1" si="454"/>
        <v>0</v>
      </c>
      <c r="JY46" s="19">
        <f t="shared" ca="1" si="454"/>
        <v>0</v>
      </c>
      <c r="JZ46" s="19">
        <f t="shared" ca="1" si="454"/>
        <v>0</v>
      </c>
      <c r="KA46" s="19">
        <f t="shared" ca="1" si="454"/>
        <v>0</v>
      </c>
      <c r="KB46" s="19">
        <f t="shared" ca="1" si="454"/>
        <v>0</v>
      </c>
      <c r="KC46" s="19">
        <f t="shared" ca="1" si="454"/>
        <v>0</v>
      </c>
      <c r="KD46" s="19">
        <f t="shared" ca="1" si="454"/>
        <v>0</v>
      </c>
      <c r="KE46" s="19">
        <f t="shared" ca="1" si="454"/>
        <v>0</v>
      </c>
      <c r="KF46" s="5">
        <f t="shared" ref="KF46:KI46" si="460">INDEX(i.dryman,($AM46-1)*4+$AL46,KF$16)</f>
        <v>0</v>
      </c>
      <c r="KG46" s="5">
        <f t="shared" si="460"/>
        <v>6.25E-2</v>
      </c>
      <c r="KH46" s="5">
        <f t="shared" si="460"/>
        <v>6.25E-2</v>
      </c>
      <c r="KI46" s="5">
        <f t="shared" si="460"/>
        <v>6.25E-2</v>
      </c>
      <c r="KJ46" s="19">
        <f t="shared" ca="1" si="454"/>
        <v>0</v>
      </c>
      <c r="KK46" s="19">
        <f t="shared" ca="1" si="454"/>
        <v>0</v>
      </c>
      <c r="KL46" s="19">
        <f t="shared" ca="1" si="454"/>
        <v>0</v>
      </c>
      <c r="KM46" s="19">
        <f t="shared" ca="1" si="454"/>
        <v>0</v>
      </c>
      <c r="KN46" s="19">
        <f t="shared" ca="1" si="454"/>
        <v>1</v>
      </c>
      <c r="KO46" s="19">
        <f t="shared" ca="1" si="454"/>
        <v>0</v>
      </c>
      <c r="KP46" s="19">
        <f t="shared" ca="1" si="454"/>
        <v>1</v>
      </c>
      <c r="KQ46" s="9"/>
      <c r="KR46" s="5" t="b">
        <f t="shared" ref="KR46" ca="1" si="461">IF($L46&lt;&gt;0,INDEX(i.cropgraze_inc,$L46,KR$15),OFFSET(KR$5,$B46,0))</f>
        <v>1</v>
      </c>
      <c r="KS46" s="5" t="b">
        <f t="shared" ref="KS46:KU46" si="462">($O46=KS$19)</f>
        <v>0</v>
      </c>
      <c r="KT46" s="5" t="b">
        <f t="shared" si="462"/>
        <v>0</v>
      </c>
      <c r="KU46" s="5" t="b">
        <f t="shared" si="462"/>
        <v>1</v>
      </c>
      <c r="KV46" s="136">
        <f t="shared" ref="KV46:KW46" si="463">$P46</f>
        <v>2</v>
      </c>
      <c r="KW46" s="136">
        <f t="shared" si="463"/>
        <v>2</v>
      </c>
      <c r="KX46" s="5" t="b">
        <f t="shared" ref="KX46:LA46" si="464">INDEX(i.dryman,($AM46-1)*4+$AL46,KX$15)</f>
        <v>0</v>
      </c>
      <c r="KY46" s="5" t="b">
        <f t="shared" si="464"/>
        <v>1</v>
      </c>
      <c r="KZ46" s="5" t="b">
        <f t="shared" si="464"/>
        <v>1</v>
      </c>
      <c r="LA46" s="5" t="b">
        <f t="shared" si="464"/>
        <v>0</v>
      </c>
      <c r="LB46" s="5">
        <f t="shared" ref="LB46:LC46" si="465">INDEX(i.dryman,($AM46-1)*4+$AL46,LB$15+$N46-1)</f>
        <v>1</v>
      </c>
      <c r="LC46" s="5">
        <f t="shared" si="465"/>
        <v>0</v>
      </c>
      <c r="LD46" s="5" t="b">
        <f t="shared" ref="LD46" si="466">AND(INDEX(i.dryman,($AM46-1)*4+$AL46,LD$15),($KW46&gt;0))</f>
        <v>0</v>
      </c>
      <c r="LE46" s="5" t="str" cm="1">
        <f t="array" aca="1" ref="LE46" ca="1">IF(OR(LF46:LM46&lt;&gt;"-"),TRUE,"-")</f>
        <v>-</v>
      </c>
      <c r="LF46" s="19" t="str">
        <f t="shared" ref="LF46:LM46" ca="1" si="467">OFFSET(LF$5,$B46,0)</f>
        <v>-</v>
      </c>
      <c r="LG46" s="19" t="str">
        <f t="shared" ca="1" si="467"/>
        <v>-</v>
      </c>
      <c r="LH46" s="19" t="str">
        <f t="shared" ca="1" si="467"/>
        <v>-</v>
      </c>
      <c r="LI46" s="19" t="str">
        <f t="shared" ca="1" si="467"/>
        <v>-</v>
      </c>
      <c r="LJ46" s="19" t="str">
        <f t="shared" ca="1" si="467"/>
        <v>-</v>
      </c>
      <c r="LK46" s="19" t="str">
        <f t="shared" ca="1" si="467"/>
        <v>-</v>
      </c>
      <c r="LL46" s="19" t="str">
        <f t="shared" ca="1" si="467"/>
        <v>-</v>
      </c>
      <c r="LM46" s="19" t="str">
        <f t="shared" ca="1" si="467"/>
        <v>-</v>
      </c>
      <c r="LN46" s="19">
        <v>5000</v>
      </c>
      <c r="LO46" s="5" t="b">
        <f t="array" aca="1" ref="LO46" ca="1">IF(OR(LP46:LV46&lt;&gt;"-"),TRUE,"-")</f>
        <v>1</v>
      </c>
      <c r="LP46" s="19">
        <f t="shared" ref="LP46:LW46" ca="1" si="468">OFFSET(LP$5,$B46,0)</f>
        <v>0</v>
      </c>
      <c r="LQ46" s="19" t="str">
        <f t="shared" ca="1" si="468"/>
        <v>-</v>
      </c>
      <c r="LR46" s="19">
        <f t="shared" ca="1" si="468"/>
        <v>999999</v>
      </c>
      <c r="LS46" s="19">
        <f t="shared" ca="1" si="468"/>
        <v>999999</v>
      </c>
      <c r="LT46" s="19">
        <f t="shared" ca="1" si="468"/>
        <v>999999</v>
      </c>
      <c r="LU46" s="19">
        <f t="shared" ca="1" si="468"/>
        <v>999999</v>
      </c>
      <c r="LV46" s="19">
        <f t="shared" ca="1" si="468"/>
        <v>999999</v>
      </c>
      <c r="LW46" s="19" t="str">
        <f t="shared" ca="1" si="468"/>
        <v>-</v>
      </c>
      <c r="LX46" s="19" t="str">
        <f ca="1">OFFSET(LX$5,$B46,0)</f>
        <v>-</v>
      </c>
      <c r="LY46" s="19" t="str">
        <f ca="1">OFFSET(LY$5,$B46,0)</f>
        <v>-</v>
      </c>
      <c r="LZ46" s="19" t="b">
        <f t="shared" ref="LZ46:MA46" ca="1" si="469">OFFSET(LZ$5,$B46,0)</f>
        <v>1</v>
      </c>
      <c r="MA46" s="19">
        <f t="shared" ca="1" si="469"/>
        <v>0</v>
      </c>
      <c r="MB46" s="5" t="str">
        <f t="shared" ref="MB46:ME46" si="470">INDEX(i.FlkStrctr,$N46,MB$15)</f>
        <v>-</v>
      </c>
      <c r="MC46" s="5" t="str">
        <f t="shared" si="470"/>
        <v>-</v>
      </c>
      <c r="MD46" s="5" t="str">
        <f t="shared" si="470"/>
        <v>-</v>
      </c>
      <c r="ME46" s="5" t="str">
        <f t="shared" si="470"/>
        <v>-</v>
      </c>
      <c r="MF46" s="19" t="str">
        <f t="shared" ref="MF46:MU46" ca="1" si="471">OFFSET(MF$5,$B46,0)</f>
        <v>-</v>
      </c>
      <c r="MG46" s="19" t="str">
        <f t="shared" ca="1" si="471"/>
        <v>-</v>
      </c>
      <c r="MH46" s="19" t="str">
        <f t="shared" ca="1" si="471"/>
        <v>-</v>
      </c>
      <c r="MI46" s="19" t="str">
        <f t="shared" ca="1" si="471"/>
        <v>-</v>
      </c>
      <c r="MJ46" s="19">
        <f t="shared" ca="1" si="471"/>
        <v>0.5</v>
      </c>
      <c r="MK46" s="19">
        <f t="shared" ca="1" si="471"/>
        <v>0.5</v>
      </c>
      <c r="ML46" s="19" t="str">
        <f t="shared" ca="1" si="471"/>
        <v>-</v>
      </c>
      <c r="MM46" s="5">
        <f t="shared" ref="MM46:MR46" si="472">INDEX(i.FlkStrctr,$N46,MM$15)</f>
        <v>0</v>
      </c>
      <c r="MN46" s="5">
        <f t="shared" si="472"/>
        <v>500</v>
      </c>
      <c r="MO46" s="5">
        <f t="shared" si="472"/>
        <v>500</v>
      </c>
      <c r="MP46" s="5" t="str">
        <f t="shared" si="472"/>
        <v>-</v>
      </c>
      <c r="MQ46" s="5">
        <f t="shared" si="472"/>
        <v>150</v>
      </c>
      <c r="MR46" s="5">
        <f t="shared" si="472"/>
        <v>364</v>
      </c>
      <c r="MS46" s="5">
        <f t="shared" ref="MS46" si="473">INDEX(i.conservation,$AC46+1,$O46)</f>
        <v>1</v>
      </c>
      <c r="MT46" s="9"/>
      <c r="MU46" s="19">
        <f t="shared" ca="1" si="471"/>
        <v>70</v>
      </c>
      <c r="MV46" s="19">
        <f t="shared" ref="MV46:VA46" ca="1" si="474">OFFSET(MV$5,$B46,0)</f>
        <v>50</v>
      </c>
      <c r="MW46" s="19">
        <f t="shared" ca="1" si="474"/>
        <v>75</v>
      </c>
      <c r="MX46" s="19">
        <f t="shared" ca="1" si="474"/>
        <v>50</v>
      </c>
      <c r="MY46" s="5">
        <f t="shared" ref="MY46" si="475">INDEX(i.WoolPrices,$W46,MY$15)</f>
        <v>1</v>
      </c>
      <c r="MZ46" s="5">
        <f t="shared" ref="MZ46" si="476">INDEX(i.MeatPrices,$X46,MZ$15)</f>
        <v>1</v>
      </c>
      <c r="NA46" s="5">
        <f t="shared" ref="NA46" si="477">INDEX(i.GrainPrices,$V46,NA$15)</f>
        <v>1</v>
      </c>
      <c r="NB46" s="9"/>
      <c r="NC46" s="19" t="b">
        <f t="shared" ref="NC46:NL46" ca="1" si="478">OFFSET(NC$5,$B46,0)</f>
        <v>0</v>
      </c>
      <c r="ND46" s="19" t="b">
        <f t="shared" ca="1" si="478"/>
        <v>0</v>
      </c>
      <c r="NE46" s="19">
        <f t="shared" ca="1" si="478"/>
        <v>2</v>
      </c>
      <c r="NF46" s="19">
        <f t="shared" ca="1" si="478"/>
        <v>1</v>
      </c>
      <c r="NG46" s="19">
        <f t="shared" ca="1" si="478"/>
        <v>2</v>
      </c>
      <c r="NH46" s="19">
        <f t="shared" ca="1" si="478"/>
        <v>0</v>
      </c>
      <c r="NI46" s="19" t="str">
        <f t="shared" ca="1" si="478"/>
        <v>-</v>
      </c>
      <c r="NJ46" s="19" t="b">
        <f t="shared" ca="1" si="478"/>
        <v>1</v>
      </c>
      <c r="NK46" s="19">
        <f t="shared" ca="1" si="478"/>
        <v>448.65000000000003</v>
      </c>
      <c r="NL46" s="19" t="str">
        <f t="shared" ca="1" si="478"/>
        <v>-</v>
      </c>
      <c r="NM46" s="19">
        <f t="shared" ca="1" si="474"/>
        <v>1</v>
      </c>
      <c r="NN46" s="19">
        <f t="shared" ca="1" si="474"/>
        <v>1</v>
      </c>
      <c r="NO46" s="19">
        <f t="shared" ca="1" si="474"/>
        <v>1</v>
      </c>
      <c r="NP46" s="19">
        <f t="shared" ca="1" si="474"/>
        <v>1</v>
      </c>
      <c r="NQ46" s="19">
        <f t="shared" ca="1" si="474"/>
        <v>1</v>
      </c>
      <c r="NR46" s="19">
        <f t="shared" ca="1" si="474"/>
        <v>1</v>
      </c>
      <c r="NS46" s="19">
        <f t="shared" ca="1" si="474"/>
        <v>1</v>
      </c>
      <c r="NT46" s="19">
        <f t="shared" ca="1" si="474"/>
        <v>1</v>
      </c>
      <c r="NU46" s="19">
        <f t="shared" ca="1" si="474"/>
        <v>1</v>
      </c>
      <c r="NV46" s="9"/>
      <c r="NW46" s="539" t="str">
        <f t="shared" ref="NW46:OL46" si="479">IF(AND($O46=NW$19, $AP46=NW$21),TRUE,"-")</f>
        <v>-</v>
      </c>
      <c r="NX46" s="539" t="str">
        <f t="shared" si="479"/>
        <v>-</v>
      </c>
      <c r="NY46" s="539" t="str">
        <f t="shared" si="479"/>
        <v>-</v>
      </c>
      <c r="NZ46" s="539" t="str">
        <f t="shared" si="479"/>
        <v>-</v>
      </c>
      <c r="OA46" s="539" t="str">
        <f t="shared" si="479"/>
        <v>-</v>
      </c>
      <c r="OB46" s="539" t="str">
        <f t="shared" si="479"/>
        <v>-</v>
      </c>
      <c r="OC46" s="539" t="str">
        <f t="shared" ca="1" si="479"/>
        <v>-</v>
      </c>
      <c r="OD46" s="539" t="str">
        <f t="shared" ca="1" si="479"/>
        <v>-</v>
      </c>
      <c r="OE46" s="539" t="str">
        <f t="shared" ca="1" si="479"/>
        <v>-</v>
      </c>
      <c r="OF46" s="539" t="str">
        <f t="shared" ca="1" si="479"/>
        <v>-</v>
      </c>
      <c r="OG46" s="539" t="str">
        <f t="shared" ca="1" si="479"/>
        <v>-</v>
      </c>
      <c r="OH46" s="539" t="str">
        <f t="shared" ca="1" si="479"/>
        <v>-</v>
      </c>
      <c r="OI46" s="539" t="str">
        <f t="shared" ca="1" si="479"/>
        <v>-</v>
      </c>
      <c r="OJ46" s="539" t="str">
        <f t="shared" ca="1" si="479"/>
        <v>-</v>
      </c>
      <c r="OK46" s="539" t="str">
        <f t="shared" ca="1" si="479"/>
        <v>-</v>
      </c>
      <c r="OL46" s="539" t="str">
        <f t="shared" ca="1" si="479"/>
        <v>-</v>
      </c>
      <c r="OM46" s="539" t="str">
        <f t="shared" ref="OM46:PB46" ca="1" si="480">IF(AND($O46=OM$19, $AP46=OM$21),TRUE,"-")</f>
        <v>-</v>
      </c>
      <c r="ON46" s="539" t="str">
        <f t="shared" ca="1" si="480"/>
        <v>-</v>
      </c>
      <c r="OO46" s="539" t="str">
        <f t="shared" ca="1" si="480"/>
        <v>-</v>
      </c>
      <c r="OP46" s="539" t="str">
        <f t="shared" ca="1" si="480"/>
        <v>-</v>
      </c>
      <c r="OQ46" s="539" t="str">
        <f t="shared" ca="1" si="480"/>
        <v>-</v>
      </c>
      <c r="OR46" s="539" t="str">
        <f t="shared" ca="1" si="480"/>
        <v>-</v>
      </c>
      <c r="OS46" s="539" t="str">
        <f t="shared" ca="1" si="480"/>
        <v>-</v>
      </c>
      <c r="OT46" s="539" t="str">
        <f t="shared" ca="1" si="480"/>
        <v>-</v>
      </c>
      <c r="OU46" s="539" t="str">
        <f t="shared" ca="1" si="480"/>
        <v>-</v>
      </c>
      <c r="OV46" s="539" t="str">
        <f t="shared" ca="1" si="480"/>
        <v>-</v>
      </c>
      <c r="OW46" s="539" t="str">
        <f t="shared" ca="1" si="480"/>
        <v>-</v>
      </c>
      <c r="OX46" s="539" t="str">
        <f t="shared" ca="1" si="480"/>
        <v>-</v>
      </c>
      <c r="OY46" s="539" t="str">
        <f t="shared" ca="1" si="480"/>
        <v>-</v>
      </c>
      <c r="OZ46" s="539" t="str">
        <f t="shared" ca="1" si="480"/>
        <v>-</v>
      </c>
      <c r="PA46" s="539" t="str">
        <f t="shared" ca="1" si="480"/>
        <v>-</v>
      </c>
      <c r="PB46" s="539" t="str">
        <f t="shared" ca="1" si="480"/>
        <v>-</v>
      </c>
      <c r="PC46" s="539" t="str">
        <f t="shared" ref="PC46:PF46" ca="1" si="481">IF(AND($O46=PC$19, $AP46=PC$21),TRUE,"-")</f>
        <v>-</v>
      </c>
      <c r="PD46" s="539" t="str">
        <f t="shared" ca="1" si="481"/>
        <v>-</v>
      </c>
      <c r="PE46" s="539" t="str">
        <f t="shared" ca="1" si="481"/>
        <v>-</v>
      </c>
      <c r="PF46" s="539" t="str">
        <f t="shared" ca="1" si="481"/>
        <v>-</v>
      </c>
      <c r="PG46" s="549" t="str">
        <f t="shared" ref="PG46:PV46" si="482">IF($O46=PG$19,TRUE,"-")</f>
        <v>-</v>
      </c>
      <c r="PH46" s="549" t="str">
        <f t="shared" si="482"/>
        <v>-</v>
      </c>
      <c r="PI46" s="549" t="str">
        <f t="shared" si="482"/>
        <v>-</v>
      </c>
      <c r="PJ46" s="549" t="str">
        <f t="shared" si="482"/>
        <v>-</v>
      </c>
      <c r="PK46" s="549" t="str">
        <f t="shared" si="482"/>
        <v>-</v>
      </c>
      <c r="PL46" s="549" t="str">
        <f t="shared" si="482"/>
        <v>-</v>
      </c>
      <c r="PM46" s="549" t="str">
        <f t="shared" si="482"/>
        <v>-</v>
      </c>
      <c r="PN46" s="549" t="str">
        <f t="shared" si="482"/>
        <v>-</v>
      </c>
      <c r="PO46" s="549" t="str">
        <f t="shared" si="482"/>
        <v>-</v>
      </c>
      <c r="PP46" s="549" t="str">
        <f t="shared" si="482"/>
        <v>-</v>
      </c>
      <c r="PQ46" s="549" t="str">
        <f t="shared" si="482"/>
        <v>-</v>
      </c>
      <c r="PR46" s="549" t="str">
        <f t="shared" si="482"/>
        <v>-</v>
      </c>
      <c r="PS46" s="549" t="str">
        <f t="shared" si="482"/>
        <v>-</v>
      </c>
      <c r="PT46" s="549" t="str">
        <f t="shared" si="482"/>
        <v>-</v>
      </c>
      <c r="PU46" s="549" t="str">
        <f t="shared" si="482"/>
        <v>-</v>
      </c>
      <c r="PV46" s="549" t="str">
        <f t="shared" si="482"/>
        <v>-</v>
      </c>
      <c r="PW46" s="549" t="str">
        <f t="shared" ref="PW46:QF46" si="483">IF($O46=PW$19,TRUE,"-")</f>
        <v>-</v>
      </c>
      <c r="PX46" s="549" t="str">
        <f t="shared" si="483"/>
        <v>-</v>
      </c>
      <c r="PY46" s="549" t="str">
        <f t="shared" si="483"/>
        <v>-</v>
      </c>
      <c r="PZ46" s="549" t="str">
        <f t="shared" si="483"/>
        <v>-</v>
      </c>
      <c r="QA46" s="549" t="str">
        <f t="shared" si="483"/>
        <v>-</v>
      </c>
      <c r="QB46" s="549" t="str">
        <f t="shared" si="483"/>
        <v>-</v>
      </c>
      <c r="QC46" s="549" t="str">
        <f t="shared" si="483"/>
        <v>-</v>
      </c>
      <c r="QD46" s="549" t="str">
        <f t="shared" si="483"/>
        <v>-</v>
      </c>
      <c r="QE46" s="549" t="str">
        <f t="shared" si="483"/>
        <v>-</v>
      </c>
      <c r="QF46" s="549" t="str">
        <f t="shared" si="483"/>
        <v>-</v>
      </c>
      <c r="QG46" s="539" t="str">
        <f t="shared" ref="QG46:QV46" si="484">IF(AND($O46=QG$19, $AP46=QG$21),TRUE,"-")</f>
        <v>-</v>
      </c>
      <c r="QH46" s="539" t="str">
        <f t="shared" si="484"/>
        <v>-</v>
      </c>
      <c r="QI46" s="539" t="str">
        <f t="shared" si="484"/>
        <v>-</v>
      </c>
      <c r="QJ46" s="539" t="str">
        <f t="shared" si="484"/>
        <v>-</v>
      </c>
      <c r="QK46" s="539" t="str">
        <f t="shared" si="484"/>
        <v>-</v>
      </c>
      <c r="QL46" s="539" t="str">
        <f t="shared" si="484"/>
        <v>-</v>
      </c>
      <c r="QM46" s="539" t="str">
        <f t="shared" ca="1" si="484"/>
        <v>-</v>
      </c>
      <c r="QN46" s="539" t="str">
        <f t="shared" ca="1" si="484"/>
        <v>-</v>
      </c>
      <c r="QO46" s="539" t="str">
        <f t="shared" ca="1" si="484"/>
        <v>-</v>
      </c>
      <c r="QP46" s="539" t="str">
        <f t="shared" ca="1" si="484"/>
        <v>-</v>
      </c>
      <c r="QQ46" s="539" t="str">
        <f t="shared" ca="1" si="484"/>
        <v>-</v>
      </c>
      <c r="QR46" s="539" t="str">
        <f t="shared" ca="1" si="484"/>
        <v>-</v>
      </c>
      <c r="QS46" s="539" t="str">
        <f t="shared" ca="1" si="484"/>
        <v>-</v>
      </c>
      <c r="QT46" s="539" t="str">
        <f t="shared" ca="1" si="484"/>
        <v>-</v>
      </c>
      <c r="QU46" s="539" t="str">
        <f t="shared" ca="1" si="484"/>
        <v>-</v>
      </c>
      <c r="QV46" s="539" t="str">
        <f t="shared" ca="1" si="484"/>
        <v>-</v>
      </c>
      <c r="QW46" s="539" t="str">
        <f t="shared" ref="QW46:RL46" ca="1" si="485">IF(AND($O46=QW$19, $AP46=QW$21),TRUE,"-")</f>
        <v>-</v>
      </c>
      <c r="QX46" s="539" t="str">
        <f t="shared" ca="1" si="485"/>
        <v>-</v>
      </c>
      <c r="QY46" s="539" t="str">
        <f t="shared" ca="1" si="485"/>
        <v>-</v>
      </c>
      <c r="QZ46" s="539" t="str">
        <f t="shared" ca="1" si="485"/>
        <v>-</v>
      </c>
      <c r="RA46" s="539" t="str">
        <f t="shared" ca="1" si="485"/>
        <v>-</v>
      </c>
      <c r="RB46" s="539" t="str">
        <f t="shared" ca="1" si="485"/>
        <v>-</v>
      </c>
      <c r="RC46" s="539" t="str">
        <f t="shared" ca="1" si="485"/>
        <v>-</v>
      </c>
      <c r="RD46" s="539" t="str">
        <f t="shared" ca="1" si="485"/>
        <v>-</v>
      </c>
      <c r="RE46" s="539" t="str">
        <f t="shared" ca="1" si="485"/>
        <v>-</v>
      </c>
      <c r="RF46" s="539" t="str">
        <f t="shared" ca="1" si="485"/>
        <v>-</v>
      </c>
      <c r="RG46" s="539" t="str">
        <f t="shared" ca="1" si="485"/>
        <v>-</v>
      </c>
      <c r="RH46" s="539" t="str">
        <f t="shared" ca="1" si="485"/>
        <v>-</v>
      </c>
      <c r="RI46" s="539" t="str">
        <f t="shared" ca="1" si="485"/>
        <v>-</v>
      </c>
      <c r="RJ46" s="539" t="str">
        <f t="shared" ca="1" si="485"/>
        <v>-</v>
      </c>
      <c r="RK46" s="539" t="str">
        <f t="shared" ca="1" si="485"/>
        <v>-</v>
      </c>
      <c r="RL46" s="539" t="str">
        <f t="shared" ca="1" si="485"/>
        <v>-</v>
      </c>
      <c r="RM46" s="539" t="str">
        <f t="shared" ref="RM46:RP46" ca="1" si="486">IF(AND($O46=RM$19, $AP46=RM$21),TRUE,"-")</f>
        <v>-</v>
      </c>
      <c r="RN46" s="539" t="str">
        <f t="shared" ca="1" si="486"/>
        <v>-</v>
      </c>
      <c r="RO46" s="539" t="str">
        <f t="shared" ca="1" si="486"/>
        <v>-</v>
      </c>
      <c r="RP46" s="539" t="str">
        <f t="shared" ca="1" si="486"/>
        <v>-</v>
      </c>
      <c r="RQ46" s="549" t="str">
        <f t="shared" ref="RQ46:SF46" si="487">IF($O46=RQ$19,TRUE,"-")</f>
        <v>-</v>
      </c>
      <c r="RR46" s="549" t="str">
        <f t="shared" si="487"/>
        <v>-</v>
      </c>
      <c r="RS46" s="549" t="str">
        <f t="shared" si="487"/>
        <v>-</v>
      </c>
      <c r="RT46" s="549" t="str">
        <f t="shared" si="487"/>
        <v>-</v>
      </c>
      <c r="RU46" s="549" t="str">
        <f t="shared" si="487"/>
        <v>-</v>
      </c>
      <c r="RV46" s="549" t="str">
        <f t="shared" si="487"/>
        <v>-</v>
      </c>
      <c r="RW46" s="549" t="str">
        <f t="shared" si="487"/>
        <v>-</v>
      </c>
      <c r="RX46" s="549" t="str">
        <f t="shared" si="487"/>
        <v>-</v>
      </c>
      <c r="RY46" s="549" t="str">
        <f t="shared" si="487"/>
        <v>-</v>
      </c>
      <c r="RZ46" s="549" t="str">
        <f t="shared" si="487"/>
        <v>-</v>
      </c>
      <c r="SA46" s="549" t="str">
        <f t="shared" si="487"/>
        <v>-</v>
      </c>
      <c r="SB46" s="549" t="str">
        <f t="shared" si="487"/>
        <v>-</v>
      </c>
      <c r="SC46" s="549" t="str">
        <f t="shared" si="487"/>
        <v>-</v>
      </c>
      <c r="SD46" s="549" t="str">
        <f t="shared" si="487"/>
        <v>-</v>
      </c>
      <c r="SE46" s="549" t="str">
        <f t="shared" si="487"/>
        <v>-</v>
      </c>
      <c r="SF46" s="549" t="str">
        <f t="shared" si="487"/>
        <v>-</v>
      </c>
      <c r="SG46" s="549" t="str">
        <f t="shared" ref="SG46:SP46" si="488">IF($O46=SG$19,TRUE,"-")</f>
        <v>-</v>
      </c>
      <c r="SH46" s="549" t="str">
        <f t="shared" si="488"/>
        <v>-</v>
      </c>
      <c r="SI46" s="549" t="str">
        <f t="shared" si="488"/>
        <v>-</v>
      </c>
      <c r="SJ46" s="549" t="str">
        <f t="shared" si="488"/>
        <v>-</v>
      </c>
      <c r="SK46" s="549" t="str">
        <f t="shared" si="488"/>
        <v>-</v>
      </c>
      <c r="SL46" s="549" t="str">
        <f t="shared" si="488"/>
        <v>-</v>
      </c>
      <c r="SM46" s="549" t="str">
        <f t="shared" si="488"/>
        <v>-</v>
      </c>
      <c r="SN46" s="549" t="str">
        <f t="shared" si="488"/>
        <v>-</v>
      </c>
      <c r="SO46" s="549" t="str">
        <f t="shared" si="488"/>
        <v>-</v>
      </c>
      <c r="SP46" s="549" t="str">
        <f t="shared" si="488"/>
        <v>-</v>
      </c>
      <c r="SQ46" s="539" t="b">
        <f t="shared" ref="SQ46:TF46" si="489">IF(AND($O46=SQ$19, $AP46=SQ$21),TRUE,"-")</f>
        <v>1</v>
      </c>
      <c r="SR46" s="539" t="b">
        <f t="shared" si="489"/>
        <v>1</v>
      </c>
      <c r="SS46" s="539" t="b">
        <f t="shared" si="489"/>
        <v>1</v>
      </c>
      <c r="ST46" s="539" t="b">
        <f t="shared" si="489"/>
        <v>1</v>
      </c>
      <c r="SU46" s="539" t="b">
        <f t="shared" si="489"/>
        <v>1</v>
      </c>
      <c r="SV46" s="539" t="b">
        <f t="shared" si="489"/>
        <v>1</v>
      </c>
      <c r="SW46" s="539" t="str">
        <f t="shared" ca="1" si="489"/>
        <v>-</v>
      </c>
      <c r="SX46" s="539" t="str">
        <f t="shared" ca="1" si="489"/>
        <v>-</v>
      </c>
      <c r="SY46" s="539" t="str">
        <f t="shared" ca="1" si="489"/>
        <v>-</v>
      </c>
      <c r="SZ46" s="539" t="str">
        <f t="shared" ca="1" si="489"/>
        <v>-</v>
      </c>
      <c r="TA46" s="539" t="str">
        <f t="shared" ca="1" si="489"/>
        <v>-</v>
      </c>
      <c r="TB46" s="539" t="str">
        <f t="shared" ca="1" si="489"/>
        <v>-</v>
      </c>
      <c r="TC46" s="539" t="str">
        <f t="shared" ca="1" si="489"/>
        <v>-</v>
      </c>
      <c r="TD46" s="539" t="str">
        <f t="shared" ca="1" si="489"/>
        <v>-</v>
      </c>
      <c r="TE46" s="539" t="str">
        <f t="shared" ca="1" si="489"/>
        <v>-</v>
      </c>
      <c r="TF46" s="539" t="str">
        <f t="shared" ca="1" si="489"/>
        <v>-</v>
      </c>
      <c r="TG46" s="539" t="str">
        <f t="shared" ref="TG46:TV46" ca="1" si="490">IF(AND($O46=TG$19, $AP46=TG$21),TRUE,"-")</f>
        <v>-</v>
      </c>
      <c r="TH46" s="539" t="str">
        <f t="shared" ca="1" si="490"/>
        <v>-</v>
      </c>
      <c r="TI46" s="539" t="str">
        <f t="shared" ca="1" si="490"/>
        <v>-</v>
      </c>
      <c r="TJ46" s="539" t="str">
        <f t="shared" ca="1" si="490"/>
        <v>-</v>
      </c>
      <c r="TK46" s="539" t="str">
        <f t="shared" ca="1" si="490"/>
        <v>-</v>
      </c>
      <c r="TL46" s="539" t="str">
        <f t="shared" ca="1" si="490"/>
        <v>-</v>
      </c>
      <c r="TM46" s="539" t="str">
        <f t="shared" ca="1" si="490"/>
        <v>-</v>
      </c>
      <c r="TN46" s="539" t="str">
        <f t="shared" ca="1" si="490"/>
        <v>-</v>
      </c>
      <c r="TO46" s="539" t="str">
        <f t="shared" ca="1" si="490"/>
        <v>-</v>
      </c>
      <c r="TP46" s="539" t="str">
        <f t="shared" ca="1" si="490"/>
        <v>-</v>
      </c>
      <c r="TQ46" s="539" t="str">
        <f t="shared" ca="1" si="490"/>
        <v>-</v>
      </c>
      <c r="TR46" s="539" t="str">
        <f t="shared" ca="1" si="490"/>
        <v>-</v>
      </c>
      <c r="TS46" s="539" t="str">
        <f t="shared" ca="1" si="490"/>
        <v>-</v>
      </c>
      <c r="TT46" s="539" t="str">
        <f t="shared" ca="1" si="490"/>
        <v>-</v>
      </c>
      <c r="TU46" s="539" t="str">
        <f t="shared" ca="1" si="490"/>
        <v>-</v>
      </c>
      <c r="TV46" s="539" t="str">
        <f t="shared" ca="1" si="490"/>
        <v>-</v>
      </c>
      <c r="TW46" s="539" t="str">
        <f t="shared" ref="TW46:TZ46" ca="1" si="491">IF(AND($O46=TW$19, $AP46=TW$21),TRUE,"-")</f>
        <v>-</v>
      </c>
      <c r="TX46" s="539" t="str">
        <f t="shared" ca="1" si="491"/>
        <v>-</v>
      </c>
      <c r="TY46" s="539" t="str">
        <f t="shared" ca="1" si="491"/>
        <v>-</v>
      </c>
      <c r="TZ46" s="539" t="str">
        <f t="shared" ca="1" si="491"/>
        <v>-</v>
      </c>
      <c r="UA46" s="549" t="b">
        <f t="shared" ref="UA46:UP46" si="492">IF($O46=UA$19,TRUE,"-")</f>
        <v>1</v>
      </c>
      <c r="UB46" s="549" t="b">
        <f t="shared" si="492"/>
        <v>1</v>
      </c>
      <c r="UC46" s="549" t="b">
        <f t="shared" si="492"/>
        <v>1</v>
      </c>
      <c r="UD46" s="549" t="b">
        <f t="shared" si="492"/>
        <v>1</v>
      </c>
      <c r="UE46" s="549" t="b">
        <f t="shared" si="492"/>
        <v>1</v>
      </c>
      <c r="UF46" s="549" t="b">
        <f t="shared" si="492"/>
        <v>1</v>
      </c>
      <c r="UG46" s="549" t="b">
        <f t="shared" si="492"/>
        <v>1</v>
      </c>
      <c r="UH46" s="549" t="b">
        <f t="shared" si="492"/>
        <v>1</v>
      </c>
      <c r="UI46" s="549" t="b">
        <f t="shared" si="492"/>
        <v>1</v>
      </c>
      <c r="UJ46" s="549" t="b">
        <f t="shared" si="492"/>
        <v>1</v>
      </c>
      <c r="UK46" s="549" t="b">
        <f t="shared" si="492"/>
        <v>1</v>
      </c>
      <c r="UL46" s="549" t="b">
        <f t="shared" si="492"/>
        <v>1</v>
      </c>
      <c r="UM46" s="549" t="b">
        <f t="shared" si="492"/>
        <v>1</v>
      </c>
      <c r="UN46" s="549" t="b">
        <f t="shared" si="492"/>
        <v>1</v>
      </c>
      <c r="UO46" s="549" t="b">
        <f t="shared" si="492"/>
        <v>1</v>
      </c>
      <c r="UP46" s="549" t="b">
        <f t="shared" si="492"/>
        <v>1</v>
      </c>
      <c r="UQ46" s="549" t="b">
        <f t="shared" ref="UQ46:UZ46" si="493">IF($O46=UQ$19,TRUE,"-")</f>
        <v>1</v>
      </c>
      <c r="UR46" s="549" t="b">
        <f t="shared" si="493"/>
        <v>1</v>
      </c>
      <c r="US46" s="549" t="b">
        <f t="shared" si="493"/>
        <v>1</v>
      </c>
      <c r="UT46" s="549" t="b">
        <f t="shared" si="493"/>
        <v>1</v>
      </c>
      <c r="UU46" s="549" t="b">
        <f t="shared" si="493"/>
        <v>1</v>
      </c>
      <c r="UV46" s="549" t="b">
        <f t="shared" si="493"/>
        <v>1</v>
      </c>
      <c r="UW46" s="549" t="b">
        <f t="shared" si="493"/>
        <v>1</v>
      </c>
      <c r="UX46" s="549" t="b">
        <f t="shared" si="493"/>
        <v>1</v>
      </c>
      <c r="UY46" s="549" t="b">
        <f t="shared" si="493"/>
        <v>1</v>
      </c>
      <c r="UZ46" s="549" t="b">
        <f t="shared" si="493"/>
        <v>1</v>
      </c>
      <c r="VA46" s="19">
        <f t="shared" ca="1" si="474"/>
        <v>0</v>
      </c>
      <c r="VB46" s="23">
        <v>0</v>
      </c>
    </row>
    <row r="47" spans="1:574" outlineLevel="2">
      <c r="A47" s="21">
        <f t="shared" si="93"/>
        <v>42</v>
      </c>
      <c r="B47" s="21"/>
      <c r="D47" s="14"/>
      <c r="E47" t="b">
        <v>0</v>
      </c>
      <c r="H47" s="211"/>
      <c r="I47" s="21"/>
      <c r="J47" s="21"/>
      <c r="K47" s="21"/>
      <c r="L47" s="21"/>
      <c r="M47" s="21"/>
      <c r="N47" s="21"/>
      <c r="O47" s="21"/>
      <c r="P47" s="21"/>
      <c r="Q47" s="21"/>
      <c r="R47" s="21"/>
      <c r="S47" s="21"/>
      <c r="T47" s="21"/>
      <c r="U47" s="21"/>
      <c r="V47" s="21"/>
      <c r="W47" s="21"/>
      <c r="X47" s="21"/>
      <c r="Y47" s="211"/>
      <c r="Z47" s="211"/>
      <c r="AA47" s="211"/>
      <c r="AB47" s="211"/>
      <c r="AC47" s="21"/>
      <c r="AD47" s="211"/>
      <c r="AE47" s="211"/>
      <c r="AF47" s="211"/>
      <c r="AG47" s="211"/>
      <c r="AH47" s="211"/>
      <c r="AI47" s="211"/>
      <c r="AJ47" s="211"/>
      <c r="AK47" s="211"/>
      <c r="AQ47" s="211"/>
      <c r="AR47" s="211"/>
      <c r="AS47" s="228" t="str">
        <f ca="1">"blank "&amp;TEXT(RAND(),"0.000")</f>
        <v>blank 0.797</v>
      </c>
      <c r="AT47" s="9" t="str">
        <f ca="1">IF(COUNTIF(AS$5:AS47,AS47)=1,"-","Dup")</f>
        <v>-</v>
      </c>
      <c r="AU47" s="9"/>
      <c r="AV47" s="14"/>
      <c r="AW47" s="14"/>
      <c r="AX47" s="14"/>
      <c r="AY47" s="14"/>
      <c r="AZ47" s="14"/>
      <c r="BA47" s="14"/>
      <c r="BB47" s="14"/>
      <c r="BC47" s="14"/>
      <c r="BD47" s="9"/>
      <c r="BE47" s="14"/>
      <c r="BF47" s="14"/>
      <c r="BG47" s="14"/>
      <c r="BH47" s="14"/>
      <c r="BI47" s="14"/>
      <c r="BJ47" s="14"/>
      <c r="BK47" s="14"/>
      <c r="BL47" s="9"/>
      <c r="BM47" s="14"/>
      <c r="BN47" s="14"/>
      <c r="BO47" s="14"/>
      <c r="BP47" s="14"/>
      <c r="BQ47" s="14"/>
      <c r="BR47" s="14"/>
      <c r="BS47" s="14"/>
      <c r="BT47" s="14"/>
      <c r="BU47" s="14"/>
      <c r="BV47" s="14"/>
      <c r="BW47" s="14"/>
      <c r="BX47" s="9"/>
      <c r="BY47" s="14"/>
      <c r="BZ47" s="14"/>
      <c r="CA47" s="14"/>
      <c r="CB47" s="14"/>
      <c r="CC47" s="14"/>
      <c r="CD47" s="14"/>
      <c r="CE47" s="14"/>
      <c r="CF47" s="14"/>
      <c r="CG47" s="14"/>
      <c r="CH47" s="14"/>
      <c r="CI47" s="9"/>
      <c r="CJ47" s="14"/>
      <c r="CK47" s="14"/>
      <c r="CL47" s="14"/>
      <c r="CM47" s="14"/>
      <c r="CN47" s="14"/>
      <c r="CO47" s="14"/>
      <c r="CP47" s="14"/>
      <c r="CQ47" s="14"/>
      <c r="CR47" s="14"/>
      <c r="CS47" s="14"/>
      <c r="CT47" s="14"/>
      <c r="CU47" s="14"/>
      <c r="CV47" s="14"/>
      <c r="CW47" s="14"/>
      <c r="CX47" s="14"/>
      <c r="CY47" s="14"/>
      <c r="CZ47" s="14"/>
      <c r="DA47" s="14"/>
      <c r="DB47" s="14"/>
      <c r="DC47" s="14"/>
      <c r="DD47" s="14"/>
      <c r="DE47" s="14"/>
      <c r="DF47" s="14"/>
      <c r="DG47" s="14"/>
      <c r="DH47" s="14"/>
      <c r="DI47" s="14"/>
      <c r="DJ47" s="14"/>
      <c r="DK47" s="14"/>
      <c r="DL47" s="14"/>
      <c r="DM47" s="14"/>
      <c r="DN47" s="14"/>
      <c r="DO47" s="14"/>
      <c r="DP47" s="14"/>
      <c r="DQ47" s="14"/>
      <c r="DR47" s="9"/>
      <c r="DS47" s="14"/>
      <c r="DT47" s="14"/>
      <c r="DU47" s="14"/>
      <c r="DV47" s="14"/>
      <c r="DW47" s="14"/>
      <c r="DX47" s="14"/>
      <c r="DY47" s="14"/>
      <c r="DZ47" s="14"/>
      <c r="EA47" s="14"/>
      <c r="EB47" s="14"/>
      <c r="EC47" s="14"/>
      <c r="ED47" s="14"/>
      <c r="EE47" s="14"/>
      <c r="EF47" s="14"/>
      <c r="EG47" s="14"/>
      <c r="EH47" s="14"/>
      <c r="EI47" s="14"/>
      <c r="EJ47" s="14"/>
      <c r="EK47" s="14"/>
      <c r="EL47" s="14"/>
      <c r="EM47" s="14"/>
      <c r="EN47" s="14"/>
      <c r="EO47" s="14"/>
      <c r="EP47" s="14"/>
      <c r="EQ47" s="14"/>
      <c r="ER47" s="14"/>
      <c r="ES47" s="14"/>
      <c r="ET47" s="14"/>
      <c r="EU47" s="14"/>
      <c r="EV47" s="14"/>
      <c r="EW47" s="14"/>
      <c r="EX47" s="14"/>
      <c r="EY47" s="14"/>
      <c r="EZ47" s="14"/>
      <c r="FA47" s="14"/>
      <c r="FB47" s="14"/>
      <c r="FC47" s="14"/>
      <c r="FD47" s="14"/>
      <c r="FE47" s="14"/>
      <c r="FF47" s="14"/>
      <c r="FG47" s="14"/>
      <c r="FH47" s="14"/>
      <c r="FI47" s="14"/>
      <c r="FJ47" s="14"/>
      <c r="FK47" s="14"/>
      <c r="FL47" s="14"/>
      <c r="FM47" s="14"/>
      <c r="FN47" s="14"/>
      <c r="FO47" s="14"/>
      <c r="FP47" s="14"/>
      <c r="FQ47" s="14"/>
      <c r="FR47" s="14"/>
      <c r="FS47" s="14"/>
      <c r="FT47" s="14"/>
      <c r="FU47" s="14"/>
      <c r="FV47" s="14"/>
      <c r="FW47" s="14"/>
      <c r="FX47" s="14"/>
      <c r="FY47" s="14"/>
      <c r="FZ47" s="14"/>
      <c r="GA47" s="14"/>
      <c r="GB47" s="14"/>
      <c r="GC47" s="14"/>
      <c r="GD47" s="14"/>
      <c r="GE47" s="14"/>
      <c r="GF47" s="14"/>
      <c r="GG47" s="14"/>
      <c r="GH47" s="14"/>
      <c r="GI47" s="14"/>
      <c r="GJ47" s="14"/>
      <c r="GK47" s="14"/>
      <c r="GL47" s="14"/>
      <c r="GM47" s="14"/>
      <c r="GN47" s="14"/>
      <c r="GO47" s="14"/>
      <c r="GP47" s="14"/>
      <c r="GQ47" s="14"/>
      <c r="GR47" s="14"/>
      <c r="GS47" s="14"/>
      <c r="GT47" s="14"/>
      <c r="GU47" s="14"/>
      <c r="GV47" s="14"/>
      <c r="GW47" s="14"/>
      <c r="GX47" s="14"/>
      <c r="GY47" s="14"/>
      <c r="GZ47" s="14"/>
      <c r="HA47" s="14"/>
      <c r="HB47" s="14"/>
      <c r="HC47" s="14"/>
      <c r="HD47" s="14"/>
      <c r="HE47" s="14"/>
      <c r="HF47" s="14"/>
      <c r="HG47" s="14"/>
      <c r="HH47" s="14"/>
      <c r="HI47" s="14"/>
      <c r="HJ47" s="14"/>
      <c r="HK47" s="14"/>
      <c r="HL47" s="14"/>
      <c r="HM47" s="14"/>
      <c r="HN47" s="14"/>
      <c r="HO47" s="14"/>
      <c r="HP47" s="14"/>
      <c r="HQ47" s="14"/>
      <c r="HR47" s="14"/>
      <c r="HS47" s="14"/>
      <c r="HT47" s="14"/>
      <c r="HU47" s="14"/>
      <c r="HV47" s="14"/>
      <c r="HW47" s="14"/>
      <c r="HX47" s="14"/>
      <c r="HY47" s="14"/>
      <c r="HZ47" s="14"/>
      <c r="IA47" s="14"/>
      <c r="IB47" s="14"/>
      <c r="IC47" s="14"/>
      <c r="ID47" s="14"/>
      <c r="IE47" s="14"/>
      <c r="IF47" s="14"/>
      <c r="IG47" s="14"/>
      <c r="IH47" s="14"/>
      <c r="II47" s="14"/>
      <c r="IJ47" s="14"/>
      <c r="IK47" s="14"/>
      <c r="IL47" s="14"/>
      <c r="IM47" s="14"/>
      <c r="IN47" s="14"/>
      <c r="IO47" s="14"/>
      <c r="IP47" s="14"/>
      <c r="IQ47" s="14"/>
      <c r="IR47" s="14"/>
      <c r="IS47" s="14"/>
      <c r="IT47" s="14"/>
      <c r="IU47" s="14"/>
      <c r="IV47" s="14"/>
      <c r="IW47" s="14"/>
      <c r="IX47" s="14"/>
      <c r="IY47" s="14"/>
      <c r="IZ47" s="14"/>
      <c r="JA47" s="9"/>
      <c r="JB47" s="14"/>
      <c r="JC47" s="14"/>
      <c r="JD47" s="14"/>
      <c r="JE47" s="14"/>
      <c r="JF47" s="14"/>
      <c r="JG47" s="14"/>
      <c r="JH47" s="14"/>
      <c r="JI47" s="14"/>
      <c r="JJ47" s="14"/>
      <c r="JK47" s="14"/>
      <c r="JL47" s="14"/>
      <c r="JM47" s="14"/>
      <c r="JN47" s="14"/>
      <c r="JO47" s="14"/>
      <c r="JP47" s="14"/>
      <c r="JQ47" s="14"/>
      <c r="JR47" s="14"/>
      <c r="JS47" s="14"/>
      <c r="JT47" s="14"/>
      <c r="JU47" s="14"/>
      <c r="JV47" s="14"/>
      <c r="JW47" s="14"/>
      <c r="JX47" s="14"/>
      <c r="JY47" s="14"/>
      <c r="JZ47" s="14"/>
      <c r="KA47" s="14"/>
      <c r="KB47" s="14"/>
      <c r="KC47" s="14"/>
      <c r="KD47" s="14"/>
      <c r="KE47" s="14"/>
      <c r="KF47" s="14"/>
      <c r="KG47" s="14"/>
      <c r="KH47" s="14"/>
      <c r="KI47" s="14"/>
      <c r="KJ47" s="14"/>
      <c r="KK47" s="14"/>
      <c r="KL47" s="14"/>
      <c r="KM47" s="14"/>
      <c r="KN47" s="14"/>
      <c r="KO47" s="14"/>
      <c r="KP47" s="14"/>
      <c r="KQ47" s="9"/>
      <c r="KR47" s="14"/>
      <c r="KS47" s="14"/>
      <c r="KT47" s="14"/>
      <c r="KU47" s="14"/>
      <c r="KV47" s="14"/>
      <c r="KW47" s="14"/>
      <c r="KX47" s="14"/>
      <c r="KY47" s="14"/>
      <c r="KZ47" s="14"/>
      <c r="LA47" s="14"/>
      <c r="LB47" s="14"/>
      <c r="LC47" s="14"/>
      <c r="LD47" s="14"/>
      <c r="LE47" s="14"/>
      <c r="LF47" s="14"/>
      <c r="LG47" s="14"/>
      <c r="LH47" s="14"/>
      <c r="LI47" s="14"/>
      <c r="LJ47" s="14"/>
      <c r="LK47" s="14"/>
      <c r="LL47" s="14"/>
      <c r="LM47" s="14"/>
      <c r="LN47" s="14"/>
      <c r="LO47" s="14"/>
      <c r="LP47" s="14"/>
      <c r="LQ47" s="14"/>
      <c r="LR47" s="14"/>
      <c r="LS47" s="14"/>
      <c r="LT47" s="14"/>
      <c r="LU47" s="14"/>
      <c r="LV47" s="14"/>
      <c r="LW47" s="14"/>
      <c r="LX47" s="14"/>
      <c r="LY47" s="14"/>
      <c r="LZ47" s="14"/>
      <c r="MA47" s="14"/>
      <c r="MB47" s="14"/>
      <c r="MC47" s="14"/>
      <c r="MD47" s="14"/>
      <c r="ME47" s="14"/>
      <c r="MF47" s="14"/>
      <c r="MG47" s="14"/>
      <c r="MH47" s="14"/>
      <c r="MI47" s="14"/>
      <c r="MJ47" s="14"/>
      <c r="MK47" s="14"/>
      <c r="ML47" s="14"/>
      <c r="MM47" s="14"/>
      <c r="MN47" s="14"/>
      <c r="MO47" s="14"/>
      <c r="MP47" s="14"/>
      <c r="MQ47" s="14"/>
      <c r="MR47" s="14"/>
      <c r="MS47" s="14"/>
      <c r="MT47" s="9"/>
      <c r="MU47" s="14"/>
      <c r="MV47" s="14"/>
      <c r="MW47" s="14"/>
      <c r="MX47" s="14"/>
      <c r="MY47" s="14"/>
      <c r="MZ47" s="14"/>
      <c r="NA47" s="14"/>
      <c r="NB47" s="9"/>
      <c r="NC47" s="14"/>
      <c r="ND47" s="14"/>
      <c r="NE47" s="14"/>
      <c r="NF47" s="14"/>
      <c r="NG47" s="14"/>
      <c r="NH47" s="14"/>
      <c r="NI47" s="14"/>
      <c r="NJ47" s="14"/>
      <c r="NK47" s="14"/>
      <c r="NL47" s="14"/>
      <c r="NM47" s="14"/>
      <c r="NN47" s="14"/>
      <c r="NO47" s="14"/>
      <c r="NP47" s="14"/>
      <c r="NQ47" s="14"/>
      <c r="NR47" s="14"/>
      <c r="NS47" s="14"/>
      <c r="NT47" s="14"/>
      <c r="NU47" s="14"/>
      <c r="NV47" s="9"/>
      <c r="NW47" s="14"/>
      <c r="NX47" s="14"/>
      <c r="NY47" s="14"/>
      <c r="NZ47" s="14"/>
      <c r="OA47" s="14"/>
      <c r="OB47" s="14"/>
      <c r="OC47" s="14"/>
      <c r="OD47" s="14"/>
      <c r="OE47" s="14"/>
      <c r="OF47" s="14"/>
      <c r="OG47" s="14"/>
      <c r="OH47" s="14"/>
      <c r="OI47" s="14"/>
      <c r="OJ47" s="14"/>
      <c r="OK47" s="14"/>
      <c r="OL47" s="14"/>
      <c r="OM47" s="14"/>
      <c r="ON47" s="14"/>
      <c r="OO47" s="14"/>
      <c r="OP47" s="14"/>
      <c r="OQ47" s="14"/>
      <c r="OR47" s="14"/>
      <c r="OS47" s="14"/>
      <c r="OT47" s="14"/>
      <c r="OU47" s="14"/>
      <c r="OV47" s="14"/>
      <c r="OW47" s="14"/>
      <c r="OX47" s="14"/>
      <c r="OY47" s="14"/>
      <c r="OZ47" s="14"/>
      <c r="PA47" s="14"/>
      <c r="PB47" s="14"/>
      <c r="PC47" s="14"/>
      <c r="PD47" s="14"/>
      <c r="PE47" s="14"/>
      <c r="PF47" s="14"/>
      <c r="PG47" s="14"/>
      <c r="PH47" s="14"/>
      <c r="PI47" s="14"/>
      <c r="PJ47" s="14"/>
      <c r="PK47" s="14"/>
      <c r="PL47" s="14"/>
      <c r="PM47" s="14"/>
      <c r="PN47" s="14"/>
      <c r="PO47" s="14"/>
      <c r="PP47" s="14"/>
      <c r="PQ47" s="14"/>
      <c r="PR47" s="14"/>
      <c r="PS47" s="14"/>
      <c r="PT47" s="14"/>
      <c r="PU47" s="14"/>
      <c r="PV47" s="14"/>
      <c r="PW47" s="14"/>
      <c r="PX47" s="14"/>
      <c r="PY47" s="14"/>
      <c r="PZ47" s="14"/>
      <c r="QA47" s="14"/>
      <c r="QB47" s="14"/>
      <c r="QC47" s="14"/>
      <c r="QD47" s="14"/>
      <c r="QE47" s="14"/>
      <c r="QF47" s="14"/>
      <c r="QG47" s="14"/>
      <c r="QH47" s="14"/>
      <c r="QI47" s="14"/>
      <c r="QJ47" s="14"/>
      <c r="QK47" s="14"/>
      <c r="QL47" s="14"/>
      <c r="QM47" s="14"/>
      <c r="QN47" s="14"/>
      <c r="QO47" s="14"/>
      <c r="QP47" s="14"/>
      <c r="QQ47" s="14"/>
      <c r="QR47" s="14"/>
      <c r="QS47" s="14"/>
      <c r="QT47" s="14"/>
      <c r="QU47" s="14"/>
      <c r="QV47" s="14"/>
      <c r="QW47" s="14"/>
      <c r="QX47" s="14"/>
      <c r="QY47" s="14"/>
      <c r="QZ47" s="14"/>
      <c r="RA47" s="14"/>
      <c r="RB47" s="14"/>
      <c r="RC47" s="14"/>
      <c r="RD47" s="14"/>
      <c r="RE47" s="14"/>
      <c r="RF47" s="14"/>
      <c r="RG47" s="14"/>
      <c r="RH47" s="14"/>
      <c r="RI47" s="14"/>
      <c r="RJ47" s="14"/>
      <c r="RK47" s="14"/>
      <c r="RL47" s="14"/>
      <c r="RM47" s="14"/>
      <c r="RN47" s="14"/>
      <c r="RO47" s="14"/>
      <c r="RP47" s="14"/>
      <c r="RQ47" s="14"/>
      <c r="RR47" s="14"/>
      <c r="RS47" s="14"/>
      <c r="RT47" s="14"/>
      <c r="RU47" s="14"/>
      <c r="RV47" s="14"/>
      <c r="RW47" s="14"/>
      <c r="RX47" s="14"/>
      <c r="RY47" s="14"/>
      <c r="RZ47" s="14"/>
      <c r="SA47" s="14"/>
      <c r="SB47" s="14"/>
      <c r="SC47" s="14"/>
      <c r="SD47" s="14"/>
      <c r="SE47" s="14"/>
      <c r="SF47" s="14"/>
      <c r="SG47" s="14"/>
      <c r="SH47" s="14"/>
      <c r="SI47" s="14"/>
      <c r="SJ47" s="14"/>
      <c r="SK47" s="14"/>
      <c r="SL47" s="14"/>
      <c r="SM47" s="14"/>
      <c r="SN47" s="14"/>
      <c r="SO47" s="14"/>
      <c r="SP47" s="14"/>
      <c r="SQ47" s="14"/>
      <c r="SR47" s="14"/>
      <c r="SS47" s="14"/>
      <c r="ST47" s="14"/>
      <c r="SU47" s="14"/>
      <c r="SV47" s="14"/>
      <c r="SW47" s="14"/>
      <c r="SX47" s="14"/>
      <c r="SY47" s="14"/>
      <c r="SZ47" s="14"/>
      <c r="TA47" s="14"/>
      <c r="TB47" s="14"/>
      <c r="TC47" s="14"/>
      <c r="TD47" s="14"/>
      <c r="TE47" s="14"/>
      <c r="TF47" s="14"/>
      <c r="TG47" s="14"/>
      <c r="TH47" s="14"/>
      <c r="TI47" s="14"/>
      <c r="TJ47" s="14"/>
      <c r="TK47" s="14"/>
      <c r="TL47" s="14"/>
      <c r="TM47" s="14"/>
      <c r="TN47" s="14"/>
      <c r="TO47" s="14"/>
      <c r="TP47" s="14"/>
      <c r="TQ47" s="14"/>
      <c r="TR47" s="14"/>
      <c r="TS47" s="14"/>
      <c r="TT47" s="14"/>
      <c r="TU47" s="14"/>
      <c r="TV47" s="14"/>
      <c r="TW47" s="14"/>
      <c r="TX47" s="14"/>
      <c r="TY47" s="14"/>
      <c r="TZ47" s="14"/>
      <c r="UA47" s="14"/>
      <c r="UB47" s="14"/>
      <c r="UC47" s="14"/>
      <c r="UD47" s="14"/>
      <c r="UE47" s="14"/>
      <c r="UF47" s="14"/>
      <c r="UG47" s="14"/>
      <c r="UH47" s="14"/>
      <c r="UI47" s="14"/>
      <c r="UJ47" s="14"/>
      <c r="UK47" s="14"/>
      <c r="UL47" s="14"/>
      <c r="UM47" s="14"/>
      <c r="UN47" s="14"/>
      <c r="UO47" s="14"/>
      <c r="UP47" s="14"/>
      <c r="UQ47" s="14"/>
      <c r="UR47" s="14"/>
      <c r="US47" s="14"/>
      <c r="UT47" s="14"/>
      <c r="UU47" s="14"/>
      <c r="UV47" s="14"/>
      <c r="UW47" s="14"/>
      <c r="UX47" s="14"/>
      <c r="UY47" s="14"/>
      <c r="UZ47" s="14"/>
      <c r="VA47" s="14"/>
      <c r="VB47" s="23">
        <v>0</v>
      </c>
    </row>
    <row r="48" spans="1:574">
      <c r="A48" s="21">
        <f>ROW(A48)-5</f>
        <v>43</v>
      </c>
      <c r="B48" s="21"/>
      <c r="D48" s="504"/>
      <c r="E48" t="b">
        <v>0</v>
      </c>
      <c r="G48" s="29" t="s">
        <v>1876</v>
      </c>
      <c r="N48" s="268">
        <v>2</v>
      </c>
      <c r="O48" s="211"/>
      <c r="P48" s="268">
        <v>2</v>
      </c>
      <c r="Q48" s="211"/>
      <c r="R48" s="211"/>
      <c r="S48" s="211"/>
      <c r="T48" s="211"/>
      <c r="U48" s="268">
        <v>1</v>
      </c>
      <c r="V48" s="268">
        <v>1</v>
      </c>
      <c r="W48" s="268">
        <v>1</v>
      </c>
      <c r="X48" s="268">
        <v>3</v>
      </c>
      <c r="Y48" s="211"/>
      <c r="Z48" s="211"/>
      <c r="AA48" s="211"/>
      <c r="AB48" s="211"/>
      <c r="AD48" s="211"/>
      <c r="AE48" s="211"/>
      <c r="AF48" s="211"/>
      <c r="AG48" s="211"/>
      <c r="AH48" s="211"/>
      <c r="AI48" s="211"/>
      <c r="AJ48" s="211"/>
      <c r="AK48" s="211"/>
      <c r="AR48" s="211"/>
      <c r="AS48" s="26" t="s">
        <v>1887</v>
      </c>
      <c r="AT48" s="9" t="str">
        <f ca="1">IF(COUNTIF(AS$5:AS48,AS48)=1,"-","Dup")</f>
        <v>-</v>
      </c>
      <c r="AU48" s="9"/>
      <c r="AV48" s="504"/>
      <c r="AW48" s="504"/>
      <c r="AX48" s="504"/>
      <c r="AY48" s="504"/>
      <c r="AZ48" s="504"/>
      <c r="BA48" s="504"/>
      <c r="BB48" s="504"/>
      <c r="BC48" s="504"/>
      <c r="BD48" s="9"/>
      <c r="BE48" s="504"/>
      <c r="BF48" s="504"/>
      <c r="BG48" s="504"/>
      <c r="BH48" s="504"/>
      <c r="BI48" s="504"/>
      <c r="BJ48" s="504"/>
      <c r="BK48" s="504"/>
      <c r="BL48" s="9"/>
      <c r="BM48" s="504"/>
      <c r="BN48" s="504"/>
      <c r="BO48" s="504"/>
      <c r="BP48" s="504"/>
      <c r="BQ48" s="504"/>
      <c r="BR48" s="504"/>
      <c r="BS48" s="504"/>
      <c r="BT48" s="504"/>
      <c r="BU48" s="504"/>
      <c r="BV48" s="504"/>
      <c r="BW48" s="504"/>
      <c r="BX48" s="9"/>
      <c r="BY48" s="504"/>
      <c r="BZ48" s="504"/>
      <c r="CA48" s="504"/>
      <c r="CB48" s="504"/>
      <c r="CC48" s="504"/>
      <c r="CD48" s="504"/>
      <c r="CE48" s="504"/>
      <c r="CF48" s="504"/>
      <c r="CG48" s="504"/>
      <c r="CH48" s="504"/>
      <c r="CI48" s="9"/>
      <c r="CJ48" s="504"/>
      <c r="CK48" s="504"/>
      <c r="CL48" s="504"/>
      <c r="CM48" s="504"/>
      <c r="CN48" s="504"/>
      <c r="CO48" s="504"/>
      <c r="CP48" s="504"/>
      <c r="CQ48" s="504"/>
      <c r="CR48" s="504"/>
      <c r="CS48" s="504"/>
      <c r="CT48" s="504"/>
      <c r="CU48" s="504"/>
      <c r="CV48" s="504"/>
      <c r="CW48" s="504"/>
      <c r="CX48" s="504"/>
      <c r="CY48" s="504"/>
      <c r="CZ48" s="504"/>
      <c r="DA48" s="504"/>
      <c r="DB48" s="504"/>
      <c r="DC48" s="504"/>
      <c r="DD48" s="504"/>
      <c r="DE48" s="504"/>
      <c r="DF48" s="504"/>
      <c r="DG48" s="504"/>
      <c r="DH48" s="504"/>
      <c r="DI48" s="504"/>
      <c r="DJ48" s="504"/>
      <c r="DK48" s="504"/>
      <c r="DL48" s="504"/>
      <c r="DM48" s="504"/>
      <c r="DN48" s="504"/>
      <c r="DO48" s="504"/>
      <c r="DP48" s="504"/>
      <c r="DQ48" s="504"/>
      <c r="DR48" s="9"/>
      <c r="DS48" s="504"/>
      <c r="DT48" s="504"/>
      <c r="DU48" s="504"/>
      <c r="DV48" s="504"/>
      <c r="DW48" s="504"/>
      <c r="DX48" s="504"/>
      <c r="DY48" s="504"/>
      <c r="DZ48" s="504"/>
      <c r="EA48" s="504"/>
      <c r="EB48" s="504"/>
      <c r="EC48" s="504"/>
      <c r="ED48" s="504"/>
      <c r="EE48" s="505"/>
      <c r="EF48" s="504"/>
      <c r="EG48" s="504"/>
      <c r="EH48" s="504"/>
      <c r="EI48" s="504"/>
      <c r="EJ48" s="504"/>
      <c r="EK48" s="504"/>
      <c r="EL48" s="504"/>
      <c r="EM48" s="504"/>
      <c r="EN48" s="504"/>
      <c r="EO48" s="504"/>
      <c r="EP48" s="504"/>
      <c r="EQ48" s="504"/>
      <c r="ER48" s="504"/>
      <c r="ES48" s="504"/>
      <c r="ET48" s="504"/>
      <c r="EU48" s="504"/>
      <c r="EV48" s="504"/>
      <c r="EW48" s="504"/>
      <c r="EX48" s="504"/>
      <c r="EY48" s="504"/>
      <c r="EZ48" s="504"/>
      <c r="FA48" s="504"/>
      <c r="FB48" s="504"/>
      <c r="FC48" s="504"/>
      <c r="FD48" s="504"/>
      <c r="FE48" s="504"/>
      <c r="FF48" s="504"/>
      <c r="FG48" s="504"/>
      <c r="FH48" s="504"/>
      <c r="FI48" s="504"/>
      <c r="FJ48" s="504"/>
      <c r="FK48" s="504"/>
      <c r="FL48" s="504"/>
      <c r="FM48" s="504"/>
      <c r="FN48" s="504"/>
      <c r="FO48" s="504"/>
      <c r="FP48" s="504"/>
      <c r="FQ48" s="504"/>
      <c r="FR48" s="504"/>
      <c r="FS48" s="504"/>
      <c r="FT48" s="504"/>
      <c r="FU48" s="504"/>
      <c r="FV48" s="504"/>
      <c r="FW48" s="504"/>
      <c r="FX48" s="504"/>
      <c r="FY48" s="504"/>
      <c r="FZ48" s="504"/>
      <c r="GA48" s="504"/>
      <c r="GB48" s="504"/>
      <c r="GC48" s="504"/>
      <c r="GD48" s="504"/>
      <c r="GE48" s="504"/>
      <c r="GF48" s="504"/>
      <c r="GG48" s="504"/>
      <c r="GH48" s="504"/>
      <c r="GI48" s="504"/>
      <c r="GJ48" s="504"/>
      <c r="GK48" s="504"/>
      <c r="GL48" s="504"/>
      <c r="GM48" s="504"/>
      <c r="GN48" s="504"/>
      <c r="GO48" s="504"/>
      <c r="GP48" s="504"/>
      <c r="GQ48" s="504"/>
      <c r="GR48" s="504"/>
      <c r="GS48" s="504"/>
      <c r="GT48" s="504"/>
      <c r="GU48" s="504"/>
      <c r="GV48" s="504"/>
      <c r="GW48" s="504"/>
      <c r="GX48" s="504"/>
      <c r="GY48" s="504"/>
      <c r="GZ48" s="504"/>
      <c r="HA48" s="504"/>
      <c r="HB48" s="504"/>
      <c r="HC48" s="504"/>
      <c r="HD48" s="504"/>
      <c r="HE48" s="504"/>
      <c r="HF48" s="504"/>
      <c r="HG48" s="504"/>
      <c r="HH48" s="504"/>
      <c r="HI48" s="504"/>
      <c r="HJ48" s="504"/>
      <c r="HK48" s="504"/>
      <c r="HL48" s="504"/>
      <c r="HM48" s="504"/>
      <c r="HN48" s="504"/>
      <c r="HO48" s="504"/>
      <c r="HP48" s="504"/>
      <c r="HQ48" s="504"/>
      <c r="HR48" s="504"/>
      <c r="HS48" s="504"/>
      <c r="HT48" s="504"/>
      <c r="HU48" s="504"/>
      <c r="HV48" s="504"/>
      <c r="HW48" s="504"/>
      <c r="HX48" s="504"/>
      <c r="HY48" s="504"/>
      <c r="HZ48" s="504"/>
      <c r="IA48" s="504"/>
      <c r="IB48" s="504"/>
      <c r="IC48" s="504"/>
      <c r="ID48" s="504"/>
      <c r="IE48" s="504"/>
      <c r="IF48" s="504"/>
      <c r="IG48" s="504"/>
      <c r="IH48" s="504"/>
      <c r="II48" s="504"/>
      <c r="IJ48" s="504"/>
      <c r="IK48" s="504"/>
      <c r="IL48" s="504"/>
      <c r="IM48" s="504"/>
      <c r="IN48" s="504"/>
      <c r="IO48" s="504"/>
      <c r="IP48" s="504"/>
      <c r="IQ48" s="504"/>
      <c r="IR48" s="504"/>
      <c r="IS48" s="504"/>
      <c r="IT48" s="504"/>
      <c r="IU48" s="504"/>
      <c r="IV48" s="504"/>
      <c r="IW48" s="504"/>
      <c r="IX48" s="504"/>
      <c r="IY48" s="504"/>
      <c r="IZ48" s="504"/>
      <c r="JA48" s="9"/>
      <c r="JB48" s="504"/>
      <c r="JC48" s="504"/>
      <c r="JD48" s="504"/>
      <c r="JE48" s="504"/>
      <c r="JF48" s="504"/>
      <c r="JG48" s="504"/>
      <c r="JH48" s="504"/>
      <c r="JI48" s="504"/>
      <c r="JJ48" s="504"/>
      <c r="JK48" s="504"/>
      <c r="JL48" s="504"/>
      <c r="JM48" s="504"/>
      <c r="JN48" s="504"/>
      <c r="JO48" s="504"/>
      <c r="JP48" s="504"/>
      <c r="JQ48" s="504"/>
      <c r="JR48" s="504"/>
      <c r="JS48" s="504"/>
      <c r="JT48" s="504"/>
      <c r="JU48" s="504"/>
      <c r="JV48" s="504"/>
      <c r="JW48" s="504"/>
      <c r="JX48" s="504"/>
      <c r="JY48" s="504"/>
      <c r="JZ48" s="504"/>
      <c r="KA48" s="504"/>
      <c r="KB48" s="504"/>
      <c r="KC48" s="504"/>
      <c r="KD48" s="504"/>
      <c r="KE48" s="504"/>
      <c r="KF48" s="504"/>
      <c r="KG48" s="504"/>
      <c r="KH48" s="504"/>
      <c r="KI48" s="504"/>
      <c r="KJ48" s="504"/>
      <c r="KK48" s="504"/>
      <c r="KL48" s="504"/>
      <c r="KM48" s="504"/>
      <c r="KN48" s="504"/>
      <c r="KO48" s="504"/>
      <c r="KP48" s="504"/>
      <c r="KQ48" s="9"/>
      <c r="KR48" s="504"/>
      <c r="KS48" s="504"/>
      <c r="KT48" s="504"/>
      <c r="KU48" s="504"/>
      <c r="KV48" s="504"/>
      <c r="KW48" s="504"/>
      <c r="KX48" s="504"/>
      <c r="KY48" s="504"/>
      <c r="KZ48" s="504"/>
      <c r="LA48" s="504"/>
      <c r="LB48" s="504"/>
      <c r="LC48" s="504"/>
      <c r="LD48" s="504"/>
      <c r="LE48" s="504"/>
      <c r="LF48" s="504"/>
      <c r="LG48" s="504"/>
      <c r="LH48" s="504"/>
      <c r="LI48" s="504"/>
      <c r="LJ48" s="504"/>
      <c r="LK48" s="504"/>
      <c r="LL48" s="504"/>
      <c r="LM48" s="504"/>
      <c r="LN48" s="504"/>
      <c r="LO48" s="504"/>
      <c r="LP48" s="504"/>
      <c r="LQ48" s="504"/>
      <c r="LR48" s="504"/>
      <c r="LS48" s="504"/>
      <c r="LT48" s="504"/>
      <c r="LU48" s="504"/>
      <c r="LV48" s="504"/>
      <c r="LW48" s="504"/>
      <c r="LX48" s="504"/>
      <c r="LY48" s="504"/>
      <c r="LZ48" s="504"/>
      <c r="MA48" s="504"/>
      <c r="MB48" s="578"/>
      <c r="MC48" s="578"/>
      <c r="MD48" s="578"/>
      <c r="ME48" s="504"/>
      <c r="MF48" s="504"/>
      <c r="MG48" s="504"/>
      <c r="MH48" s="504"/>
      <c r="MI48" s="504"/>
      <c r="MJ48" s="504"/>
      <c r="MK48" s="504"/>
      <c r="ML48" s="504"/>
      <c r="MM48" s="504"/>
      <c r="MN48" s="504"/>
      <c r="MO48" s="504"/>
      <c r="MP48" s="504"/>
      <c r="MQ48" s="504"/>
      <c r="MR48" s="504"/>
      <c r="MS48" s="504"/>
      <c r="MT48" s="9"/>
      <c r="MU48" s="504"/>
      <c r="MV48" s="504"/>
      <c r="MW48" s="504"/>
      <c r="MX48" s="504"/>
      <c r="MY48" s="504"/>
      <c r="MZ48" s="504"/>
      <c r="NA48" s="504"/>
      <c r="NB48" s="9"/>
      <c r="NC48" s="504"/>
      <c r="ND48" s="504"/>
      <c r="NE48" s="504"/>
      <c r="NF48" s="504"/>
      <c r="NG48" s="504"/>
      <c r="NH48" s="504"/>
      <c r="NI48" s="504"/>
      <c r="NJ48" s="504"/>
      <c r="NK48" s="504"/>
      <c r="NL48" s="504"/>
      <c r="NM48" s="504"/>
      <c r="NN48" s="504"/>
      <c r="NO48" s="504"/>
      <c r="NP48" s="504"/>
      <c r="NQ48" s="504"/>
      <c r="NR48" s="504"/>
      <c r="NS48" s="504"/>
      <c r="NT48" s="504"/>
      <c r="NU48" s="504"/>
      <c r="NV48" s="9"/>
      <c r="NW48" s="504"/>
      <c r="NX48" s="504"/>
      <c r="NY48" s="504"/>
      <c r="NZ48" s="504"/>
      <c r="OA48" s="504"/>
      <c r="OB48" s="504"/>
      <c r="OC48" s="504"/>
      <c r="OD48" s="504"/>
      <c r="OE48" s="504"/>
      <c r="OF48" s="504"/>
      <c r="OG48" s="504"/>
      <c r="OH48" s="504"/>
      <c r="OI48" s="504"/>
      <c r="OJ48" s="504"/>
      <c r="OK48" s="504"/>
      <c r="OL48" s="504"/>
      <c r="OM48" s="504"/>
      <c r="ON48" s="504"/>
      <c r="OO48" s="504"/>
      <c r="OP48" s="504"/>
      <c r="OQ48" s="504"/>
      <c r="OR48" s="504"/>
      <c r="OS48" s="504"/>
      <c r="OT48" s="504"/>
      <c r="OU48" s="504"/>
      <c r="OV48" s="504"/>
      <c r="OW48" s="504"/>
      <c r="OX48" s="504"/>
      <c r="OY48" s="504"/>
      <c r="OZ48" s="504"/>
      <c r="PA48" s="504"/>
      <c r="PB48" s="504"/>
      <c r="PC48" s="504"/>
      <c r="PD48" s="504"/>
      <c r="PE48" s="504"/>
      <c r="PF48" s="504"/>
      <c r="PG48" s="504"/>
      <c r="PH48" s="504"/>
      <c r="PI48" s="504"/>
      <c r="PJ48" s="504"/>
      <c r="PK48" s="504"/>
      <c r="PL48" s="504"/>
      <c r="PM48" s="504"/>
      <c r="PN48" s="504"/>
      <c r="PO48" s="504"/>
      <c r="PP48" s="504"/>
      <c r="PQ48" s="504"/>
      <c r="PR48" s="504"/>
      <c r="PS48" s="504"/>
      <c r="PT48" s="504"/>
      <c r="PU48" s="504"/>
      <c r="PV48" s="504"/>
      <c r="PW48" s="504"/>
      <c r="PX48" s="504"/>
      <c r="PY48" s="504"/>
      <c r="PZ48" s="504"/>
      <c r="QA48" s="504"/>
      <c r="QB48" s="504"/>
      <c r="QC48" s="504"/>
      <c r="QD48" s="504"/>
      <c r="QE48" s="504"/>
      <c r="QF48" s="504"/>
      <c r="QG48" s="504"/>
      <c r="QH48" s="504"/>
      <c r="QI48" s="504"/>
      <c r="QJ48" s="504"/>
      <c r="QK48" s="504"/>
      <c r="QL48" s="504"/>
      <c r="QM48" s="504"/>
      <c r="QN48" s="504"/>
      <c r="QO48" s="504"/>
      <c r="QP48" s="504"/>
      <c r="QQ48" s="504"/>
      <c r="QR48" s="504"/>
      <c r="QS48" s="504"/>
      <c r="QT48" s="504"/>
      <c r="QU48" s="504"/>
      <c r="QV48" s="504"/>
      <c r="QW48" s="504"/>
      <c r="QX48" s="504"/>
      <c r="QY48" s="504"/>
      <c r="QZ48" s="504"/>
      <c r="RA48" s="504"/>
      <c r="RB48" s="504"/>
      <c r="RC48" s="504"/>
      <c r="RD48" s="504"/>
      <c r="RE48" s="504"/>
      <c r="RF48" s="504"/>
      <c r="RG48" s="504"/>
      <c r="RH48" s="504"/>
      <c r="RI48" s="504"/>
      <c r="RJ48" s="504"/>
      <c r="RK48" s="504"/>
      <c r="RL48" s="504"/>
      <c r="RM48" s="504"/>
      <c r="RN48" s="504"/>
      <c r="RO48" s="504"/>
      <c r="RP48" s="504"/>
      <c r="RQ48" s="504"/>
      <c r="RR48" s="504"/>
      <c r="RS48" s="504"/>
      <c r="RT48" s="504"/>
      <c r="RU48" s="504"/>
      <c r="RV48" s="504"/>
      <c r="RW48" s="504"/>
      <c r="RX48" s="504"/>
      <c r="RY48" s="504"/>
      <c r="RZ48" s="504"/>
      <c r="SA48" s="504"/>
      <c r="SB48" s="504"/>
      <c r="SC48" s="504"/>
      <c r="SD48" s="504"/>
      <c r="SE48" s="504"/>
      <c r="SF48" s="504"/>
      <c r="SG48" s="504"/>
      <c r="SH48" s="504"/>
      <c r="SI48" s="504"/>
      <c r="SJ48" s="504"/>
      <c r="SK48" s="504"/>
      <c r="SL48" s="504"/>
      <c r="SM48" s="504"/>
      <c r="SN48" s="504"/>
      <c r="SO48" s="504"/>
      <c r="SP48" s="504"/>
      <c r="SQ48" s="504"/>
      <c r="SR48" s="504"/>
      <c r="SS48" s="504"/>
      <c r="ST48" s="504"/>
      <c r="SU48" s="504"/>
      <c r="SV48" s="504"/>
      <c r="SW48" s="504"/>
      <c r="SX48" s="504"/>
      <c r="SY48" s="504"/>
      <c r="SZ48" s="504"/>
      <c r="TA48" s="504"/>
      <c r="TB48" s="504"/>
      <c r="TC48" s="504"/>
      <c r="TD48" s="504"/>
      <c r="TE48" s="504"/>
      <c r="TF48" s="504"/>
      <c r="TG48" s="504"/>
      <c r="TH48" s="504"/>
      <c r="TI48" s="504"/>
      <c r="TJ48" s="504"/>
      <c r="TK48" s="504"/>
      <c r="TL48" s="504"/>
      <c r="TM48" s="504"/>
      <c r="TN48" s="504"/>
      <c r="TO48" s="504"/>
      <c r="TP48" s="504"/>
      <c r="TQ48" s="504"/>
      <c r="TR48" s="504"/>
      <c r="TS48" s="504"/>
      <c r="TT48" s="504"/>
      <c r="TU48" s="504"/>
      <c r="TV48" s="504"/>
      <c r="TW48" s="504"/>
      <c r="TX48" s="504"/>
      <c r="TY48" s="504"/>
      <c r="TZ48" s="504"/>
      <c r="UA48" s="504"/>
      <c r="UB48" s="504"/>
      <c r="UC48" s="504"/>
      <c r="UD48" s="504"/>
      <c r="UE48" s="504"/>
      <c r="UF48" s="504"/>
      <c r="UG48" s="504"/>
      <c r="UH48" s="504"/>
      <c r="UI48" s="504"/>
      <c r="UJ48" s="504"/>
      <c r="UK48" s="504"/>
      <c r="UL48" s="504"/>
      <c r="UM48" s="504"/>
      <c r="UN48" s="504"/>
      <c r="UO48" s="504"/>
      <c r="UP48" s="504"/>
      <c r="UQ48" s="504"/>
      <c r="UR48" s="504"/>
      <c r="US48" s="504"/>
      <c r="UT48" s="504"/>
      <c r="UU48" s="504"/>
      <c r="UV48" s="504"/>
      <c r="UW48" s="504"/>
      <c r="UX48" s="504"/>
      <c r="UY48" s="504"/>
      <c r="UZ48" s="504"/>
      <c r="VA48" s="504"/>
      <c r="VB48" s="23">
        <v>0</v>
      </c>
    </row>
    <row r="49" spans="1:574" outlineLevel="2">
      <c r="A49" s="21">
        <f>ROW(A49)-5</f>
        <v>44</v>
      </c>
      <c r="B49" s="21"/>
      <c r="D49" s="504"/>
      <c r="E49" t="b">
        <v>0</v>
      </c>
      <c r="G49" s="29" t="s">
        <v>1758</v>
      </c>
      <c r="N49" s="574">
        <f>PRODUCT($P48:$P48)</f>
        <v>2</v>
      </c>
      <c r="O49" s="211"/>
      <c r="P49" s="570">
        <f>PRODUCT($U48:$U48)</f>
        <v>1</v>
      </c>
      <c r="Q49" s="211"/>
      <c r="R49" s="211"/>
      <c r="S49" s="211"/>
      <c r="T49" s="211"/>
      <c r="U49" s="571">
        <f>PRODUCT($V48:$V48)</f>
        <v>1</v>
      </c>
      <c r="V49" s="572">
        <f>PRODUCT($W48:$W48)</f>
        <v>1</v>
      </c>
      <c r="W49" s="573">
        <f>PRODUCT($X48:$X48)</f>
        <v>3</v>
      </c>
      <c r="X49" s="268">
        <v>1</v>
      </c>
      <c r="Y49" s="211"/>
      <c r="Z49" s="211"/>
      <c r="AA49" s="211"/>
      <c r="AB49" s="211"/>
      <c r="AD49" s="211"/>
      <c r="AE49" s="211"/>
      <c r="AF49" s="211"/>
      <c r="AG49" s="211"/>
      <c r="AH49" s="211"/>
      <c r="AI49" s="211"/>
      <c r="AJ49" s="211"/>
      <c r="AK49" s="211"/>
      <c r="AR49">
        <f>PRODUCT($H48:$AR48)</f>
        <v>12</v>
      </c>
      <c r="AS49" s="551" t="str">
        <f>AS48&amp;" "&amp;$AR49&amp;" trials (if complete)"</f>
        <v>Optimise_farm 12 trials (if complete)</v>
      </c>
      <c r="AT49" s="9" t="str">
        <f ca="1">IF(COUNTIF(AS$5:AS49,AS49)=1,"-","Dup")</f>
        <v>-</v>
      </c>
      <c r="AU49" s="9"/>
      <c r="AV49" s="504"/>
      <c r="AW49" s="504"/>
      <c r="AX49" s="504"/>
      <c r="AY49" s="504"/>
      <c r="AZ49" s="504"/>
      <c r="BA49" s="504"/>
      <c r="BB49" s="504"/>
      <c r="BC49" s="504"/>
      <c r="BD49" s="9"/>
      <c r="BE49" s="504"/>
      <c r="BF49" s="504"/>
      <c r="BG49" s="504"/>
      <c r="BH49" s="504"/>
      <c r="BI49" s="504"/>
      <c r="BJ49" s="504"/>
      <c r="BK49" s="504"/>
      <c r="BL49" s="9"/>
      <c r="BM49" s="504"/>
      <c r="BN49" s="504"/>
      <c r="BO49" s="504"/>
      <c r="BP49" s="504"/>
      <c r="BQ49" s="504"/>
      <c r="BR49" s="504"/>
      <c r="BS49" s="504"/>
      <c r="BT49" s="504"/>
      <c r="BU49" s="504"/>
      <c r="BV49" s="504"/>
      <c r="BW49" s="504"/>
      <c r="BX49" s="9"/>
      <c r="BY49" s="504"/>
      <c r="BZ49" s="504"/>
      <c r="CA49" s="504"/>
      <c r="CB49" s="504"/>
      <c r="CC49" s="504"/>
      <c r="CD49" s="504"/>
      <c r="CE49" s="504"/>
      <c r="CF49" s="504"/>
      <c r="CG49" s="504"/>
      <c r="CH49" s="504"/>
      <c r="CI49" s="9"/>
      <c r="CJ49" s="504"/>
      <c r="CK49" s="504"/>
      <c r="CL49" s="504"/>
      <c r="CM49" s="504"/>
      <c r="CN49" s="504"/>
      <c r="CO49" s="504"/>
      <c r="CP49" s="504"/>
      <c r="CQ49" s="504"/>
      <c r="CR49" s="504"/>
      <c r="CS49" s="504"/>
      <c r="CT49" s="504"/>
      <c r="CU49" s="504"/>
      <c r="CV49" s="504"/>
      <c r="CW49" s="504"/>
      <c r="CX49" s="504"/>
      <c r="CY49" s="504"/>
      <c r="CZ49" s="504"/>
      <c r="DA49" s="504"/>
      <c r="DB49" s="504"/>
      <c r="DC49" s="504"/>
      <c r="DD49" s="504"/>
      <c r="DE49" s="504"/>
      <c r="DF49" s="504"/>
      <c r="DG49" s="504"/>
      <c r="DH49" s="504"/>
      <c r="DI49" s="504"/>
      <c r="DJ49" s="504"/>
      <c r="DK49" s="504"/>
      <c r="DL49" s="504"/>
      <c r="DM49" s="504"/>
      <c r="DN49" s="504"/>
      <c r="DO49" s="504"/>
      <c r="DP49" s="504"/>
      <c r="DQ49" s="504"/>
      <c r="DR49" s="9"/>
      <c r="DS49" s="504"/>
      <c r="DT49" s="504"/>
      <c r="DU49" s="504"/>
      <c r="DV49" s="504"/>
      <c r="DW49" s="504"/>
      <c r="DX49" s="504"/>
      <c r="DY49" s="504"/>
      <c r="DZ49" s="504"/>
      <c r="EA49" s="504"/>
      <c r="EB49" s="504"/>
      <c r="EC49" s="504"/>
      <c r="ED49" s="504"/>
      <c r="EE49" s="505"/>
      <c r="EF49" s="504"/>
      <c r="EG49" s="504"/>
      <c r="EH49" s="504"/>
      <c r="EI49" s="504"/>
      <c r="EJ49" s="504"/>
      <c r="EK49" s="504"/>
      <c r="EL49" s="504"/>
      <c r="EM49" s="504"/>
      <c r="EN49" s="504"/>
      <c r="EO49" s="504"/>
      <c r="EP49" s="504"/>
      <c r="EQ49" s="504"/>
      <c r="ER49" s="504"/>
      <c r="ES49" s="504"/>
      <c r="ET49" s="504"/>
      <c r="EU49" s="504"/>
      <c r="EV49" s="504"/>
      <c r="EW49" s="504"/>
      <c r="EX49" s="504"/>
      <c r="EY49" s="504"/>
      <c r="EZ49" s="504"/>
      <c r="FA49" s="504"/>
      <c r="FB49" s="504"/>
      <c r="FC49" s="504"/>
      <c r="FD49" s="504"/>
      <c r="FE49" s="504"/>
      <c r="FF49" s="504"/>
      <c r="FG49" s="504"/>
      <c r="FH49" s="504"/>
      <c r="FI49" s="504"/>
      <c r="FJ49" s="504"/>
      <c r="FK49" s="504"/>
      <c r="FL49" s="504"/>
      <c r="FM49" s="504"/>
      <c r="FN49" s="504"/>
      <c r="FO49" s="504"/>
      <c r="FP49" s="504"/>
      <c r="FQ49" s="504"/>
      <c r="FR49" s="504"/>
      <c r="FS49" s="504"/>
      <c r="FT49" s="504"/>
      <c r="FU49" s="504"/>
      <c r="FV49" s="504"/>
      <c r="FW49" s="504"/>
      <c r="FX49" s="504"/>
      <c r="FY49" s="504"/>
      <c r="FZ49" s="504"/>
      <c r="GA49" s="504"/>
      <c r="GB49" s="504"/>
      <c r="GC49" s="504"/>
      <c r="GD49" s="504"/>
      <c r="GE49" s="504"/>
      <c r="GF49" s="504"/>
      <c r="GG49" s="504"/>
      <c r="GH49" s="504"/>
      <c r="GI49" s="504"/>
      <c r="GJ49" s="504"/>
      <c r="GK49" s="504"/>
      <c r="GL49" s="504"/>
      <c r="GM49" s="504"/>
      <c r="GN49" s="504"/>
      <c r="GO49" s="504"/>
      <c r="GP49" s="504"/>
      <c r="GQ49" s="504"/>
      <c r="GR49" s="504"/>
      <c r="GS49" s="504"/>
      <c r="GT49" s="504"/>
      <c r="GU49" s="504"/>
      <c r="GV49" s="504"/>
      <c r="GW49" s="504"/>
      <c r="GX49" s="504"/>
      <c r="GY49" s="504"/>
      <c r="GZ49" s="504"/>
      <c r="HA49" s="504"/>
      <c r="HB49" s="504"/>
      <c r="HC49" s="504"/>
      <c r="HD49" s="504"/>
      <c r="HE49" s="504"/>
      <c r="HF49" s="504"/>
      <c r="HG49" s="504"/>
      <c r="HH49" s="504"/>
      <c r="HI49" s="504"/>
      <c r="HJ49" s="504"/>
      <c r="HK49" s="504"/>
      <c r="HL49" s="504"/>
      <c r="HM49" s="504"/>
      <c r="HN49" s="504"/>
      <c r="HO49" s="504"/>
      <c r="HP49" s="504"/>
      <c r="HQ49" s="504"/>
      <c r="HR49" s="504"/>
      <c r="HS49" s="504"/>
      <c r="HT49" s="504"/>
      <c r="HU49" s="504"/>
      <c r="HV49" s="504"/>
      <c r="HW49" s="504"/>
      <c r="HX49" s="504"/>
      <c r="HY49" s="504"/>
      <c r="HZ49" s="504"/>
      <c r="IA49" s="504"/>
      <c r="IB49" s="504"/>
      <c r="IC49" s="504"/>
      <c r="ID49" s="504"/>
      <c r="IE49" s="504"/>
      <c r="IF49" s="504"/>
      <c r="IG49" s="504"/>
      <c r="IH49" s="504"/>
      <c r="II49" s="504"/>
      <c r="IJ49" s="504"/>
      <c r="IK49" s="504"/>
      <c r="IL49" s="504"/>
      <c r="IM49" s="504"/>
      <c r="IN49" s="504"/>
      <c r="IO49" s="504"/>
      <c r="IP49" s="504"/>
      <c r="IQ49" s="504"/>
      <c r="IR49" s="504"/>
      <c r="IS49" s="504"/>
      <c r="IT49" s="504"/>
      <c r="IU49" s="504"/>
      <c r="IV49" s="504"/>
      <c r="IW49" s="504"/>
      <c r="IX49" s="504"/>
      <c r="IY49" s="504"/>
      <c r="IZ49" s="504"/>
      <c r="JA49" s="9"/>
      <c r="JB49" s="504"/>
      <c r="JC49" s="504"/>
      <c r="JD49" s="504"/>
      <c r="JE49" s="504"/>
      <c r="JF49" s="504"/>
      <c r="JG49" s="504"/>
      <c r="JH49" s="504"/>
      <c r="JI49" s="504"/>
      <c r="JJ49" s="504"/>
      <c r="JK49" s="504"/>
      <c r="JL49" s="504"/>
      <c r="JM49" s="504"/>
      <c r="JN49" s="504"/>
      <c r="JO49" s="504"/>
      <c r="JP49" s="504"/>
      <c r="JQ49" s="504"/>
      <c r="JR49" s="504"/>
      <c r="JS49" s="504"/>
      <c r="JT49" s="504"/>
      <c r="JU49" s="504"/>
      <c r="JV49" s="504"/>
      <c r="JW49" s="504"/>
      <c r="JX49" s="504"/>
      <c r="JY49" s="504"/>
      <c r="JZ49" s="504"/>
      <c r="KA49" s="504"/>
      <c r="KB49" s="504"/>
      <c r="KC49" s="504"/>
      <c r="KD49" s="504"/>
      <c r="KE49" s="504"/>
      <c r="KF49" s="504"/>
      <c r="KG49" s="504"/>
      <c r="KH49" s="504"/>
      <c r="KI49" s="504"/>
      <c r="KJ49" s="504"/>
      <c r="KK49" s="504"/>
      <c r="KL49" s="504"/>
      <c r="KM49" s="504"/>
      <c r="KN49" s="504"/>
      <c r="KO49" s="504"/>
      <c r="KP49" s="504"/>
      <c r="KQ49" s="9"/>
      <c r="KR49" s="504"/>
      <c r="KS49" s="504"/>
      <c r="KT49" s="504"/>
      <c r="KU49" s="504"/>
      <c r="KV49" s="504"/>
      <c r="KW49" s="504"/>
      <c r="KX49" s="504"/>
      <c r="KY49" s="504"/>
      <c r="KZ49" s="504"/>
      <c r="LA49" s="504"/>
      <c r="LB49" s="504"/>
      <c r="LC49" s="504"/>
      <c r="LD49" s="504"/>
      <c r="LE49" s="504"/>
      <c r="LF49" s="504"/>
      <c r="LG49" s="504"/>
      <c r="LH49" s="504"/>
      <c r="LI49" s="504"/>
      <c r="LJ49" s="504"/>
      <c r="LK49" s="504"/>
      <c r="LL49" s="504"/>
      <c r="LM49" s="504"/>
      <c r="LN49" s="504"/>
      <c r="LO49" s="504"/>
      <c r="LP49" s="504"/>
      <c r="LQ49" s="504"/>
      <c r="LR49" s="504"/>
      <c r="LS49" s="504"/>
      <c r="LT49" s="504"/>
      <c r="LU49" s="504"/>
      <c r="LV49" s="504"/>
      <c r="LW49" s="504"/>
      <c r="LX49" s="504"/>
      <c r="LY49" s="504"/>
      <c r="LZ49" s="504"/>
      <c r="MA49" s="504"/>
      <c r="MB49" s="504"/>
      <c r="MC49" s="504"/>
      <c r="MD49" s="504"/>
      <c r="ME49" s="504"/>
      <c r="MF49" s="504"/>
      <c r="MG49" s="504"/>
      <c r="MH49" s="504"/>
      <c r="MI49" s="504"/>
      <c r="MJ49" s="504"/>
      <c r="MK49" s="504"/>
      <c r="ML49" s="504"/>
      <c r="MM49" s="504"/>
      <c r="MN49" s="504"/>
      <c r="MO49" s="504"/>
      <c r="MP49" s="504"/>
      <c r="MQ49" s="504"/>
      <c r="MR49" s="504"/>
      <c r="MS49" s="504"/>
      <c r="MT49" s="9"/>
      <c r="MU49" s="504"/>
      <c r="MV49" s="504"/>
      <c r="MW49" s="504"/>
      <c r="MX49" s="504"/>
      <c r="MY49" s="504"/>
      <c r="MZ49" s="504"/>
      <c r="NA49" s="504"/>
      <c r="NB49" s="9"/>
      <c r="NC49" s="504"/>
      <c r="ND49" s="504"/>
      <c r="NE49" s="504"/>
      <c r="NF49" s="504"/>
      <c r="NG49" s="504"/>
      <c r="NH49" s="504"/>
      <c r="NI49" s="504"/>
      <c r="NJ49" s="504"/>
      <c r="NK49" s="504"/>
      <c r="NL49" s="504"/>
      <c r="NM49" s="504"/>
      <c r="NN49" s="504"/>
      <c r="NO49" s="504"/>
      <c r="NP49" s="504"/>
      <c r="NQ49" s="504"/>
      <c r="NR49" s="504"/>
      <c r="NS49" s="504"/>
      <c r="NT49" s="504"/>
      <c r="NU49" s="504"/>
      <c r="NV49" s="9"/>
      <c r="NW49" s="504"/>
      <c r="NX49" s="504"/>
      <c r="NY49" s="504"/>
      <c r="NZ49" s="504"/>
      <c r="OA49" s="504"/>
      <c r="OB49" s="504"/>
      <c r="OC49" s="504"/>
      <c r="OD49" s="504"/>
      <c r="OE49" s="504"/>
      <c r="OF49" s="504"/>
      <c r="OG49" s="504"/>
      <c r="OH49" s="504"/>
      <c r="OI49" s="504"/>
      <c r="OJ49" s="504"/>
      <c r="OK49" s="504"/>
      <c r="OL49" s="504"/>
      <c r="OM49" s="504"/>
      <c r="ON49" s="504"/>
      <c r="OO49" s="504"/>
      <c r="OP49" s="504"/>
      <c r="OQ49" s="504"/>
      <c r="OR49" s="504"/>
      <c r="OS49" s="504"/>
      <c r="OT49" s="504"/>
      <c r="OU49" s="504"/>
      <c r="OV49" s="504"/>
      <c r="OW49" s="504"/>
      <c r="OX49" s="504"/>
      <c r="OY49" s="504"/>
      <c r="OZ49" s="504"/>
      <c r="PA49" s="504"/>
      <c r="PB49" s="504"/>
      <c r="PC49" s="504"/>
      <c r="PD49" s="504"/>
      <c r="PE49" s="504"/>
      <c r="PF49" s="504"/>
      <c r="PG49" s="504"/>
      <c r="PH49" s="504"/>
      <c r="PI49" s="504"/>
      <c r="PJ49" s="504"/>
      <c r="PK49" s="504"/>
      <c r="PL49" s="504"/>
      <c r="PM49" s="504"/>
      <c r="PN49" s="504"/>
      <c r="PO49" s="504"/>
      <c r="PP49" s="504"/>
      <c r="PQ49" s="504"/>
      <c r="PR49" s="504"/>
      <c r="PS49" s="504"/>
      <c r="PT49" s="504"/>
      <c r="PU49" s="504"/>
      <c r="PV49" s="504"/>
      <c r="PW49" s="504"/>
      <c r="PX49" s="504"/>
      <c r="PY49" s="504"/>
      <c r="PZ49" s="504"/>
      <c r="QA49" s="504"/>
      <c r="QB49" s="504"/>
      <c r="QC49" s="504"/>
      <c r="QD49" s="504"/>
      <c r="QE49" s="504"/>
      <c r="QF49" s="504"/>
      <c r="QG49" s="504"/>
      <c r="QH49" s="504"/>
      <c r="QI49" s="504"/>
      <c r="QJ49" s="504"/>
      <c r="QK49" s="504"/>
      <c r="QL49" s="504"/>
      <c r="QM49" s="504"/>
      <c r="QN49" s="504"/>
      <c r="QO49" s="504"/>
      <c r="QP49" s="504"/>
      <c r="QQ49" s="504"/>
      <c r="QR49" s="504"/>
      <c r="QS49" s="504"/>
      <c r="QT49" s="504"/>
      <c r="QU49" s="504"/>
      <c r="QV49" s="504"/>
      <c r="QW49" s="504"/>
      <c r="QX49" s="504"/>
      <c r="QY49" s="504"/>
      <c r="QZ49" s="504"/>
      <c r="RA49" s="504"/>
      <c r="RB49" s="504"/>
      <c r="RC49" s="504"/>
      <c r="RD49" s="504"/>
      <c r="RE49" s="504"/>
      <c r="RF49" s="504"/>
      <c r="RG49" s="504"/>
      <c r="RH49" s="504"/>
      <c r="RI49" s="504"/>
      <c r="RJ49" s="504"/>
      <c r="RK49" s="504"/>
      <c r="RL49" s="504"/>
      <c r="RM49" s="504"/>
      <c r="RN49" s="504"/>
      <c r="RO49" s="504"/>
      <c r="RP49" s="504"/>
      <c r="RQ49" s="504"/>
      <c r="RR49" s="504"/>
      <c r="RS49" s="504"/>
      <c r="RT49" s="504"/>
      <c r="RU49" s="504"/>
      <c r="RV49" s="504"/>
      <c r="RW49" s="504"/>
      <c r="RX49" s="504"/>
      <c r="RY49" s="504"/>
      <c r="RZ49" s="504"/>
      <c r="SA49" s="504"/>
      <c r="SB49" s="504"/>
      <c r="SC49" s="504"/>
      <c r="SD49" s="504"/>
      <c r="SE49" s="504"/>
      <c r="SF49" s="504"/>
      <c r="SG49" s="504"/>
      <c r="SH49" s="504"/>
      <c r="SI49" s="504"/>
      <c r="SJ49" s="504"/>
      <c r="SK49" s="504"/>
      <c r="SL49" s="504"/>
      <c r="SM49" s="504"/>
      <c r="SN49" s="504"/>
      <c r="SO49" s="504"/>
      <c r="SP49" s="504"/>
      <c r="SQ49" s="504"/>
      <c r="SR49" s="504"/>
      <c r="SS49" s="504"/>
      <c r="ST49" s="504"/>
      <c r="SU49" s="504"/>
      <c r="SV49" s="504"/>
      <c r="SW49" s="504"/>
      <c r="SX49" s="504"/>
      <c r="SY49" s="504"/>
      <c r="SZ49" s="504"/>
      <c r="TA49" s="504"/>
      <c r="TB49" s="504"/>
      <c r="TC49" s="504"/>
      <c r="TD49" s="504"/>
      <c r="TE49" s="504"/>
      <c r="TF49" s="504"/>
      <c r="TG49" s="504"/>
      <c r="TH49" s="504"/>
      <c r="TI49" s="504"/>
      <c r="TJ49" s="504"/>
      <c r="TK49" s="504"/>
      <c r="TL49" s="504"/>
      <c r="TM49" s="504"/>
      <c r="TN49" s="504"/>
      <c r="TO49" s="504"/>
      <c r="TP49" s="504"/>
      <c r="TQ49" s="504"/>
      <c r="TR49" s="504"/>
      <c r="TS49" s="504"/>
      <c r="TT49" s="504"/>
      <c r="TU49" s="504"/>
      <c r="TV49" s="504"/>
      <c r="TW49" s="504"/>
      <c r="TX49" s="504"/>
      <c r="TY49" s="504"/>
      <c r="TZ49" s="504"/>
      <c r="UA49" s="504"/>
      <c r="UB49" s="504"/>
      <c r="UC49" s="504"/>
      <c r="UD49" s="504"/>
      <c r="UE49" s="504"/>
      <c r="UF49" s="504"/>
      <c r="UG49" s="504"/>
      <c r="UH49" s="504"/>
      <c r="UI49" s="504"/>
      <c r="UJ49" s="504"/>
      <c r="UK49" s="504"/>
      <c r="UL49" s="504"/>
      <c r="UM49" s="504"/>
      <c r="UN49" s="504"/>
      <c r="UO49" s="504"/>
      <c r="UP49" s="504"/>
      <c r="UQ49" s="504"/>
      <c r="UR49" s="504"/>
      <c r="US49" s="504"/>
      <c r="UT49" s="504"/>
      <c r="UU49" s="504"/>
      <c r="UV49" s="504"/>
      <c r="UW49" s="504"/>
      <c r="UX49" s="504"/>
      <c r="UY49" s="504"/>
      <c r="UZ49" s="504"/>
      <c r="VA49" s="504"/>
      <c r="VB49" s="23">
        <v>0</v>
      </c>
    </row>
    <row r="50" spans="1:574" outlineLevel="1">
      <c r="A50" s="21">
        <f t="shared" si="93"/>
        <v>45</v>
      </c>
      <c r="B50" s="21">
        <f>$A$23</f>
        <v>18</v>
      </c>
      <c r="C50">
        <v>108</v>
      </c>
      <c r="D50" s="19" t="str">
        <f t="shared" ref="D50" ca="1" si="494">OFFSET(D$5,$B50,0)</f>
        <v>SNSW</v>
      </c>
      <c r="E50" t="b">
        <v>1</v>
      </c>
      <c r="F50" t="b">
        <v>0</v>
      </c>
      <c r="G50" t="b">
        <f t="shared" ref="G50" si="495">E50</f>
        <v>1</v>
      </c>
      <c r="H50" s="26">
        <v>0</v>
      </c>
      <c r="I50" s="26">
        <v>2</v>
      </c>
      <c r="J50" s="26">
        <v>1</v>
      </c>
      <c r="K50" s="26" t="str">
        <f>""</f>
        <v/>
      </c>
      <c r="L50" s="26">
        <v>0</v>
      </c>
      <c r="M50" s="26">
        <f>d.Region</f>
        <v>2</v>
      </c>
      <c r="N50" s="26">
        <v>2</v>
      </c>
      <c r="O50" s="26">
        <v>3</v>
      </c>
      <c r="P50" s="26">
        <v>2</v>
      </c>
      <c r="Q50" s="26">
        <v>0</v>
      </c>
      <c r="R50" s="26">
        <v>0</v>
      </c>
      <c r="S50" s="26">
        <v>0</v>
      </c>
      <c r="T50" s="26">
        <v>0</v>
      </c>
      <c r="U50" s="26">
        <v>1</v>
      </c>
      <c r="V50" s="116">
        <f t="shared" ref="V50:X50" si="496">INDEX(V$7:V$14,MOD(INT($H50/V$31),V$30)+1,1)</f>
        <v>1</v>
      </c>
      <c r="W50" s="116">
        <f t="shared" si="496"/>
        <v>1</v>
      </c>
      <c r="X50" s="116">
        <f t="shared" si="496"/>
        <v>1</v>
      </c>
      <c r="Y50" s="211"/>
      <c r="Z50" s="211"/>
      <c r="AA50" s="211"/>
      <c r="AB50" s="211"/>
      <c r="AC50" s="26">
        <v>0</v>
      </c>
      <c r="AD50" s="211"/>
      <c r="AE50" s="211"/>
      <c r="AF50" s="211"/>
      <c r="AG50" s="211"/>
      <c r="AH50" s="211"/>
      <c r="AI50" s="211"/>
      <c r="AJ50" s="211"/>
      <c r="AK50" s="211"/>
      <c r="AL50" s="136">
        <f t="shared" ref="AL50" si="497">INDEX(i.StdELMan,($M50-1)*12+($N50-1)*3+$O50,AL$16)</f>
        <v>2</v>
      </c>
      <c r="AM50" s="136">
        <f>INDEX(CHOOSE($O50,DataAutumn!i.AdultDrys,DataWinter!i.AdultDrys,DataSpring!i.AdultDrys),1,$N50)</f>
        <v>3</v>
      </c>
      <c r="AN50" s="5">
        <f t="shared" ref="AN50:AO50" si="498">INDEX(i.FlkStrctr,$N50,AN$15)</f>
        <v>2</v>
      </c>
      <c r="AO50" s="5">
        <f t="shared" si="498"/>
        <v>0</v>
      </c>
      <c r="AP50" s="5">
        <f t="shared" ref="AP50" si="499">INDEX(i.StdELMan,($M50-1)*12+($N50-1)*3+$O50,AP$15)</f>
        <v>1</v>
      </c>
      <c r="AQ50" s="211"/>
      <c r="AR50" s="211"/>
      <c r="AS50" s="356" t="str">
        <f t="shared" ref="AS50" ca="1" si="500">LEFT(OFFSET(AS50,-1,0),FIND(" ",OFFSET(AS50,-1,0)))        &amp; TEXT($H50,"00000 ")
&amp; $D50        &amp; IF($JB50=0," FWM","")&amp;IF($JB50=1," MWM","")&amp;IF($JB50=5," Mat","")&amp;IF($JC50=TRUE,"&amp;BBT","    ")        &amp; " Day"&amp;INDEX(i.DOY,$O50,1)
&amp; " Scan"&amp;$P50&amp;"-"&amp;$Q50&amp;$R50&amp;$S50&amp;$T50        &amp; " RR"&amp;TEXT($JV50*100,"000p;-00p;000p;@")
&amp; " GP"&amp;TEXT($NA50*100,"000p")        &amp; " WP"&amp;TEXT($MY50*100,"000p")        &amp; " MP"&amp;TEXT($MZ50*100,"000p")
&amp; " T_" &amp; IF(AND($CJ50,$CL50),"TRUE")        &amp; " (F"&amp;3+COUNTIF($CY50:$DB50,TRUE)&amp;3&amp;"N"&amp;$DD50&amp;$DE50&amp;")"</f>
        <v>Optimise_farm 00000 SNSW MWM     Day204 Scan2-0000 RR000p GP100p WP100p MP100p T_TRUE (F33N11)</v>
      </c>
      <c r="AT50" s="9" t="str">
        <f ca="1">IF(COUNTIF(AS$5:AS50,AS50)=1,"-","Dup")</f>
        <v>-</v>
      </c>
      <c r="AU50" s="9"/>
      <c r="AV50" s="19" t="str">
        <f t="shared" ref="AV50:BC50" ca="1" si="501">OFFSET(AV$5,$B50,0)</f>
        <v>-</v>
      </c>
      <c r="AW50" s="19" t="str">
        <f t="shared" ca="1" si="501"/>
        <v>-</v>
      </c>
      <c r="AX50" s="19" t="str">
        <f t="shared" ca="1" si="501"/>
        <v>-</v>
      </c>
      <c r="AY50" s="19" t="str">
        <f t="shared" ca="1" si="501"/>
        <v>-</v>
      </c>
      <c r="AZ50" s="19" t="str">
        <f t="shared" ca="1" si="501"/>
        <v>-</v>
      </c>
      <c r="BA50" s="19" t="str">
        <f t="shared" ca="1" si="501"/>
        <v>-</v>
      </c>
      <c r="BB50" s="19" t="str">
        <f t="shared" ca="1" si="501"/>
        <v>-</v>
      </c>
      <c r="BC50" s="19" t="str">
        <f t="shared" ca="1" si="501"/>
        <v>-</v>
      </c>
      <c r="BD50" s="9"/>
      <c r="BE50" s="5" t="b">
        <f t="shared" ref="BE50:BJ50" si="502">INDEX(i.model_structure,$I50,BE$15)</f>
        <v>0</v>
      </c>
      <c r="BF50" s="5" t="str">
        <f t="shared" si="502"/>
        <v>-</v>
      </c>
      <c r="BG50" s="5" t="b">
        <f t="shared" si="502"/>
        <v>0</v>
      </c>
      <c r="BH50" s="5" t="b">
        <f t="shared" si="502"/>
        <v>1</v>
      </c>
      <c r="BI50" s="5" t="b">
        <f t="shared" si="502"/>
        <v>1</v>
      </c>
      <c r="BJ50" s="136">
        <f t="shared" si="502"/>
        <v>0</v>
      </c>
      <c r="BK50" s="19" t="b">
        <f t="shared" ref="BK50" ca="1" si="503">OFFSET(BK$5,$B50,0)</f>
        <v>0</v>
      </c>
      <c r="BL50" s="9"/>
      <c r="BM50" s="5" t="str">
        <f t="shared" ref="BM50" ca="1" si="504">IF($N50&lt;&gt;4,OFFSET(BM$5,$B50,0),1)</f>
        <v>-</v>
      </c>
      <c r="BN50" s="19" t="str">
        <f t="shared" ref="BN50:BP50" ca="1" si="505">OFFSET(BN$5,$B50,0)</f>
        <v>-</v>
      </c>
      <c r="BO50" s="19" t="str">
        <f t="shared" ca="1" si="505"/>
        <v>-</v>
      </c>
      <c r="BP50" s="19" t="str">
        <f t="shared" ca="1" si="505"/>
        <v>-</v>
      </c>
      <c r="BQ50" s="5" t="str">
        <f t="shared" ref="BQ50" ca="1" si="506">IF($N50&lt;&gt;4,OFFSET(BQ$5,$B50,0),1)</f>
        <v>-</v>
      </c>
      <c r="BR50" s="19" t="str">
        <f t="shared" ref="BR50" ca="1" si="507">OFFSET(BR$5,$B50,0)</f>
        <v>-</v>
      </c>
      <c r="BS50" s="5" t="str">
        <f t="shared" ref="BS50" ca="1" si="508">IF($N50&lt;&gt;4,OFFSET(BS$5,$B50,0),1)</f>
        <v>-</v>
      </c>
      <c r="BT50" s="19" t="str">
        <f t="shared" ref="BT50:BV50" ca="1" si="509">OFFSET(BT$5,$B50,0)</f>
        <v>-</v>
      </c>
      <c r="BU50" s="19" t="str">
        <f t="shared" ca="1" si="509"/>
        <v>-</v>
      </c>
      <c r="BV50" s="19" t="str">
        <f t="shared" ca="1" si="509"/>
        <v>-</v>
      </c>
      <c r="BW50" s="5" t="str">
        <f t="shared" ref="BW50" ca="1" si="510">IF($N50&lt;&gt;4,OFFSET(BW$5,$B50,0),1)</f>
        <v>-</v>
      </c>
      <c r="BX50" s="9"/>
      <c r="BY50" s="5" t="b">
        <f t="shared" ref="BY50" si="511">$K50&lt;0</f>
        <v>0</v>
      </c>
      <c r="BZ50" s="5" t="str">
        <f t="shared" ref="BZ50" ca="1" si="512">IF($K50="",BZ$23,ABS($K50))</f>
        <v>-</v>
      </c>
      <c r="CA50" s="5" t="str">
        <f t="shared" ref="CA50:CH50" ca="1" si="513">IF($K50="",CA$23,ABS($K50)=CA$15)</f>
        <v>-</v>
      </c>
      <c r="CB50" s="5" t="str">
        <f t="shared" ca="1" si="513"/>
        <v>-</v>
      </c>
      <c r="CC50" s="5" t="str">
        <f t="shared" ca="1" si="513"/>
        <v>-</v>
      </c>
      <c r="CD50" s="5" t="str">
        <f t="shared" ca="1" si="513"/>
        <v>-</v>
      </c>
      <c r="CE50" s="5" t="str">
        <f t="shared" ca="1" si="513"/>
        <v>-</v>
      </c>
      <c r="CF50" s="5" t="str">
        <f t="shared" ca="1" si="513"/>
        <v>-</v>
      </c>
      <c r="CG50" s="5" t="str">
        <f t="shared" ca="1" si="513"/>
        <v>-</v>
      </c>
      <c r="CH50" s="5" t="str">
        <f t="shared" ca="1" si="513"/>
        <v>-</v>
      </c>
      <c r="CI50" s="9"/>
      <c r="CJ50" s="12" t="b">
        <v>1</v>
      </c>
      <c r="CK50" s="12" t="b">
        <v>1</v>
      </c>
      <c r="CL50" s="12" t="b">
        <v>1</v>
      </c>
      <c r="CM50" s="12">
        <f>VALUE($M50&amp;$N50&amp;$O50&amp;$X50&amp;$P50&amp;$Q50&amp;$R50&amp;$S50&amp;$T50&amp;"05")</f>
        <v>22312000005</v>
      </c>
      <c r="CN50" s="12" t="b">
        <v>0</v>
      </c>
      <c r="CO50" s="19" t="str">
        <f t="shared" ref="CO50:DQ50" ca="1" si="514">OFFSET(CO$5,$B50,0)</f>
        <v>-</v>
      </c>
      <c r="CP50" s="19" t="str">
        <f t="shared" ca="1" si="514"/>
        <v>-</v>
      </c>
      <c r="CQ50" s="19" t="str">
        <f t="shared" ca="1" si="514"/>
        <v>-</v>
      </c>
      <c r="CR50" s="433">
        <f t="shared" ref="CR50:CT50" si="515">INDEX(i.UserPeriod0,$AP50,CR$15)</f>
        <v>652</v>
      </c>
      <c r="CS50" s="433">
        <f t="shared" si="515"/>
        <v>686</v>
      </c>
      <c r="CT50" s="433">
        <f t="shared" si="515"/>
        <v>721</v>
      </c>
      <c r="CU50" s="144">
        <f t="shared" ref="CU50:CW50" si="516">7*INDEX(i.end_joining,1,CU$15+($AP50-1)*3)</f>
        <v>378</v>
      </c>
      <c r="CV50" s="144">
        <f t="shared" si="516"/>
        <v>413</v>
      </c>
      <c r="CW50" s="144">
        <f t="shared" si="516"/>
        <v>448</v>
      </c>
      <c r="CX50" s="19" t="str">
        <f t="shared" ref="CX50:DN50" ca="1" si="517">OFFSET(CX$5,$B50,0)</f>
        <v>-</v>
      </c>
      <c r="CY50" s="19" t="str">
        <f t="shared" ca="1" si="517"/>
        <v>-</v>
      </c>
      <c r="CZ50" s="19" t="str">
        <f t="shared" ca="1" si="517"/>
        <v>-</v>
      </c>
      <c r="DA50" s="19" t="str">
        <f t="shared" ca="1" si="517"/>
        <v>-</v>
      </c>
      <c r="DB50" s="19" t="str">
        <f t="shared" ca="1" si="517"/>
        <v>-</v>
      </c>
      <c r="DC50" s="19" t="str">
        <f t="shared" ca="1" si="517"/>
        <v>-</v>
      </c>
      <c r="DD50" s="19">
        <f t="shared" ca="1" si="517"/>
        <v>1</v>
      </c>
      <c r="DE50" s="19">
        <f t="shared" ca="1" si="517"/>
        <v>1</v>
      </c>
      <c r="DF50" s="19">
        <f t="shared" ca="1" si="517"/>
        <v>0</v>
      </c>
      <c r="DG50" s="19" t="str">
        <f t="shared" ca="1" si="517"/>
        <v>-</v>
      </c>
      <c r="DH50" s="19" t="str">
        <f t="shared" ca="1" si="517"/>
        <v>-</v>
      </c>
      <c r="DI50" s="19" t="str">
        <f t="shared" ca="1" si="517"/>
        <v>-</v>
      </c>
      <c r="DJ50" s="19" t="str">
        <f t="shared" ca="1" si="517"/>
        <v>-</v>
      </c>
      <c r="DK50" s="19" t="str">
        <f t="shared" ca="1" si="517"/>
        <v>-</v>
      </c>
      <c r="DL50" s="19">
        <f t="shared" ca="1" si="517"/>
        <v>0</v>
      </c>
      <c r="DM50" s="19" t="str">
        <f t="shared" ca="1" si="517"/>
        <v>-</v>
      </c>
      <c r="DN50" s="19" t="str">
        <f t="shared" ca="1" si="517"/>
        <v>-</v>
      </c>
      <c r="DO50" s="19" t="str">
        <f t="shared" ca="1" si="514"/>
        <v>-</v>
      </c>
      <c r="DP50" s="19">
        <f t="shared" ca="1" si="514"/>
        <v>0</v>
      </c>
      <c r="DQ50" s="19">
        <f t="shared" ca="1" si="514"/>
        <v>0</v>
      </c>
      <c r="DR50" s="9"/>
      <c r="DS50" s="19">
        <f t="shared" ref="DS50:EE50" ca="1" si="518">OFFSET(DS$5,$B50,0)</f>
        <v>0</v>
      </c>
      <c r="DT50" s="19">
        <f t="shared" ca="1" si="518"/>
        <v>0</v>
      </c>
      <c r="DU50" s="19">
        <f t="shared" ca="1" si="518"/>
        <v>0</v>
      </c>
      <c r="DV50" s="19">
        <f t="shared" ca="1" si="518"/>
        <v>0</v>
      </c>
      <c r="DW50" s="19">
        <f t="shared" ca="1" si="518"/>
        <v>0</v>
      </c>
      <c r="DX50" s="19">
        <f t="shared" ca="1" si="518"/>
        <v>0</v>
      </c>
      <c r="DY50" s="19">
        <f t="shared" ca="1" si="518"/>
        <v>0</v>
      </c>
      <c r="DZ50" s="19">
        <f t="shared" ca="1" si="518"/>
        <v>0</v>
      </c>
      <c r="EA50" s="19">
        <f t="shared" ca="1" si="518"/>
        <v>0</v>
      </c>
      <c r="EB50" s="19">
        <f t="shared" ca="1" si="518"/>
        <v>0</v>
      </c>
      <c r="EC50" s="19">
        <f t="shared" ca="1" si="518"/>
        <v>0</v>
      </c>
      <c r="ED50" s="19">
        <f t="shared" ca="1" si="518"/>
        <v>0</v>
      </c>
      <c r="EE50" s="19">
        <f t="shared" ca="1" si="518"/>
        <v>0</v>
      </c>
      <c r="EF50" s="433">
        <f t="shared" ref="EF50:EG50" si="519">IF(AND($O50=EF$19,$AE50&lt;&gt;0,$AP50=EF$21),INDEX(i.LTWFeedLevels,$AE50,MOD(EF$15-1,7)+1),0)</f>
        <v>0</v>
      </c>
      <c r="EG50" s="433">
        <f t="shared" si="519"/>
        <v>0</v>
      </c>
      <c r="EH50" s="116">
        <f t="shared" ref="EH50:EL50" si="520">IF(AND($M50=EH$17,$O50=EH$19,$AH50=EH$16,OR($P50=EH$20,EH$20=1),$AP50=EH$21),INDEX(i.FS_Strategy,$AI50+1,$AH50),0)</f>
        <v>0</v>
      </c>
      <c r="EI50" s="116">
        <f t="shared" ca="1" si="520"/>
        <v>0</v>
      </c>
      <c r="EJ50" s="116">
        <f t="shared" ca="1" si="520"/>
        <v>0</v>
      </c>
      <c r="EK50" s="116">
        <f t="shared" ca="1" si="520"/>
        <v>0</v>
      </c>
      <c r="EL50" s="116">
        <f t="shared" ca="1" si="520"/>
        <v>0</v>
      </c>
      <c r="EM50" s="537">
        <f t="shared" ref="EM50" ca="1" si="521">IF(AND($M50=EM$17,$O50=EM$19,$AH50=EM$16,OR($P50=EM$20,EM$20=1),$AP50=EM$21),INDEX(i.FS_Strategy,$AJ50+1,$AH50),0)</f>
        <v>0</v>
      </c>
      <c r="EN50" s="116">
        <f t="shared" ref="EN50:ER50" ca="1" si="522">IF(AND($M50=EN$17,$O50=EN$19,$AH50=EN$16,OR($P50=EN$20,EN$20=1),$AP50=EN$21),INDEX(i.FS_Strategy,$AI50+1,$AH50),0)</f>
        <v>0</v>
      </c>
      <c r="EO50" s="116">
        <f t="shared" ca="1" si="522"/>
        <v>0</v>
      </c>
      <c r="EP50" s="116">
        <f t="shared" ca="1" si="522"/>
        <v>0</v>
      </c>
      <c r="EQ50" s="116">
        <f t="shared" ca="1" si="522"/>
        <v>0</v>
      </c>
      <c r="ER50" s="116">
        <f t="shared" ca="1" si="522"/>
        <v>0</v>
      </c>
      <c r="ES50" s="537">
        <f t="shared" ref="ES50" ca="1" si="523">IF(AND($M50=ES$17,$O50=ES$19,$AH50=ES$16,OR($P50=ES$20,ES$20=1),$AP50=ES$21),INDEX(i.FS_Strategy,$AJ50+1,$AH50),0)</f>
        <v>0</v>
      </c>
      <c r="ET50" s="116">
        <f t="shared" ref="ET50:EX50" ca="1" si="524">IF(AND($M50=ET$17,$O50=ET$19,$AH50=ET$16,OR($P50=ET$20,ET$20=1),$AP50=ET$21),INDEX(i.FS_Strategy,$AI50+1,$AH50),0)</f>
        <v>0</v>
      </c>
      <c r="EU50" s="116">
        <f t="shared" ca="1" si="524"/>
        <v>0</v>
      </c>
      <c r="EV50" s="116">
        <f t="shared" ca="1" si="524"/>
        <v>0</v>
      </c>
      <c r="EW50" s="116">
        <f t="shared" ca="1" si="524"/>
        <v>0</v>
      </c>
      <c r="EX50" s="116">
        <f t="shared" ca="1" si="524"/>
        <v>0</v>
      </c>
      <c r="EY50" s="537">
        <f t="shared" ref="EY50" ca="1" si="525">IF(AND($M50=EY$17,$O50=EY$19,$AH50=EY$16,OR($P50=EY$20,EY$20=1),$AP50=EY$21),INDEX(i.FS_Strategy,$AJ50+1,$AH50),0)</f>
        <v>0</v>
      </c>
      <c r="EZ50" s="116">
        <f t="shared" ref="EZ50:FD50" ca="1" si="526">IF(AND($M50=EZ$17,$O50=EZ$19,$AH50=EZ$16,OR($P50=EZ$20,EZ$20=1),$AP50=EZ$21),INDEX(i.FS_Strategy,$AI50+1,$AH50),0)</f>
        <v>0</v>
      </c>
      <c r="FA50" s="116">
        <f t="shared" ca="1" si="526"/>
        <v>0</v>
      </c>
      <c r="FB50" s="116">
        <f t="shared" ca="1" si="526"/>
        <v>0</v>
      </c>
      <c r="FC50" s="116">
        <f t="shared" ca="1" si="526"/>
        <v>0</v>
      </c>
      <c r="FD50" s="116">
        <f t="shared" ca="1" si="526"/>
        <v>0</v>
      </c>
      <c r="FE50" s="537">
        <f t="shared" ref="FE50" ca="1" si="527">IF(AND($M50=FE$17,$O50=FE$19,$AH50=FE$16,OR($P50=FE$20,FE$20=1),$AP50=FE$21),INDEX(i.FS_Strategy,$AJ50+1,$AH50),0)</f>
        <v>0</v>
      </c>
      <c r="FF50" s="116">
        <f t="shared" ref="FF50:FJ50" ca="1" si="528">IF(AND($M50=FF$17,$O50=FF$19,$AH50=FF$16,OR($P50=FF$20,FF$20=1),$AP50=FF$21),INDEX(i.FS_Strategy,$AI50+1,$AH50),0)</f>
        <v>0</v>
      </c>
      <c r="FG50" s="116">
        <f t="shared" ca="1" si="528"/>
        <v>0</v>
      </c>
      <c r="FH50" s="116">
        <f t="shared" ca="1" si="528"/>
        <v>0</v>
      </c>
      <c r="FI50" s="116">
        <f t="shared" ca="1" si="528"/>
        <v>0</v>
      </c>
      <c r="FJ50" s="116">
        <f t="shared" ca="1" si="528"/>
        <v>0</v>
      </c>
      <c r="FK50" s="537">
        <f t="shared" ref="FK50" ca="1" si="529">IF(AND($M50=FK$17,$O50=FK$19,$AH50=FK$16,OR($P50=FK$20,FK$20=1),$AP50=FK$21),INDEX(i.FS_Strategy,$AJ50+1,$AH50),0)</f>
        <v>0</v>
      </c>
      <c r="FL50" s="116">
        <f t="shared" ref="FL50:FP50" ca="1" si="530">IF(AND($M50=FL$17,$O50=FL$19,$AH50=FL$16,OR($P50=FL$20,FL$20=1),$AP50=FL$21),INDEX(i.FS_Strategy,$AI50+1,$AH50),0)</f>
        <v>0</v>
      </c>
      <c r="FM50" s="116">
        <f t="shared" ca="1" si="530"/>
        <v>0</v>
      </c>
      <c r="FN50" s="116">
        <f t="shared" ca="1" si="530"/>
        <v>0</v>
      </c>
      <c r="FO50" s="116">
        <f t="shared" ca="1" si="530"/>
        <v>0</v>
      </c>
      <c r="FP50" s="116">
        <f t="shared" ca="1" si="530"/>
        <v>0</v>
      </c>
      <c r="FQ50" s="537">
        <f t="shared" ref="FQ50" ca="1" si="531">IF(AND($M50=FQ$17,$O50=FQ$19,$AH50=FQ$16,OR($P50=FQ$20,FQ$20=1),$AP50=FQ$21),INDEX(i.FS_Strategy,$AJ50+1,$AH50),0)</f>
        <v>0</v>
      </c>
      <c r="FR50" s="117">
        <f t="shared" ref="FR50:FU50" ca="1" si="532">IF(AND($M50=FR$17,$O50=FR$19,$AH50=FR$16,OR($P50=FR$20,FR$20=1)),INDEX(i.FS_Strategy,$AJ50+1,$AH50),0)</f>
        <v>0</v>
      </c>
      <c r="FS50" s="117">
        <f t="shared" ca="1" si="532"/>
        <v>0</v>
      </c>
      <c r="FT50" s="117">
        <f t="shared" ca="1" si="532"/>
        <v>0</v>
      </c>
      <c r="FU50" s="117">
        <f t="shared" ca="1" si="532"/>
        <v>0</v>
      </c>
      <c r="FV50" s="556">
        <f t="shared" ref="FV50:GO50" ca="1" si="533">IF(AND($M50=FV$17,$O50=FV$19,$AH50=FV$16,OR($P50=FV$20,FV$20=1)),INDEX(i.FS_Strategy,$AK50+1,$AH50),0)</f>
        <v>0</v>
      </c>
      <c r="FW50" s="556">
        <f t="shared" ca="1" si="533"/>
        <v>0</v>
      </c>
      <c r="FX50" s="556">
        <f t="shared" ca="1" si="533"/>
        <v>0</v>
      </c>
      <c r="FY50" s="556">
        <f t="shared" ca="1" si="533"/>
        <v>0</v>
      </c>
      <c r="FZ50" s="556">
        <f t="shared" ca="1" si="533"/>
        <v>0</v>
      </c>
      <c r="GA50" s="556">
        <f t="shared" ca="1" si="533"/>
        <v>0</v>
      </c>
      <c r="GB50" s="556">
        <f t="shared" ca="1" si="533"/>
        <v>0</v>
      </c>
      <c r="GC50" s="556">
        <f t="shared" ca="1" si="533"/>
        <v>0</v>
      </c>
      <c r="GD50" s="556">
        <f t="shared" ca="1" si="533"/>
        <v>0</v>
      </c>
      <c r="GE50" s="556">
        <f t="shared" ca="1" si="533"/>
        <v>0</v>
      </c>
      <c r="GF50" s="556">
        <f t="shared" ca="1" si="533"/>
        <v>0</v>
      </c>
      <c r="GG50" s="556">
        <f t="shared" ca="1" si="533"/>
        <v>0</v>
      </c>
      <c r="GH50" s="556">
        <f t="shared" ca="1" si="533"/>
        <v>0</v>
      </c>
      <c r="GI50" s="556">
        <f t="shared" ca="1" si="533"/>
        <v>0</v>
      </c>
      <c r="GJ50" s="556">
        <f t="shared" ca="1" si="533"/>
        <v>0</v>
      </c>
      <c r="GK50" s="556">
        <f t="shared" ca="1" si="533"/>
        <v>0</v>
      </c>
      <c r="GL50" s="556">
        <f t="shared" ca="1" si="533"/>
        <v>0</v>
      </c>
      <c r="GM50" s="556">
        <f t="shared" ca="1" si="533"/>
        <v>0</v>
      </c>
      <c r="GN50" s="556">
        <f t="shared" ca="1" si="533"/>
        <v>0</v>
      </c>
      <c r="GO50" s="556">
        <f t="shared" ca="1" si="533"/>
        <v>0</v>
      </c>
      <c r="GP50" s="19">
        <f t="shared" ref="GP50" ca="1" si="534">OFFSET(GP$5,$B50,0)</f>
        <v>0</v>
      </c>
      <c r="GQ50" s="116">
        <f t="shared" ref="GQ50:GU50" ca="1" si="535">IF(AND($M50=GQ$17,$O50=GQ$19,$AH50=GQ$16,OR($P50=GQ$20,GQ$20=1),$AP50=GQ$21),INDEX(i.FS_Strategy,$AI50+1,$AH50),0)</f>
        <v>0</v>
      </c>
      <c r="GR50" s="116">
        <f t="shared" ca="1" si="535"/>
        <v>0</v>
      </c>
      <c r="GS50" s="116">
        <f t="shared" ca="1" si="535"/>
        <v>0</v>
      </c>
      <c r="GT50" s="116">
        <f t="shared" ca="1" si="535"/>
        <v>0</v>
      </c>
      <c r="GU50" s="116">
        <f t="shared" ca="1" si="535"/>
        <v>0</v>
      </c>
      <c r="GV50" s="537">
        <f t="shared" ref="GV50" ca="1" si="536">IF(AND($M50=GV$17,$O50=GV$19,$AH50=GV$16,OR($P50=GV$20,GV$20=1),$AP50=GV$21),INDEX(i.FS_Strategy,$AJ50+1,$AH50),0)</f>
        <v>0</v>
      </c>
      <c r="GW50" s="116">
        <f t="shared" ref="GW50:HA50" ca="1" si="537">IF(AND($M50=GW$17,$O50=GW$19,$AH50=GW$16,OR($P50=GW$20,GW$20=1),$AP50=GW$21),INDEX(i.FS_Strategy,$AI50+1,$AH50),0)</f>
        <v>0</v>
      </c>
      <c r="GX50" s="116">
        <f t="shared" ca="1" si="537"/>
        <v>0</v>
      </c>
      <c r="GY50" s="116">
        <f t="shared" ca="1" si="537"/>
        <v>0</v>
      </c>
      <c r="GZ50" s="116">
        <f t="shared" ca="1" si="537"/>
        <v>0</v>
      </c>
      <c r="HA50" s="116">
        <f t="shared" ca="1" si="537"/>
        <v>0</v>
      </c>
      <c r="HB50" s="537">
        <f t="shared" ref="HB50" ca="1" si="538">IF(AND($M50=HB$17,$O50=HB$19,$AH50=HB$16,OR($P50=HB$20,HB$20=1),$AP50=HB$21),INDEX(i.FS_Strategy,$AJ50+1,$AH50),0)</f>
        <v>0</v>
      </c>
      <c r="HC50" s="116">
        <f t="shared" ref="HC50:HG50" ca="1" si="539">IF(AND($M50=HC$17,$O50=HC$19,$AH50=HC$16,OR($P50=HC$20,HC$20=1),$AP50=HC$21),INDEX(i.FS_Strategy,$AI50+1,$AH50),0)</f>
        <v>0</v>
      </c>
      <c r="HD50" s="116">
        <f t="shared" ca="1" si="539"/>
        <v>0</v>
      </c>
      <c r="HE50" s="116">
        <f t="shared" ca="1" si="539"/>
        <v>0</v>
      </c>
      <c r="HF50" s="116">
        <f t="shared" ca="1" si="539"/>
        <v>0</v>
      </c>
      <c r="HG50" s="116">
        <f t="shared" ca="1" si="539"/>
        <v>0</v>
      </c>
      <c r="HH50" s="537">
        <f t="shared" ref="HH50" ca="1" si="540">IF(AND($M50=HH$17,$O50=HH$19,$AH50=HH$16,OR($P50=HH$20,HH$20=1),$AP50=HH$21),INDEX(i.FS_Strategy,$AJ50+1,$AH50),0)</f>
        <v>0</v>
      </c>
      <c r="HI50" s="116">
        <f t="shared" ref="HI50:HM50" ca="1" si="541">IF(AND($M50=HI$17,$O50=HI$19,$AH50=HI$16,OR($P50=HI$20,HI$20=1),$AP50=HI$21),INDEX(i.FS_Strategy,$AI50+1,$AH50),0)</f>
        <v>0</v>
      </c>
      <c r="HJ50" s="116">
        <f t="shared" ca="1" si="541"/>
        <v>0</v>
      </c>
      <c r="HK50" s="116">
        <f t="shared" ca="1" si="541"/>
        <v>0</v>
      </c>
      <c r="HL50" s="116">
        <f t="shared" ca="1" si="541"/>
        <v>0</v>
      </c>
      <c r="HM50" s="116">
        <f t="shared" ca="1" si="541"/>
        <v>0</v>
      </c>
      <c r="HN50" s="537">
        <f t="shared" ref="HN50" ca="1" si="542">IF(AND($M50=HN$17,$O50=HN$19,$AH50=HN$16,OR($P50=HN$20,HN$20=1),$AP50=HN$21),INDEX(i.FS_Strategy,$AJ50+1,$AH50),0)</f>
        <v>0</v>
      </c>
      <c r="HO50" s="116">
        <f t="shared" ref="HO50:HS50" ca="1" si="543">IF(AND($M50=HO$17,$O50=HO$19,$AH50=HO$16,OR($P50=HO$20,HO$20=1),$AP50=HO$21),INDEX(i.FS_Strategy,$AI50+1,$AH50),0)</f>
        <v>0</v>
      </c>
      <c r="HP50" s="116">
        <f t="shared" ca="1" si="543"/>
        <v>0</v>
      </c>
      <c r="HQ50" s="116">
        <f t="shared" ca="1" si="543"/>
        <v>0</v>
      </c>
      <c r="HR50" s="116">
        <f t="shared" ca="1" si="543"/>
        <v>0</v>
      </c>
      <c r="HS50" s="116">
        <f t="shared" ca="1" si="543"/>
        <v>0</v>
      </c>
      <c r="HT50" s="537">
        <f t="shared" ref="HT50" ca="1" si="544">IF(AND($M50=HT$17,$O50=HT$19,$AH50=HT$16,OR($P50=HT$20,HT$20=1),$AP50=HT$21),INDEX(i.FS_Strategy,$AJ50+1,$AH50),0)</f>
        <v>0</v>
      </c>
      <c r="HU50" s="116">
        <f t="shared" ref="HU50:HY50" ca="1" si="545">IF(AND($M50=HU$17,$O50=HU$19,$AH50=HU$16,OR($P50=HU$20,HU$20=1),$AP50=HU$21),INDEX(i.FS_Strategy,$AI50+1,$AH50),0)</f>
        <v>0</v>
      </c>
      <c r="HV50" s="116">
        <f t="shared" ca="1" si="545"/>
        <v>0</v>
      </c>
      <c r="HW50" s="116">
        <f t="shared" ca="1" si="545"/>
        <v>0</v>
      </c>
      <c r="HX50" s="116">
        <f t="shared" ca="1" si="545"/>
        <v>0</v>
      </c>
      <c r="HY50" s="116">
        <f t="shared" ca="1" si="545"/>
        <v>0</v>
      </c>
      <c r="HZ50" s="537">
        <f t="shared" ref="HZ50" ca="1" si="546">IF(AND($M50=HZ$17,$O50=HZ$19,$AH50=HZ$16,OR($P50=HZ$20,HZ$20=1),$AP50=HZ$21),INDEX(i.FS_Strategy,$AJ50+1,$AH50),0)</f>
        <v>0</v>
      </c>
      <c r="IA50" s="117">
        <f t="shared" ref="IA50:ID50" ca="1" si="547">IF(AND($M50=IA$17,$O50=IA$19,$AH50=IA$16,OR($P50=IA$20,IA$20=1)),INDEX(i.FS_Strategy,$AJ50+1,$AH50),0)</f>
        <v>0</v>
      </c>
      <c r="IB50" s="117">
        <f t="shared" ca="1" si="547"/>
        <v>0</v>
      </c>
      <c r="IC50" s="117">
        <f t="shared" ca="1" si="547"/>
        <v>0</v>
      </c>
      <c r="ID50" s="117">
        <f t="shared" ca="1" si="547"/>
        <v>0</v>
      </c>
      <c r="IE50" s="556">
        <f t="shared" ref="IE50:IX50" ca="1" si="548">IF(AND($M50=IE$17,$O50=IE$19,$AH50=IE$16,OR($P50=IE$20,IE$20=1)),INDEX(i.FS_Strategy,$AK50+1,$AH50),0)</f>
        <v>0</v>
      </c>
      <c r="IF50" s="556">
        <f t="shared" ca="1" si="548"/>
        <v>0</v>
      </c>
      <c r="IG50" s="556">
        <f t="shared" ca="1" si="548"/>
        <v>0</v>
      </c>
      <c r="IH50" s="556">
        <f t="shared" ca="1" si="548"/>
        <v>0</v>
      </c>
      <c r="II50" s="556">
        <f t="shared" ca="1" si="548"/>
        <v>0</v>
      </c>
      <c r="IJ50" s="556">
        <f t="shared" ca="1" si="548"/>
        <v>0</v>
      </c>
      <c r="IK50" s="556">
        <f t="shared" ca="1" si="548"/>
        <v>0</v>
      </c>
      <c r="IL50" s="556">
        <f t="shared" ca="1" si="548"/>
        <v>0</v>
      </c>
      <c r="IM50" s="556">
        <f t="shared" ca="1" si="548"/>
        <v>0</v>
      </c>
      <c r="IN50" s="556">
        <f t="shared" ca="1" si="548"/>
        <v>0</v>
      </c>
      <c r="IO50" s="556">
        <f t="shared" ca="1" si="548"/>
        <v>0</v>
      </c>
      <c r="IP50" s="556">
        <f t="shared" ca="1" si="548"/>
        <v>0</v>
      </c>
      <c r="IQ50" s="556">
        <f t="shared" ca="1" si="548"/>
        <v>0</v>
      </c>
      <c r="IR50" s="556">
        <f t="shared" ca="1" si="548"/>
        <v>0</v>
      </c>
      <c r="IS50" s="556">
        <f t="shared" ca="1" si="548"/>
        <v>0</v>
      </c>
      <c r="IT50" s="556">
        <f t="shared" ca="1" si="548"/>
        <v>0</v>
      </c>
      <c r="IU50" s="556">
        <f t="shared" ca="1" si="548"/>
        <v>0</v>
      </c>
      <c r="IV50" s="556">
        <f t="shared" ca="1" si="548"/>
        <v>0</v>
      </c>
      <c r="IW50" s="556">
        <f t="shared" ca="1" si="548"/>
        <v>0</v>
      </c>
      <c r="IX50" s="556">
        <f t="shared" ca="1" si="548"/>
        <v>0</v>
      </c>
      <c r="IY50" s="19">
        <f t="shared" ref="IY50" ca="1" si="549">OFFSET(IY$5,$B50,0)</f>
        <v>0</v>
      </c>
      <c r="IZ50" s="5">
        <f t="shared" ref="IZ50" si="550">INDEX(i.TOL,$O50,IZ$15)</f>
        <v>67</v>
      </c>
      <c r="JA50" s="9"/>
      <c r="JB50" s="5">
        <f t="shared" ref="JB50:JC50" si="551">INDEX(i.FlkStrctr,$N50,JB$15)</f>
        <v>1</v>
      </c>
      <c r="JC50" s="5" t="b">
        <f t="shared" si="551"/>
        <v>0</v>
      </c>
      <c r="JD50" s="19">
        <f t="shared" ref="JD50:KP50" ca="1" si="552">OFFSET(JD$5,$B50,0)</f>
        <v>0</v>
      </c>
      <c r="JE50" s="5">
        <f t="shared" ref="JE50" si="553">INDEX(i.RR_scenario,$U50,$N50)</f>
        <v>0</v>
      </c>
      <c r="JF50" s="5">
        <f t="shared" ref="JF50" si="554">INDEX(i.dryman,($AM50-1)*4+$AL50,JF$15)</f>
        <v>1.2500000000000001E-2</v>
      </c>
      <c r="JG50" s="5">
        <f t="shared" ref="JG50" si="555">INDEX(i.Triplets_mortality,$AB50+1,JG$15)</f>
        <v>0</v>
      </c>
      <c r="JH50" s="19">
        <f t="shared" ca="1" si="552"/>
        <v>0</v>
      </c>
      <c r="JI50" s="5">
        <f t="shared" ref="JI50" si="556">INDEX(i.FlkStrctr,$N50,JI$15)</f>
        <v>60</v>
      </c>
      <c r="JJ50" s="5">
        <f t="shared" ref="JJ50" si="557">INDEX(i.Triplet_pi_yatf,$AD50+1,JJ$15)</f>
        <v>1</v>
      </c>
      <c r="JK50" s="19">
        <f t="shared" ca="1" si="552"/>
        <v>0</v>
      </c>
      <c r="JL50" s="19">
        <f t="shared" ca="1" si="552"/>
        <v>0</v>
      </c>
      <c r="JM50" s="19">
        <f t="shared" ca="1" si="552"/>
        <v>0</v>
      </c>
      <c r="JN50" s="19">
        <f t="shared" ca="1" si="552"/>
        <v>0</v>
      </c>
      <c r="JO50" s="19">
        <f t="shared" ca="1" si="552"/>
        <v>0</v>
      </c>
      <c r="JP50" s="19">
        <f t="shared" ca="1" si="552"/>
        <v>0</v>
      </c>
      <c r="JQ50" s="19">
        <f t="shared" ca="1" si="552"/>
        <v>0</v>
      </c>
      <c r="JR50" s="19">
        <f t="shared" ca="1" si="552"/>
        <v>0</v>
      </c>
      <c r="JS50" s="19">
        <f t="shared" ca="1" si="552"/>
        <v>0</v>
      </c>
      <c r="JT50" s="19">
        <f t="shared" ca="1" si="552"/>
        <v>0</v>
      </c>
      <c r="JU50" s="19">
        <f t="shared" ca="1" si="552"/>
        <v>0</v>
      </c>
      <c r="JV50" s="19">
        <f t="shared" ca="1" si="552"/>
        <v>0</v>
      </c>
      <c r="JW50" s="19">
        <f t="shared" ca="1" si="552"/>
        <v>0</v>
      </c>
      <c r="JX50" s="19">
        <f t="shared" ca="1" si="552"/>
        <v>0</v>
      </c>
      <c r="JY50" s="19">
        <f t="shared" ca="1" si="552"/>
        <v>0</v>
      </c>
      <c r="JZ50" s="19">
        <f t="shared" ca="1" si="552"/>
        <v>0</v>
      </c>
      <c r="KA50" s="19">
        <f t="shared" ca="1" si="552"/>
        <v>0</v>
      </c>
      <c r="KB50" s="19">
        <f t="shared" ca="1" si="552"/>
        <v>0</v>
      </c>
      <c r="KC50" s="19">
        <f t="shared" ca="1" si="552"/>
        <v>0</v>
      </c>
      <c r="KD50" s="19">
        <f t="shared" ca="1" si="552"/>
        <v>0</v>
      </c>
      <c r="KE50" s="19">
        <f t="shared" ca="1" si="552"/>
        <v>0</v>
      </c>
      <c r="KF50" s="5">
        <f t="shared" ref="KF50:KI50" si="558">INDEX(i.dryman,($AM50-1)*4+$AL50,KF$16)</f>
        <v>0</v>
      </c>
      <c r="KG50" s="5">
        <f t="shared" si="558"/>
        <v>6.25E-2</v>
      </c>
      <c r="KH50" s="5">
        <f t="shared" si="558"/>
        <v>6.25E-2</v>
      </c>
      <c r="KI50" s="5">
        <f t="shared" si="558"/>
        <v>6.25E-2</v>
      </c>
      <c r="KJ50" s="19">
        <f t="shared" ca="1" si="552"/>
        <v>0</v>
      </c>
      <c r="KK50" s="19">
        <f t="shared" ca="1" si="552"/>
        <v>0</v>
      </c>
      <c r="KL50" s="19">
        <f t="shared" ca="1" si="552"/>
        <v>0</v>
      </c>
      <c r="KM50" s="19">
        <f t="shared" ca="1" si="552"/>
        <v>0</v>
      </c>
      <c r="KN50" s="19">
        <f t="shared" ca="1" si="552"/>
        <v>1</v>
      </c>
      <c r="KO50" s="19">
        <f t="shared" ca="1" si="552"/>
        <v>0</v>
      </c>
      <c r="KP50" s="19">
        <f t="shared" ca="1" si="552"/>
        <v>1</v>
      </c>
      <c r="KQ50" s="9"/>
      <c r="KR50" s="5" t="b">
        <f t="shared" ref="KR50" ca="1" si="559">IF($L50&lt;&gt;0,INDEX(i.cropgraze_inc,$L50,KR$15),OFFSET(KR$5,$B50,0))</f>
        <v>1</v>
      </c>
      <c r="KS50" s="5" t="b">
        <f t="shared" ref="KS50:KU50" si="560">($O50=KS$19)</f>
        <v>0</v>
      </c>
      <c r="KT50" s="5" t="b">
        <f t="shared" si="560"/>
        <v>0</v>
      </c>
      <c r="KU50" s="5" t="b">
        <f t="shared" si="560"/>
        <v>1</v>
      </c>
      <c r="KV50" s="136">
        <f t="shared" ref="KV50:KW50" si="561">$P50</f>
        <v>2</v>
      </c>
      <c r="KW50" s="136">
        <f t="shared" si="561"/>
        <v>2</v>
      </c>
      <c r="KX50" s="5" t="b">
        <f t="shared" ref="KX50:LA50" si="562">INDEX(i.dryman,($AM50-1)*4+$AL50,KX$15)</f>
        <v>0</v>
      </c>
      <c r="KY50" s="5" t="b">
        <f t="shared" si="562"/>
        <v>1</v>
      </c>
      <c r="KZ50" s="5" t="b">
        <f t="shared" si="562"/>
        <v>1</v>
      </c>
      <c r="LA50" s="5" t="b">
        <f t="shared" si="562"/>
        <v>0</v>
      </c>
      <c r="LB50" s="5">
        <f t="shared" ref="LB50:LC50" si="563">INDEX(i.dryman,($AM50-1)*4+$AL50,LB$15+$N50-1)</f>
        <v>1</v>
      </c>
      <c r="LC50" s="5">
        <f t="shared" si="563"/>
        <v>0</v>
      </c>
      <c r="LD50" s="5" t="b">
        <f t="shared" ref="LD50" si="564">AND(INDEX(i.dryman,($AM50-1)*4+$AL50,LD$15),($KW50&gt;0))</f>
        <v>0</v>
      </c>
      <c r="LE50" s="5" t="str" cm="1">
        <f t="array" aca="1" ref="LE50" ca="1">IF(OR(LF50:LM50&lt;&gt;"-"),TRUE,"-")</f>
        <v>-</v>
      </c>
      <c r="LF50" s="19" t="str">
        <f t="shared" ref="LF50:LM50" ca="1" si="565">OFFSET(LF$5,$B50,0)</f>
        <v>-</v>
      </c>
      <c r="LG50" s="19" t="str">
        <f t="shared" ca="1" si="565"/>
        <v>-</v>
      </c>
      <c r="LH50" s="19" t="str">
        <f t="shared" ca="1" si="565"/>
        <v>-</v>
      </c>
      <c r="LI50" s="19" t="str">
        <f t="shared" ca="1" si="565"/>
        <v>-</v>
      </c>
      <c r="LJ50" s="19" t="str">
        <f t="shared" ca="1" si="565"/>
        <v>-</v>
      </c>
      <c r="LK50" s="19" t="str">
        <f t="shared" ca="1" si="565"/>
        <v>-</v>
      </c>
      <c r="LL50" s="19" t="str">
        <f t="shared" ca="1" si="565"/>
        <v>-</v>
      </c>
      <c r="LM50" s="19" t="str">
        <f t="shared" ca="1" si="565"/>
        <v>-</v>
      </c>
      <c r="LN50" s="19" t="s">
        <v>34</v>
      </c>
      <c r="LO50" s="5" t="b">
        <f t="array" aca="1" ref="LO50" ca="1">IF(OR(LP50:LV50&lt;&gt;"-"),TRUE,"-")</f>
        <v>1</v>
      </c>
      <c r="LP50" s="19">
        <f t="shared" ref="LP50:LW50" ca="1" si="566">OFFSET(LP$5,$B50,0)</f>
        <v>0</v>
      </c>
      <c r="LQ50" s="19" t="str">
        <f t="shared" ca="1" si="566"/>
        <v>-</v>
      </c>
      <c r="LR50" s="19">
        <f t="shared" ca="1" si="566"/>
        <v>999999</v>
      </c>
      <c r="LS50" s="19">
        <f t="shared" ca="1" si="566"/>
        <v>999999</v>
      </c>
      <c r="LT50" s="19">
        <f t="shared" ca="1" si="566"/>
        <v>999999</v>
      </c>
      <c r="LU50" s="19">
        <f t="shared" ca="1" si="566"/>
        <v>999999</v>
      </c>
      <c r="LV50" s="19">
        <f t="shared" ca="1" si="566"/>
        <v>999999</v>
      </c>
      <c r="LW50" s="19" t="str">
        <f t="shared" ca="1" si="566"/>
        <v>-</v>
      </c>
      <c r="LX50" s="19" t="str">
        <f ca="1">OFFSET(LX$5,$B50,0)</f>
        <v>-</v>
      </c>
      <c r="LY50" s="19" t="str">
        <f ca="1">OFFSET(LY$5,$B50,0)</f>
        <v>-</v>
      </c>
      <c r="LZ50" s="19" t="b">
        <f t="shared" ref="LZ50:MA50" ca="1" si="567">OFFSET(LZ$5,$B50,0)</f>
        <v>1</v>
      </c>
      <c r="MA50" s="19">
        <f t="shared" ca="1" si="567"/>
        <v>0</v>
      </c>
      <c r="MB50" s="5" t="str">
        <f t="shared" ref="MB50:ME50" si="568">INDEX(i.FlkStrctr,$N50,MB$15)</f>
        <v>-</v>
      </c>
      <c r="MC50" s="5" t="str">
        <f t="shared" si="568"/>
        <v>-</v>
      </c>
      <c r="MD50" s="5" t="str">
        <f t="shared" si="568"/>
        <v>-</v>
      </c>
      <c r="ME50" s="5" t="str">
        <f t="shared" si="568"/>
        <v>-</v>
      </c>
      <c r="MF50" s="19" t="str">
        <f t="shared" ref="MF50:NU50" ca="1" si="569">OFFSET(MF$5,$B50,0)</f>
        <v>-</v>
      </c>
      <c r="MG50" s="19" t="str">
        <f t="shared" ca="1" si="569"/>
        <v>-</v>
      </c>
      <c r="MH50" s="19" t="str">
        <f t="shared" ca="1" si="569"/>
        <v>-</v>
      </c>
      <c r="MI50" s="19" t="str">
        <f t="shared" ca="1" si="569"/>
        <v>-</v>
      </c>
      <c r="MJ50" s="19">
        <f t="shared" ca="1" si="569"/>
        <v>0.5</v>
      </c>
      <c r="MK50" s="19">
        <f t="shared" ca="1" si="569"/>
        <v>0.5</v>
      </c>
      <c r="ML50" s="19" t="str">
        <f t="shared" ca="1" si="569"/>
        <v>-</v>
      </c>
      <c r="MM50" s="5">
        <f t="shared" ref="MM50:MR50" si="570">INDEX(i.FlkStrctr,$N50,MM$15)</f>
        <v>0</v>
      </c>
      <c r="MN50" s="5">
        <f t="shared" si="570"/>
        <v>500</v>
      </c>
      <c r="MO50" s="5">
        <f t="shared" si="570"/>
        <v>500</v>
      </c>
      <c r="MP50" s="5" t="str">
        <f t="shared" si="570"/>
        <v>-</v>
      </c>
      <c r="MQ50" s="5">
        <f t="shared" si="570"/>
        <v>150</v>
      </c>
      <c r="MR50" s="5">
        <f t="shared" si="570"/>
        <v>364</v>
      </c>
      <c r="MS50" s="5">
        <f t="shared" ref="MS50" si="571">INDEX(i.conservation,$AC50+1,$O50)</f>
        <v>1</v>
      </c>
      <c r="MT50" s="9"/>
      <c r="MU50" s="19">
        <f t="shared" ca="1" si="569"/>
        <v>70</v>
      </c>
      <c r="MV50" s="19">
        <f t="shared" ca="1" si="569"/>
        <v>50</v>
      </c>
      <c r="MW50" s="19">
        <f t="shared" ca="1" si="569"/>
        <v>75</v>
      </c>
      <c r="MX50" s="19">
        <f t="shared" ca="1" si="569"/>
        <v>50</v>
      </c>
      <c r="MY50" s="5">
        <f t="shared" ref="MY50" si="572">INDEX(i.WoolPrices,$W50,MY$15)</f>
        <v>1</v>
      </c>
      <c r="MZ50" s="5">
        <f t="shared" ref="MZ50" si="573">INDEX(i.MeatPrices,$X50,MZ$15)</f>
        <v>1</v>
      </c>
      <c r="NA50" s="5">
        <f t="shared" ref="NA50" si="574">INDEX(i.GrainPrices,$V50,NA$15)</f>
        <v>1</v>
      </c>
      <c r="NB50" s="9"/>
      <c r="NC50" s="19" t="b">
        <f t="shared" ref="NC50:NL50" ca="1" si="575">OFFSET(NC$5,$B50,0)</f>
        <v>0</v>
      </c>
      <c r="ND50" s="19" t="b">
        <f t="shared" ca="1" si="575"/>
        <v>0</v>
      </c>
      <c r="NE50" s="19">
        <f t="shared" ca="1" si="575"/>
        <v>2</v>
      </c>
      <c r="NF50" s="19">
        <f t="shared" ca="1" si="575"/>
        <v>1</v>
      </c>
      <c r="NG50" s="19">
        <f t="shared" ca="1" si="575"/>
        <v>2</v>
      </c>
      <c r="NH50" s="19">
        <f t="shared" ca="1" si="575"/>
        <v>0</v>
      </c>
      <c r="NI50" s="19" t="str">
        <f t="shared" ca="1" si="575"/>
        <v>-</v>
      </c>
      <c r="NJ50" s="466" t="b">
        <v>0</v>
      </c>
      <c r="NK50" s="19">
        <f t="shared" ca="1" si="575"/>
        <v>448.65000000000003</v>
      </c>
      <c r="NL50" s="19" t="str">
        <f t="shared" ca="1" si="575"/>
        <v>-</v>
      </c>
      <c r="NM50" s="19">
        <f t="shared" ca="1" si="569"/>
        <v>1</v>
      </c>
      <c r="NN50" s="19">
        <f t="shared" ca="1" si="569"/>
        <v>1</v>
      </c>
      <c r="NO50" s="19">
        <f t="shared" ca="1" si="569"/>
        <v>1</v>
      </c>
      <c r="NP50" s="19">
        <f t="shared" ca="1" si="569"/>
        <v>1</v>
      </c>
      <c r="NQ50" s="19">
        <f t="shared" ca="1" si="569"/>
        <v>1</v>
      </c>
      <c r="NR50" s="19">
        <f t="shared" ca="1" si="569"/>
        <v>1</v>
      </c>
      <c r="NS50" s="19">
        <f t="shared" ca="1" si="569"/>
        <v>1</v>
      </c>
      <c r="NT50" s="19">
        <f t="shared" ca="1" si="569"/>
        <v>1</v>
      </c>
      <c r="NU50" s="19">
        <f t="shared" ca="1" si="569"/>
        <v>1</v>
      </c>
      <c r="NV50" s="9"/>
      <c r="NW50" s="539" t="str">
        <f t="shared" ref="NW50:PF50" si="576">IF(AND($O50=NW$19, $AP50=NW$21),TRUE,"-")</f>
        <v>-</v>
      </c>
      <c r="NX50" s="539" t="str">
        <f t="shared" si="576"/>
        <v>-</v>
      </c>
      <c r="NY50" s="539" t="str">
        <f t="shared" si="576"/>
        <v>-</v>
      </c>
      <c r="NZ50" s="539" t="str">
        <f t="shared" si="576"/>
        <v>-</v>
      </c>
      <c r="OA50" s="539" t="str">
        <f t="shared" si="576"/>
        <v>-</v>
      </c>
      <c r="OB50" s="539" t="str">
        <f t="shared" si="576"/>
        <v>-</v>
      </c>
      <c r="OC50" s="539" t="str">
        <f t="shared" ca="1" si="576"/>
        <v>-</v>
      </c>
      <c r="OD50" s="539" t="str">
        <f t="shared" ca="1" si="576"/>
        <v>-</v>
      </c>
      <c r="OE50" s="539" t="str">
        <f t="shared" ca="1" si="576"/>
        <v>-</v>
      </c>
      <c r="OF50" s="539" t="str">
        <f t="shared" ca="1" si="576"/>
        <v>-</v>
      </c>
      <c r="OG50" s="539" t="str">
        <f t="shared" ca="1" si="576"/>
        <v>-</v>
      </c>
      <c r="OH50" s="539" t="str">
        <f t="shared" ca="1" si="576"/>
        <v>-</v>
      </c>
      <c r="OI50" s="539" t="str">
        <f t="shared" ca="1" si="576"/>
        <v>-</v>
      </c>
      <c r="OJ50" s="539" t="str">
        <f t="shared" ca="1" si="576"/>
        <v>-</v>
      </c>
      <c r="OK50" s="539" t="str">
        <f t="shared" ca="1" si="576"/>
        <v>-</v>
      </c>
      <c r="OL50" s="539" t="str">
        <f t="shared" ca="1" si="576"/>
        <v>-</v>
      </c>
      <c r="OM50" s="539" t="str">
        <f t="shared" ca="1" si="576"/>
        <v>-</v>
      </c>
      <c r="ON50" s="539" t="str">
        <f t="shared" ca="1" si="576"/>
        <v>-</v>
      </c>
      <c r="OO50" s="539" t="str">
        <f t="shared" ca="1" si="576"/>
        <v>-</v>
      </c>
      <c r="OP50" s="539" t="str">
        <f t="shared" ca="1" si="576"/>
        <v>-</v>
      </c>
      <c r="OQ50" s="539" t="str">
        <f t="shared" ca="1" si="576"/>
        <v>-</v>
      </c>
      <c r="OR50" s="539" t="str">
        <f t="shared" ca="1" si="576"/>
        <v>-</v>
      </c>
      <c r="OS50" s="539" t="str">
        <f t="shared" ca="1" si="576"/>
        <v>-</v>
      </c>
      <c r="OT50" s="539" t="str">
        <f t="shared" ca="1" si="576"/>
        <v>-</v>
      </c>
      <c r="OU50" s="539" t="str">
        <f t="shared" ca="1" si="576"/>
        <v>-</v>
      </c>
      <c r="OV50" s="539" t="str">
        <f t="shared" ca="1" si="576"/>
        <v>-</v>
      </c>
      <c r="OW50" s="539" t="str">
        <f t="shared" ca="1" si="576"/>
        <v>-</v>
      </c>
      <c r="OX50" s="539" t="str">
        <f t="shared" ca="1" si="576"/>
        <v>-</v>
      </c>
      <c r="OY50" s="539" t="str">
        <f t="shared" ca="1" si="576"/>
        <v>-</v>
      </c>
      <c r="OZ50" s="539" t="str">
        <f t="shared" ca="1" si="576"/>
        <v>-</v>
      </c>
      <c r="PA50" s="539" t="str">
        <f t="shared" ca="1" si="576"/>
        <v>-</v>
      </c>
      <c r="PB50" s="539" t="str">
        <f t="shared" ca="1" si="576"/>
        <v>-</v>
      </c>
      <c r="PC50" s="539" t="str">
        <f t="shared" ca="1" si="576"/>
        <v>-</v>
      </c>
      <c r="PD50" s="539" t="str">
        <f t="shared" ca="1" si="576"/>
        <v>-</v>
      </c>
      <c r="PE50" s="539" t="str">
        <f t="shared" ca="1" si="576"/>
        <v>-</v>
      </c>
      <c r="PF50" s="539" t="str">
        <f t="shared" ca="1" si="576"/>
        <v>-</v>
      </c>
      <c r="PG50" s="549" t="str">
        <f t="shared" ref="PG50:QF50" si="577">IF($O50=PG$19,TRUE,"-")</f>
        <v>-</v>
      </c>
      <c r="PH50" s="549" t="str">
        <f t="shared" si="577"/>
        <v>-</v>
      </c>
      <c r="PI50" s="549" t="str">
        <f t="shared" si="577"/>
        <v>-</v>
      </c>
      <c r="PJ50" s="549" t="str">
        <f t="shared" si="577"/>
        <v>-</v>
      </c>
      <c r="PK50" s="549" t="str">
        <f t="shared" si="577"/>
        <v>-</v>
      </c>
      <c r="PL50" s="549" t="str">
        <f t="shared" si="577"/>
        <v>-</v>
      </c>
      <c r="PM50" s="549" t="str">
        <f t="shared" si="577"/>
        <v>-</v>
      </c>
      <c r="PN50" s="549" t="str">
        <f t="shared" si="577"/>
        <v>-</v>
      </c>
      <c r="PO50" s="549" t="str">
        <f t="shared" si="577"/>
        <v>-</v>
      </c>
      <c r="PP50" s="549" t="str">
        <f t="shared" si="577"/>
        <v>-</v>
      </c>
      <c r="PQ50" s="549" t="str">
        <f t="shared" si="577"/>
        <v>-</v>
      </c>
      <c r="PR50" s="549" t="str">
        <f t="shared" si="577"/>
        <v>-</v>
      </c>
      <c r="PS50" s="549" t="str">
        <f t="shared" si="577"/>
        <v>-</v>
      </c>
      <c r="PT50" s="549" t="str">
        <f t="shared" si="577"/>
        <v>-</v>
      </c>
      <c r="PU50" s="549" t="str">
        <f t="shared" si="577"/>
        <v>-</v>
      </c>
      <c r="PV50" s="549" t="str">
        <f t="shared" si="577"/>
        <v>-</v>
      </c>
      <c r="PW50" s="549" t="str">
        <f t="shared" si="577"/>
        <v>-</v>
      </c>
      <c r="PX50" s="549" t="str">
        <f t="shared" si="577"/>
        <v>-</v>
      </c>
      <c r="PY50" s="549" t="str">
        <f t="shared" si="577"/>
        <v>-</v>
      </c>
      <c r="PZ50" s="549" t="str">
        <f t="shared" si="577"/>
        <v>-</v>
      </c>
      <c r="QA50" s="549" t="str">
        <f t="shared" si="577"/>
        <v>-</v>
      </c>
      <c r="QB50" s="549" t="str">
        <f t="shared" si="577"/>
        <v>-</v>
      </c>
      <c r="QC50" s="549" t="str">
        <f t="shared" si="577"/>
        <v>-</v>
      </c>
      <c r="QD50" s="549" t="str">
        <f t="shared" si="577"/>
        <v>-</v>
      </c>
      <c r="QE50" s="549" t="str">
        <f t="shared" si="577"/>
        <v>-</v>
      </c>
      <c r="QF50" s="549" t="str">
        <f t="shared" si="577"/>
        <v>-</v>
      </c>
      <c r="QG50" s="539" t="str">
        <f t="shared" ref="QG50:RP50" si="578">IF(AND($O50=QG$19, $AP50=QG$21),TRUE,"-")</f>
        <v>-</v>
      </c>
      <c r="QH50" s="539" t="str">
        <f t="shared" si="578"/>
        <v>-</v>
      </c>
      <c r="QI50" s="539" t="str">
        <f t="shared" si="578"/>
        <v>-</v>
      </c>
      <c r="QJ50" s="539" t="str">
        <f t="shared" si="578"/>
        <v>-</v>
      </c>
      <c r="QK50" s="539" t="str">
        <f t="shared" si="578"/>
        <v>-</v>
      </c>
      <c r="QL50" s="539" t="str">
        <f t="shared" si="578"/>
        <v>-</v>
      </c>
      <c r="QM50" s="539" t="str">
        <f t="shared" ca="1" si="578"/>
        <v>-</v>
      </c>
      <c r="QN50" s="539" t="str">
        <f t="shared" ca="1" si="578"/>
        <v>-</v>
      </c>
      <c r="QO50" s="539" t="str">
        <f t="shared" ca="1" si="578"/>
        <v>-</v>
      </c>
      <c r="QP50" s="539" t="str">
        <f t="shared" ca="1" si="578"/>
        <v>-</v>
      </c>
      <c r="QQ50" s="539" t="str">
        <f t="shared" ca="1" si="578"/>
        <v>-</v>
      </c>
      <c r="QR50" s="539" t="str">
        <f t="shared" ca="1" si="578"/>
        <v>-</v>
      </c>
      <c r="QS50" s="539" t="str">
        <f t="shared" ca="1" si="578"/>
        <v>-</v>
      </c>
      <c r="QT50" s="539" t="str">
        <f t="shared" ca="1" si="578"/>
        <v>-</v>
      </c>
      <c r="QU50" s="539" t="str">
        <f t="shared" ca="1" si="578"/>
        <v>-</v>
      </c>
      <c r="QV50" s="539" t="str">
        <f t="shared" ca="1" si="578"/>
        <v>-</v>
      </c>
      <c r="QW50" s="539" t="str">
        <f t="shared" ca="1" si="578"/>
        <v>-</v>
      </c>
      <c r="QX50" s="539" t="str">
        <f t="shared" ca="1" si="578"/>
        <v>-</v>
      </c>
      <c r="QY50" s="539" t="str">
        <f t="shared" ca="1" si="578"/>
        <v>-</v>
      </c>
      <c r="QZ50" s="539" t="str">
        <f t="shared" ca="1" si="578"/>
        <v>-</v>
      </c>
      <c r="RA50" s="539" t="str">
        <f t="shared" ca="1" si="578"/>
        <v>-</v>
      </c>
      <c r="RB50" s="539" t="str">
        <f t="shared" ca="1" si="578"/>
        <v>-</v>
      </c>
      <c r="RC50" s="539" t="str">
        <f t="shared" ca="1" si="578"/>
        <v>-</v>
      </c>
      <c r="RD50" s="539" t="str">
        <f t="shared" ca="1" si="578"/>
        <v>-</v>
      </c>
      <c r="RE50" s="539" t="str">
        <f t="shared" ca="1" si="578"/>
        <v>-</v>
      </c>
      <c r="RF50" s="539" t="str">
        <f t="shared" ca="1" si="578"/>
        <v>-</v>
      </c>
      <c r="RG50" s="539" t="str">
        <f t="shared" ca="1" si="578"/>
        <v>-</v>
      </c>
      <c r="RH50" s="539" t="str">
        <f t="shared" ca="1" si="578"/>
        <v>-</v>
      </c>
      <c r="RI50" s="539" t="str">
        <f t="shared" ca="1" si="578"/>
        <v>-</v>
      </c>
      <c r="RJ50" s="539" t="str">
        <f t="shared" ca="1" si="578"/>
        <v>-</v>
      </c>
      <c r="RK50" s="539" t="str">
        <f t="shared" ca="1" si="578"/>
        <v>-</v>
      </c>
      <c r="RL50" s="539" t="str">
        <f t="shared" ca="1" si="578"/>
        <v>-</v>
      </c>
      <c r="RM50" s="539" t="str">
        <f t="shared" ca="1" si="578"/>
        <v>-</v>
      </c>
      <c r="RN50" s="539" t="str">
        <f t="shared" ca="1" si="578"/>
        <v>-</v>
      </c>
      <c r="RO50" s="539" t="str">
        <f t="shared" ca="1" si="578"/>
        <v>-</v>
      </c>
      <c r="RP50" s="539" t="str">
        <f t="shared" ca="1" si="578"/>
        <v>-</v>
      </c>
      <c r="RQ50" s="549" t="str">
        <f t="shared" ref="RQ50:SP50" si="579">IF($O50=RQ$19,TRUE,"-")</f>
        <v>-</v>
      </c>
      <c r="RR50" s="549" t="str">
        <f t="shared" si="579"/>
        <v>-</v>
      </c>
      <c r="RS50" s="549" t="str">
        <f t="shared" si="579"/>
        <v>-</v>
      </c>
      <c r="RT50" s="549" t="str">
        <f t="shared" si="579"/>
        <v>-</v>
      </c>
      <c r="RU50" s="549" t="str">
        <f t="shared" si="579"/>
        <v>-</v>
      </c>
      <c r="RV50" s="549" t="str">
        <f t="shared" si="579"/>
        <v>-</v>
      </c>
      <c r="RW50" s="549" t="str">
        <f t="shared" si="579"/>
        <v>-</v>
      </c>
      <c r="RX50" s="549" t="str">
        <f t="shared" si="579"/>
        <v>-</v>
      </c>
      <c r="RY50" s="549" t="str">
        <f t="shared" si="579"/>
        <v>-</v>
      </c>
      <c r="RZ50" s="549" t="str">
        <f t="shared" si="579"/>
        <v>-</v>
      </c>
      <c r="SA50" s="549" t="str">
        <f t="shared" si="579"/>
        <v>-</v>
      </c>
      <c r="SB50" s="549" t="str">
        <f t="shared" si="579"/>
        <v>-</v>
      </c>
      <c r="SC50" s="549" t="str">
        <f t="shared" si="579"/>
        <v>-</v>
      </c>
      <c r="SD50" s="549" t="str">
        <f t="shared" si="579"/>
        <v>-</v>
      </c>
      <c r="SE50" s="549" t="str">
        <f t="shared" si="579"/>
        <v>-</v>
      </c>
      <c r="SF50" s="549" t="str">
        <f t="shared" si="579"/>
        <v>-</v>
      </c>
      <c r="SG50" s="549" t="str">
        <f t="shared" si="579"/>
        <v>-</v>
      </c>
      <c r="SH50" s="549" t="str">
        <f t="shared" si="579"/>
        <v>-</v>
      </c>
      <c r="SI50" s="549" t="str">
        <f t="shared" si="579"/>
        <v>-</v>
      </c>
      <c r="SJ50" s="549" t="str">
        <f t="shared" si="579"/>
        <v>-</v>
      </c>
      <c r="SK50" s="549" t="str">
        <f t="shared" si="579"/>
        <v>-</v>
      </c>
      <c r="SL50" s="549" t="str">
        <f t="shared" si="579"/>
        <v>-</v>
      </c>
      <c r="SM50" s="549" t="str">
        <f t="shared" si="579"/>
        <v>-</v>
      </c>
      <c r="SN50" s="549" t="str">
        <f t="shared" si="579"/>
        <v>-</v>
      </c>
      <c r="SO50" s="549" t="str">
        <f t="shared" si="579"/>
        <v>-</v>
      </c>
      <c r="SP50" s="549" t="str">
        <f t="shared" si="579"/>
        <v>-</v>
      </c>
      <c r="SQ50" s="539" t="b">
        <f t="shared" ref="SQ50:TZ50" si="580">IF(AND($O50=SQ$19, $AP50=SQ$21),TRUE,"-")</f>
        <v>1</v>
      </c>
      <c r="SR50" s="539" t="b">
        <f t="shared" si="580"/>
        <v>1</v>
      </c>
      <c r="SS50" s="539" t="b">
        <f t="shared" si="580"/>
        <v>1</v>
      </c>
      <c r="ST50" s="539" t="b">
        <f t="shared" si="580"/>
        <v>1</v>
      </c>
      <c r="SU50" s="539" t="b">
        <f t="shared" si="580"/>
        <v>1</v>
      </c>
      <c r="SV50" s="539" t="b">
        <f t="shared" si="580"/>
        <v>1</v>
      </c>
      <c r="SW50" s="539" t="str">
        <f t="shared" ca="1" si="580"/>
        <v>-</v>
      </c>
      <c r="SX50" s="539" t="str">
        <f t="shared" ca="1" si="580"/>
        <v>-</v>
      </c>
      <c r="SY50" s="539" t="str">
        <f t="shared" ca="1" si="580"/>
        <v>-</v>
      </c>
      <c r="SZ50" s="539" t="str">
        <f t="shared" ca="1" si="580"/>
        <v>-</v>
      </c>
      <c r="TA50" s="539" t="str">
        <f t="shared" ca="1" si="580"/>
        <v>-</v>
      </c>
      <c r="TB50" s="539" t="str">
        <f t="shared" ca="1" si="580"/>
        <v>-</v>
      </c>
      <c r="TC50" s="539" t="str">
        <f t="shared" ca="1" si="580"/>
        <v>-</v>
      </c>
      <c r="TD50" s="539" t="str">
        <f t="shared" ca="1" si="580"/>
        <v>-</v>
      </c>
      <c r="TE50" s="539" t="str">
        <f t="shared" ca="1" si="580"/>
        <v>-</v>
      </c>
      <c r="TF50" s="539" t="str">
        <f t="shared" ca="1" si="580"/>
        <v>-</v>
      </c>
      <c r="TG50" s="539" t="str">
        <f t="shared" ca="1" si="580"/>
        <v>-</v>
      </c>
      <c r="TH50" s="539" t="str">
        <f t="shared" ca="1" si="580"/>
        <v>-</v>
      </c>
      <c r="TI50" s="539" t="str">
        <f t="shared" ca="1" si="580"/>
        <v>-</v>
      </c>
      <c r="TJ50" s="539" t="str">
        <f t="shared" ca="1" si="580"/>
        <v>-</v>
      </c>
      <c r="TK50" s="539" t="str">
        <f t="shared" ca="1" si="580"/>
        <v>-</v>
      </c>
      <c r="TL50" s="539" t="str">
        <f t="shared" ca="1" si="580"/>
        <v>-</v>
      </c>
      <c r="TM50" s="539" t="str">
        <f t="shared" ca="1" si="580"/>
        <v>-</v>
      </c>
      <c r="TN50" s="539" t="str">
        <f t="shared" ca="1" si="580"/>
        <v>-</v>
      </c>
      <c r="TO50" s="539" t="str">
        <f t="shared" ca="1" si="580"/>
        <v>-</v>
      </c>
      <c r="TP50" s="539" t="str">
        <f t="shared" ca="1" si="580"/>
        <v>-</v>
      </c>
      <c r="TQ50" s="539" t="str">
        <f t="shared" ca="1" si="580"/>
        <v>-</v>
      </c>
      <c r="TR50" s="539" t="str">
        <f t="shared" ca="1" si="580"/>
        <v>-</v>
      </c>
      <c r="TS50" s="539" t="str">
        <f t="shared" ca="1" si="580"/>
        <v>-</v>
      </c>
      <c r="TT50" s="539" t="str">
        <f t="shared" ca="1" si="580"/>
        <v>-</v>
      </c>
      <c r="TU50" s="539" t="str">
        <f t="shared" ca="1" si="580"/>
        <v>-</v>
      </c>
      <c r="TV50" s="539" t="str">
        <f t="shared" ca="1" si="580"/>
        <v>-</v>
      </c>
      <c r="TW50" s="539" t="str">
        <f t="shared" ca="1" si="580"/>
        <v>-</v>
      </c>
      <c r="TX50" s="539" t="str">
        <f t="shared" ca="1" si="580"/>
        <v>-</v>
      </c>
      <c r="TY50" s="539" t="str">
        <f t="shared" ca="1" si="580"/>
        <v>-</v>
      </c>
      <c r="TZ50" s="539" t="str">
        <f t="shared" ca="1" si="580"/>
        <v>-</v>
      </c>
      <c r="UA50" s="549" t="b">
        <f t="shared" ref="UA50:UZ50" si="581">IF($O50=UA$19,TRUE,"-")</f>
        <v>1</v>
      </c>
      <c r="UB50" s="549" t="b">
        <f t="shared" si="581"/>
        <v>1</v>
      </c>
      <c r="UC50" s="549" t="b">
        <f t="shared" si="581"/>
        <v>1</v>
      </c>
      <c r="UD50" s="549" t="b">
        <f t="shared" si="581"/>
        <v>1</v>
      </c>
      <c r="UE50" s="549" t="b">
        <f t="shared" si="581"/>
        <v>1</v>
      </c>
      <c r="UF50" s="549" t="b">
        <f t="shared" si="581"/>
        <v>1</v>
      </c>
      <c r="UG50" s="549" t="b">
        <f t="shared" si="581"/>
        <v>1</v>
      </c>
      <c r="UH50" s="549" t="b">
        <f t="shared" si="581"/>
        <v>1</v>
      </c>
      <c r="UI50" s="549" t="b">
        <f t="shared" si="581"/>
        <v>1</v>
      </c>
      <c r="UJ50" s="549" t="b">
        <f t="shared" si="581"/>
        <v>1</v>
      </c>
      <c r="UK50" s="549" t="b">
        <f t="shared" si="581"/>
        <v>1</v>
      </c>
      <c r="UL50" s="549" t="b">
        <f t="shared" si="581"/>
        <v>1</v>
      </c>
      <c r="UM50" s="549" t="b">
        <f t="shared" si="581"/>
        <v>1</v>
      </c>
      <c r="UN50" s="549" t="b">
        <f t="shared" si="581"/>
        <v>1</v>
      </c>
      <c r="UO50" s="549" t="b">
        <f t="shared" si="581"/>
        <v>1</v>
      </c>
      <c r="UP50" s="549" t="b">
        <f t="shared" si="581"/>
        <v>1</v>
      </c>
      <c r="UQ50" s="549" t="b">
        <f t="shared" si="581"/>
        <v>1</v>
      </c>
      <c r="UR50" s="549" t="b">
        <f t="shared" si="581"/>
        <v>1</v>
      </c>
      <c r="US50" s="549" t="b">
        <f t="shared" si="581"/>
        <v>1</v>
      </c>
      <c r="UT50" s="549" t="b">
        <f t="shared" si="581"/>
        <v>1</v>
      </c>
      <c r="UU50" s="549" t="b">
        <f t="shared" si="581"/>
        <v>1</v>
      </c>
      <c r="UV50" s="549" t="b">
        <f t="shared" si="581"/>
        <v>1</v>
      </c>
      <c r="UW50" s="549" t="b">
        <f t="shared" si="581"/>
        <v>1</v>
      </c>
      <c r="UX50" s="549" t="b">
        <f t="shared" si="581"/>
        <v>1</v>
      </c>
      <c r="UY50" s="549" t="b">
        <f t="shared" si="581"/>
        <v>1</v>
      </c>
      <c r="UZ50" s="549" t="b">
        <f t="shared" si="581"/>
        <v>1</v>
      </c>
      <c r="VA50" s="19">
        <f t="shared" ref="VA50" ca="1" si="582">OFFSET(VA$5,$B50,0)</f>
        <v>0</v>
      </c>
      <c r="VB50" s="23">
        <v>0</v>
      </c>
    </row>
    <row r="51" spans="1:574" outlineLevel="2">
      <c r="A51" s="21">
        <f t="shared" si="93"/>
        <v>46</v>
      </c>
      <c r="B51" s="21"/>
      <c r="D51" s="14"/>
      <c r="E51" t="b">
        <v>0</v>
      </c>
      <c r="H51" s="211"/>
      <c r="I51" s="21"/>
      <c r="J51" s="21"/>
      <c r="K51" s="21"/>
      <c r="L51" s="21"/>
      <c r="M51" s="21"/>
      <c r="N51" s="21"/>
      <c r="O51" s="21"/>
      <c r="P51" s="21"/>
      <c r="Q51" s="21"/>
      <c r="R51" s="21"/>
      <c r="S51" s="21"/>
      <c r="T51" s="21"/>
      <c r="U51" s="21"/>
      <c r="V51" s="21"/>
      <c r="W51" s="21"/>
      <c r="X51" s="21"/>
      <c r="Y51" s="211"/>
      <c r="Z51" s="211"/>
      <c r="AA51" s="211"/>
      <c r="AB51" s="211"/>
      <c r="AC51" s="21"/>
      <c r="AD51" s="211"/>
      <c r="AE51" s="211"/>
      <c r="AF51" s="211"/>
      <c r="AG51" s="211"/>
      <c r="AH51" s="211"/>
      <c r="AI51" s="211"/>
      <c r="AJ51" s="211"/>
      <c r="AK51" s="211"/>
      <c r="AQ51" s="211"/>
      <c r="AR51" s="211"/>
      <c r="AS51" s="228" t="str">
        <f ca="1">"blank "&amp;TEXT(RAND(),"0.000")</f>
        <v>blank 0.781</v>
      </c>
      <c r="AT51" s="9" t="str">
        <f ca="1">IF(COUNTIF(AS$5:AS51,AS51)=1,"-","Dup")</f>
        <v>-</v>
      </c>
      <c r="AU51" s="9"/>
      <c r="AV51" s="14"/>
      <c r="AW51" s="14"/>
      <c r="AX51" s="14"/>
      <c r="AY51" s="14"/>
      <c r="AZ51" s="14"/>
      <c r="BA51" s="14"/>
      <c r="BB51" s="14"/>
      <c r="BC51" s="14"/>
      <c r="BD51" s="9"/>
      <c r="BE51" s="14"/>
      <c r="BF51" s="14"/>
      <c r="BG51" s="14"/>
      <c r="BH51" s="14"/>
      <c r="BI51" s="14"/>
      <c r="BJ51" s="14"/>
      <c r="BK51" s="14"/>
      <c r="BL51" s="9"/>
      <c r="BM51" s="14"/>
      <c r="BN51" s="14"/>
      <c r="BO51" s="14"/>
      <c r="BP51" s="14"/>
      <c r="BQ51" s="14"/>
      <c r="BR51" s="14"/>
      <c r="BS51" s="14"/>
      <c r="BT51" s="14"/>
      <c r="BU51" s="14"/>
      <c r="BV51" s="14"/>
      <c r="BW51" s="14"/>
      <c r="BX51" s="9"/>
      <c r="BY51" s="14"/>
      <c r="BZ51" s="14"/>
      <c r="CA51" s="14"/>
      <c r="CB51" s="14"/>
      <c r="CC51" s="14"/>
      <c r="CD51" s="14"/>
      <c r="CE51" s="14"/>
      <c r="CF51" s="14"/>
      <c r="CG51" s="14"/>
      <c r="CH51" s="14"/>
      <c r="CI51" s="9"/>
      <c r="CJ51" s="14"/>
      <c r="CK51" s="14"/>
      <c r="CL51" s="14"/>
      <c r="CM51" s="14"/>
      <c r="CN51" s="14"/>
      <c r="CO51" s="14"/>
      <c r="CP51" s="14"/>
      <c r="CQ51" s="14"/>
      <c r="CR51" s="14"/>
      <c r="CS51" s="14"/>
      <c r="CT51" s="14"/>
      <c r="CU51" s="14"/>
      <c r="CV51" s="14"/>
      <c r="CW51" s="14"/>
      <c r="CX51" s="14"/>
      <c r="CY51" s="14"/>
      <c r="CZ51" s="14"/>
      <c r="DA51" s="14"/>
      <c r="DB51" s="14"/>
      <c r="DC51" s="14"/>
      <c r="DD51" s="14"/>
      <c r="DE51" s="14"/>
      <c r="DF51" s="14"/>
      <c r="DG51" s="14"/>
      <c r="DH51" s="14"/>
      <c r="DI51" s="14"/>
      <c r="DJ51" s="14"/>
      <c r="DK51" s="14"/>
      <c r="DL51" s="14"/>
      <c r="DM51" s="14"/>
      <c r="DN51" s="14"/>
      <c r="DO51" s="14"/>
      <c r="DP51" s="14"/>
      <c r="DQ51" s="14"/>
      <c r="DR51" s="9"/>
      <c r="DS51" s="14"/>
      <c r="DT51" s="14"/>
      <c r="DU51" s="14"/>
      <c r="DV51" s="14"/>
      <c r="DW51" s="14"/>
      <c r="DX51" s="14"/>
      <c r="DY51" s="14"/>
      <c r="DZ51" s="14"/>
      <c r="EA51" s="14"/>
      <c r="EB51" s="14"/>
      <c r="EC51" s="14"/>
      <c r="ED51" s="14"/>
      <c r="EE51" s="14"/>
      <c r="EF51" s="14"/>
      <c r="EG51" s="14"/>
      <c r="EH51" s="14"/>
      <c r="EI51" s="14"/>
      <c r="EJ51" s="14"/>
      <c r="EK51" s="14"/>
      <c r="EL51" s="14"/>
      <c r="EM51" s="14"/>
      <c r="EN51" s="14"/>
      <c r="EO51" s="14"/>
      <c r="EP51" s="14"/>
      <c r="EQ51" s="14"/>
      <c r="ER51" s="14"/>
      <c r="ES51" s="14"/>
      <c r="ET51" s="14"/>
      <c r="EU51" s="14"/>
      <c r="EV51" s="14"/>
      <c r="EW51" s="14"/>
      <c r="EX51" s="14"/>
      <c r="EY51" s="14"/>
      <c r="EZ51" s="14"/>
      <c r="FA51" s="14"/>
      <c r="FB51" s="14"/>
      <c r="FC51" s="14"/>
      <c r="FD51" s="14"/>
      <c r="FE51" s="14"/>
      <c r="FF51" s="14"/>
      <c r="FG51" s="14"/>
      <c r="FH51" s="14"/>
      <c r="FI51" s="14"/>
      <c r="FJ51" s="14"/>
      <c r="FK51" s="14"/>
      <c r="FL51" s="14"/>
      <c r="FM51" s="14"/>
      <c r="FN51" s="14"/>
      <c r="FO51" s="14"/>
      <c r="FP51" s="14"/>
      <c r="FQ51" s="14"/>
      <c r="FR51" s="14"/>
      <c r="FS51" s="14"/>
      <c r="FT51" s="14"/>
      <c r="FU51" s="14"/>
      <c r="FV51" s="14"/>
      <c r="FW51" s="14"/>
      <c r="FX51" s="14"/>
      <c r="FY51" s="14"/>
      <c r="FZ51" s="14"/>
      <c r="GA51" s="14"/>
      <c r="GB51" s="14"/>
      <c r="GC51" s="14"/>
      <c r="GD51" s="14"/>
      <c r="GE51" s="14"/>
      <c r="GF51" s="14"/>
      <c r="GG51" s="14"/>
      <c r="GH51" s="14"/>
      <c r="GI51" s="14"/>
      <c r="GJ51" s="14"/>
      <c r="GK51" s="14"/>
      <c r="GL51" s="14"/>
      <c r="GM51" s="14"/>
      <c r="GN51" s="14"/>
      <c r="GO51" s="14"/>
      <c r="GP51" s="14"/>
      <c r="GQ51" s="14"/>
      <c r="GR51" s="14"/>
      <c r="GS51" s="14"/>
      <c r="GT51" s="14"/>
      <c r="GU51" s="14"/>
      <c r="GV51" s="14"/>
      <c r="GW51" s="14"/>
      <c r="GX51" s="14"/>
      <c r="GY51" s="14"/>
      <c r="GZ51" s="14"/>
      <c r="HA51" s="14"/>
      <c r="HB51" s="14"/>
      <c r="HC51" s="14"/>
      <c r="HD51" s="14"/>
      <c r="HE51" s="14"/>
      <c r="HF51" s="14"/>
      <c r="HG51" s="14"/>
      <c r="HH51" s="14"/>
      <c r="HI51" s="14"/>
      <c r="HJ51" s="14"/>
      <c r="HK51" s="14"/>
      <c r="HL51" s="14"/>
      <c r="HM51" s="14"/>
      <c r="HN51" s="14"/>
      <c r="HO51" s="14"/>
      <c r="HP51" s="14"/>
      <c r="HQ51" s="14"/>
      <c r="HR51" s="14"/>
      <c r="HS51" s="14"/>
      <c r="HT51" s="14"/>
      <c r="HU51" s="14"/>
      <c r="HV51" s="14"/>
      <c r="HW51" s="14"/>
      <c r="HX51" s="14"/>
      <c r="HY51" s="14"/>
      <c r="HZ51" s="14"/>
      <c r="IA51" s="14"/>
      <c r="IB51" s="14"/>
      <c r="IC51" s="14"/>
      <c r="ID51" s="14"/>
      <c r="IE51" s="14"/>
      <c r="IF51" s="14"/>
      <c r="IG51" s="14"/>
      <c r="IH51" s="14"/>
      <c r="II51" s="14"/>
      <c r="IJ51" s="14"/>
      <c r="IK51" s="14"/>
      <c r="IL51" s="14"/>
      <c r="IM51" s="14"/>
      <c r="IN51" s="14"/>
      <c r="IO51" s="14"/>
      <c r="IP51" s="14"/>
      <c r="IQ51" s="14"/>
      <c r="IR51" s="14"/>
      <c r="IS51" s="14"/>
      <c r="IT51" s="14"/>
      <c r="IU51" s="14"/>
      <c r="IV51" s="14"/>
      <c r="IW51" s="14"/>
      <c r="IX51" s="14"/>
      <c r="IY51" s="14"/>
      <c r="IZ51" s="14"/>
      <c r="JA51" s="9"/>
      <c r="JB51" s="14"/>
      <c r="JC51" s="14"/>
      <c r="JD51" s="14"/>
      <c r="JE51" s="14"/>
      <c r="JF51" s="14"/>
      <c r="JG51" s="14"/>
      <c r="JH51" s="14"/>
      <c r="JI51" s="14"/>
      <c r="JJ51" s="14"/>
      <c r="JK51" s="14"/>
      <c r="JL51" s="14"/>
      <c r="JM51" s="14"/>
      <c r="JN51" s="14"/>
      <c r="JO51" s="14"/>
      <c r="JP51" s="14"/>
      <c r="JQ51" s="14"/>
      <c r="JR51" s="14"/>
      <c r="JS51" s="14"/>
      <c r="JT51" s="14"/>
      <c r="JU51" s="14"/>
      <c r="JV51" s="14"/>
      <c r="JW51" s="14"/>
      <c r="JX51" s="14"/>
      <c r="JY51" s="14"/>
      <c r="JZ51" s="14"/>
      <c r="KA51" s="14"/>
      <c r="KB51" s="14"/>
      <c r="KC51" s="14"/>
      <c r="KD51" s="14"/>
      <c r="KE51" s="14"/>
      <c r="KF51" s="14"/>
      <c r="KG51" s="14"/>
      <c r="KH51" s="14"/>
      <c r="KI51" s="14"/>
      <c r="KJ51" s="14"/>
      <c r="KK51" s="14"/>
      <c r="KL51" s="14"/>
      <c r="KM51" s="14"/>
      <c r="KN51" s="14"/>
      <c r="KO51" s="14"/>
      <c r="KP51" s="14"/>
      <c r="KQ51" s="9"/>
      <c r="KR51" s="14"/>
      <c r="KS51" s="14"/>
      <c r="KT51" s="14"/>
      <c r="KU51" s="14"/>
      <c r="KV51" s="14"/>
      <c r="KW51" s="14"/>
      <c r="KX51" s="14"/>
      <c r="KY51" s="14"/>
      <c r="KZ51" s="14"/>
      <c r="LA51" s="14"/>
      <c r="LB51" s="14"/>
      <c r="LC51" s="14"/>
      <c r="LD51" s="14"/>
      <c r="LE51" s="14"/>
      <c r="LF51" s="14"/>
      <c r="LG51" s="14"/>
      <c r="LH51" s="14"/>
      <c r="LI51" s="14"/>
      <c r="LJ51" s="14"/>
      <c r="LK51" s="14"/>
      <c r="LL51" s="14"/>
      <c r="LM51" s="14"/>
      <c r="LN51" s="14"/>
      <c r="LO51" s="14"/>
      <c r="LP51" s="14"/>
      <c r="LQ51" s="14"/>
      <c r="LR51" s="14"/>
      <c r="LS51" s="14"/>
      <c r="LT51" s="14"/>
      <c r="LU51" s="14"/>
      <c r="LV51" s="14"/>
      <c r="LW51" s="14"/>
      <c r="LX51" s="14"/>
      <c r="LY51" s="14"/>
      <c r="LZ51" s="14"/>
      <c r="MA51" s="14"/>
      <c r="MB51" s="14"/>
      <c r="MC51" s="14"/>
      <c r="MD51" s="14"/>
      <c r="ME51" s="14"/>
      <c r="MF51" s="14"/>
      <c r="MG51" s="14"/>
      <c r="MH51" s="14"/>
      <c r="MI51" s="14"/>
      <c r="MJ51" s="14"/>
      <c r="MK51" s="14"/>
      <c r="ML51" s="14"/>
      <c r="MM51" s="14"/>
      <c r="MN51" s="14"/>
      <c r="MO51" s="14"/>
      <c r="MP51" s="14"/>
      <c r="MQ51" s="14"/>
      <c r="MR51" s="14"/>
      <c r="MS51" s="14"/>
      <c r="MT51" s="9"/>
      <c r="MU51" s="14"/>
      <c r="MV51" s="14"/>
      <c r="MW51" s="14"/>
      <c r="MX51" s="14"/>
      <c r="MY51" s="14"/>
      <c r="MZ51" s="14"/>
      <c r="NA51" s="14"/>
      <c r="NB51" s="9"/>
      <c r="NC51" s="14"/>
      <c r="ND51" s="14"/>
      <c r="NE51" s="14"/>
      <c r="NF51" s="14"/>
      <c r="NG51" s="14"/>
      <c r="NH51" s="14"/>
      <c r="NI51" s="14"/>
      <c r="NJ51" s="14"/>
      <c r="NK51" s="14"/>
      <c r="NL51" s="14"/>
      <c r="NM51" s="14"/>
      <c r="NN51" s="14"/>
      <c r="NO51" s="14"/>
      <c r="NP51" s="14"/>
      <c r="NQ51" s="14"/>
      <c r="NR51" s="14"/>
      <c r="NS51" s="14"/>
      <c r="NT51" s="14"/>
      <c r="NU51" s="14"/>
      <c r="NV51" s="9"/>
      <c r="NW51" s="14"/>
      <c r="NX51" s="14"/>
      <c r="NY51" s="14"/>
      <c r="NZ51" s="14"/>
      <c r="OA51" s="14"/>
      <c r="OB51" s="14"/>
      <c r="OC51" s="14"/>
      <c r="OD51" s="14"/>
      <c r="OE51" s="14"/>
      <c r="OF51" s="14"/>
      <c r="OG51" s="14"/>
      <c r="OH51" s="14"/>
      <c r="OI51" s="14"/>
      <c r="OJ51" s="14"/>
      <c r="OK51" s="14"/>
      <c r="OL51" s="14"/>
      <c r="OM51" s="14"/>
      <c r="ON51" s="14"/>
      <c r="OO51" s="14"/>
      <c r="OP51" s="14"/>
      <c r="OQ51" s="14"/>
      <c r="OR51" s="14"/>
      <c r="OS51" s="14"/>
      <c r="OT51" s="14"/>
      <c r="OU51" s="14"/>
      <c r="OV51" s="14"/>
      <c r="OW51" s="14"/>
      <c r="OX51" s="14"/>
      <c r="OY51" s="14"/>
      <c r="OZ51" s="14"/>
      <c r="PA51" s="14"/>
      <c r="PB51" s="14"/>
      <c r="PC51" s="14"/>
      <c r="PD51" s="14"/>
      <c r="PE51" s="14"/>
      <c r="PF51" s="14"/>
      <c r="PG51" s="14"/>
      <c r="PH51" s="14"/>
      <c r="PI51" s="14"/>
      <c r="PJ51" s="14"/>
      <c r="PK51" s="14"/>
      <c r="PL51" s="14"/>
      <c r="PM51" s="14"/>
      <c r="PN51" s="14"/>
      <c r="PO51" s="14"/>
      <c r="PP51" s="14"/>
      <c r="PQ51" s="14"/>
      <c r="PR51" s="14"/>
      <c r="PS51" s="14"/>
      <c r="PT51" s="14"/>
      <c r="PU51" s="14"/>
      <c r="PV51" s="14"/>
      <c r="PW51" s="14"/>
      <c r="PX51" s="14"/>
      <c r="PY51" s="14"/>
      <c r="PZ51" s="14"/>
      <c r="QA51" s="14"/>
      <c r="QB51" s="14"/>
      <c r="QC51" s="14"/>
      <c r="QD51" s="14"/>
      <c r="QE51" s="14"/>
      <c r="QF51" s="14"/>
      <c r="QG51" s="14"/>
      <c r="QH51" s="14"/>
      <c r="QI51" s="14"/>
      <c r="QJ51" s="14"/>
      <c r="QK51" s="14"/>
      <c r="QL51" s="14"/>
      <c r="QM51" s="14"/>
      <c r="QN51" s="14"/>
      <c r="QO51" s="14"/>
      <c r="QP51" s="14"/>
      <c r="QQ51" s="14"/>
      <c r="QR51" s="14"/>
      <c r="QS51" s="14"/>
      <c r="QT51" s="14"/>
      <c r="QU51" s="14"/>
      <c r="QV51" s="14"/>
      <c r="QW51" s="14"/>
      <c r="QX51" s="14"/>
      <c r="QY51" s="14"/>
      <c r="QZ51" s="14"/>
      <c r="RA51" s="14"/>
      <c r="RB51" s="14"/>
      <c r="RC51" s="14"/>
      <c r="RD51" s="14"/>
      <c r="RE51" s="14"/>
      <c r="RF51" s="14"/>
      <c r="RG51" s="14"/>
      <c r="RH51" s="14"/>
      <c r="RI51" s="14"/>
      <c r="RJ51" s="14"/>
      <c r="RK51" s="14"/>
      <c r="RL51" s="14"/>
      <c r="RM51" s="14"/>
      <c r="RN51" s="14"/>
      <c r="RO51" s="14"/>
      <c r="RP51" s="14"/>
      <c r="RQ51" s="14"/>
      <c r="RR51" s="14"/>
      <c r="RS51" s="14"/>
      <c r="RT51" s="14"/>
      <c r="RU51" s="14"/>
      <c r="RV51" s="14"/>
      <c r="RW51" s="14"/>
      <c r="RX51" s="14"/>
      <c r="RY51" s="14"/>
      <c r="RZ51" s="14"/>
      <c r="SA51" s="14"/>
      <c r="SB51" s="14"/>
      <c r="SC51" s="14"/>
      <c r="SD51" s="14"/>
      <c r="SE51" s="14"/>
      <c r="SF51" s="14"/>
      <c r="SG51" s="14"/>
      <c r="SH51" s="14"/>
      <c r="SI51" s="14"/>
      <c r="SJ51" s="14"/>
      <c r="SK51" s="14"/>
      <c r="SL51" s="14"/>
      <c r="SM51" s="14"/>
      <c r="SN51" s="14"/>
      <c r="SO51" s="14"/>
      <c r="SP51" s="14"/>
      <c r="SQ51" s="14"/>
      <c r="SR51" s="14"/>
      <c r="SS51" s="14"/>
      <c r="ST51" s="14"/>
      <c r="SU51" s="14"/>
      <c r="SV51" s="14"/>
      <c r="SW51" s="14"/>
      <c r="SX51" s="14"/>
      <c r="SY51" s="14"/>
      <c r="SZ51" s="14"/>
      <c r="TA51" s="14"/>
      <c r="TB51" s="14"/>
      <c r="TC51" s="14"/>
      <c r="TD51" s="14"/>
      <c r="TE51" s="14"/>
      <c r="TF51" s="14"/>
      <c r="TG51" s="14"/>
      <c r="TH51" s="14"/>
      <c r="TI51" s="14"/>
      <c r="TJ51" s="14"/>
      <c r="TK51" s="14"/>
      <c r="TL51" s="14"/>
      <c r="TM51" s="14"/>
      <c r="TN51" s="14"/>
      <c r="TO51" s="14"/>
      <c r="TP51" s="14"/>
      <c r="TQ51" s="14"/>
      <c r="TR51" s="14"/>
      <c r="TS51" s="14"/>
      <c r="TT51" s="14"/>
      <c r="TU51" s="14"/>
      <c r="TV51" s="14"/>
      <c r="TW51" s="14"/>
      <c r="TX51" s="14"/>
      <c r="TY51" s="14"/>
      <c r="TZ51" s="14"/>
      <c r="UA51" s="14"/>
      <c r="UB51" s="14"/>
      <c r="UC51" s="14"/>
      <c r="UD51" s="14"/>
      <c r="UE51" s="14"/>
      <c r="UF51" s="14"/>
      <c r="UG51" s="14"/>
      <c r="UH51" s="14"/>
      <c r="UI51" s="14"/>
      <c r="UJ51" s="14"/>
      <c r="UK51" s="14"/>
      <c r="UL51" s="14"/>
      <c r="UM51" s="14"/>
      <c r="UN51" s="14"/>
      <c r="UO51" s="14"/>
      <c r="UP51" s="14"/>
      <c r="UQ51" s="14"/>
      <c r="UR51" s="14"/>
      <c r="US51" s="14"/>
      <c r="UT51" s="14"/>
      <c r="UU51" s="14"/>
      <c r="UV51" s="14"/>
      <c r="UW51" s="14"/>
      <c r="UX51" s="14"/>
      <c r="UY51" s="14"/>
      <c r="UZ51" s="14"/>
      <c r="VA51" s="14"/>
      <c r="VB51" s="23">
        <v>0</v>
      </c>
    </row>
    <row r="52" spans="1:574">
      <c r="A52" s="21">
        <f>ROW(A52)-5</f>
        <v>47</v>
      </c>
      <c r="B52" s="21"/>
      <c r="D52" s="504"/>
      <c r="E52" t="b">
        <v>0</v>
      </c>
      <c r="G52" s="29" t="s">
        <v>1876</v>
      </c>
      <c r="N52" s="268">
        <v>2</v>
      </c>
      <c r="O52" s="211"/>
      <c r="P52" s="268">
        <v>2</v>
      </c>
      <c r="Q52" s="211"/>
      <c r="R52" s="211"/>
      <c r="S52" s="211"/>
      <c r="T52" s="211"/>
      <c r="U52" s="268">
        <v>1</v>
      </c>
      <c r="V52" s="268">
        <v>1</v>
      </c>
      <c r="W52" s="268">
        <v>1</v>
      </c>
      <c r="X52" s="268">
        <v>3</v>
      </c>
      <c r="Y52" s="211"/>
      <c r="Z52" s="211"/>
      <c r="AA52" s="211"/>
      <c r="AB52" s="211"/>
      <c r="AD52" s="211"/>
      <c r="AE52" s="211"/>
      <c r="AF52" s="211"/>
      <c r="AG52" s="211"/>
      <c r="AH52" s="211"/>
      <c r="AI52" s="211"/>
      <c r="AJ52" s="211"/>
      <c r="AK52" s="211"/>
      <c r="AR52" s="211"/>
      <c r="AS52" s="26" t="s">
        <v>1886</v>
      </c>
      <c r="AT52" s="9" t="str">
        <f ca="1">IF(COUNTIF(AS$5:AS52,AS52)=1,"-","Dup")</f>
        <v>-</v>
      </c>
      <c r="AU52" s="9"/>
      <c r="AV52" s="504"/>
      <c r="AW52" s="504"/>
      <c r="AX52" s="504"/>
      <c r="AY52" s="504"/>
      <c r="AZ52" s="504"/>
      <c r="BA52" s="504"/>
      <c r="BB52" s="504"/>
      <c r="BC52" s="504"/>
      <c r="BD52" s="9"/>
      <c r="BE52" s="504"/>
      <c r="BF52" s="504"/>
      <c r="BG52" s="504"/>
      <c r="BH52" s="504"/>
      <c r="BI52" s="504"/>
      <c r="BJ52" s="504"/>
      <c r="BK52" s="504"/>
      <c r="BL52" s="9"/>
      <c r="BM52" s="504"/>
      <c r="BN52" s="504"/>
      <c r="BO52" s="504"/>
      <c r="BP52" s="504"/>
      <c r="BQ52" s="504"/>
      <c r="BR52" s="504"/>
      <c r="BS52" s="504"/>
      <c r="BT52" s="504"/>
      <c r="BU52" s="504"/>
      <c r="BV52" s="504"/>
      <c r="BW52" s="504"/>
      <c r="BX52" s="9"/>
      <c r="BY52" s="504"/>
      <c r="BZ52" s="504"/>
      <c r="CA52" s="504"/>
      <c r="CB52" s="504"/>
      <c r="CC52" s="504"/>
      <c r="CD52" s="504"/>
      <c r="CE52" s="504"/>
      <c r="CF52" s="504"/>
      <c r="CG52" s="504"/>
      <c r="CH52" s="504"/>
      <c r="CI52" s="9"/>
      <c r="CJ52" s="504"/>
      <c r="CK52" s="504"/>
      <c r="CL52" s="504"/>
      <c r="CM52" s="504"/>
      <c r="CN52" s="504"/>
      <c r="CO52" s="504"/>
      <c r="CP52" s="504"/>
      <c r="CQ52" s="504"/>
      <c r="CR52" s="504"/>
      <c r="CS52" s="504"/>
      <c r="CT52" s="504"/>
      <c r="CU52" s="504"/>
      <c r="CV52" s="504"/>
      <c r="CW52" s="504"/>
      <c r="CX52" s="504"/>
      <c r="CY52" s="504"/>
      <c r="CZ52" s="504"/>
      <c r="DA52" s="504"/>
      <c r="DB52" s="504"/>
      <c r="DC52" s="504"/>
      <c r="DD52" s="504"/>
      <c r="DE52" s="504"/>
      <c r="DF52" s="504"/>
      <c r="DG52" s="504"/>
      <c r="DH52" s="504"/>
      <c r="DI52" s="504"/>
      <c r="DJ52" s="504"/>
      <c r="DK52" s="504"/>
      <c r="DL52" s="504"/>
      <c r="DM52" s="504"/>
      <c r="DN52" s="504"/>
      <c r="DO52" s="504"/>
      <c r="DP52" s="504"/>
      <c r="DQ52" s="504"/>
      <c r="DR52" s="9"/>
      <c r="DS52" s="504"/>
      <c r="DT52" s="504"/>
      <c r="DU52" s="504"/>
      <c r="DV52" s="504"/>
      <c r="DW52" s="504"/>
      <c r="DX52" s="504"/>
      <c r="DY52" s="504"/>
      <c r="DZ52" s="504"/>
      <c r="EA52" s="504"/>
      <c r="EB52" s="504"/>
      <c r="EC52" s="504"/>
      <c r="ED52" s="504"/>
      <c r="EE52" s="505"/>
      <c r="EF52" s="504"/>
      <c r="EG52" s="504"/>
      <c r="EH52" s="504"/>
      <c r="EI52" s="504"/>
      <c r="EJ52" s="504"/>
      <c r="EK52" s="504"/>
      <c r="EL52" s="504"/>
      <c r="EM52" s="504"/>
      <c r="EN52" s="504"/>
      <c r="EO52" s="504"/>
      <c r="EP52" s="504"/>
      <c r="EQ52" s="504"/>
      <c r="ER52" s="504"/>
      <c r="ES52" s="504"/>
      <c r="ET52" s="504"/>
      <c r="EU52" s="504"/>
      <c r="EV52" s="504"/>
      <c r="EW52" s="504"/>
      <c r="EX52" s="504"/>
      <c r="EY52" s="504"/>
      <c r="EZ52" s="504"/>
      <c r="FA52" s="504"/>
      <c r="FB52" s="504"/>
      <c r="FC52" s="504"/>
      <c r="FD52" s="504"/>
      <c r="FE52" s="504"/>
      <c r="FF52" s="504"/>
      <c r="FG52" s="504"/>
      <c r="FH52" s="504"/>
      <c r="FI52" s="504"/>
      <c r="FJ52" s="504"/>
      <c r="FK52" s="504"/>
      <c r="FL52" s="504"/>
      <c r="FM52" s="504"/>
      <c r="FN52" s="504"/>
      <c r="FO52" s="504"/>
      <c r="FP52" s="504"/>
      <c r="FQ52" s="504"/>
      <c r="FR52" s="504"/>
      <c r="FS52" s="504"/>
      <c r="FT52" s="504"/>
      <c r="FU52" s="504"/>
      <c r="FV52" s="504"/>
      <c r="FW52" s="504"/>
      <c r="FX52" s="504"/>
      <c r="FY52" s="504"/>
      <c r="FZ52" s="504"/>
      <c r="GA52" s="504"/>
      <c r="GB52" s="504"/>
      <c r="GC52" s="504"/>
      <c r="GD52" s="504"/>
      <c r="GE52" s="504"/>
      <c r="GF52" s="504"/>
      <c r="GG52" s="504"/>
      <c r="GH52" s="504"/>
      <c r="GI52" s="504"/>
      <c r="GJ52" s="504"/>
      <c r="GK52" s="504"/>
      <c r="GL52" s="504"/>
      <c r="GM52" s="504"/>
      <c r="GN52" s="504"/>
      <c r="GO52" s="504"/>
      <c r="GP52" s="504"/>
      <c r="GQ52" s="504"/>
      <c r="GR52" s="504"/>
      <c r="GS52" s="504"/>
      <c r="GT52" s="504"/>
      <c r="GU52" s="504"/>
      <c r="GV52" s="504"/>
      <c r="GW52" s="504"/>
      <c r="GX52" s="504"/>
      <c r="GY52" s="504"/>
      <c r="GZ52" s="504"/>
      <c r="HA52" s="504"/>
      <c r="HB52" s="504"/>
      <c r="HC52" s="504"/>
      <c r="HD52" s="504"/>
      <c r="HE52" s="504"/>
      <c r="HF52" s="504"/>
      <c r="HG52" s="504"/>
      <c r="HH52" s="504"/>
      <c r="HI52" s="504"/>
      <c r="HJ52" s="504"/>
      <c r="HK52" s="504"/>
      <c r="HL52" s="504"/>
      <c r="HM52" s="504"/>
      <c r="HN52" s="504"/>
      <c r="HO52" s="504"/>
      <c r="HP52" s="504"/>
      <c r="HQ52" s="504"/>
      <c r="HR52" s="504"/>
      <c r="HS52" s="504"/>
      <c r="HT52" s="504"/>
      <c r="HU52" s="504"/>
      <c r="HV52" s="504"/>
      <c r="HW52" s="504"/>
      <c r="HX52" s="504"/>
      <c r="HY52" s="504"/>
      <c r="HZ52" s="504"/>
      <c r="IA52" s="504"/>
      <c r="IB52" s="504"/>
      <c r="IC52" s="504"/>
      <c r="ID52" s="504"/>
      <c r="IE52" s="504"/>
      <c r="IF52" s="504"/>
      <c r="IG52" s="504"/>
      <c r="IH52" s="504"/>
      <c r="II52" s="504"/>
      <c r="IJ52" s="504"/>
      <c r="IK52" s="504"/>
      <c r="IL52" s="504"/>
      <c r="IM52" s="504"/>
      <c r="IN52" s="504"/>
      <c r="IO52" s="504"/>
      <c r="IP52" s="504"/>
      <c r="IQ52" s="504"/>
      <c r="IR52" s="504"/>
      <c r="IS52" s="504"/>
      <c r="IT52" s="504"/>
      <c r="IU52" s="504"/>
      <c r="IV52" s="504"/>
      <c r="IW52" s="504"/>
      <c r="IX52" s="504"/>
      <c r="IY52" s="504"/>
      <c r="IZ52" s="504"/>
      <c r="JA52" s="9"/>
      <c r="JB52" s="504"/>
      <c r="JC52" s="504"/>
      <c r="JD52" s="504"/>
      <c r="JE52" s="504"/>
      <c r="JF52" s="504"/>
      <c r="JG52" s="504"/>
      <c r="JH52" s="504"/>
      <c r="JI52" s="504"/>
      <c r="JJ52" s="504"/>
      <c r="JK52" s="504"/>
      <c r="JL52" s="504"/>
      <c r="JM52" s="504"/>
      <c r="JN52" s="504"/>
      <c r="JO52" s="504"/>
      <c r="JP52" s="504"/>
      <c r="JQ52" s="504"/>
      <c r="JR52" s="504"/>
      <c r="JS52" s="504"/>
      <c r="JT52" s="504"/>
      <c r="JU52" s="504"/>
      <c r="JV52" s="504"/>
      <c r="JW52" s="504"/>
      <c r="JX52" s="504"/>
      <c r="JY52" s="504"/>
      <c r="JZ52" s="504"/>
      <c r="KA52" s="504"/>
      <c r="KB52" s="504"/>
      <c r="KC52" s="504"/>
      <c r="KD52" s="504"/>
      <c r="KE52" s="504"/>
      <c r="KF52" s="504"/>
      <c r="KG52" s="504"/>
      <c r="KH52" s="504"/>
      <c r="KI52" s="504"/>
      <c r="KJ52" s="504"/>
      <c r="KK52" s="504"/>
      <c r="KL52" s="504"/>
      <c r="KM52" s="504"/>
      <c r="KN52" s="504"/>
      <c r="KO52" s="504"/>
      <c r="KP52" s="504"/>
      <c r="KQ52" s="9"/>
      <c r="KR52" s="504"/>
      <c r="KS52" s="504"/>
      <c r="KT52" s="504"/>
      <c r="KU52" s="504"/>
      <c r="KV52" s="504"/>
      <c r="KW52" s="504"/>
      <c r="KX52" s="504"/>
      <c r="KY52" s="504"/>
      <c r="KZ52" s="504"/>
      <c r="LA52" s="504"/>
      <c r="LB52" s="504"/>
      <c r="LC52" s="504"/>
      <c r="LD52" s="504"/>
      <c r="LE52" s="504"/>
      <c r="LF52" s="504"/>
      <c r="LG52" s="504"/>
      <c r="LH52" s="504"/>
      <c r="LI52" s="504"/>
      <c r="LJ52" s="504"/>
      <c r="LK52" s="504"/>
      <c r="LL52" s="504"/>
      <c r="LM52" s="504"/>
      <c r="LN52" s="504"/>
      <c r="LO52" s="504"/>
      <c r="LP52" s="504"/>
      <c r="LQ52" s="504"/>
      <c r="LR52" s="504"/>
      <c r="LS52" s="504"/>
      <c r="LT52" s="504"/>
      <c r="LU52" s="504"/>
      <c r="LV52" s="504"/>
      <c r="LW52" s="504"/>
      <c r="LX52" s="504"/>
      <c r="LY52" s="504"/>
      <c r="LZ52" s="504"/>
      <c r="MA52" s="504"/>
      <c r="MB52" s="504"/>
      <c r="MC52" s="504"/>
      <c r="MD52" s="504"/>
      <c r="ME52" s="504"/>
      <c r="MF52" s="504"/>
      <c r="MG52" s="504"/>
      <c r="MH52" s="504"/>
      <c r="MI52" s="504"/>
      <c r="MJ52" s="504"/>
      <c r="MK52" s="504"/>
      <c r="ML52" s="504"/>
      <c r="MM52" s="504"/>
      <c r="MN52" s="504"/>
      <c r="MO52" s="504"/>
      <c r="MP52" s="504"/>
      <c r="MQ52" s="504"/>
      <c r="MR52" s="504"/>
      <c r="MS52" s="504"/>
      <c r="MT52" s="9"/>
      <c r="MU52" s="504"/>
      <c r="MV52" s="504"/>
      <c r="MW52" s="504"/>
      <c r="MX52" s="504"/>
      <c r="MY52" s="504"/>
      <c r="MZ52" s="504"/>
      <c r="NA52" s="504"/>
      <c r="NB52" s="9"/>
      <c r="NC52" s="504"/>
      <c r="ND52" s="504"/>
      <c r="NE52" s="504"/>
      <c r="NF52" s="504"/>
      <c r="NG52" s="504"/>
      <c r="NH52" s="504"/>
      <c r="NI52" s="504"/>
      <c r="NJ52" s="504"/>
      <c r="NK52" s="504"/>
      <c r="NL52" s="504"/>
      <c r="NM52" s="504"/>
      <c r="NN52" s="504"/>
      <c r="NO52" s="504"/>
      <c r="NP52" s="504"/>
      <c r="NQ52" s="504"/>
      <c r="NR52" s="504"/>
      <c r="NS52" s="504"/>
      <c r="NT52" s="504"/>
      <c r="NU52" s="504"/>
      <c r="NV52" s="9"/>
      <c r="NW52" s="504"/>
      <c r="NX52" s="504"/>
      <c r="NY52" s="504"/>
      <c r="NZ52" s="504"/>
      <c r="OA52" s="504"/>
      <c r="OB52" s="504"/>
      <c r="OC52" s="504"/>
      <c r="OD52" s="504"/>
      <c r="OE52" s="504"/>
      <c r="OF52" s="504"/>
      <c r="OG52" s="504"/>
      <c r="OH52" s="504"/>
      <c r="OI52" s="504"/>
      <c r="OJ52" s="504"/>
      <c r="OK52" s="504"/>
      <c r="OL52" s="504"/>
      <c r="OM52" s="504"/>
      <c r="ON52" s="504"/>
      <c r="OO52" s="504"/>
      <c r="OP52" s="504"/>
      <c r="OQ52" s="504"/>
      <c r="OR52" s="504"/>
      <c r="OS52" s="504"/>
      <c r="OT52" s="504"/>
      <c r="OU52" s="504"/>
      <c r="OV52" s="504"/>
      <c r="OW52" s="504"/>
      <c r="OX52" s="504"/>
      <c r="OY52" s="504"/>
      <c r="OZ52" s="504"/>
      <c r="PA52" s="504"/>
      <c r="PB52" s="504"/>
      <c r="PC52" s="504"/>
      <c r="PD52" s="504"/>
      <c r="PE52" s="504"/>
      <c r="PF52" s="504"/>
      <c r="PG52" s="504"/>
      <c r="PH52" s="504"/>
      <c r="PI52" s="504"/>
      <c r="PJ52" s="504"/>
      <c r="PK52" s="504"/>
      <c r="PL52" s="504"/>
      <c r="PM52" s="504"/>
      <c r="PN52" s="504"/>
      <c r="PO52" s="504"/>
      <c r="PP52" s="504"/>
      <c r="PQ52" s="504"/>
      <c r="PR52" s="504"/>
      <c r="PS52" s="504"/>
      <c r="PT52" s="504"/>
      <c r="PU52" s="504"/>
      <c r="PV52" s="504"/>
      <c r="PW52" s="504"/>
      <c r="PX52" s="504"/>
      <c r="PY52" s="504"/>
      <c r="PZ52" s="504"/>
      <c r="QA52" s="504"/>
      <c r="QB52" s="504"/>
      <c r="QC52" s="504"/>
      <c r="QD52" s="504"/>
      <c r="QE52" s="504"/>
      <c r="QF52" s="504"/>
      <c r="QG52" s="504"/>
      <c r="QH52" s="504"/>
      <c r="QI52" s="504"/>
      <c r="QJ52" s="504"/>
      <c r="QK52" s="504"/>
      <c r="QL52" s="504"/>
      <c r="QM52" s="504"/>
      <c r="QN52" s="504"/>
      <c r="QO52" s="504"/>
      <c r="QP52" s="504"/>
      <c r="QQ52" s="504"/>
      <c r="QR52" s="504"/>
      <c r="QS52" s="504"/>
      <c r="QT52" s="504"/>
      <c r="QU52" s="504"/>
      <c r="QV52" s="504"/>
      <c r="QW52" s="504"/>
      <c r="QX52" s="504"/>
      <c r="QY52" s="504"/>
      <c r="QZ52" s="504"/>
      <c r="RA52" s="504"/>
      <c r="RB52" s="504"/>
      <c r="RC52" s="504"/>
      <c r="RD52" s="504"/>
      <c r="RE52" s="504"/>
      <c r="RF52" s="504"/>
      <c r="RG52" s="504"/>
      <c r="RH52" s="504"/>
      <c r="RI52" s="504"/>
      <c r="RJ52" s="504"/>
      <c r="RK52" s="504"/>
      <c r="RL52" s="504"/>
      <c r="RM52" s="504"/>
      <c r="RN52" s="504"/>
      <c r="RO52" s="504"/>
      <c r="RP52" s="504"/>
      <c r="RQ52" s="504"/>
      <c r="RR52" s="504"/>
      <c r="RS52" s="504"/>
      <c r="RT52" s="504"/>
      <c r="RU52" s="504"/>
      <c r="RV52" s="504"/>
      <c r="RW52" s="504"/>
      <c r="RX52" s="504"/>
      <c r="RY52" s="504"/>
      <c r="RZ52" s="504"/>
      <c r="SA52" s="504"/>
      <c r="SB52" s="504"/>
      <c r="SC52" s="504"/>
      <c r="SD52" s="504"/>
      <c r="SE52" s="504"/>
      <c r="SF52" s="504"/>
      <c r="SG52" s="504"/>
      <c r="SH52" s="504"/>
      <c r="SI52" s="504"/>
      <c r="SJ52" s="504"/>
      <c r="SK52" s="504"/>
      <c r="SL52" s="504"/>
      <c r="SM52" s="504"/>
      <c r="SN52" s="504"/>
      <c r="SO52" s="504"/>
      <c r="SP52" s="504"/>
      <c r="SQ52" s="504"/>
      <c r="SR52" s="504"/>
      <c r="SS52" s="504"/>
      <c r="ST52" s="504"/>
      <c r="SU52" s="504"/>
      <c r="SV52" s="504"/>
      <c r="SW52" s="504"/>
      <c r="SX52" s="504"/>
      <c r="SY52" s="504"/>
      <c r="SZ52" s="504"/>
      <c r="TA52" s="504"/>
      <c r="TB52" s="504"/>
      <c r="TC52" s="504"/>
      <c r="TD52" s="504"/>
      <c r="TE52" s="504"/>
      <c r="TF52" s="504"/>
      <c r="TG52" s="504"/>
      <c r="TH52" s="504"/>
      <c r="TI52" s="504"/>
      <c r="TJ52" s="504"/>
      <c r="TK52" s="504"/>
      <c r="TL52" s="504"/>
      <c r="TM52" s="504"/>
      <c r="TN52" s="504"/>
      <c r="TO52" s="504"/>
      <c r="TP52" s="504"/>
      <c r="TQ52" s="504"/>
      <c r="TR52" s="504"/>
      <c r="TS52" s="504"/>
      <c r="TT52" s="504"/>
      <c r="TU52" s="504"/>
      <c r="TV52" s="504"/>
      <c r="TW52" s="504"/>
      <c r="TX52" s="504"/>
      <c r="TY52" s="504"/>
      <c r="TZ52" s="504"/>
      <c r="UA52" s="504"/>
      <c r="UB52" s="504"/>
      <c r="UC52" s="504"/>
      <c r="UD52" s="504"/>
      <c r="UE52" s="504"/>
      <c r="UF52" s="504"/>
      <c r="UG52" s="504"/>
      <c r="UH52" s="504"/>
      <c r="UI52" s="504"/>
      <c r="UJ52" s="504"/>
      <c r="UK52" s="504"/>
      <c r="UL52" s="504"/>
      <c r="UM52" s="504"/>
      <c r="UN52" s="504"/>
      <c r="UO52" s="504"/>
      <c r="UP52" s="504"/>
      <c r="UQ52" s="504"/>
      <c r="UR52" s="504"/>
      <c r="US52" s="504"/>
      <c r="UT52" s="504"/>
      <c r="UU52" s="504"/>
      <c r="UV52" s="504"/>
      <c r="UW52" s="504"/>
      <c r="UX52" s="504"/>
      <c r="UY52" s="504"/>
      <c r="UZ52" s="504"/>
      <c r="VA52" s="504"/>
      <c r="VB52" s="23">
        <v>0</v>
      </c>
    </row>
    <row r="53" spans="1:574" outlineLevel="2">
      <c r="A53" s="21">
        <f>ROW(A53)-5</f>
        <v>48</v>
      </c>
      <c r="B53" s="21"/>
      <c r="D53" s="504"/>
      <c r="E53" t="b">
        <v>0</v>
      </c>
      <c r="G53" s="29" t="s">
        <v>1758</v>
      </c>
      <c r="N53" s="574">
        <f>PRODUCT($P52:$P52)</f>
        <v>2</v>
      </c>
      <c r="O53" s="211"/>
      <c r="P53" s="570">
        <f>PRODUCT($U52:$U52)</f>
        <v>1</v>
      </c>
      <c r="Q53" s="211"/>
      <c r="R53" s="211"/>
      <c r="S53" s="211"/>
      <c r="T53" s="211"/>
      <c r="U53" s="571">
        <f>PRODUCT($V52:$V52)</f>
        <v>1</v>
      </c>
      <c r="V53" s="572">
        <f>PRODUCT($W52:$W52)</f>
        <v>1</v>
      </c>
      <c r="W53" s="573">
        <f>PRODUCT($X52:$X52)</f>
        <v>3</v>
      </c>
      <c r="X53" s="268">
        <v>1</v>
      </c>
      <c r="Y53" s="211"/>
      <c r="Z53" s="211"/>
      <c r="AA53" s="211"/>
      <c r="AB53" s="211"/>
      <c r="AD53" s="211"/>
      <c r="AE53" s="211"/>
      <c r="AF53" s="211"/>
      <c r="AG53" s="211"/>
      <c r="AH53" s="211"/>
      <c r="AI53" s="211"/>
      <c r="AJ53" s="211"/>
      <c r="AK53" s="211"/>
      <c r="AR53">
        <f>PRODUCT($H52:$AR52)</f>
        <v>12</v>
      </c>
      <c r="AS53" s="551" t="str">
        <f>AS52&amp;" "&amp;$AR53&amp;" trials (if complete)"</f>
        <v>optimum_carry  12 trials (if complete)</v>
      </c>
      <c r="AT53" s="9" t="str">
        <f ca="1">IF(COUNTIF(AS$5:AS53,AS53)=1,"-","Dup")</f>
        <v>-</v>
      </c>
      <c r="AU53" s="9"/>
      <c r="AV53" s="504"/>
      <c r="AW53" s="504"/>
      <c r="AX53" s="504"/>
      <c r="AY53" s="504"/>
      <c r="AZ53" s="504"/>
      <c r="BA53" s="504"/>
      <c r="BB53" s="504"/>
      <c r="BC53" s="504"/>
      <c r="BD53" s="9"/>
      <c r="BE53" s="504"/>
      <c r="BF53" s="504"/>
      <c r="BG53" s="504"/>
      <c r="BH53" s="504"/>
      <c r="BI53" s="504"/>
      <c r="BJ53" s="504"/>
      <c r="BK53" s="504"/>
      <c r="BL53" s="9"/>
      <c r="BM53" s="504"/>
      <c r="BN53" s="504"/>
      <c r="BO53" s="504"/>
      <c r="BP53" s="504"/>
      <c r="BQ53" s="504"/>
      <c r="BR53" s="504"/>
      <c r="BS53" s="504"/>
      <c r="BT53" s="504"/>
      <c r="BU53" s="504"/>
      <c r="BV53" s="504"/>
      <c r="BW53" s="504"/>
      <c r="BX53" s="9"/>
      <c r="BY53" s="504"/>
      <c r="BZ53" s="504"/>
      <c r="CA53" s="504"/>
      <c r="CB53" s="504"/>
      <c r="CC53" s="504"/>
      <c r="CD53" s="504"/>
      <c r="CE53" s="504"/>
      <c r="CF53" s="504"/>
      <c r="CG53" s="504"/>
      <c r="CH53" s="504"/>
      <c r="CI53" s="9"/>
      <c r="CJ53" s="504"/>
      <c r="CK53" s="504"/>
      <c r="CL53" s="504"/>
      <c r="CM53" s="504"/>
      <c r="CN53" s="504"/>
      <c r="CO53" s="504"/>
      <c r="CP53" s="504"/>
      <c r="CQ53" s="504"/>
      <c r="CR53" s="504"/>
      <c r="CS53" s="504"/>
      <c r="CT53" s="504"/>
      <c r="CU53" s="504"/>
      <c r="CV53" s="504"/>
      <c r="CW53" s="504"/>
      <c r="CX53" s="504"/>
      <c r="CY53" s="504"/>
      <c r="CZ53" s="504"/>
      <c r="DA53" s="504"/>
      <c r="DB53" s="504"/>
      <c r="DC53" s="504"/>
      <c r="DD53" s="504"/>
      <c r="DE53" s="504"/>
      <c r="DF53" s="504"/>
      <c r="DG53" s="504"/>
      <c r="DH53" s="504"/>
      <c r="DI53" s="504"/>
      <c r="DJ53" s="504"/>
      <c r="DK53" s="504"/>
      <c r="DL53" s="504"/>
      <c r="DM53" s="504"/>
      <c r="DN53" s="504"/>
      <c r="DO53" s="504"/>
      <c r="DP53" s="504"/>
      <c r="DQ53" s="504"/>
      <c r="DR53" s="9"/>
      <c r="DS53" s="504"/>
      <c r="DT53" s="504"/>
      <c r="DU53" s="504"/>
      <c r="DV53" s="504"/>
      <c r="DW53" s="504"/>
      <c r="DX53" s="504"/>
      <c r="DY53" s="504"/>
      <c r="DZ53" s="504"/>
      <c r="EA53" s="504"/>
      <c r="EB53" s="504"/>
      <c r="EC53" s="504"/>
      <c r="ED53" s="504"/>
      <c r="EE53" s="505"/>
      <c r="EF53" s="504"/>
      <c r="EG53" s="504"/>
      <c r="EH53" s="504"/>
      <c r="EI53" s="504"/>
      <c r="EJ53" s="504"/>
      <c r="EK53" s="504"/>
      <c r="EL53" s="504"/>
      <c r="EM53" s="504"/>
      <c r="EN53" s="504"/>
      <c r="EO53" s="504"/>
      <c r="EP53" s="504"/>
      <c r="EQ53" s="504"/>
      <c r="ER53" s="504"/>
      <c r="ES53" s="504"/>
      <c r="ET53" s="504"/>
      <c r="EU53" s="504"/>
      <c r="EV53" s="504"/>
      <c r="EW53" s="504"/>
      <c r="EX53" s="504"/>
      <c r="EY53" s="504"/>
      <c r="EZ53" s="504"/>
      <c r="FA53" s="504"/>
      <c r="FB53" s="504"/>
      <c r="FC53" s="504"/>
      <c r="FD53" s="504"/>
      <c r="FE53" s="504"/>
      <c r="FF53" s="504"/>
      <c r="FG53" s="504"/>
      <c r="FH53" s="504"/>
      <c r="FI53" s="504"/>
      <c r="FJ53" s="504"/>
      <c r="FK53" s="504"/>
      <c r="FL53" s="504"/>
      <c r="FM53" s="504"/>
      <c r="FN53" s="504"/>
      <c r="FO53" s="504"/>
      <c r="FP53" s="504"/>
      <c r="FQ53" s="504"/>
      <c r="FR53" s="504"/>
      <c r="FS53" s="504"/>
      <c r="FT53" s="504"/>
      <c r="FU53" s="504"/>
      <c r="FV53" s="504"/>
      <c r="FW53" s="504"/>
      <c r="FX53" s="504"/>
      <c r="FY53" s="504"/>
      <c r="FZ53" s="504"/>
      <c r="GA53" s="504"/>
      <c r="GB53" s="504"/>
      <c r="GC53" s="504"/>
      <c r="GD53" s="504"/>
      <c r="GE53" s="504"/>
      <c r="GF53" s="504"/>
      <c r="GG53" s="504"/>
      <c r="GH53" s="504"/>
      <c r="GI53" s="504"/>
      <c r="GJ53" s="504"/>
      <c r="GK53" s="504"/>
      <c r="GL53" s="504"/>
      <c r="GM53" s="504"/>
      <c r="GN53" s="504"/>
      <c r="GO53" s="504"/>
      <c r="GP53" s="504"/>
      <c r="GQ53" s="504"/>
      <c r="GR53" s="504"/>
      <c r="GS53" s="504"/>
      <c r="GT53" s="504"/>
      <c r="GU53" s="504"/>
      <c r="GV53" s="504"/>
      <c r="GW53" s="504"/>
      <c r="GX53" s="504"/>
      <c r="GY53" s="504"/>
      <c r="GZ53" s="504"/>
      <c r="HA53" s="504"/>
      <c r="HB53" s="504"/>
      <c r="HC53" s="504"/>
      <c r="HD53" s="504"/>
      <c r="HE53" s="504"/>
      <c r="HF53" s="504"/>
      <c r="HG53" s="504"/>
      <c r="HH53" s="504"/>
      <c r="HI53" s="504"/>
      <c r="HJ53" s="504"/>
      <c r="HK53" s="504"/>
      <c r="HL53" s="504"/>
      <c r="HM53" s="504"/>
      <c r="HN53" s="504"/>
      <c r="HO53" s="504"/>
      <c r="HP53" s="504"/>
      <c r="HQ53" s="504"/>
      <c r="HR53" s="504"/>
      <c r="HS53" s="504"/>
      <c r="HT53" s="504"/>
      <c r="HU53" s="504"/>
      <c r="HV53" s="504"/>
      <c r="HW53" s="504"/>
      <c r="HX53" s="504"/>
      <c r="HY53" s="504"/>
      <c r="HZ53" s="504"/>
      <c r="IA53" s="504"/>
      <c r="IB53" s="504"/>
      <c r="IC53" s="504"/>
      <c r="ID53" s="504"/>
      <c r="IE53" s="504"/>
      <c r="IF53" s="504"/>
      <c r="IG53" s="504"/>
      <c r="IH53" s="504"/>
      <c r="II53" s="504"/>
      <c r="IJ53" s="504"/>
      <c r="IK53" s="504"/>
      <c r="IL53" s="504"/>
      <c r="IM53" s="504"/>
      <c r="IN53" s="504"/>
      <c r="IO53" s="504"/>
      <c r="IP53" s="504"/>
      <c r="IQ53" s="504"/>
      <c r="IR53" s="504"/>
      <c r="IS53" s="504"/>
      <c r="IT53" s="504"/>
      <c r="IU53" s="504"/>
      <c r="IV53" s="504"/>
      <c r="IW53" s="504"/>
      <c r="IX53" s="504"/>
      <c r="IY53" s="504"/>
      <c r="IZ53" s="504"/>
      <c r="JA53" s="9"/>
      <c r="JB53" s="504"/>
      <c r="JC53" s="504"/>
      <c r="JD53" s="504"/>
      <c r="JE53" s="504"/>
      <c r="JF53" s="504"/>
      <c r="JG53" s="504"/>
      <c r="JH53" s="504"/>
      <c r="JI53" s="504"/>
      <c r="JJ53" s="504"/>
      <c r="JK53" s="504"/>
      <c r="JL53" s="504"/>
      <c r="JM53" s="504"/>
      <c r="JN53" s="504"/>
      <c r="JO53" s="504"/>
      <c r="JP53" s="504"/>
      <c r="JQ53" s="504"/>
      <c r="JR53" s="504"/>
      <c r="JS53" s="504"/>
      <c r="JT53" s="504"/>
      <c r="JU53" s="504"/>
      <c r="JV53" s="504"/>
      <c r="JW53" s="504"/>
      <c r="JX53" s="504"/>
      <c r="JY53" s="504"/>
      <c r="JZ53" s="504"/>
      <c r="KA53" s="504"/>
      <c r="KB53" s="504"/>
      <c r="KC53" s="504"/>
      <c r="KD53" s="504"/>
      <c r="KE53" s="504"/>
      <c r="KF53" s="504"/>
      <c r="KG53" s="504"/>
      <c r="KH53" s="504"/>
      <c r="KI53" s="504"/>
      <c r="KJ53" s="504"/>
      <c r="KK53" s="504"/>
      <c r="KL53" s="504"/>
      <c r="KM53" s="504"/>
      <c r="KN53" s="504"/>
      <c r="KO53" s="504"/>
      <c r="KP53" s="504"/>
      <c r="KQ53" s="9"/>
      <c r="KR53" s="504"/>
      <c r="KS53" s="504"/>
      <c r="KT53" s="504"/>
      <c r="KU53" s="504"/>
      <c r="KV53" s="504"/>
      <c r="KW53" s="504"/>
      <c r="KX53" s="504"/>
      <c r="KY53" s="504"/>
      <c r="KZ53" s="504"/>
      <c r="LA53" s="504"/>
      <c r="LB53" s="504"/>
      <c r="LC53" s="504"/>
      <c r="LD53" s="504"/>
      <c r="LE53" s="504"/>
      <c r="LF53" s="504"/>
      <c r="LG53" s="504"/>
      <c r="LH53" s="504"/>
      <c r="LI53" s="504"/>
      <c r="LJ53" s="504"/>
      <c r="LK53" s="504"/>
      <c r="LL53" s="504"/>
      <c r="LM53" s="504"/>
      <c r="LN53" s="504"/>
      <c r="LO53" s="504"/>
      <c r="LP53" s="504"/>
      <c r="LQ53" s="504"/>
      <c r="LR53" s="504"/>
      <c r="LS53" s="504"/>
      <c r="LT53" s="504"/>
      <c r="LU53" s="504"/>
      <c r="LV53" s="504"/>
      <c r="LW53" s="504"/>
      <c r="LX53" s="504"/>
      <c r="LY53" s="504"/>
      <c r="LZ53" s="504"/>
      <c r="MA53" s="504"/>
      <c r="MB53" s="504"/>
      <c r="MC53" s="504"/>
      <c r="MD53" s="504"/>
      <c r="ME53" s="504"/>
      <c r="MF53" s="504"/>
      <c r="MG53" s="504"/>
      <c r="MH53" s="504"/>
      <c r="MI53" s="504"/>
      <c r="MJ53" s="504"/>
      <c r="MK53" s="504"/>
      <c r="ML53" s="504"/>
      <c r="MM53" s="504"/>
      <c r="MN53" s="504"/>
      <c r="MO53" s="504"/>
      <c r="MP53" s="504"/>
      <c r="MQ53" s="504"/>
      <c r="MR53" s="504"/>
      <c r="MS53" s="504"/>
      <c r="MT53" s="9"/>
      <c r="MU53" s="504"/>
      <c r="MV53" s="504"/>
      <c r="MW53" s="504"/>
      <c r="MX53" s="504"/>
      <c r="MY53" s="504"/>
      <c r="MZ53" s="504"/>
      <c r="NA53" s="504"/>
      <c r="NB53" s="9"/>
      <c r="NC53" s="504"/>
      <c r="ND53" s="504"/>
      <c r="NE53" s="504"/>
      <c r="NF53" s="504"/>
      <c r="NG53" s="504"/>
      <c r="NH53" s="504"/>
      <c r="NI53" s="504"/>
      <c r="NJ53" s="504"/>
      <c r="NK53" s="504"/>
      <c r="NL53" s="504"/>
      <c r="NM53" s="504"/>
      <c r="NN53" s="504"/>
      <c r="NO53" s="504"/>
      <c r="NP53" s="504"/>
      <c r="NQ53" s="504"/>
      <c r="NR53" s="504"/>
      <c r="NS53" s="504"/>
      <c r="NT53" s="504"/>
      <c r="NU53" s="504"/>
      <c r="NV53" s="9"/>
      <c r="NW53" s="504"/>
      <c r="NX53" s="504"/>
      <c r="NY53" s="504"/>
      <c r="NZ53" s="504"/>
      <c r="OA53" s="504"/>
      <c r="OB53" s="504"/>
      <c r="OC53" s="504"/>
      <c r="OD53" s="504"/>
      <c r="OE53" s="504"/>
      <c r="OF53" s="504"/>
      <c r="OG53" s="504"/>
      <c r="OH53" s="504"/>
      <c r="OI53" s="504"/>
      <c r="OJ53" s="504"/>
      <c r="OK53" s="504"/>
      <c r="OL53" s="504"/>
      <c r="OM53" s="504"/>
      <c r="ON53" s="504"/>
      <c r="OO53" s="504"/>
      <c r="OP53" s="504"/>
      <c r="OQ53" s="504"/>
      <c r="OR53" s="504"/>
      <c r="OS53" s="504"/>
      <c r="OT53" s="504"/>
      <c r="OU53" s="504"/>
      <c r="OV53" s="504"/>
      <c r="OW53" s="504"/>
      <c r="OX53" s="504"/>
      <c r="OY53" s="504"/>
      <c r="OZ53" s="504"/>
      <c r="PA53" s="504"/>
      <c r="PB53" s="504"/>
      <c r="PC53" s="504"/>
      <c r="PD53" s="504"/>
      <c r="PE53" s="504"/>
      <c r="PF53" s="504"/>
      <c r="PG53" s="504"/>
      <c r="PH53" s="504"/>
      <c r="PI53" s="504"/>
      <c r="PJ53" s="504"/>
      <c r="PK53" s="504"/>
      <c r="PL53" s="504"/>
      <c r="PM53" s="504"/>
      <c r="PN53" s="504"/>
      <c r="PO53" s="504"/>
      <c r="PP53" s="504"/>
      <c r="PQ53" s="504"/>
      <c r="PR53" s="504"/>
      <c r="PS53" s="504"/>
      <c r="PT53" s="504"/>
      <c r="PU53" s="504"/>
      <c r="PV53" s="504"/>
      <c r="PW53" s="504"/>
      <c r="PX53" s="504"/>
      <c r="PY53" s="504"/>
      <c r="PZ53" s="504"/>
      <c r="QA53" s="504"/>
      <c r="QB53" s="504"/>
      <c r="QC53" s="504"/>
      <c r="QD53" s="504"/>
      <c r="QE53" s="504"/>
      <c r="QF53" s="504"/>
      <c r="QG53" s="504"/>
      <c r="QH53" s="504"/>
      <c r="QI53" s="504"/>
      <c r="QJ53" s="504"/>
      <c r="QK53" s="504"/>
      <c r="QL53" s="504"/>
      <c r="QM53" s="504"/>
      <c r="QN53" s="504"/>
      <c r="QO53" s="504"/>
      <c r="QP53" s="504"/>
      <c r="QQ53" s="504"/>
      <c r="QR53" s="504"/>
      <c r="QS53" s="504"/>
      <c r="QT53" s="504"/>
      <c r="QU53" s="504"/>
      <c r="QV53" s="504"/>
      <c r="QW53" s="504"/>
      <c r="QX53" s="504"/>
      <c r="QY53" s="504"/>
      <c r="QZ53" s="504"/>
      <c r="RA53" s="504"/>
      <c r="RB53" s="504"/>
      <c r="RC53" s="504"/>
      <c r="RD53" s="504"/>
      <c r="RE53" s="504"/>
      <c r="RF53" s="504"/>
      <c r="RG53" s="504"/>
      <c r="RH53" s="504"/>
      <c r="RI53" s="504"/>
      <c r="RJ53" s="504"/>
      <c r="RK53" s="504"/>
      <c r="RL53" s="504"/>
      <c r="RM53" s="504"/>
      <c r="RN53" s="504"/>
      <c r="RO53" s="504"/>
      <c r="RP53" s="504"/>
      <c r="RQ53" s="504"/>
      <c r="RR53" s="504"/>
      <c r="RS53" s="504"/>
      <c r="RT53" s="504"/>
      <c r="RU53" s="504"/>
      <c r="RV53" s="504"/>
      <c r="RW53" s="504"/>
      <c r="RX53" s="504"/>
      <c r="RY53" s="504"/>
      <c r="RZ53" s="504"/>
      <c r="SA53" s="504"/>
      <c r="SB53" s="504"/>
      <c r="SC53" s="504"/>
      <c r="SD53" s="504"/>
      <c r="SE53" s="504"/>
      <c r="SF53" s="504"/>
      <c r="SG53" s="504"/>
      <c r="SH53" s="504"/>
      <c r="SI53" s="504"/>
      <c r="SJ53" s="504"/>
      <c r="SK53" s="504"/>
      <c r="SL53" s="504"/>
      <c r="SM53" s="504"/>
      <c r="SN53" s="504"/>
      <c r="SO53" s="504"/>
      <c r="SP53" s="504"/>
      <c r="SQ53" s="504"/>
      <c r="SR53" s="504"/>
      <c r="SS53" s="504"/>
      <c r="ST53" s="504"/>
      <c r="SU53" s="504"/>
      <c r="SV53" s="504"/>
      <c r="SW53" s="504"/>
      <c r="SX53" s="504"/>
      <c r="SY53" s="504"/>
      <c r="SZ53" s="504"/>
      <c r="TA53" s="504"/>
      <c r="TB53" s="504"/>
      <c r="TC53" s="504"/>
      <c r="TD53" s="504"/>
      <c r="TE53" s="504"/>
      <c r="TF53" s="504"/>
      <c r="TG53" s="504"/>
      <c r="TH53" s="504"/>
      <c r="TI53" s="504"/>
      <c r="TJ53" s="504"/>
      <c r="TK53" s="504"/>
      <c r="TL53" s="504"/>
      <c r="TM53" s="504"/>
      <c r="TN53" s="504"/>
      <c r="TO53" s="504"/>
      <c r="TP53" s="504"/>
      <c r="TQ53" s="504"/>
      <c r="TR53" s="504"/>
      <c r="TS53" s="504"/>
      <c r="TT53" s="504"/>
      <c r="TU53" s="504"/>
      <c r="TV53" s="504"/>
      <c r="TW53" s="504"/>
      <c r="TX53" s="504"/>
      <c r="TY53" s="504"/>
      <c r="TZ53" s="504"/>
      <c r="UA53" s="504"/>
      <c r="UB53" s="504"/>
      <c r="UC53" s="504"/>
      <c r="UD53" s="504"/>
      <c r="UE53" s="504"/>
      <c r="UF53" s="504"/>
      <c r="UG53" s="504"/>
      <c r="UH53" s="504"/>
      <c r="UI53" s="504"/>
      <c r="UJ53" s="504"/>
      <c r="UK53" s="504"/>
      <c r="UL53" s="504"/>
      <c r="UM53" s="504"/>
      <c r="UN53" s="504"/>
      <c r="UO53" s="504"/>
      <c r="UP53" s="504"/>
      <c r="UQ53" s="504"/>
      <c r="UR53" s="504"/>
      <c r="US53" s="504"/>
      <c r="UT53" s="504"/>
      <c r="UU53" s="504"/>
      <c r="UV53" s="504"/>
      <c r="UW53" s="504"/>
      <c r="UX53" s="504"/>
      <c r="UY53" s="504"/>
      <c r="UZ53" s="504"/>
      <c r="VA53" s="504"/>
      <c r="VB53" s="23">
        <v>0</v>
      </c>
    </row>
    <row r="54" spans="1:574" outlineLevel="1">
      <c r="A54" s="21">
        <f t="shared" si="93"/>
        <v>49</v>
      </c>
      <c r="B54" s="21">
        <f>$A$23</f>
        <v>18</v>
      </c>
      <c r="C54">
        <v>108</v>
      </c>
      <c r="D54" s="19" t="str">
        <f t="shared" ref="D54:D80" ca="1" si="583">OFFSET(D$5,$B54,0)</f>
        <v>SNSW</v>
      </c>
      <c r="E54" t="b">
        <v>1</v>
      </c>
      <c r="F54" t="b">
        <v>0</v>
      </c>
      <c r="G54" t="b">
        <f t="shared" ref="G54:G57" si="584">E54</f>
        <v>1</v>
      </c>
      <c r="H54" s="26">
        <v>0</v>
      </c>
      <c r="I54" s="26">
        <v>2</v>
      </c>
      <c r="J54" s="26">
        <v>1</v>
      </c>
      <c r="K54" s="26" t="str">
        <f>""</f>
        <v/>
      </c>
      <c r="L54" s="26">
        <v>0</v>
      </c>
      <c r="M54" s="26">
        <f t="shared" ref="M54:M80" si="585">d.Region</f>
        <v>2</v>
      </c>
      <c r="N54" s="26">
        <v>2</v>
      </c>
      <c r="O54" s="26">
        <v>3</v>
      </c>
      <c r="P54" s="26">
        <v>2</v>
      </c>
      <c r="Q54" s="26">
        <v>0</v>
      </c>
      <c r="R54" s="26">
        <v>0</v>
      </c>
      <c r="S54" s="26">
        <v>0</v>
      </c>
      <c r="T54" s="26">
        <v>0</v>
      </c>
      <c r="U54" s="26">
        <v>1</v>
      </c>
      <c r="V54" s="116">
        <v>1</v>
      </c>
      <c r="W54" s="116">
        <v>1</v>
      </c>
      <c r="X54" s="116">
        <v>1</v>
      </c>
      <c r="Y54" s="211"/>
      <c r="Z54" s="211"/>
      <c r="AA54" s="211"/>
      <c r="AB54" s="211"/>
      <c r="AC54" s="26">
        <v>0</v>
      </c>
      <c r="AD54" s="211"/>
      <c r="AE54" s="211"/>
      <c r="AF54" s="211"/>
      <c r="AG54" s="211"/>
      <c r="AH54" s="211"/>
      <c r="AI54" s="211"/>
      <c r="AJ54" s="211"/>
      <c r="AK54" s="211"/>
      <c r="AL54" s="136">
        <f t="shared" ref="AL54:AL80" si="586">INDEX(i.StdELMan,($M54-1)*12+($N54-1)*3+$O54,AL$16)</f>
        <v>2</v>
      </c>
      <c r="AM54" s="136">
        <f>INDEX(CHOOSE($O54,DataAutumn!i.AdultDrys,DataWinter!i.AdultDrys,DataSpring!i.AdultDrys),1,$N54)</f>
        <v>3</v>
      </c>
      <c r="AN54" s="5">
        <f t="shared" ref="AN54:AO80" si="587">INDEX(i.FlkStrctr,$N54,AN$15)</f>
        <v>2</v>
      </c>
      <c r="AO54" s="5">
        <f t="shared" si="587"/>
        <v>0</v>
      </c>
      <c r="AP54" s="5">
        <f t="shared" ref="AP54:AP80" si="588">INDEX(i.StdELMan,($M54-1)*12+($N54-1)*3+$O54,AP$15)</f>
        <v>1</v>
      </c>
      <c r="AQ54" s="211"/>
      <c r="AR54" s="211"/>
      <c r="AS54" s="356" t="str">
        <f t="shared" ref="AS54:AS80" ca="1" si="589">LEFT(OFFSET(AS54,-1,0),FIND(" ",OFFSET(AS54,-1,0)))        &amp; TEXT($H54,"00000 ")
&amp; $D54        &amp; IF($JB54=0," FWM","")&amp;IF($JB54=1," MWM","")&amp;IF($JB54=5," Mat","")&amp;IF($JC54=TRUE,"&amp;BBT","    ")
&amp;IF(LN54&lt;&gt;"-", "numbers"&amp;LN54,"")&amp;IF(NJ54," pasture"&amp;ROUND(NK54,0),"") &amp;" Day"&amp;INDEX(i.DOY,$O54,1)
&amp; " Scan"&amp;$P54&amp;"-"&amp;$Q54&amp;$R54&amp;$S54&amp;$T54        &amp; " RR"&amp;TEXT($JV54*100,"000p;-00p;000p;@")
&amp; " GP"&amp;TEXT($NA54*100,"000p")        &amp; " WP"&amp;TEXT($MY54*100,"000p")        &amp; " MP"&amp;TEXT($MZ54*100,"000p")
&amp; " T_" &amp; IF(AND($CJ54,$CL54),"TRUE")        &amp; " (F"&amp;3+COUNTIF($CY54:$DB54,TRUE)&amp;3&amp;"N"&amp;$DD54&amp;$DE54&amp;")"</f>
        <v>optimum_carry 00000 SNSW MWM    numbers5000 pasture449 Day204 Scan2-0000 RR000p GP100p WP100p MP100p T_TRUE (F33N11)</v>
      </c>
      <c r="AT54" s="9" t="str">
        <f ca="1">IF(COUNTIF(AS$5:AS54,AS54)=1,"-","Dup")</f>
        <v>-</v>
      </c>
      <c r="AU54" s="9"/>
      <c r="AV54" s="19" t="str">
        <f t="shared" ref="AV54:BC74" ca="1" si="590">OFFSET(AV$5,$B54,0)</f>
        <v>-</v>
      </c>
      <c r="AW54" s="19" t="str">
        <f t="shared" ca="1" si="590"/>
        <v>-</v>
      </c>
      <c r="AX54" s="19" t="str">
        <f t="shared" ca="1" si="590"/>
        <v>-</v>
      </c>
      <c r="AY54" s="19" t="str">
        <f t="shared" ca="1" si="590"/>
        <v>-</v>
      </c>
      <c r="AZ54" s="19" t="str">
        <f t="shared" ca="1" si="590"/>
        <v>-</v>
      </c>
      <c r="BA54" s="19" t="str">
        <f t="shared" ca="1" si="590"/>
        <v>-</v>
      </c>
      <c r="BB54" s="19" t="str">
        <f t="shared" ca="1" si="590"/>
        <v>-</v>
      </c>
      <c r="BC54" s="19" t="str">
        <f t="shared" ca="1" si="590"/>
        <v>-</v>
      </c>
      <c r="BD54" s="9"/>
      <c r="BE54" s="5" t="b">
        <f t="shared" ref="BE54:BJ80" si="591">INDEX(i.model_structure,$I54,BE$15)</f>
        <v>0</v>
      </c>
      <c r="BF54" s="5" t="str">
        <f t="shared" si="591"/>
        <v>-</v>
      </c>
      <c r="BG54" s="5" t="b">
        <f t="shared" si="591"/>
        <v>0</v>
      </c>
      <c r="BH54" s="5" t="b">
        <f t="shared" si="591"/>
        <v>1</v>
      </c>
      <c r="BI54" s="5" t="b">
        <f t="shared" si="591"/>
        <v>1</v>
      </c>
      <c r="BJ54" s="136">
        <f t="shared" si="591"/>
        <v>0</v>
      </c>
      <c r="BK54" s="19" t="b">
        <f t="shared" ref="BK54:BK80" ca="1" si="592">OFFSET(BK$5,$B54,0)</f>
        <v>0</v>
      </c>
      <c r="BL54" s="9"/>
      <c r="BM54" s="5" t="str">
        <f t="shared" ref="BM54:BM80" ca="1" si="593">IF($N54&lt;&gt;4,OFFSET(BM$5,$B54,0),1)</f>
        <v>-</v>
      </c>
      <c r="BN54" s="19" t="str">
        <f t="shared" ref="BN54:BP80" ca="1" si="594">OFFSET(BN$5,$B54,0)</f>
        <v>-</v>
      </c>
      <c r="BO54" s="19" t="str">
        <f t="shared" ca="1" si="594"/>
        <v>-</v>
      </c>
      <c r="BP54" s="19" t="str">
        <f t="shared" ca="1" si="594"/>
        <v>-</v>
      </c>
      <c r="BQ54" s="5" t="str">
        <f t="shared" ref="BQ54:BQ80" ca="1" si="595">IF($N54&lt;&gt;4,OFFSET(BQ$5,$B54,0),1)</f>
        <v>-</v>
      </c>
      <c r="BR54" s="19" t="str">
        <f t="shared" ref="BR54:BR80" ca="1" si="596">OFFSET(BR$5,$B54,0)</f>
        <v>-</v>
      </c>
      <c r="BS54" s="5" t="str">
        <f t="shared" ref="BS54:BS80" ca="1" si="597">IF($N54&lt;&gt;4,OFFSET(BS$5,$B54,0),1)</f>
        <v>-</v>
      </c>
      <c r="BT54" s="19" t="str">
        <f t="shared" ref="BT54:BV80" ca="1" si="598">OFFSET(BT$5,$B54,0)</f>
        <v>-</v>
      </c>
      <c r="BU54" s="19" t="str">
        <f t="shared" ca="1" si="598"/>
        <v>-</v>
      </c>
      <c r="BV54" s="19" t="str">
        <f t="shared" ca="1" si="598"/>
        <v>-</v>
      </c>
      <c r="BW54" s="5" t="str">
        <f t="shared" ref="BW54:BW80" ca="1" si="599">IF($N54&lt;&gt;4,OFFSET(BW$5,$B54,0),1)</f>
        <v>-</v>
      </c>
      <c r="BX54" s="9"/>
      <c r="BY54" s="5" t="b">
        <f t="shared" ref="BY54:BY80" si="600">$K54&lt;0</f>
        <v>0</v>
      </c>
      <c r="BZ54" s="5" t="str">
        <f t="shared" ref="BZ54:BZ80" ca="1" si="601">IF($K54="",BZ$23,ABS($K54))</f>
        <v>-</v>
      </c>
      <c r="CA54" s="5" t="str">
        <f t="shared" ref="CA54:CH74" ca="1" si="602">IF($K54="",CA$23,ABS($K54)=CA$15)</f>
        <v>-</v>
      </c>
      <c r="CB54" s="5" t="str">
        <f t="shared" ca="1" si="602"/>
        <v>-</v>
      </c>
      <c r="CC54" s="5" t="str">
        <f t="shared" ca="1" si="602"/>
        <v>-</v>
      </c>
      <c r="CD54" s="5" t="str">
        <f t="shared" ca="1" si="602"/>
        <v>-</v>
      </c>
      <c r="CE54" s="5" t="str">
        <f t="shared" ca="1" si="602"/>
        <v>-</v>
      </c>
      <c r="CF54" s="5" t="str">
        <f t="shared" ca="1" si="602"/>
        <v>-</v>
      </c>
      <c r="CG54" s="5" t="str">
        <f t="shared" ca="1" si="602"/>
        <v>-</v>
      </c>
      <c r="CH54" s="5" t="str">
        <f t="shared" ca="1" si="602"/>
        <v>-</v>
      </c>
      <c r="CI54" s="9"/>
      <c r="CJ54" s="12" t="b">
        <v>1</v>
      </c>
      <c r="CK54" s="12" t="b">
        <v>1</v>
      </c>
      <c r="CL54" s="12" t="b">
        <v>1</v>
      </c>
      <c r="CM54" s="12">
        <f>VALUE($M54&amp;$N54&amp;$O54&amp;$X54&amp;$P54&amp;$Q54&amp;$R54&amp;$S54&amp;$T54&amp;"05")</f>
        <v>22312000005</v>
      </c>
      <c r="CN54" s="12" t="b">
        <v>0</v>
      </c>
      <c r="CO54" s="19" t="str">
        <f t="shared" ref="CO54:DQ80" ca="1" si="603">OFFSET(CO$5,$B54,0)</f>
        <v>-</v>
      </c>
      <c r="CP54" s="19" t="str">
        <f t="shared" ca="1" si="603"/>
        <v>-</v>
      </c>
      <c r="CQ54" s="19" t="str">
        <f t="shared" ca="1" si="603"/>
        <v>-</v>
      </c>
      <c r="CR54" s="433">
        <f t="shared" ref="CR54:CT80" si="604">INDEX(i.UserPeriod0,$AP54,CR$15)</f>
        <v>652</v>
      </c>
      <c r="CS54" s="433">
        <f t="shared" si="604"/>
        <v>686</v>
      </c>
      <c r="CT54" s="433">
        <f t="shared" si="604"/>
        <v>721</v>
      </c>
      <c r="CU54" s="144">
        <f t="shared" ref="CU54:CW80" si="605">7*INDEX(i.end_joining,1,CU$15+($AP54-1)*3)</f>
        <v>378</v>
      </c>
      <c r="CV54" s="144">
        <f t="shared" si="605"/>
        <v>413</v>
      </c>
      <c r="CW54" s="144">
        <f t="shared" si="605"/>
        <v>448</v>
      </c>
      <c r="CX54" s="19" t="str">
        <f t="shared" ref="CX54:DN59" ca="1" si="606">OFFSET(CX$5,$B54,0)</f>
        <v>-</v>
      </c>
      <c r="CY54" s="19" t="str">
        <f t="shared" ca="1" si="606"/>
        <v>-</v>
      </c>
      <c r="CZ54" s="19" t="str">
        <f t="shared" ca="1" si="606"/>
        <v>-</v>
      </c>
      <c r="DA54" s="19" t="str">
        <f t="shared" ca="1" si="606"/>
        <v>-</v>
      </c>
      <c r="DB54" s="19" t="str">
        <f t="shared" ca="1" si="606"/>
        <v>-</v>
      </c>
      <c r="DC54" s="19" t="str">
        <f t="shared" ca="1" si="606"/>
        <v>-</v>
      </c>
      <c r="DD54" s="19">
        <f t="shared" ca="1" si="606"/>
        <v>1</v>
      </c>
      <c r="DE54" s="19">
        <f t="shared" ca="1" si="606"/>
        <v>1</v>
      </c>
      <c r="DF54" s="19">
        <f t="shared" ca="1" si="606"/>
        <v>0</v>
      </c>
      <c r="DG54" s="19" t="str">
        <f t="shared" ca="1" si="606"/>
        <v>-</v>
      </c>
      <c r="DH54" s="19" t="str">
        <f t="shared" ca="1" si="606"/>
        <v>-</v>
      </c>
      <c r="DI54" s="19" t="str">
        <f t="shared" ca="1" si="606"/>
        <v>-</v>
      </c>
      <c r="DJ54" s="19" t="str">
        <f t="shared" ca="1" si="606"/>
        <v>-</v>
      </c>
      <c r="DK54" s="19" t="str">
        <f t="shared" ca="1" si="606"/>
        <v>-</v>
      </c>
      <c r="DL54" s="19">
        <f t="shared" ca="1" si="606"/>
        <v>0</v>
      </c>
      <c r="DM54" s="19" t="str">
        <f t="shared" ca="1" si="606"/>
        <v>-</v>
      </c>
      <c r="DN54" s="19" t="str">
        <f t="shared" ca="1" si="606"/>
        <v>-</v>
      </c>
      <c r="DO54" s="19" t="str">
        <f t="shared" ca="1" si="603"/>
        <v>-</v>
      </c>
      <c r="DP54" s="19">
        <f t="shared" ca="1" si="603"/>
        <v>0</v>
      </c>
      <c r="DQ54" s="19">
        <f t="shared" ca="1" si="603"/>
        <v>0</v>
      </c>
      <c r="DR54" s="9"/>
      <c r="DS54" s="19">
        <f t="shared" ref="DS54:EE62" ca="1" si="607">OFFSET(DS$5,$B54,0)</f>
        <v>0</v>
      </c>
      <c r="DT54" s="19">
        <f t="shared" ca="1" si="607"/>
        <v>0</v>
      </c>
      <c r="DU54" s="19">
        <f t="shared" ca="1" si="607"/>
        <v>0</v>
      </c>
      <c r="DV54" s="19">
        <f t="shared" ca="1" si="607"/>
        <v>0</v>
      </c>
      <c r="DW54" s="19">
        <f t="shared" ca="1" si="607"/>
        <v>0</v>
      </c>
      <c r="DX54" s="19">
        <f t="shared" ca="1" si="607"/>
        <v>0</v>
      </c>
      <c r="DY54" s="19">
        <f t="shared" ca="1" si="607"/>
        <v>0</v>
      </c>
      <c r="DZ54" s="19">
        <f t="shared" ca="1" si="607"/>
        <v>0</v>
      </c>
      <c r="EA54" s="19">
        <f t="shared" ca="1" si="607"/>
        <v>0</v>
      </c>
      <c r="EB54" s="19">
        <f t="shared" ca="1" si="607"/>
        <v>0</v>
      </c>
      <c r="EC54" s="19">
        <f t="shared" ca="1" si="607"/>
        <v>0</v>
      </c>
      <c r="ED54" s="19">
        <f t="shared" ca="1" si="607"/>
        <v>0</v>
      </c>
      <c r="EE54" s="19">
        <f t="shared" ca="1" si="607"/>
        <v>0</v>
      </c>
      <c r="EF54" s="433">
        <f t="shared" ref="EF54:EG80" si="608">IF(AND($O54=EF$19,$AE54&lt;&gt;0,$AP54=EF$21),INDEX(i.LTWFeedLevels,$AE54,MOD(EF$15-1,7)+1),0)</f>
        <v>0</v>
      </c>
      <c r="EG54" s="433">
        <f t="shared" si="608"/>
        <v>0</v>
      </c>
      <c r="EH54" s="116">
        <f t="shared" ref="EH54:EL80" si="609">IF(AND($M54=EH$17,$O54=EH$19,$AH54=EH$16,OR($P54=EH$20,EH$20=1),$AP54=EH$21),INDEX(i.FS_Strategy,$AI54+1,$AH54),0)</f>
        <v>0</v>
      </c>
      <c r="EI54" s="116">
        <f t="shared" ca="1" si="609"/>
        <v>0</v>
      </c>
      <c r="EJ54" s="116">
        <f t="shared" ca="1" si="609"/>
        <v>0</v>
      </c>
      <c r="EK54" s="116">
        <f t="shared" ca="1" si="609"/>
        <v>0</v>
      </c>
      <c r="EL54" s="116">
        <f t="shared" ca="1" si="609"/>
        <v>0</v>
      </c>
      <c r="EM54" s="537">
        <f t="shared" ref="EM54:EM80" ca="1" si="610">IF(AND($M54=EM$17,$O54=EM$19,$AH54=EM$16,OR($P54=EM$20,EM$20=1),$AP54=EM$21),INDEX(i.FS_Strategy,$AJ54+1,$AH54),0)</f>
        <v>0</v>
      </c>
      <c r="EN54" s="116">
        <f t="shared" ref="EN54:ER80" ca="1" si="611">IF(AND($M54=EN$17,$O54=EN$19,$AH54=EN$16,OR($P54=EN$20,EN$20=1),$AP54=EN$21),INDEX(i.FS_Strategy,$AI54+1,$AH54),0)</f>
        <v>0</v>
      </c>
      <c r="EO54" s="116">
        <f t="shared" ca="1" si="611"/>
        <v>0</v>
      </c>
      <c r="EP54" s="116">
        <f t="shared" ca="1" si="611"/>
        <v>0</v>
      </c>
      <c r="EQ54" s="116">
        <f t="shared" ca="1" si="611"/>
        <v>0</v>
      </c>
      <c r="ER54" s="116">
        <f t="shared" ca="1" si="611"/>
        <v>0</v>
      </c>
      <c r="ES54" s="537">
        <f t="shared" ref="ES54:ES80" ca="1" si="612">IF(AND($M54=ES$17,$O54=ES$19,$AH54=ES$16,OR($P54=ES$20,ES$20=1),$AP54=ES$21),INDEX(i.FS_Strategy,$AJ54+1,$AH54),0)</f>
        <v>0</v>
      </c>
      <c r="ET54" s="116">
        <f t="shared" ref="ET54:EX80" ca="1" si="613">IF(AND($M54=ET$17,$O54=ET$19,$AH54=ET$16,OR($P54=ET$20,ET$20=1),$AP54=ET$21),INDEX(i.FS_Strategy,$AI54+1,$AH54),0)</f>
        <v>0</v>
      </c>
      <c r="EU54" s="116">
        <f t="shared" ca="1" si="613"/>
        <v>0</v>
      </c>
      <c r="EV54" s="116">
        <f t="shared" ca="1" si="613"/>
        <v>0</v>
      </c>
      <c r="EW54" s="116">
        <f t="shared" ca="1" si="613"/>
        <v>0</v>
      </c>
      <c r="EX54" s="116">
        <f t="shared" ca="1" si="613"/>
        <v>0</v>
      </c>
      <c r="EY54" s="537">
        <f t="shared" ref="EY54:EY80" ca="1" si="614">IF(AND($M54=EY$17,$O54=EY$19,$AH54=EY$16,OR($P54=EY$20,EY$20=1),$AP54=EY$21),INDEX(i.FS_Strategy,$AJ54+1,$AH54),0)</f>
        <v>0</v>
      </c>
      <c r="EZ54" s="116">
        <f t="shared" ref="EZ54:FD80" ca="1" si="615">IF(AND($M54=EZ$17,$O54=EZ$19,$AH54=EZ$16,OR($P54=EZ$20,EZ$20=1),$AP54=EZ$21),INDEX(i.FS_Strategy,$AI54+1,$AH54),0)</f>
        <v>0</v>
      </c>
      <c r="FA54" s="116">
        <f t="shared" ca="1" si="615"/>
        <v>0</v>
      </c>
      <c r="FB54" s="116">
        <f t="shared" ca="1" si="615"/>
        <v>0</v>
      </c>
      <c r="FC54" s="116">
        <f t="shared" ca="1" si="615"/>
        <v>0</v>
      </c>
      <c r="FD54" s="116">
        <f t="shared" ca="1" si="615"/>
        <v>0</v>
      </c>
      <c r="FE54" s="537">
        <f t="shared" ref="FE54:FE80" ca="1" si="616">IF(AND($M54=FE$17,$O54=FE$19,$AH54=FE$16,OR($P54=FE$20,FE$20=1),$AP54=FE$21),INDEX(i.FS_Strategy,$AJ54+1,$AH54),0)</f>
        <v>0</v>
      </c>
      <c r="FF54" s="116">
        <f t="shared" ref="FF54:FJ80" ca="1" si="617">IF(AND($M54=FF$17,$O54=FF$19,$AH54=FF$16,OR($P54=FF$20,FF$20=1),$AP54=FF$21),INDEX(i.FS_Strategy,$AI54+1,$AH54),0)</f>
        <v>0</v>
      </c>
      <c r="FG54" s="116">
        <f t="shared" ca="1" si="617"/>
        <v>0</v>
      </c>
      <c r="FH54" s="116">
        <f t="shared" ca="1" si="617"/>
        <v>0</v>
      </c>
      <c r="FI54" s="116">
        <f t="shared" ca="1" si="617"/>
        <v>0</v>
      </c>
      <c r="FJ54" s="116">
        <f t="shared" ca="1" si="617"/>
        <v>0</v>
      </c>
      <c r="FK54" s="537">
        <f t="shared" ref="FK54:FK80" ca="1" si="618">IF(AND($M54=FK$17,$O54=FK$19,$AH54=FK$16,OR($P54=FK$20,FK$20=1),$AP54=FK$21),INDEX(i.FS_Strategy,$AJ54+1,$AH54),0)</f>
        <v>0</v>
      </c>
      <c r="FL54" s="116">
        <f t="shared" ref="FL54:FP80" ca="1" si="619">IF(AND($M54=FL$17,$O54=FL$19,$AH54=FL$16,OR($P54=FL$20,FL$20=1),$AP54=FL$21),INDEX(i.FS_Strategy,$AI54+1,$AH54),0)</f>
        <v>0</v>
      </c>
      <c r="FM54" s="116">
        <f t="shared" ca="1" si="619"/>
        <v>0</v>
      </c>
      <c r="FN54" s="116">
        <f t="shared" ca="1" si="619"/>
        <v>0</v>
      </c>
      <c r="FO54" s="116">
        <f t="shared" ca="1" si="619"/>
        <v>0</v>
      </c>
      <c r="FP54" s="116">
        <f t="shared" ca="1" si="619"/>
        <v>0</v>
      </c>
      <c r="FQ54" s="537">
        <f t="shared" ref="FQ54:FQ80" ca="1" si="620">IF(AND($M54=FQ$17,$O54=FQ$19,$AH54=FQ$16,OR($P54=FQ$20,FQ$20=1),$AP54=FQ$21),INDEX(i.FS_Strategy,$AJ54+1,$AH54),0)</f>
        <v>0</v>
      </c>
      <c r="FR54" s="117">
        <f t="shared" ref="FR54:FU80" ca="1" si="621">IF(AND($M54=FR$17,$O54=FR$19,$AH54=FR$16,OR($P54=FR$20,FR$20=1)),INDEX(i.FS_Strategy,$AJ54+1,$AH54),0)</f>
        <v>0</v>
      </c>
      <c r="FS54" s="117">
        <f t="shared" ca="1" si="621"/>
        <v>0</v>
      </c>
      <c r="FT54" s="117">
        <f t="shared" ca="1" si="621"/>
        <v>0</v>
      </c>
      <c r="FU54" s="117">
        <f t="shared" ca="1" si="621"/>
        <v>0</v>
      </c>
      <c r="FV54" s="556">
        <f t="shared" ref="FV54:GO59" ca="1" si="622">IF(AND($M54=FV$17,$O54=FV$19,$AH54=FV$16,OR($P54=FV$20,FV$20=1)),INDEX(i.FS_Strategy,$AK54+1,$AH54),0)</f>
        <v>0</v>
      </c>
      <c r="FW54" s="556">
        <f t="shared" ca="1" si="622"/>
        <v>0</v>
      </c>
      <c r="FX54" s="556">
        <f t="shared" ca="1" si="622"/>
        <v>0</v>
      </c>
      <c r="FY54" s="556">
        <f t="shared" ca="1" si="622"/>
        <v>0</v>
      </c>
      <c r="FZ54" s="556">
        <f t="shared" ca="1" si="622"/>
        <v>0</v>
      </c>
      <c r="GA54" s="556">
        <f t="shared" ca="1" si="622"/>
        <v>0</v>
      </c>
      <c r="GB54" s="556">
        <f t="shared" ca="1" si="622"/>
        <v>0</v>
      </c>
      <c r="GC54" s="556">
        <f t="shared" ca="1" si="622"/>
        <v>0</v>
      </c>
      <c r="GD54" s="556">
        <f t="shared" ca="1" si="622"/>
        <v>0</v>
      </c>
      <c r="GE54" s="556">
        <f t="shared" ca="1" si="622"/>
        <v>0</v>
      </c>
      <c r="GF54" s="556">
        <f t="shared" ca="1" si="622"/>
        <v>0</v>
      </c>
      <c r="GG54" s="556">
        <f t="shared" ca="1" si="622"/>
        <v>0</v>
      </c>
      <c r="GH54" s="556">
        <f t="shared" ca="1" si="622"/>
        <v>0</v>
      </c>
      <c r="GI54" s="556">
        <f t="shared" ca="1" si="622"/>
        <v>0</v>
      </c>
      <c r="GJ54" s="556">
        <f t="shared" ca="1" si="622"/>
        <v>0</v>
      </c>
      <c r="GK54" s="556">
        <f t="shared" ca="1" si="622"/>
        <v>0</v>
      </c>
      <c r="GL54" s="556">
        <f t="shared" ca="1" si="622"/>
        <v>0</v>
      </c>
      <c r="GM54" s="556">
        <f t="shared" ca="1" si="622"/>
        <v>0</v>
      </c>
      <c r="GN54" s="556">
        <f t="shared" ca="1" si="622"/>
        <v>0</v>
      </c>
      <c r="GO54" s="556">
        <f t="shared" ca="1" si="622"/>
        <v>0</v>
      </c>
      <c r="GP54" s="19">
        <f t="shared" ref="GP54:GP80" ca="1" si="623">OFFSET(GP$5,$B54,0)</f>
        <v>0</v>
      </c>
      <c r="GQ54" s="116">
        <f t="shared" ref="GQ54:GU80" ca="1" si="624">IF(AND($M54=GQ$17,$O54=GQ$19,$AH54=GQ$16,OR($P54=GQ$20,GQ$20=1),$AP54=GQ$21),INDEX(i.FS_Strategy,$AI54+1,$AH54),0)</f>
        <v>0</v>
      </c>
      <c r="GR54" s="116">
        <f t="shared" ca="1" si="624"/>
        <v>0</v>
      </c>
      <c r="GS54" s="116">
        <f t="shared" ca="1" si="624"/>
        <v>0</v>
      </c>
      <c r="GT54" s="116">
        <f t="shared" ca="1" si="624"/>
        <v>0</v>
      </c>
      <c r="GU54" s="116">
        <f t="shared" ca="1" si="624"/>
        <v>0</v>
      </c>
      <c r="GV54" s="537">
        <f t="shared" ref="GV54:GV80" ca="1" si="625">IF(AND($M54=GV$17,$O54=GV$19,$AH54=GV$16,OR($P54=GV$20,GV$20=1),$AP54=GV$21),INDEX(i.FS_Strategy,$AJ54+1,$AH54),0)</f>
        <v>0</v>
      </c>
      <c r="GW54" s="116">
        <f t="shared" ref="GW54:HA80" ca="1" si="626">IF(AND($M54=GW$17,$O54=GW$19,$AH54=GW$16,OR($P54=GW$20,GW$20=1),$AP54=GW$21),INDEX(i.FS_Strategy,$AI54+1,$AH54),0)</f>
        <v>0</v>
      </c>
      <c r="GX54" s="116">
        <f t="shared" ca="1" si="626"/>
        <v>0</v>
      </c>
      <c r="GY54" s="116">
        <f t="shared" ca="1" si="626"/>
        <v>0</v>
      </c>
      <c r="GZ54" s="116">
        <f t="shared" ca="1" si="626"/>
        <v>0</v>
      </c>
      <c r="HA54" s="116">
        <f t="shared" ca="1" si="626"/>
        <v>0</v>
      </c>
      <c r="HB54" s="537">
        <f t="shared" ref="HB54:HB80" ca="1" si="627">IF(AND($M54=HB$17,$O54=HB$19,$AH54=HB$16,OR($P54=HB$20,HB$20=1),$AP54=HB$21),INDEX(i.FS_Strategy,$AJ54+1,$AH54),0)</f>
        <v>0</v>
      </c>
      <c r="HC54" s="116">
        <f t="shared" ref="HC54:HG80" ca="1" si="628">IF(AND($M54=HC$17,$O54=HC$19,$AH54=HC$16,OR($P54=HC$20,HC$20=1),$AP54=HC$21),INDEX(i.FS_Strategy,$AI54+1,$AH54),0)</f>
        <v>0</v>
      </c>
      <c r="HD54" s="116">
        <f t="shared" ca="1" si="628"/>
        <v>0</v>
      </c>
      <c r="HE54" s="116">
        <f t="shared" ca="1" si="628"/>
        <v>0</v>
      </c>
      <c r="HF54" s="116">
        <f t="shared" ca="1" si="628"/>
        <v>0</v>
      </c>
      <c r="HG54" s="116">
        <f t="shared" ca="1" si="628"/>
        <v>0</v>
      </c>
      <c r="HH54" s="537">
        <f t="shared" ref="HH54:HH80" ca="1" si="629">IF(AND($M54=HH$17,$O54=HH$19,$AH54=HH$16,OR($P54=HH$20,HH$20=1),$AP54=HH$21),INDEX(i.FS_Strategy,$AJ54+1,$AH54),0)</f>
        <v>0</v>
      </c>
      <c r="HI54" s="116">
        <f t="shared" ref="HI54:HM80" ca="1" si="630">IF(AND($M54=HI$17,$O54=HI$19,$AH54=HI$16,OR($P54=HI$20,HI$20=1),$AP54=HI$21),INDEX(i.FS_Strategy,$AI54+1,$AH54),0)</f>
        <v>0</v>
      </c>
      <c r="HJ54" s="116">
        <f t="shared" ca="1" si="630"/>
        <v>0</v>
      </c>
      <c r="HK54" s="116">
        <f t="shared" ca="1" si="630"/>
        <v>0</v>
      </c>
      <c r="HL54" s="116">
        <f t="shared" ca="1" si="630"/>
        <v>0</v>
      </c>
      <c r="HM54" s="116">
        <f t="shared" ca="1" si="630"/>
        <v>0</v>
      </c>
      <c r="HN54" s="537">
        <f t="shared" ref="HN54:HN80" ca="1" si="631">IF(AND($M54=HN$17,$O54=HN$19,$AH54=HN$16,OR($P54=HN$20,HN$20=1),$AP54=HN$21),INDEX(i.FS_Strategy,$AJ54+1,$AH54),0)</f>
        <v>0</v>
      </c>
      <c r="HO54" s="116">
        <f t="shared" ref="HO54:HS80" ca="1" si="632">IF(AND($M54=HO$17,$O54=HO$19,$AH54=HO$16,OR($P54=HO$20,HO$20=1),$AP54=HO$21),INDEX(i.FS_Strategy,$AI54+1,$AH54),0)</f>
        <v>0</v>
      </c>
      <c r="HP54" s="116">
        <f t="shared" ca="1" si="632"/>
        <v>0</v>
      </c>
      <c r="HQ54" s="116">
        <f t="shared" ca="1" si="632"/>
        <v>0</v>
      </c>
      <c r="HR54" s="116">
        <f t="shared" ca="1" si="632"/>
        <v>0</v>
      </c>
      <c r="HS54" s="116">
        <f t="shared" ca="1" si="632"/>
        <v>0</v>
      </c>
      <c r="HT54" s="537">
        <f t="shared" ref="HT54:HT80" ca="1" si="633">IF(AND($M54=HT$17,$O54=HT$19,$AH54=HT$16,OR($P54=HT$20,HT$20=1),$AP54=HT$21),INDEX(i.FS_Strategy,$AJ54+1,$AH54),0)</f>
        <v>0</v>
      </c>
      <c r="HU54" s="116">
        <f t="shared" ref="HU54:HY80" ca="1" si="634">IF(AND($M54=HU$17,$O54=HU$19,$AH54=HU$16,OR($P54=HU$20,HU$20=1),$AP54=HU$21),INDEX(i.FS_Strategy,$AI54+1,$AH54),0)</f>
        <v>0</v>
      </c>
      <c r="HV54" s="116">
        <f t="shared" ca="1" si="634"/>
        <v>0</v>
      </c>
      <c r="HW54" s="116">
        <f t="shared" ca="1" si="634"/>
        <v>0</v>
      </c>
      <c r="HX54" s="116">
        <f t="shared" ca="1" si="634"/>
        <v>0</v>
      </c>
      <c r="HY54" s="116">
        <f t="shared" ca="1" si="634"/>
        <v>0</v>
      </c>
      <c r="HZ54" s="537">
        <f t="shared" ref="HZ54:HZ80" ca="1" si="635">IF(AND($M54=HZ$17,$O54=HZ$19,$AH54=HZ$16,OR($P54=HZ$20,HZ$20=1),$AP54=HZ$21),INDEX(i.FS_Strategy,$AJ54+1,$AH54),0)</f>
        <v>0</v>
      </c>
      <c r="IA54" s="117">
        <f t="shared" ref="IA54:ID80" ca="1" si="636">IF(AND($M54=IA$17,$O54=IA$19,$AH54=IA$16,OR($P54=IA$20,IA$20=1)),INDEX(i.FS_Strategy,$AJ54+1,$AH54),0)</f>
        <v>0</v>
      </c>
      <c r="IB54" s="117">
        <f t="shared" ca="1" si="636"/>
        <v>0</v>
      </c>
      <c r="IC54" s="117">
        <f t="shared" ca="1" si="636"/>
        <v>0</v>
      </c>
      <c r="ID54" s="117">
        <f t="shared" ca="1" si="636"/>
        <v>0</v>
      </c>
      <c r="IE54" s="556">
        <f t="shared" ref="IE54:IX59" ca="1" si="637">IF(AND($M54=IE$17,$O54=IE$19,$AH54=IE$16,OR($P54=IE$20,IE$20=1)),INDEX(i.FS_Strategy,$AK54+1,$AH54),0)</f>
        <v>0</v>
      </c>
      <c r="IF54" s="556">
        <f t="shared" ca="1" si="637"/>
        <v>0</v>
      </c>
      <c r="IG54" s="556">
        <f t="shared" ca="1" si="637"/>
        <v>0</v>
      </c>
      <c r="IH54" s="556">
        <f t="shared" ca="1" si="637"/>
        <v>0</v>
      </c>
      <c r="II54" s="556">
        <f t="shared" ca="1" si="637"/>
        <v>0</v>
      </c>
      <c r="IJ54" s="556">
        <f t="shared" ca="1" si="637"/>
        <v>0</v>
      </c>
      <c r="IK54" s="556">
        <f t="shared" ca="1" si="637"/>
        <v>0</v>
      </c>
      <c r="IL54" s="556">
        <f t="shared" ca="1" si="637"/>
        <v>0</v>
      </c>
      <c r="IM54" s="556">
        <f t="shared" ca="1" si="637"/>
        <v>0</v>
      </c>
      <c r="IN54" s="556">
        <f t="shared" ca="1" si="637"/>
        <v>0</v>
      </c>
      <c r="IO54" s="556">
        <f t="shared" ca="1" si="637"/>
        <v>0</v>
      </c>
      <c r="IP54" s="556">
        <f t="shared" ca="1" si="637"/>
        <v>0</v>
      </c>
      <c r="IQ54" s="556">
        <f t="shared" ca="1" si="637"/>
        <v>0</v>
      </c>
      <c r="IR54" s="556">
        <f t="shared" ca="1" si="637"/>
        <v>0</v>
      </c>
      <c r="IS54" s="556">
        <f t="shared" ca="1" si="637"/>
        <v>0</v>
      </c>
      <c r="IT54" s="556">
        <f t="shared" ca="1" si="637"/>
        <v>0</v>
      </c>
      <c r="IU54" s="556">
        <f t="shared" ca="1" si="637"/>
        <v>0</v>
      </c>
      <c r="IV54" s="556">
        <f t="shared" ca="1" si="637"/>
        <v>0</v>
      </c>
      <c r="IW54" s="556">
        <f t="shared" ca="1" si="637"/>
        <v>0</v>
      </c>
      <c r="IX54" s="556">
        <f t="shared" ca="1" si="637"/>
        <v>0</v>
      </c>
      <c r="IY54" s="19">
        <f t="shared" ref="IY54:IY80" ca="1" si="638">OFFSET(IY$5,$B54,0)</f>
        <v>0</v>
      </c>
      <c r="IZ54" s="5">
        <f t="shared" ref="IZ54:IZ80" si="639">INDEX(i.TOL,$O54,IZ$15)</f>
        <v>67</v>
      </c>
      <c r="JA54" s="9"/>
      <c r="JB54" s="5">
        <f t="shared" ref="JB54:JC80" si="640">INDEX(i.FlkStrctr,$N54,JB$15)</f>
        <v>1</v>
      </c>
      <c r="JC54" s="5" t="b">
        <f t="shared" si="640"/>
        <v>0</v>
      </c>
      <c r="JD54" s="19">
        <f t="shared" ref="JD54:KP59" ca="1" si="641">OFFSET(JD$5,$B54,0)</f>
        <v>0</v>
      </c>
      <c r="JE54" s="5">
        <f t="shared" ref="JE54:JE80" si="642">INDEX(i.RR_scenario,$U54,$N54)</f>
        <v>0</v>
      </c>
      <c r="JF54" s="5">
        <f t="shared" ref="JF54:JF80" si="643">INDEX(i.dryman,($AM54-1)*4+$AL54,JF$15)</f>
        <v>1.2500000000000001E-2</v>
      </c>
      <c r="JG54" s="5">
        <f t="shared" ref="JG54:JG80" si="644">INDEX(i.Triplets_mortality,$AB54+1,JG$15)</f>
        <v>0</v>
      </c>
      <c r="JH54" s="19">
        <f t="shared" ca="1" si="641"/>
        <v>0</v>
      </c>
      <c r="JI54" s="5">
        <f t="shared" ref="JI54:JI80" si="645">INDEX(i.FlkStrctr,$N54,JI$15)</f>
        <v>60</v>
      </c>
      <c r="JJ54" s="5">
        <f t="shared" ref="JJ54:JJ80" si="646">INDEX(i.Triplet_pi_yatf,$AD54+1,JJ$15)</f>
        <v>1</v>
      </c>
      <c r="JK54" s="19">
        <f t="shared" ca="1" si="641"/>
        <v>0</v>
      </c>
      <c r="JL54" s="19">
        <f t="shared" ca="1" si="641"/>
        <v>0</v>
      </c>
      <c r="JM54" s="19">
        <f t="shared" ca="1" si="641"/>
        <v>0</v>
      </c>
      <c r="JN54" s="19">
        <f t="shared" ca="1" si="641"/>
        <v>0</v>
      </c>
      <c r="JO54" s="19">
        <f t="shared" ca="1" si="641"/>
        <v>0</v>
      </c>
      <c r="JP54" s="19">
        <f t="shared" ca="1" si="641"/>
        <v>0</v>
      </c>
      <c r="JQ54" s="19">
        <f t="shared" ca="1" si="641"/>
        <v>0</v>
      </c>
      <c r="JR54" s="19">
        <f t="shared" ca="1" si="641"/>
        <v>0</v>
      </c>
      <c r="JS54" s="19">
        <f t="shared" ca="1" si="641"/>
        <v>0</v>
      </c>
      <c r="JT54" s="19">
        <f t="shared" ca="1" si="641"/>
        <v>0</v>
      </c>
      <c r="JU54" s="19">
        <f t="shared" ca="1" si="641"/>
        <v>0</v>
      </c>
      <c r="JV54" s="19">
        <f t="shared" ca="1" si="641"/>
        <v>0</v>
      </c>
      <c r="JW54" s="19">
        <f t="shared" ca="1" si="641"/>
        <v>0</v>
      </c>
      <c r="JX54" s="19">
        <f t="shared" ca="1" si="641"/>
        <v>0</v>
      </c>
      <c r="JY54" s="19">
        <f t="shared" ca="1" si="641"/>
        <v>0</v>
      </c>
      <c r="JZ54" s="19">
        <f t="shared" ca="1" si="641"/>
        <v>0</v>
      </c>
      <c r="KA54" s="19">
        <f t="shared" ca="1" si="641"/>
        <v>0</v>
      </c>
      <c r="KB54" s="19">
        <f t="shared" ca="1" si="641"/>
        <v>0</v>
      </c>
      <c r="KC54" s="19">
        <f t="shared" ca="1" si="641"/>
        <v>0</v>
      </c>
      <c r="KD54" s="19">
        <f t="shared" ca="1" si="641"/>
        <v>0</v>
      </c>
      <c r="KE54" s="19">
        <f t="shared" ca="1" si="641"/>
        <v>0</v>
      </c>
      <c r="KF54" s="5">
        <f t="shared" ref="KF54:KI80" si="647">INDEX(i.dryman,($AM54-1)*4+$AL54,KF$16)</f>
        <v>0</v>
      </c>
      <c r="KG54" s="5">
        <f t="shared" si="647"/>
        <v>6.25E-2</v>
      </c>
      <c r="KH54" s="5">
        <f t="shared" si="647"/>
        <v>6.25E-2</v>
      </c>
      <c r="KI54" s="5">
        <f t="shared" si="647"/>
        <v>6.25E-2</v>
      </c>
      <c r="KJ54" s="19">
        <f t="shared" ca="1" si="641"/>
        <v>0</v>
      </c>
      <c r="KK54" s="19">
        <f t="shared" ca="1" si="641"/>
        <v>0</v>
      </c>
      <c r="KL54" s="19">
        <f t="shared" ca="1" si="641"/>
        <v>0</v>
      </c>
      <c r="KM54" s="19">
        <f t="shared" ca="1" si="641"/>
        <v>0</v>
      </c>
      <c r="KN54" s="19">
        <f t="shared" ca="1" si="641"/>
        <v>1</v>
      </c>
      <c r="KO54" s="19">
        <f t="shared" ca="1" si="641"/>
        <v>0</v>
      </c>
      <c r="KP54" s="19">
        <f t="shared" ca="1" si="641"/>
        <v>1</v>
      </c>
      <c r="KQ54" s="9"/>
      <c r="KR54" s="5" t="b">
        <f t="shared" ref="KR54:KR80" ca="1" si="648">IF($L54&lt;&gt;0,INDEX(i.cropgraze_inc,$L54,KR$15),OFFSET(KR$5,$B54,0))</f>
        <v>1</v>
      </c>
      <c r="KS54" s="5" t="b">
        <f t="shared" ref="KS54:KU80" si="649">($O54=KS$19)</f>
        <v>0</v>
      </c>
      <c r="KT54" s="5" t="b">
        <f t="shared" si="649"/>
        <v>0</v>
      </c>
      <c r="KU54" s="5" t="b">
        <f t="shared" si="649"/>
        <v>1</v>
      </c>
      <c r="KV54" s="136">
        <f t="shared" ref="KV54:KW80" si="650">$P54</f>
        <v>2</v>
      </c>
      <c r="KW54" s="136">
        <f t="shared" si="650"/>
        <v>2</v>
      </c>
      <c r="KX54" s="5" t="b">
        <f t="shared" ref="KX54:LA80" si="651">INDEX(i.dryman,($AM54-1)*4+$AL54,KX$15)</f>
        <v>0</v>
      </c>
      <c r="KY54" s="5" t="b">
        <f t="shared" si="651"/>
        <v>1</v>
      </c>
      <c r="KZ54" s="5" t="b">
        <f t="shared" si="651"/>
        <v>1</v>
      </c>
      <c r="LA54" s="5" t="b">
        <f t="shared" si="651"/>
        <v>0</v>
      </c>
      <c r="LB54" s="5">
        <f t="shared" ref="LB54:LC80" si="652">INDEX(i.dryman,($AM54-1)*4+$AL54,LB$15+$N54-1)</f>
        <v>1</v>
      </c>
      <c r="LC54" s="5">
        <f t="shared" si="652"/>
        <v>0</v>
      </c>
      <c r="LD54" s="5" t="b">
        <f t="shared" ref="LD54:LD80" si="653">AND(INDEX(i.dryman,($AM54-1)*4+$AL54,LD$15),($KW54&gt;0))</f>
        <v>0</v>
      </c>
      <c r="LE54" s="5" t="str" cm="1">
        <f t="array" aca="1" ref="LE54" ca="1">IF(OR(LF54:LM54&lt;&gt;"-"),TRUE,"-")</f>
        <v>-</v>
      </c>
      <c r="LF54" s="19" t="str">
        <f t="shared" ref="LF54:LM74" ca="1" si="654">OFFSET(LF$5,$B54,0)</f>
        <v>-</v>
      </c>
      <c r="LG54" s="19" t="str">
        <f t="shared" ca="1" si="654"/>
        <v>-</v>
      </c>
      <c r="LH54" s="19" t="str">
        <f t="shared" ca="1" si="654"/>
        <v>-</v>
      </c>
      <c r="LI54" s="19" t="str">
        <f t="shared" ca="1" si="654"/>
        <v>-</v>
      </c>
      <c r="LJ54" s="19" t="str">
        <f t="shared" ca="1" si="654"/>
        <v>-</v>
      </c>
      <c r="LK54" s="19" t="str">
        <f t="shared" ca="1" si="654"/>
        <v>-</v>
      </c>
      <c r="LL54" s="19" t="str">
        <f t="shared" ca="1" si="654"/>
        <v>-</v>
      </c>
      <c r="LM54" s="19" t="str">
        <f t="shared" ca="1" si="654"/>
        <v>-</v>
      </c>
      <c r="LN54" s="466">
        <v>5000</v>
      </c>
      <c r="LO54" s="5" t="b">
        <f t="array" aca="1" ref="LO54" ca="1">IF(OR(LP54:LV54&lt;&gt;"-"),TRUE,"-")</f>
        <v>1</v>
      </c>
      <c r="LP54" s="19">
        <f t="shared" ref="LP54:LY69" ca="1" si="655">OFFSET(LP$5,$B54,0)</f>
        <v>0</v>
      </c>
      <c r="LQ54" s="19" t="str">
        <f t="shared" ca="1" si="655"/>
        <v>-</v>
      </c>
      <c r="LR54" s="19">
        <f t="shared" ca="1" si="655"/>
        <v>999999</v>
      </c>
      <c r="LS54" s="19">
        <f t="shared" ca="1" si="655"/>
        <v>999999</v>
      </c>
      <c r="LT54" s="19">
        <f t="shared" ca="1" si="655"/>
        <v>999999</v>
      </c>
      <c r="LU54" s="19">
        <f t="shared" ca="1" si="655"/>
        <v>999999</v>
      </c>
      <c r="LV54" s="19">
        <f t="shared" ca="1" si="655"/>
        <v>999999</v>
      </c>
      <c r="LW54" s="19" t="str">
        <f t="shared" ca="1" si="655"/>
        <v>-</v>
      </c>
      <c r="LX54" s="19" t="str">
        <f ca="1">OFFSET(LX$5,$B54,0)</f>
        <v>-</v>
      </c>
      <c r="LY54" s="19" t="str">
        <f ca="1">OFFSET(LY$5,$B54,0)</f>
        <v>-</v>
      </c>
      <c r="LZ54" s="19" t="b">
        <f t="shared" ref="LZ54:MA80" ca="1" si="656">OFFSET(LZ$5,$B54,0)</f>
        <v>1</v>
      </c>
      <c r="MA54" s="19">
        <f t="shared" ca="1" si="656"/>
        <v>0</v>
      </c>
      <c r="MB54" s="5" t="str">
        <f t="shared" ref="MB54:ME80" si="657">INDEX(i.FlkStrctr,$N54,MB$15)</f>
        <v>-</v>
      </c>
      <c r="MC54" s="5" t="str">
        <f t="shared" si="657"/>
        <v>-</v>
      </c>
      <c r="MD54" s="5" t="str">
        <f t="shared" si="657"/>
        <v>-</v>
      </c>
      <c r="ME54" s="5" t="str">
        <f t="shared" si="657"/>
        <v>-</v>
      </c>
      <c r="MF54" s="19" t="str">
        <f t="shared" ref="MF54:NU59" ca="1" si="658">OFFSET(MF$5,$B54,0)</f>
        <v>-</v>
      </c>
      <c r="MG54" s="19" t="str">
        <f t="shared" ca="1" si="658"/>
        <v>-</v>
      </c>
      <c r="MH54" s="19" t="str">
        <f t="shared" ca="1" si="658"/>
        <v>-</v>
      </c>
      <c r="MI54" s="19" t="str">
        <f t="shared" ca="1" si="658"/>
        <v>-</v>
      </c>
      <c r="MJ54" s="19">
        <f t="shared" ca="1" si="658"/>
        <v>0.5</v>
      </c>
      <c r="MK54" s="19">
        <f t="shared" ca="1" si="658"/>
        <v>0.5</v>
      </c>
      <c r="ML54" s="19" t="str">
        <f t="shared" ca="1" si="658"/>
        <v>-</v>
      </c>
      <c r="MM54" s="5">
        <f t="shared" ref="MM54:MR80" si="659">INDEX(i.FlkStrctr,$N54,MM$15)</f>
        <v>0</v>
      </c>
      <c r="MN54" s="5">
        <f t="shared" si="659"/>
        <v>500</v>
      </c>
      <c r="MO54" s="5">
        <f t="shared" si="659"/>
        <v>500</v>
      </c>
      <c r="MP54" s="5" t="str">
        <f t="shared" si="659"/>
        <v>-</v>
      </c>
      <c r="MQ54" s="5">
        <f t="shared" si="659"/>
        <v>150</v>
      </c>
      <c r="MR54" s="5">
        <f t="shared" si="659"/>
        <v>364</v>
      </c>
      <c r="MS54" s="5">
        <f t="shared" ref="MS54:MS80" si="660">INDEX(i.conservation,$AC54+1,$O54)</f>
        <v>1</v>
      </c>
      <c r="MT54" s="9"/>
      <c r="MU54" s="19">
        <f t="shared" ca="1" si="658"/>
        <v>70</v>
      </c>
      <c r="MV54" s="19">
        <f t="shared" ca="1" si="658"/>
        <v>50</v>
      </c>
      <c r="MW54" s="19">
        <f t="shared" ca="1" si="658"/>
        <v>75</v>
      </c>
      <c r="MX54" s="19">
        <f t="shared" ca="1" si="658"/>
        <v>50</v>
      </c>
      <c r="MY54" s="5">
        <f t="shared" ref="MY54:MY80" si="661">INDEX(i.WoolPrices,$W54,MY$15)</f>
        <v>1</v>
      </c>
      <c r="MZ54" s="5">
        <f t="shared" ref="MZ54:MZ80" si="662">INDEX(i.MeatPrices,$X54,MZ$15)</f>
        <v>1</v>
      </c>
      <c r="NA54" s="5">
        <f t="shared" ref="NA54:NA80" si="663">INDEX(i.GrainPrices,$V54,NA$15)</f>
        <v>1</v>
      </c>
      <c r="NB54" s="9"/>
      <c r="NC54" s="19" t="b">
        <f t="shared" ref="NC54:NL72" ca="1" si="664">OFFSET(NC$5,$B54,0)</f>
        <v>0</v>
      </c>
      <c r="ND54" s="19" t="b">
        <f t="shared" ca="1" si="664"/>
        <v>0</v>
      </c>
      <c r="NE54" s="19">
        <f t="shared" ca="1" si="664"/>
        <v>2</v>
      </c>
      <c r="NF54" s="19">
        <f t="shared" ca="1" si="664"/>
        <v>1</v>
      </c>
      <c r="NG54" s="19">
        <f t="shared" ca="1" si="664"/>
        <v>2</v>
      </c>
      <c r="NH54" s="19">
        <f t="shared" ca="1" si="664"/>
        <v>0</v>
      </c>
      <c r="NI54" s="19" t="str">
        <f t="shared" ca="1" si="664"/>
        <v>-</v>
      </c>
      <c r="NJ54" s="466" t="b">
        <v>1</v>
      </c>
      <c r="NK54" s="19">
        <f t="shared" ca="1" si="664"/>
        <v>448.65000000000003</v>
      </c>
      <c r="NL54" s="19" t="str">
        <f t="shared" ca="1" si="664"/>
        <v>-</v>
      </c>
      <c r="NM54" s="19">
        <f t="shared" ca="1" si="658"/>
        <v>1</v>
      </c>
      <c r="NN54" s="19">
        <f t="shared" ca="1" si="658"/>
        <v>1</v>
      </c>
      <c r="NO54" s="19">
        <f t="shared" ca="1" si="658"/>
        <v>1</v>
      </c>
      <c r="NP54" s="19">
        <f t="shared" ca="1" si="658"/>
        <v>1</v>
      </c>
      <c r="NQ54" s="19">
        <f t="shared" ca="1" si="658"/>
        <v>1</v>
      </c>
      <c r="NR54" s="19">
        <f t="shared" ca="1" si="658"/>
        <v>1</v>
      </c>
      <c r="NS54" s="19">
        <f t="shared" ca="1" si="658"/>
        <v>1</v>
      </c>
      <c r="NT54" s="19">
        <f t="shared" ca="1" si="658"/>
        <v>1</v>
      </c>
      <c r="NU54" s="19">
        <f t="shared" ca="1" si="658"/>
        <v>1</v>
      </c>
      <c r="NV54" s="9"/>
      <c r="NW54" s="539" t="str">
        <f t="shared" ref="NW54:PF59" si="665">IF(AND($O54=NW$19, $AP54=NW$21),TRUE,"-")</f>
        <v>-</v>
      </c>
      <c r="NX54" s="539" t="str">
        <f t="shared" si="665"/>
        <v>-</v>
      </c>
      <c r="NY54" s="539" t="str">
        <f t="shared" si="665"/>
        <v>-</v>
      </c>
      <c r="NZ54" s="539" t="str">
        <f t="shared" si="665"/>
        <v>-</v>
      </c>
      <c r="OA54" s="539" t="str">
        <f t="shared" si="665"/>
        <v>-</v>
      </c>
      <c r="OB54" s="539" t="str">
        <f t="shared" si="665"/>
        <v>-</v>
      </c>
      <c r="OC54" s="539" t="str">
        <f t="shared" ca="1" si="665"/>
        <v>-</v>
      </c>
      <c r="OD54" s="539" t="str">
        <f t="shared" ca="1" si="665"/>
        <v>-</v>
      </c>
      <c r="OE54" s="539" t="str">
        <f t="shared" ca="1" si="665"/>
        <v>-</v>
      </c>
      <c r="OF54" s="539" t="str">
        <f t="shared" ca="1" si="665"/>
        <v>-</v>
      </c>
      <c r="OG54" s="539" t="str">
        <f t="shared" ca="1" si="665"/>
        <v>-</v>
      </c>
      <c r="OH54" s="539" t="str">
        <f t="shared" ca="1" si="665"/>
        <v>-</v>
      </c>
      <c r="OI54" s="539" t="str">
        <f t="shared" ca="1" si="665"/>
        <v>-</v>
      </c>
      <c r="OJ54" s="539" t="str">
        <f t="shared" ca="1" si="665"/>
        <v>-</v>
      </c>
      <c r="OK54" s="539" t="str">
        <f t="shared" ca="1" si="665"/>
        <v>-</v>
      </c>
      <c r="OL54" s="539" t="str">
        <f t="shared" ca="1" si="665"/>
        <v>-</v>
      </c>
      <c r="OM54" s="539" t="str">
        <f t="shared" ca="1" si="665"/>
        <v>-</v>
      </c>
      <c r="ON54" s="539" t="str">
        <f t="shared" ca="1" si="665"/>
        <v>-</v>
      </c>
      <c r="OO54" s="539" t="str">
        <f t="shared" ca="1" si="665"/>
        <v>-</v>
      </c>
      <c r="OP54" s="539" t="str">
        <f t="shared" ca="1" si="665"/>
        <v>-</v>
      </c>
      <c r="OQ54" s="539" t="str">
        <f t="shared" ca="1" si="665"/>
        <v>-</v>
      </c>
      <c r="OR54" s="539" t="str">
        <f t="shared" ca="1" si="665"/>
        <v>-</v>
      </c>
      <c r="OS54" s="539" t="str">
        <f t="shared" ca="1" si="665"/>
        <v>-</v>
      </c>
      <c r="OT54" s="539" t="str">
        <f t="shared" ca="1" si="665"/>
        <v>-</v>
      </c>
      <c r="OU54" s="539" t="str">
        <f t="shared" ca="1" si="665"/>
        <v>-</v>
      </c>
      <c r="OV54" s="539" t="str">
        <f t="shared" ca="1" si="665"/>
        <v>-</v>
      </c>
      <c r="OW54" s="539" t="str">
        <f t="shared" ca="1" si="665"/>
        <v>-</v>
      </c>
      <c r="OX54" s="539" t="str">
        <f t="shared" ca="1" si="665"/>
        <v>-</v>
      </c>
      <c r="OY54" s="539" t="str">
        <f t="shared" ca="1" si="665"/>
        <v>-</v>
      </c>
      <c r="OZ54" s="539" t="str">
        <f t="shared" ca="1" si="665"/>
        <v>-</v>
      </c>
      <c r="PA54" s="539" t="str">
        <f t="shared" ca="1" si="665"/>
        <v>-</v>
      </c>
      <c r="PB54" s="539" t="str">
        <f t="shared" ca="1" si="665"/>
        <v>-</v>
      </c>
      <c r="PC54" s="539" t="str">
        <f t="shared" ca="1" si="665"/>
        <v>-</v>
      </c>
      <c r="PD54" s="539" t="str">
        <f t="shared" ca="1" si="665"/>
        <v>-</v>
      </c>
      <c r="PE54" s="539" t="str">
        <f t="shared" ca="1" si="665"/>
        <v>-</v>
      </c>
      <c r="PF54" s="539" t="str">
        <f t="shared" ca="1" si="665"/>
        <v>-</v>
      </c>
      <c r="PG54" s="549" t="str">
        <f t="shared" ref="PG54:QF59" si="666">IF($O54=PG$19,TRUE,"-")</f>
        <v>-</v>
      </c>
      <c r="PH54" s="549" t="str">
        <f t="shared" si="666"/>
        <v>-</v>
      </c>
      <c r="PI54" s="549" t="str">
        <f t="shared" si="666"/>
        <v>-</v>
      </c>
      <c r="PJ54" s="549" t="str">
        <f t="shared" si="666"/>
        <v>-</v>
      </c>
      <c r="PK54" s="549" t="str">
        <f t="shared" si="666"/>
        <v>-</v>
      </c>
      <c r="PL54" s="549" t="str">
        <f t="shared" si="666"/>
        <v>-</v>
      </c>
      <c r="PM54" s="549" t="str">
        <f t="shared" si="666"/>
        <v>-</v>
      </c>
      <c r="PN54" s="549" t="str">
        <f t="shared" si="666"/>
        <v>-</v>
      </c>
      <c r="PO54" s="549" t="str">
        <f t="shared" si="666"/>
        <v>-</v>
      </c>
      <c r="PP54" s="549" t="str">
        <f t="shared" si="666"/>
        <v>-</v>
      </c>
      <c r="PQ54" s="549" t="str">
        <f t="shared" si="666"/>
        <v>-</v>
      </c>
      <c r="PR54" s="549" t="str">
        <f t="shared" si="666"/>
        <v>-</v>
      </c>
      <c r="PS54" s="549" t="str">
        <f t="shared" si="666"/>
        <v>-</v>
      </c>
      <c r="PT54" s="549" t="str">
        <f t="shared" si="666"/>
        <v>-</v>
      </c>
      <c r="PU54" s="549" t="str">
        <f t="shared" si="666"/>
        <v>-</v>
      </c>
      <c r="PV54" s="549" t="str">
        <f t="shared" si="666"/>
        <v>-</v>
      </c>
      <c r="PW54" s="549" t="str">
        <f t="shared" si="666"/>
        <v>-</v>
      </c>
      <c r="PX54" s="549" t="str">
        <f t="shared" si="666"/>
        <v>-</v>
      </c>
      <c r="PY54" s="549" t="str">
        <f t="shared" si="666"/>
        <v>-</v>
      </c>
      <c r="PZ54" s="549" t="str">
        <f t="shared" si="666"/>
        <v>-</v>
      </c>
      <c r="QA54" s="549" t="str">
        <f t="shared" si="666"/>
        <v>-</v>
      </c>
      <c r="QB54" s="549" t="str">
        <f t="shared" si="666"/>
        <v>-</v>
      </c>
      <c r="QC54" s="549" t="str">
        <f t="shared" si="666"/>
        <v>-</v>
      </c>
      <c r="QD54" s="549" t="str">
        <f t="shared" si="666"/>
        <v>-</v>
      </c>
      <c r="QE54" s="549" t="str">
        <f t="shared" si="666"/>
        <v>-</v>
      </c>
      <c r="QF54" s="549" t="str">
        <f t="shared" si="666"/>
        <v>-</v>
      </c>
      <c r="QG54" s="539" t="str">
        <f t="shared" ref="QG54:RP59" si="667">IF(AND($O54=QG$19, $AP54=QG$21),TRUE,"-")</f>
        <v>-</v>
      </c>
      <c r="QH54" s="539" t="str">
        <f t="shared" si="667"/>
        <v>-</v>
      </c>
      <c r="QI54" s="539" t="str">
        <f t="shared" si="667"/>
        <v>-</v>
      </c>
      <c r="QJ54" s="539" t="str">
        <f t="shared" si="667"/>
        <v>-</v>
      </c>
      <c r="QK54" s="539" t="str">
        <f t="shared" si="667"/>
        <v>-</v>
      </c>
      <c r="QL54" s="539" t="str">
        <f t="shared" si="667"/>
        <v>-</v>
      </c>
      <c r="QM54" s="539" t="str">
        <f t="shared" ca="1" si="667"/>
        <v>-</v>
      </c>
      <c r="QN54" s="539" t="str">
        <f t="shared" ca="1" si="667"/>
        <v>-</v>
      </c>
      <c r="QO54" s="539" t="str">
        <f t="shared" ca="1" si="667"/>
        <v>-</v>
      </c>
      <c r="QP54" s="539" t="str">
        <f t="shared" ca="1" si="667"/>
        <v>-</v>
      </c>
      <c r="QQ54" s="539" t="str">
        <f t="shared" ca="1" si="667"/>
        <v>-</v>
      </c>
      <c r="QR54" s="539" t="str">
        <f t="shared" ca="1" si="667"/>
        <v>-</v>
      </c>
      <c r="QS54" s="539" t="str">
        <f t="shared" ca="1" si="667"/>
        <v>-</v>
      </c>
      <c r="QT54" s="539" t="str">
        <f t="shared" ca="1" si="667"/>
        <v>-</v>
      </c>
      <c r="QU54" s="539" t="str">
        <f t="shared" ca="1" si="667"/>
        <v>-</v>
      </c>
      <c r="QV54" s="539" t="str">
        <f t="shared" ca="1" si="667"/>
        <v>-</v>
      </c>
      <c r="QW54" s="539" t="str">
        <f t="shared" ca="1" si="667"/>
        <v>-</v>
      </c>
      <c r="QX54" s="539" t="str">
        <f t="shared" ca="1" si="667"/>
        <v>-</v>
      </c>
      <c r="QY54" s="539" t="str">
        <f t="shared" ca="1" si="667"/>
        <v>-</v>
      </c>
      <c r="QZ54" s="539" t="str">
        <f t="shared" ca="1" si="667"/>
        <v>-</v>
      </c>
      <c r="RA54" s="539" t="str">
        <f t="shared" ca="1" si="667"/>
        <v>-</v>
      </c>
      <c r="RB54" s="539" t="str">
        <f t="shared" ca="1" si="667"/>
        <v>-</v>
      </c>
      <c r="RC54" s="539" t="str">
        <f t="shared" ca="1" si="667"/>
        <v>-</v>
      </c>
      <c r="RD54" s="539" t="str">
        <f t="shared" ca="1" si="667"/>
        <v>-</v>
      </c>
      <c r="RE54" s="539" t="str">
        <f t="shared" ca="1" si="667"/>
        <v>-</v>
      </c>
      <c r="RF54" s="539" t="str">
        <f t="shared" ca="1" si="667"/>
        <v>-</v>
      </c>
      <c r="RG54" s="539" t="str">
        <f t="shared" ca="1" si="667"/>
        <v>-</v>
      </c>
      <c r="RH54" s="539" t="str">
        <f t="shared" ca="1" si="667"/>
        <v>-</v>
      </c>
      <c r="RI54" s="539" t="str">
        <f t="shared" ca="1" si="667"/>
        <v>-</v>
      </c>
      <c r="RJ54" s="539" t="str">
        <f t="shared" ca="1" si="667"/>
        <v>-</v>
      </c>
      <c r="RK54" s="539" t="str">
        <f t="shared" ca="1" si="667"/>
        <v>-</v>
      </c>
      <c r="RL54" s="539" t="str">
        <f t="shared" ca="1" si="667"/>
        <v>-</v>
      </c>
      <c r="RM54" s="539" t="str">
        <f t="shared" ca="1" si="667"/>
        <v>-</v>
      </c>
      <c r="RN54" s="539" t="str">
        <f t="shared" ca="1" si="667"/>
        <v>-</v>
      </c>
      <c r="RO54" s="539" t="str">
        <f t="shared" ca="1" si="667"/>
        <v>-</v>
      </c>
      <c r="RP54" s="539" t="str">
        <f t="shared" ca="1" si="667"/>
        <v>-</v>
      </c>
      <c r="RQ54" s="549" t="str">
        <f t="shared" ref="RQ54:SP59" si="668">IF($O54=RQ$19,TRUE,"-")</f>
        <v>-</v>
      </c>
      <c r="RR54" s="549" t="str">
        <f t="shared" si="668"/>
        <v>-</v>
      </c>
      <c r="RS54" s="549" t="str">
        <f t="shared" si="668"/>
        <v>-</v>
      </c>
      <c r="RT54" s="549" t="str">
        <f t="shared" si="668"/>
        <v>-</v>
      </c>
      <c r="RU54" s="549" t="str">
        <f t="shared" si="668"/>
        <v>-</v>
      </c>
      <c r="RV54" s="549" t="str">
        <f t="shared" si="668"/>
        <v>-</v>
      </c>
      <c r="RW54" s="549" t="str">
        <f t="shared" si="668"/>
        <v>-</v>
      </c>
      <c r="RX54" s="549" t="str">
        <f t="shared" si="668"/>
        <v>-</v>
      </c>
      <c r="RY54" s="549" t="str">
        <f t="shared" si="668"/>
        <v>-</v>
      </c>
      <c r="RZ54" s="549" t="str">
        <f t="shared" si="668"/>
        <v>-</v>
      </c>
      <c r="SA54" s="549" t="str">
        <f t="shared" si="668"/>
        <v>-</v>
      </c>
      <c r="SB54" s="549" t="str">
        <f t="shared" si="668"/>
        <v>-</v>
      </c>
      <c r="SC54" s="549" t="str">
        <f t="shared" si="668"/>
        <v>-</v>
      </c>
      <c r="SD54" s="549" t="str">
        <f t="shared" si="668"/>
        <v>-</v>
      </c>
      <c r="SE54" s="549" t="str">
        <f t="shared" si="668"/>
        <v>-</v>
      </c>
      <c r="SF54" s="549" t="str">
        <f t="shared" si="668"/>
        <v>-</v>
      </c>
      <c r="SG54" s="549" t="str">
        <f t="shared" si="668"/>
        <v>-</v>
      </c>
      <c r="SH54" s="549" t="str">
        <f t="shared" si="668"/>
        <v>-</v>
      </c>
      <c r="SI54" s="549" t="str">
        <f t="shared" si="668"/>
        <v>-</v>
      </c>
      <c r="SJ54" s="549" t="str">
        <f t="shared" si="668"/>
        <v>-</v>
      </c>
      <c r="SK54" s="549" t="str">
        <f t="shared" si="668"/>
        <v>-</v>
      </c>
      <c r="SL54" s="549" t="str">
        <f t="shared" si="668"/>
        <v>-</v>
      </c>
      <c r="SM54" s="549" t="str">
        <f t="shared" si="668"/>
        <v>-</v>
      </c>
      <c r="SN54" s="549" t="str">
        <f t="shared" si="668"/>
        <v>-</v>
      </c>
      <c r="SO54" s="549" t="str">
        <f t="shared" si="668"/>
        <v>-</v>
      </c>
      <c r="SP54" s="549" t="str">
        <f t="shared" si="668"/>
        <v>-</v>
      </c>
      <c r="SQ54" s="539" t="b">
        <f t="shared" ref="SQ54:TZ59" si="669">IF(AND($O54=SQ$19, $AP54=SQ$21),TRUE,"-")</f>
        <v>1</v>
      </c>
      <c r="SR54" s="539" t="b">
        <f t="shared" si="669"/>
        <v>1</v>
      </c>
      <c r="SS54" s="539" t="b">
        <f t="shared" si="669"/>
        <v>1</v>
      </c>
      <c r="ST54" s="539" t="b">
        <f t="shared" si="669"/>
        <v>1</v>
      </c>
      <c r="SU54" s="539" t="b">
        <f t="shared" si="669"/>
        <v>1</v>
      </c>
      <c r="SV54" s="539" t="b">
        <f t="shared" si="669"/>
        <v>1</v>
      </c>
      <c r="SW54" s="539" t="str">
        <f t="shared" ca="1" si="669"/>
        <v>-</v>
      </c>
      <c r="SX54" s="539" t="str">
        <f t="shared" ca="1" si="669"/>
        <v>-</v>
      </c>
      <c r="SY54" s="539" t="str">
        <f t="shared" ca="1" si="669"/>
        <v>-</v>
      </c>
      <c r="SZ54" s="539" t="str">
        <f t="shared" ca="1" si="669"/>
        <v>-</v>
      </c>
      <c r="TA54" s="539" t="str">
        <f t="shared" ca="1" si="669"/>
        <v>-</v>
      </c>
      <c r="TB54" s="539" t="str">
        <f t="shared" ca="1" si="669"/>
        <v>-</v>
      </c>
      <c r="TC54" s="539" t="str">
        <f t="shared" ca="1" si="669"/>
        <v>-</v>
      </c>
      <c r="TD54" s="539" t="str">
        <f t="shared" ca="1" si="669"/>
        <v>-</v>
      </c>
      <c r="TE54" s="539" t="str">
        <f t="shared" ca="1" si="669"/>
        <v>-</v>
      </c>
      <c r="TF54" s="539" t="str">
        <f t="shared" ca="1" si="669"/>
        <v>-</v>
      </c>
      <c r="TG54" s="539" t="str">
        <f t="shared" ca="1" si="669"/>
        <v>-</v>
      </c>
      <c r="TH54" s="539" t="str">
        <f t="shared" ca="1" si="669"/>
        <v>-</v>
      </c>
      <c r="TI54" s="539" t="str">
        <f t="shared" ca="1" si="669"/>
        <v>-</v>
      </c>
      <c r="TJ54" s="539" t="str">
        <f t="shared" ca="1" si="669"/>
        <v>-</v>
      </c>
      <c r="TK54" s="539" t="str">
        <f t="shared" ca="1" si="669"/>
        <v>-</v>
      </c>
      <c r="TL54" s="539" t="str">
        <f t="shared" ca="1" si="669"/>
        <v>-</v>
      </c>
      <c r="TM54" s="539" t="str">
        <f t="shared" ca="1" si="669"/>
        <v>-</v>
      </c>
      <c r="TN54" s="539" t="str">
        <f t="shared" ca="1" si="669"/>
        <v>-</v>
      </c>
      <c r="TO54" s="539" t="str">
        <f t="shared" ca="1" si="669"/>
        <v>-</v>
      </c>
      <c r="TP54" s="539" t="str">
        <f t="shared" ca="1" si="669"/>
        <v>-</v>
      </c>
      <c r="TQ54" s="539" t="str">
        <f t="shared" ca="1" si="669"/>
        <v>-</v>
      </c>
      <c r="TR54" s="539" t="str">
        <f t="shared" ca="1" si="669"/>
        <v>-</v>
      </c>
      <c r="TS54" s="539" t="str">
        <f t="shared" ca="1" si="669"/>
        <v>-</v>
      </c>
      <c r="TT54" s="539" t="str">
        <f t="shared" ca="1" si="669"/>
        <v>-</v>
      </c>
      <c r="TU54" s="539" t="str">
        <f t="shared" ca="1" si="669"/>
        <v>-</v>
      </c>
      <c r="TV54" s="539" t="str">
        <f t="shared" ca="1" si="669"/>
        <v>-</v>
      </c>
      <c r="TW54" s="539" t="str">
        <f t="shared" ca="1" si="669"/>
        <v>-</v>
      </c>
      <c r="TX54" s="539" t="str">
        <f t="shared" ca="1" si="669"/>
        <v>-</v>
      </c>
      <c r="TY54" s="539" t="str">
        <f t="shared" ca="1" si="669"/>
        <v>-</v>
      </c>
      <c r="TZ54" s="539" t="str">
        <f t="shared" ca="1" si="669"/>
        <v>-</v>
      </c>
      <c r="UA54" s="549" t="b">
        <f t="shared" ref="UA54:UZ59" si="670">IF($O54=UA$19,TRUE,"-")</f>
        <v>1</v>
      </c>
      <c r="UB54" s="549" t="b">
        <f t="shared" si="670"/>
        <v>1</v>
      </c>
      <c r="UC54" s="549" t="b">
        <f t="shared" si="670"/>
        <v>1</v>
      </c>
      <c r="UD54" s="549" t="b">
        <f t="shared" si="670"/>
        <v>1</v>
      </c>
      <c r="UE54" s="549" t="b">
        <f t="shared" si="670"/>
        <v>1</v>
      </c>
      <c r="UF54" s="549" t="b">
        <f t="shared" si="670"/>
        <v>1</v>
      </c>
      <c r="UG54" s="549" t="b">
        <f t="shared" si="670"/>
        <v>1</v>
      </c>
      <c r="UH54" s="549" t="b">
        <f t="shared" si="670"/>
        <v>1</v>
      </c>
      <c r="UI54" s="549" t="b">
        <f t="shared" si="670"/>
        <v>1</v>
      </c>
      <c r="UJ54" s="549" t="b">
        <f t="shared" si="670"/>
        <v>1</v>
      </c>
      <c r="UK54" s="549" t="b">
        <f t="shared" si="670"/>
        <v>1</v>
      </c>
      <c r="UL54" s="549" t="b">
        <f t="shared" si="670"/>
        <v>1</v>
      </c>
      <c r="UM54" s="549" t="b">
        <f t="shared" si="670"/>
        <v>1</v>
      </c>
      <c r="UN54" s="549" t="b">
        <f t="shared" si="670"/>
        <v>1</v>
      </c>
      <c r="UO54" s="549" t="b">
        <f t="shared" si="670"/>
        <v>1</v>
      </c>
      <c r="UP54" s="549" t="b">
        <f t="shared" si="670"/>
        <v>1</v>
      </c>
      <c r="UQ54" s="549" t="b">
        <f t="shared" si="670"/>
        <v>1</v>
      </c>
      <c r="UR54" s="549" t="b">
        <f t="shared" si="670"/>
        <v>1</v>
      </c>
      <c r="US54" s="549" t="b">
        <f t="shared" si="670"/>
        <v>1</v>
      </c>
      <c r="UT54" s="549" t="b">
        <f t="shared" si="670"/>
        <v>1</v>
      </c>
      <c r="UU54" s="549" t="b">
        <f t="shared" si="670"/>
        <v>1</v>
      </c>
      <c r="UV54" s="549" t="b">
        <f t="shared" si="670"/>
        <v>1</v>
      </c>
      <c r="UW54" s="549" t="b">
        <f t="shared" si="670"/>
        <v>1</v>
      </c>
      <c r="UX54" s="549" t="b">
        <f t="shared" si="670"/>
        <v>1</v>
      </c>
      <c r="UY54" s="549" t="b">
        <f t="shared" si="670"/>
        <v>1</v>
      </c>
      <c r="UZ54" s="549" t="b">
        <f t="shared" si="670"/>
        <v>1</v>
      </c>
      <c r="VA54" s="19">
        <f t="shared" ref="VA54:VA80" ca="1" si="671">OFFSET(VA$5,$B54,0)</f>
        <v>0</v>
      </c>
      <c r="VB54" s="23">
        <v>0</v>
      </c>
    </row>
    <row r="55" spans="1:574" outlineLevel="1">
      <c r="A55" s="21">
        <f t="shared" si="93"/>
        <v>50</v>
      </c>
      <c r="B55" s="21">
        <f>$A$23</f>
        <v>18</v>
      </c>
      <c r="C55">
        <v>108</v>
      </c>
      <c r="D55" s="19" t="str">
        <f t="shared" ca="1" si="583"/>
        <v>SNSW</v>
      </c>
      <c r="E55" t="b">
        <v>1</v>
      </c>
      <c r="F55" t="b">
        <v>0</v>
      </c>
      <c r="G55" t="b">
        <f t="shared" ref="G55" si="672">E55</f>
        <v>1</v>
      </c>
      <c r="H55" s="215">
        <f ca="1">OFFSET(H55,-1,0)+1</f>
        <v>1</v>
      </c>
      <c r="I55" s="26">
        <v>2</v>
      </c>
      <c r="J55" s="26">
        <v>1</v>
      </c>
      <c r="K55" s="26" t="str">
        <f>""</f>
        <v/>
      </c>
      <c r="L55" s="26">
        <v>0</v>
      </c>
      <c r="M55" s="26">
        <f t="shared" si="585"/>
        <v>2</v>
      </c>
      <c r="N55" s="26">
        <v>2</v>
      </c>
      <c r="O55" s="26">
        <v>3</v>
      </c>
      <c r="P55" s="26">
        <v>2</v>
      </c>
      <c r="Q55" s="26">
        <v>0</v>
      </c>
      <c r="R55" s="26">
        <v>0</v>
      </c>
      <c r="S55" s="26">
        <v>0</v>
      </c>
      <c r="T55" s="26">
        <v>0</v>
      </c>
      <c r="U55" s="26">
        <v>1</v>
      </c>
      <c r="V55" s="116">
        <v>1</v>
      </c>
      <c r="W55" s="116">
        <v>1</v>
      </c>
      <c r="X55" s="116">
        <v>1</v>
      </c>
      <c r="Y55" s="211"/>
      <c r="Z55" s="211"/>
      <c r="AA55" s="211"/>
      <c r="AB55" s="211"/>
      <c r="AC55" s="26">
        <v>0</v>
      </c>
      <c r="AD55" s="211"/>
      <c r="AE55" s="211"/>
      <c r="AF55" s="211"/>
      <c r="AG55" s="211"/>
      <c r="AH55" s="211"/>
      <c r="AI55" s="211"/>
      <c r="AJ55" s="211"/>
      <c r="AK55" s="211"/>
      <c r="AL55" s="136">
        <f t="shared" si="586"/>
        <v>2</v>
      </c>
      <c r="AM55" s="136">
        <f>INDEX(CHOOSE($O55,DataAutumn!i.AdultDrys,DataWinter!i.AdultDrys,DataSpring!i.AdultDrys),1,$N55)</f>
        <v>3</v>
      </c>
      <c r="AN55" s="5">
        <f t="shared" si="587"/>
        <v>2</v>
      </c>
      <c r="AO55" s="5">
        <f t="shared" si="587"/>
        <v>0</v>
      </c>
      <c r="AP55" s="5">
        <f t="shared" si="588"/>
        <v>1</v>
      </c>
      <c r="AQ55" s="211"/>
      <c r="AR55" s="211"/>
      <c r="AS55" s="356" t="str">
        <f t="shared" ca="1" si="589"/>
        <v>optimum_carry 00001 SNSW MWM    numbers5000 pasture449 Day204 Scan2-0000 RR000p GP100p WP100p MP100p T_TRUE (F33N11)</v>
      </c>
      <c r="AT55" s="9" t="str">
        <f ca="1">IF(COUNTIF(AS$5:AS55,AS55)=1,"-","Dup")</f>
        <v>-</v>
      </c>
      <c r="AU55" s="9"/>
      <c r="AV55" s="19" t="str">
        <f t="shared" ca="1" si="590"/>
        <v>-</v>
      </c>
      <c r="AW55" s="19" t="str">
        <f t="shared" ca="1" si="590"/>
        <v>-</v>
      </c>
      <c r="AX55" s="19" t="str">
        <f t="shared" ca="1" si="590"/>
        <v>-</v>
      </c>
      <c r="AY55" s="19" t="str">
        <f t="shared" ca="1" si="590"/>
        <v>-</v>
      </c>
      <c r="AZ55" s="19" t="str">
        <f t="shared" ca="1" si="590"/>
        <v>-</v>
      </c>
      <c r="BA55" s="19" t="str">
        <f t="shared" ca="1" si="590"/>
        <v>-</v>
      </c>
      <c r="BB55" s="19" t="str">
        <f t="shared" ca="1" si="590"/>
        <v>-</v>
      </c>
      <c r="BC55" s="19" t="str">
        <f t="shared" ca="1" si="590"/>
        <v>-</v>
      </c>
      <c r="BD55" s="9"/>
      <c r="BE55" s="5" t="b">
        <f t="shared" si="591"/>
        <v>0</v>
      </c>
      <c r="BF55" s="5" t="str">
        <f t="shared" si="591"/>
        <v>-</v>
      </c>
      <c r="BG55" s="5" t="b">
        <f t="shared" si="591"/>
        <v>0</v>
      </c>
      <c r="BH55" s="5" t="b">
        <f t="shared" si="591"/>
        <v>1</v>
      </c>
      <c r="BI55" s="5" t="b">
        <f t="shared" si="591"/>
        <v>1</v>
      </c>
      <c r="BJ55" s="136">
        <f t="shared" si="591"/>
        <v>0</v>
      </c>
      <c r="BK55" s="19" t="b">
        <f t="shared" ca="1" si="592"/>
        <v>0</v>
      </c>
      <c r="BL55" s="9"/>
      <c r="BM55" s="5" t="str">
        <f t="shared" ca="1" si="593"/>
        <v>-</v>
      </c>
      <c r="BN55" s="19" t="str">
        <f t="shared" ca="1" si="594"/>
        <v>-</v>
      </c>
      <c r="BO55" s="19" t="str">
        <f t="shared" ca="1" si="594"/>
        <v>-</v>
      </c>
      <c r="BP55" s="19" t="str">
        <f t="shared" ca="1" si="594"/>
        <v>-</v>
      </c>
      <c r="BQ55" s="5" t="str">
        <f t="shared" ca="1" si="595"/>
        <v>-</v>
      </c>
      <c r="BR55" s="19" t="str">
        <f t="shared" ca="1" si="596"/>
        <v>-</v>
      </c>
      <c r="BS55" s="5" t="str">
        <f t="shared" ca="1" si="597"/>
        <v>-</v>
      </c>
      <c r="BT55" s="19" t="str">
        <f t="shared" ca="1" si="598"/>
        <v>-</v>
      </c>
      <c r="BU55" s="19" t="str">
        <f t="shared" ca="1" si="598"/>
        <v>-</v>
      </c>
      <c r="BV55" s="19" t="str">
        <f t="shared" ca="1" si="598"/>
        <v>-</v>
      </c>
      <c r="BW55" s="5" t="str">
        <f t="shared" ca="1" si="599"/>
        <v>-</v>
      </c>
      <c r="BX55" s="9"/>
      <c r="BY55" s="5" t="b">
        <f t="shared" si="600"/>
        <v>0</v>
      </c>
      <c r="BZ55" s="5" t="str">
        <f t="shared" ca="1" si="601"/>
        <v>-</v>
      </c>
      <c r="CA55" s="5" t="str">
        <f t="shared" ca="1" si="602"/>
        <v>-</v>
      </c>
      <c r="CB55" s="5" t="str">
        <f t="shared" ca="1" si="602"/>
        <v>-</v>
      </c>
      <c r="CC55" s="5" t="str">
        <f t="shared" ca="1" si="602"/>
        <v>-</v>
      </c>
      <c r="CD55" s="5" t="str">
        <f t="shared" ca="1" si="602"/>
        <v>-</v>
      </c>
      <c r="CE55" s="5" t="str">
        <f t="shared" ca="1" si="602"/>
        <v>-</v>
      </c>
      <c r="CF55" s="5" t="str">
        <f t="shared" ca="1" si="602"/>
        <v>-</v>
      </c>
      <c r="CG55" s="5" t="str">
        <f t="shared" ca="1" si="602"/>
        <v>-</v>
      </c>
      <c r="CH55" s="5" t="str">
        <f t="shared" ca="1" si="602"/>
        <v>-</v>
      </c>
      <c r="CI55" s="9"/>
      <c r="CJ55" s="12" t="b">
        <v>1</v>
      </c>
      <c r="CK55" s="12" t="b">
        <v>1</v>
      </c>
      <c r="CL55" s="12" t="b">
        <v>1</v>
      </c>
      <c r="CM55" s="12">
        <f>VALUE($M55&amp;$N55&amp;$O55&amp;$X55&amp;$P55&amp;$Q55&amp;$R55&amp;$S55&amp;$T55&amp;"05")</f>
        <v>22312000005</v>
      </c>
      <c r="CN55" s="12" t="b">
        <v>0</v>
      </c>
      <c r="CO55" s="19" t="str">
        <f t="shared" ca="1" si="603"/>
        <v>-</v>
      </c>
      <c r="CP55" s="19" t="str">
        <f t="shared" ca="1" si="603"/>
        <v>-</v>
      </c>
      <c r="CQ55" s="19" t="str">
        <f t="shared" ca="1" si="603"/>
        <v>-</v>
      </c>
      <c r="CR55" s="433">
        <f t="shared" si="604"/>
        <v>652</v>
      </c>
      <c r="CS55" s="433">
        <f t="shared" si="604"/>
        <v>686</v>
      </c>
      <c r="CT55" s="433">
        <f t="shared" si="604"/>
        <v>721</v>
      </c>
      <c r="CU55" s="144">
        <f t="shared" si="605"/>
        <v>378</v>
      </c>
      <c r="CV55" s="144">
        <f t="shared" si="605"/>
        <v>413</v>
      </c>
      <c r="CW55" s="144">
        <f t="shared" si="605"/>
        <v>448</v>
      </c>
      <c r="CX55" s="19" t="str">
        <f t="shared" ca="1" si="606"/>
        <v>-</v>
      </c>
      <c r="CY55" s="19" t="str">
        <f t="shared" ca="1" si="606"/>
        <v>-</v>
      </c>
      <c r="CZ55" s="19" t="str">
        <f t="shared" ca="1" si="606"/>
        <v>-</v>
      </c>
      <c r="DA55" s="19" t="str">
        <f t="shared" ca="1" si="606"/>
        <v>-</v>
      </c>
      <c r="DB55" s="19" t="str">
        <f t="shared" ca="1" si="606"/>
        <v>-</v>
      </c>
      <c r="DC55" s="19" t="str">
        <f t="shared" ca="1" si="606"/>
        <v>-</v>
      </c>
      <c r="DD55" s="19">
        <f t="shared" ca="1" si="606"/>
        <v>1</v>
      </c>
      <c r="DE55" s="19">
        <f t="shared" ca="1" si="606"/>
        <v>1</v>
      </c>
      <c r="DF55" s="19">
        <f t="shared" ca="1" si="606"/>
        <v>0</v>
      </c>
      <c r="DG55" s="19" t="str">
        <f t="shared" ca="1" si="606"/>
        <v>-</v>
      </c>
      <c r="DH55" s="19" t="str">
        <f t="shared" ca="1" si="606"/>
        <v>-</v>
      </c>
      <c r="DI55" s="19" t="str">
        <f t="shared" ca="1" si="606"/>
        <v>-</v>
      </c>
      <c r="DJ55" s="19" t="str">
        <f t="shared" ca="1" si="606"/>
        <v>-</v>
      </c>
      <c r="DK55" s="19" t="str">
        <f t="shared" ca="1" si="606"/>
        <v>-</v>
      </c>
      <c r="DL55" s="19">
        <f t="shared" ca="1" si="606"/>
        <v>0</v>
      </c>
      <c r="DM55" s="19" t="str">
        <f t="shared" ca="1" si="606"/>
        <v>-</v>
      </c>
      <c r="DN55" s="19" t="str">
        <f t="shared" ca="1" si="606"/>
        <v>-</v>
      </c>
      <c r="DO55" s="19" t="str">
        <f t="shared" ca="1" si="603"/>
        <v>-</v>
      </c>
      <c r="DP55" s="19">
        <f t="shared" ca="1" si="603"/>
        <v>0</v>
      </c>
      <c r="DQ55" s="19">
        <f t="shared" ca="1" si="603"/>
        <v>0</v>
      </c>
      <c r="DR55" s="9"/>
      <c r="DS55" s="19">
        <f t="shared" ca="1" si="607"/>
        <v>0</v>
      </c>
      <c r="DT55" s="19">
        <f t="shared" ca="1" si="607"/>
        <v>0</v>
      </c>
      <c r="DU55" s="19">
        <f t="shared" ca="1" si="607"/>
        <v>0</v>
      </c>
      <c r="DV55" s="19">
        <f t="shared" ca="1" si="607"/>
        <v>0</v>
      </c>
      <c r="DW55" s="19">
        <f t="shared" ca="1" si="607"/>
        <v>0</v>
      </c>
      <c r="DX55" s="19">
        <f t="shared" ca="1" si="607"/>
        <v>0</v>
      </c>
      <c r="DY55" s="19">
        <f t="shared" ca="1" si="607"/>
        <v>0</v>
      </c>
      <c r="DZ55" s="19">
        <f t="shared" ca="1" si="607"/>
        <v>0</v>
      </c>
      <c r="EA55" s="19">
        <f t="shared" ca="1" si="607"/>
        <v>0</v>
      </c>
      <c r="EB55" s="19">
        <f t="shared" ca="1" si="607"/>
        <v>0</v>
      </c>
      <c r="EC55" s="19">
        <f t="shared" ca="1" si="607"/>
        <v>0</v>
      </c>
      <c r="ED55" s="19">
        <f t="shared" ca="1" si="607"/>
        <v>0</v>
      </c>
      <c r="EE55" s="19">
        <f t="shared" ca="1" si="607"/>
        <v>0</v>
      </c>
      <c r="EF55" s="433">
        <f t="shared" si="608"/>
        <v>0</v>
      </c>
      <c r="EG55" s="433">
        <f t="shared" si="608"/>
        <v>0</v>
      </c>
      <c r="EH55" s="116">
        <f t="shared" si="609"/>
        <v>0</v>
      </c>
      <c r="EI55" s="116">
        <f t="shared" ca="1" si="609"/>
        <v>0</v>
      </c>
      <c r="EJ55" s="116">
        <f t="shared" ca="1" si="609"/>
        <v>0</v>
      </c>
      <c r="EK55" s="116">
        <f t="shared" ca="1" si="609"/>
        <v>0</v>
      </c>
      <c r="EL55" s="116">
        <f t="shared" ca="1" si="609"/>
        <v>0</v>
      </c>
      <c r="EM55" s="537">
        <f t="shared" ca="1" si="610"/>
        <v>0</v>
      </c>
      <c r="EN55" s="116">
        <f t="shared" ca="1" si="611"/>
        <v>0</v>
      </c>
      <c r="EO55" s="116">
        <f t="shared" ca="1" si="611"/>
        <v>0</v>
      </c>
      <c r="EP55" s="116">
        <f t="shared" ca="1" si="611"/>
        <v>0</v>
      </c>
      <c r="EQ55" s="116">
        <f t="shared" ca="1" si="611"/>
        <v>0</v>
      </c>
      <c r="ER55" s="116">
        <f t="shared" ca="1" si="611"/>
        <v>0</v>
      </c>
      <c r="ES55" s="537">
        <f t="shared" ca="1" si="612"/>
        <v>0</v>
      </c>
      <c r="ET55" s="116">
        <f t="shared" ca="1" si="613"/>
        <v>0</v>
      </c>
      <c r="EU55" s="116">
        <f t="shared" ca="1" si="613"/>
        <v>0</v>
      </c>
      <c r="EV55" s="116">
        <f t="shared" ca="1" si="613"/>
        <v>0</v>
      </c>
      <c r="EW55" s="116">
        <f t="shared" ca="1" si="613"/>
        <v>0</v>
      </c>
      <c r="EX55" s="116">
        <f t="shared" ca="1" si="613"/>
        <v>0</v>
      </c>
      <c r="EY55" s="537">
        <f t="shared" ca="1" si="614"/>
        <v>0</v>
      </c>
      <c r="EZ55" s="116">
        <f t="shared" ca="1" si="615"/>
        <v>0</v>
      </c>
      <c r="FA55" s="116">
        <f t="shared" ca="1" si="615"/>
        <v>0</v>
      </c>
      <c r="FB55" s="116">
        <f t="shared" ca="1" si="615"/>
        <v>0</v>
      </c>
      <c r="FC55" s="116">
        <f t="shared" ca="1" si="615"/>
        <v>0</v>
      </c>
      <c r="FD55" s="116">
        <f t="shared" ca="1" si="615"/>
        <v>0</v>
      </c>
      <c r="FE55" s="537">
        <f t="shared" ca="1" si="616"/>
        <v>0</v>
      </c>
      <c r="FF55" s="116">
        <f t="shared" ca="1" si="617"/>
        <v>0</v>
      </c>
      <c r="FG55" s="116">
        <f t="shared" ca="1" si="617"/>
        <v>0</v>
      </c>
      <c r="FH55" s="116">
        <f t="shared" ca="1" si="617"/>
        <v>0</v>
      </c>
      <c r="FI55" s="116">
        <f t="shared" ca="1" si="617"/>
        <v>0</v>
      </c>
      <c r="FJ55" s="116">
        <f t="shared" ca="1" si="617"/>
        <v>0</v>
      </c>
      <c r="FK55" s="537">
        <f t="shared" ca="1" si="618"/>
        <v>0</v>
      </c>
      <c r="FL55" s="116">
        <f t="shared" ca="1" si="619"/>
        <v>0</v>
      </c>
      <c r="FM55" s="116">
        <f t="shared" ca="1" si="619"/>
        <v>0</v>
      </c>
      <c r="FN55" s="116">
        <f t="shared" ca="1" si="619"/>
        <v>0</v>
      </c>
      <c r="FO55" s="116">
        <f t="shared" ca="1" si="619"/>
        <v>0</v>
      </c>
      <c r="FP55" s="116">
        <f t="shared" ca="1" si="619"/>
        <v>0</v>
      </c>
      <c r="FQ55" s="537">
        <f t="shared" ca="1" si="620"/>
        <v>0</v>
      </c>
      <c r="FR55" s="117">
        <f t="shared" ca="1" si="621"/>
        <v>0</v>
      </c>
      <c r="FS55" s="117">
        <f t="shared" ca="1" si="621"/>
        <v>0</v>
      </c>
      <c r="FT55" s="117">
        <f t="shared" ca="1" si="621"/>
        <v>0</v>
      </c>
      <c r="FU55" s="117">
        <f t="shared" ca="1" si="621"/>
        <v>0</v>
      </c>
      <c r="FV55" s="556">
        <f t="shared" ca="1" si="622"/>
        <v>0</v>
      </c>
      <c r="FW55" s="556">
        <f t="shared" ca="1" si="622"/>
        <v>0</v>
      </c>
      <c r="FX55" s="556">
        <f t="shared" ca="1" si="622"/>
        <v>0</v>
      </c>
      <c r="FY55" s="556">
        <f t="shared" ca="1" si="622"/>
        <v>0</v>
      </c>
      <c r="FZ55" s="556">
        <f t="shared" ca="1" si="622"/>
        <v>0</v>
      </c>
      <c r="GA55" s="556">
        <f t="shared" ca="1" si="622"/>
        <v>0</v>
      </c>
      <c r="GB55" s="556">
        <f t="shared" ca="1" si="622"/>
        <v>0</v>
      </c>
      <c r="GC55" s="556">
        <f t="shared" ca="1" si="622"/>
        <v>0</v>
      </c>
      <c r="GD55" s="556">
        <f t="shared" ca="1" si="622"/>
        <v>0</v>
      </c>
      <c r="GE55" s="556">
        <f t="shared" ca="1" si="622"/>
        <v>0</v>
      </c>
      <c r="GF55" s="556">
        <f t="shared" ca="1" si="622"/>
        <v>0</v>
      </c>
      <c r="GG55" s="556">
        <f t="shared" ca="1" si="622"/>
        <v>0</v>
      </c>
      <c r="GH55" s="556">
        <f t="shared" ca="1" si="622"/>
        <v>0</v>
      </c>
      <c r="GI55" s="556">
        <f t="shared" ca="1" si="622"/>
        <v>0</v>
      </c>
      <c r="GJ55" s="556">
        <f t="shared" ca="1" si="622"/>
        <v>0</v>
      </c>
      <c r="GK55" s="556">
        <f t="shared" ca="1" si="622"/>
        <v>0</v>
      </c>
      <c r="GL55" s="556">
        <f t="shared" ca="1" si="622"/>
        <v>0</v>
      </c>
      <c r="GM55" s="556">
        <f t="shared" ca="1" si="622"/>
        <v>0</v>
      </c>
      <c r="GN55" s="556">
        <f t="shared" ca="1" si="622"/>
        <v>0</v>
      </c>
      <c r="GO55" s="556">
        <f t="shared" ca="1" si="622"/>
        <v>0</v>
      </c>
      <c r="GP55" s="19">
        <f t="shared" ca="1" si="623"/>
        <v>0</v>
      </c>
      <c r="GQ55" s="116">
        <f t="shared" ca="1" si="624"/>
        <v>0</v>
      </c>
      <c r="GR55" s="116">
        <f t="shared" ca="1" si="624"/>
        <v>0</v>
      </c>
      <c r="GS55" s="116">
        <f t="shared" ca="1" si="624"/>
        <v>0</v>
      </c>
      <c r="GT55" s="116">
        <f t="shared" ca="1" si="624"/>
        <v>0</v>
      </c>
      <c r="GU55" s="116">
        <f t="shared" ca="1" si="624"/>
        <v>0</v>
      </c>
      <c r="GV55" s="537">
        <f t="shared" ca="1" si="625"/>
        <v>0</v>
      </c>
      <c r="GW55" s="116">
        <f t="shared" ca="1" si="626"/>
        <v>0</v>
      </c>
      <c r="GX55" s="116">
        <f t="shared" ca="1" si="626"/>
        <v>0</v>
      </c>
      <c r="GY55" s="116">
        <f t="shared" ca="1" si="626"/>
        <v>0</v>
      </c>
      <c r="GZ55" s="116">
        <f t="shared" ca="1" si="626"/>
        <v>0</v>
      </c>
      <c r="HA55" s="116">
        <f t="shared" ca="1" si="626"/>
        <v>0</v>
      </c>
      <c r="HB55" s="537">
        <f t="shared" ca="1" si="627"/>
        <v>0</v>
      </c>
      <c r="HC55" s="116">
        <f t="shared" ca="1" si="628"/>
        <v>0</v>
      </c>
      <c r="HD55" s="116">
        <f t="shared" ca="1" si="628"/>
        <v>0</v>
      </c>
      <c r="HE55" s="116">
        <f t="shared" ca="1" si="628"/>
        <v>0</v>
      </c>
      <c r="HF55" s="116">
        <f t="shared" ca="1" si="628"/>
        <v>0</v>
      </c>
      <c r="HG55" s="116">
        <f t="shared" ca="1" si="628"/>
        <v>0</v>
      </c>
      <c r="HH55" s="537">
        <f t="shared" ca="1" si="629"/>
        <v>0</v>
      </c>
      <c r="HI55" s="116">
        <f t="shared" ca="1" si="630"/>
        <v>0</v>
      </c>
      <c r="HJ55" s="116">
        <f t="shared" ca="1" si="630"/>
        <v>0</v>
      </c>
      <c r="HK55" s="116">
        <f t="shared" ca="1" si="630"/>
        <v>0</v>
      </c>
      <c r="HL55" s="116">
        <f t="shared" ca="1" si="630"/>
        <v>0</v>
      </c>
      <c r="HM55" s="116">
        <f t="shared" ca="1" si="630"/>
        <v>0</v>
      </c>
      <c r="HN55" s="537">
        <f t="shared" ca="1" si="631"/>
        <v>0</v>
      </c>
      <c r="HO55" s="116">
        <f t="shared" ca="1" si="632"/>
        <v>0</v>
      </c>
      <c r="HP55" s="116">
        <f t="shared" ca="1" si="632"/>
        <v>0</v>
      </c>
      <c r="HQ55" s="116">
        <f t="shared" ca="1" si="632"/>
        <v>0</v>
      </c>
      <c r="HR55" s="116">
        <f t="shared" ca="1" si="632"/>
        <v>0</v>
      </c>
      <c r="HS55" s="116">
        <f t="shared" ca="1" si="632"/>
        <v>0</v>
      </c>
      <c r="HT55" s="537">
        <f t="shared" ca="1" si="633"/>
        <v>0</v>
      </c>
      <c r="HU55" s="116">
        <f t="shared" ca="1" si="634"/>
        <v>0</v>
      </c>
      <c r="HV55" s="116">
        <f t="shared" ca="1" si="634"/>
        <v>0</v>
      </c>
      <c r="HW55" s="116">
        <f t="shared" ca="1" si="634"/>
        <v>0</v>
      </c>
      <c r="HX55" s="116">
        <f t="shared" ca="1" si="634"/>
        <v>0</v>
      </c>
      <c r="HY55" s="116">
        <f t="shared" ca="1" si="634"/>
        <v>0</v>
      </c>
      <c r="HZ55" s="537">
        <f t="shared" ca="1" si="635"/>
        <v>0</v>
      </c>
      <c r="IA55" s="117">
        <f t="shared" ca="1" si="636"/>
        <v>0</v>
      </c>
      <c r="IB55" s="117">
        <f t="shared" ca="1" si="636"/>
        <v>0</v>
      </c>
      <c r="IC55" s="117">
        <f t="shared" ca="1" si="636"/>
        <v>0</v>
      </c>
      <c r="ID55" s="117">
        <f t="shared" ca="1" si="636"/>
        <v>0</v>
      </c>
      <c r="IE55" s="556">
        <f t="shared" ca="1" si="637"/>
        <v>0</v>
      </c>
      <c r="IF55" s="556">
        <f t="shared" ca="1" si="637"/>
        <v>0</v>
      </c>
      <c r="IG55" s="556">
        <f t="shared" ca="1" si="637"/>
        <v>0</v>
      </c>
      <c r="IH55" s="556">
        <f t="shared" ca="1" si="637"/>
        <v>0</v>
      </c>
      <c r="II55" s="556">
        <f t="shared" ca="1" si="637"/>
        <v>0</v>
      </c>
      <c r="IJ55" s="556">
        <f t="shared" ca="1" si="637"/>
        <v>0</v>
      </c>
      <c r="IK55" s="556">
        <f t="shared" ca="1" si="637"/>
        <v>0</v>
      </c>
      <c r="IL55" s="556">
        <f t="shared" ca="1" si="637"/>
        <v>0</v>
      </c>
      <c r="IM55" s="556">
        <f t="shared" ca="1" si="637"/>
        <v>0</v>
      </c>
      <c r="IN55" s="556">
        <f t="shared" ca="1" si="637"/>
        <v>0</v>
      </c>
      <c r="IO55" s="556">
        <f t="shared" ca="1" si="637"/>
        <v>0</v>
      </c>
      <c r="IP55" s="556">
        <f t="shared" ca="1" si="637"/>
        <v>0</v>
      </c>
      <c r="IQ55" s="556">
        <f t="shared" ca="1" si="637"/>
        <v>0</v>
      </c>
      <c r="IR55" s="556">
        <f t="shared" ca="1" si="637"/>
        <v>0</v>
      </c>
      <c r="IS55" s="556">
        <f t="shared" ca="1" si="637"/>
        <v>0</v>
      </c>
      <c r="IT55" s="556">
        <f t="shared" ca="1" si="637"/>
        <v>0</v>
      </c>
      <c r="IU55" s="556">
        <f t="shared" ca="1" si="637"/>
        <v>0</v>
      </c>
      <c r="IV55" s="556">
        <f t="shared" ca="1" si="637"/>
        <v>0</v>
      </c>
      <c r="IW55" s="556">
        <f t="shared" ca="1" si="637"/>
        <v>0</v>
      </c>
      <c r="IX55" s="556">
        <f t="shared" ca="1" si="637"/>
        <v>0</v>
      </c>
      <c r="IY55" s="19">
        <f t="shared" ca="1" si="638"/>
        <v>0</v>
      </c>
      <c r="IZ55" s="5">
        <f t="shared" si="639"/>
        <v>67</v>
      </c>
      <c r="JA55" s="9"/>
      <c r="JB55" s="5">
        <f t="shared" si="640"/>
        <v>1</v>
      </c>
      <c r="JC55" s="5" t="b">
        <f t="shared" si="640"/>
        <v>0</v>
      </c>
      <c r="JD55" s="19">
        <f t="shared" ca="1" si="641"/>
        <v>0</v>
      </c>
      <c r="JE55" s="5">
        <f t="shared" si="642"/>
        <v>0</v>
      </c>
      <c r="JF55" s="5">
        <f t="shared" si="643"/>
        <v>1.2500000000000001E-2</v>
      </c>
      <c r="JG55" s="5">
        <f t="shared" si="644"/>
        <v>0</v>
      </c>
      <c r="JH55" s="19">
        <f t="shared" ca="1" si="641"/>
        <v>0</v>
      </c>
      <c r="JI55" s="5">
        <f t="shared" si="645"/>
        <v>60</v>
      </c>
      <c r="JJ55" s="5">
        <f t="shared" si="646"/>
        <v>1</v>
      </c>
      <c r="JK55" s="19">
        <f t="shared" ca="1" si="641"/>
        <v>0</v>
      </c>
      <c r="JL55" s="19">
        <f t="shared" ca="1" si="641"/>
        <v>0</v>
      </c>
      <c r="JM55" s="19">
        <f t="shared" ca="1" si="641"/>
        <v>0</v>
      </c>
      <c r="JN55" s="19">
        <f t="shared" ca="1" si="641"/>
        <v>0</v>
      </c>
      <c r="JO55" s="19">
        <f t="shared" ca="1" si="641"/>
        <v>0</v>
      </c>
      <c r="JP55" s="19">
        <f t="shared" ca="1" si="641"/>
        <v>0</v>
      </c>
      <c r="JQ55" s="19">
        <f t="shared" ca="1" si="641"/>
        <v>0</v>
      </c>
      <c r="JR55" s="19">
        <f t="shared" ca="1" si="641"/>
        <v>0</v>
      </c>
      <c r="JS55" s="19">
        <f t="shared" ca="1" si="641"/>
        <v>0</v>
      </c>
      <c r="JT55" s="19">
        <f t="shared" ca="1" si="641"/>
        <v>0</v>
      </c>
      <c r="JU55" s="19">
        <f t="shared" ca="1" si="641"/>
        <v>0</v>
      </c>
      <c r="JV55" s="19">
        <f t="shared" ca="1" si="641"/>
        <v>0</v>
      </c>
      <c r="JW55" s="19">
        <f t="shared" ca="1" si="641"/>
        <v>0</v>
      </c>
      <c r="JX55" s="19">
        <f t="shared" ca="1" si="641"/>
        <v>0</v>
      </c>
      <c r="JY55" s="19">
        <f t="shared" ca="1" si="641"/>
        <v>0</v>
      </c>
      <c r="JZ55" s="19">
        <f t="shared" ca="1" si="641"/>
        <v>0</v>
      </c>
      <c r="KA55" s="19">
        <f t="shared" ca="1" si="641"/>
        <v>0</v>
      </c>
      <c r="KB55" s="19">
        <f t="shared" ca="1" si="641"/>
        <v>0</v>
      </c>
      <c r="KC55" s="19">
        <f t="shared" ca="1" si="641"/>
        <v>0</v>
      </c>
      <c r="KD55" s="19">
        <f t="shared" ca="1" si="641"/>
        <v>0</v>
      </c>
      <c r="KE55" s="19">
        <f t="shared" ca="1" si="641"/>
        <v>0</v>
      </c>
      <c r="KF55" s="5">
        <f t="shared" si="647"/>
        <v>0</v>
      </c>
      <c r="KG55" s="5">
        <f t="shared" si="647"/>
        <v>6.25E-2</v>
      </c>
      <c r="KH55" s="5">
        <f t="shared" si="647"/>
        <v>6.25E-2</v>
      </c>
      <c r="KI55" s="5">
        <f t="shared" si="647"/>
        <v>6.25E-2</v>
      </c>
      <c r="KJ55" s="19">
        <f t="shared" ca="1" si="641"/>
        <v>0</v>
      </c>
      <c r="KK55" s="19">
        <f t="shared" ca="1" si="641"/>
        <v>0</v>
      </c>
      <c r="KL55" s="19">
        <f t="shared" ca="1" si="641"/>
        <v>0</v>
      </c>
      <c r="KM55" s="19">
        <f t="shared" ca="1" si="641"/>
        <v>0</v>
      </c>
      <c r="KN55" s="19">
        <f t="shared" ca="1" si="641"/>
        <v>1</v>
      </c>
      <c r="KO55" s="19">
        <f t="shared" ca="1" si="641"/>
        <v>0</v>
      </c>
      <c r="KP55" s="19">
        <f t="shared" ca="1" si="641"/>
        <v>1</v>
      </c>
      <c r="KQ55" s="9"/>
      <c r="KR55" s="5" t="b">
        <f t="shared" ca="1" si="648"/>
        <v>1</v>
      </c>
      <c r="KS55" s="5" t="b">
        <f t="shared" si="649"/>
        <v>0</v>
      </c>
      <c r="KT55" s="5" t="b">
        <f t="shared" si="649"/>
        <v>0</v>
      </c>
      <c r="KU55" s="5" t="b">
        <f t="shared" si="649"/>
        <v>1</v>
      </c>
      <c r="KV55" s="136">
        <f t="shared" si="650"/>
        <v>2</v>
      </c>
      <c r="KW55" s="136">
        <f t="shared" si="650"/>
        <v>2</v>
      </c>
      <c r="KX55" s="5" t="b">
        <f t="shared" si="651"/>
        <v>0</v>
      </c>
      <c r="KY55" s="5" t="b">
        <f t="shared" si="651"/>
        <v>1</v>
      </c>
      <c r="KZ55" s="5" t="b">
        <f t="shared" si="651"/>
        <v>1</v>
      </c>
      <c r="LA55" s="5" t="b">
        <f t="shared" si="651"/>
        <v>0</v>
      </c>
      <c r="LB55" s="5">
        <f t="shared" si="652"/>
        <v>1</v>
      </c>
      <c r="LC55" s="5">
        <f t="shared" si="652"/>
        <v>0</v>
      </c>
      <c r="LD55" s="5" t="b">
        <f t="shared" si="653"/>
        <v>0</v>
      </c>
      <c r="LE55" s="5" t="str" cm="1">
        <f t="array" aca="1" ref="LE55" ca="1">IF(OR(LF55:LM55&lt;&gt;"-"),TRUE,"-")</f>
        <v>-</v>
      </c>
      <c r="LF55" s="19" t="str">
        <f t="shared" ca="1" si="654"/>
        <v>-</v>
      </c>
      <c r="LG55" s="19" t="str">
        <f t="shared" ca="1" si="654"/>
        <v>-</v>
      </c>
      <c r="LH55" s="19" t="str">
        <f t="shared" ca="1" si="654"/>
        <v>-</v>
      </c>
      <c r="LI55" s="19" t="str">
        <f t="shared" ca="1" si="654"/>
        <v>-</v>
      </c>
      <c r="LJ55" s="19" t="str">
        <f t="shared" ca="1" si="654"/>
        <v>-</v>
      </c>
      <c r="LK55" s="19" t="str">
        <f t="shared" ca="1" si="654"/>
        <v>-</v>
      </c>
      <c r="LL55" s="19" t="str">
        <f t="shared" ca="1" si="654"/>
        <v>-</v>
      </c>
      <c r="LM55" s="19" t="str">
        <f t="shared" ca="1" si="654"/>
        <v>-</v>
      </c>
      <c r="LN55" s="466">
        <v>5000</v>
      </c>
      <c r="LO55" s="5" t="b">
        <f t="array" aca="1" ref="LO55" ca="1">IF(OR(LP55:LV55&lt;&gt;"-"),TRUE,"-")</f>
        <v>1</v>
      </c>
      <c r="LP55" s="19">
        <f t="shared" ca="1" si="655"/>
        <v>0</v>
      </c>
      <c r="LQ55" s="19" t="str">
        <f t="shared" ca="1" si="655"/>
        <v>-</v>
      </c>
      <c r="LR55" s="19">
        <f t="shared" ca="1" si="655"/>
        <v>999999</v>
      </c>
      <c r="LS55" s="19">
        <f t="shared" ca="1" si="655"/>
        <v>999999</v>
      </c>
      <c r="LT55" s="19">
        <f t="shared" ca="1" si="655"/>
        <v>999999</v>
      </c>
      <c r="LU55" s="19">
        <f t="shared" ca="1" si="655"/>
        <v>999999</v>
      </c>
      <c r="LV55" s="19">
        <f t="shared" ca="1" si="655"/>
        <v>999999</v>
      </c>
      <c r="LW55" s="19" t="str">
        <f t="shared" ca="1" si="655"/>
        <v>-</v>
      </c>
      <c r="LX55" s="19" t="str">
        <f ca="1">OFFSET(LX$5,$B55,0)</f>
        <v>-</v>
      </c>
      <c r="LY55" s="19" t="str">
        <f ca="1">OFFSET(LY$5,$B55,0)</f>
        <v>-</v>
      </c>
      <c r="LZ55" s="19" t="b">
        <f t="shared" ca="1" si="656"/>
        <v>1</v>
      </c>
      <c r="MA55" s="19">
        <f t="shared" ca="1" si="656"/>
        <v>0</v>
      </c>
      <c r="MB55" s="5" t="str">
        <f t="shared" si="657"/>
        <v>-</v>
      </c>
      <c r="MC55" s="5" t="str">
        <f t="shared" si="657"/>
        <v>-</v>
      </c>
      <c r="MD55" s="5" t="str">
        <f t="shared" si="657"/>
        <v>-</v>
      </c>
      <c r="ME55" s="5" t="str">
        <f t="shared" si="657"/>
        <v>-</v>
      </c>
      <c r="MF55" s="19" t="str">
        <f t="shared" ca="1" si="658"/>
        <v>-</v>
      </c>
      <c r="MG55" s="19" t="str">
        <f t="shared" ca="1" si="658"/>
        <v>-</v>
      </c>
      <c r="MH55" s="19" t="str">
        <f t="shared" ca="1" si="658"/>
        <v>-</v>
      </c>
      <c r="MI55" s="19" t="str">
        <f t="shared" ca="1" si="658"/>
        <v>-</v>
      </c>
      <c r="MJ55" s="19">
        <f t="shared" ca="1" si="658"/>
        <v>0.5</v>
      </c>
      <c r="MK55" s="19">
        <f t="shared" ca="1" si="658"/>
        <v>0.5</v>
      </c>
      <c r="ML55" s="19" t="str">
        <f t="shared" ca="1" si="658"/>
        <v>-</v>
      </c>
      <c r="MM55" s="5">
        <f t="shared" si="659"/>
        <v>0</v>
      </c>
      <c r="MN55" s="5">
        <f t="shared" si="659"/>
        <v>500</v>
      </c>
      <c r="MO55" s="5">
        <f t="shared" si="659"/>
        <v>500</v>
      </c>
      <c r="MP55" s="5">
        <v>575</v>
      </c>
      <c r="MQ55" s="5">
        <f t="shared" si="659"/>
        <v>150</v>
      </c>
      <c r="MR55" s="5">
        <f t="shared" si="659"/>
        <v>364</v>
      </c>
      <c r="MS55" s="5">
        <f t="shared" si="660"/>
        <v>1</v>
      </c>
      <c r="MT55" s="9"/>
      <c r="MU55" s="19">
        <f t="shared" ca="1" si="658"/>
        <v>70</v>
      </c>
      <c r="MV55" s="19">
        <f t="shared" ca="1" si="658"/>
        <v>50</v>
      </c>
      <c r="MW55" s="19">
        <f t="shared" ca="1" si="658"/>
        <v>75</v>
      </c>
      <c r="MX55" s="19">
        <f t="shared" ca="1" si="658"/>
        <v>50</v>
      </c>
      <c r="MY55" s="5">
        <f t="shared" si="661"/>
        <v>1</v>
      </c>
      <c r="MZ55" s="5">
        <f t="shared" si="662"/>
        <v>1</v>
      </c>
      <c r="NA55" s="5">
        <f t="shared" si="663"/>
        <v>1</v>
      </c>
      <c r="NB55" s="9"/>
      <c r="NC55" s="19" t="b">
        <f t="shared" ca="1" si="664"/>
        <v>0</v>
      </c>
      <c r="ND55" s="19" t="b">
        <f t="shared" ca="1" si="664"/>
        <v>0</v>
      </c>
      <c r="NE55" s="19">
        <f t="shared" ca="1" si="664"/>
        <v>2</v>
      </c>
      <c r="NF55" s="19">
        <f t="shared" ca="1" si="664"/>
        <v>1</v>
      </c>
      <c r="NG55" s="19">
        <f t="shared" ca="1" si="664"/>
        <v>2</v>
      </c>
      <c r="NH55" s="19">
        <f t="shared" ca="1" si="664"/>
        <v>0</v>
      </c>
      <c r="NI55" s="19" t="str">
        <f t="shared" ca="1" si="664"/>
        <v>-</v>
      </c>
      <c r="NJ55" s="466" t="b">
        <v>1</v>
      </c>
      <c r="NK55" s="19">
        <f t="shared" ca="1" si="664"/>
        <v>448.65000000000003</v>
      </c>
      <c r="NL55" s="19" t="str">
        <f t="shared" ca="1" si="664"/>
        <v>-</v>
      </c>
      <c r="NM55" s="19">
        <f t="shared" ca="1" si="658"/>
        <v>1</v>
      </c>
      <c r="NN55" s="19">
        <f t="shared" ca="1" si="658"/>
        <v>1</v>
      </c>
      <c r="NO55" s="19">
        <f t="shared" ca="1" si="658"/>
        <v>1</v>
      </c>
      <c r="NP55" s="19">
        <f t="shared" ca="1" si="658"/>
        <v>1</v>
      </c>
      <c r="NQ55" s="19">
        <f t="shared" ca="1" si="658"/>
        <v>1</v>
      </c>
      <c r="NR55" s="19">
        <f t="shared" ca="1" si="658"/>
        <v>1</v>
      </c>
      <c r="NS55" s="19">
        <f t="shared" ca="1" si="658"/>
        <v>1</v>
      </c>
      <c r="NT55" s="19">
        <f t="shared" ca="1" si="658"/>
        <v>1</v>
      </c>
      <c r="NU55" s="19">
        <f t="shared" ca="1" si="658"/>
        <v>1</v>
      </c>
      <c r="NV55" s="9"/>
      <c r="NW55" s="539" t="str">
        <f t="shared" si="665"/>
        <v>-</v>
      </c>
      <c r="NX55" s="539" t="str">
        <f t="shared" si="665"/>
        <v>-</v>
      </c>
      <c r="NY55" s="539" t="str">
        <f t="shared" si="665"/>
        <v>-</v>
      </c>
      <c r="NZ55" s="539" t="str">
        <f t="shared" si="665"/>
        <v>-</v>
      </c>
      <c r="OA55" s="539" t="str">
        <f t="shared" si="665"/>
        <v>-</v>
      </c>
      <c r="OB55" s="539" t="str">
        <f t="shared" si="665"/>
        <v>-</v>
      </c>
      <c r="OC55" s="539" t="str">
        <f t="shared" ca="1" si="665"/>
        <v>-</v>
      </c>
      <c r="OD55" s="539" t="str">
        <f t="shared" ca="1" si="665"/>
        <v>-</v>
      </c>
      <c r="OE55" s="539" t="str">
        <f t="shared" ca="1" si="665"/>
        <v>-</v>
      </c>
      <c r="OF55" s="539" t="str">
        <f t="shared" ca="1" si="665"/>
        <v>-</v>
      </c>
      <c r="OG55" s="539" t="str">
        <f t="shared" ca="1" si="665"/>
        <v>-</v>
      </c>
      <c r="OH55" s="539" t="str">
        <f t="shared" ca="1" si="665"/>
        <v>-</v>
      </c>
      <c r="OI55" s="539" t="str">
        <f t="shared" ca="1" si="665"/>
        <v>-</v>
      </c>
      <c r="OJ55" s="539" t="str">
        <f t="shared" ca="1" si="665"/>
        <v>-</v>
      </c>
      <c r="OK55" s="539" t="str">
        <f t="shared" ca="1" si="665"/>
        <v>-</v>
      </c>
      <c r="OL55" s="539" t="str">
        <f t="shared" ca="1" si="665"/>
        <v>-</v>
      </c>
      <c r="OM55" s="539" t="str">
        <f t="shared" ca="1" si="665"/>
        <v>-</v>
      </c>
      <c r="ON55" s="539" t="str">
        <f t="shared" ca="1" si="665"/>
        <v>-</v>
      </c>
      <c r="OO55" s="539" t="str">
        <f t="shared" ca="1" si="665"/>
        <v>-</v>
      </c>
      <c r="OP55" s="539" t="str">
        <f t="shared" ca="1" si="665"/>
        <v>-</v>
      </c>
      <c r="OQ55" s="539" t="str">
        <f t="shared" ca="1" si="665"/>
        <v>-</v>
      </c>
      <c r="OR55" s="539" t="str">
        <f t="shared" ca="1" si="665"/>
        <v>-</v>
      </c>
      <c r="OS55" s="539" t="str">
        <f t="shared" ca="1" si="665"/>
        <v>-</v>
      </c>
      <c r="OT55" s="539" t="str">
        <f t="shared" ca="1" si="665"/>
        <v>-</v>
      </c>
      <c r="OU55" s="539" t="str">
        <f t="shared" ca="1" si="665"/>
        <v>-</v>
      </c>
      <c r="OV55" s="539" t="str">
        <f t="shared" ca="1" si="665"/>
        <v>-</v>
      </c>
      <c r="OW55" s="539" t="str">
        <f t="shared" ca="1" si="665"/>
        <v>-</v>
      </c>
      <c r="OX55" s="539" t="str">
        <f t="shared" ca="1" si="665"/>
        <v>-</v>
      </c>
      <c r="OY55" s="539" t="str">
        <f t="shared" ca="1" si="665"/>
        <v>-</v>
      </c>
      <c r="OZ55" s="539" t="str">
        <f t="shared" ca="1" si="665"/>
        <v>-</v>
      </c>
      <c r="PA55" s="539" t="str">
        <f t="shared" ca="1" si="665"/>
        <v>-</v>
      </c>
      <c r="PB55" s="539" t="str">
        <f t="shared" ca="1" si="665"/>
        <v>-</v>
      </c>
      <c r="PC55" s="539" t="str">
        <f t="shared" ca="1" si="665"/>
        <v>-</v>
      </c>
      <c r="PD55" s="539" t="str">
        <f t="shared" ca="1" si="665"/>
        <v>-</v>
      </c>
      <c r="PE55" s="539" t="str">
        <f t="shared" ca="1" si="665"/>
        <v>-</v>
      </c>
      <c r="PF55" s="539" t="str">
        <f t="shared" ca="1" si="665"/>
        <v>-</v>
      </c>
      <c r="PG55" s="549" t="str">
        <f t="shared" si="666"/>
        <v>-</v>
      </c>
      <c r="PH55" s="549" t="str">
        <f t="shared" si="666"/>
        <v>-</v>
      </c>
      <c r="PI55" s="549" t="str">
        <f t="shared" si="666"/>
        <v>-</v>
      </c>
      <c r="PJ55" s="549" t="str">
        <f t="shared" si="666"/>
        <v>-</v>
      </c>
      <c r="PK55" s="549" t="str">
        <f t="shared" si="666"/>
        <v>-</v>
      </c>
      <c r="PL55" s="549" t="str">
        <f t="shared" si="666"/>
        <v>-</v>
      </c>
      <c r="PM55" s="549" t="str">
        <f t="shared" si="666"/>
        <v>-</v>
      </c>
      <c r="PN55" s="549" t="str">
        <f t="shared" si="666"/>
        <v>-</v>
      </c>
      <c r="PO55" s="549" t="str">
        <f t="shared" si="666"/>
        <v>-</v>
      </c>
      <c r="PP55" s="549" t="str">
        <f t="shared" si="666"/>
        <v>-</v>
      </c>
      <c r="PQ55" s="549" t="str">
        <f t="shared" si="666"/>
        <v>-</v>
      </c>
      <c r="PR55" s="549" t="str">
        <f t="shared" si="666"/>
        <v>-</v>
      </c>
      <c r="PS55" s="549" t="str">
        <f t="shared" si="666"/>
        <v>-</v>
      </c>
      <c r="PT55" s="549" t="str">
        <f t="shared" si="666"/>
        <v>-</v>
      </c>
      <c r="PU55" s="549" t="str">
        <f t="shared" si="666"/>
        <v>-</v>
      </c>
      <c r="PV55" s="549" t="str">
        <f t="shared" si="666"/>
        <v>-</v>
      </c>
      <c r="PW55" s="549" t="str">
        <f t="shared" si="666"/>
        <v>-</v>
      </c>
      <c r="PX55" s="549" t="str">
        <f t="shared" si="666"/>
        <v>-</v>
      </c>
      <c r="PY55" s="549" t="str">
        <f t="shared" si="666"/>
        <v>-</v>
      </c>
      <c r="PZ55" s="549" t="str">
        <f t="shared" si="666"/>
        <v>-</v>
      </c>
      <c r="QA55" s="549" t="str">
        <f t="shared" si="666"/>
        <v>-</v>
      </c>
      <c r="QB55" s="549" t="str">
        <f t="shared" si="666"/>
        <v>-</v>
      </c>
      <c r="QC55" s="549" t="str">
        <f t="shared" si="666"/>
        <v>-</v>
      </c>
      <c r="QD55" s="549" t="str">
        <f t="shared" si="666"/>
        <v>-</v>
      </c>
      <c r="QE55" s="549" t="str">
        <f t="shared" si="666"/>
        <v>-</v>
      </c>
      <c r="QF55" s="549" t="str">
        <f t="shared" si="666"/>
        <v>-</v>
      </c>
      <c r="QG55" s="539" t="str">
        <f t="shared" si="667"/>
        <v>-</v>
      </c>
      <c r="QH55" s="539" t="str">
        <f t="shared" si="667"/>
        <v>-</v>
      </c>
      <c r="QI55" s="539" t="str">
        <f t="shared" si="667"/>
        <v>-</v>
      </c>
      <c r="QJ55" s="539" t="str">
        <f t="shared" si="667"/>
        <v>-</v>
      </c>
      <c r="QK55" s="539" t="str">
        <f t="shared" si="667"/>
        <v>-</v>
      </c>
      <c r="QL55" s="539" t="str">
        <f t="shared" si="667"/>
        <v>-</v>
      </c>
      <c r="QM55" s="539" t="str">
        <f t="shared" ca="1" si="667"/>
        <v>-</v>
      </c>
      <c r="QN55" s="539" t="str">
        <f t="shared" ca="1" si="667"/>
        <v>-</v>
      </c>
      <c r="QO55" s="539" t="str">
        <f t="shared" ca="1" si="667"/>
        <v>-</v>
      </c>
      <c r="QP55" s="539" t="str">
        <f t="shared" ca="1" si="667"/>
        <v>-</v>
      </c>
      <c r="QQ55" s="539" t="str">
        <f t="shared" ca="1" si="667"/>
        <v>-</v>
      </c>
      <c r="QR55" s="539" t="str">
        <f t="shared" ca="1" si="667"/>
        <v>-</v>
      </c>
      <c r="QS55" s="539" t="str">
        <f t="shared" ca="1" si="667"/>
        <v>-</v>
      </c>
      <c r="QT55" s="539" t="str">
        <f t="shared" ca="1" si="667"/>
        <v>-</v>
      </c>
      <c r="QU55" s="539" t="str">
        <f t="shared" ca="1" si="667"/>
        <v>-</v>
      </c>
      <c r="QV55" s="539" t="str">
        <f t="shared" ca="1" si="667"/>
        <v>-</v>
      </c>
      <c r="QW55" s="539" t="str">
        <f t="shared" ca="1" si="667"/>
        <v>-</v>
      </c>
      <c r="QX55" s="539" t="str">
        <f t="shared" ca="1" si="667"/>
        <v>-</v>
      </c>
      <c r="QY55" s="539" t="str">
        <f t="shared" ca="1" si="667"/>
        <v>-</v>
      </c>
      <c r="QZ55" s="539" t="str">
        <f t="shared" ca="1" si="667"/>
        <v>-</v>
      </c>
      <c r="RA55" s="539" t="str">
        <f t="shared" ca="1" si="667"/>
        <v>-</v>
      </c>
      <c r="RB55" s="539" t="str">
        <f t="shared" ca="1" si="667"/>
        <v>-</v>
      </c>
      <c r="RC55" s="539" t="str">
        <f t="shared" ca="1" si="667"/>
        <v>-</v>
      </c>
      <c r="RD55" s="539" t="str">
        <f t="shared" ca="1" si="667"/>
        <v>-</v>
      </c>
      <c r="RE55" s="539" t="str">
        <f t="shared" ca="1" si="667"/>
        <v>-</v>
      </c>
      <c r="RF55" s="539" t="str">
        <f t="shared" ca="1" si="667"/>
        <v>-</v>
      </c>
      <c r="RG55" s="539" t="str">
        <f t="shared" ca="1" si="667"/>
        <v>-</v>
      </c>
      <c r="RH55" s="539" t="str">
        <f t="shared" ca="1" si="667"/>
        <v>-</v>
      </c>
      <c r="RI55" s="539" t="str">
        <f t="shared" ca="1" si="667"/>
        <v>-</v>
      </c>
      <c r="RJ55" s="539" t="str">
        <f t="shared" ca="1" si="667"/>
        <v>-</v>
      </c>
      <c r="RK55" s="539" t="str">
        <f t="shared" ca="1" si="667"/>
        <v>-</v>
      </c>
      <c r="RL55" s="539" t="str">
        <f t="shared" ca="1" si="667"/>
        <v>-</v>
      </c>
      <c r="RM55" s="539" t="str">
        <f t="shared" ca="1" si="667"/>
        <v>-</v>
      </c>
      <c r="RN55" s="539" t="str">
        <f t="shared" ca="1" si="667"/>
        <v>-</v>
      </c>
      <c r="RO55" s="539" t="str">
        <f t="shared" ca="1" si="667"/>
        <v>-</v>
      </c>
      <c r="RP55" s="539" t="str">
        <f t="shared" ca="1" si="667"/>
        <v>-</v>
      </c>
      <c r="RQ55" s="549" t="str">
        <f t="shared" si="668"/>
        <v>-</v>
      </c>
      <c r="RR55" s="549" t="str">
        <f t="shared" si="668"/>
        <v>-</v>
      </c>
      <c r="RS55" s="549" t="str">
        <f t="shared" si="668"/>
        <v>-</v>
      </c>
      <c r="RT55" s="549" t="str">
        <f t="shared" si="668"/>
        <v>-</v>
      </c>
      <c r="RU55" s="549" t="str">
        <f t="shared" si="668"/>
        <v>-</v>
      </c>
      <c r="RV55" s="549" t="str">
        <f t="shared" si="668"/>
        <v>-</v>
      </c>
      <c r="RW55" s="549" t="str">
        <f t="shared" si="668"/>
        <v>-</v>
      </c>
      <c r="RX55" s="549" t="str">
        <f t="shared" si="668"/>
        <v>-</v>
      </c>
      <c r="RY55" s="549" t="str">
        <f t="shared" si="668"/>
        <v>-</v>
      </c>
      <c r="RZ55" s="549" t="str">
        <f t="shared" si="668"/>
        <v>-</v>
      </c>
      <c r="SA55" s="549" t="str">
        <f t="shared" si="668"/>
        <v>-</v>
      </c>
      <c r="SB55" s="549" t="str">
        <f t="shared" si="668"/>
        <v>-</v>
      </c>
      <c r="SC55" s="549" t="str">
        <f t="shared" si="668"/>
        <v>-</v>
      </c>
      <c r="SD55" s="549" t="str">
        <f t="shared" si="668"/>
        <v>-</v>
      </c>
      <c r="SE55" s="549" t="str">
        <f t="shared" si="668"/>
        <v>-</v>
      </c>
      <c r="SF55" s="549" t="str">
        <f t="shared" si="668"/>
        <v>-</v>
      </c>
      <c r="SG55" s="549" t="str">
        <f t="shared" si="668"/>
        <v>-</v>
      </c>
      <c r="SH55" s="549" t="str">
        <f t="shared" si="668"/>
        <v>-</v>
      </c>
      <c r="SI55" s="549" t="str">
        <f t="shared" si="668"/>
        <v>-</v>
      </c>
      <c r="SJ55" s="549" t="str">
        <f t="shared" si="668"/>
        <v>-</v>
      </c>
      <c r="SK55" s="549" t="str">
        <f t="shared" si="668"/>
        <v>-</v>
      </c>
      <c r="SL55" s="549" t="str">
        <f t="shared" si="668"/>
        <v>-</v>
      </c>
      <c r="SM55" s="549" t="str">
        <f t="shared" si="668"/>
        <v>-</v>
      </c>
      <c r="SN55" s="549" t="str">
        <f t="shared" si="668"/>
        <v>-</v>
      </c>
      <c r="SO55" s="549" t="str">
        <f t="shared" si="668"/>
        <v>-</v>
      </c>
      <c r="SP55" s="549" t="str">
        <f t="shared" si="668"/>
        <v>-</v>
      </c>
      <c r="SQ55" s="539" t="b">
        <f t="shared" si="669"/>
        <v>1</v>
      </c>
      <c r="SR55" s="539" t="b">
        <f t="shared" si="669"/>
        <v>1</v>
      </c>
      <c r="SS55" s="539" t="b">
        <f t="shared" si="669"/>
        <v>1</v>
      </c>
      <c r="ST55" s="539" t="b">
        <f t="shared" si="669"/>
        <v>1</v>
      </c>
      <c r="SU55" s="539" t="b">
        <f t="shared" si="669"/>
        <v>1</v>
      </c>
      <c r="SV55" s="539" t="b">
        <f t="shared" si="669"/>
        <v>1</v>
      </c>
      <c r="SW55" s="539" t="str">
        <f t="shared" ca="1" si="669"/>
        <v>-</v>
      </c>
      <c r="SX55" s="539" t="str">
        <f t="shared" ca="1" si="669"/>
        <v>-</v>
      </c>
      <c r="SY55" s="539" t="str">
        <f t="shared" ca="1" si="669"/>
        <v>-</v>
      </c>
      <c r="SZ55" s="539" t="str">
        <f t="shared" ca="1" si="669"/>
        <v>-</v>
      </c>
      <c r="TA55" s="539" t="str">
        <f t="shared" ca="1" si="669"/>
        <v>-</v>
      </c>
      <c r="TB55" s="539" t="str">
        <f t="shared" ca="1" si="669"/>
        <v>-</v>
      </c>
      <c r="TC55" s="539" t="str">
        <f t="shared" ca="1" si="669"/>
        <v>-</v>
      </c>
      <c r="TD55" s="539" t="str">
        <f t="shared" ca="1" si="669"/>
        <v>-</v>
      </c>
      <c r="TE55" s="539" t="str">
        <f t="shared" ca="1" si="669"/>
        <v>-</v>
      </c>
      <c r="TF55" s="539" t="str">
        <f t="shared" ca="1" si="669"/>
        <v>-</v>
      </c>
      <c r="TG55" s="539" t="str">
        <f t="shared" ca="1" si="669"/>
        <v>-</v>
      </c>
      <c r="TH55" s="539" t="str">
        <f t="shared" ca="1" si="669"/>
        <v>-</v>
      </c>
      <c r="TI55" s="539" t="str">
        <f t="shared" ca="1" si="669"/>
        <v>-</v>
      </c>
      <c r="TJ55" s="539" t="str">
        <f t="shared" ca="1" si="669"/>
        <v>-</v>
      </c>
      <c r="TK55" s="539" t="str">
        <f t="shared" ca="1" si="669"/>
        <v>-</v>
      </c>
      <c r="TL55" s="539" t="str">
        <f t="shared" ca="1" si="669"/>
        <v>-</v>
      </c>
      <c r="TM55" s="539" t="str">
        <f t="shared" ca="1" si="669"/>
        <v>-</v>
      </c>
      <c r="TN55" s="539" t="str">
        <f t="shared" ca="1" si="669"/>
        <v>-</v>
      </c>
      <c r="TO55" s="539" t="str">
        <f t="shared" ca="1" si="669"/>
        <v>-</v>
      </c>
      <c r="TP55" s="539" t="str">
        <f t="shared" ca="1" si="669"/>
        <v>-</v>
      </c>
      <c r="TQ55" s="539" t="str">
        <f t="shared" ca="1" si="669"/>
        <v>-</v>
      </c>
      <c r="TR55" s="539" t="str">
        <f t="shared" ca="1" si="669"/>
        <v>-</v>
      </c>
      <c r="TS55" s="539" t="str">
        <f t="shared" ca="1" si="669"/>
        <v>-</v>
      </c>
      <c r="TT55" s="539" t="str">
        <f t="shared" ca="1" si="669"/>
        <v>-</v>
      </c>
      <c r="TU55" s="539" t="str">
        <f t="shared" ca="1" si="669"/>
        <v>-</v>
      </c>
      <c r="TV55" s="539" t="str">
        <f t="shared" ca="1" si="669"/>
        <v>-</v>
      </c>
      <c r="TW55" s="539" t="str">
        <f t="shared" ca="1" si="669"/>
        <v>-</v>
      </c>
      <c r="TX55" s="539" t="str">
        <f t="shared" ca="1" si="669"/>
        <v>-</v>
      </c>
      <c r="TY55" s="539" t="str">
        <f t="shared" ca="1" si="669"/>
        <v>-</v>
      </c>
      <c r="TZ55" s="539" t="str">
        <f t="shared" ca="1" si="669"/>
        <v>-</v>
      </c>
      <c r="UA55" s="549" t="b">
        <f t="shared" si="670"/>
        <v>1</v>
      </c>
      <c r="UB55" s="549" t="b">
        <f t="shared" si="670"/>
        <v>1</v>
      </c>
      <c r="UC55" s="549" t="b">
        <f t="shared" si="670"/>
        <v>1</v>
      </c>
      <c r="UD55" s="549" t="b">
        <f t="shared" si="670"/>
        <v>1</v>
      </c>
      <c r="UE55" s="549" t="b">
        <f t="shared" si="670"/>
        <v>1</v>
      </c>
      <c r="UF55" s="549" t="b">
        <f t="shared" si="670"/>
        <v>1</v>
      </c>
      <c r="UG55" s="549" t="b">
        <f t="shared" si="670"/>
        <v>1</v>
      </c>
      <c r="UH55" s="549" t="b">
        <f t="shared" si="670"/>
        <v>1</v>
      </c>
      <c r="UI55" s="549" t="b">
        <f t="shared" si="670"/>
        <v>1</v>
      </c>
      <c r="UJ55" s="549" t="b">
        <f t="shared" si="670"/>
        <v>1</v>
      </c>
      <c r="UK55" s="549" t="b">
        <f t="shared" si="670"/>
        <v>1</v>
      </c>
      <c r="UL55" s="549" t="b">
        <f t="shared" si="670"/>
        <v>1</v>
      </c>
      <c r="UM55" s="549" t="b">
        <f t="shared" si="670"/>
        <v>1</v>
      </c>
      <c r="UN55" s="549" t="b">
        <f t="shared" si="670"/>
        <v>1</v>
      </c>
      <c r="UO55" s="549" t="b">
        <f t="shared" si="670"/>
        <v>1</v>
      </c>
      <c r="UP55" s="549" t="b">
        <f t="shared" si="670"/>
        <v>1</v>
      </c>
      <c r="UQ55" s="549" t="b">
        <f t="shared" si="670"/>
        <v>1</v>
      </c>
      <c r="UR55" s="549" t="b">
        <f t="shared" si="670"/>
        <v>1</v>
      </c>
      <c r="US55" s="549" t="b">
        <f t="shared" si="670"/>
        <v>1</v>
      </c>
      <c r="UT55" s="549" t="b">
        <f t="shared" si="670"/>
        <v>1</v>
      </c>
      <c r="UU55" s="549" t="b">
        <f t="shared" si="670"/>
        <v>1</v>
      </c>
      <c r="UV55" s="549" t="b">
        <f t="shared" si="670"/>
        <v>1</v>
      </c>
      <c r="UW55" s="549" t="b">
        <f t="shared" si="670"/>
        <v>1</v>
      </c>
      <c r="UX55" s="549" t="b">
        <f t="shared" si="670"/>
        <v>1</v>
      </c>
      <c r="UY55" s="549" t="b">
        <f t="shared" si="670"/>
        <v>1</v>
      </c>
      <c r="UZ55" s="549" t="b">
        <f t="shared" si="670"/>
        <v>1</v>
      </c>
      <c r="VA55" s="19">
        <f t="shared" ca="1" si="671"/>
        <v>0</v>
      </c>
      <c r="VB55" s="23">
        <v>0</v>
      </c>
    </row>
    <row r="56" spans="1:574" outlineLevel="1">
      <c r="A56" s="21">
        <f t="shared" si="93"/>
        <v>51</v>
      </c>
      <c r="B56" s="21">
        <f t="shared" ref="B56:B80" si="673">$A$23</f>
        <v>18</v>
      </c>
      <c r="C56">
        <v>108</v>
      </c>
      <c r="D56" s="19" t="str">
        <f t="shared" ca="1" si="583"/>
        <v>SNSW</v>
      </c>
      <c r="E56" t="b">
        <v>0</v>
      </c>
      <c r="F56" t="b">
        <v>0</v>
      </c>
      <c r="G56" t="b">
        <f t="shared" si="584"/>
        <v>0</v>
      </c>
      <c r="H56" s="215">
        <f ca="1">OFFSET(H56,-1,0)+1</f>
        <v>2</v>
      </c>
      <c r="I56" s="26">
        <v>2</v>
      </c>
      <c r="J56" s="26">
        <v>1</v>
      </c>
      <c r="K56" s="26" t="str">
        <f>""</f>
        <v/>
      </c>
      <c r="L56" s="26">
        <v>0</v>
      </c>
      <c r="M56" s="26">
        <f t="shared" si="585"/>
        <v>2</v>
      </c>
      <c r="N56" s="26">
        <v>2</v>
      </c>
      <c r="O56" s="26">
        <v>3</v>
      </c>
      <c r="P56" s="26">
        <v>2</v>
      </c>
      <c r="Q56" s="26">
        <v>0</v>
      </c>
      <c r="R56" s="26">
        <v>0</v>
      </c>
      <c r="S56" s="26">
        <v>0</v>
      </c>
      <c r="T56" s="26">
        <v>0</v>
      </c>
      <c r="U56" s="26">
        <v>1</v>
      </c>
      <c r="V56" s="116">
        <v>1</v>
      </c>
      <c r="W56" s="116">
        <v>1</v>
      </c>
      <c r="X56" s="116">
        <v>1</v>
      </c>
      <c r="Y56" s="211"/>
      <c r="Z56" s="211"/>
      <c r="AA56" s="211"/>
      <c r="AB56" s="211"/>
      <c r="AC56" s="26">
        <v>0</v>
      </c>
      <c r="AD56" s="211"/>
      <c r="AE56" s="211"/>
      <c r="AF56" s="211"/>
      <c r="AG56" s="211"/>
      <c r="AH56" s="211"/>
      <c r="AI56" s="211"/>
      <c r="AJ56" s="211"/>
      <c r="AK56" s="211"/>
      <c r="AL56" s="136">
        <f t="shared" si="586"/>
        <v>2</v>
      </c>
      <c r="AM56" s="136">
        <f>INDEX(CHOOSE($O56,DataAutumn!i.AdultDrys,DataWinter!i.AdultDrys,DataSpring!i.AdultDrys),1,$N56)</f>
        <v>3</v>
      </c>
      <c r="AN56" s="5">
        <f t="shared" si="587"/>
        <v>2</v>
      </c>
      <c r="AO56" s="5">
        <f t="shared" si="587"/>
        <v>0</v>
      </c>
      <c r="AP56" s="5">
        <f t="shared" si="588"/>
        <v>1</v>
      </c>
      <c r="AQ56" s="211"/>
      <c r="AR56" s="211"/>
      <c r="AS56" s="356" t="str">
        <f t="shared" ca="1" si="589"/>
        <v>optimum_carry 00002 SNSW MWM    numbers5000 pasture381 Day204 Scan2-0000 RR000p GP100p WP100p MP100p T_TRUE (F33N11)</v>
      </c>
      <c r="AT56" s="9" t="str">
        <f ca="1">IF(COUNTIF(AS$5:AS56,AS56)=1,"-","Dup")</f>
        <v>-</v>
      </c>
      <c r="AU56" s="9"/>
      <c r="AV56" s="19" t="str">
        <f t="shared" ca="1" si="590"/>
        <v>-</v>
      </c>
      <c r="AW56" s="19" t="str">
        <f t="shared" ca="1" si="590"/>
        <v>-</v>
      </c>
      <c r="AX56" s="19" t="str">
        <f t="shared" ca="1" si="590"/>
        <v>-</v>
      </c>
      <c r="AY56" s="19" t="str">
        <f t="shared" ca="1" si="590"/>
        <v>-</v>
      </c>
      <c r="AZ56" s="19" t="str">
        <f t="shared" ca="1" si="590"/>
        <v>-</v>
      </c>
      <c r="BA56" s="19" t="str">
        <f t="shared" ca="1" si="590"/>
        <v>-</v>
      </c>
      <c r="BB56" s="19" t="str">
        <f t="shared" ca="1" si="590"/>
        <v>-</v>
      </c>
      <c r="BC56" s="19" t="str">
        <f t="shared" ca="1" si="590"/>
        <v>-</v>
      </c>
      <c r="BD56" s="9"/>
      <c r="BE56" s="5" t="b">
        <f t="shared" si="591"/>
        <v>0</v>
      </c>
      <c r="BF56" s="5" t="str">
        <f t="shared" si="591"/>
        <v>-</v>
      </c>
      <c r="BG56" s="5" t="b">
        <f t="shared" si="591"/>
        <v>0</v>
      </c>
      <c r="BH56" s="5" t="b">
        <f t="shared" si="591"/>
        <v>1</v>
      </c>
      <c r="BI56" s="5" t="b">
        <f t="shared" si="591"/>
        <v>1</v>
      </c>
      <c r="BJ56" s="136">
        <f t="shared" si="591"/>
        <v>0</v>
      </c>
      <c r="BK56" s="19" t="b">
        <f t="shared" ca="1" si="592"/>
        <v>0</v>
      </c>
      <c r="BL56" s="9"/>
      <c r="BM56" s="5" t="str">
        <f t="shared" ca="1" si="593"/>
        <v>-</v>
      </c>
      <c r="BN56" s="19" t="str">
        <f t="shared" ca="1" si="594"/>
        <v>-</v>
      </c>
      <c r="BO56" s="19" t="str">
        <f t="shared" ca="1" si="594"/>
        <v>-</v>
      </c>
      <c r="BP56" s="19" t="str">
        <f t="shared" ca="1" si="594"/>
        <v>-</v>
      </c>
      <c r="BQ56" s="5" t="str">
        <f t="shared" ca="1" si="595"/>
        <v>-</v>
      </c>
      <c r="BR56" s="19" t="str">
        <f t="shared" ca="1" si="596"/>
        <v>-</v>
      </c>
      <c r="BS56" s="5" t="str">
        <f t="shared" ca="1" si="597"/>
        <v>-</v>
      </c>
      <c r="BT56" s="19" t="str">
        <f t="shared" ca="1" si="598"/>
        <v>-</v>
      </c>
      <c r="BU56" s="19" t="str">
        <f t="shared" ca="1" si="598"/>
        <v>-</v>
      </c>
      <c r="BV56" s="19" t="str">
        <f t="shared" ca="1" si="598"/>
        <v>-</v>
      </c>
      <c r="BW56" s="5" t="str">
        <f t="shared" ca="1" si="599"/>
        <v>-</v>
      </c>
      <c r="BX56" s="9"/>
      <c r="BY56" s="5" t="b">
        <f t="shared" si="600"/>
        <v>0</v>
      </c>
      <c r="BZ56" s="5" t="str">
        <f t="shared" ca="1" si="601"/>
        <v>-</v>
      </c>
      <c r="CA56" s="5" t="str">
        <f t="shared" ca="1" si="602"/>
        <v>-</v>
      </c>
      <c r="CB56" s="5" t="str">
        <f t="shared" ca="1" si="602"/>
        <v>-</v>
      </c>
      <c r="CC56" s="5" t="str">
        <f t="shared" ca="1" si="602"/>
        <v>-</v>
      </c>
      <c r="CD56" s="5" t="str">
        <f t="shared" ca="1" si="602"/>
        <v>-</v>
      </c>
      <c r="CE56" s="5" t="str">
        <f t="shared" ca="1" si="602"/>
        <v>-</v>
      </c>
      <c r="CF56" s="5" t="str">
        <f t="shared" ca="1" si="602"/>
        <v>-</v>
      </c>
      <c r="CG56" s="5" t="str">
        <f t="shared" ca="1" si="602"/>
        <v>-</v>
      </c>
      <c r="CH56" s="5" t="str">
        <f t="shared" ca="1" si="602"/>
        <v>-</v>
      </c>
      <c r="CI56" s="9"/>
      <c r="CJ56" s="12" t="b">
        <v>1</v>
      </c>
      <c r="CK56" s="12" t="b">
        <v>1</v>
      </c>
      <c r="CL56" s="12" t="b">
        <v>1</v>
      </c>
      <c r="CM56" s="12">
        <v>22312000005</v>
      </c>
      <c r="CN56" s="12" t="b">
        <v>0</v>
      </c>
      <c r="CO56" s="19" t="str">
        <f t="shared" ca="1" si="603"/>
        <v>-</v>
      </c>
      <c r="CP56" s="19" t="str">
        <f t="shared" ca="1" si="603"/>
        <v>-</v>
      </c>
      <c r="CQ56" s="19" t="str">
        <f t="shared" ca="1" si="603"/>
        <v>-</v>
      </c>
      <c r="CR56" s="433">
        <f t="shared" si="604"/>
        <v>652</v>
      </c>
      <c r="CS56" s="433">
        <f t="shared" si="604"/>
        <v>686</v>
      </c>
      <c r="CT56" s="433">
        <f t="shared" si="604"/>
        <v>721</v>
      </c>
      <c r="CU56" s="144">
        <f t="shared" si="605"/>
        <v>378</v>
      </c>
      <c r="CV56" s="144">
        <f t="shared" si="605"/>
        <v>413</v>
      </c>
      <c r="CW56" s="144">
        <f t="shared" si="605"/>
        <v>448</v>
      </c>
      <c r="CX56" s="19" t="str">
        <f t="shared" ref="CX56:DN57" ca="1" si="674">OFFSET(CX$5,$B56,0)</f>
        <v>-</v>
      </c>
      <c r="CY56" s="19" t="str">
        <f t="shared" ca="1" si="674"/>
        <v>-</v>
      </c>
      <c r="CZ56" s="19" t="str">
        <f t="shared" ca="1" si="674"/>
        <v>-</v>
      </c>
      <c r="DA56" s="19" t="str">
        <f t="shared" ca="1" si="674"/>
        <v>-</v>
      </c>
      <c r="DB56" s="19" t="str">
        <f t="shared" ca="1" si="674"/>
        <v>-</v>
      </c>
      <c r="DC56" s="19" t="str">
        <f t="shared" ca="1" si="674"/>
        <v>-</v>
      </c>
      <c r="DD56" s="19">
        <f t="shared" ca="1" si="674"/>
        <v>1</v>
      </c>
      <c r="DE56" s="19">
        <f t="shared" ca="1" si="674"/>
        <v>1</v>
      </c>
      <c r="DF56" s="19">
        <f t="shared" ca="1" si="674"/>
        <v>0</v>
      </c>
      <c r="DG56" s="19" t="str">
        <f t="shared" ca="1" si="674"/>
        <v>-</v>
      </c>
      <c r="DH56" s="19" t="str">
        <f t="shared" ca="1" si="674"/>
        <v>-</v>
      </c>
      <c r="DI56" s="19" t="str">
        <f t="shared" ca="1" si="674"/>
        <v>-</v>
      </c>
      <c r="DJ56" s="19" t="str">
        <f t="shared" ca="1" si="674"/>
        <v>-</v>
      </c>
      <c r="DK56" s="19" t="str">
        <f t="shared" ca="1" si="674"/>
        <v>-</v>
      </c>
      <c r="DL56" s="19">
        <f t="shared" ca="1" si="674"/>
        <v>0</v>
      </c>
      <c r="DM56" s="19" t="str">
        <f t="shared" ca="1" si="674"/>
        <v>-</v>
      </c>
      <c r="DN56" s="19" t="str">
        <f t="shared" ca="1" si="674"/>
        <v>-</v>
      </c>
      <c r="DO56" s="19" t="str">
        <f t="shared" ca="1" si="603"/>
        <v>-</v>
      </c>
      <c r="DP56" s="19">
        <f t="shared" ca="1" si="603"/>
        <v>0</v>
      </c>
      <c r="DQ56" s="19">
        <f t="shared" ca="1" si="603"/>
        <v>0</v>
      </c>
      <c r="DR56" s="9"/>
      <c r="DS56" s="19">
        <f t="shared" ca="1" si="607"/>
        <v>0</v>
      </c>
      <c r="DT56" s="19">
        <f t="shared" ca="1" si="607"/>
        <v>0</v>
      </c>
      <c r="DU56" s="19">
        <f t="shared" ca="1" si="607"/>
        <v>0</v>
      </c>
      <c r="DV56" s="19">
        <f t="shared" ca="1" si="607"/>
        <v>0</v>
      </c>
      <c r="DW56" s="19">
        <f t="shared" ca="1" si="607"/>
        <v>0</v>
      </c>
      <c r="DX56" s="19">
        <f t="shared" ca="1" si="607"/>
        <v>0</v>
      </c>
      <c r="DY56" s="19">
        <f t="shared" ca="1" si="607"/>
        <v>0</v>
      </c>
      <c r="DZ56" s="19">
        <f t="shared" ca="1" si="607"/>
        <v>0</v>
      </c>
      <c r="EA56" s="19">
        <f t="shared" ca="1" si="607"/>
        <v>0</v>
      </c>
      <c r="EB56" s="19">
        <f t="shared" ca="1" si="607"/>
        <v>0</v>
      </c>
      <c r="EC56" s="19">
        <f t="shared" ca="1" si="607"/>
        <v>0</v>
      </c>
      <c r="ED56" s="19">
        <f t="shared" ca="1" si="607"/>
        <v>0</v>
      </c>
      <c r="EE56" s="19">
        <f t="shared" ca="1" si="607"/>
        <v>0</v>
      </c>
      <c r="EF56" s="433">
        <f t="shared" si="608"/>
        <v>0</v>
      </c>
      <c r="EG56" s="433">
        <f t="shared" si="608"/>
        <v>0</v>
      </c>
      <c r="EH56" s="116">
        <f t="shared" si="609"/>
        <v>0</v>
      </c>
      <c r="EI56" s="116">
        <f t="shared" ca="1" si="609"/>
        <v>0</v>
      </c>
      <c r="EJ56" s="116">
        <f t="shared" ca="1" si="609"/>
        <v>0</v>
      </c>
      <c r="EK56" s="116">
        <f t="shared" ca="1" si="609"/>
        <v>0</v>
      </c>
      <c r="EL56" s="116">
        <f t="shared" ca="1" si="609"/>
        <v>0</v>
      </c>
      <c r="EM56" s="537">
        <f t="shared" ca="1" si="610"/>
        <v>0</v>
      </c>
      <c r="EN56" s="116">
        <f t="shared" ca="1" si="611"/>
        <v>0</v>
      </c>
      <c r="EO56" s="116">
        <f t="shared" ca="1" si="611"/>
        <v>0</v>
      </c>
      <c r="EP56" s="116">
        <f t="shared" ca="1" si="611"/>
        <v>0</v>
      </c>
      <c r="EQ56" s="116">
        <f t="shared" ca="1" si="611"/>
        <v>0</v>
      </c>
      <c r="ER56" s="116">
        <f t="shared" ca="1" si="611"/>
        <v>0</v>
      </c>
      <c r="ES56" s="537">
        <f t="shared" ca="1" si="612"/>
        <v>0</v>
      </c>
      <c r="ET56" s="116">
        <f t="shared" ca="1" si="613"/>
        <v>0</v>
      </c>
      <c r="EU56" s="116">
        <f t="shared" ca="1" si="613"/>
        <v>0</v>
      </c>
      <c r="EV56" s="116">
        <f t="shared" ca="1" si="613"/>
        <v>0</v>
      </c>
      <c r="EW56" s="116">
        <f t="shared" ca="1" si="613"/>
        <v>0</v>
      </c>
      <c r="EX56" s="116">
        <f t="shared" ca="1" si="613"/>
        <v>0</v>
      </c>
      <c r="EY56" s="537">
        <f t="shared" ca="1" si="614"/>
        <v>0</v>
      </c>
      <c r="EZ56" s="116">
        <f t="shared" ca="1" si="615"/>
        <v>0</v>
      </c>
      <c r="FA56" s="116">
        <f t="shared" ca="1" si="615"/>
        <v>0</v>
      </c>
      <c r="FB56" s="116">
        <f t="shared" ca="1" si="615"/>
        <v>0</v>
      </c>
      <c r="FC56" s="116">
        <f t="shared" ca="1" si="615"/>
        <v>0</v>
      </c>
      <c r="FD56" s="116">
        <f t="shared" ca="1" si="615"/>
        <v>0</v>
      </c>
      <c r="FE56" s="537">
        <f t="shared" ca="1" si="616"/>
        <v>0</v>
      </c>
      <c r="FF56" s="116">
        <f t="shared" ca="1" si="617"/>
        <v>0</v>
      </c>
      <c r="FG56" s="116">
        <f t="shared" ca="1" si="617"/>
        <v>0</v>
      </c>
      <c r="FH56" s="116">
        <f t="shared" ca="1" si="617"/>
        <v>0</v>
      </c>
      <c r="FI56" s="116">
        <f t="shared" ca="1" si="617"/>
        <v>0</v>
      </c>
      <c r="FJ56" s="116">
        <f t="shared" ca="1" si="617"/>
        <v>0</v>
      </c>
      <c r="FK56" s="537">
        <f t="shared" ca="1" si="618"/>
        <v>0</v>
      </c>
      <c r="FL56" s="116">
        <f t="shared" ca="1" si="619"/>
        <v>0</v>
      </c>
      <c r="FM56" s="116">
        <f t="shared" ca="1" si="619"/>
        <v>0</v>
      </c>
      <c r="FN56" s="116">
        <f t="shared" ca="1" si="619"/>
        <v>0</v>
      </c>
      <c r="FO56" s="116">
        <f t="shared" ca="1" si="619"/>
        <v>0</v>
      </c>
      <c r="FP56" s="116">
        <f t="shared" ca="1" si="619"/>
        <v>0</v>
      </c>
      <c r="FQ56" s="537">
        <f t="shared" ca="1" si="620"/>
        <v>0</v>
      </c>
      <c r="FR56" s="117">
        <f t="shared" ca="1" si="621"/>
        <v>0</v>
      </c>
      <c r="FS56" s="117">
        <f t="shared" ca="1" si="621"/>
        <v>0</v>
      </c>
      <c r="FT56" s="117">
        <f t="shared" ca="1" si="621"/>
        <v>0</v>
      </c>
      <c r="FU56" s="117">
        <f t="shared" ca="1" si="621"/>
        <v>0</v>
      </c>
      <c r="FV56" s="556">
        <f t="shared" ref="FV56:GO57" ca="1" si="675">IF(AND($M56=FV$17,$O56=FV$19,$AH56=FV$16,OR($P56=FV$20,FV$20=1)),INDEX(i.FS_Strategy,$AK56+1,$AH56),0)</f>
        <v>0</v>
      </c>
      <c r="FW56" s="556">
        <f t="shared" ca="1" si="675"/>
        <v>0</v>
      </c>
      <c r="FX56" s="556">
        <f t="shared" ca="1" si="675"/>
        <v>0</v>
      </c>
      <c r="FY56" s="556">
        <f t="shared" ca="1" si="675"/>
        <v>0</v>
      </c>
      <c r="FZ56" s="556">
        <f t="shared" ca="1" si="675"/>
        <v>0</v>
      </c>
      <c r="GA56" s="556">
        <f t="shared" ca="1" si="675"/>
        <v>0</v>
      </c>
      <c r="GB56" s="556">
        <f t="shared" ca="1" si="675"/>
        <v>0</v>
      </c>
      <c r="GC56" s="556">
        <f t="shared" ca="1" si="675"/>
        <v>0</v>
      </c>
      <c r="GD56" s="556">
        <f t="shared" ca="1" si="675"/>
        <v>0</v>
      </c>
      <c r="GE56" s="556">
        <f t="shared" ca="1" si="675"/>
        <v>0</v>
      </c>
      <c r="GF56" s="556">
        <f t="shared" ca="1" si="675"/>
        <v>0</v>
      </c>
      <c r="GG56" s="556">
        <f t="shared" ca="1" si="675"/>
        <v>0</v>
      </c>
      <c r="GH56" s="556">
        <f t="shared" ca="1" si="675"/>
        <v>0</v>
      </c>
      <c r="GI56" s="556">
        <f t="shared" ca="1" si="675"/>
        <v>0</v>
      </c>
      <c r="GJ56" s="556">
        <f t="shared" ca="1" si="675"/>
        <v>0</v>
      </c>
      <c r="GK56" s="556">
        <f t="shared" ca="1" si="675"/>
        <v>0</v>
      </c>
      <c r="GL56" s="556">
        <f t="shared" ca="1" si="675"/>
        <v>0</v>
      </c>
      <c r="GM56" s="556">
        <f t="shared" ca="1" si="675"/>
        <v>0</v>
      </c>
      <c r="GN56" s="556">
        <f t="shared" ca="1" si="675"/>
        <v>0</v>
      </c>
      <c r="GO56" s="556">
        <f t="shared" ca="1" si="675"/>
        <v>0</v>
      </c>
      <c r="GP56" s="19">
        <f t="shared" ca="1" si="623"/>
        <v>0</v>
      </c>
      <c r="GQ56" s="116">
        <f t="shared" ca="1" si="624"/>
        <v>0</v>
      </c>
      <c r="GR56" s="116">
        <f t="shared" ca="1" si="624"/>
        <v>0</v>
      </c>
      <c r="GS56" s="116">
        <f t="shared" ca="1" si="624"/>
        <v>0</v>
      </c>
      <c r="GT56" s="116">
        <f t="shared" ca="1" si="624"/>
        <v>0</v>
      </c>
      <c r="GU56" s="116">
        <f t="shared" ca="1" si="624"/>
        <v>0</v>
      </c>
      <c r="GV56" s="537">
        <f t="shared" ca="1" si="625"/>
        <v>0</v>
      </c>
      <c r="GW56" s="116">
        <f t="shared" ca="1" si="626"/>
        <v>0</v>
      </c>
      <c r="GX56" s="116">
        <f t="shared" ca="1" si="626"/>
        <v>0</v>
      </c>
      <c r="GY56" s="116">
        <f t="shared" ca="1" si="626"/>
        <v>0</v>
      </c>
      <c r="GZ56" s="116">
        <f t="shared" ca="1" si="626"/>
        <v>0</v>
      </c>
      <c r="HA56" s="116">
        <f t="shared" ca="1" si="626"/>
        <v>0</v>
      </c>
      <c r="HB56" s="537">
        <f t="shared" ca="1" si="627"/>
        <v>0</v>
      </c>
      <c r="HC56" s="116">
        <f t="shared" ca="1" si="628"/>
        <v>0</v>
      </c>
      <c r="HD56" s="116">
        <f t="shared" ca="1" si="628"/>
        <v>0</v>
      </c>
      <c r="HE56" s="116">
        <f t="shared" ca="1" si="628"/>
        <v>0</v>
      </c>
      <c r="HF56" s="116">
        <f t="shared" ca="1" si="628"/>
        <v>0</v>
      </c>
      <c r="HG56" s="116">
        <f t="shared" ca="1" si="628"/>
        <v>0</v>
      </c>
      <c r="HH56" s="537">
        <f t="shared" ca="1" si="629"/>
        <v>0</v>
      </c>
      <c r="HI56" s="116">
        <f t="shared" ca="1" si="630"/>
        <v>0</v>
      </c>
      <c r="HJ56" s="116">
        <f t="shared" ca="1" si="630"/>
        <v>0</v>
      </c>
      <c r="HK56" s="116">
        <f t="shared" ca="1" si="630"/>
        <v>0</v>
      </c>
      <c r="HL56" s="116">
        <f t="shared" ca="1" si="630"/>
        <v>0</v>
      </c>
      <c r="HM56" s="116">
        <f t="shared" ca="1" si="630"/>
        <v>0</v>
      </c>
      <c r="HN56" s="537">
        <f t="shared" ca="1" si="631"/>
        <v>0</v>
      </c>
      <c r="HO56" s="116">
        <f t="shared" ca="1" si="632"/>
        <v>0</v>
      </c>
      <c r="HP56" s="116">
        <f t="shared" ca="1" si="632"/>
        <v>0</v>
      </c>
      <c r="HQ56" s="116">
        <f t="shared" ca="1" si="632"/>
        <v>0</v>
      </c>
      <c r="HR56" s="116">
        <f t="shared" ca="1" si="632"/>
        <v>0</v>
      </c>
      <c r="HS56" s="116">
        <f t="shared" ca="1" si="632"/>
        <v>0</v>
      </c>
      <c r="HT56" s="537">
        <f t="shared" ca="1" si="633"/>
        <v>0</v>
      </c>
      <c r="HU56" s="116">
        <f t="shared" ca="1" si="634"/>
        <v>0</v>
      </c>
      <c r="HV56" s="116">
        <f t="shared" ca="1" si="634"/>
        <v>0</v>
      </c>
      <c r="HW56" s="116">
        <f t="shared" ca="1" si="634"/>
        <v>0</v>
      </c>
      <c r="HX56" s="116">
        <f t="shared" ca="1" si="634"/>
        <v>0</v>
      </c>
      <c r="HY56" s="116">
        <f t="shared" ca="1" si="634"/>
        <v>0</v>
      </c>
      <c r="HZ56" s="537">
        <f t="shared" ca="1" si="635"/>
        <v>0</v>
      </c>
      <c r="IA56" s="117">
        <f t="shared" ca="1" si="636"/>
        <v>0</v>
      </c>
      <c r="IB56" s="117">
        <f t="shared" ca="1" si="636"/>
        <v>0</v>
      </c>
      <c r="IC56" s="117">
        <f t="shared" ca="1" si="636"/>
        <v>0</v>
      </c>
      <c r="ID56" s="117">
        <f t="shared" ca="1" si="636"/>
        <v>0</v>
      </c>
      <c r="IE56" s="556">
        <f t="shared" ref="IE56:IX57" ca="1" si="676">IF(AND($M56=IE$17,$O56=IE$19,$AH56=IE$16,OR($P56=IE$20,IE$20=1)),INDEX(i.FS_Strategy,$AK56+1,$AH56),0)</f>
        <v>0</v>
      </c>
      <c r="IF56" s="556">
        <f t="shared" ca="1" si="676"/>
        <v>0</v>
      </c>
      <c r="IG56" s="556">
        <f t="shared" ca="1" si="676"/>
        <v>0</v>
      </c>
      <c r="IH56" s="556">
        <f t="shared" ca="1" si="676"/>
        <v>0</v>
      </c>
      <c r="II56" s="556">
        <f t="shared" ca="1" si="676"/>
        <v>0</v>
      </c>
      <c r="IJ56" s="556">
        <f t="shared" ca="1" si="676"/>
        <v>0</v>
      </c>
      <c r="IK56" s="556">
        <f t="shared" ca="1" si="676"/>
        <v>0</v>
      </c>
      <c r="IL56" s="556">
        <f t="shared" ca="1" si="676"/>
        <v>0</v>
      </c>
      <c r="IM56" s="556">
        <f t="shared" ca="1" si="676"/>
        <v>0</v>
      </c>
      <c r="IN56" s="556">
        <f t="shared" ca="1" si="676"/>
        <v>0</v>
      </c>
      <c r="IO56" s="556">
        <f t="shared" ca="1" si="676"/>
        <v>0</v>
      </c>
      <c r="IP56" s="556">
        <f t="shared" ca="1" si="676"/>
        <v>0</v>
      </c>
      <c r="IQ56" s="556">
        <f t="shared" ca="1" si="676"/>
        <v>0</v>
      </c>
      <c r="IR56" s="556">
        <f t="shared" ca="1" si="676"/>
        <v>0</v>
      </c>
      <c r="IS56" s="556">
        <f t="shared" ca="1" si="676"/>
        <v>0</v>
      </c>
      <c r="IT56" s="556">
        <f t="shared" ca="1" si="676"/>
        <v>0</v>
      </c>
      <c r="IU56" s="556">
        <f t="shared" ca="1" si="676"/>
        <v>0</v>
      </c>
      <c r="IV56" s="556">
        <f t="shared" ca="1" si="676"/>
        <v>0</v>
      </c>
      <c r="IW56" s="556">
        <f t="shared" ca="1" si="676"/>
        <v>0</v>
      </c>
      <c r="IX56" s="556">
        <f t="shared" ca="1" si="676"/>
        <v>0</v>
      </c>
      <c r="IY56" s="19">
        <f t="shared" ca="1" si="638"/>
        <v>0</v>
      </c>
      <c r="IZ56" s="5">
        <f t="shared" si="639"/>
        <v>67</v>
      </c>
      <c r="JA56" s="9"/>
      <c r="JB56" s="5">
        <f t="shared" si="640"/>
        <v>1</v>
      </c>
      <c r="JC56" s="5" t="b">
        <f t="shared" si="640"/>
        <v>0</v>
      </c>
      <c r="JD56" s="19">
        <f t="shared" ref="JD56:KP57" ca="1" si="677">OFFSET(JD$5,$B56,0)</f>
        <v>0</v>
      </c>
      <c r="JE56" s="5">
        <f t="shared" si="642"/>
        <v>0</v>
      </c>
      <c r="JF56" s="5">
        <f t="shared" si="643"/>
        <v>1.2500000000000001E-2</v>
      </c>
      <c r="JG56" s="5">
        <f t="shared" si="644"/>
        <v>0</v>
      </c>
      <c r="JH56" s="19">
        <f t="shared" ca="1" si="677"/>
        <v>0</v>
      </c>
      <c r="JI56" s="5">
        <f t="shared" si="645"/>
        <v>60</v>
      </c>
      <c r="JJ56" s="5">
        <f t="shared" si="646"/>
        <v>1</v>
      </c>
      <c r="JK56" s="19">
        <f t="shared" ca="1" si="677"/>
        <v>0</v>
      </c>
      <c r="JL56" s="19">
        <f t="shared" ca="1" si="677"/>
        <v>0</v>
      </c>
      <c r="JM56" s="19">
        <f t="shared" ca="1" si="677"/>
        <v>0</v>
      </c>
      <c r="JN56" s="19">
        <f t="shared" ca="1" si="677"/>
        <v>0</v>
      </c>
      <c r="JO56" s="19">
        <f t="shared" ca="1" si="677"/>
        <v>0</v>
      </c>
      <c r="JP56" s="19">
        <f t="shared" ca="1" si="677"/>
        <v>0</v>
      </c>
      <c r="JQ56" s="19">
        <f t="shared" ca="1" si="677"/>
        <v>0</v>
      </c>
      <c r="JR56" s="19">
        <f t="shared" ca="1" si="677"/>
        <v>0</v>
      </c>
      <c r="JS56" s="19">
        <f t="shared" ca="1" si="677"/>
        <v>0</v>
      </c>
      <c r="JT56" s="19">
        <f t="shared" ca="1" si="677"/>
        <v>0</v>
      </c>
      <c r="JU56" s="19">
        <f t="shared" ca="1" si="677"/>
        <v>0</v>
      </c>
      <c r="JV56" s="19">
        <f t="shared" ca="1" si="677"/>
        <v>0</v>
      </c>
      <c r="JW56" s="19">
        <f t="shared" ca="1" si="677"/>
        <v>0</v>
      </c>
      <c r="JX56" s="19">
        <f t="shared" ca="1" si="677"/>
        <v>0</v>
      </c>
      <c r="JY56" s="19">
        <f t="shared" ca="1" si="677"/>
        <v>0</v>
      </c>
      <c r="JZ56" s="19">
        <f t="shared" ca="1" si="677"/>
        <v>0</v>
      </c>
      <c r="KA56" s="19">
        <f t="shared" ca="1" si="677"/>
        <v>0</v>
      </c>
      <c r="KB56" s="19">
        <f t="shared" ca="1" si="677"/>
        <v>0</v>
      </c>
      <c r="KC56" s="19">
        <f t="shared" ca="1" si="677"/>
        <v>0</v>
      </c>
      <c r="KD56" s="19">
        <f t="shared" ca="1" si="677"/>
        <v>0</v>
      </c>
      <c r="KE56" s="19">
        <f t="shared" ca="1" si="677"/>
        <v>0</v>
      </c>
      <c r="KF56" s="5">
        <f t="shared" si="647"/>
        <v>0</v>
      </c>
      <c r="KG56" s="5">
        <f t="shared" si="647"/>
        <v>6.25E-2</v>
      </c>
      <c r="KH56" s="5">
        <f t="shared" si="647"/>
        <v>6.25E-2</v>
      </c>
      <c r="KI56" s="5">
        <f t="shared" si="647"/>
        <v>6.25E-2</v>
      </c>
      <c r="KJ56" s="19">
        <f t="shared" ca="1" si="677"/>
        <v>0</v>
      </c>
      <c r="KK56" s="19">
        <f t="shared" ca="1" si="677"/>
        <v>0</v>
      </c>
      <c r="KL56" s="19">
        <f t="shared" ca="1" si="677"/>
        <v>0</v>
      </c>
      <c r="KM56" s="19">
        <f t="shared" ca="1" si="677"/>
        <v>0</v>
      </c>
      <c r="KN56" s="19">
        <f t="shared" ca="1" si="677"/>
        <v>1</v>
      </c>
      <c r="KO56" s="19">
        <f t="shared" ca="1" si="677"/>
        <v>0</v>
      </c>
      <c r="KP56" s="19">
        <f t="shared" ca="1" si="677"/>
        <v>1</v>
      </c>
      <c r="KQ56" s="9"/>
      <c r="KR56" s="5" t="b">
        <f t="shared" ca="1" si="648"/>
        <v>1</v>
      </c>
      <c r="KS56" s="5" t="b">
        <f t="shared" si="649"/>
        <v>0</v>
      </c>
      <c r="KT56" s="5" t="b">
        <f t="shared" si="649"/>
        <v>0</v>
      </c>
      <c r="KU56" s="5" t="b">
        <f t="shared" si="649"/>
        <v>1</v>
      </c>
      <c r="KV56" s="136">
        <f t="shared" si="650"/>
        <v>2</v>
      </c>
      <c r="KW56" s="136">
        <f t="shared" si="650"/>
        <v>2</v>
      </c>
      <c r="KX56" s="5" t="b">
        <f t="shared" si="651"/>
        <v>0</v>
      </c>
      <c r="KY56" s="5" t="b">
        <f t="shared" si="651"/>
        <v>1</v>
      </c>
      <c r="KZ56" s="5" t="b">
        <f t="shared" si="651"/>
        <v>1</v>
      </c>
      <c r="LA56" s="5" t="b">
        <f t="shared" si="651"/>
        <v>0</v>
      </c>
      <c r="LB56" s="5">
        <f t="shared" si="652"/>
        <v>1</v>
      </c>
      <c r="LC56" s="5">
        <f t="shared" si="652"/>
        <v>0</v>
      </c>
      <c r="LD56" s="5" t="b">
        <f t="shared" si="653"/>
        <v>0</v>
      </c>
      <c r="LE56" s="5" t="str" cm="1">
        <f t="array" aca="1" ref="LE56" ca="1">IF(OR(LF56:LM56&lt;&gt;"-"),TRUE,"-")</f>
        <v>-</v>
      </c>
      <c r="LF56" s="19" t="str">
        <f t="shared" ca="1" si="654"/>
        <v>-</v>
      </c>
      <c r="LG56" s="19" t="str">
        <f t="shared" ca="1" si="654"/>
        <v>-</v>
      </c>
      <c r="LH56" s="19" t="str">
        <f t="shared" ca="1" si="654"/>
        <v>-</v>
      </c>
      <c r="LI56" s="19" t="str">
        <f t="shared" ca="1" si="654"/>
        <v>-</v>
      </c>
      <c r="LJ56" s="19" t="str">
        <f t="shared" ca="1" si="654"/>
        <v>-</v>
      </c>
      <c r="LK56" s="19" t="str">
        <f t="shared" ca="1" si="654"/>
        <v>-</v>
      </c>
      <c r="LL56" s="19" t="str">
        <f t="shared" ca="1" si="654"/>
        <v>-</v>
      </c>
      <c r="LM56" s="19" t="str">
        <f t="shared" ca="1" si="654"/>
        <v>-</v>
      </c>
      <c r="LN56" s="466">
        <v>5000</v>
      </c>
      <c r="LO56" s="5" t="b">
        <f t="array" aca="1" ref="LO56" ca="1">IF(OR(LP56:LV56&lt;&gt;"-"),TRUE,"-")</f>
        <v>1</v>
      </c>
      <c r="LP56" s="19">
        <f t="shared" ca="1" si="655"/>
        <v>0</v>
      </c>
      <c r="LQ56" s="19" t="str">
        <f t="shared" ca="1" si="655"/>
        <v>-</v>
      </c>
      <c r="LR56" s="19">
        <f t="shared" ca="1" si="655"/>
        <v>999999</v>
      </c>
      <c r="LS56" s="19">
        <f t="shared" ca="1" si="655"/>
        <v>999999</v>
      </c>
      <c r="LT56" s="19">
        <f t="shared" ca="1" si="655"/>
        <v>999999</v>
      </c>
      <c r="LU56" s="19">
        <f t="shared" ca="1" si="655"/>
        <v>999999</v>
      </c>
      <c r="LV56" s="19">
        <f t="shared" ca="1" si="655"/>
        <v>999999</v>
      </c>
      <c r="LW56" s="19" t="str">
        <f t="shared" ca="1" si="655"/>
        <v>-</v>
      </c>
      <c r="LX56" s="19" t="str">
        <f t="shared" ca="1" si="655"/>
        <v>-</v>
      </c>
      <c r="LY56" s="19" t="str">
        <f t="shared" ca="1" si="655"/>
        <v>-</v>
      </c>
      <c r="LZ56" s="19" t="b">
        <f t="shared" ca="1" si="656"/>
        <v>1</v>
      </c>
      <c r="MA56" s="19">
        <f t="shared" ca="1" si="656"/>
        <v>0</v>
      </c>
      <c r="MB56" s="5" t="str">
        <f t="shared" si="657"/>
        <v>-</v>
      </c>
      <c r="MC56" s="5" t="str">
        <f t="shared" si="657"/>
        <v>-</v>
      </c>
      <c r="MD56" s="5" t="str">
        <f t="shared" si="657"/>
        <v>-</v>
      </c>
      <c r="ME56" s="5" t="str">
        <f t="shared" si="657"/>
        <v>-</v>
      </c>
      <c r="MF56" s="19" t="str">
        <f t="shared" ref="MF56:NU57" ca="1" si="678">OFFSET(MF$5,$B56,0)</f>
        <v>-</v>
      </c>
      <c r="MG56" s="19" t="str">
        <f t="shared" ca="1" si="678"/>
        <v>-</v>
      </c>
      <c r="MH56" s="19" t="str">
        <f t="shared" ca="1" si="678"/>
        <v>-</v>
      </c>
      <c r="MI56" s="19" t="str">
        <f t="shared" ca="1" si="678"/>
        <v>-</v>
      </c>
      <c r="MJ56" s="19">
        <f t="shared" ca="1" si="678"/>
        <v>0.5</v>
      </c>
      <c r="MK56" s="19">
        <f t="shared" ca="1" si="678"/>
        <v>0.5</v>
      </c>
      <c r="ML56" s="19" t="str">
        <f t="shared" ca="1" si="678"/>
        <v>-</v>
      </c>
      <c r="MM56" s="5">
        <f t="shared" si="659"/>
        <v>0</v>
      </c>
      <c r="MN56" s="5">
        <f t="shared" si="659"/>
        <v>500</v>
      </c>
      <c r="MO56" s="5">
        <f t="shared" si="659"/>
        <v>500</v>
      </c>
      <c r="MP56" s="5" t="str">
        <f t="shared" si="659"/>
        <v>-</v>
      </c>
      <c r="MQ56" s="5">
        <f t="shared" si="659"/>
        <v>150</v>
      </c>
      <c r="MR56" s="5">
        <f t="shared" si="659"/>
        <v>364</v>
      </c>
      <c r="MS56" s="5">
        <f t="shared" si="660"/>
        <v>1</v>
      </c>
      <c r="MT56" s="9"/>
      <c r="MU56" s="19">
        <f t="shared" ca="1" si="678"/>
        <v>70</v>
      </c>
      <c r="MV56" s="19">
        <f t="shared" ca="1" si="678"/>
        <v>50</v>
      </c>
      <c r="MW56" s="19">
        <f t="shared" ca="1" si="678"/>
        <v>75</v>
      </c>
      <c r="MX56" s="19">
        <f t="shared" ca="1" si="678"/>
        <v>50</v>
      </c>
      <c r="MY56" s="5">
        <f t="shared" si="661"/>
        <v>1</v>
      </c>
      <c r="MZ56" s="5">
        <f t="shared" si="662"/>
        <v>1</v>
      </c>
      <c r="NA56" s="5">
        <f t="shared" si="663"/>
        <v>1</v>
      </c>
      <c r="NB56" s="9"/>
      <c r="NC56" s="19" t="b">
        <f t="shared" ca="1" si="664"/>
        <v>0</v>
      </c>
      <c r="ND56" s="19" t="b">
        <f t="shared" ca="1" si="664"/>
        <v>0</v>
      </c>
      <c r="NE56" s="19">
        <f t="shared" ca="1" si="664"/>
        <v>2</v>
      </c>
      <c r="NF56" s="19">
        <f t="shared" ca="1" si="664"/>
        <v>1</v>
      </c>
      <c r="NG56" s="19">
        <f t="shared" ca="1" si="664"/>
        <v>2</v>
      </c>
      <c r="NH56" s="19">
        <f t="shared" ca="1" si="664"/>
        <v>0</v>
      </c>
      <c r="NI56" s="19" t="str">
        <f t="shared" ca="1" si="664"/>
        <v>-</v>
      </c>
      <c r="NJ56" s="466" t="b">
        <v>1</v>
      </c>
      <c r="NK56" s="19">
        <f ca="1">$NK$54*0.85</f>
        <v>381.35250000000002</v>
      </c>
      <c r="NL56" s="19" t="str">
        <f t="shared" ca="1" si="664"/>
        <v>-</v>
      </c>
      <c r="NM56" s="19">
        <f t="shared" ca="1" si="678"/>
        <v>1</v>
      </c>
      <c r="NN56" s="19">
        <f t="shared" ca="1" si="678"/>
        <v>1</v>
      </c>
      <c r="NO56" s="19">
        <f t="shared" ca="1" si="678"/>
        <v>1</v>
      </c>
      <c r="NP56" s="19">
        <f t="shared" ca="1" si="678"/>
        <v>1</v>
      </c>
      <c r="NQ56" s="19">
        <f t="shared" ca="1" si="678"/>
        <v>1</v>
      </c>
      <c r="NR56" s="19">
        <f t="shared" ca="1" si="678"/>
        <v>1</v>
      </c>
      <c r="NS56" s="19">
        <f t="shared" ca="1" si="678"/>
        <v>1</v>
      </c>
      <c r="NT56" s="19">
        <f t="shared" ca="1" si="678"/>
        <v>1</v>
      </c>
      <c r="NU56" s="19">
        <f t="shared" ca="1" si="678"/>
        <v>1</v>
      </c>
      <c r="NV56" s="9"/>
      <c r="NW56" s="539" t="str">
        <f t="shared" ref="NW56:PF57" si="679">IF(AND($O56=NW$19, $AP56=NW$21),TRUE,"-")</f>
        <v>-</v>
      </c>
      <c r="NX56" s="539" t="str">
        <f t="shared" si="679"/>
        <v>-</v>
      </c>
      <c r="NY56" s="539" t="str">
        <f t="shared" si="679"/>
        <v>-</v>
      </c>
      <c r="NZ56" s="539" t="str">
        <f t="shared" si="679"/>
        <v>-</v>
      </c>
      <c r="OA56" s="539" t="str">
        <f t="shared" si="679"/>
        <v>-</v>
      </c>
      <c r="OB56" s="539" t="str">
        <f t="shared" si="679"/>
        <v>-</v>
      </c>
      <c r="OC56" s="539" t="str">
        <f t="shared" ca="1" si="679"/>
        <v>-</v>
      </c>
      <c r="OD56" s="539" t="str">
        <f t="shared" ca="1" si="679"/>
        <v>-</v>
      </c>
      <c r="OE56" s="539" t="str">
        <f t="shared" ca="1" si="679"/>
        <v>-</v>
      </c>
      <c r="OF56" s="539" t="str">
        <f t="shared" ca="1" si="679"/>
        <v>-</v>
      </c>
      <c r="OG56" s="539" t="str">
        <f t="shared" ca="1" si="679"/>
        <v>-</v>
      </c>
      <c r="OH56" s="539" t="str">
        <f t="shared" ca="1" si="679"/>
        <v>-</v>
      </c>
      <c r="OI56" s="539" t="str">
        <f t="shared" ca="1" si="679"/>
        <v>-</v>
      </c>
      <c r="OJ56" s="539" t="str">
        <f t="shared" ca="1" si="679"/>
        <v>-</v>
      </c>
      <c r="OK56" s="539" t="str">
        <f t="shared" ca="1" si="679"/>
        <v>-</v>
      </c>
      <c r="OL56" s="539" t="str">
        <f t="shared" ca="1" si="679"/>
        <v>-</v>
      </c>
      <c r="OM56" s="539" t="str">
        <f t="shared" ca="1" si="679"/>
        <v>-</v>
      </c>
      <c r="ON56" s="539" t="str">
        <f t="shared" ca="1" si="679"/>
        <v>-</v>
      </c>
      <c r="OO56" s="539" t="str">
        <f t="shared" ca="1" si="679"/>
        <v>-</v>
      </c>
      <c r="OP56" s="539" t="str">
        <f t="shared" ca="1" si="679"/>
        <v>-</v>
      </c>
      <c r="OQ56" s="539" t="str">
        <f t="shared" ca="1" si="679"/>
        <v>-</v>
      </c>
      <c r="OR56" s="539" t="str">
        <f t="shared" ca="1" si="679"/>
        <v>-</v>
      </c>
      <c r="OS56" s="539" t="str">
        <f t="shared" ca="1" si="679"/>
        <v>-</v>
      </c>
      <c r="OT56" s="539" t="str">
        <f t="shared" ca="1" si="679"/>
        <v>-</v>
      </c>
      <c r="OU56" s="539" t="str">
        <f t="shared" ca="1" si="679"/>
        <v>-</v>
      </c>
      <c r="OV56" s="539" t="str">
        <f t="shared" ca="1" si="679"/>
        <v>-</v>
      </c>
      <c r="OW56" s="539" t="str">
        <f t="shared" ca="1" si="679"/>
        <v>-</v>
      </c>
      <c r="OX56" s="539" t="str">
        <f t="shared" ca="1" si="679"/>
        <v>-</v>
      </c>
      <c r="OY56" s="539" t="str">
        <f t="shared" ca="1" si="679"/>
        <v>-</v>
      </c>
      <c r="OZ56" s="539" t="str">
        <f t="shared" ca="1" si="679"/>
        <v>-</v>
      </c>
      <c r="PA56" s="539" t="str">
        <f t="shared" ca="1" si="679"/>
        <v>-</v>
      </c>
      <c r="PB56" s="539" t="str">
        <f t="shared" ca="1" si="679"/>
        <v>-</v>
      </c>
      <c r="PC56" s="539" t="str">
        <f t="shared" ca="1" si="679"/>
        <v>-</v>
      </c>
      <c r="PD56" s="539" t="str">
        <f t="shared" ca="1" si="679"/>
        <v>-</v>
      </c>
      <c r="PE56" s="539" t="str">
        <f t="shared" ca="1" si="679"/>
        <v>-</v>
      </c>
      <c r="PF56" s="539" t="str">
        <f t="shared" ca="1" si="679"/>
        <v>-</v>
      </c>
      <c r="PG56" s="549" t="str">
        <f t="shared" ref="PG56:QF57" si="680">IF($O56=PG$19,TRUE,"-")</f>
        <v>-</v>
      </c>
      <c r="PH56" s="549" t="str">
        <f t="shared" si="680"/>
        <v>-</v>
      </c>
      <c r="PI56" s="549" t="str">
        <f t="shared" si="680"/>
        <v>-</v>
      </c>
      <c r="PJ56" s="549" t="str">
        <f t="shared" si="680"/>
        <v>-</v>
      </c>
      <c r="PK56" s="549" t="str">
        <f t="shared" si="680"/>
        <v>-</v>
      </c>
      <c r="PL56" s="549" t="str">
        <f t="shared" si="680"/>
        <v>-</v>
      </c>
      <c r="PM56" s="549" t="str">
        <f t="shared" si="680"/>
        <v>-</v>
      </c>
      <c r="PN56" s="549" t="str">
        <f t="shared" si="680"/>
        <v>-</v>
      </c>
      <c r="PO56" s="549" t="str">
        <f t="shared" si="680"/>
        <v>-</v>
      </c>
      <c r="PP56" s="549" t="str">
        <f t="shared" si="680"/>
        <v>-</v>
      </c>
      <c r="PQ56" s="549" t="str">
        <f t="shared" si="680"/>
        <v>-</v>
      </c>
      <c r="PR56" s="549" t="str">
        <f t="shared" si="680"/>
        <v>-</v>
      </c>
      <c r="PS56" s="549" t="str">
        <f t="shared" si="680"/>
        <v>-</v>
      </c>
      <c r="PT56" s="549" t="str">
        <f t="shared" si="680"/>
        <v>-</v>
      </c>
      <c r="PU56" s="549" t="str">
        <f t="shared" si="680"/>
        <v>-</v>
      </c>
      <c r="PV56" s="549" t="str">
        <f t="shared" si="680"/>
        <v>-</v>
      </c>
      <c r="PW56" s="549" t="str">
        <f t="shared" si="680"/>
        <v>-</v>
      </c>
      <c r="PX56" s="549" t="str">
        <f t="shared" si="680"/>
        <v>-</v>
      </c>
      <c r="PY56" s="549" t="str">
        <f t="shared" si="680"/>
        <v>-</v>
      </c>
      <c r="PZ56" s="549" t="str">
        <f t="shared" si="680"/>
        <v>-</v>
      </c>
      <c r="QA56" s="549" t="str">
        <f t="shared" si="680"/>
        <v>-</v>
      </c>
      <c r="QB56" s="549" t="str">
        <f t="shared" si="680"/>
        <v>-</v>
      </c>
      <c r="QC56" s="549" t="str">
        <f t="shared" si="680"/>
        <v>-</v>
      </c>
      <c r="QD56" s="549" t="str">
        <f t="shared" si="680"/>
        <v>-</v>
      </c>
      <c r="QE56" s="549" t="str">
        <f t="shared" si="680"/>
        <v>-</v>
      </c>
      <c r="QF56" s="549" t="str">
        <f t="shared" si="680"/>
        <v>-</v>
      </c>
      <c r="QG56" s="539" t="str">
        <f t="shared" ref="QG56:RP57" si="681">IF(AND($O56=QG$19, $AP56=QG$21),TRUE,"-")</f>
        <v>-</v>
      </c>
      <c r="QH56" s="539" t="str">
        <f t="shared" si="681"/>
        <v>-</v>
      </c>
      <c r="QI56" s="539" t="str">
        <f t="shared" si="681"/>
        <v>-</v>
      </c>
      <c r="QJ56" s="539" t="str">
        <f t="shared" si="681"/>
        <v>-</v>
      </c>
      <c r="QK56" s="539" t="str">
        <f t="shared" si="681"/>
        <v>-</v>
      </c>
      <c r="QL56" s="539" t="str">
        <f t="shared" si="681"/>
        <v>-</v>
      </c>
      <c r="QM56" s="539" t="str">
        <f t="shared" ca="1" si="681"/>
        <v>-</v>
      </c>
      <c r="QN56" s="539" t="str">
        <f t="shared" ca="1" si="681"/>
        <v>-</v>
      </c>
      <c r="QO56" s="539" t="str">
        <f t="shared" ca="1" si="681"/>
        <v>-</v>
      </c>
      <c r="QP56" s="539" t="str">
        <f t="shared" ca="1" si="681"/>
        <v>-</v>
      </c>
      <c r="QQ56" s="539" t="str">
        <f t="shared" ca="1" si="681"/>
        <v>-</v>
      </c>
      <c r="QR56" s="539" t="str">
        <f t="shared" ca="1" si="681"/>
        <v>-</v>
      </c>
      <c r="QS56" s="539" t="str">
        <f t="shared" ca="1" si="681"/>
        <v>-</v>
      </c>
      <c r="QT56" s="539" t="str">
        <f t="shared" ca="1" si="681"/>
        <v>-</v>
      </c>
      <c r="QU56" s="539" t="str">
        <f t="shared" ca="1" si="681"/>
        <v>-</v>
      </c>
      <c r="QV56" s="539" t="str">
        <f t="shared" ca="1" si="681"/>
        <v>-</v>
      </c>
      <c r="QW56" s="539" t="str">
        <f t="shared" ca="1" si="681"/>
        <v>-</v>
      </c>
      <c r="QX56" s="539" t="str">
        <f t="shared" ca="1" si="681"/>
        <v>-</v>
      </c>
      <c r="QY56" s="539" t="str">
        <f t="shared" ca="1" si="681"/>
        <v>-</v>
      </c>
      <c r="QZ56" s="539" t="str">
        <f t="shared" ca="1" si="681"/>
        <v>-</v>
      </c>
      <c r="RA56" s="539" t="str">
        <f t="shared" ca="1" si="681"/>
        <v>-</v>
      </c>
      <c r="RB56" s="539" t="str">
        <f t="shared" ca="1" si="681"/>
        <v>-</v>
      </c>
      <c r="RC56" s="539" t="str">
        <f t="shared" ca="1" si="681"/>
        <v>-</v>
      </c>
      <c r="RD56" s="539" t="str">
        <f t="shared" ca="1" si="681"/>
        <v>-</v>
      </c>
      <c r="RE56" s="539" t="str">
        <f t="shared" ca="1" si="681"/>
        <v>-</v>
      </c>
      <c r="RF56" s="539" t="str">
        <f t="shared" ca="1" si="681"/>
        <v>-</v>
      </c>
      <c r="RG56" s="539" t="str">
        <f t="shared" ca="1" si="681"/>
        <v>-</v>
      </c>
      <c r="RH56" s="539" t="str">
        <f t="shared" ca="1" si="681"/>
        <v>-</v>
      </c>
      <c r="RI56" s="539" t="str">
        <f t="shared" ca="1" si="681"/>
        <v>-</v>
      </c>
      <c r="RJ56" s="539" t="str">
        <f t="shared" ca="1" si="681"/>
        <v>-</v>
      </c>
      <c r="RK56" s="539" t="str">
        <f t="shared" ca="1" si="681"/>
        <v>-</v>
      </c>
      <c r="RL56" s="539" t="str">
        <f t="shared" ca="1" si="681"/>
        <v>-</v>
      </c>
      <c r="RM56" s="539" t="str">
        <f t="shared" ca="1" si="681"/>
        <v>-</v>
      </c>
      <c r="RN56" s="539" t="str">
        <f t="shared" ca="1" si="681"/>
        <v>-</v>
      </c>
      <c r="RO56" s="539" t="str">
        <f t="shared" ca="1" si="681"/>
        <v>-</v>
      </c>
      <c r="RP56" s="539" t="str">
        <f t="shared" ca="1" si="681"/>
        <v>-</v>
      </c>
      <c r="RQ56" s="549" t="str">
        <f t="shared" ref="RQ56:SP57" si="682">IF($O56=RQ$19,TRUE,"-")</f>
        <v>-</v>
      </c>
      <c r="RR56" s="549" t="str">
        <f t="shared" si="682"/>
        <v>-</v>
      </c>
      <c r="RS56" s="549" t="str">
        <f t="shared" si="682"/>
        <v>-</v>
      </c>
      <c r="RT56" s="549" t="str">
        <f t="shared" si="682"/>
        <v>-</v>
      </c>
      <c r="RU56" s="549" t="str">
        <f t="shared" si="682"/>
        <v>-</v>
      </c>
      <c r="RV56" s="549" t="str">
        <f t="shared" si="682"/>
        <v>-</v>
      </c>
      <c r="RW56" s="549" t="str">
        <f t="shared" si="682"/>
        <v>-</v>
      </c>
      <c r="RX56" s="549" t="str">
        <f t="shared" si="682"/>
        <v>-</v>
      </c>
      <c r="RY56" s="549" t="str">
        <f t="shared" si="682"/>
        <v>-</v>
      </c>
      <c r="RZ56" s="549" t="str">
        <f t="shared" si="682"/>
        <v>-</v>
      </c>
      <c r="SA56" s="549" t="str">
        <f t="shared" si="682"/>
        <v>-</v>
      </c>
      <c r="SB56" s="549" t="str">
        <f t="shared" si="682"/>
        <v>-</v>
      </c>
      <c r="SC56" s="549" t="str">
        <f t="shared" si="682"/>
        <v>-</v>
      </c>
      <c r="SD56" s="549" t="str">
        <f t="shared" si="682"/>
        <v>-</v>
      </c>
      <c r="SE56" s="549" t="str">
        <f t="shared" si="682"/>
        <v>-</v>
      </c>
      <c r="SF56" s="549" t="str">
        <f t="shared" si="682"/>
        <v>-</v>
      </c>
      <c r="SG56" s="549" t="str">
        <f t="shared" si="682"/>
        <v>-</v>
      </c>
      <c r="SH56" s="549" t="str">
        <f t="shared" si="682"/>
        <v>-</v>
      </c>
      <c r="SI56" s="549" t="str">
        <f t="shared" si="682"/>
        <v>-</v>
      </c>
      <c r="SJ56" s="549" t="str">
        <f t="shared" si="682"/>
        <v>-</v>
      </c>
      <c r="SK56" s="549" t="str">
        <f t="shared" si="682"/>
        <v>-</v>
      </c>
      <c r="SL56" s="549" t="str">
        <f t="shared" si="682"/>
        <v>-</v>
      </c>
      <c r="SM56" s="549" t="str">
        <f t="shared" si="682"/>
        <v>-</v>
      </c>
      <c r="SN56" s="549" t="str">
        <f t="shared" si="682"/>
        <v>-</v>
      </c>
      <c r="SO56" s="549" t="str">
        <f t="shared" si="682"/>
        <v>-</v>
      </c>
      <c r="SP56" s="549" t="str">
        <f t="shared" si="682"/>
        <v>-</v>
      </c>
      <c r="SQ56" s="539" t="b">
        <f t="shared" ref="SQ56:TZ57" si="683">IF(AND($O56=SQ$19, $AP56=SQ$21),TRUE,"-")</f>
        <v>1</v>
      </c>
      <c r="SR56" s="539" t="b">
        <f t="shared" si="683"/>
        <v>1</v>
      </c>
      <c r="SS56" s="539" t="b">
        <f t="shared" si="683"/>
        <v>1</v>
      </c>
      <c r="ST56" s="539" t="b">
        <f t="shared" si="683"/>
        <v>1</v>
      </c>
      <c r="SU56" s="539" t="b">
        <f t="shared" si="683"/>
        <v>1</v>
      </c>
      <c r="SV56" s="539" t="b">
        <f t="shared" si="683"/>
        <v>1</v>
      </c>
      <c r="SW56" s="539" t="str">
        <f t="shared" ca="1" si="683"/>
        <v>-</v>
      </c>
      <c r="SX56" s="539" t="str">
        <f t="shared" ca="1" si="683"/>
        <v>-</v>
      </c>
      <c r="SY56" s="539" t="str">
        <f t="shared" ca="1" si="683"/>
        <v>-</v>
      </c>
      <c r="SZ56" s="539" t="str">
        <f t="shared" ca="1" si="683"/>
        <v>-</v>
      </c>
      <c r="TA56" s="539" t="str">
        <f t="shared" ca="1" si="683"/>
        <v>-</v>
      </c>
      <c r="TB56" s="539" t="str">
        <f t="shared" ca="1" si="683"/>
        <v>-</v>
      </c>
      <c r="TC56" s="539" t="str">
        <f t="shared" ca="1" si="683"/>
        <v>-</v>
      </c>
      <c r="TD56" s="539" t="str">
        <f t="shared" ca="1" si="683"/>
        <v>-</v>
      </c>
      <c r="TE56" s="539" t="str">
        <f t="shared" ca="1" si="683"/>
        <v>-</v>
      </c>
      <c r="TF56" s="539" t="str">
        <f t="shared" ca="1" si="683"/>
        <v>-</v>
      </c>
      <c r="TG56" s="539" t="str">
        <f t="shared" ca="1" si="683"/>
        <v>-</v>
      </c>
      <c r="TH56" s="539" t="str">
        <f t="shared" ca="1" si="683"/>
        <v>-</v>
      </c>
      <c r="TI56" s="539" t="str">
        <f t="shared" ca="1" si="683"/>
        <v>-</v>
      </c>
      <c r="TJ56" s="539" t="str">
        <f t="shared" ca="1" si="683"/>
        <v>-</v>
      </c>
      <c r="TK56" s="539" t="str">
        <f t="shared" ca="1" si="683"/>
        <v>-</v>
      </c>
      <c r="TL56" s="539" t="str">
        <f t="shared" ca="1" si="683"/>
        <v>-</v>
      </c>
      <c r="TM56" s="539" t="str">
        <f t="shared" ca="1" si="683"/>
        <v>-</v>
      </c>
      <c r="TN56" s="539" t="str">
        <f t="shared" ca="1" si="683"/>
        <v>-</v>
      </c>
      <c r="TO56" s="539" t="str">
        <f t="shared" ca="1" si="683"/>
        <v>-</v>
      </c>
      <c r="TP56" s="539" t="str">
        <f t="shared" ca="1" si="683"/>
        <v>-</v>
      </c>
      <c r="TQ56" s="539" t="str">
        <f t="shared" ca="1" si="683"/>
        <v>-</v>
      </c>
      <c r="TR56" s="539" t="str">
        <f t="shared" ca="1" si="683"/>
        <v>-</v>
      </c>
      <c r="TS56" s="539" t="str">
        <f t="shared" ca="1" si="683"/>
        <v>-</v>
      </c>
      <c r="TT56" s="539" t="str">
        <f t="shared" ca="1" si="683"/>
        <v>-</v>
      </c>
      <c r="TU56" s="539" t="str">
        <f t="shared" ca="1" si="683"/>
        <v>-</v>
      </c>
      <c r="TV56" s="539" t="str">
        <f t="shared" ca="1" si="683"/>
        <v>-</v>
      </c>
      <c r="TW56" s="539" t="str">
        <f t="shared" ca="1" si="683"/>
        <v>-</v>
      </c>
      <c r="TX56" s="539" t="str">
        <f t="shared" ca="1" si="683"/>
        <v>-</v>
      </c>
      <c r="TY56" s="539" t="str">
        <f t="shared" ca="1" si="683"/>
        <v>-</v>
      </c>
      <c r="TZ56" s="539" t="str">
        <f t="shared" ca="1" si="683"/>
        <v>-</v>
      </c>
      <c r="UA56" s="549" t="b">
        <f t="shared" ref="UA56:UZ57" si="684">IF($O56=UA$19,TRUE,"-")</f>
        <v>1</v>
      </c>
      <c r="UB56" s="549" t="b">
        <f t="shared" si="684"/>
        <v>1</v>
      </c>
      <c r="UC56" s="549" t="b">
        <f t="shared" si="684"/>
        <v>1</v>
      </c>
      <c r="UD56" s="549" t="b">
        <f t="shared" si="684"/>
        <v>1</v>
      </c>
      <c r="UE56" s="549" t="b">
        <f t="shared" si="684"/>
        <v>1</v>
      </c>
      <c r="UF56" s="549" t="b">
        <f t="shared" si="684"/>
        <v>1</v>
      </c>
      <c r="UG56" s="549" t="b">
        <f t="shared" si="684"/>
        <v>1</v>
      </c>
      <c r="UH56" s="549" t="b">
        <f t="shared" si="684"/>
        <v>1</v>
      </c>
      <c r="UI56" s="549" t="b">
        <f t="shared" si="684"/>
        <v>1</v>
      </c>
      <c r="UJ56" s="549" t="b">
        <f t="shared" si="684"/>
        <v>1</v>
      </c>
      <c r="UK56" s="549" t="b">
        <f t="shared" si="684"/>
        <v>1</v>
      </c>
      <c r="UL56" s="549" t="b">
        <f t="shared" si="684"/>
        <v>1</v>
      </c>
      <c r="UM56" s="549" t="b">
        <f t="shared" si="684"/>
        <v>1</v>
      </c>
      <c r="UN56" s="549" t="b">
        <f t="shared" si="684"/>
        <v>1</v>
      </c>
      <c r="UO56" s="549" t="b">
        <f t="shared" si="684"/>
        <v>1</v>
      </c>
      <c r="UP56" s="549" t="b">
        <f t="shared" si="684"/>
        <v>1</v>
      </c>
      <c r="UQ56" s="549" t="b">
        <f t="shared" si="684"/>
        <v>1</v>
      </c>
      <c r="UR56" s="549" t="b">
        <f t="shared" si="684"/>
        <v>1</v>
      </c>
      <c r="US56" s="549" t="b">
        <f t="shared" si="684"/>
        <v>1</v>
      </c>
      <c r="UT56" s="549" t="b">
        <f t="shared" si="684"/>
        <v>1</v>
      </c>
      <c r="UU56" s="549" t="b">
        <f t="shared" si="684"/>
        <v>1</v>
      </c>
      <c r="UV56" s="549" t="b">
        <f t="shared" si="684"/>
        <v>1</v>
      </c>
      <c r="UW56" s="549" t="b">
        <f t="shared" si="684"/>
        <v>1</v>
      </c>
      <c r="UX56" s="549" t="b">
        <f t="shared" si="684"/>
        <v>1</v>
      </c>
      <c r="UY56" s="549" t="b">
        <f t="shared" si="684"/>
        <v>1</v>
      </c>
      <c r="UZ56" s="549" t="b">
        <f t="shared" si="684"/>
        <v>1</v>
      </c>
      <c r="VA56" s="19">
        <f t="shared" ca="1" si="671"/>
        <v>0</v>
      </c>
      <c r="VB56" s="23">
        <v>0</v>
      </c>
    </row>
    <row r="57" spans="1:574" outlineLevel="1">
      <c r="A57" s="21">
        <f t="shared" si="93"/>
        <v>52</v>
      </c>
      <c r="B57" s="21">
        <f t="shared" si="673"/>
        <v>18</v>
      </c>
      <c r="C57">
        <v>108</v>
      </c>
      <c r="D57" s="19" t="str">
        <f t="shared" ca="1" si="583"/>
        <v>SNSW</v>
      </c>
      <c r="E57" t="b">
        <v>0</v>
      </c>
      <c r="F57" t="b">
        <v>0</v>
      </c>
      <c r="G57" t="b">
        <f t="shared" si="584"/>
        <v>0</v>
      </c>
      <c r="H57" s="215">
        <f t="shared" ref="H57:H80" ca="1" si="685">OFFSET(H57,-1,0)+1</f>
        <v>3</v>
      </c>
      <c r="I57" s="26">
        <v>2</v>
      </c>
      <c r="J57" s="26">
        <v>1</v>
      </c>
      <c r="K57" s="26" t="str">
        <f>""</f>
        <v/>
      </c>
      <c r="L57" s="26">
        <v>0</v>
      </c>
      <c r="M57" s="26">
        <f t="shared" si="585"/>
        <v>2</v>
      </c>
      <c r="N57" s="26">
        <v>2</v>
      </c>
      <c r="O57" s="26">
        <v>3</v>
      </c>
      <c r="P57" s="26">
        <v>2</v>
      </c>
      <c r="Q57" s="26">
        <v>0</v>
      </c>
      <c r="R57" s="26">
        <v>0</v>
      </c>
      <c r="S57" s="26">
        <v>0</v>
      </c>
      <c r="T57" s="26">
        <v>0</v>
      </c>
      <c r="U57" s="26">
        <v>1</v>
      </c>
      <c r="V57" s="116">
        <v>1</v>
      </c>
      <c r="W57" s="116">
        <v>1</v>
      </c>
      <c r="X57" s="116">
        <v>1</v>
      </c>
      <c r="Y57" s="211"/>
      <c r="Z57" s="211"/>
      <c r="AA57" s="211"/>
      <c r="AB57" s="211"/>
      <c r="AC57" s="26">
        <v>0</v>
      </c>
      <c r="AD57" s="211"/>
      <c r="AE57" s="211"/>
      <c r="AF57" s="211"/>
      <c r="AG57" s="211"/>
      <c r="AH57" s="211"/>
      <c r="AI57" s="211"/>
      <c r="AJ57" s="211"/>
      <c r="AK57" s="211"/>
      <c r="AL57" s="136">
        <f t="shared" si="586"/>
        <v>2</v>
      </c>
      <c r="AM57" s="136">
        <f>INDEX(CHOOSE($O57,DataAutumn!i.AdultDrys,DataWinter!i.AdultDrys,DataSpring!i.AdultDrys),1,$N57)</f>
        <v>3</v>
      </c>
      <c r="AN57" s="5">
        <f t="shared" si="587"/>
        <v>2</v>
      </c>
      <c r="AO57" s="5">
        <f t="shared" si="587"/>
        <v>0</v>
      </c>
      <c r="AP57" s="5">
        <f t="shared" si="588"/>
        <v>1</v>
      </c>
      <c r="AQ57" s="211"/>
      <c r="AR57" s="211"/>
      <c r="AS57" s="356" t="str">
        <f t="shared" ca="1" si="589"/>
        <v>optimum_carry 00003 SNSW MWM    numbers5750 pasture449 Day204 Scan2-0000 RR000p GP100p WP100p MP100p T_TRUE (F33N11)</v>
      </c>
      <c r="AT57" s="9" t="str">
        <f ca="1">IF(COUNTIF(AS$5:AS57,AS57)=1,"-","Dup")</f>
        <v>-</v>
      </c>
      <c r="AU57" s="9"/>
      <c r="AV57" s="19" t="str">
        <f t="shared" ca="1" si="590"/>
        <v>-</v>
      </c>
      <c r="AW57" s="19" t="str">
        <f t="shared" ca="1" si="590"/>
        <v>-</v>
      </c>
      <c r="AX57" s="19" t="str">
        <f t="shared" ca="1" si="590"/>
        <v>-</v>
      </c>
      <c r="AY57" s="19" t="str">
        <f t="shared" ca="1" si="590"/>
        <v>-</v>
      </c>
      <c r="AZ57" s="19" t="str">
        <f t="shared" ca="1" si="590"/>
        <v>-</v>
      </c>
      <c r="BA57" s="19" t="str">
        <f t="shared" ca="1" si="590"/>
        <v>-</v>
      </c>
      <c r="BB57" s="19" t="str">
        <f t="shared" ca="1" si="590"/>
        <v>-</v>
      </c>
      <c r="BC57" s="19" t="str">
        <f t="shared" ca="1" si="590"/>
        <v>-</v>
      </c>
      <c r="BD57" s="9"/>
      <c r="BE57" s="5" t="b">
        <f t="shared" si="591"/>
        <v>0</v>
      </c>
      <c r="BF57" s="5" t="str">
        <f t="shared" si="591"/>
        <v>-</v>
      </c>
      <c r="BG57" s="5" t="b">
        <f t="shared" si="591"/>
        <v>0</v>
      </c>
      <c r="BH57" s="5" t="b">
        <f t="shared" si="591"/>
        <v>1</v>
      </c>
      <c r="BI57" s="5" t="b">
        <f t="shared" si="591"/>
        <v>1</v>
      </c>
      <c r="BJ57" s="136">
        <f t="shared" si="591"/>
        <v>0</v>
      </c>
      <c r="BK57" s="19" t="b">
        <f t="shared" ca="1" si="592"/>
        <v>0</v>
      </c>
      <c r="BL57" s="9"/>
      <c r="BM57" s="5" t="str">
        <f t="shared" ca="1" si="593"/>
        <v>-</v>
      </c>
      <c r="BN57" s="19" t="str">
        <f t="shared" ca="1" si="594"/>
        <v>-</v>
      </c>
      <c r="BO57" s="19" t="str">
        <f t="shared" ca="1" si="594"/>
        <v>-</v>
      </c>
      <c r="BP57" s="19" t="str">
        <f t="shared" ca="1" si="594"/>
        <v>-</v>
      </c>
      <c r="BQ57" s="5" t="str">
        <f t="shared" ca="1" si="595"/>
        <v>-</v>
      </c>
      <c r="BR57" s="19" t="str">
        <f t="shared" ca="1" si="596"/>
        <v>-</v>
      </c>
      <c r="BS57" s="5" t="str">
        <f t="shared" ca="1" si="597"/>
        <v>-</v>
      </c>
      <c r="BT57" s="19" t="str">
        <f t="shared" ca="1" si="598"/>
        <v>-</v>
      </c>
      <c r="BU57" s="19" t="str">
        <f t="shared" ca="1" si="598"/>
        <v>-</v>
      </c>
      <c r="BV57" s="19" t="str">
        <f t="shared" ca="1" si="598"/>
        <v>-</v>
      </c>
      <c r="BW57" s="5" t="str">
        <f t="shared" ca="1" si="599"/>
        <v>-</v>
      </c>
      <c r="BX57" s="9"/>
      <c r="BY57" s="5" t="b">
        <f t="shared" si="600"/>
        <v>0</v>
      </c>
      <c r="BZ57" s="5" t="str">
        <f t="shared" ca="1" si="601"/>
        <v>-</v>
      </c>
      <c r="CA57" s="5" t="str">
        <f t="shared" ca="1" si="602"/>
        <v>-</v>
      </c>
      <c r="CB57" s="5" t="str">
        <f t="shared" ca="1" si="602"/>
        <v>-</v>
      </c>
      <c r="CC57" s="5" t="str">
        <f t="shared" ca="1" si="602"/>
        <v>-</v>
      </c>
      <c r="CD57" s="5" t="str">
        <f t="shared" ca="1" si="602"/>
        <v>-</v>
      </c>
      <c r="CE57" s="5" t="str">
        <f t="shared" ca="1" si="602"/>
        <v>-</v>
      </c>
      <c r="CF57" s="5" t="str">
        <f t="shared" ca="1" si="602"/>
        <v>-</v>
      </c>
      <c r="CG57" s="5" t="str">
        <f t="shared" ca="1" si="602"/>
        <v>-</v>
      </c>
      <c r="CH57" s="5" t="str">
        <f t="shared" ca="1" si="602"/>
        <v>-</v>
      </c>
      <c r="CI57" s="9"/>
      <c r="CJ57" s="12" t="b">
        <v>1</v>
      </c>
      <c r="CK57" s="12" t="b">
        <v>1</v>
      </c>
      <c r="CL57" s="12" t="b">
        <v>1</v>
      </c>
      <c r="CM57" s="12">
        <v>22312000005</v>
      </c>
      <c r="CN57" s="12" t="b">
        <v>0</v>
      </c>
      <c r="CO57" s="19" t="str">
        <f t="shared" ca="1" si="603"/>
        <v>-</v>
      </c>
      <c r="CP57" s="19" t="str">
        <f t="shared" ca="1" si="603"/>
        <v>-</v>
      </c>
      <c r="CQ57" s="19" t="str">
        <f t="shared" ca="1" si="603"/>
        <v>-</v>
      </c>
      <c r="CR57" s="433">
        <f t="shared" si="604"/>
        <v>652</v>
      </c>
      <c r="CS57" s="433">
        <f t="shared" si="604"/>
        <v>686</v>
      </c>
      <c r="CT57" s="433">
        <f t="shared" si="604"/>
        <v>721</v>
      </c>
      <c r="CU57" s="144">
        <f t="shared" si="605"/>
        <v>378</v>
      </c>
      <c r="CV57" s="144">
        <f t="shared" si="605"/>
        <v>413</v>
      </c>
      <c r="CW57" s="144">
        <f t="shared" si="605"/>
        <v>448</v>
      </c>
      <c r="CX57" s="19" t="str">
        <f t="shared" ca="1" si="674"/>
        <v>-</v>
      </c>
      <c r="CY57" s="19" t="str">
        <f t="shared" ca="1" si="674"/>
        <v>-</v>
      </c>
      <c r="CZ57" s="19" t="str">
        <f t="shared" ca="1" si="674"/>
        <v>-</v>
      </c>
      <c r="DA57" s="19" t="str">
        <f t="shared" ca="1" si="674"/>
        <v>-</v>
      </c>
      <c r="DB57" s="19" t="str">
        <f t="shared" ca="1" si="674"/>
        <v>-</v>
      </c>
      <c r="DC57" s="19" t="str">
        <f t="shared" ca="1" si="674"/>
        <v>-</v>
      </c>
      <c r="DD57" s="19">
        <f t="shared" ca="1" si="674"/>
        <v>1</v>
      </c>
      <c r="DE57" s="19">
        <f t="shared" ca="1" si="674"/>
        <v>1</v>
      </c>
      <c r="DF57" s="19">
        <f t="shared" ca="1" si="674"/>
        <v>0</v>
      </c>
      <c r="DG57" s="19" t="str">
        <f t="shared" ca="1" si="674"/>
        <v>-</v>
      </c>
      <c r="DH57" s="19" t="str">
        <f t="shared" ca="1" si="674"/>
        <v>-</v>
      </c>
      <c r="DI57" s="19" t="str">
        <f t="shared" ca="1" si="674"/>
        <v>-</v>
      </c>
      <c r="DJ57" s="19" t="str">
        <f t="shared" ca="1" si="674"/>
        <v>-</v>
      </c>
      <c r="DK57" s="19" t="str">
        <f t="shared" ca="1" si="674"/>
        <v>-</v>
      </c>
      <c r="DL57" s="19">
        <f t="shared" ca="1" si="674"/>
        <v>0</v>
      </c>
      <c r="DM57" s="19" t="str">
        <f t="shared" ca="1" si="674"/>
        <v>-</v>
      </c>
      <c r="DN57" s="19" t="str">
        <f t="shared" ca="1" si="674"/>
        <v>-</v>
      </c>
      <c r="DO57" s="19" t="str">
        <f t="shared" ca="1" si="603"/>
        <v>-</v>
      </c>
      <c r="DP57" s="19">
        <f t="shared" ca="1" si="603"/>
        <v>0</v>
      </c>
      <c r="DQ57" s="19">
        <f t="shared" ca="1" si="603"/>
        <v>0</v>
      </c>
      <c r="DR57" s="9"/>
      <c r="DS57" s="19">
        <f t="shared" ca="1" si="607"/>
        <v>0</v>
      </c>
      <c r="DT57" s="19">
        <f t="shared" ca="1" si="607"/>
        <v>0</v>
      </c>
      <c r="DU57" s="19">
        <f t="shared" ca="1" si="607"/>
        <v>0</v>
      </c>
      <c r="DV57" s="19">
        <f t="shared" ca="1" si="607"/>
        <v>0</v>
      </c>
      <c r="DW57" s="19">
        <f t="shared" ca="1" si="607"/>
        <v>0</v>
      </c>
      <c r="DX57" s="19">
        <f t="shared" ca="1" si="607"/>
        <v>0</v>
      </c>
      <c r="DY57" s="19">
        <f t="shared" ca="1" si="607"/>
        <v>0</v>
      </c>
      <c r="DZ57" s="19">
        <f t="shared" ca="1" si="607"/>
        <v>0</v>
      </c>
      <c r="EA57" s="19">
        <f t="shared" ca="1" si="607"/>
        <v>0</v>
      </c>
      <c r="EB57" s="19">
        <f t="shared" ca="1" si="607"/>
        <v>0</v>
      </c>
      <c r="EC57" s="19">
        <f t="shared" ca="1" si="607"/>
        <v>0</v>
      </c>
      <c r="ED57" s="19">
        <f t="shared" ca="1" si="607"/>
        <v>0</v>
      </c>
      <c r="EE57" s="19">
        <f t="shared" ca="1" si="607"/>
        <v>0</v>
      </c>
      <c r="EF57" s="433">
        <f t="shared" si="608"/>
        <v>0</v>
      </c>
      <c r="EG57" s="433">
        <f t="shared" si="608"/>
        <v>0</v>
      </c>
      <c r="EH57" s="116">
        <f t="shared" si="609"/>
        <v>0</v>
      </c>
      <c r="EI57" s="116">
        <f t="shared" ca="1" si="609"/>
        <v>0</v>
      </c>
      <c r="EJ57" s="116">
        <f t="shared" ca="1" si="609"/>
        <v>0</v>
      </c>
      <c r="EK57" s="116">
        <f t="shared" ca="1" si="609"/>
        <v>0</v>
      </c>
      <c r="EL57" s="116">
        <f t="shared" ca="1" si="609"/>
        <v>0</v>
      </c>
      <c r="EM57" s="537">
        <f t="shared" ca="1" si="610"/>
        <v>0</v>
      </c>
      <c r="EN57" s="116">
        <f t="shared" ca="1" si="611"/>
        <v>0</v>
      </c>
      <c r="EO57" s="116">
        <f t="shared" ca="1" si="611"/>
        <v>0</v>
      </c>
      <c r="EP57" s="116">
        <f t="shared" ca="1" si="611"/>
        <v>0</v>
      </c>
      <c r="EQ57" s="116">
        <f t="shared" ca="1" si="611"/>
        <v>0</v>
      </c>
      <c r="ER57" s="116">
        <f t="shared" ca="1" si="611"/>
        <v>0</v>
      </c>
      <c r="ES57" s="537">
        <f t="shared" ca="1" si="612"/>
        <v>0</v>
      </c>
      <c r="ET57" s="116">
        <f t="shared" ca="1" si="613"/>
        <v>0</v>
      </c>
      <c r="EU57" s="116">
        <f t="shared" ca="1" si="613"/>
        <v>0</v>
      </c>
      <c r="EV57" s="116">
        <f t="shared" ca="1" si="613"/>
        <v>0</v>
      </c>
      <c r="EW57" s="116">
        <f t="shared" ca="1" si="613"/>
        <v>0</v>
      </c>
      <c r="EX57" s="116">
        <f t="shared" ca="1" si="613"/>
        <v>0</v>
      </c>
      <c r="EY57" s="537">
        <f t="shared" ca="1" si="614"/>
        <v>0</v>
      </c>
      <c r="EZ57" s="116">
        <f t="shared" ca="1" si="615"/>
        <v>0</v>
      </c>
      <c r="FA57" s="116">
        <f t="shared" ca="1" si="615"/>
        <v>0</v>
      </c>
      <c r="FB57" s="116">
        <f t="shared" ca="1" si="615"/>
        <v>0</v>
      </c>
      <c r="FC57" s="116">
        <f t="shared" ca="1" si="615"/>
        <v>0</v>
      </c>
      <c r="FD57" s="116">
        <f t="shared" ca="1" si="615"/>
        <v>0</v>
      </c>
      <c r="FE57" s="537">
        <f t="shared" ca="1" si="616"/>
        <v>0</v>
      </c>
      <c r="FF57" s="116">
        <f t="shared" ca="1" si="617"/>
        <v>0</v>
      </c>
      <c r="FG57" s="116">
        <f t="shared" ca="1" si="617"/>
        <v>0</v>
      </c>
      <c r="FH57" s="116">
        <f t="shared" ca="1" si="617"/>
        <v>0</v>
      </c>
      <c r="FI57" s="116">
        <f t="shared" ca="1" si="617"/>
        <v>0</v>
      </c>
      <c r="FJ57" s="116">
        <f t="shared" ca="1" si="617"/>
        <v>0</v>
      </c>
      <c r="FK57" s="537">
        <f t="shared" ca="1" si="618"/>
        <v>0</v>
      </c>
      <c r="FL57" s="116">
        <f t="shared" ca="1" si="619"/>
        <v>0</v>
      </c>
      <c r="FM57" s="116">
        <f t="shared" ca="1" si="619"/>
        <v>0</v>
      </c>
      <c r="FN57" s="116">
        <f t="shared" ca="1" si="619"/>
        <v>0</v>
      </c>
      <c r="FO57" s="116">
        <f t="shared" ca="1" si="619"/>
        <v>0</v>
      </c>
      <c r="FP57" s="116">
        <f t="shared" ca="1" si="619"/>
        <v>0</v>
      </c>
      <c r="FQ57" s="537">
        <f t="shared" ca="1" si="620"/>
        <v>0</v>
      </c>
      <c r="FR57" s="117">
        <f t="shared" ca="1" si="621"/>
        <v>0</v>
      </c>
      <c r="FS57" s="117">
        <f t="shared" ca="1" si="621"/>
        <v>0</v>
      </c>
      <c r="FT57" s="117">
        <f t="shared" ca="1" si="621"/>
        <v>0</v>
      </c>
      <c r="FU57" s="117">
        <f t="shared" ca="1" si="621"/>
        <v>0</v>
      </c>
      <c r="FV57" s="556">
        <f t="shared" ca="1" si="675"/>
        <v>0</v>
      </c>
      <c r="FW57" s="556">
        <f t="shared" ca="1" si="675"/>
        <v>0</v>
      </c>
      <c r="FX57" s="556">
        <f t="shared" ca="1" si="675"/>
        <v>0</v>
      </c>
      <c r="FY57" s="556">
        <f t="shared" ca="1" si="675"/>
        <v>0</v>
      </c>
      <c r="FZ57" s="556">
        <f t="shared" ca="1" si="675"/>
        <v>0</v>
      </c>
      <c r="GA57" s="556">
        <f t="shared" ca="1" si="675"/>
        <v>0</v>
      </c>
      <c r="GB57" s="556">
        <f t="shared" ca="1" si="675"/>
        <v>0</v>
      </c>
      <c r="GC57" s="556">
        <f t="shared" ca="1" si="675"/>
        <v>0</v>
      </c>
      <c r="GD57" s="556">
        <f t="shared" ca="1" si="675"/>
        <v>0</v>
      </c>
      <c r="GE57" s="556">
        <f t="shared" ca="1" si="675"/>
        <v>0</v>
      </c>
      <c r="GF57" s="556">
        <f t="shared" ca="1" si="675"/>
        <v>0</v>
      </c>
      <c r="GG57" s="556">
        <f t="shared" ca="1" si="675"/>
        <v>0</v>
      </c>
      <c r="GH57" s="556">
        <f t="shared" ca="1" si="675"/>
        <v>0</v>
      </c>
      <c r="GI57" s="556">
        <f t="shared" ca="1" si="675"/>
        <v>0</v>
      </c>
      <c r="GJ57" s="556">
        <f t="shared" ca="1" si="675"/>
        <v>0</v>
      </c>
      <c r="GK57" s="556">
        <f t="shared" ca="1" si="675"/>
        <v>0</v>
      </c>
      <c r="GL57" s="556">
        <f t="shared" ca="1" si="675"/>
        <v>0</v>
      </c>
      <c r="GM57" s="556">
        <f t="shared" ca="1" si="675"/>
        <v>0</v>
      </c>
      <c r="GN57" s="556">
        <f t="shared" ca="1" si="675"/>
        <v>0</v>
      </c>
      <c r="GO57" s="556">
        <f t="shared" ca="1" si="675"/>
        <v>0</v>
      </c>
      <c r="GP57" s="19">
        <f t="shared" ca="1" si="623"/>
        <v>0</v>
      </c>
      <c r="GQ57" s="116">
        <f t="shared" ca="1" si="624"/>
        <v>0</v>
      </c>
      <c r="GR57" s="116">
        <f t="shared" ca="1" si="624"/>
        <v>0</v>
      </c>
      <c r="GS57" s="116">
        <f t="shared" ca="1" si="624"/>
        <v>0</v>
      </c>
      <c r="GT57" s="116">
        <f t="shared" ca="1" si="624"/>
        <v>0</v>
      </c>
      <c r="GU57" s="116">
        <f t="shared" ca="1" si="624"/>
        <v>0</v>
      </c>
      <c r="GV57" s="537">
        <f t="shared" ca="1" si="625"/>
        <v>0</v>
      </c>
      <c r="GW57" s="116">
        <f t="shared" ca="1" si="626"/>
        <v>0</v>
      </c>
      <c r="GX57" s="116">
        <f t="shared" ca="1" si="626"/>
        <v>0</v>
      </c>
      <c r="GY57" s="116">
        <f t="shared" ca="1" si="626"/>
        <v>0</v>
      </c>
      <c r="GZ57" s="116">
        <f t="shared" ca="1" si="626"/>
        <v>0</v>
      </c>
      <c r="HA57" s="116">
        <f t="shared" ca="1" si="626"/>
        <v>0</v>
      </c>
      <c r="HB57" s="537">
        <f t="shared" ca="1" si="627"/>
        <v>0</v>
      </c>
      <c r="HC57" s="116">
        <f t="shared" ca="1" si="628"/>
        <v>0</v>
      </c>
      <c r="HD57" s="116">
        <f t="shared" ca="1" si="628"/>
        <v>0</v>
      </c>
      <c r="HE57" s="116">
        <f t="shared" ca="1" si="628"/>
        <v>0</v>
      </c>
      <c r="HF57" s="116">
        <f t="shared" ca="1" si="628"/>
        <v>0</v>
      </c>
      <c r="HG57" s="116">
        <f t="shared" ca="1" si="628"/>
        <v>0</v>
      </c>
      <c r="HH57" s="537">
        <f t="shared" ca="1" si="629"/>
        <v>0</v>
      </c>
      <c r="HI57" s="116">
        <f t="shared" ca="1" si="630"/>
        <v>0</v>
      </c>
      <c r="HJ57" s="116">
        <f t="shared" ca="1" si="630"/>
        <v>0</v>
      </c>
      <c r="HK57" s="116">
        <f t="shared" ca="1" si="630"/>
        <v>0</v>
      </c>
      <c r="HL57" s="116">
        <f t="shared" ca="1" si="630"/>
        <v>0</v>
      </c>
      <c r="HM57" s="116">
        <f t="shared" ca="1" si="630"/>
        <v>0</v>
      </c>
      <c r="HN57" s="537">
        <f t="shared" ca="1" si="631"/>
        <v>0</v>
      </c>
      <c r="HO57" s="116">
        <f t="shared" ca="1" si="632"/>
        <v>0</v>
      </c>
      <c r="HP57" s="116">
        <f t="shared" ca="1" si="632"/>
        <v>0</v>
      </c>
      <c r="HQ57" s="116">
        <f t="shared" ca="1" si="632"/>
        <v>0</v>
      </c>
      <c r="HR57" s="116">
        <f t="shared" ca="1" si="632"/>
        <v>0</v>
      </c>
      <c r="HS57" s="116">
        <f t="shared" ca="1" si="632"/>
        <v>0</v>
      </c>
      <c r="HT57" s="537">
        <f t="shared" ca="1" si="633"/>
        <v>0</v>
      </c>
      <c r="HU57" s="116">
        <f t="shared" ca="1" si="634"/>
        <v>0</v>
      </c>
      <c r="HV57" s="116">
        <f t="shared" ca="1" si="634"/>
        <v>0</v>
      </c>
      <c r="HW57" s="116">
        <f t="shared" ca="1" si="634"/>
        <v>0</v>
      </c>
      <c r="HX57" s="116">
        <f t="shared" ca="1" si="634"/>
        <v>0</v>
      </c>
      <c r="HY57" s="116">
        <f t="shared" ca="1" si="634"/>
        <v>0</v>
      </c>
      <c r="HZ57" s="537">
        <f t="shared" ca="1" si="635"/>
        <v>0</v>
      </c>
      <c r="IA57" s="117">
        <f t="shared" ca="1" si="636"/>
        <v>0</v>
      </c>
      <c r="IB57" s="117">
        <f t="shared" ca="1" si="636"/>
        <v>0</v>
      </c>
      <c r="IC57" s="117">
        <f t="shared" ca="1" si="636"/>
        <v>0</v>
      </c>
      <c r="ID57" s="117">
        <f t="shared" ca="1" si="636"/>
        <v>0</v>
      </c>
      <c r="IE57" s="556">
        <f t="shared" ca="1" si="676"/>
        <v>0</v>
      </c>
      <c r="IF57" s="556">
        <f t="shared" ca="1" si="676"/>
        <v>0</v>
      </c>
      <c r="IG57" s="556">
        <f t="shared" ca="1" si="676"/>
        <v>0</v>
      </c>
      <c r="IH57" s="556">
        <f t="shared" ca="1" si="676"/>
        <v>0</v>
      </c>
      <c r="II57" s="556">
        <f t="shared" ca="1" si="676"/>
        <v>0</v>
      </c>
      <c r="IJ57" s="556">
        <f t="shared" ca="1" si="676"/>
        <v>0</v>
      </c>
      <c r="IK57" s="556">
        <f t="shared" ca="1" si="676"/>
        <v>0</v>
      </c>
      <c r="IL57" s="556">
        <f t="shared" ca="1" si="676"/>
        <v>0</v>
      </c>
      <c r="IM57" s="556">
        <f t="shared" ca="1" si="676"/>
        <v>0</v>
      </c>
      <c r="IN57" s="556">
        <f t="shared" ca="1" si="676"/>
        <v>0</v>
      </c>
      <c r="IO57" s="556">
        <f t="shared" ca="1" si="676"/>
        <v>0</v>
      </c>
      <c r="IP57" s="556">
        <f t="shared" ca="1" si="676"/>
        <v>0</v>
      </c>
      <c r="IQ57" s="556">
        <f t="shared" ca="1" si="676"/>
        <v>0</v>
      </c>
      <c r="IR57" s="556">
        <f t="shared" ca="1" si="676"/>
        <v>0</v>
      </c>
      <c r="IS57" s="556">
        <f t="shared" ca="1" si="676"/>
        <v>0</v>
      </c>
      <c r="IT57" s="556">
        <f t="shared" ca="1" si="676"/>
        <v>0</v>
      </c>
      <c r="IU57" s="556">
        <f t="shared" ca="1" si="676"/>
        <v>0</v>
      </c>
      <c r="IV57" s="556">
        <f t="shared" ca="1" si="676"/>
        <v>0</v>
      </c>
      <c r="IW57" s="556">
        <f t="shared" ca="1" si="676"/>
        <v>0</v>
      </c>
      <c r="IX57" s="556">
        <f t="shared" ca="1" si="676"/>
        <v>0</v>
      </c>
      <c r="IY57" s="19">
        <f t="shared" ca="1" si="638"/>
        <v>0</v>
      </c>
      <c r="IZ57" s="5">
        <f t="shared" si="639"/>
        <v>67</v>
      </c>
      <c r="JA57" s="9"/>
      <c r="JB57" s="5">
        <f t="shared" si="640"/>
        <v>1</v>
      </c>
      <c r="JC57" s="5" t="b">
        <f t="shared" si="640"/>
        <v>0</v>
      </c>
      <c r="JD57" s="19">
        <f t="shared" ca="1" si="677"/>
        <v>0</v>
      </c>
      <c r="JE57" s="5">
        <f t="shared" si="642"/>
        <v>0</v>
      </c>
      <c r="JF57" s="5">
        <f t="shared" si="643"/>
        <v>1.2500000000000001E-2</v>
      </c>
      <c r="JG57" s="5">
        <f t="shared" si="644"/>
        <v>0</v>
      </c>
      <c r="JH57" s="19">
        <f t="shared" ca="1" si="677"/>
        <v>0</v>
      </c>
      <c r="JI57" s="5">
        <f t="shared" si="645"/>
        <v>60</v>
      </c>
      <c r="JJ57" s="5">
        <f t="shared" si="646"/>
        <v>1</v>
      </c>
      <c r="JK57" s="19">
        <f t="shared" ca="1" si="677"/>
        <v>0</v>
      </c>
      <c r="JL57" s="19">
        <f t="shared" ca="1" si="677"/>
        <v>0</v>
      </c>
      <c r="JM57" s="19">
        <f t="shared" ca="1" si="677"/>
        <v>0</v>
      </c>
      <c r="JN57" s="19">
        <f t="shared" ca="1" si="677"/>
        <v>0</v>
      </c>
      <c r="JO57" s="19">
        <f t="shared" ca="1" si="677"/>
        <v>0</v>
      </c>
      <c r="JP57" s="19">
        <f t="shared" ca="1" si="677"/>
        <v>0</v>
      </c>
      <c r="JQ57" s="19">
        <f t="shared" ca="1" si="677"/>
        <v>0</v>
      </c>
      <c r="JR57" s="19">
        <f t="shared" ca="1" si="677"/>
        <v>0</v>
      </c>
      <c r="JS57" s="19">
        <f t="shared" ca="1" si="677"/>
        <v>0</v>
      </c>
      <c r="JT57" s="19">
        <f t="shared" ca="1" si="677"/>
        <v>0</v>
      </c>
      <c r="JU57" s="19">
        <f t="shared" ca="1" si="677"/>
        <v>0</v>
      </c>
      <c r="JV57" s="19">
        <f t="shared" ca="1" si="677"/>
        <v>0</v>
      </c>
      <c r="JW57" s="19">
        <f t="shared" ca="1" si="677"/>
        <v>0</v>
      </c>
      <c r="JX57" s="19">
        <f t="shared" ca="1" si="677"/>
        <v>0</v>
      </c>
      <c r="JY57" s="19">
        <f t="shared" ca="1" si="677"/>
        <v>0</v>
      </c>
      <c r="JZ57" s="19">
        <f t="shared" ca="1" si="677"/>
        <v>0</v>
      </c>
      <c r="KA57" s="19">
        <f t="shared" ca="1" si="677"/>
        <v>0</v>
      </c>
      <c r="KB57" s="19">
        <f t="shared" ca="1" si="677"/>
        <v>0</v>
      </c>
      <c r="KC57" s="19">
        <f t="shared" ca="1" si="677"/>
        <v>0</v>
      </c>
      <c r="KD57" s="19">
        <f t="shared" ca="1" si="677"/>
        <v>0</v>
      </c>
      <c r="KE57" s="19">
        <f t="shared" ca="1" si="677"/>
        <v>0</v>
      </c>
      <c r="KF57" s="5">
        <f t="shared" si="647"/>
        <v>0</v>
      </c>
      <c r="KG57" s="5">
        <f t="shared" si="647"/>
        <v>6.25E-2</v>
      </c>
      <c r="KH57" s="5">
        <f t="shared" si="647"/>
        <v>6.25E-2</v>
      </c>
      <c r="KI57" s="5">
        <f t="shared" si="647"/>
        <v>6.25E-2</v>
      </c>
      <c r="KJ57" s="19">
        <f t="shared" ca="1" si="677"/>
        <v>0</v>
      </c>
      <c r="KK57" s="19">
        <f t="shared" ca="1" si="677"/>
        <v>0</v>
      </c>
      <c r="KL57" s="19">
        <f t="shared" ca="1" si="677"/>
        <v>0</v>
      </c>
      <c r="KM57" s="19">
        <f t="shared" ca="1" si="677"/>
        <v>0</v>
      </c>
      <c r="KN57" s="19">
        <f t="shared" ca="1" si="677"/>
        <v>1</v>
      </c>
      <c r="KO57" s="19">
        <f t="shared" ca="1" si="677"/>
        <v>0</v>
      </c>
      <c r="KP57" s="19">
        <f t="shared" ca="1" si="677"/>
        <v>1</v>
      </c>
      <c r="KQ57" s="9"/>
      <c r="KR57" s="5" t="b">
        <f t="shared" ca="1" si="648"/>
        <v>1</v>
      </c>
      <c r="KS57" s="5" t="b">
        <f t="shared" si="649"/>
        <v>0</v>
      </c>
      <c r="KT57" s="5" t="b">
        <f t="shared" si="649"/>
        <v>0</v>
      </c>
      <c r="KU57" s="5" t="b">
        <f t="shared" si="649"/>
        <v>1</v>
      </c>
      <c r="KV57" s="136">
        <f t="shared" si="650"/>
        <v>2</v>
      </c>
      <c r="KW57" s="136">
        <f t="shared" si="650"/>
        <v>2</v>
      </c>
      <c r="KX57" s="5" t="b">
        <f t="shared" si="651"/>
        <v>0</v>
      </c>
      <c r="KY57" s="5" t="b">
        <f t="shared" si="651"/>
        <v>1</v>
      </c>
      <c r="KZ57" s="5" t="b">
        <f t="shared" si="651"/>
        <v>1</v>
      </c>
      <c r="LA57" s="5" t="b">
        <f t="shared" si="651"/>
        <v>0</v>
      </c>
      <c r="LB57" s="5">
        <f t="shared" si="652"/>
        <v>1</v>
      </c>
      <c r="LC57" s="5">
        <f t="shared" si="652"/>
        <v>0</v>
      </c>
      <c r="LD57" s="5" t="b">
        <f t="shared" si="653"/>
        <v>0</v>
      </c>
      <c r="LE57" s="5" t="str" cm="1">
        <f t="array" aca="1" ref="LE57" ca="1">IF(OR(LF57:LM57&lt;&gt;"-"),TRUE,"-")</f>
        <v>-</v>
      </c>
      <c r="LF57" s="19" t="str">
        <f t="shared" ca="1" si="654"/>
        <v>-</v>
      </c>
      <c r="LG57" s="19" t="str">
        <f t="shared" ca="1" si="654"/>
        <v>-</v>
      </c>
      <c r="LH57" s="19" t="str">
        <f t="shared" ca="1" si="654"/>
        <v>-</v>
      </c>
      <c r="LI57" s="19" t="str">
        <f t="shared" ca="1" si="654"/>
        <v>-</v>
      </c>
      <c r="LJ57" s="19" t="str">
        <f t="shared" ca="1" si="654"/>
        <v>-</v>
      </c>
      <c r="LK57" s="19" t="str">
        <f t="shared" ca="1" si="654"/>
        <v>-</v>
      </c>
      <c r="LL57" s="19" t="str">
        <f t="shared" ca="1" si="654"/>
        <v>-</v>
      </c>
      <c r="LM57" s="19" t="str">
        <f t="shared" ca="1" si="654"/>
        <v>-</v>
      </c>
      <c r="LN57" s="466">
        <f>$LN$54*1.15</f>
        <v>5750</v>
      </c>
      <c r="LO57" s="5" t="b">
        <f t="array" aca="1" ref="LO57" ca="1">IF(OR(LP57:LV57&lt;&gt;"-"),TRUE,"-")</f>
        <v>1</v>
      </c>
      <c r="LP57" s="19">
        <f t="shared" ca="1" si="655"/>
        <v>0</v>
      </c>
      <c r="LQ57" s="19" t="str">
        <f t="shared" ca="1" si="655"/>
        <v>-</v>
      </c>
      <c r="LR57" s="19">
        <f t="shared" ca="1" si="655"/>
        <v>999999</v>
      </c>
      <c r="LS57" s="19">
        <f t="shared" ca="1" si="655"/>
        <v>999999</v>
      </c>
      <c r="LT57" s="19">
        <f t="shared" ca="1" si="655"/>
        <v>999999</v>
      </c>
      <c r="LU57" s="19">
        <f t="shared" ca="1" si="655"/>
        <v>999999</v>
      </c>
      <c r="LV57" s="19">
        <f t="shared" ca="1" si="655"/>
        <v>999999</v>
      </c>
      <c r="LW57" s="19" t="str">
        <f t="shared" ca="1" si="655"/>
        <v>-</v>
      </c>
      <c r="LX57" s="19" t="str">
        <f t="shared" ca="1" si="655"/>
        <v>-</v>
      </c>
      <c r="LY57" s="19" t="str">
        <f t="shared" ca="1" si="655"/>
        <v>-</v>
      </c>
      <c r="LZ57" s="19" t="b">
        <f t="shared" ca="1" si="656"/>
        <v>1</v>
      </c>
      <c r="MA57" s="19">
        <f t="shared" ca="1" si="656"/>
        <v>0</v>
      </c>
      <c r="MB57" s="5" t="str">
        <f t="shared" si="657"/>
        <v>-</v>
      </c>
      <c r="MC57" s="5" t="str">
        <f t="shared" si="657"/>
        <v>-</v>
      </c>
      <c r="MD57" s="5" t="str">
        <f t="shared" si="657"/>
        <v>-</v>
      </c>
      <c r="ME57" s="5" t="str">
        <f t="shared" si="657"/>
        <v>-</v>
      </c>
      <c r="MF57" s="19" t="str">
        <f t="shared" ca="1" si="678"/>
        <v>-</v>
      </c>
      <c r="MG57" s="19" t="str">
        <f t="shared" ca="1" si="678"/>
        <v>-</v>
      </c>
      <c r="MH57" s="19" t="str">
        <f t="shared" ca="1" si="678"/>
        <v>-</v>
      </c>
      <c r="MI57" s="19" t="str">
        <f t="shared" ca="1" si="678"/>
        <v>-</v>
      </c>
      <c r="MJ57" s="19">
        <f t="shared" ca="1" si="678"/>
        <v>0.5</v>
      </c>
      <c r="MK57" s="19">
        <f t="shared" ca="1" si="678"/>
        <v>0.5</v>
      </c>
      <c r="ML57" s="19" t="str">
        <f t="shared" ca="1" si="678"/>
        <v>-</v>
      </c>
      <c r="MM57" s="5">
        <f t="shared" si="659"/>
        <v>0</v>
      </c>
      <c r="MN57" s="5">
        <f t="shared" si="659"/>
        <v>500</v>
      </c>
      <c r="MO57" s="5">
        <f t="shared" si="659"/>
        <v>500</v>
      </c>
      <c r="MP57" s="5" t="str">
        <f t="shared" si="659"/>
        <v>-</v>
      </c>
      <c r="MQ57" s="5">
        <f t="shared" si="659"/>
        <v>150</v>
      </c>
      <c r="MR57" s="5">
        <f t="shared" si="659"/>
        <v>364</v>
      </c>
      <c r="MS57" s="5">
        <f t="shared" si="660"/>
        <v>1</v>
      </c>
      <c r="MT57" s="9"/>
      <c r="MU57" s="19">
        <f t="shared" ca="1" si="678"/>
        <v>70</v>
      </c>
      <c r="MV57" s="19">
        <f t="shared" ca="1" si="678"/>
        <v>50</v>
      </c>
      <c r="MW57" s="19">
        <f t="shared" ca="1" si="678"/>
        <v>75</v>
      </c>
      <c r="MX57" s="19">
        <f t="shared" ca="1" si="678"/>
        <v>50</v>
      </c>
      <c r="MY57" s="5">
        <f t="shared" si="661"/>
        <v>1</v>
      </c>
      <c r="MZ57" s="5">
        <f t="shared" si="662"/>
        <v>1</v>
      </c>
      <c r="NA57" s="5">
        <f t="shared" si="663"/>
        <v>1</v>
      </c>
      <c r="NB57" s="9"/>
      <c r="NC57" s="19" t="b">
        <f t="shared" ca="1" si="664"/>
        <v>0</v>
      </c>
      <c r="ND57" s="19" t="b">
        <f t="shared" ca="1" si="664"/>
        <v>0</v>
      </c>
      <c r="NE57" s="19">
        <f t="shared" ca="1" si="664"/>
        <v>2</v>
      </c>
      <c r="NF57" s="19">
        <f t="shared" ca="1" si="664"/>
        <v>1</v>
      </c>
      <c r="NG57" s="19">
        <f t="shared" ca="1" si="664"/>
        <v>2</v>
      </c>
      <c r="NH57" s="19">
        <f t="shared" ca="1" si="664"/>
        <v>0</v>
      </c>
      <c r="NI57" s="19" t="str">
        <f t="shared" ca="1" si="664"/>
        <v>-</v>
      </c>
      <c r="NJ57" s="466" t="b">
        <v>1</v>
      </c>
      <c r="NK57" s="19">
        <f t="shared" ca="1" si="664"/>
        <v>448.65000000000003</v>
      </c>
      <c r="NL57" s="19" t="str">
        <f t="shared" ca="1" si="664"/>
        <v>-</v>
      </c>
      <c r="NM57" s="19">
        <f t="shared" ca="1" si="678"/>
        <v>1</v>
      </c>
      <c r="NN57" s="19">
        <f t="shared" ca="1" si="678"/>
        <v>1</v>
      </c>
      <c r="NO57" s="19">
        <f t="shared" ca="1" si="678"/>
        <v>1</v>
      </c>
      <c r="NP57" s="19">
        <f t="shared" ca="1" si="678"/>
        <v>1</v>
      </c>
      <c r="NQ57" s="19">
        <f t="shared" ca="1" si="678"/>
        <v>1</v>
      </c>
      <c r="NR57" s="19">
        <f t="shared" ca="1" si="678"/>
        <v>1</v>
      </c>
      <c r="NS57" s="19">
        <f t="shared" ca="1" si="678"/>
        <v>1</v>
      </c>
      <c r="NT57" s="19">
        <f t="shared" ca="1" si="678"/>
        <v>1</v>
      </c>
      <c r="NU57" s="19">
        <f t="shared" ca="1" si="678"/>
        <v>1</v>
      </c>
      <c r="NV57" s="9"/>
      <c r="NW57" s="539" t="str">
        <f t="shared" si="679"/>
        <v>-</v>
      </c>
      <c r="NX57" s="539" t="str">
        <f t="shared" si="679"/>
        <v>-</v>
      </c>
      <c r="NY57" s="539" t="str">
        <f t="shared" si="679"/>
        <v>-</v>
      </c>
      <c r="NZ57" s="539" t="str">
        <f t="shared" si="679"/>
        <v>-</v>
      </c>
      <c r="OA57" s="539" t="str">
        <f t="shared" si="679"/>
        <v>-</v>
      </c>
      <c r="OB57" s="539" t="str">
        <f t="shared" si="679"/>
        <v>-</v>
      </c>
      <c r="OC57" s="539" t="str">
        <f t="shared" ca="1" si="679"/>
        <v>-</v>
      </c>
      <c r="OD57" s="539" t="str">
        <f t="shared" ca="1" si="679"/>
        <v>-</v>
      </c>
      <c r="OE57" s="539" t="str">
        <f t="shared" ca="1" si="679"/>
        <v>-</v>
      </c>
      <c r="OF57" s="539" t="str">
        <f t="shared" ca="1" si="679"/>
        <v>-</v>
      </c>
      <c r="OG57" s="539" t="str">
        <f t="shared" ca="1" si="679"/>
        <v>-</v>
      </c>
      <c r="OH57" s="539" t="str">
        <f t="shared" ca="1" si="679"/>
        <v>-</v>
      </c>
      <c r="OI57" s="539" t="str">
        <f t="shared" ca="1" si="679"/>
        <v>-</v>
      </c>
      <c r="OJ57" s="539" t="str">
        <f t="shared" ca="1" si="679"/>
        <v>-</v>
      </c>
      <c r="OK57" s="539" t="str">
        <f t="shared" ca="1" si="679"/>
        <v>-</v>
      </c>
      <c r="OL57" s="539" t="str">
        <f t="shared" ca="1" si="679"/>
        <v>-</v>
      </c>
      <c r="OM57" s="539" t="str">
        <f t="shared" ca="1" si="679"/>
        <v>-</v>
      </c>
      <c r="ON57" s="539" t="str">
        <f t="shared" ca="1" si="679"/>
        <v>-</v>
      </c>
      <c r="OO57" s="539" t="str">
        <f t="shared" ca="1" si="679"/>
        <v>-</v>
      </c>
      <c r="OP57" s="539" t="str">
        <f t="shared" ca="1" si="679"/>
        <v>-</v>
      </c>
      <c r="OQ57" s="539" t="str">
        <f t="shared" ca="1" si="679"/>
        <v>-</v>
      </c>
      <c r="OR57" s="539" t="str">
        <f t="shared" ca="1" si="679"/>
        <v>-</v>
      </c>
      <c r="OS57" s="539" t="str">
        <f t="shared" ca="1" si="679"/>
        <v>-</v>
      </c>
      <c r="OT57" s="539" t="str">
        <f t="shared" ca="1" si="679"/>
        <v>-</v>
      </c>
      <c r="OU57" s="539" t="str">
        <f t="shared" ca="1" si="679"/>
        <v>-</v>
      </c>
      <c r="OV57" s="539" t="str">
        <f t="shared" ca="1" si="679"/>
        <v>-</v>
      </c>
      <c r="OW57" s="539" t="str">
        <f t="shared" ca="1" si="679"/>
        <v>-</v>
      </c>
      <c r="OX57" s="539" t="str">
        <f t="shared" ca="1" si="679"/>
        <v>-</v>
      </c>
      <c r="OY57" s="539" t="str">
        <f t="shared" ca="1" si="679"/>
        <v>-</v>
      </c>
      <c r="OZ57" s="539" t="str">
        <f t="shared" ca="1" si="679"/>
        <v>-</v>
      </c>
      <c r="PA57" s="539" t="str">
        <f t="shared" ca="1" si="679"/>
        <v>-</v>
      </c>
      <c r="PB57" s="539" t="str">
        <f t="shared" ca="1" si="679"/>
        <v>-</v>
      </c>
      <c r="PC57" s="539" t="str">
        <f t="shared" ca="1" si="679"/>
        <v>-</v>
      </c>
      <c r="PD57" s="539" t="str">
        <f t="shared" ca="1" si="679"/>
        <v>-</v>
      </c>
      <c r="PE57" s="539" t="str">
        <f t="shared" ca="1" si="679"/>
        <v>-</v>
      </c>
      <c r="PF57" s="539" t="str">
        <f t="shared" ca="1" si="679"/>
        <v>-</v>
      </c>
      <c r="PG57" s="549" t="str">
        <f t="shared" si="680"/>
        <v>-</v>
      </c>
      <c r="PH57" s="549" t="str">
        <f t="shared" si="680"/>
        <v>-</v>
      </c>
      <c r="PI57" s="549" t="str">
        <f t="shared" si="680"/>
        <v>-</v>
      </c>
      <c r="PJ57" s="549" t="str">
        <f t="shared" si="680"/>
        <v>-</v>
      </c>
      <c r="PK57" s="549" t="str">
        <f t="shared" si="680"/>
        <v>-</v>
      </c>
      <c r="PL57" s="549" t="str">
        <f t="shared" si="680"/>
        <v>-</v>
      </c>
      <c r="PM57" s="549" t="str">
        <f t="shared" si="680"/>
        <v>-</v>
      </c>
      <c r="PN57" s="549" t="str">
        <f t="shared" si="680"/>
        <v>-</v>
      </c>
      <c r="PO57" s="549" t="str">
        <f t="shared" si="680"/>
        <v>-</v>
      </c>
      <c r="PP57" s="549" t="str">
        <f t="shared" si="680"/>
        <v>-</v>
      </c>
      <c r="PQ57" s="549" t="str">
        <f t="shared" si="680"/>
        <v>-</v>
      </c>
      <c r="PR57" s="549" t="str">
        <f t="shared" si="680"/>
        <v>-</v>
      </c>
      <c r="PS57" s="549" t="str">
        <f t="shared" si="680"/>
        <v>-</v>
      </c>
      <c r="PT57" s="549" t="str">
        <f t="shared" si="680"/>
        <v>-</v>
      </c>
      <c r="PU57" s="549" t="str">
        <f t="shared" si="680"/>
        <v>-</v>
      </c>
      <c r="PV57" s="549" t="str">
        <f t="shared" si="680"/>
        <v>-</v>
      </c>
      <c r="PW57" s="549" t="str">
        <f t="shared" si="680"/>
        <v>-</v>
      </c>
      <c r="PX57" s="549" t="str">
        <f t="shared" si="680"/>
        <v>-</v>
      </c>
      <c r="PY57" s="549" t="str">
        <f t="shared" si="680"/>
        <v>-</v>
      </c>
      <c r="PZ57" s="549" t="str">
        <f t="shared" si="680"/>
        <v>-</v>
      </c>
      <c r="QA57" s="549" t="str">
        <f t="shared" si="680"/>
        <v>-</v>
      </c>
      <c r="QB57" s="549" t="str">
        <f t="shared" si="680"/>
        <v>-</v>
      </c>
      <c r="QC57" s="549" t="str">
        <f t="shared" si="680"/>
        <v>-</v>
      </c>
      <c r="QD57" s="549" t="str">
        <f t="shared" si="680"/>
        <v>-</v>
      </c>
      <c r="QE57" s="549" t="str">
        <f t="shared" si="680"/>
        <v>-</v>
      </c>
      <c r="QF57" s="549" t="str">
        <f t="shared" si="680"/>
        <v>-</v>
      </c>
      <c r="QG57" s="539" t="str">
        <f t="shared" si="681"/>
        <v>-</v>
      </c>
      <c r="QH57" s="539" t="str">
        <f t="shared" si="681"/>
        <v>-</v>
      </c>
      <c r="QI57" s="539" t="str">
        <f t="shared" si="681"/>
        <v>-</v>
      </c>
      <c r="QJ57" s="539" t="str">
        <f t="shared" si="681"/>
        <v>-</v>
      </c>
      <c r="QK57" s="539" t="str">
        <f t="shared" si="681"/>
        <v>-</v>
      </c>
      <c r="QL57" s="539" t="str">
        <f t="shared" si="681"/>
        <v>-</v>
      </c>
      <c r="QM57" s="539" t="str">
        <f t="shared" ca="1" si="681"/>
        <v>-</v>
      </c>
      <c r="QN57" s="539" t="str">
        <f t="shared" ca="1" si="681"/>
        <v>-</v>
      </c>
      <c r="QO57" s="539" t="str">
        <f t="shared" ca="1" si="681"/>
        <v>-</v>
      </c>
      <c r="QP57" s="539" t="str">
        <f t="shared" ca="1" si="681"/>
        <v>-</v>
      </c>
      <c r="QQ57" s="539" t="str">
        <f t="shared" ca="1" si="681"/>
        <v>-</v>
      </c>
      <c r="QR57" s="539" t="str">
        <f t="shared" ca="1" si="681"/>
        <v>-</v>
      </c>
      <c r="QS57" s="539" t="str">
        <f t="shared" ca="1" si="681"/>
        <v>-</v>
      </c>
      <c r="QT57" s="539" t="str">
        <f t="shared" ca="1" si="681"/>
        <v>-</v>
      </c>
      <c r="QU57" s="539" t="str">
        <f t="shared" ca="1" si="681"/>
        <v>-</v>
      </c>
      <c r="QV57" s="539" t="str">
        <f t="shared" ca="1" si="681"/>
        <v>-</v>
      </c>
      <c r="QW57" s="539" t="str">
        <f t="shared" ca="1" si="681"/>
        <v>-</v>
      </c>
      <c r="QX57" s="539" t="str">
        <f t="shared" ca="1" si="681"/>
        <v>-</v>
      </c>
      <c r="QY57" s="539" t="str">
        <f t="shared" ca="1" si="681"/>
        <v>-</v>
      </c>
      <c r="QZ57" s="539" t="str">
        <f t="shared" ca="1" si="681"/>
        <v>-</v>
      </c>
      <c r="RA57" s="539" t="str">
        <f t="shared" ca="1" si="681"/>
        <v>-</v>
      </c>
      <c r="RB57" s="539" t="str">
        <f t="shared" ca="1" si="681"/>
        <v>-</v>
      </c>
      <c r="RC57" s="539" t="str">
        <f t="shared" ca="1" si="681"/>
        <v>-</v>
      </c>
      <c r="RD57" s="539" t="str">
        <f t="shared" ca="1" si="681"/>
        <v>-</v>
      </c>
      <c r="RE57" s="539" t="str">
        <f t="shared" ca="1" si="681"/>
        <v>-</v>
      </c>
      <c r="RF57" s="539" t="str">
        <f t="shared" ca="1" si="681"/>
        <v>-</v>
      </c>
      <c r="RG57" s="539" t="str">
        <f t="shared" ca="1" si="681"/>
        <v>-</v>
      </c>
      <c r="RH57" s="539" t="str">
        <f t="shared" ca="1" si="681"/>
        <v>-</v>
      </c>
      <c r="RI57" s="539" t="str">
        <f t="shared" ca="1" si="681"/>
        <v>-</v>
      </c>
      <c r="RJ57" s="539" t="str">
        <f t="shared" ca="1" si="681"/>
        <v>-</v>
      </c>
      <c r="RK57" s="539" t="str">
        <f t="shared" ca="1" si="681"/>
        <v>-</v>
      </c>
      <c r="RL57" s="539" t="str">
        <f t="shared" ca="1" si="681"/>
        <v>-</v>
      </c>
      <c r="RM57" s="539" t="str">
        <f t="shared" ca="1" si="681"/>
        <v>-</v>
      </c>
      <c r="RN57" s="539" t="str">
        <f t="shared" ca="1" si="681"/>
        <v>-</v>
      </c>
      <c r="RO57" s="539" t="str">
        <f t="shared" ca="1" si="681"/>
        <v>-</v>
      </c>
      <c r="RP57" s="539" t="str">
        <f t="shared" ca="1" si="681"/>
        <v>-</v>
      </c>
      <c r="RQ57" s="549" t="str">
        <f t="shared" si="682"/>
        <v>-</v>
      </c>
      <c r="RR57" s="549" t="str">
        <f t="shared" si="682"/>
        <v>-</v>
      </c>
      <c r="RS57" s="549" t="str">
        <f t="shared" si="682"/>
        <v>-</v>
      </c>
      <c r="RT57" s="549" t="str">
        <f t="shared" si="682"/>
        <v>-</v>
      </c>
      <c r="RU57" s="549" t="str">
        <f t="shared" si="682"/>
        <v>-</v>
      </c>
      <c r="RV57" s="549" t="str">
        <f t="shared" si="682"/>
        <v>-</v>
      </c>
      <c r="RW57" s="549" t="str">
        <f t="shared" si="682"/>
        <v>-</v>
      </c>
      <c r="RX57" s="549" t="str">
        <f t="shared" si="682"/>
        <v>-</v>
      </c>
      <c r="RY57" s="549" t="str">
        <f t="shared" si="682"/>
        <v>-</v>
      </c>
      <c r="RZ57" s="549" t="str">
        <f t="shared" si="682"/>
        <v>-</v>
      </c>
      <c r="SA57" s="549" t="str">
        <f t="shared" si="682"/>
        <v>-</v>
      </c>
      <c r="SB57" s="549" t="str">
        <f t="shared" si="682"/>
        <v>-</v>
      </c>
      <c r="SC57" s="549" t="str">
        <f t="shared" si="682"/>
        <v>-</v>
      </c>
      <c r="SD57" s="549" t="str">
        <f t="shared" si="682"/>
        <v>-</v>
      </c>
      <c r="SE57" s="549" t="str">
        <f t="shared" si="682"/>
        <v>-</v>
      </c>
      <c r="SF57" s="549" t="str">
        <f t="shared" si="682"/>
        <v>-</v>
      </c>
      <c r="SG57" s="549" t="str">
        <f t="shared" si="682"/>
        <v>-</v>
      </c>
      <c r="SH57" s="549" t="str">
        <f t="shared" si="682"/>
        <v>-</v>
      </c>
      <c r="SI57" s="549" t="str">
        <f t="shared" si="682"/>
        <v>-</v>
      </c>
      <c r="SJ57" s="549" t="str">
        <f t="shared" si="682"/>
        <v>-</v>
      </c>
      <c r="SK57" s="549" t="str">
        <f t="shared" si="682"/>
        <v>-</v>
      </c>
      <c r="SL57" s="549" t="str">
        <f t="shared" si="682"/>
        <v>-</v>
      </c>
      <c r="SM57" s="549" t="str">
        <f t="shared" si="682"/>
        <v>-</v>
      </c>
      <c r="SN57" s="549" t="str">
        <f t="shared" si="682"/>
        <v>-</v>
      </c>
      <c r="SO57" s="549" t="str">
        <f t="shared" si="682"/>
        <v>-</v>
      </c>
      <c r="SP57" s="549" t="str">
        <f t="shared" si="682"/>
        <v>-</v>
      </c>
      <c r="SQ57" s="539" t="b">
        <f t="shared" si="683"/>
        <v>1</v>
      </c>
      <c r="SR57" s="539" t="b">
        <f t="shared" si="683"/>
        <v>1</v>
      </c>
      <c r="SS57" s="539" t="b">
        <f t="shared" si="683"/>
        <v>1</v>
      </c>
      <c r="ST57" s="539" t="b">
        <f t="shared" si="683"/>
        <v>1</v>
      </c>
      <c r="SU57" s="539" t="b">
        <f t="shared" si="683"/>
        <v>1</v>
      </c>
      <c r="SV57" s="539" t="b">
        <f t="shared" si="683"/>
        <v>1</v>
      </c>
      <c r="SW57" s="539" t="str">
        <f t="shared" ca="1" si="683"/>
        <v>-</v>
      </c>
      <c r="SX57" s="539" t="str">
        <f t="shared" ca="1" si="683"/>
        <v>-</v>
      </c>
      <c r="SY57" s="539" t="str">
        <f t="shared" ca="1" si="683"/>
        <v>-</v>
      </c>
      <c r="SZ57" s="539" t="str">
        <f t="shared" ca="1" si="683"/>
        <v>-</v>
      </c>
      <c r="TA57" s="539" t="str">
        <f t="shared" ca="1" si="683"/>
        <v>-</v>
      </c>
      <c r="TB57" s="539" t="str">
        <f t="shared" ca="1" si="683"/>
        <v>-</v>
      </c>
      <c r="TC57" s="539" t="str">
        <f t="shared" ca="1" si="683"/>
        <v>-</v>
      </c>
      <c r="TD57" s="539" t="str">
        <f t="shared" ca="1" si="683"/>
        <v>-</v>
      </c>
      <c r="TE57" s="539" t="str">
        <f t="shared" ca="1" si="683"/>
        <v>-</v>
      </c>
      <c r="TF57" s="539" t="str">
        <f t="shared" ca="1" si="683"/>
        <v>-</v>
      </c>
      <c r="TG57" s="539" t="str">
        <f t="shared" ca="1" si="683"/>
        <v>-</v>
      </c>
      <c r="TH57" s="539" t="str">
        <f t="shared" ca="1" si="683"/>
        <v>-</v>
      </c>
      <c r="TI57" s="539" t="str">
        <f t="shared" ca="1" si="683"/>
        <v>-</v>
      </c>
      <c r="TJ57" s="539" t="str">
        <f t="shared" ca="1" si="683"/>
        <v>-</v>
      </c>
      <c r="TK57" s="539" t="str">
        <f t="shared" ca="1" si="683"/>
        <v>-</v>
      </c>
      <c r="TL57" s="539" t="str">
        <f t="shared" ca="1" si="683"/>
        <v>-</v>
      </c>
      <c r="TM57" s="539" t="str">
        <f t="shared" ca="1" si="683"/>
        <v>-</v>
      </c>
      <c r="TN57" s="539" t="str">
        <f t="shared" ca="1" si="683"/>
        <v>-</v>
      </c>
      <c r="TO57" s="539" t="str">
        <f t="shared" ca="1" si="683"/>
        <v>-</v>
      </c>
      <c r="TP57" s="539" t="str">
        <f t="shared" ca="1" si="683"/>
        <v>-</v>
      </c>
      <c r="TQ57" s="539" t="str">
        <f t="shared" ca="1" si="683"/>
        <v>-</v>
      </c>
      <c r="TR57" s="539" t="str">
        <f t="shared" ca="1" si="683"/>
        <v>-</v>
      </c>
      <c r="TS57" s="539" t="str">
        <f t="shared" ca="1" si="683"/>
        <v>-</v>
      </c>
      <c r="TT57" s="539" t="str">
        <f t="shared" ca="1" si="683"/>
        <v>-</v>
      </c>
      <c r="TU57" s="539" t="str">
        <f t="shared" ca="1" si="683"/>
        <v>-</v>
      </c>
      <c r="TV57" s="539" t="str">
        <f t="shared" ca="1" si="683"/>
        <v>-</v>
      </c>
      <c r="TW57" s="539" t="str">
        <f t="shared" ca="1" si="683"/>
        <v>-</v>
      </c>
      <c r="TX57" s="539" t="str">
        <f t="shared" ca="1" si="683"/>
        <v>-</v>
      </c>
      <c r="TY57" s="539" t="str">
        <f t="shared" ca="1" si="683"/>
        <v>-</v>
      </c>
      <c r="TZ57" s="539" t="str">
        <f t="shared" ca="1" si="683"/>
        <v>-</v>
      </c>
      <c r="UA57" s="549" t="b">
        <f t="shared" si="684"/>
        <v>1</v>
      </c>
      <c r="UB57" s="549" t="b">
        <f t="shared" si="684"/>
        <v>1</v>
      </c>
      <c r="UC57" s="549" t="b">
        <f t="shared" si="684"/>
        <v>1</v>
      </c>
      <c r="UD57" s="549" t="b">
        <f t="shared" si="684"/>
        <v>1</v>
      </c>
      <c r="UE57" s="549" t="b">
        <f t="shared" si="684"/>
        <v>1</v>
      </c>
      <c r="UF57" s="549" t="b">
        <f t="shared" si="684"/>
        <v>1</v>
      </c>
      <c r="UG57" s="549" t="b">
        <f t="shared" si="684"/>
        <v>1</v>
      </c>
      <c r="UH57" s="549" t="b">
        <f t="shared" si="684"/>
        <v>1</v>
      </c>
      <c r="UI57" s="549" t="b">
        <f t="shared" si="684"/>
        <v>1</v>
      </c>
      <c r="UJ57" s="549" t="b">
        <f t="shared" si="684"/>
        <v>1</v>
      </c>
      <c r="UK57" s="549" t="b">
        <f t="shared" si="684"/>
        <v>1</v>
      </c>
      <c r="UL57" s="549" t="b">
        <f t="shared" si="684"/>
        <v>1</v>
      </c>
      <c r="UM57" s="549" t="b">
        <f t="shared" si="684"/>
        <v>1</v>
      </c>
      <c r="UN57" s="549" t="b">
        <f t="shared" si="684"/>
        <v>1</v>
      </c>
      <c r="UO57" s="549" t="b">
        <f t="shared" si="684"/>
        <v>1</v>
      </c>
      <c r="UP57" s="549" t="b">
        <f t="shared" si="684"/>
        <v>1</v>
      </c>
      <c r="UQ57" s="549" t="b">
        <f t="shared" si="684"/>
        <v>1</v>
      </c>
      <c r="UR57" s="549" t="b">
        <f t="shared" si="684"/>
        <v>1</v>
      </c>
      <c r="US57" s="549" t="b">
        <f t="shared" si="684"/>
        <v>1</v>
      </c>
      <c r="UT57" s="549" t="b">
        <f t="shared" si="684"/>
        <v>1</v>
      </c>
      <c r="UU57" s="549" t="b">
        <f t="shared" si="684"/>
        <v>1</v>
      </c>
      <c r="UV57" s="549" t="b">
        <f t="shared" si="684"/>
        <v>1</v>
      </c>
      <c r="UW57" s="549" t="b">
        <f t="shared" si="684"/>
        <v>1</v>
      </c>
      <c r="UX57" s="549" t="b">
        <f t="shared" si="684"/>
        <v>1</v>
      </c>
      <c r="UY57" s="549" t="b">
        <f t="shared" si="684"/>
        <v>1</v>
      </c>
      <c r="UZ57" s="549" t="b">
        <f t="shared" si="684"/>
        <v>1</v>
      </c>
      <c r="VA57" s="19">
        <f t="shared" ca="1" si="671"/>
        <v>0</v>
      </c>
      <c r="VB57" s="23">
        <v>0</v>
      </c>
    </row>
    <row r="58" spans="1:574" outlineLevel="1">
      <c r="A58" s="21">
        <f t="shared" si="93"/>
        <v>53</v>
      </c>
      <c r="B58" s="21">
        <f t="shared" si="673"/>
        <v>18</v>
      </c>
      <c r="C58">
        <v>108</v>
      </c>
      <c r="D58" s="19" t="str">
        <f t="shared" ca="1" si="583"/>
        <v>SNSW</v>
      </c>
      <c r="E58" t="b">
        <v>0</v>
      </c>
      <c r="F58" t="b">
        <v>0</v>
      </c>
      <c r="G58" t="b">
        <f t="shared" ref="G58:G62" si="686">E58</f>
        <v>0</v>
      </c>
      <c r="H58" s="215">
        <f ca="1">OFFSET(H58,-1,0)+1</f>
        <v>4</v>
      </c>
      <c r="I58" s="26">
        <v>2</v>
      </c>
      <c r="J58" s="26">
        <v>1</v>
      </c>
      <c r="K58" s="26" t="str">
        <f>""</f>
        <v/>
      </c>
      <c r="L58" s="26">
        <v>0</v>
      </c>
      <c r="M58" s="26">
        <f t="shared" si="585"/>
        <v>2</v>
      </c>
      <c r="N58" s="26">
        <v>2</v>
      </c>
      <c r="O58" s="26">
        <v>3</v>
      </c>
      <c r="P58" s="26">
        <v>2</v>
      </c>
      <c r="Q58" s="26">
        <v>0</v>
      </c>
      <c r="R58" s="26">
        <v>0</v>
      </c>
      <c r="S58" s="26">
        <v>0</v>
      </c>
      <c r="T58" s="26">
        <v>0</v>
      </c>
      <c r="U58" s="26">
        <v>1</v>
      </c>
      <c r="V58" s="116">
        <v>1</v>
      </c>
      <c r="W58" s="116">
        <v>1</v>
      </c>
      <c r="X58" s="116">
        <v>1</v>
      </c>
      <c r="Y58" s="211"/>
      <c r="Z58" s="211"/>
      <c r="AA58" s="211"/>
      <c r="AB58" s="211"/>
      <c r="AC58" s="26">
        <v>0</v>
      </c>
      <c r="AD58" s="211"/>
      <c r="AE58" s="211"/>
      <c r="AF58" s="211"/>
      <c r="AG58" s="211"/>
      <c r="AH58" s="211"/>
      <c r="AI58" s="211"/>
      <c r="AJ58" s="211"/>
      <c r="AK58" s="211"/>
      <c r="AL58" s="136">
        <f t="shared" si="586"/>
        <v>2</v>
      </c>
      <c r="AM58" s="136">
        <f>INDEX(CHOOSE($O58,DataAutumn!i.AdultDrys,DataWinter!i.AdultDrys,DataSpring!i.AdultDrys),1,$N58)</f>
        <v>3</v>
      </c>
      <c r="AN58" s="5">
        <f t="shared" si="587"/>
        <v>2</v>
      </c>
      <c r="AO58" s="5">
        <f t="shared" si="587"/>
        <v>0</v>
      </c>
      <c r="AP58" s="5">
        <f t="shared" si="588"/>
        <v>1</v>
      </c>
      <c r="AQ58" s="211"/>
      <c r="AR58" s="211"/>
      <c r="AS58" s="356" t="str">
        <f t="shared" ca="1" si="589"/>
        <v>optimum_carry 00004 SNSW MWM    numbers5000 pasture516 Day204 Scan2-0000 RR000p GP100p WP100p MP100p T_TRUE (F33N11)</v>
      </c>
      <c r="AT58" s="9" t="str">
        <f ca="1">IF(COUNTIF(AS$5:AS58,AS58)=1,"-","Dup")</f>
        <v>-</v>
      </c>
      <c r="AU58" s="9"/>
      <c r="AV58" s="19" t="str">
        <f t="shared" ca="1" si="590"/>
        <v>-</v>
      </c>
      <c r="AW58" s="19" t="str">
        <f t="shared" ca="1" si="590"/>
        <v>-</v>
      </c>
      <c r="AX58" s="19" t="str">
        <f t="shared" ca="1" si="590"/>
        <v>-</v>
      </c>
      <c r="AY58" s="19" t="str">
        <f t="shared" ca="1" si="590"/>
        <v>-</v>
      </c>
      <c r="AZ58" s="19" t="str">
        <f t="shared" ca="1" si="590"/>
        <v>-</v>
      </c>
      <c r="BA58" s="19" t="str">
        <f t="shared" ca="1" si="590"/>
        <v>-</v>
      </c>
      <c r="BB58" s="19" t="str">
        <f t="shared" ca="1" si="590"/>
        <v>-</v>
      </c>
      <c r="BC58" s="19" t="str">
        <f t="shared" ca="1" si="590"/>
        <v>-</v>
      </c>
      <c r="BD58" s="9"/>
      <c r="BE58" s="5" t="b">
        <f t="shared" si="591"/>
        <v>0</v>
      </c>
      <c r="BF58" s="5" t="str">
        <f t="shared" si="591"/>
        <v>-</v>
      </c>
      <c r="BG58" s="5" t="b">
        <f t="shared" si="591"/>
        <v>0</v>
      </c>
      <c r="BH58" s="5" t="b">
        <f t="shared" si="591"/>
        <v>1</v>
      </c>
      <c r="BI58" s="5" t="b">
        <f t="shared" si="591"/>
        <v>1</v>
      </c>
      <c r="BJ58" s="136">
        <f t="shared" si="591"/>
        <v>0</v>
      </c>
      <c r="BK58" s="19" t="b">
        <f t="shared" ca="1" si="592"/>
        <v>0</v>
      </c>
      <c r="BL58" s="9"/>
      <c r="BM58" s="5" t="str">
        <f t="shared" ca="1" si="593"/>
        <v>-</v>
      </c>
      <c r="BN58" s="19" t="str">
        <f t="shared" ca="1" si="594"/>
        <v>-</v>
      </c>
      <c r="BO58" s="19" t="str">
        <f t="shared" ca="1" si="594"/>
        <v>-</v>
      </c>
      <c r="BP58" s="19" t="str">
        <f t="shared" ca="1" si="594"/>
        <v>-</v>
      </c>
      <c r="BQ58" s="5" t="str">
        <f t="shared" ca="1" si="595"/>
        <v>-</v>
      </c>
      <c r="BR58" s="19" t="str">
        <f t="shared" ca="1" si="596"/>
        <v>-</v>
      </c>
      <c r="BS58" s="5" t="str">
        <f t="shared" ca="1" si="597"/>
        <v>-</v>
      </c>
      <c r="BT58" s="19" t="str">
        <f t="shared" ca="1" si="598"/>
        <v>-</v>
      </c>
      <c r="BU58" s="19" t="str">
        <f t="shared" ca="1" si="598"/>
        <v>-</v>
      </c>
      <c r="BV58" s="19" t="str">
        <f t="shared" ca="1" si="598"/>
        <v>-</v>
      </c>
      <c r="BW58" s="5" t="str">
        <f t="shared" ca="1" si="599"/>
        <v>-</v>
      </c>
      <c r="BX58" s="9"/>
      <c r="BY58" s="5" t="b">
        <f t="shared" si="600"/>
        <v>0</v>
      </c>
      <c r="BZ58" s="5" t="str">
        <f t="shared" ca="1" si="601"/>
        <v>-</v>
      </c>
      <c r="CA58" s="5" t="str">
        <f t="shared" ca="1" si="602"/>
        <v>-</v>
      </c>
      <c r="CB58" s="5" t="str">
        <f t="shared" ca="1" si="602"/>
        <v>-</v>
      </c>
      <c r="CC58" s="5" t="str">
        <f t="shared" ca="1" si="602"/>
        <v>-</v>
      </c>
      <c r="CD58" s="5" t="str">
        <f t="shared" ca="1" si="602"/>
        <v>-</v>
      </c>
      <c r="CE58" s="5" t="str">
        <f t="shared" ca="1" si="602"/>
        <v>-</v>
      </c>
      <c r="CF58" s="5" t="str">
        <f t="shared" ca="1" si="602"/>
        <v>-</v>
      </c>
      <c r="CG58" s="5" t="str">
        <f t="shared" ca="1" si="602"/>
        <v>-</v>
      </c>
      <c r="CH58" s="5" t="str">
        <f t="shared" ca="1" si="602"/>
        <v>-</v>
      </c>
      <c r="CI58" s="9"/>
      <c r="CJ58" s="12" t="b">
        <v>1</v>
      </c>
      <c r="CK58" s="12" t="b">
        <v>1</v>
      </c>
      <c r="CL58" s="12" t="b">
        <v>1</v>
      </c>
      <c r="CM58" s="12">
        <v>22312000005</v>
      </c>
      <c r="CN58" s="12" t="b">
        <v>0</v>
      </c>
      <c r="CO58" s="19" t="str">
        <f t="shared" ca="1" si="603"/>
        <v>-</v>
      </c>
      <c r="CP58" s="19" t="str">
        <f t="shared" ca="1" si="603"/>
        <v>-</v>
      </c>
      <c r="CQ58" s="19" t="str">
        <f t="shared" ca="1" si="603"/>
        <v>-</v>
      </c>
      <c r="CR58" s="433">
        <f t="shared" si="604"/>
        <v>652</v>
      </c>
      <c r="CS58" s="433">
        <f t="shared" si="604"/>
        <v>686</v>
      </c>
      <c r="CT58" s="433">
        <f t="shared" si="604"/>
        <v>721</v>
      </c>
      <c r="CU58" s="144">
        <f t="shared" si="605"/>
        <v>378</v>
      </c>
      <c r="CV58" s="144">
        <f t="shared" si="605"/>
        <v>413</v>
      </c>
      <c r="CW58" s="144">
        <f t="shared" si="605"/>
        <v>448</v>
      </c>
      <c r="CX58" s="19" t="str">
        <f t="shared" ca="1" si="606"/>
        <v>-</v>
      </c>
      <c r="CY58" s="19" t="str">
        <f t="shared" ca="1" si="606"/>
        <v>-</v>
      </c>
      <c r="CZ58" s="19" t="str">
        <f t="shared" ca="1" si="606"/>
        <v>-</v>
      </c>
      <c r="DA58" s="19" t="str">
        <f t="shared" ca="1" si="606"/>
        <v>-</v>
      </c>
      <c r="DB58" s="19" t="str">
        <f t="shared" ca="1" si="606"/>
        <v>-</v>
      </c>
      <c r="DC58" s="19" t="str">
        <f t="shared" ca="1" si="606"/>
        <v>-</v>
      </c>
      <c r="DD58" s="19">
        <f t="shared" ca="1" si="606"/>
        <v>1</v>
      </c>
      <c r="DE58" s="19">
        <f t="shared" ca="1" si="606"/>
        <v>1</v>
      </c>
      <c r="DF58" s="19">
        <f t="shared" ca="1" si="606"/>
        <v>0</v>
      </c>
      <c r="DG58" s="19" t="str">
        <f t="shared" ca="1" si="606"/>
        <v>-</v>
      </c>
      <c r="DH58" s="19" t="str">
        <f t="shared" ca="1" si="606"/>
        <v>-</v>
      </c>
      <c r="DI58" s="19" t="str">
        <f t="shared" ca="1" si="606"/>
        <v>-</v>
      </c>
      <c r="DJ58" s="19" t="str">
        <f t="shared" ca="1" si="606"/>
        <v>-</v>
      </c>
      <c r="DK58" s="19" t="str">
        <f t="shared" ca="1" si="606"/>
        <v>-</v>
      </c>
      <c r="DL58" s="19">
        <f t="shared" ca="1" si="606"/>
        <v>0</v>
      </c>
      <c r="DM58" s="19" t="str">
        <f t="shared" ca="1" si="606"/>
        <v>-</v>
      </c>
      <c r="DN58" s="19" t="str">
        <f t="shared" ca="1" si="606"/>
        <v>-</v>
      </c>
      <c r="DO58" s="19" t="str">
        <f t="shared" ca="1" si="603"/>
        <v>-</v>
      </c>
      <c r="DP58" s="19">
        <f t="shared" ca="1" si="603"/>
        <v>0</v>
      </c>
      <c r="DQ58" s="19">
        <f t="shared" ca="1" si="603"/>
        <v>0</v>
      </c>
      <c r="DR58" s="9"/>
      <c r="DS58" s="19">
        <f t="shared" ca="1" si="607"/>
        <v>0</v>
      </c>
      <c r="DT58" s="19">
        <f t="shared" ca="1" si="607"/>
        <v>0</v>
      </c>
      <c r="DU58" s="19">
        <f t="shared" ca="1" si="607"/>
        <v>0</v>
      </c>
      <c r="DV58" s="19">
        <f t="shared" ca="1" si="607"/>
        <v>0</v>
      </c>
      <c r="DW58" s="19">
        <f t="shared" ca="1" si="607"/>
        <v>0</v>
      </c>
      <c r="DX58" s="19">
        <f t="shared" ca="1" si="607"/>
        <v>0</v>
      </c>
      <c r="DY58" s="19">
        <f t="shared" ca="1" si="607"/>
        <v>0</v>
      </c>
      <c r="DZ58" s="19">
        <f t="shared" ca="1" si="607"/>
        <v>0</v>
      </c>
      <c r="EA58" s="19">
        <f t="shared" ca="1" si="607"/>
        <v>0</v>
      </c>
      <c r="EB58" s="19">
        <f t="shared" ca="1" si="607"/>
        <v>0</v>
      </c>
      <c r="EC58" s="19">
        <f t="shared" ca="1" si="607"/>
        <v>0</v>
      </c>
      <c r="ED58" s="19">
        <f t="shared" ca="1" si="607"/>
        <v>0</v>
      </c>
      <c r="EE58" s="19">
        <f t="shared" ca="1" si="607"/>
        <v>0</v>
      </c>
      <c r="EF58" s="433">
        <f t="shared" si="608"/>
        <v>0</v>
      </c>
      <c r="EG58" s="433">
        <f t="shared" si="608"/>
        <v>0</v>
      </c>
      <c r="EH58" s="116">
        <f t="shared" si="609"/>
        <v>0</v>
      </c>
      <c r="EI58" s="116">
        <f t="shared" ca="1" si="609"/>
        <v>0</v>
      </c>
      <c r="EJ58" s="116">
        <f t="shared" ca="1" si="609"/>
        <v>0</v>
      </c>
      <c r="EK58" s="116">
        <f t="shared" ca="1" si="609"/>
        <v>0</v>
      </c>
      <c r="EL58" s="116">
        <f t="shared" ca="1" si="609"/>
        <v>0</v>
      </c>
      <c r="EM58" s="537">
        <f t="shared" ca="1" si="610"/>
        <v>0</v>
      </c>
      <c r="EN58" s="116">
        <f t="shared" ca="1" si="611"/>
        <v>0</v>
      </c>
      <c r="EO58" s="116">
        <f t="shared" ca="1" si="611"/>
        <v>0</v>
      </c>
      <c r="EP58" s="116">
        <f t="shared" ca="1" si="611"/>
        <v>0</v>
      </c>
      <c r="EQ58" s="116">
        <f t="shared" ca="1" si="611"/>
        <v>0</v>
      </c>
      <c r="ER58" s="116">
        <f t="shared" ca="1" si="611"/>
        <v>0</v>
      </c>
      <c r="ES58" s="537">
        <f t="shared" ca="1" si="612"/>
        <v>0</v>
      </c>
      <c r="ET58" s="116">
        <f t="shared" ca="1" si="613"/>
        <v>0</v>
      </c>
      <c r="EU58" s="116">
        <f t="shared" ca="1" si="613"/>
        <v>0</v>
      </c>
      <c r="EV58" s="116">
        <f t="shared" ca="1" si="613"/>
        <v>0</v>
      </c>
      <c r="EW58" s="116">
        <f t="shared" ca="1" si="613"/>
        <v>0</v>
      </c>
      <c r="EX58" s="116">
        <f t="shared" ca="1" si="613"/>
        <v>0</v>
      </c>
      <c r="EY58" s="537">
        <f t="shared" ca="1" si="614"/>
        <v>0</v>
      </c>
      <c r="EZ58" s="116">
        <f t="shared" ca="1" si="615"/>
        <v>0</v>
      </c>
      <c r="FA58" s="116">
        <f t="shared" ca="1" si="615"/>
        <v>0</v>
      </c>
      <c r="FB58" s="116">
        <f t="shared" ca="1" si="615"/>
        <v>0</v>
      </c>
      <c r="FC58" s="116">
        <f t="shared" ca="1" si="615"/>
        <v>0</v>
      </c>
      <c r="FD58" s="116">
        <f t="shared" ca="1" si="615"/>
        <v>0</v>
      </c>
      <c r="FE58" s="537">
        <f t="shared" ca="1" si="616"/>
        <v>0</v>
      </c>
      <c r="FF58" s="116">
        <f t="shared" ca="1" si="617"/>
        <v>0</v>
      </c>
      <c r="FG58" s="116">
        <f t="shared" ca="1" si="617"/>
        <v>0</v>
      </c>
      <c r="FH58" s="116">
        <f t="shared" ca="1" si="617"/>
        <v>0</v>
      </c>
      <c r="FI58" s="116">
        <f t="shared" ca="1" si="617"/>
        <v>0</v>
      </c>
      <c r="FJ58" s="116">
        <f t="shared" ca="1" si="617"/>
        <v>0</v>
      </c>
      <c r="FK58" s="537">
        <f t="shared" ca="1" si="618"/>
        <v>0</v>
      </c>
      <c r="FL58" s="116">
        <f t="shared" ca="1" si="619"/>
        <v>0</v>
      </c>
      <c r="FM58" s="116">
        <f t="shared" ca="1" si="619"/>
        <v>0</v>
      </c>
      <c r="FN58" s="116">
        <f t="shared" ca="1" si="619"/>
        <v>0</v>
      </c>
      <c r="FO58" s="116">
        <f t="shared" ca="1" si="619"/>
        <v>0</v>
      </c>
      <c r="FP58" s="116">
        <f t="shared" ca="1" si="619"/>
        <v>0</v>
      </c>
      <c r="FQ58" s="537">
        <f t="shared" ca="1" si="620"/>
        <v>0</v>
      </c>
      <c r="FR58" s="117">
        <f t="shared" ca="1" si="621"/>
        <v>0</v>
      </c>
      <c r="FS58" s="117">
        <f t="shared" ca="1" si="621"/>
        <v>0</v>
      </c>
      <c r="FT58" s="117">
        <f t="shared" ca="1" si="621"/>
        <v>0</v>
      </c>
      <c r="FU58" s="117">
        <f t="shared" ca="1" si="621"/>
        <v>0</v>
      </c>
      <c r="FV58" s="556">
        <f t="shared" ca="1" si="622"/>
        <v>0</v>
      </c>
      <c r="FW58" s="556">
        <f t="shared" ca="1" si="622"/>
        <v>0</v>
      </c>
      <c r="FX58" s="556">
        <f t="shared" ca="1" si="622"/>
        <v>0</v>
      </c>
      <c r="FY58" s="556">
        <f t="shared" ca="1" si="622"/>
        <v>0</v>
      </c>
      <c r="FZ58" s="556">
        <f t="shared" ca="1" si="622"/>
        <v>0</v>
      </c>
      <c r="GA58" s="556">
        <f t="shared" ca="1" si="622"/>
        <v>0</v>
      </c>
      <c r="GB58" s="556">
        <f t="shared" ca="1" si="622"/>
        <v>0</v>
      </c>
      <c r="GC58" s="556">
        <f t="shared" ca="1" si="622"/>
        <v>0</v>
      </c>
      <c r="GD58" s="556">
        <f t="shared" ca="1" si="622"/>
        <v>0</v>
      </c>
      <c r="GE58" s="556">
        <f t="shared" ca="1" si="622"/>
        <v>0</v>
      </c>
      <c r="GF58" s="556">
        <f t="shared" ca="1" si="622"/>
        <v>0</v>
      </c>
      <c r="GG58" s="556">
        <f t="shared" ca="1" si="622"/>
        <v>0</v>
      </c>
      <c r="GH58" s="556">
        <f t="shared" ca="1" si="622"/>
        <v>0</v>
      </c>
      <c r="GI58" s="556">
        <f t="shared" ca="1" si="622"/>
        <v>0</v>
      </c>
      <c r="GJ58" s="556">
        <f t="shared" ca="1" si="622"/>
        <v>0</v>
      </c>
      <c r="GK58" s="556">
        <f t="shared" ca="1" si="622"/>
        <v>0</v>
      </c>
      <c r="GL58" s="556">
        <f t="shared" ca="1" si="622"/>
        <v>0</v>
      </c>
      <c r="GM58" s="556">
        <f t="shared" ca="1" si="622"/>
        <v>0</v>
      </c>
      <c r="GN58" s="556">
        <f t="shared" ca="1" si="622"/>
        <v>0</v>
      </c>
      <c r="GO58" s="556">
        <f t="shared" ca="1" si="622"/>
        <v>0</v>
      </c>
      <c r="GP58" s="19">
        <f t="shared" ca="1" si="623"/>
        <v>0</v>
      </c>
      <c r="GQ58" s="116">
        <f t="shared" ca="1" si="624"/>
        <v>0</v>
      </c>
      <c r="GR58" s="116">
        <f t="shared" ca="1" si="624"/>
        <v>0</v>
      </c>
      <c r="GS58" s="116">
        <f t="shared" ca="1" si="624"/>
        <v>0</v>
      </c>
      <c r="GT58" s="116">
        <f t="shared" ca="1" si="624"/>
        <v>0</v>
      </c>
      <c r="GU58" s="116">
        <f t="shared" ca="1" si="624"/>
        <v>0</v>
      </c>
      <c r="GV58" s="537">
        <f t="shared" ca="1" si="625"/>
        <v>0</v>
      </c>
      <c r="GW58" s="116">
        <f t="shared" ca="1" si="626"/>
        <v>0</v>
      </c>
      <c r="GX58" s="116">
        <f t="shared" ca="1" si="626"/>
        <v>0</v>
      </c>
      <c r="GY58" s="116">
        <f t="shared" ca="1" si="626"/>
        <v>0</v>
      </c>
      <c r="GZ58" s="116">
        <f t="shared" ca="1" si="626"/>
        <v>0</v>
      </c>
      <c r="HA58" s="116">
        <f t="shared" ca="1" si="626"/>
        <v>0</v>
      </c>
      <c r="HB58" s="537">
        <f t="shared" ca="1" si="627"/>
        <v>0</v>
      </c>
      <c r="HC58" s="116">
        <f t="shared" ca="1" si="628"/>
        <v>0</v>
      </c>
      <c r="HD58" s="116">
        <f t="shared" ca="1" si="628"/>
        <v>0</v>
      </c>
      <c r="HE58" s="116">
        <f t="shared" ca="1" si="628"/>
        <v>0</v>
      </c>
      <c r="HF58" s="116">
        <f t="shared" ca="1" si="628"/>
        <v>0</v>
      </c>
      <c r="HG58" s="116">
        <f t="shared" ca="1" si="628"/>
        <v>0</v>
      </c>
      <c r="HH58" s="537">
        <f t="shared" ca="1" si="629"/>
        <v>0</v>
      </c>
      <c r="HI58" s="116">
        <f t="shared" ca="1" si="630"/>
        <v>0</v>
      </c>
      <c r="HJ58" s="116">
        <f t="shared" ca="1" si="630"/>
        <v>0</v>
      </c>
      <c r="HK58" s="116">
        <f t="shared" ca="1" si="630"/>
        <v>0</v>
      </c>
      <c r="HL58" s="116">
        <f t="shared" ca="1" si="630"/>
        <v>0</v>
      </c>
      <c r="HM58" s="116">
        <f t="shared" ca="1" si="630"/>
        <v>0</v>
      </c>
      <c r="HN58" s="537">
        <f t="shared" ca="1" si="631"/>
        <v>0</v>
      </c>
      <c r="HO58" s="116">
        <f t="shared" ca="1" si="632"/>
        <v>0</v>
      </c>
      <c r="HP58" s="116">
        <f t="shared" ca="1" si="632"/>
        <v>0</v>
      </c>
      <c r="HQ58" s="116">
        <f t="shared" ca="1" si="632"/>
        <v>0</v>
      </c>
      <c r="HR58" s="116">
        <f t="shared" ca="1" si="632"/>
        <v>0</v>
      </c>
      <c r="HS58" s="116">
        <f t="shared" ca="1" si="632"/>
        <v>0</v>
      </c>
      <c r="HT58" s="537">
        <f t="shared" ca="1" si="633"/>
        <v>0</v>
      </c>
      <c r="HU58" s="116">
        <f t="shared" ca="1" si="634"/>
        <v>0</v>
      </c>
      <c r="HV58" s="116">
        <f t="shared" ca="1" si="634"/>
        <v>0</v>
      </c>
      <c r="HW58" s="116">
        <f t="shared" ca="1" si="634"/>
        <v>0</v>
      </c>
      <c r="HX58" s="116">
        <f t="shared" ca="1" si="634"/>
        <v>0</v>
      </c>
      <c r="HY58" s="116">
        <f t="shared" ca="1" si="634"/>
        <v>0</v>
      </c>
      <c r="HZ58" s="537">
        <f t="shared" ca="1" si="635"/>
        <v>0</v>
      </c>
      <c r="IA58" s="117">
        <f t="shared" ca="1" si="636"/>
        <v>0</v>
      </c>
      <c r="IB58" s="117">
        <f t="shared" ca="1" si="636"/>
        <v>0</v>
      </c>
      <c r="IC58" s="117">
        <f t="shared" ca="1" si="636"/>
        <v>0</v>
      </c>
      <c r="ID58" s="117">
        <f t="shared" ca="1" si="636"/>
        <v>0</v>
      </c>
      <c r="IE58" s="556">
        <f t="shared" ca="1" si="637"/>
        <v>0</v>
      </c>
      <c r="IF58" s="556">
        <f t="shared" ca="1" si="637"/>
        <v>0</v>
      </c>
      <c r="IG58" s="556">
        <f t="shared" ca="1" si="637"/>
        <v>0</v>
      </c>
      <c r="IH58" s="556">
        <f t="shared" ca="1" si="637"/>
        <v>0</v>
      </c>
      <c r="II58" s="556">
        <f t="shared" ca="1" si="637"/>
        <v>0</v>
      </c>
      <c r="IJ58" s="556">
        <f t="shared" ca="1" si="637"/>
        <v>0</v>
      </c>
      <c r="IK58" s="556">
        <f t="shared" ca="1" si="637"/>
        <v>0</v>
      </c>
      <c r="IL58" s="556">
        <f t="shared" ca="1" si="637"/>
        <v>0</v>
      </c>
      <c r="IM58" s="556">
        <f t="shared" ca="1" si="637"/>
        <v>0</v>
      </c>
      <c r="IN58" s="556">
        <f t="shared" ca="1" si="637"/>
        <v>0</v>
      </c>
      <c r="IO58" s="556">
        <f t="shared" ca="1" si="637"/>
        <v>0</v>
      </c>
      <c r="IP58" s="556">
        <f t="shared" ca="1" si="637"/>
        <v>0</v>
      </c>
      <c r="IQ58" s="556">
        <f t="shared" ca="1" si="637"/>
        <v>0</v>
      </c>
      <c r="IR58" s="556">
        <f t="shared" ca="1" si="637"/>
        <v>0</v>
      </c>
      <c r="IS58" s="556">
        <f t="shared" ca="1" si="637"/>
        <v>0</v>
      </c>
      <c r="IT58" s="556">
        <f t="shared" ca="1" si="637"/>
        <v>0</v>
      </c>
      <c r="IU58" s="556">
        <f t="shared" ca="1" si="637"/>
        <v>0</v>
      </c>
      <c r="IV58" s="556">
        <f t="shared" ca="1" si="637"/>
        <v>0</v>
      </c>
      <c r="IW58" s="556">
        <f t="shared" ca="1" si="637"/>
        <v>0</v>
      </c>
      <c r="IX58" s="556">
        <f t="shared" ca="1" si="637"/>
        <v>0</v>
      </c>
      <c r="IY58" s="19">
        <f t="shared" ca="1" si="638"/>
        <v>0</v>
      </c>
      <c r="IZ58" s="5">
        <f t="shared" si="639"/>
        <v>67</v>
      </c>
      <c r="JA58" s="9"/>
      <c r="JB58" s="5">
        <f t="shared" si="640"/>
        <v>1</v>
      </c>
      <c r="JC58" s="5" t="b">
        <f t="shared" si="640"/>
        <v>0</v>
      </c>
      <c r="JD58" s="19">
        <f t="shared" ca="1" si="641"/>
        <v>0</v>
      </c>
      <c r="JE58" s="5">
        <f t="shared" si="642"/>
        <v>0</v>
      </c>
      <c r="JF58" s="5">
        <f t="shared" si="643"/>
        <v>1.2500000000000001E-2</v>
      </c>
      <c r="JG58" s="5">
        <f t="shared" si="644"/>
        <v>0</v>
      </c>
      <c r="JH58" s="19">
        <f t="shared" ca="1" si="641"/>
        <v>0</v>
      </c>
      <c r="JI58" s="5">
        <f t="shared" si="645"/>
        <v>60</v>
      </c>
      <c r="JJ58" s="5">
        <f t="shared" si="646"/>
        <v>1</v>
      </c>
      <c r="JK58" s="19">
        <f t="shared" ca="1" si="641"/>
        <v>0</v>
      </c>
      <c r="JL58" s="19">
        <f t="shared" ca="1" si="641"/>
        <v>0</v>
      </c>
      <c r="JM58" s="19">
        <f t="shared" ca="1" si="641"/>
        <v>0</v>
      </c>
      <c r="JN58" s="19">
        <f t="shared" ca="1" si="641"/>
        <v>0</v>
      </c>
      <c r="JO58" s="19">
        <f t="shared" ca="1" si="641"/>
        <v>0</v>
      </c>
      <c r="JP58" s="19">
        <f t="shared" ca="1" si="641"/>
        <v>0</v>
      </c>
      <c r="JQ58" s="19">
        <f t="shared" ca="1" si="641"/>
        <v>0</v>
      </c>
      <c r="JR58" s="19">
        <f t="shared" ca="1" si="641"/>
        <v>0</v>
      </c>
      <c r="JS58" s="19">
        <f t="shared" ca="1" si="641"/>
        <v>0</v>
      </c>
      <c r="JT58" s="19">
        <f t="shared" ca="1" si="641"/>
        <v>0</v>
      </c>
      <c r="JU58" s="19">
        <f t="shared" ca="1" si="641"/>
        <v>0</v>
      </c>
      <c r="JV58" s="19">
        <f t="shared" ca="1" si="641"/>
        <v>0</v>
      </c>
      <c r="JW58" s="19">
        <f t="shared" ca="1" si="641"/>
        <v>0</v>
      </c>
      <c r="JX58" s="19">
        <f t="shared" ca="1" si="641"/>
        <v>0</v>
      </c>
      <c r="JY58" s="19">
        <f t="shared" ca="1" si="641"/>
        <v>0</v>
      </c>
      <c r="JZ58" s="19">
        <f t="shared" ca="1" si="641"/>
        <v>0</v>
      </c>
      <c r="KA58" s="19">
        <f t="shared" ca="1" si="641"/>
        <v>0</v>
      </c>
      <c r="KB58" s="19">
        <f t="shared" ca="1" si="641"/>
        <v>0</v>
      </c>
      <c r="KC58" s="19">
        <f t="shared" ca="1" si="641"/>
        <v>0</v>
      </c>
      <c r="KD58" s="19">
        <f t="shared" ca="1" si="641"/>
        <v>0</v>
      </c>
      <c r="KE58" s="19">
        <f t="shared" ca="1" si="641"/>
        <v>0</v>
      </c>
      <c r="KF58" s="5">
        <f t="shared" si="647"/>
        <v>0</v>
      </c>
      <c r="KG58" s="5">
        <f t="shared" si="647"/>
        <v>6.25E-2</v>
      </c>
      <c r="KH58" s="5">
        <f t="shared" si="647"/>
        <v>6.25E-2</v>
      </c>
      <c r="KI58" s="5">
        <f t="shared" si="647"/>
        <v>6.25E-2</v>
      </c>
      <c r="KJ58" s="19">
        <f t="shared" ca="1" si="641"/>
        <v>0</v>
      </c>
      <c r="KK58" s="19">
        <f t="shared" ca="1" si="641"/>
        <v>0</v>
      </c>
      <c r="KL58" s="19">
        <f t="shared" ca="1" si="641"/>
        <v>0</v>
      </c>
      <c r="KM58" s="19">
        <f t="shared" ca="1" si="641"/>
        <v>0</v>
      </c>
      <c r="KN58" s="19">
        <f t="shared" ca="1" si="641"/>
        <v>1</v>
      </c>
      <c r="KO58" s="19">
        <f t="shared" ca="1" si="641"/>
        <v>0</v>
      </c>
      <c r="KP58" s="19">
        <f t="shared" ca="1" si="641"/>
        <v>1</v>
      </c>
      <c r="KQ58" s="9"/>
      <c r="KR58" s="5" t="b">
        <f t="shared" ca="1" si="648"/>
        <v>1</v>
      </c>
      <c r="KS58" s="5" t="b">
        <f t="shared" si="649"/>
        <v>0</v>
      </c>
      <c r="KT58" s="5" t="b">
        <f t="shared" si="649"/>
        <v>0</v>
      </c>
      <c r="KU58" s="5" t="b">
        <f t="shared" si="649"/>
        <v>1</v>
      </c>
      <c r="KV58" s="136">
        <f t="shared" si="650"/>
        <v>2</v>
      </c>
      <c r="KW58" s="136">
        <f t="shared" si="650"/>
        <v>2</v>
      </c>
      <c r="KX58" s="5" t="b">
        <f t="shared" si="651"/>
        <v>0</v>
      </c>
      <c r="KY58" s="5" t="b">
        <f t="shared" si="651"/>
        <v>1</v>
      </c>
      <c r="KZ58" s="5" t="b">
        <f t="shared" si="651"/>
        <v>1</v>
      </c>
      <c r="LA58" s="5" t="b">
        <f t="shared" si="651"/>
        <v>0</v>
      </c>
      <c r="LB58" s="5">
        <f t="shared" si="652"/>
        <v>1</v>
      </c>
      <c r="LC58" s="5">
        <f t="shared" si="652"/>
        <v>0</v>
      </c>
      <c r="LD58" s="5" t="b">
        <f t="shared" si="653"/>
        <v>0</v>
      </c>
      <c r="LE58" s="5" t="str" cm="1">
        <f t="array" aca="1" ref="LE58" ca="1">IF(OR(LF58:LM58&lt;&gt;"-"),TRUE,"-")</f>
        <v>-</v>
      </c>
      <c r="LF58" s="19" t="str">
        <f t="shared" ca="1" si="654"/>
        <v>-</v>
      </c>
      <c r="LG58" s="19" t="str">
        <f t="shared" ca="1" si="654"/>
        <v>-</v>
      </c>
      <c r="LH58" s="19" t="str">
        <f t="shared" ca="1" si="654"/>
        <v>-</v>
      </c>
      <c r="LI58" s="19" t="str">
        <f t="shared" ca="1" si="654"/>
        <v>-</v>
      </c>
      <c r="LJ58" s="19" t="str">
        <f t="shared" ca="1" si="654"/>
        <v>-</v>
      </c>
      <c r="LK58" s="19" t="str">
        <f t="shared" ca="1" si="654"/>
        <v>-</v>
      </c>
      <c r="LL58" s="19" t="str">
        <f t="shared" ca="1" si="654"/>
        <v>-</v>
      </c>
      <c r="LM58" s="19" t="str">
        <f t="shared" ca="1" si="654"/>
        <v>-</v>
      </c>
      <c r="LN58" s="466">
        <v>5000</v>
      </c>
      <c r="LO58" s="5" t="b">
        <f t="array" aca="1" ref="LO58" ca="1">IF(OR(LP58:LV58&lt;&gt;"-"),TRUE,"-")</f>
        <v>1</v>
      </c>
      <c r="LP58" s="19">
        <f t="shared" ca="1" si="655"/>
        <v>0</v>
      </c>
      <c r="LQ58" s="19" t="str">
        <f t="shared" ca="1" si="655"/>
        <v>-</v>
      </c>
      <c r="LR58" s="19">
        <f t="shared" ca="1" si="655"/>
        <v>999999</v>
      </c>
      <c r="LS58" s="19">
        <f t="shared" ca="1" si="655"/>
        <v>999999</v>
      </c>
      <c r="LT58" s="19">
        <f t="shared" ca="1" si="655"/>
        <v>999999</v>
      </c>
      <c r="LU58" s="19">
        <f t="shared" ca="1" si="655"/>
        <v>999999</v>
      </c>
      <c r="LV58" s="19">
        <f t="shared" ca="1" si="655"/>
        <v>999999</v>
      </c>
      <c r="LW58" s="19" t="str">
        <f t="shared" ca="1" si="655"/>
        <v>-</v>
      </c>
      <c r="LX58" s="19" t="str">
        <f t="shared" ca="1" si="655"/>
        <v>-</v>
      </c>
      <c r="LY58" s="19" t="str">
        <f t="shared" ca="1" si="655"/>
        <v>-</v>
      </c>
      <c r="LZ58" s="19" t="b">
        <f t="shared" ca="1" si="656"/>
        <v>1</v>
      </c>
      <c r="MA58" s="19">
        <f t="shared" ca="1" si="656"/>
        <v>0</v>
      </c>
      <c r="MB58" s="5" t="str">
        <f t="shared" si="657"/>
        <v>-</v>
      </c>
      <c r="MC58" s="5" t="str">
        <f t="shared" si="657"/>
        <v>-</v>
      </c>
      <c r="MD58" s="5" t="str">
        <f t="shared" si="657"/>
        <v>-</v>
      </c>
      <c r="ME58" s="5" t="str">
        <f t="shared" si="657"/>
        <v>-</v>
      </c>
      <c r="MF58" s="19" t="str">
        <f t="shared" ca="1" si="658"/>
        <v>-</v>
      </c>
      <c r="MG58" s="19" t="str">
        <f t="shared" ca="1" si="658"/>
        <v>-</v>
      </c>
      <c r="MH58" s="19" t="str">
        <f t="shared" ca="1" si="658"/>
        <v>-</v>
      </c>
      <c r="MI58" s="19" t="str">
        <f t="shared" ca="1" si="658"/>
        <v>-</v>
      </c>
      <c r="MJ58" s="19">
        <f t="shared" ca="1" si="658"/>
        <v>0.5</v>
      </c>
      <c r="MK58" s="19">
        <f t="shared" ca="1" si="658"/>
        <v>0.5</v>
      </c>
      <c r="ML58" s="19" t="str">
        <f t="shared" ca="1" si="658"/>
        <v>-</v>
      </c>
      <c r="MM58" s="5">
        <f t="shared" si="659"/>
        <v>0</v>
      </c>
      <c r="MN58" s="5">
        <f t="shared" si="659"/>
        <v>500</v>
      </c>
      <c r="MO58" s="5">
        <f t="shared" si="659"/>
        <v>500</v>
      </c>
      <c r="MP58" s="5" t="str">
        <f t="shared" si="659"/>
        <v>-</v>
      </c>
      <c r="MQ58" s="5">
        <f t="shared" si="659"/>
        <v>150</v>
      </c>
      <c r="MR58" s="5">
        <f t="shared" si="659"/>
        <v>364</v>
      </c>
      <c r="MS58" s="5">
        <f t="shared" si="660"/>
        <v>1</v>
      </c>
      <c r="MT58" s="9"/>
      <c r="MU58" s="19">
        <f t="shared" ca="1" si="658"/>
        <v>70</v>
      </c>
      <c r="MV58" s="19">
        <f t="shared" ca="1" si="658"/>
        <v>50</v>
      </c>
      <c r="MW58" s="19">
        <f t="shared" ca="1" si="658"/>
        <v>75</v>
      </c>
      <c r="MX58" s="19">
        <f t="shared" ca="1" si="658"/>
        <v>50</v>
      </c>
      <c r="MY58" s="5">
        <f t="shared" si="661"/>
        <v>1</v>
      </c>
      <c r="MZ58" s="5">
        <f t="shared" si="662"/>
        <v>1</v>
      </c>
      <c r="NA58" s="5">
        <f t="shared" si="663"/>
        <v>1</v>
      </c>
      <c r="NB58" s="9"/>
      <c r="NC58" s="19" t="b">
        <f t="shared" ca="1" si="664"/>
        <v>0</v>
      </c>
      <c r="ND58" s="19" t="b">
        <f t="shared" ca="1" si="664"/>
        <v>0</v>
      </c>
      <c r="NE58" s="19">
        <f t="shared" ca="1" si="664"/>
        <v>2</v>
      </c>
      <c r="NF58" s="19">
        <f t="shared" ca="1" si="664"/>
        <v>1</v>
      </c>
      <c r="NG58" s="19">
        <f t="shared" ca="1" si="664"/>
        <v>2</v>
      </c>
      <c r="NH58" s="19">
        <f t="shared" ca="1" si="664"/>
        <v>0</v>
      </c>
      <c r="NI58" s="19" t="str">
        <f t="shared" ca="1" si="664"/>
        <v>-</v>
      </c>
      <c r="NJ58" s="466" t="b">
        <v>1</v>
      </c>
      <c r="NK58" s="19">
        <f ca="1">$NK$54*1.15</f>
        <v>515.94749999999999</v>
      </c>
      <c r="NL58" s="19" t="str">
        <f t="shared" ca="1" si="664"/>
        <v>-</v>
      </c>
      <c r="NM58" s="19">
        <f t="shared" ca="1" si="658"/>
        <v>1</v>
      </c>
      <c r="NN58" s="19">
        <f t="shared" ca="1" si="658"/>
        <v>1</v>
      </c>
      <c r="NO58" s="19">
        <f t="shared" ca="1" si="658"/>
        <v>1</v>
      </c>
      <c r="NP58" s="19">
        <f t="shared" ca="1" si="658"/>
        <v>1</v>
      </c>
      <c r="NQ58" s="19">
        <f t="shared" ca="1" si="658"/>
        <v>1</v>
      </c>
      <c r="NR58" s="19">
        <f t="shared" ca="1" si="658"/>
        <v>1</v>
      </c>
      <c r="NS58" s="19">
        <f t="shared" ca="1" si="658"/>
        <v>1</v>
      </c>
      <c r="NT58" s="19">
        <f t="shared" ca="1" si="658"/>
        <v>1</v>
      </c>
      <c r="NU58" s="19">
        <f t="shared" ca="1" si="658"/>
        <v>1</v>
      </c>
      <c r="NV58" s="9"/>
      <c r="NW58" s="539" t="str">
        <f t="shared" si="665"/>
        <v>-</v>
      </c>
      <c r="NX58" s="539" t="str">
        <f t="shared" si="665"/>
        <v>-</v>
      </c>
      <c r="NY58" s="539" t="str">
        <f t="shared" si="665"/>
        <v>-</v>
      </c>
      <c r="NZ58" s="539" t="str">
        <f t="shared" si="665"/>
        <v>-</v>
      </c>
      <c r="OA58" s="539" t="str">
        <f t="shared" si="665"/>
        <v>-</v>
      </c>
      <c r="OB58" s="539" t="str">
        <f t="shared" si="665"/>
        <v>-</v>
      </c>
      <c r="OC58" s="539" t="str">
        <f t="shared" ca="1" si="665"/>
        <v>-</v>
      </c>
      <c r="OD58" s="539" t="str">
        <f t="shared" ca="1" si="665"/>
        <v>-</v>
      </c>
      <c r="OE58" s="539" t="str">
        <f t="shared" ca="1" si="665"/>
        <v>-</v>
      </c>
      <c r="OF58" s="539" t="str">
        <f t="shared" ca="1" si="665"/>
        <v>-</v>
      </c>
      <c r="OG58" s="539" t="str">
        <f t="shared" ca="1" si="665"/>
        <v>-</v>
      </c>
      <c r="OH58" s="539" t="str">
        <f t="shared" ca="1" si="665"/>
        <v>-</v>
      </c>
      <c r="OI58" s="539" t="str">
        <f t="shared" ca="1" si="665"/>
        <v>-</v>
      </c>
      <c r="OJ58" s="539" t="str">
        <f t="shared" ca="1" si="665"/>
        <v>-</v>
      </c>
      <c r="OK58" s="539" t="str">
        <f t="shared" ca="1" si="665"/>
        <v>-</v>
      </c>
      <c r="OL58" s="539" t="str">
        <f t="shared" ca="1" si="665"/>
        <v>-</v>
      </c>
      <c r="OM58" s="539" t="str">
        <f t="shared" ca="1" si="665"/>
        <v>-</v>
      </c>
      <c r="ON58" s="539" t="str">
        <f t="shared" ca="1" si="665"/>
        <v>-</v>
      </c>
      <c r="OO58" s="539" t="str">
        <f t="shared" ca="1" si="665"/>
        <v>-</v>
      </c>
      <c r="OP58" s="539" t="str">
        <f t="shared" ca="1" si="665"/>
        <v>-</v>
      </c>
      <c r="OQ58" s="539" t="str">
        <f t="shared" ca="1" si="665"/>
        <v>-</v>
      </c>
      <c r="OR58" s="539" t="str">
        <f t="shared" ca="1" si="665"/>
        <v>-</v>
      </c>
      <c r="OS58" s="539" t="str">
        <f t="shared" ca="1" si="665"/>
        <v>-</v>
      </c>
      <c r="OT58" s="539" t="str">
        <f t="shared" ca="1" si="665"/>
        <v>-</v>
      </c>
      <c r="OU58" s="539" t="str">
        <f t="shared" ca="1" si="665"/>
        <v>-</v>
      </c>
      <c r="OV58" s="539" t="str">
        <f t="shared" ca="1" si="665"/>
        <v>-</v>
      </c>
      <c r="OW58" s="539" t="str">
        <f t="shared" ca="1" si="665"/>
        <v>-</v>
      </c>
      <c r="OX58" s="539" t="str">
        <f t="shared" ca="1" si="665"/>
        <v>-</v>
      </c>
      <c r="OY58" s="539" t="str">
        <f t="shared" ca="1" si="665"/>
        <v>-</v>
      </c>
      <c r="OZ58" s="539" t="str">
        <f t="shared" ca="1" si="665"/>
        <v>-</v>
      </c>
      <c r="PA58" s="539" t="str">
        <f t="shared" ca="1" si="665"/>
        <v>-</v>
      </c>
      <c r="PB58" s="539" t="str">
        <f t="shared" ca="1" si="665"/>
        <v>-</v>
      </c>
      <c r="PC58" s="539" t="str">
        <f t="shared" ca="1" si="665"/>
        <v>-</v>
      </c>
      <c r="PD58" s="539" t="str">
        <f t="shared" ca="1" si="665"/>
        <v>-</v>
      </c>
      <c r="PE58" s="539" t="str">
        <f t="shared" ca="1" si="665"/>
        <v>-</v>
      </c>
      <c r="PF58" s="539" t="str">
        <f t="shared" ca="1" si="665"/>
        <v>-</v>
      </c>
      <c r="PG58" s="549" t="str">
        <f t="shared" si="666"/>
        <v>-</v>
      </c>
      <c r="PH58" s="549" t="str">
        <f t="shared" si="666"/>
        <v>-</v>
      </c>
      <c r="PI58" s="549" t="str">
        <f t="shared" si="666"/>
        <v>-</v>
      </c>
      <c r="PJ58" s="549" t="str">
        <f t="shared" si="666"/>
        <v>-</v>
      </c>
      <c r="PK58" s="549" t="str">
        <f t="shared" si="666"/>
        <v>-</v>
      </c>
      <c r="PL58" s="549" t="str">
        <f t="shared" si="666"/>
        <v>-</v>
      </c>
      <c r="PM58" s="549" t="str">
        <f t="shared" si="666"/>
        <v>-</v>
      </c>
      <c r="PN58" s="549" t="str">
        <f t="shared" si="666"/>
        <v>-</v>
      </c>
      <c r="PO58" s="549" t="str">
        <f t="shared" si="666"/>
        <v>-</v>
      </c>
      <c r="PP58" s="549" t="str">
        <f t="shared" si="666"/>
        <v>-</v>
      </c>
      <c r="PQ58" s="549" t="str">
        <f t="shared" si="666"/>
        <v>-</v>
      </c>
      <c r="PR58" s="549" t="str">
        <f t="shared" si="666"/>
        <v>-</v>
      </c>
      <c r="PS58" s="549" t="str">
        <f t="shared" si="666"/>
        <v>-</v>
      </c>
      <c r="PT58" s="549" t="str">
        <f t="shared" si="666"/>
        <v>-</v>
      </c>
      <c r="PU58" s="549" t="str">
        <f t="shared" si="666"/>
        <v>-</v>
      </c>
      <c r="PV58" s="549" t="str">
        <f t="shared" si="666"/>
        <v>-</v>
      </c>
      <c r="PW58" s="549" t="str">
        <f t="shared" si="666"/>
        <v>-</v>
      </c>
      <c r="PX58" s="549" t="str">
        <f t="shared" si="666"/>
        <v>-</v>
      </c>
      <c r="PY58" s="549" t="str">
        <f t="shared" si="666"/>
        <v>-</v>
      </c>
      <c r="PZ58" s="549" t="str">
        <f t="shared" si="666"/>
        <v>-</v>
      </c>
      <c r="QA58" s="549" t="str">
        <f t="shared" si="666"/>
        <v>-</v>
      </c>
      <c r="QB58" s="549" t="str">
        <f t="shared" si="666"/>
        <v>-</v>
      </c>
      <c r="QC58" s="549" t="str">
        <f t="shared" si="666"/>
        <v>-</v>
      </c>
      <c r="QD58" s="549" t="str">
        <f t="shared" si="666"/>
        <v>-</v>
      </c>
      <c r="QE58" s="549" t="str">
        <f t="shared" si="666"/>
        <v>-</v>
      </c>
      <c r="QF58" s="549" t="str">
        <f t="shared" si="666"/>
        <v>-</v>
      </c>
      <c r="QG58" s="539" t="str">
        <f t="shared" si="667"/>
        <v>-</v>
      </c>
      <c r="QH58" s="539" t="str">
        <f t="shared" si="667"/>
        <v>-</v>
      </c>
      <c r="QI58" s="539" t="str">
        <f t="shared" si="667"/>
        <v>-</v>
      </c>
      <c r="QJ58" s="539" t="str">
        <f t="shared" si="667"/>
        <v>-</v>
      </c>
      <c r="QK58" s="539" t="str">
        <f t="shared" si="667"/>
        <v>-</v>
      </c>
      <c r="QL58" s="539" t="str">
        <f t="shared" si="667"/>
        <v>-</v>
      </c>
      <c r="QM58" s="539" t="str">
        <f t="shared" ca="1" si="667"/>
        <v>-</v>
      </c>
      <c r="QN58" s="539" t="str">
        <f t="shared" ca="1" si="667"/>
        <v>-</v>
      </c>
      <c r="QO58" s="539" t="str">
        <f t="shared" ca="1" si="667"/>
        <v>-</v>
      </c>
      <c r="QP58" s="539" t="str">
        <f t="shared" ca="1" si="667"/>
        <v>-</v>
      </c>
      <c r="QQ58" s="539" t="str">
        <f t="shared" ca="1" si="667"/>
        <v>-</v>
      </c>
      <c r="QR58" s="539" t="str">
        <f t="shared" ca="1" si="667"/>
        <v>-</v>
      </c>
      <c r="QS58" s="539" t="str">
        <f t="shared" ca="1" si="667"/>
        <v>-</v>
      </c>
      <c r="QT58" s="539" t="str">
        <f t="shared" ca="1" si="667"/>
        <v>-</v>
      </c>
      <c r="QU58" s="539" t="str">
        <f t="shared" ca="1" si="667"/>
        <v>-</v>
      </c>
      <c r="QV58" s="539" t="str">
        <f t="shared" ca="1" si="667"/>
        <v>-</v>
      </c>
      <c r="QW58" s="539" t="str">
        <f t="shared" ca="1" si="667"/>
        <v>-</v>
      </c>
      <c r="QX58" s="539" t="str">
        <f t="shared" ca="1" si="667"/>
        <v>-</v>
      </c>
      <c r="QY58" s="539" t="str">
        <f t="shared" ca="1" si="667"/>
        <v>-</v>
      </c>
      <c r="QZ58" s="539" t="str">
        <f t="shared" ca="1" si="667"/>
        <v>-</v>
      </c>
      <c r="RA58" s="539" t="str">
        <f t="shared" ca="1" si="667"/>
        <v>-</v>
      </c>
      <c r="RB58" s="539" t="str">
        <f t="shared" ca="1" si="667"/>
        <v>-</v>
      </c>
      <c r="RC58" s="539" t="str">
        <f t="shared" ca="1" si="667"/>
        <v>-</v>
      </c>
      <c r="RD58" s="539" t="str">
        <f t="shared" ca="1" si="667"/>
        <v>-</v>
      </c>
      <c r="RE58" s="539" t="str">
        <f t="shared" ca="1" si="667"/>
        <v>-</v>
      </c>
      <c r="RF58" s="539" t="str">
        <f t="shared" ca="1" si="667"/>
        <v>-</v>
      </c>
      <c r="RG58" s="539" t="str">
        <f t="shared" ca="1" si="667"/>
        <v>-</v>
      </c>
      <c r="RH58" s="539" t="str">
        <f t="shared" ca="1" si="667"/>
        <v>-</v>
      </c>
      <c r="RI58" s="539" t="str">
        <f t="shared" ca="1" si="667"/>
        <v>-</v>
      </c>
      <c r="RJ58" s="539" t="str">
        <f t="shared" ca="1" si="667"/>
        <v>-</v>
      </c>
      <c r="RK58" s="539" t="str">
        <f t="shared" ca="1" si="667"/>
        <v>-</v>
      </c>
      <c r="RL58" s="539" t="str">
        <f t="shared" ca="1" si="667"/>
        <v>-</v>
      </c>
      <c r="RM58" s="539" t="str">
        <f t="shared" ca="1" si="667"/>
        <v>-</v>
      </c>
      <c r="RN58" s="539" t="str">
        <f t="shared" ca="1" si="667"/>
        <v>-</v>
      </c>
      <c r="RO58" s="539" t="str">
        <f t="shared" ca="1" si="667"/>
        <v>-</v>
      </c>
      <c r="RP58" s="539" t="str">
        <f t="shared" ca="1" si="667"/>
        <v>-</v>
      </c>
      <c r="RQ58" s="549" t="str">
        <f t="shared" si="668"/>
        <v>-</v>
      </c>
      <c r="RR58" s="549" t="str">
        <f t="shared" si="668"/>
        <v>-</v>
      </c>
      <c r="RS58" s="549" t="str">
        <f t="shared" si="668"/>
        <v>-</v>
      </c>
      <c r="RT58" s="549" t="str">
        <f t="shared" si="668"/>
        <v>-</v>
      </c>
      <c r="RU58" s="549" t="str">
        <f t="shared" si="668"/>
        <v>-</v>
      </c>
      <c r="RV58" s="549" t="str">
        <f t="shared" si="668"/>
        <v>-</v>
      </c>
      <c r="RW58" s="549" t="str">
        <f t="shared" si="668"/>
        <v>-</v>
      </c>
      <c r="RX58" s="549" t="str">
        <f t="shared" si="668"/>
        <v>-</v>
      </c>
      <c r="RY58" s="549" t="str">
        <f t="shared" si="668"/>
        <v>-</v>
      </c>
      <c r="RZ58" s="549" t="str">
        <f t="shared" si="668"/>
        <v>-</v>
      </c>
      <c r="SA58" s="549" t="str">
        <f t="shared" si="668"/>
        <v>-</v>
      </c>
      <c r="SB58" s="549" t="str">
        <f t="shared" si="668"/>
        <v>-</v>
      </c>
      <c r="SC58" s="549" t="str">
        <f t="shared" si="668"/>
        <v>-</v>
      </c>
      <c r="SD58" s="549" t="str">
        <f t="shared" si="668"/>
        <v>-</v>
      </c>
      <c r="SE58" s="549" t="str">
        <f t="shared" si="668"/>
        <v>-</v>
      </c>
      <c r="SF58" s="549" t="str">
        <f t="shared" si="668"/>
        <v>-</v>
      </c>
      <c r="SG58" s="549" t="str">
        <f t="shared" si="668"/>
        <v>-</v>
      </c>
      <c r="SH58" s="549" t="str">
        <f t="shared" si="668"/>
        <v>-</v>
      </c>
      <c r="SI58" s="549" t="str">
        <f t="shared" si="668"/>
        <v>-</v>
      </c>
      <c r="SJ58" s="549" t="str">
        <f t="shared" si="668"/>
        <v>-</v>
      </c>
      <c r="SK58" s="549" t="str">
        <f t="shared" si="668"/>
        <v>-</v>
      </c>
      <c r="SL58" s="549" t="str">
        <f t="shared" si="668"/>
        <v>-</v>
      </c>
      <c r="SM58" s="549" t="str">
        <f t="shared" si="668"/>
        <v>-</v>
      </c>
      <c r="SN58" s="549" t="str">
        <f t="shared" si="668"/>
        <v>-</v>
      </c>
      <c r="SO58" s="549" t="str">
        <f t="shared" si="668"/>
        <v>-</v>
      </c>
      <c r="SP58" s="549" t="str">
        <f t="shared" si="668"/>
        <v>-</v>
      </c>
      <c r="SQ58" s="539" t="b">
        <f t="shared" si="669"/>
        <v>1</v>
      </c>
      <c r="SR58" s="539" t="b">
        <f t="shared" si="669"/>
        <v>1</v>
      </c>
      <c r="SS58" s="539" t="b">
        <f t="shared" si="669"/>
        <v>1</v>
      </c>
      <c r="ST58" s="539" t="b">
        <f t="shared" si="669"/>
        <v>1</v>
      </c>
      <c r="SU58" s="539" t="b">
        <f t="shared" si="669"/>
        <v>1</v>
      </c>
      <c r="SV58" s="539" t="b">
        <f t="shared" si="669"/>
        <v>1</v>
      </c>
      <c r="SW58" s="539" t="str">
        <f t="shared" ca="1" si="669"/>
        <v>-</v>
      </c>
      <c r="SX58" s="539" t="str">
        <f t="shared" ca="1" si="669"/>
        <v>-</v>
      </c>
      <c r="SY58" s="539" t="str">
        <f t="shared" ca="1" si="669"/>
        <v>-</v>
      </c>
      <c r="SZ58" s="539" t="str">
        <f t="shared" ca="1" si="669"/>
        <v>-</v>
      </c>
      <c r="TA58" s="539" t="str">
        <f t="shared" ca="1" si="669"/>
        <v>-</v>
      </c>
      <c r="TB58" s="539" t="str">
        <f t="shared" ca="1" si="669"/>
        <v>-</v>
      </c>
      <c r="TC58" s="539" t="str">
        <f t="shared" ca="1" si="669"/>
        <v>-</v>
      </c>
      <c r="TD58" s="539" t="str">
        <f t="shared" ca="1" si="669"/>
        <v>-</v>
      </c>
      <c r="TE58" s="539" t="str">
        <f t="shared" ca="1" si="669"/>
        <v>-</v>
      </c>
      <c r="TF58" s="539" t="str">
        <f t="shared" ca="1" si="669"/>
        <v>-</v>
      </c>
      <c r="TG58" s="539" t="str">
        <f t="shared" ca="1" si="669"/>
        <v>-</v>
      </c>
      <c r="TH58" s="539" t="str">
        <f t="shared" ca="1" si="669"/>
        <v>-</v>
      </c>
      <c r="TI58" s="539" t="str">
        <f t="shared" ca="1" si="669"/>
        <v>-</v>
      </c>
      <c r="TJ58" s="539" t="str">
        <f t="shared" ca="1" si="669"/>
        <v>-</v>
      </c>
      <c r="TK58" s="539" t="str">
        <f t="shared" ca="1" si="669"/>
        <v>-</v>
      </c>
      <c r="TL58" s="539" t="str">
        <f t="shared" ca="1" si="669"/>
        <v>-</v>
      </c>
      <c r="TM58" s="539" t="str">
        <f t="shared" ca="1" si="669"/>
        <v>-</v>
      </c>
      <c r="TN58" s="539" t="str">
        <f t="shared" ca="1" si="669"/>
        <v>-</v>
      </c>
      <c r="TO58" s="539" t="str">
        <f t="shared" ca="1" si="669"/>
        <v>-</v>
      </c>
      <c r="TP58" s="539" t="str">
        <f t="shared" ca="1" si="669"/>
        <v>-</v>
      </c>
      <c r="TQ58" s="539" t="str">
        <f t="shared" ca="1" si="669"/>
        <v>-</v>
      </c>
      <c r="TR58" s="539" t="str">
        <f t="shared" ca="1" si="669"/>
        <v>-</v>
      </c>
      <c r="TS58" s="539" t="str">
        <f t="shared" ca="1" si="669"/>
        <v>-</v>
      </c>
      <c r="TT58" s="539" t="str">
        <f t="shared" ca="1" si="669"/>
        <v>-</v>
      </c>
      <c r="TU58" s="539" t="str">
        <f t="shared" ca="1" si="669"/>
        <v>-</v>
      </c>
      <c r="TV58" s="539" t="str">
        <f t="shared" ca="1" si="669"/>
        <v>-</v>
      </c>
      <c r="TW58" s="539" t="str">
        <f t="shared" ca="1" si="669"/>
        <v>-</v>
      </c>
      <c r="TX58" s="539" t="str">
        <f t="shared" ca="1" si="669"/>
        <v>-</v>
      </c>
      <c r="TY58" s="539" t="str">
        <f t="shared" ca="1" si="669"/>
        <v>-</v>
      </c>
      <c r="TZ58" s="539" t="str">
        <f t="shared" ca="1" si="669"/>
        <v>-</v>
      </c>
      <c r="UA58" s="549" t="b">
        <f t="shared" si="670"/>
        <v>1</v>
      </c>
      <c r="UB58" s="549" t="b">
        <f t="shared" si="670"/>
        <v>1</v>
      </c>
      <c r="UC58" s="549" t="b">
        <f t="shared" si="670"/>
        <v>1</v>
      </c>
      <c r="UD58" s="549" t="b">
        <f t="shared" si="670"/>
        <v>1</v>
      </c>
      <c r="UE58" s="549" t="b">
        <f t="shared" si="670"/>
        <v>1</v>
      </c>
      <c r="UF58" s="549" t="b">
        <f t="shared" si="670"/>
        <v>1</v>
      </c>
      <c r="UG58" s="549" t="b">
        <f t="shared" si="670"/>
        <v>1</v>
      </c>
      <c r="UH58" s="549" t="b">
        <f t="shared" si="670"/>
        <v>1</v>
      </c>
      <c r="UI58" s="549" t="b">
        <f t="shared" si="670"/>
        <v>1</v>
      </c>
      <c r="UJ58" s="549" t="b">
        <f t="shared" si="670"/>
        <v>1</v>
      </c>
      <c r="UK58" s="549" t="b">
        <f t="shared" si="670"/>
        <v>1</v>
      </c>
      <c r="UL58" s="549" t="b">
        <f t="shared" si="670"/>
        <v>1</v>
      </c>
      <c r="UM58" s="549" t="b">
        <f t="shared" si="670"/>
        <v>1</v>
      </c>
      <c r="UN58" s="549" t="b">
        <f t="shared" si="670"/>
        <v>1</v>
      </c>
      <c r="UO58" s="549" t="b">
        <f t="shared" si="670"/>
        <v>1</v>
      </c>
      <c r="UP58" s="549" t="b">
        <f t="shared" si="670"/>
        <v>1</v>
      </c>
      <c r="UQ58" s="549" t="b">
        <f t="shared" si="670"/>
        <v>1</v>
      </c>
      <c r="UR58" s="549" t="b">
        <f t="shared" si="670"/>
        <v>1</v>
      </c>
      <c r="US58" s="549" t="b">
        <f t="shared" si="670"/>
        <v>1</v>
      </c>
      <c r="UT58" s="549" t="b">
        <f t="shared" si="670"/>
        <v>1</v>
      </c>
      <c r="UU58" s="549" t="b">
        <f t="shared" si="670"/>
        <v>1</v>
      </c>
      <c r="UV58" s="549" t="b">
        <f t="shared" si="670"/>
        <v>1</v>
      </c>
      <c r="UW58" s="549" t="b">
        <f t="shared" si="670"/>
        <v>1</v>
      </c>
      <c r="UX58" s="549" t="b">
        <f t="shared" si="670"/>
        <v>1</v>
      </c>
      <c r="UY58" s="549" t="b">
        <f t="shared" si="670"/>
        <v>1</v>
      </c>
      <c r="UZ58" s="549" t="b">
        <f t="shared" si="670"/>
        <v>1</v>
      </c>
      <c r="VA58" s="19">
        <f t="shared" ca="1" si="671"/>
        <v>0</v>
      </c>
      <c r="VB58" s="23">
        <v>0</v>
      </c>
    </row>
    <row r="59" spans="1:574" outlineLevel="1">
      <c r="A59" s="21">
        <f t="shared" si="93"/>
        <v>54</v>
      </c>
      <c r="B59" s="21">
        <f t="shared" si="673"/>
        <v>18</v>
      </c>
      <c r="C59">
        <v>108</v>
      </c>
      <c r="D59" s="19" t="str">
        <f t="shared" ca="1" si="583"/>
        <v>SNSW</v>
      </c>
      <c r="E59" t="b">
        <v>0</v>
      </c>
      <c r="F59" t="b">
        <v>0</v>
      </c>
      <c r="G59" t="b">
        <f t="shared" si="686"/>
        <v>0</v>
      </c>
      <c r="H59" s="215">
        <f t="shared" ca="1" si="685"/>
        <v>5</v>
      </c>
      <c r="I59" s="26">
        <v>2</v>
      </c>
      <c r="J59" s="26">
        <v>1</v>
      </c>
      <c r="K59" s="26" t="str">
        <f>""</f>
        <v/>
      </c>
      <c r="L59" s="26">
        <v>0</v>
      </c>
      <c r="M59" s="26">
        <f t="shared" si="585"/>
        <v>2</v>
      </c>
      <c r="N59" s="26">
        <v>2</v>
      </c>
      <c r="O59" s="26">
        <v>3</v>
      </c>
      <c r="P59" s="26">
        <v>2</v>
      </c>
      <c r="Q59" s="26">
        <v>0</v>
      </c>
      <c r="R59" s="26">
        <v>0</v>
      </c>
      <c r="S59" s="26">
        <v>0</v>
      </c>
      <c r="T59" s="26">
        <v>0</v>
      </c>
      <c r="U59" s="26">
        <v>1</v>
      </c>
      <c r="V59" s="116">
        <v>1</v>
      </c>
      <c r="W59" s="116">
        <v>1</v>
      </c>
      <c r="X59" s="116">
        <v>1</v>
      </c>
      <c r="Y59" s="211"/>
      <c r="Z59" s="211"/>
      <c r="AA59" s="211"/>
      <c r="AB59" s="211"/>
      <c r="AC59" s="26">
        <v>0</v>
      </c>
      <c r="AD59" s="211"/>
      <c r="AE59" s="211"/>
      <c r="AF59" s="211"/>
      <c r="AG59" s="211"/>
      <c r="AH59" s="211"/>
      <c r="AI59" s="211"/>
      <c r="AJ59" s="211"/>
      <c r="AK59" s="211"/>
      <c r="AL59" s="136">
        <f t="shared" si="586"/>
        <v>2</v>
      </c>
      <c r="AM59" s="136">
        <f>INDEX(CHOOSE($O59,DataAutumn!i.AdultDrys,DataWinter!i.AdultDrys,DataSpring!i.AdultDrys),1,$N59)</f>
        <v>3</v>
      </c>
      <c r="AN59" s="5">
        <f t="shared" si="587"/>
        <v>2</v>
      </c>
      <c r="AO59" s="5">
        <f t="shared" si="587"/>
        <v>0</v>
      </c>
      <c r="AP59" s="5">
        <f t="shared" si="588"/>
        <v>1</v>
      </c>
      <c r="AQ59" s="211"/>
      <c r="AR59" s="211"/>
      <c r="AS59" s="356" t="str">
        <f t="shared" ca="1" si="589"/>
        <v>optimum_carry 00005 SNSW MWM    numbers4250 pasture449 Day204 Scan2-0000 RR000p GP100p WP100p MP100p T_TRUE (F33N11)</v>
      </c>
      <c r="AT59" s="9" t="str">
        <f ca="1">IF(COUNTIF(AS$5:AS59,AS59)=1,"-","Dup")</f>
        <v>-</v>
      </c>
      <c r="AU59" s="9"/>
      <c r="AV59" s="19" t="str">
        <f t="shared" ca="1" si="590"/>
        <v>-</v>
      </c>
      <c r="AW59" s="19" t="str">
        <f t="shared" ca="1" si="590"/>
        <v>-</v>
      </c>
      <c r="AX59" s="19" t="str">
        <f t="shared" ca="1" si="590"/>
        <v>-</v>
      </c>
      <c r="AY59" s="19" t="str">
        <f t="shared" ca="1" si="590"/>
        <v>-</v>
      </c>
      <c r="AZ59" s="19" t="str">
        <f t="shared" ca="1" si="590"/>
        <v>-</v>
      </c>
      <c r="BA59" s="19" t="str">
        <f t="shared" ca="1" si="590"/>
        <v>-</v>
      </c>
      <c r="BB59" s="19" t="str">
        <f t="shared" ca="1" si="590"/>
        <v>-</v>
      </c>
      <c r="BC59" s="19" t="str">
        <f t="shared" ca="1" si="590"/>
        <v>-</v>
      </c>
      <c r="BD59" s="9"/>
      <c r="BE59" s="5" t="b">
        <f t="shared" si="591"/>
        <v>0</v>
      </c>
      <c r="BF59" s="5" t="str">
        <f t="shared" si="591"/>
        <v>-</v>
      </c>
      <c r="BG59" s="5" t="b">
        <f t="shared" si="591"/>
        <v>0</v>
      </c>
      <c r="BH59" s="5" t="b">
        <f t="shared" si="591"/>
        <v>1</v>
      </c>
      <c r="BI59" s="5" t="b">
        <f t="shared" si="591"/>
        <v>1</v>
      </c>
      <c r="BJ59" s="136">
        <f t="shared" si="591"/>
        <v>0</v>
      </c>
      <c r="BK59" s="19" t="b">
        <f t="shared" ca="1" si="592"/>
        <v>0</v>
      </c>
      <c r="BL59" s="9"/>
      <c r="BM59" s="5" t="str">
        <f t="shared" ca="1" si="593"/>
        <v>-</v>
      </c>
      <c r="BN59" s="19" t="str">
        <f t="shared" ca="1" si="594"/>
        <v>-</v>
      </c>
      <c r="BO59" s="19" t="str">
        <f t="shared" ca="1" si="594"/>
        <v>-</v>
      </c>
      <c r="BP59" s="19" t="str">
        <f t="shared" ca="1" si="594"/>
        <v>-</v>
      </c>
      <c r="BQ59" s="5" t="str">
        <f t="shared" ca="1" si="595"/>
        <v>-</v>
      </c>
      <c r="BR59" s="19" t="str">
        <f t="shared" ca="1" si="596"/>
        <v>-</v>
      </c>
      <c r="BS59" s="5" t="str">
        <f t="shared" ca="1" si="597"/>
        <v>-</v>
      </c>
      <c r="BT59" s="19" t="str">
        <f t="shared" ca="1" si="598"/>
        <v>-</v>
      </c>
      <c r="BU59" s="19" t="str">
        <f t="shared" ca="1" si="598"/>
        <v>-</v>
      </c>
      <c r="BV59" s="19" t="str">
        <f t="shared" ca="1" si="598"/>
        <v>-</v>
      </c>
      <c r="BW59" s="5" t="str">
        <f t="shared" ca="1" si="599"/>
        <v>-</v>
      </c>
      <c r="BX59" s="9"/>
      <c r="BY59" s="5" t="b">
        <f t="shared" si="600"/>
        <v>0</v>
      </c>
      <c r="BZ59" s="5" t="str">
        <f t="shared" ca="1" si="601"/>
        <v>-</v>
      </c>
      <c r="CA59" s="5" t="str">
        <f t="shared" ca="1" si="602"/>
        <v>-</v>
      </c>
      <c r="CB59" s="5" t="str">
        <f t="shared" ca="1" si="602"/>
        <v>-</v>
      </c>
      <c r="CC59" s="5" t="str">
        <f t="shared" ca="1" si="602"/>
        <v>-</v>
      </c>
      <c r="CD59" s="5" t="str">
        <f t="shared" ca="1" si="602"/>
        <v>-</v>
      </c>
      <c r="CE59" s="5" t="str">
        <f t="shared" ca="1" si="602"/>
        <v>-</v>
      </c>
      <c r="CF59" s="5" t="str">
        <f t="shared" ca="1" si="602"/>
        <v>-</v>
      </c>
      <c r="CG59" s="5" t="str">
        <f t="shared" ca="1" si="602"/>
        <v>-</v>
      </c>
      <c r="CH59" s="5" t="str">
        <f t="shared" ca="1" si="602"/>
        <v>-</v>
      </c>
      <c r="CI59" s="9"/>
      <c r="CJ59" s="12" t="b">
        <v>1</v>
      </c>
      <c r="CK59" s="12" t="b">
        <v>1</v>
      </c>
      <c r="CL59" s="12" t="b">
        <v>1</v>
      </c>
      <c r="CM59" s="12">
        <v>22312000005</v>
      </c>
      <c r="CN59" s="12" t="b">
        <v>0</v>
      </c>
      <c r="CO59" s="19" t="str">
        <f t="shared" ca="1" si="603"/>
        <v>-</v>
      </c>
      <c r="CP59" s="19" t="str">
        <f t="shared" ca="1" si="603"/>
        <v>-</v>
      </c>
      <c r="CQ59" s="19" t="str">
        <f t="shared" ca="1" si="603"/>
        <v>-</v>
      </c>
      <c r="CR59" s="433">
        <f t="shared" si="604"/>
        <v>652</v>
      </c>
      <c r="CS59" s="433">
        <f t="shared" si="604"/>
        <v>686</v>
      </c>
      <c r="CT59" s="433">
        <f t="shared" si="604"/>
        <v>721</v>
      </c>
      <c r="CU59" s="144">
        <f t="shared" si="605"/>
        <v>378</v>
      </c>
      <c r="CV59" s="144">
        <f t="shared" si="605"/>
        <v>413</v>
      </c>
      <c r="CW59" s="144">
        <f t="shared" si="605"/>
        <v>448</v>
      </c>
      <c r="CX59" s="19" t="str">
        <f t="shared" ca="1" si="606"/>
        <v>-</v>
      </c>
      <c r="CY59" s="19" t="str">
        <f t="shared" ca="1" si="606"/>
        <v>-</v>
      </c>
      <c r="CZ59" s="19" t="str">
        <f t="shared" ca="1" si="606"/>
        <v>-</v>
      </c>
      <c r="DA59" s="19" t="str">
        <f t="shared" ca="1" si="606"/>
        <v>-</v>
      </c>
      <c r="DB59" s="19" t="str">
        <f t="shared" ca="1" si="606"/>
        <v>-</v>
      </c>
      <c r="DC59" s="19" t="str">
        <f t="shared" ca="1" si="606"/>
        <v>-</v>
      </c>
      <c r="DD59" s="19">
        <f t="shared" ca="1" si="606"/>
        <v>1</v>
      </c>
      <c r="DE59" s="19">
        <f t="shared" ca="1" si="606"/>
        <v>1</v>
      </c>
      <c r="DF59" s="19">
        <f t="shared" ca="1" si="606"/>
        <v>0</v>
      </c>
      <c r="DG59" s="19" t="str">
        <f t="shared" ca="1" si="606"/>
        <v>-</v>
      </c>
      <c r="DH59" s="19" t="str">
        <f t="shared" ca="1" si="606"/>
        <v>-</v>
      </c>
      <c r="DI59" s="19" t="str">
        <f t="shared" ca="1" si="606"/>
        <v>-</v>
      </c>
      <c r="DJ59" s="19" t="str">
        <f t="shared" ca="1" si="606"/>
        <v>-</v>
      </c>
      <c r="DK59" s="19" t="str">
        <f t="shared" ca="1" si="606"/>
        <v>-</v>
      </c>
      <c r="DL59" s="19">
        <f t="shared" ca="1" si="606"/>
        <v>0</v>
      </c>
      <c r="DM59" s="19" t="str">
        <f t="shared" ca="1" si="606"/>
        <v>-</v>
      </c>
      <c r="DN59" s="19" t="str">
        <f t="shared" ca="1" si="606"/>
        <v>-</v>
      </c>
      <c r="DO59" s="19" t="str">
        <f t="shared" ca="1" si="603"/>
        <v>-</v>
      </c>
      <c r="DP59" s="19">
        <f t="shared" ca="1" si="603"/>
        <v>0</v>
      </c>
      <c r="DQ59" s="19">
        <f t="shared" ca="1" si="603"/>
        <v>0</v>
      </c>
      <c r="DR59" s="9"/>
      <c r="DS59" s="19">
        <f t="shared" ca="1" si="607"/>
        <v>0</v>
      </c>
      <c r="DT59" s="19">
        <f t="shared" ca="1" si="607"/>
        <v>0</v>
      </c>
      <c r="DU59" s="19">
        <f t="shared" ca="1" si="607"/>
        <v>0</v>
      </c>
      <c r="DV59" s="19">
        <f t="shared" ca="1" si="607"/>
        <v>0</v>
      </c>
      <c r="DW59" s="19">
        <f t="shared" ca="1" si="607"/>
        <v>0</v>
      </c>
      <c r="DX59" s="19">
        <f t="shared" ca="1" si="607"/>
        <v>0</v>
      </c>
      <c r="DY59" s="19">
        <f t="shared" ca="1" si="607"/>
        <v>0</v>
      </c>
      <c r="DZ59" s="19">
        <f t="shared" ca="1" si="607"/>
        <v>0</v>
      </c>
      <c r="EA59" s="19">
        <f t="shared" ca="1" si="607"/>
        <v>0</v>
      </c>
      <c r="EB59" s="19">
        <f t="shared" ca="1" si="607"/>
        <v>0</v>
      </c>
      <c r="EC59" s="19">
        <f t="shared" ca="1" si="607"/>
        <v>0</v>
      </c>
      <c r="ED59" s="19">
        <f t="shared" ca="1" si="607"/>
        <v>0</v>
      </c>
      <c r="EE59" s="19">
        <f t="shared" ca="1" si="607"/>
        <v>0</v>
      </c>
      <c r="EF59" s="433">
        <f t="shared" si="608"/>
        <v>0</v>
      </c>
      <c r="EG59" s="433">
        <f t="shared" si="608"/>
        <v>0</v>
      </c>
      <c r="EH59" s="116">
        <f t="shared" si="609"/>
        <v>0</v>
      </c>
      <c r="EI59" s="116">
        <f t="shared" ca="1" si="609"/>
        <v>0</v>
      </c>
      <c r="EJ59" s="116">
        <f t="shared" ca="1" si="609"/>
        <v>0</v>
      </c>
      <c r="EK59" s="116">
        <f t="shared" ca="1" si="609"/>
        <v>0</v>
      </c>
      <c r="EL59" s="116">
        <f t="shared" ca="1" si="609"/>
        <v>0</v>
      </c>
      <c r="EM59" s="537">
        <f t="shared" ca="1" si="610"/>
        <v>0</v>
      </c>
      <c r="EN59" s="116">
        <f t="shared" ca="1" si="611"/>
        <v>0</v>
      </c>
      <c r="EO59" s="116">
        <f t="shared" ca="1" si="611"/>
        <v>0</v>
      </c>
      <c r="EP59" s="116">
        <f t="shared" ca="1" si="611"/>
        <v>0</v>
      </c>
      <c r="EQ59" s="116">
        <f t="shared" ca="1" si="611"/>
        <v>0</v>
      </c>
      <c r="ER59" s="116">
        <f t="shared" ca="1" si="611"/>
        <v>0</v>
      </c>
      <c r="ES59" s="537">
        <f t="shared" ca="1" si="612"/>
        <v>0</v>
      </c>
      <c r="ET59" s="116">
        <f t="shared" ca="1" si="613"/>
        <v>0</v>
      </c>
      <c r="EU59" s="116">
        <f t="shared" ca="1" si="613"/>
        <v>0</v>
      </c>
      <c r="EV59" s="116">
        <f t="shared" ca="1" si="613"/>
        <v>0</v>
      </c>
      <c r="EW59" s="116">
        <f t="shared" ca="1" si="613"/>
        <v>0</v>
      </c>
      <c r="EX59" s="116">
        <f t="shared" ca="1" si="613"/>
        <v>0</v>
      </c>
      <c r="EY59" s="537">
        <f t="shared" ca="1" si="614"/>
        <v>0</v>
      </c>
      <c r="EZ59" s="116">
        <f t="shared" ca="1" si="615"/>
        <v>0</v>
      </c>
      <c r="FA59" s="116">
        <f t="shared" ca="1" si="615"/>
        <v>0</v>
      </c>
      <c r="FB59" s="116">
        <f t="shared" ca="1" si="615"/>
        <v>0</v>
      </c>
      <c r="FC59" s="116">
        <f t="shared" ca="1" si="615"/>
        <v>0</v>
      </c>
      <c r="FD59" s="116">
        <f t="shared" ca="1" si="615"/>
        <v>0</v>
      </c>
      <c r="FE59" s="537">
        <f t="shared" ca="1" si="616"/>
        <v>0</v>
      </c>
      <c r="FF59" s="116">
        <f t="shared" ca="1" si="617"/>
        <v>0</v>
      </c>
      <c r="FG59" s="116">
        <f t="shared" ca="1" si="617"/>
        <v>0</v>
      </c>
      <c r="FH59" s="116">
        <f t="shared" ca="1" si="617"/>
        <v>0</v>
      </c>
      <c r="FI59" s="116">
        <f t="shared" ca="1" si="617"/>
        <v>0</v>
      </c>
      <c r="FJ59" s="116">
        <f t="shared" ca="1" si="617"/>
        <v>0</v>
      </c>
      <c r="FK59" s="537">
        <f t="shared" ca="1" si="618"/>
        <v>0</v>
      </c>
      <c r="FL59" s="116">
        <f t="shared" ca="1" si="619"/>
        <v>0</v>
      </c>
      <c r="FM59" s="116">
        <f t="shared" ca="1" si="619"/>
        <v>0</v>
      </c>
      <c r="FN59" s="116">
        <f t="shared" ca="1" si="619"/>
        <v>0</v>
      </c>
      <c r="FO59" s="116">
        <f t="shared" ca="1" si="619"/>
        <v>0</v>
      </c>
      <c r="FP59" s="116">
        <f t="shared" ca="1" si="619"/>
        <v>0</v>
      </c>
      <c r="FQ59" s="537">
        <f t="shared" ca="1" si="620"/>
        <v>0</v>
      </c>
      <c r="FR59" s="117">
        <f t="shared" ca="1" si="621"/>
        <v>0</v>
      </c>
      <c r="FS59" s="117">
        <f t="shared" ca="1" si="621"/>
        <v>0</v>
      </c>
      <c r="FT59" s="117">
        <f t="shared" ca="1" si="621"/>
        <v>0</v>
      </c>
      <c r="FU59" s="117">
        <f t="shared" ca="1" si="621"/>
        <v>0</v>
      </c>
      <c r="FV59" s="556">
        <f t="shared" ca="1" si="622"/>
        <v>0</v>
      </c>
      <c r="FW59" s="556">
        <f t="shared" ca="1" si="622"/>
        <v>0</v>
      </c>
      <c r="FX59" s="556">
        <f t="shared" ca="1" si="622"/>
        <v>0</v>
      </c>
      <c r="FY59" s="556">
        <f t="shared" ca="1" si="622"/>
        <v>0</v>
      </c>
      <c r="FZ59" s="556">
        <f t="shared" ca="1" si="622"/>
        <v>0</v>
      </c>
      <c r="GA59" s="556">
        <f t="shared" ca="1" si="622"/>
        <v>0</v>
      </c>
      <c r="GB59" s="556">
        <f t="shared" ca="1" si="622"/>
        <v>0</v>
      </c>
      <c r="GC59" s="556">
        <f t="shared" ca="1" si="622"/>
        <v>0</v>
      </c>
      <c r="GD59" s="556">
        <f t="shared" ca="1" si="622"/>
        <v>0</v>
      </c>
      <c r="GE59" s="556">
        <f t="shared" ca="1" si="622"/>
        <v>0</v>
      </c>
      <c r="GF59" s="556">
        <f t="shared" ca="1" si="622"/>
        <v>0</v>
      </c>
      <c r="GG59" s="556">
        <f t="shared" ca="1" si="622"/>
        <v>0</v>
      </c>
      <c r="GH59" s="556">
        <f t="shared" ca="1" si="622"/>
        <v>0</v>
      </c>
      <c r="GI59" s="556">
        <f t="shared" ca="1" si="622"/>
        <v>0</v>
      </c>
      <c r="GJ59" s="556">
        <f t="shared" ca="1" si="622"/>
        <v>0</v>
      </c>
      <c r="GK59" s="556">
        <f t="shared" ca="1" si="622"/>
        <v>0</v>
      </c>
      <c r="GL59" s="556">
        <f t="shared" ca="1" si="622"/>
        <v>0</v>
      </c>
      <c r="GM59" s="556">
        <f t="shared" ca="1" si="622"/>
        <v>0</v>
      </c>
      <c r="GN59" s="556">
        <f t="shared" ca="1" si="622"/>
        <v>0</v>
      </c>
      <c r="GO59" s="556">
        <f t="shared" ca="1" si="622"/>
        <v>0</v>
      </c>
      <c r="GP59" s="19">
        <f t="shared" ca="1" si="623"/>
        <v>0</v>
      </c>
      <c r="GQ59" s="116">
        <f t="shared" ca="1" si="624"/>
        <v>0</v>
      </c>
      <c r="GR59" s="116">
        <f t="shared" ca="1" si="624"/>
        <v>0</v>
      </c>
      <c r="GS59" s="116">
        <f t="shared" ca="1" si="624"/>
        <v>0</v>
      </c>
      <c r="GT59" s="116">
        <f t="shared" ca="1" si="624"/>
        <v>0</v>
      </c>
      <c r="GU59" s="116">
        <f t="shared" ca="1" si="624"/>
        <v>0</v>
      </c>
      <c r="GV59" s="537">
        <f t="shared" ca="1" si="625"/>
        <v>0</v>
      </c>
      <c r="GW59" s="116">
        <f t="shared" ca="1" si="626"/>
        <v>0</v>
      </c>
      <c r="GX59" s="116">
        <f t="shared" ca="1" si="626"/>
        <v>0</v>
      </c>
      <c r="GY59" s="116">
        <f t="shared" ca="1" si="626"/>
        <v>0</v>
      </c>
      <c r="GZ59" s="116">
        <f t="shared" ca="1" si="626"/>
        <v>0</v>
      </c>
      <c r="HA59" s="116">
        <f t="shared" ca="1" si="626"/>
        <v>0</v>
      </c>
      <c r="HB59" s="537">
        <f t="shared" ca="1" si="627"/>
        <v>0</v>
      </c>
      <c r="HC59" s="116">
        <f t="shared" ca="1" si="628"/>
        <v>0</v>
      </c>
      <c r="HD59" s="116">
        <f t="shared" ca="1" si="628"/>
        <v>0</v>
      </c>
      <c r="HE59" s="116">
        <f t="shared" ca="1" si="628"/>
        <v>0</v>
      </c>
      <c r="HF59" s="116">
        <f t="shared" ca="1" si="628"/>
        <v>0</v>
      </c>
      <c r="HG59" s="116">
        <f t="shared" ca="1" si="628"/>
        <v>0</v>
      </c>
      <c r="HH59" s="537">
        <f t="shared" ca="1" si="629"/>
        <v>0</v>
      </c>
      <c r="HI59" s="116">
        <f t="shared" ca="1" si="630"/>
        <v>0</v>
      </c>
      <c r="HJ59" s="116">
        <f t="shared" ca="1" si="630"/>
        <v>0</v>
      </c>
      <c r="HK59" s="116">
        <f t="shared" ca="1" si="630"/>
        <v>0</v>
      </c>
      <c r="HL59" s="116">
        <f t="shared" ca="1" si="630"/>
        <v>0</v>
      </c>
      <c r="HM59" s="116">
        <f t="shared" ca="1" si="630"/>
        <v>0</v>
      </c>
      <c r="HN59" s="537">
        <f t="shared" ca="1" si="631"/>
        <v>0</v>
      </c>
      <c r="HO59" s="116">
        <f t="shared" ca="1" si="632"/>
        <v>0</v>
      </c>
      <c r="HP59" s="116">
        <f t="shared" ca="1" si="632"/>
        <v>0</v>
      </c>
      <c r="HQ59" s="116">
        <f t="shared" ca="1" si="632"/>
        <v>0</v>
      </c>
      <c r="HR59" s="116">
        <f t="shared" ca="1" si="632"/>
        <v>0</v>
      </c>
      <c r="HS59" s="116">
        <f t="shared" ca="1" si="632"/>
        <v>0</v>
      </c>
      <c r="HT59" s="537">
        <f t="shared" ca="1" si="633"/>
        <v>0</v>
      </c>
      <c r="HU59" s="116">
        <f t="shared" ca="1" si="634"/>
        <v>0</v>
      </c>
      <c r="HV59" s="116">
        <f t="shared" ca="1" si="634"/>
        <v>0</v>
      </c>
      <c r="HW59" s="116">
        <f t="shared" ca="1" si="634"/>
        <v>0</v>
      </c>
      <c r="HX59" s="116">
        <f t="shared" ca="1" si="634"/>
        <v>0</v>
      </c>
      <c r="HY59" s="116">
        <f t="shared" ca="1" si="634"/>
        <v>0</v>
      </c>
      <c r="HZ59" s="537">
        <f t="shared" ca="1" si="635"/>
        <v>0</v>
      </c>
      <c r="IA59" s="117">
        <f t="shared" ca="1" si="636"/>
        <v>0</v>
      </c>
      <c r="IB59" s="117">
        <f t="shared" ca="1" si="636"/>
        <v>0</v>
      </c>
      <c r="IC59" s="117">
        <f t="shared" ca="1" si="636"/>
        <v>0</v>
      </c>
      <c r="ID59" s="117">
        <f t="shared" ca="1" si="636"/>
        <v>0</v>
      </c>
      <c r="IE59" s="556">
        <f t="shared" ca="1" si="637"/>
        <v>0</v>
      </c>
      <c r="IF59" s="556">
        <f t="shared" ca="1" si="637"/>
        <v>0</v>
      </c>
      <c r="IG59" s="556">
        <f t="shared" ca="1" si="637"/>
        <v>0</v>
      </c>
      <c r="IH59" s="556">
        <f t="shared" ca="1" si="637"/>
        <v>0</v>
      </c>
      <c r="II59" s="556">
        <f t="shared" ca="1" si="637"/>
        <v>0</v>
      </c>
      <c r="IJ59" s="556">
        <f t="shared" ca="1" si="637"/>
        <v>0</v>
      </c>
      <c r="IK59" s="556">
        <f t="shared" ca="1" si="637"/>
        <v>0</v>
      </c>
      <c r="IL59" s="556">
        <f t="shared" ca="1" si="637"/>
        <v>0</v>
      </c>
      <c r="IM59" s="556">
        <f t="shared" ca="1" si="637"/>
        <v>0</v>
      </c>
      <c r="IN59" s="556">
        <f t="shared" ca="1" si="637"/>
        <v>0</v>
      </c>
      <c r="IO59" s="556">
        <f t="shared" ca="1" si="637"/>
        <v>0</v>
      </c>
      <c r="IP59" s="556">
        <f t="shared" ca="1" si="637"/>
        <v>0</v>
      </c>
      <c r="IQ59" s="556">
        <f t="shared" ca="1" si="637"/>
        <v>0</v>
      </c>
      <c r="IR59" s="556">
        <f t="shared" ca="1" si="637"/>
        <v>0</v>
      </c>
      <c r="IS59" s="556">
        <f t="shared" ca="1" si="637"/>
        <v>0</v>
      </c>
      <c r="IT59" s="556">
        <f t="shared" ca="1" si="637"/>
        <v>0</v>
      </c>
      <c r="IU59" s="556">
        <f t="shared" ca="1" si="637"/>
        <v>0</v>
      </c>
      <c r="IV59" s="556">
        <f t="shared" ca="1" si="637"/>
        <v>0</v>
      </c>
      <c r="IW59" s="556">
        <f t="shared" ca="1" si="637"/>
        <v>0</v>
      </c>
      <c r="IX59" s="556">
        <f t="shared" ca="1" si="637"/>
        <v>0</v>
      </c>
      <c r="IY59" s="19">
        <f t="shared" ca="1" si="638"/>
        <v>0</v>
      </c>
      <c r="IZ59" s="5">
        <f t="shared" si="639"/>
        <v>67</v>
      </c>
      <c r="JA59" s="9"/>
      <c r="JB59" s="5">
        <f t="shared" si="640"/>
        <v>1</v>
      </c>
      <c r="JC59" s="5" t="b">
        <f t="shared" si="640"/>
        <v>0</v>
      </c>
      <c r="JD59" s="19">
        <f t="shared" ca="1" si="641"/>
        <v>0</v>
      </c>
      <c r="JE59" s="5">
        <f t="shared" si="642"/>
        <v>0</v>
      </c>
      <c r="JF59" s="5">
        <f t="shared" si="643"/>
        <v>1.2500000000000001E-2</v>
      </c>
      <c r="JG59" s="5">
        <f t="shared" si="644"/>
        <v>0</v>
      </c>
      <c r="JH59" s="19">
        <f t="shared" ca="1" si="641"/>
        <v>0</v>
      </c>
      <c r="JI59" s="5">
        <f t="shared" si="645"/>
        <v>60</v>
      </c>
      <c r="JJ59" s="5">
        <f t="shared" si="646"/>
        <v>1</v>
      </c>
      <c r="JK59" s="19">
        <f t="shared" ca="1" si="641"/>
        <v>0</v>
      </c>
      <c r="JL59" s="19">
        <f t="shared" ca="1" si="641"/>
        <v>0</v>
      </c>
      <c r="JM59" s="19">
        <f t="shared" ca="1" si="641"/>
        <v>0</v>
      </c>
      <c r="JN59" s="19">
        <f t="shared" ca="1" si="641"/>
        <v>0</v>
      </c>
      <c r="JO59" s="19">
        <f t="shared" ca="1" si="641"/>
        <v>0</v>
      </c>
      <c r="JP59" s="19">
        <f t="shared" ca="1" si="641"/>
        <v>0</v>
      </c>
      <c r="JQ59" s="19">
        <f t="shared" ca="1" si="641"/>
        <v>0</v>
      </c>
      <c r="JR59" s="19">
        <f t="shared" ca="1" si="641"/>
        <v>0</v>
      </c>
      <c r="JS59" s="19">
        <f t="shared" ca="1" si="641"/>
        <v>0</v>
      </c>
      <c r="JT59" s="19">
        <f t="shared" ca="1" si="641"/>
        <v>0</v>
      </c>
      <c r="JU59" s="19">
        <f t="shared" ca="1" si="641"/>
        <v>0</v>
      </c>
      <c r="JV59" s="19">
        <f t="shared" ca="1" si="641"/>
        <v>0</v>
      </c>
      <c r="JW59" s="19">
        <f t="shared" ca="1" si="641"/>
        <v>0</v>
      </c>
      <c r="JX59" s="19">
        <f t="shared" ca="1" si="641"/>
        <v>0</v>
      </c>
      <c r="JY59" s="19">
        <f t="shared" ca="1" si="641"/>
        <v>0</v>
      </c>
      <c r="JZ59" s="19">
        <f t="shared" ca="1" si="641"/>
        <v>0</v>
      </c>
      <c r="KA59" s="19">
        <f t="shared" ca="1" si="641"/>
        <v>0</v>
      </c>
      <c r="KB59" s="19">
        <f t="shared" ca="1" si="641"/>
        <v>0</v>
      </c>
      <c r="KC59" s="19">
        <f t="shared" ca="1" si="641"/>
        <v>0</v>
      </c>
      <c r="KD59" s="19">
        <f t="shared" ca="1" si="641"/>
        <v>0</v>
      </c>
      <c r="KE59" s="19">
        <f t="shared" ca="1" si="641"/>
        <v>0</v>
      </c>
      <c r="KF59" s="5">
        <f t="shared" si="647"/>
        <v>0</v>
      </c>
      <c r="KG59" s="5">
        <f t="shared" si="647"/>
        <v>6.25E-2</v>
      </c>
      <c r="KH59" s="5">
        <f t="shared" si="647"/>
        <v>6.25E-2</v>
      </c>
      <c r="KI59" s="5">
        <f t="shared" si="647"/>
        <v>6.25E-2</v>
      </c>
      <c r="KJ59" s="19">
        <f t="shared" ca="1" si="641"/>
        <v>0</v>
      </c>
      <c r="KK59" s="19">
        <f t="shared" ca="1" si="641"/>
        <v>0</v>
      </c>
      <c r="KL59" s="19">
        <f t="shared" ca="1" si="641"/>
        <v>0</v>
      </c>
      <c r="KM59" s="19">
        <f t="shared" ca="1" si="641"/>
        <v>0</v>
      </c>
      <c r="KN59" s="19">
        <f t="shared" ca="1" si="641"/>
        <v>1</v>
      </c>
      <c r="KO59" s="19">
        <f t="shared" ca="1" si="641"/>
        <v>0</v>
      </c>
      <c r="KP59" s="19">
        <f t="shared" ca="1" si="641"/>
        <v>1</v>
      </c>
      <c r="KQ59" s="9"/>
      <c r="KR59" s="5" t="b">
        <f t="shared" ca="1" si="648"/>
        <v>1</v>
      </c>
      <c r="KS59" s="5" t="b">
        <f t="shared" si="649"/>
        <v>0</v>
      </c>
      <c r="KT59" s="5" t="b">
        <f t="shared" si="649"/>
        <v>0</v>
      </c>
      <c r="KU59" s="5" t="b">
        <f t="shared" si="649"/>
        <v>1</v>
      </c>
      <c r="KV59" s="136">
        <f t="shared" si="650"/>
        <v>2</v>
      </c>
      <c r="KW59" s="136">
        <f t="shared" si="650"/>
        <v>2</v>
      </c>
      <c r="KX59" s="5" t="b">
        <f t="shared" si="651"/>
        <v>0</v>
      </c>
      <c r="KY59" s="5" t="b">
        <f t="shared" si="651"/>
        <v>1</v>
      </c>
      <c r="KZ59" s="5" t="b">
        <f t="shared" si="651"/>
        <v>1</v>
      </c>
      <c r="LA59" s="5" t="b">
        <f t="shared" si="651"/>
        <v>0</v>
      </c>
      <c r="LB59" s="5">
        <f t="shared" si="652"/>
        <v>1</v>
      </c>
      <c r="LC59" s="5">
        <f t="shared" si="652"/>
        <v>0</v>
      </c>
      <c r="LD59" s="5" t="b">
        <f t="shared" si="653"/>
        <v>0</v>
      </c>
      <c r="LE59" s="5" t="str" cm="1">
        <f t="array" aca="1" ref="LE59" ca="1">IF(OR(LF59:LM59&lt;&gt;"-"),TRUE,"-")</f>
        <v>-</v>
      </c>
      <c r="LF59" s="19" t="str">
        <f t="shared" ca="1" si="654"/>
        <v>-</v>
      </c>
      <c r="LG59" s="19" t="str">
        <f t="shared" ca="1" si="654"/>
        <v>-</v>
      </c>
      <c r="LH59" s="19" t="str">
        <f t="shared" ca="1" si="654"/>
        <v>-</v>
      </c>
      <c r="LI59" s="19" t="str">
        <f t="shared" ca="1" si="654"/>
        <v>-</v>
      </c>
      <c r="LJ59" s="19" t="str">
        <f t="shared" ca="1" si="654"/>
        <v>-</v>
      </c>
      <c r="LK59" s="19" t="str">
        <f t="shared" ca="1" si="654"/>
        <v>-</v>
      </c>
      <c r="LL59" s="19" t="str">
        <f t="shared" ca="1" si="654"/>
        <v>-</v>
      </c>
      <c r="LM59" s="19" t="str">
        <f t="shared" ca="1" si="654"/>
        <v>-</v>
      </c>
      <c r="LN59" s="466">
        <f>$LN$54*0.85</f>
        <v>4250</v>
      </c>
      <c r="LO59" s="5" t="b">
        <f t="array" aca="1" ref="LO59" ca="1">IF(OR(LP59:LV59&lt;&gt;"-"),TRUE,"-")</f>
        <v>1</v>
      </c>
      <c r="LP59" s="19">
        <f t="shared" ca="1" si="655"/>
        <v>0</v>
      </c>
      <c r="LQ59" s="19" t="str">
        <f t="shared" ca="1" si="655"/>
        <v>-</v>
      </c>
      <c r="LR59" s="19">
        <f t="shared" ca="1" si="655"/>
        <v>999999</v>
      </c>
      <c r="LS59" s="19">
        <f t="shared" ca="1" si="655"/>
        <v>999999</v>
      </c>
      <c r="LT59" s="19">
        <f t="shared" ca="1" si="655"/>
        <v>999999</v>
      </c>
      <c r="LU59" s="19">
        <f t="shared" ca="1" si="655"/>
        <v>999999</v>
      </c>
      <c r="LV59" s="19">
        <f t="shared" ca="1" si="655"/>
        <v>999999</v>
      </c>
      <c r="LW59" s="19" t="str">
        <f t="shared" ca="1" si="655"/>
        <v>-</v>
      </c>
      <c r="LX59" s="19" t="str">
        <f t="shared" ca="1" si="655"/>
        <v>-</v>
      </c>
      <c r="LY59" s="19" t="str">
        <f t="shared" ca="1" si="655"/>
        <v>-</v>
      </c>
      <c r="LZ59" s="19" t="b">
        <f t="shared" ca="1" si="656"/>
        <v>1</v>
      </c>
      <c r="MA59" s="19">
        <f t="shared" ca="1" si="656"/>
        <v>0</v>
      </c>
      <c r="MB59" s="5" t="str">
        <f t="shared" si="657"/>
        <v>-</v>
      </c>
      <c r="MC59" s="5" t="str">
        <f t="shared" si="657"/>
        <v>-</v>
      </c>
      <c r="MD59" s="5" t="str">
        <f t="shared" si="657"/>
        <v>-</v>
      </c>
      <c r="ME59" s="5" t="str">
        <f t="shared" si="657"/>
        <v>-</v>
      </c>
      <c r="MF59" s="19" t="str">
        <f t="shared" ca="1" si="658"/>
        <v>-</v>
      </c>
      <c r="MG59" s="19" t="str">
        <f t="shared" ca="1" si="658"/>
        <v>-</v>
      </c>
      <c r="MH59" s="19" t="str">
        <f t="shared" ca="1" si="658"/>
        <v>-</v>
      </c>
      <c r="MI59" s="19" t="str">
        <f t="shared" ca="1" si="658"/>
        <v>-</v>
      </c>
      <c r="MJ59" s="19">
        <f t="shared" ca="1" si="658"/>
        <v>0.5</v>
      </c>
      <c r="MK59" s="19">
        <f t="shared" ca="1" si="658"/>
        <v>0.5</v>
      </c>
      <c r="ML59" s="19" t="str">
        <f t="shared" ca="1" si="658"/>
        <v>-</v>
      </c>
      <c r="MM59" s="5">
        <f t="shared" si="659"/>
        <v>0</v>
      </c>
      <c r="MN59" s="5">
        <f t="shared" si="659"/>
        <v>500</v>
      </c>
      <c r="MO59" s="5">
        <f t="shared" si="659"/>
        <v>500</v>
      </c>
      <c r="MP59" s="5" t="str">
        <f t="shared" si="659"/>
        <v>-</v>
      </c>
      <c r="MQ59" s="5">
        <f t="shared" si="659"/>
        <v>150</v>
      </c>
      <c r="MR59" s="5">
        <f t="shared" si="659"/>
        <v>364</v>
      </c>
      <c r="MS59" s="5">
        <f t="shared" si="660"/>
        <v>1</v>
      </c>
      <c r="MT59" s="9"/>
      <c r="MU59" s="19">
        <f t="shared" ca="1" si="658"/>
        <v>70</v>
      </c>
      <c r="MV59" s="19">
        <f t="shared" ca="1" si="658"/>
        <v>50</v>
      </c>
      <c r="MW59" s="19">
        <f t="shared" ca="1" si="658"/>
        <v>75</v>
      </c>
      <c r="MX59" s="19">
        <f t="shared" ca="1" si="658"/>
        <v>50</v>
      </c>
      <c r="MY59" s="5">
        <f t="shared" si="661"/>
        <v>1</v>
      </c>
      <c r="MZ59" s="5">
        <f t="shared" si="662"/>
        <v>1</v>
      </c>
      <c r="NA59" s="5">
        <f t="shared" si="663"/>
        <v>1</v>
      </c>
      <c r="NB59" s="9"/>
      <c r="NC59" s="19" t="b">
        <f t="shared" ca="1" si="664"/>
        <v>0</v>
      </c>
      <c r="ND59" s="19" t="b">
        <f t="shared" ca="1" si="664"/>
        <v>0</v>
      </c>
      <c r="NE59" s="19">
        <f t="shared" ca="1" si="664"/>
        <v>2</v>
      </c>
      <c r="NF59" s="19">
        <f t="shared" ca="1" si="664"/>
        <v>1</v>
      </c>
      <c r="NG59" s="19">
        <f t="shared" ca="1" si="664"/>
        <v>2</v>
      </c>
      <c r="NH59" s="19">
        <f t="shared" ca="1" si="664"/>
        <v>0</v>
      </c>
      <c r="NI59" s="19" t="str">
        <f t="shared" ca="1" si="664"/>
        <v>-</v>
      </c>
      <c r="NJ59" s="466" t="b">
        <v>1</v>
      </c>
      <c r="NK59" s="19">
        <f t="shared" ca="1" si="664"/>
        <v>448.65000000000003</v>
      </c>
      <c r="NL59" s="19" t="str">
        <f t="shared" ca="1" si="664"/>
        <v>-</v>
      </c>
      <c r="NM59" s="19">
        <f t="shared" ca="1" si="658"/>
        <v>1</v>
      </c>
      <c r="NN59" s="19">
        <f t="shared" ca="1" si="658"/>
        <v>1</v>
      </c>
      <c r="NO59" s="19">
        <f t="shared" ca="1" si="658"/>
        <v>1</v>
      </c>
      <c r="NP59" s="19">
        <f t="shared" ca="1" si="658"/>
        <v>1</v>
      </c>
      <c r="NQ59" s="19">
        <f t="shared" ca="1" si="658"/>
        <v>1</v>
      </c>
      <c r="NR59" s="19">
        <f t="shared" ca="1" si="658"/>
        <v>1</v>
      </c>
      <c r="NS59" s="19">
        <f t="shared" ca="1" si="658"/>
        <v>1</v>
      </c>
      <c r="NT59" s="19">
        <f t="shared" ca="1" si="658"/>
        <v>1</v>
      </c>
      <c r="NU59" s="19">
        <f t="shared" ca="1" si="658"/>
        <v>1</v>
      </c>
      <c r="NV59" s="9"/>
      <c r="NW59" s="539" t="str">
        <f t="shared" si="665"/>
        <v>-</v>
      </c>
      <c r="NX59" s="539" t="str">
        <f t="shared" si="665"/>
        <v>-</v>
      </c>
      <c r="NY59" s="539" t="str">
        <f t="shared" si="665"/>
        <v>-</v>
      </c>
      <c r="NZ59" s="539" t="str">
        <f t="shared" si="665"/>
        <v>-</v>
      </c>
      <c r="OA59" s="539" t="str">
        <f t="shared" si="665"/>
        <v>-</v>
      </c>
      <c r="OB59" s="539" t="str">
        <f t="shared" si="665"/>
        <v>-</v>
      </c>
      <c r="OC59" s="539" t="str">
        <f t="shared" ca="1" si="665"/>
        <v>-</v>
      </c>
      <c r="OD59" s="539" t="str">
        <f t="shared" ca="1" si="665"/>
        <v>-</v>
      </c>
      <c r="OE59" s="539" t="str">
        <f t="shared" ca="1" si="665"/>
        <v>-</v>
      </c>
      <c r="OF59" s="539" t="str">
        <f t="shared" ca="1" si="665"/>
        <v>-</v>
      </c>
      <c r="OG59" s="539" t="str">
        <f t="shared" ca="1" si="665"/>
        <v>-</v>
      </c>
      <c r="OH59" s="539" t="str">
        <f t="shared" ca="1" si="665"/>
        <v>-</v>
      </c>
      <c r="OI59" s="539" t="str">
        <f t="shared" ca="1" si="665"/>
        <v>-</v>
      </c>
      <c r="OJ59" s="539" t="str">
        <f t="shared" ca="1" si="665"/>
        <v>-</v>
      </c>
      <c r="OK59" s="539" t="str">
        <f t="shared" ca="1" si="665"/>
        <v>-</v>
      </c>
      <c r="OL59" s="539" t="str">
        <f t="shared" ca="1" si="665"/>
        <v>-</v>
      </c>
      <c r="OM59" s="539" t="str">
        <f t="shared" ca="1" si="665"/>
        <v>-</v>
      </c>
      <c r="ON59" s="539" t="str">
        <f t="shared" ca="1" si="665"/>
        <v>-</v>
      </c>
      <c r="OO59" s="539" t="str">
        <f t="shared" ca="1" si="665"/>
        <v>-</v>
      </c>
      <c r="OP59" s="539" t="str">
        <f t="shared" ca="1" si="665"/>
        <v>-</v>
      </c>
      <c r="OQ59" s="539" t="str">
        <f t="shared" ca="1" si="665"/>
        <v>-</v>
      </c>
      <c r="OR59" s="539" t="str">
        <f t="shared" ca="1" si="665"/>
        <v>-</v>
      </c>
      <c r="OS59" s="539" t="str">
        <f t="shared" ca="1" si="665"/>
        <v>-</v>
      </c>
      <c r="OT59" s="539" t="str">
        <f t="shared" ca="1" si="665"/>
        <v>-</v>
      </c>
      <c r="OU59" s="539" t="str">
        <f t="shared" ca="1" si="665"/>
        <v>-</v>
      </c>
      <c r="OV59" s="539" t="str">
        <f t="shared" ca="1" si="665"/>
        <v>-</v>
      </c>
      <c r="OW59" s="539" t="str">
        <f t="shared" ca="1" si="665"/>
        <v>-</v>
      </c>
      <c r="OX59" s="539" t="str">
        <f t="shared" ca="1" si="665"/>
        <v>-</v>
      </c>
      <c r="OY59" s="539" t="str">
        <f t="shared" ca="1" si="665"/>
        <v>-</v>
      </c>
      <c r="OZ59" s="539" t="str">
        <f t="shared" ca="1" si="665"/>
        <v>-</v>
      </c>
      <c r="PA59" s="539" t="str">
        <f t="shared" ca="1" si="665"/>
        <v>-</v>
      </c>
      <c r="PB59" s="539" t="str">
        <f t="shared" ca="1" si="665"/>
        <v>-</v>
      </c>
      <c r="PC59" s="539" t="str">
        <f t="shared" ca="1" si="665"/>
        <v>-</v>
      </c>
      <c r="PD59" s="539" t="str">
        <f t="shared" ca="1" si="665"/>
        <v>-</v>
      </c>
      <c r="PE59" s="539" t="str">
        <f t="shared" ca="1" si="665"/>
        <v>-</v>
      </c>
      <c r="PF59" s="539" t="str">
        <f t="shared" ca="1" si="665"/>
        <v>-</v>
      </c>
      <c r="PG59" s="549" t="str">
        <f t="shared" si="666"/>
        <v>-</v>
      </c>
      <c r="PH59" s="549" t="str">
        <f t="shared" si="666"/>
        <v>-</v>
      </c>
      <c r="PI59" s="549" t="str">
        <f t="shared" si="666"/>
        <v>-</v>
      </c>
      <c r="PJ59" s="549" t="str">
        <f t="shared" si="666"/>
        <v>-</v>
      </c>
      <c r="PK59" s="549" t="str">
        <f t="shared" si="666"/>
        <v>-</v>
      </c>
      <c r="PL59" s="549" t="str">
        <f t="shared" si="666"/>
        <v>-</v>
      </c>
      <c r="PM59" s="549" t="str">
        <f t="shared" si="666"/>
        <v>-</v>
      </c>
      <c r="PN59" s="549" t="str">
        <f t="shared" si="666"/>
        <v>-</v>
      </c>
      <c r="PO59" s="549" t="str">
        <f t="shared" si="666"/>
        <v>-</v>
      </c>
      <c r="PP59" s="549" t="str">
        <f t="shared" si="666"/>
        <v>-</v>
      </c>
      <c r="PQ59" s="549" t="str">
        <f t="shared" si="666"/>
        <v>-</v>
      </c>
      <c r="PR59" s="549" t="str">
        <f t="shared" si="666"/>
        <v>-</v>
      </c>
      <c r="PS59" s="549" t="str">
        <f t="shared" si="666"/>
        <v>-</v>
      </c>
      <c r="PT59" s="549" t="str">
        <f t="shared" si="666"/>
        <v>-</v>
      </c>
      <c r="PU59" s="549" t="str">
        <f t="shared" si="666"/>
        <v>-</v>
      </c>
      <c r="PV59" s="549" t="str">
        <f t="shared" si="666"/>
        <v>-</v>
      </c>
      <c r="PW59" s="549" t="str">
        <f t="shared" si="666"/>
        <v>-</v>
      </c>
      <c r="PX59" s="549" t="str">
        <f t="shared" si="666"/>
        <v>-</v>
      </c>
      <c r="PY59" s="549" t="str">
        <f t="shared" si="666"/>
        <v>-</v>
      </c>
      <c r="PZ59" s="549" t="str">
        <f t="shared" si="666"/>
        <v>-</v>
      </c>
      <c r="QA59" s="549" t="str">
        <f t="shared" si="666"/>
        <v>-</v>
      </c>
      <c r="QB59" s="549" t="str">
        <f t="shared" si="666"/>
        <v>-</v>
      </c>
      <c r="QC59" s="549" t="str">
        <f t="shared" si="666"/>
        <v>-</v>
      </c>
      <c r="QD59" s="549" t="str">
        <f t="shared" si="666"/>
        <v>-</v>
      </c>
      <c r="QE59" s="549" t="str">
        <f t="shared" si="666"/>
        <v>-</v>
      </c>
      <c r="QF59" s="549" t="str">
        <f t="shared" si="666"/>
        <v>-</v>
      </c>
      <c r="QG59" s="539" t="str">
        <f t="shared" si="667"/>
        <v>-</v>
      </c>
      <c r="QH59" s="539" t="str">
        <f t="shared" si="667"/>
        <v>-</v>
      </c>
      <c r="QI59" s="539" t="str">
        <f t="shared" si="667"/>
        <v>-</v>
      </c>
      <c r="QJ59" s="539" t="str">
        <f t="shared" si="667"/>
        <v>-</v>
      </c>
      <c r="QK59" s="539" t="str">
        <f t="shared" si="667"/>
        <v>-</v>
      </c>
      <c r="QL59" s="539" t="str">
        <f t="shared" si="667"/>
        <v>-</v>
      </c>
      <c r="QM59" s="539" t="str">
        <f t="shared" ca="1" si="667"/>
        <v>-</v>
      </c>
      <c r="QN59" s="539" t="str">
        <f t="shared" ca="1" si="667"/>
        <v>-</v>
      </c>
      <c r="QO59" s="539" t="str">
        <f t="shared" ca="1" si="667"/>
        <v>-</v>
      </c>
      <c r="QP59" s="539" t="str">
        <f t="shared" ca="1" si="667"/>
        <v>-</v>
      </c>
      <c r="QQ59" s="539" t="str">
        <f t="shared" ca="1" si="667"/>
        <v>-</v>
      </c>
      <c r="QR59" s="539" t="str">
        <f t="shared" ca="1" si="667"/>
        <v>-</v>
      </c>
      <c r="QS59" s="539" t="str">
        <f t="shared" ca="1" si="667"/>
        <v>-</v>
      </c>
      <c r="QT59" s="539" t="str">
        <f t="shared" ca="1" si="667"/>
        <v>-</v>
      </c>
      <c r="QU59" s="539" t="str">
        <f t="shared" ca="1" si="667"/>
        <v>-</v>
      </c>
      <c r="QV59" s="539" t="str">
        <f t="shared" ca="1" si="667"/>
        <v>-</v>
      </c>
      <c r="QW59" s="539" t="str">
        <f t="shared" ca="1" si="667"/>
        <v>-</v>
      </c>
      <c r="QX59" s="539" t="str">
        <f t="shared" ca="1" si="667"/>
        <v>-</v>
      </c>
      <c r="QY59" s="539" t="str">
        <f t="shared" ca="1" si="667"/>
        <v>-</v>
      </c>
      <c r="QZ59" s="539" t="str">
        <f t="shared" ca="1" si="667"/>
        <v>-</v>
      </c>
      <c r="RA59" s="539" t="str">
        <f t="shared" ca="1" si="667"/>
        <v>-</v>
      </c>
      <c r="RB59" s="539" t="str">
        <f t="shared" ca="1" si="667"/>
        <v>-</v>
      </c>
      <c r="RC59" s="539" t="str">
        <f t="shared" ca="1" si="667"/>
        <v>-</v>
      </c>
      <c r="RD59" s="539" t="str">
        <f t="shared" ca="1" si="667"/>
        <v>-</v>
      </c>
      <c r="RE59" s="539" t="str">
        <f t="shared" ca="1" si="667"/>
        <v>-</v>
      </c>
      <c r="RF59" s="539" t="str">
        <f t="shared" ca="1" si="667"/>
        <v>-</v>
      </c>
      <c r="RG59" s="539" t="str">
        <f t="shared" ca="1" si="667"/>
        <v>-</v>
      </c>
      <c r="RH59" s="539" t="str">
        <f t="shared" ca="1" si="667"/>
        <v>-</v>
      </c>
      <c r="RI59" s="539" t="str">
        <f t="shared" ca="1" si="667"/>
        <v>-</v>
      </c>
      <c r="RJ59" s="539" t="str">
        <f t="shared" ca="1" si="667"/>
        <v>-</v>
      </c>
      <c r="RK59" s="539" t="str">
        <f t="shared" ca="1" si="667"/>
        <v>-</v>
      </c>
      <c r="RL59" s="539" t="str">
        <f t="shared" ca="1" si="667"/>
        <v>-</v>
      </c>
      <c r="RM59" s="539" t="str">
        <f t="shared" ca="1" si="667"/>
        <v>-</v>
      </c>
      <c r="RN59" s="539" t="str">
        <f t="shared" ca="1" si="667"/>
        <v>-</v>
      </c>
      <c r="RO59" s="539" t="str">
        <f t="shared" ca="1" si="667"/>
        <v>-</v>
      </c>
      <c r="RP59" s="539" t="str">
        <f t="shared" ca="1" si="667"/>
        <v>-</v>
      </c>
      <c r="RQ59" s="549" t="str">
        <f t="shared" si="668"/>
        <v>-</v>
      </c>
      <c r="RR59" s="549" t="str">
        <f t="shared" si="668"/>
        <v>-</v>
      </c>
      <c r="RS59" s="549" t="str">
        <f t="shared" si="668"/>
        <v>-</v>
      </c>
      <c r="RT59" s="549" t="str">
        <f t="shared" si="668"/>
        <v>-</v>
      </c>
      <c r="RU59" s="549" t="str">
        <f t="shared" si="668"/>
        <v>-</v>
      </c>
      <c r="RV59" s="549" t="str">
        <f t="shared" si="668"/>
        <v>-</v>
      </c>
      <c r="RW59" s="549" t="str">
        <f t="shared" si="668"/>
        <v>-</v>
      </c>
      <c r="RX59" s="549" t="str">
        <f t="shared" si="668"/>
        <v>-</v>
      </c>
      <c r="RY59" s="549" t="str">
        <f t="shared" si="668"/>
        <v>-</v>
      </c>
      <c r="RZ59" s="549" t="str">
        <f t="shared" si="668"/>
        <v>-</v>
      </c>
      <c r="SA59" s="549" t="str">
        <f t="shared" si="668"/>
        <v>-</v>
      </c>
      <c r="SB59" s="549" t="str">
        <f t="shared" si="668"/>
        <v>-</v>
      </c>
      <c r="SC59" s="549" t="str">
        <f t="shared" si="668"/>
        <v>-</v>
      </c>
      <c r="SD59" s="549" t="str">
        <f t="shared" si="668"/>
        <v>-</v>
      </c>
      <c r="SE59" s="549" t="str">
        <f t="shared" si="668"/>
        <v>-</v>
      </c>
      <c r="SF59" s="549" t="str">
        <f t="shared" si="668"/>
        <v>-</v>
      </c>
      <c r="SG59" s="549" t="str">
        <f t="shared" si="668"/>
        <v>-</v>
      </c>
      <c r="SH59" s="549" t="str">
        <f t="shared" si="668"/>
        <v>-</v>
      </c>
      <c r="SI59" s="549" t="str">
        <f t="shared" si="668"/>
        <v>-</v>
      </c>
      <c r="SJ59" s="549" t="str">
        <f t="shared" si="668"/>
        <v>-</v>
      </c>
      <c r="SK59" s="549" t="str">
        <f t="shared" si="668"/>
        <v>-</v>
      </c>
      <c r="SL59" s="549" t="str">
        <f t="shared" si="668"/>
        <v>-</v>
      </c>
      <c r="SM59" s="549" t="str">
        <f t="shared" si="668"/>
        <v>-</v>
      </c>
      <c r="SN59" s="549" t="str">
        <f t="shared" si="668"/>
        <v>-</v>
      </c>
      <c r="SO59" s="549" t="str">
        <f t="shared" si="668"/>
        <v>-</v>
      </c>
      <c r="SP59" s="549" t="str">
        <f t="shared" si="668"/>
        <v>-</v>
      </c>
      <c r="SQ59" s="539" t="b">
        <f t="shared" si="669"/>
        <v>1</v>
      </c>
      <c r="SR59" s="539" t="b">
        <f t="shared" si="669"/>
        <v>1</v>
      </c>
      <c r="SS59" s="539" t="b">
        <f t="shared" si="669"/>
        <v>1</v>
      </c>
      <c r="ST59" s="539" t="b">
        <f t="shared" si="669"/>
        <v>1</v>
      </c>
      <c r="SU59" s="539" t="b">
        <f t="shared" si="669"/>
        <v>1</v>
      </c>
      <c r="SV59" s="539" t="b">
        <f t="shared" si="669"/>
        <v>1</v>
      </c>
      <c r="SW59" s="539" t="str">
        <f t="shared" ca="1" si="669"/>
        <v>-</v>
      </c>
      <c r="SX59" s="539" t="str">
        <f t="shared" ca="1" si="669"/>
        <v>-</v>
      </c>
      <c r="SY59" s="539" t="str">
        <f t="shared" ca="1" si="669"/>
        <v>-</v>
      </c>
      <c r="SZ59" s="539" t="str">
        <f t="shared" ca="1" si="669"/>
        <v>-</v>
      </c>
      <c r="TA59" s="539" t="str">
        <f t="shared" ca="1" si="669"/>
        <v>-</v>
      </c>
      <c r="TB59" s="539" t="str">
        <f t="shared" ca="1" si="669"/>
        <v>-</v>
      </c>
      <c r="TC59" s="539" t="str">
        <f t="shared" ca="1" si="669"/>
        <v>-</v>
      </c>
      <c r="TD59" s="539" t="str">
        <f t="shared" ca="1" si="669"/>
        <v>-</v>
      </c>
      <c r="TE59" s="539" t="str">
        <f t="shared" ca="1" si="669"/>
        <v>-</v>
      </c>
      <c r="TF59" s="539" t="str">
        <f t="shared" ca="1" si="669"/>
        <v>-</v>
      </c>
      <c r="TG59" s="539" t="str">
        <f t="shared" ca="1" si="669"/>
        <v>-</v>
      </c>
      <c r="TH59" s="539" t="str">
        <f t="shared" ca="1" si="669"/>
        <v>-</v>
      </c>
      <c r="TI59" s="539" t="str">
        <f t="shared" ca="1" si="669"/>
        <v>-</v>
      </c>
      <c r="TJ59" s="539" t="str">
        <f t="shared" ca="1" si="669"/>
        <v>-</v>
      </c>
      <c r="TK59" s="539" t="str">
        <f t="shared" ca="1" si="669"/>
        <v>-</v>
      </c>
      <c r="TL59" s="539" t="str">
        <f t="shared" ca="1" si="669"/>
        <v>-</v>
      </c>
      <c r="TM59" s="539" t="str">
        <f t="shared" ca="1" si="669"/>
        <v>-</v>
      </c>
      <c r="TN59" s="539" t="str">
        <f t="shared" ca="1" si="669"/>
        <v>-</v>
      </c>
      <c r="TO59" s="539" t="str">
        <f t="shared" ca="1" si="669"/>
        <v>-</v>
      </c>
      <c r="TP59" s="539" t="str">
        <f t="shared" ca="1" si="669"/>
        <v>-</v>
      </c>
      <c r="TQ59" s="539" t="str">
        <f t="shared" ca="1" si="669"/>
        <v>-</v>
      </c>
      <c r="TR59" s="539" t="str">
        <f t="shared" ca="1" si="669"/>
        <v>-</v>
      </c>
      <c r="TS59" s="539" t="str">
        <f t="shared" ca="1" si="669"/>
        <v>-</v>
      </c>
      <c r="TT59" s="539" t="str">
        <f t="shared" ca="1" si="669"/>
        <v>-</v>
      </c>
      <c r="TU59" s="539" t="str">
        <f t="shared" ca="1" si="669"/>
        <v>-</v>
      </c>
      <c r="TV59" s="539" t="str">
        <f t="shared" ca="1" si="669"/>
        <v>-</v>
      </c>
      <c r="TW59" s="539" t="str">
        <f t="shared" ca="1" si="669"/>
        <v>-</v>
      </c>
      <c r="TX59" s="539" t="str">
        <f t="shared" ca="1" si="669"/>
        <v>-</v>
      </c>
      <c r="TY59" s="539" t="str">
        <f t="shared" ca="1" si="669"/>
        <v>-</v>
      </c>
      <c r="TZ59" s="539" t="str">
        <f t="shared" ca="1" si="669"/>
        <v>-</v>
      </c>
      <c r="UA59" s="549" t="b">
        <f t="shared" si="670"/>
        <v>1</v>
      </c>
      <c r="UB59" s="549" t="b">
        <f t="shared" si="670"/>
        <v>1</v>
      </c>
      <c r="UC59" s="549" t="b">
        <f t="shared" si="670"/>
        <v>1</v>
      </c>
      <c r="UD59" s="549" t="b">
        <f t="shared" si="670"/>
        <v>1</v>
      </c>
      <c r="UE59" s="549" t="b">
        <f t="shared" si="670"/>
        <v>1</v>
      </c>
      <c r="UF59" s="549" t="b">
        <f t="shared" si="670"/>
        <v>1</v>
      </c>
      <c r="UG59" s="549" t="b">
        <f t="shared" si="670"/>
        <v>1</v>
      </c>
      <c r="UH59" s="549" t="b">
        <f t="shared" si="670"/>
        <v>1</v>
      </c>
      <c r="UI59" s="549" t="b">
        <f t="shared" si="670"/>
        <v>1</v>
      </c>
      <c r="UJ59" s="549" t="b">
        <f t="shared" si="670"/>
        <v>1</v>
      </c>
      <c r="UK59" s="549" t="b">
        <f t="shared" si="670"/>
        <v>1</v>
      </c>
      <c r="UL59" s="549" t="b">
        <f t="shared" si="670"/>
        <v>1</v>
      </c>
      <c r="UM59" s="549" t="b">
        <f t="shared" si="670"/>
        <v>1</v>
      </c>
      <c r="UN59" s="549" t="b">
        <f t="shared" si="670"/>
        <v>1</v>
      </c>
      <c r="UO59" s="549" t="b">
        <f t="shared" si="670"/>
        <v>1</v>
      </c>
      <c r="UP59" s="549" t="b">
        <f t="shared" si="670"/>
        <v>1</v>
      </c>
      <c r="UQ59" s="549" t="b">
        <f t="shared" si="670"/>
        <v>1</v>
      </c>
      <c r="UR59" s="549" t="b">
        <f t="shared" si="670"/>
        <v>1</v>
      </c>
      <c r="US59" s="549" t="b">
        <f t="shared" si="670"/>
        <v>1</v>
      </c>
      <c r="UT59" s="549" t="b">
        <f t="shared" si="670"/>
        <v>1</v>
      </c>
      <c r="UU59" s="549" t="b">
        <f t="shared" si="670"/>
        <v>1</v>
      </c>
      <c r="UV59" s="549" t="b">
        <f t="shared" si="670"/>
        <v>1</v>
      </c>
      <c r="UW59" s="549" t="b">
        <f t="shared" si="670"/>
        <v>1</v>
      </c>
      <c r="UX59" s="549" t="b">
        <f t="shared" si="670"/>
        <v>1</v>
      </c>
      <c r="UY59" s="549" t="b">
        <f t="shared" si="670"/>
        <v>1</v>
      </c>
      <c r="UZ59" s="549" t="b">
        <f t="shared" si="670"/>
        <v>1</v>
      </c>
      <c r="VA59" s="19">
        <f t="shared" ca="1" si="671"/>
        <v>0</v>
      </c>
      <c r="VB59" s="23">
        <v>0</v>
      </c>
    </row>
    <row r="60" spans="1:574" outlineLevel="1">
      <c r="A60" s="21">
        <f t="shared" si="93"/>
        <v>55</v>
      </c>
      <c r="B60" s="21">
        <f>$A$23</f>
        <v>18</v>
      </c>
      <c r="C60">
        <v>108</v>
      </c>
      <c r="D60" s="19" t="str">
        <f t="shared" ca="1" si="583"/>
        <v>SNSW</v>
      </c>
      <c r="E60" t="b">
        <v>0</v>
      </c>
      <c r="F60" t="b">
        <v>0</v>
      </c>
      <c r="G60" t="b">
        <f t="shared" si="686"/>
        <v>0</v>
      </c>
      <c r="H60" s="215">
        <f t="shared" ca="1" si="685"/>
        <v>6</v>
      </c>
      <c r="I60" s="26">
        <v>2</v>
      </c>
      <c r="J60" s="26">
        <v>1</v>
      </c>
      <c r="K60" s="26" t="str">
        <f>""</f>
        <v/>
      </c>
      <c r="L60" s="26">
        <v>0</v>
      </c>
      <c r="M60" s="26">
        <f t="shared" si="585"/>
        <v>2</v>
      </c>
      <c r="N60" s="26">
        <v>2</v>
      </c>
      <c r="O60" s="26">
        <v>3</v>
      </c>
      <c r="P60" s="26">
        <v>2</v>
      </c>
      <c r="Q60" s="26">
        <v>0</v>
      </c>
      <c r="R60" s="26">
        <v>0</v>
      </c>
      <c r="S60" s="26">
        <v>0</v>
      </c>
      <c r="T60" s="26">
        <v>0</v>
      </c>
      <c r="U60" s="26">
        <v>1</v>
      </c>
      <c r="V60" s="116">
        <v>1</v>
      </c>
      <c r="W60" s="116">
        <v>2</v>
      </c>
      <c r="X60" s="116">
        <v>2</v>
      </c>
      <c r="Y60" s="211"/>
      <c r="Z60" s="211"/>
      <c r="AA60" s="211"/>
      <c r="AB60" s="211"/>
      <c r="AC60" s="26">
        <v>0</v>
      </c>
      <c r="AD60" s="211"/>
      <c r="AE60" s="211"/>
      <c r="AF60" s="211"/>
      <c r="AG60" s="211"/>
      <c r="AH60" s="211"/>
      <c r="AI60" s="211"/>
      <c r="AJ60" s="211"/>
      <c r="AK60" s="211"/>
      <c r="AL60" s="136">
        <f t="shared" si="586"/>
        <v>2</v>
      </c>
      <c r="AM60" s="136">
        <f>INDEX(CHOOSE($O60,DataAutumn!i.AdultDrys,DataWinter!i.AdultDrys,DataSpring!i.AdultDrys),1,$N60)</f>
        <v>3</v>
      </c>
      <c r="AN60" s="5">
        <f t="shared" si="587"/>
        <v>2</v>
      </c>
      <c r="AO60" s="5">
        <f t="shared" si="587"/>
        <v>0</v>
      </c>
      <c r="AP60" s="5">
        <f t="shared" si="588"/>
        <v>1</v>
      </c>
      <c r="AQ60" s="211"/>
      <c r="AR60" s="211"/>
      <c r="AS60" s="356" t="str">
        <f t="shared" ca="1" si="589"/>
        <v>optimum_carry 00006 SNSW MWM    numbers5000 pasture449 Day204 Scan2-0000 RR000p GP100p WP080p MP080p T_TRUE (F33N11)</v>
      </c>
      <c r="AT60" s="9" t="str">
        <f ca="1">IF(COUNTIF(AS$5:AS60,AS60)=1,"-","Dup")</f>
        <v>-</v>
      </c>
      <c r="AU60" s="9"/>
      <c r="AV60" s="19" t="str">
        <f t="shared" ca="1" si="590"/>
        <v>-</v>
      </c>
      <c r="AW60" s="19" t="str">
        <f t="shared" ca="1" si="590"/>
        <v>-</v>
      </c>
      <c r="AX60" s="19" t="str">
        <f t="shared" ca="1" si="590"/>
        <v>-</v>
      </c>
      <c r="AY60" s="19" t="str">
        <f t="shared" ca="1" si="590"/>
        <v>-</v>
      </c>
      <c r="AZ60" s="19" t="str">
        <f t="shared" ca="1" si="590"/>
        <v>-</v>
      </c>
      <c r="BA60" s="19" t="str">
        <f t="shared" ca="1" si="590"/>
        <v>-</v>
      </c>
      <c r="BB60" s="19" t="str">
        <f t="shared" ca="1" si="590"/>
        <v>-</v>
      </c>
      <c r="BC60" s="19" t="str">
        <f t="shared" ca="1" si="590"/>
        <v>-</v>
      </c>
      <c r="BD60" s="9"/>
      <c r="BE60" s="5" t="b">
        <f t="shared" si="591"/>
        <v>0</v>
      </c>
      <c r="BF60" s="5" t="str">
        <f t="shared" si="591"/>
        <v>-</v>
      </c>
      <c r="BG60" s="5" t="b">
        <f t="shared" si="591"/>
        <v>0</v>
      </c>
      <c r="BH60" s="5" t="b">
        <f t="shared" si="591"/>
        <v>1</v>
      </c>
      <c r="BI60" s="5" t="b">
        <f t="shared" si="591"/>
        <v>1</v>
      </c>
      <c r="BJ60" s="136">
        <f t="shared" si="591"/>
        <v>0</v>
      </c>
      <c r="BK60" s="19" t="b">
        <f t="shared" ca="1" si="592"/>
        <v>0</v>
      </c>
      <c r="BL60" s="9"/>
      <c r="BM60" s="5" t="str">
        <f t="shared" ca="1" si="593"/>
        <v>-</v>
      </c>
      <c r="BN60" s="19" t="str">
        <f t="shared" ca="1" si="594"/>
        <v>-</v>
      </c>
      <c r="BO60" s="19" t="str">
        <f t="shared" ca="1" si="594"/>
        <v>-</v>
      </c>
      <c r="BP60" s="19" t="str">
        <f t="shared" ca="1" si="594"/>
        <v>-</v>
      </c>
      <c r="BQ60" s="5" t="str">
        <f t="shared" ca="1" si="595"/>
        <v>-</v>
      </c>
      <c r="BR60" s="19" t="str">
        <f t="shared" ca="1" si="596"/>
        <v>-</v>
      </c>
      <c r="BS60" s="5" t="str">
        <f t="shared" ca="1" si="597"/>
        <v>-</v>
      </c>
      <c r="BT60" s="19" t="str">
        <f t="shared" ca="1" si="598"/>
        <v>-</v>
      </c>
      <c r="BU60" s="19" t="str">
        <f t="shared" ca="1" si="598"/>
        <v>-</v>
      </c>
      <c r="BV60" s="19" t="str">
        <f t="shared" ca="1" si="598"/>
        <v>-</v>
      </c>
      <c r="BW60" s="5" t="str">
        <f t="shared" ca="1" si="599"/>
        <v>-</v>
      </c>
      <c r="BX60" s="9"/>
      <c r="BY60" s="5" t="b">
        <f t="shared" si="600"/>
        <v>0</v>
      </c>
      <c r="BZ60" s="5" t="str">
        <f t="shared" ca="1" si="601"/>
        <v>-</v>
      </c>
      <c r="CA60" s="5" t="str">
        <f t="shared" ca="1" si="602"/>
        <v>-</v>
      </c>
      <c r="CB60" s="5" t="str">
        <f t="shared" ca="1" si="602"/>
        <v>-</v>
      </c>
      <c r="CC60" s="5" t="str">
        <f t="shared" ca="1" si="602"/>
        <v>-</v>
      </c>
      <c r="CD60" s="5" t="str">
        <f t="shared" ca="1" si="602"/>
        <v>-</v>
      </c>
      <c r="CE60" s="5" t="str">
        <f t="shared" ca="1" si="602"/>
        <v>-</v>
      </c>
      <c r="CF60" s="5" t="str">
        <f t="shared" ca="1" si="602"/>
        <v>-</v>
      </c>
      <c r="CG60" s="5" t="str">
        <f t="shared" ca="1" si="602"/>
        <v>-</v>
      </c>
      <c r="CH60" s="5" t="str">
        <f t="shared" ca="1" si="602"/>
        <v>-</v>
      </c>
      <c r="CI60" s="9"/>
      <c r="CJ60" s="12" t="b">
        <v>1</v>
      </c>
      <c r="CK60" s="12" t="b">
        <v>1</v>
      </c>
      <c r="CL60" s="12" t="b">
        <v>1</v>
      </c>
      <c r="CM60" s="12">
        <v>22312000005</v>
      </c>
      <c r="CN60" s="12" t="b">
        <v>0</v>
      </c>
      <c r="CO60" s="19" t="str">
        <f t="shared" ca="1" si="603"/>
        <v>-</v>
      </c>
      <c r="CP60" s="19" t="str">
        <f t="shared" ca="1" si="603"/>
        <v>-</v>
      </c>
      <c r="CQ60" s="19" t="str">
        <f t="shared" ca="1" si="603"/>
        <v>-</v>
      </c>
      <c r="CR60" s="433">
        <f t="shared" si="604"/>
        <v>652</v>
      </c>
      <c r="CS60" s="433">
        <f t="shared" si="604"/>
        <v>686</v>
      </c>
      <c r="CT60" s="433">
        <f t="shared" si="604"/>
        <v>721</v>
      </c>
      <c r="CU60" s="144">
        <f t="shared" si="605"/>
        <v>378</v>
      </c>
      <c r="CV60" s="144">
        <f t="shared" si="605"/>
        <v>413</v>
      </c>
      <c r="CW60" s="144">
        <f t="shared" si="605"/>
        <v>448</v>
      </c>
      <c r="CX60" s="19" t="str">
        <f t="shared" ref="CX60:DN74" ca="1" si="687">OFFSET(CX$5,$B60,0)</f>
        <v>-</v>
      </c>
      <c r="CY60" s="19" t="str">
        <f t="shared" ca="1" si="687"/>
        <v>-</v>
      </c>
      <c r="CZ60" s="19" t="str">
        <f t="shared" ca="1" si="687"/>
        <v>-</v>
      </c>
      <c r="DA60" s="19" t="str">
        <f t="shared" ca="1" si="687"/>
        <v>-</v>
      </c>
      <c r="DB60" s="19" t="str">
        <f t="shared" ca="1" si="687"/>
        <v>-</v>
      </c>
      <c r="DC60" s="19" t="str">
        <f t="shared" ca="1" si="687"/>
        <v>-</v>
      </c>
      <c r="DD60" s="19">
        <f t="shared" ca="1" si="687"/>
        <v>1</v>
      </c>
      <c r="DE60" s="19">
        <f t="shared" ca="1" si="687"/>
        <v>1</v>
      </c>
      <c r="DF60" s="19">
        <f t="shared" ca="1" si="687"/>
        <v>0</v>
      </c>
      <c r="DG60" s="19" t="str">
        <f t="shared" ca="1" si="687"/>
        <v>-</v>
      </c>
      <c r="DH60" s="19" t="str">
        <f t="shared" ca="1" si="687"/>
        <v>-</v>
      </c>
      <c r="DI60" s="19" t="str">
        <f t="shared" ca="1" si="687"/>
        <v>-</v>
      </c>
      <c r="DJ60" s="19" t="str">
        <f t="shared" ca="1" si="687"/>
        <v>-</v>
      </c>
      <c r="DK60" s="19" t="str">
        <f t="shared" ca="1" si="687"/>
        <v>-</v>
      </c>
      <c r="DL60" s="19">
        <f t="shared" ca="1" si="687"/>
        <v>0</v>
      </c>
      <c r="DM60" s="19" t="str">
        <f t="shared" ca="1" si="687"/>
        <v>-</v>
      </c>
      <c r="DN60" s="19" t="str">
        <f t="shared" ca="1" si="687"/>
        <v>-</v>
      </c>
      <c r="DO60" s="19" t="str">
        <f t="shared" ca="1" si="603"/>
        <v>-</v>
      </c>
      <c r="DP60" s="19">
        <f t="shared" ca="1" si="603"/>
        <v>0</v>
      </c>
      <c r="DQ60" s="19">
        <f t="shared" ca="1" si="603"/>
        <v>0</v>
      </c>
      <c r="DR60" s="9"/>
      <c r="DS60" s="19">
        <f t="shared" ca="1" si="607"/>
        <v>0</v>
      </c>
      <c r="DT60" s="19">
        <f t="shared" ca="1" si="607"/>
        <v>0</v>
      </c>
      <c r="DU60" s="19">
        <f t="shared" ca="1" si="607"/>
        <v>0</v>
      </c>
      <c r="DV60" s="19">
        <f t="shared" ca="1" si="607"/>
        <v>0</v>
      </c>
      <c r="DW60" s="19">
        <f t="shared" ca="1" si="607"/>
        <v>0</v>
      </c>
      <c r="DX60" s="19">
        <f t="shared" ca="1" si="607"/>
        <v>0</v>
      </c>
      <c r="DY60" s="19">
        <f t="shared" ca="1" si="607"/>
        <v>0</v>
      </c>
      <c r="DZ60" s="19">
        <f t="shared" ca="1" si="607"/>
        <v>0</v>
      </c>
      <c r="EA60" s="19">
        <f t="shared" ca="1" si="607"/>
        <v>0</v>
      </c>
      <c r="EB60" s="19">
        <f t="shared" ca="1" si="607"/>
        <v>0</v>
      </c>
      <c r="EC60" s="19">
        <f t="shared" ca="1" si="607"/>
        <v>0</v>
      </c>
      <c r="ED60" s="19">
        <f t="shared" ca="1" si="607"/>
        <v>0</v>
      </c>
      <c r="EE60" s="19">
        <f t="shared" ca="1" si="607"/>
        <v>0</v>
      </c>
      <c r="EF60" s="433">
        <f t="shared" si="608"/>
        <v>0</v>
      </c>
      <c r="EG60" s="433">
        <f t="shared" si="608"/>
        <v>0</v>
      </c>
      <c r="EH60" s="116">
        <f t="shared" si="609"/>
        <v>0</v>
      </c>
      <c r="EI60" s="116">
        <f t="shared" ca="1" si="609"/>
        <v>0</v>
      </c>
      <c r="EJ60" s="116">
        <f t="shared" ca="1" si="609"/>
        <v>0</v>
      </c>
      <c r="EK60" s="116">
        <f t="shared" ca="1" si="609"/>
        <v>0</v>
      </c>
      <c r="EL60" s="116">
        <f t="shared" ca="1" si="609"/>
        <v>0</v>
      </c>
      <c r="EM60" s="537">
        <f t="shared" ca="1" si="610"/>
        <v>0</v>
      </c>
      <c r="EN60" s="116">
        <f t="shared" ca="1" si="611"/>
        <v>0</v>
      </c>
      <c r="EO60" s="116">
        <f t="shared" ca="1" si="611"/>
        <v>0</v>
      </c>
      <c r="EP60" s="116">
        <f t="shared" ca="1" si="611"/>
        <v>0</v>
      </c>
      <c r="EQ60" s="116">
        <f t="shared" ca="1" si="611"/>
        <v>0</v>
      </c>
      <c r="ER60" s="116">
        <f t="shared" ca="1" si="611"/>
        <v>0</v>
      </c>
      <c r="ES60" s="537">
        <f t="shared" ca="1" si="612"/>
        <v>0</v>
      </c>
      <c r="ET60" s="116">
        <f t="shared" ca="1" si="613"/>
        <v>0</v>
      </c>
      <c r="EU60" s="116">
        <f t="shared" ca="1" si="613"/>
        <v>0</v>
      </c>
      <c r="EV60" s="116">
        <f t="shared" ca="1" si="613"/>
        <v>0</v>
      </c>
      <c r="EW60" s="116">
        <f t="shared" ca="1" si="613"/>
        <v>0</v>
      </c>
      <c r="EX60" s="116">
        <f t="shared" ca="1" si="613"/>
        <v>0</v>
      </c>
      <c r="EY60" s="537">
        <f t="shared" ca="1" si="614"/>
        <v>0</v>
      </c>
      <c r="EZ60" s="116">
        <f t="shared" ca="1" si="615"/>
        <v>0</v>
      </c>
      <c r="FA60" s="116">
        <f t="shared" ca="1" si="615"/>
        <v>0</v>
      </c>
      <c r="FB60" s="116">
        <f t="shared" ca="1" si="615"/>
        <v>0</v>
      </c>
      <c r="FC60" s="116">
        <f t="shared" ca="1" si="615"/>
        <v>0</v>
      </c>
      <c r="FD60" s="116">
        <f t="shared" ca="1" si="615"/>
        <v>0</v>
      </c>
      <c r="FE60" s="537">
        <f t="shared" ca="1" si="616"/>
        <v>0</v>
      </c>
      <c r="FF60" s="116">
        <f t="shared" ca="1" si="617"/>
        <v>0</v>
      </c>
      <c r="FG60" s="116">
        <f t="shared" ca="1" si="617"/>
        <v>0</v>
      </c>
      <c r="FH60" s="116">
        <f t="shared" ca="1" si="617"/>
        <v>0</v>
      </c>
      <c r="FI60" s="116">
        <f t="shared" ca="1" si="617"/>
        <v>0</v>
      </c>
      <c r="FJ60" s="116">
        <f t="shared" ca="1" si="617"/>
        <v>0</v>
      </c>
      <c r="FK60" s="537">
        <f t="shared" ca="1" si="618"/>
        <v>0</v>
      </c>
      <c r="FL60" s="116">
        <f t="shared" ca="1" si="619"/>
        <v>0</v>
      </c>
      <c r="FM60" s="116">
        <f t="shared" ca="1" si="619"/>
        <v>0</v>
      </c>
      <c r="FN60" s="116">
        <f t="shared" ca="1" si="619"/>
        <v>0</v>
      </c>
      <c r="FO60" s="116">
        <f t="shared" ca="1" si="619"/>
        <v>0</v>
      </c>
      <c r="FP60" s="116">
        <f t="shared" ca="1" si="619"/>
        <v>0</v>
      </c>
      <c r="FQ60" s="537">
        <f t="shared" ca="1" si="620"/>
        <v>0</v>
      </c>
      <c r="FR60" s="117">
        <f t="shared" ca="1" si="621"/>
        <v>0</v>
      </c>
      <c r="FS60" s="117">
        <f t="shared" ca="1" si="621"/>
        <v>0</v>
      </c>
      <c r="FT60" s="117">
        <f t="shared" ca="1" si="621"/>
        <v>0</v>
      </c>
      <c r="FU60" s="117">
        <f t="shared" ca="1" si="621"/>
        <v>0</v>
      </c>
      <c r="FV60" s="556">
        <f t="shared" ref="FV60:GO72" ca="1" si="688">IF(AND($M60=FV$17,$O60=FV$19,$AH60=FV$16,OR($P60=FV$20,FV$20=1)),INDEX(i.FS_Strategy,$AK60+1,$AH60),0)</f>
        <v>0</v>
      </c>
      <c r="FW60" s="556">
        <f t="shared" ca="1" si="688"/>
        <v>0</v>
      </c>
      <c r="FX60" s="556">
        <f t="shared" ca="1" si="688"/>
        <v>0</v>
      </c>
      <c r="FY60" s="556">
        <f t="shared" ca="1" si="688"/>
        <v>0</v>
      </c>
      <c r="FZ60" s="556">
        <f t="shared" ca="1" si="688"/>
        <v>0</v>
      </c>
      <c r="GA60" s="556">
        <f t="shared" ca="1" si="688"/>
        <v>0</v>
      </c>
      <c r="GB60" s="556">
        <f t="shared" ca="1" si="688"/>
        <v>0</v>
      </c>
      <c r="GC60" s="556">
        <f t="shared" ca="1" si="688"/>
        <v>0</v>
      </c>
      <c r="GD60" s="556">
        <f t="shared" ca="1" si="688"/>
        <v>0</v>
      </c>
      <c r="GE60" s="556">
        <f t="shared" ca="1" si="688"/>
        <v>0</v>
      </c>
      <c r="GF60" s="556">
        <f t="shared" ca="1" si="688"/>
        <v>0</v>
      </c>
      <c r="GG60" s="556">
        <f t="shared" ca="1" si="688"/>
        <v>0</v>
      </c>
      <c r="GH60" s="556">
        <f t="shared" ca="1" si="688"/>
        <v>0</v>
      </c>
      <c r="GI60" s="556">
        <f t="shared" ca="1" si="688"/>
        <v>0</v>
      </c>
      <c r="GJ60" s="556">
        <f t="shared" ca="1" si="688"/>
        <v>0</v>
      </c>
      <c r="GK60" s="556">
        <f t="shared" ca="1" si="688"/>
        <v>0</v>
      </c>
      <c r="GL60" s="556">
        <f t="shared" ca="1" si="688"/>
        <v>0</v>
      </c>
      <c r="GM60" s="556">
        <f t="shared" ca="1" si="688"/>
        <v>0</v>
      </c>
      <c r="GN60" s="556">
        <f t="shared" ca="1" si="688"/>
        <v>0</v>
      </c>
      <c r="GO60" s="556">
        <f t="shared" ca="1" si="688"/>
        <v>0</v>
      </c>
      <c r="GP60" s="19">
        <f t="shared" ca="1" si="623"/>
        <v>0</v>
      </c>
      <c r="GQ60" s="116">
        <f t="shared" ca="1" si="624"/>
        <v>0</v>
      </c>
      <c r="GR60" s="116">
        <f t="shared" ca="1" si="624"/>
        <v>0</v>
      </c>
      <c r="GS60" s="116">
        <f t="shared" ca="1" si="624"/>
        <v>0</v>
      </c>
      <c r="GT60" s="116">
        <f t="shared" ca="1" si="624"/>
        <v>0</v>
      </c>
      <c r="GU60" s="116">
        <f t="shared" ca="1" si="624"/>
        <v>0</v>
      </c>
      <c r="GV60" s="537">
        <f t="shared" ca="1" si="625"/>
        <v>0</v>
      </c>
      <c r="GW60" s="116">
        <f t="shared" ca="1" si="626"/>
        <v>0</v>
      </c>
      <c r="GX60" s="116">
        <f t="shared" ca="1" si="626"/>
        <v>0</v>
      </c>
      <c r="GY60" s="116">
        <f t="shared" ca="1" si="626"/>
        <v>0</v>
      </c>
      <c r="GZ60" s="116">
        <f t="shared" ca="1" si="626"/>
        <v>0</v>
      </c>
      <c r="HA60" s="116">
        <f t="shared" ca="1" si="626"/>
        <v>0</v>
      </c>
      <c r="HB60" s="537">
        <f t="shared" ca="1" si="627"/>
        <v>0</v>
      </c>
      <c r="HC60" s="116">
        <f t="shared" ca="1" si="628"/>
        <v>0</v>
      </c>
      <c r="HD60" s="116">
        <f t="shared" ca="1" si="628"/>
        <v>0</v>
      </c>
      <c r="HE60" s="116">
        <f t="shared" ca="1" si="628"/>
        <v>0</v>
      </c>
      <c r="HF60" s="116">
        <f t="shared" ca="1" si="628"/>
        <v>0</v>
      </c>
      <c r="HG60" s="116">
        <f t="shared" ca="1" si="628"/>
        <v>0</v>
      </c>
      <c r="HH60" s="537">
        <f t="shared" ca="1" si="629"/>
        <v>0</v>
      </c>
      <c r="HI60" s="116">
        <f t="shared" ca="1" si="630"/>
        <v>0</v>
      </c>
      <c r="HJ60" s="116">
        <f t="shared" ca="1" si="630"/>
        <v>0</v>
      </c>
      <c r="HK60" s="116">
        <f t="shared" ca="1" si="630"/>
        <v>0</v>
      </c>
      <c r="HL60" s="116">
        <f t="shared" ca="1" si="630"/>
        <v>0</v>
      </c>
      <c r="HM60" s="116">
        <f t="shared" ca="1" si="630"/>
        <v>0</v>
      </c>
      <c r="HN60" s="537">
        <f t="shared" ca="1" si="631"/>
        <v>0</v>
      </c>
      <c r="HO60" s="116">
        <f t="shared" ca="1" si="632"/>
        <v>0</v>
      </c>
      <c r="HP60" s="116">
        <f t="shared" ca="1" si="632"/>
        <v>0</v>
      </c>
      <c r="HQ60" s="116">
        <f t="shared" ca="1" si="632"/>
        <v>0</v>
      </c>
      <c r="HR60" s="116">
        <f t="shared" ca="1" si="632"/>
        <v>0</v>
      </c>
      <c r="HS60" s="116">
        <f t="shared" ca="1" si="632"/>
        <v>0</v>
      </c>
      <c r="HT60" s="537">
        <f t="shared" ca="1" si="633"/>
        <v>0</v>
      </c>
      <c r="HU60" s="116">
        <f t="shared" ca="1" si="634"/>
        <v>0</v>
      </c>
      <c r="HV60" s="116">
        <f t="shared" ca="1" si="634"/>
        <v>0</v>
      </c>
      <c r="HW60" s="116">
        <f t="shared" ca="1" si="634"/>
        <v>0</v>
      </c>
      <c r="HX60" s="116">
        <f t="shared" ca="1" si="634"/>
        <v>0</v>
      </c>
      <c r="HY60" s="116">
        <f t="shared" ca="1" si="634"/>
        <v>0</v>
      </c>
      <c r="HZ60" s="537">
        <f t="shared" ca="1" si="635"/>
        <v>0</v>
      </c>
      <c r="IA60" s="117">
        <f t="shared" ca="1" si="636"/>
        <v>0</v>
      </c>
      <c r="IB60" s="117">
        <f t="shared" ca="1" si="636"/>
        <v>0</v>
      </c>
      <c r="IC60" s="117">
        <f t="shared" ca="1" si="636"/>
        <v>0</v>
      </c>
      <c r="ID60" s="117">
        <f t="shared" ca="1" si="636"/>
        <v>0</v>
      </c>
      <c r="IE60" s="556">
        <f t="shared" ref="IE60:IX72" ca="1" si="689">IF(AND($M60=IE$17,$O60=IE$19,$AH60=IE$16,OR($P60=IE$20,IE$20=1)),INDEX(i.FS_Strategy,$AK60+1,$AH60),0)</f>
        <v>0</v>
      </c>
      <c r="IF60" s="556">
        <f t="shared" ca="1" si="689"/>
        <v>0</v>
      </c>
      <c r="IG60" s="556">
        <f t="shared" ca="1" si="689"/>
        <v>0</v>
      </c>
      <c r="IH60" s="556">
        <f t="shared" ca="1" si="689"/>
        <v>0</v>
      </c>
      <c r="II60" s="556">
        <f t="shared" ca="1" si="689"/>
        <v>0</v>
      </c>
      <c r="IJ60" s="556">
        <f t="shared" ca="1" si="689"/>
        <v>0</v>
      </c>
      <c r="IK60" s="556">
        <f t="shared" ca="1" si="689"/>
        <v>0</v>
      </c>
      <c r="IL60" s="556">
        <f t="shared" ca="1" si="689"/>
        <v>0</v>
      </c>
      <c r="IM60" s="556">
        <f t="shared" ca="1" si="689"/>
        <v>0</v>
      </c>
      <c r="IN60" s="556">
        <f t="shared" ca="1" si="689"/>
        <v>0</v>
      </c>
      <c r="IO60" s="556">
        <f t="shared" ca="1" si="689"/>
        <v>0</v>
      </c>
      <c r="IP60" s="556">
        <f t="shared" ca="1" si="689"/>
        <v>0</v>
      </c>
      <c r="IQ60" s="556">
        <f t="shared" ca="1" si="689"/>
        <v>0</v>
      </c>
      <c r="IR60" s="556">
        <f t="shared" ca="1" si="689"/>
        <v>0</v>
      </c>
      <c r="IS60" s="556">
        <f t="shared" ca="1" si="689"/>
        <v>0</v>
      </c>
      <c r="IT60" s="556">
        <f t="shared" ca="1" si="689"/>
        <v>0</v>
      </c>
      <c r="IU60" s="556">
        <f t="shared" ca="1" si="689"/>
        <v>0</v>
      </c>
      <c r="IV60" s="556">
        <f t="shared" ca="1" si="689"/>
        <v>0</v>
      </c>
      <c r="IW60" s="556">
        <f t="shared" ca="1" si="689"/>
        <v>0</v>
      </c>
      <c r="IX60" s="556">
        <f t="shared" ca="1" si="689"/>
        <v>0</v>
      </c>
      <c r="IY60" s="19">
        <f t="shared" ca="1" si="638"/>
        <v>0</v>
      </c>
      <c r="IZ60" s="5">
        <f t="shared" si="639"/>
        <v>67</v>
      </c>
      <c r="JA60" s="9"/>
      <c r="JB60" s="5">
        <f t="shared" si="640"/>
        <v>1</v>
      </c>
      <c r="JC60" s="5" t="b">
        <f t="shared" si="640"/>
        <v>0</v>
      </c>
      <c r="JD60" s="19">
        <f t="shared" ref="JD60:KP68" ca="1" si="690">OFFSET(JD$5,$B60,0)</f>
        <v>0</v>
      </c>
      <c r="JE60" s="5">
        <f t="shared" si="642"/>
        <v>0</v>
      </c>
      <c r="JF60" s="5">
        <f t="shared" si="643"/>
        <v>1.2500000000000001E-2</v>
      </c>
      <c r="JG60" s="5">
        <f t="shared" si="644"/>
        <v>0</v>
      </c>
      <c r="JH60" s="19">
        <f t="shared" ca="1" si="690"/>
        <v>0</v>
      </c>
      <c r="JI60" s="5">
        <f t="shared" si="645"/>
        <v>60</v>
      </c>
      <c r="JJ60" s="5">
        <f t="shared" si="646"/>
        <v>1</v>
      </c>
      <c r="JK60" s="19">
        <f t="shared" ca="1" si="690"/>
        <v>0</v>
      </c>
      <c r="JL60" s="19">
        <f t="shared" ca="1" si="690"/>
        <v>0</v>
      </c>
      <c r="JM60" s="19">
        <f t="shared" ca="1" si="690"/>
        <v>0</v>
      </c>
      <c r="JN60" s="19">
        <f t="shared" ca="1" si="690"/>
        <v>0</v>
      </c>
      <c r="JO60" s="19">
        <f t="shared" ca="1" si="690"/>
        <v>0</v>
      </c>
      <c r="JP60" s="19">
        <f t="shared" ca="1" si="690"/>
        <v>0</v>
      </c>
      <c r="JQ60" s="19">
        <f t="shared" ca="1" si="690"/>
        <v>0</v>
      </c>
      <c r="JR60" s="19">
        <f t="shared" ca="1" si="690"/>
        <v>0</v>
      </c>
      <c r="JS60" s="19">
        <f t="shared" ca="1" si="690"/>
        <v>0</v>
      </c>
      <c r="JT60" s="19">
        <f t="shared" ca="1" si="690"/>
        <v>0</v>
      </c>
      <c r="JU60" s="19">
        <f t="shared" ca="1" si="690"/>
        <v>0</v>
      </c>
      <c r="JV60" s="19">
        <f t="shared" ca="1" si="690"/>
        <v>0</v>
      </c>
      <c r="JW60" s="19">
        <f t="shared" ca="1" si="690"/>
        <v>0</v>
      </c>
      <c r="JX60" s="19">
        <f t="shared" ca="1" si="690"/>
        <v>0</v>
      </c>
      <c r="JY60" s="19">
        <f t="shared" ca="1" si="690"/>
        <v>0</v>
      </c>
      <c r="JZ60" s="19">
        <f t="shared" ca="1" si="690"/>
        <v>0</v>
      </c>
      <c r="KA60" s="19">
        <f t="shared" ca="1" si="690"/>
        <v>0</v>
      </c>
      <c r="KB60" s="19">
        <f t="shared" ca="1" si="690"/>
        <v>0</v>
      </c>
      <c r="KC60" s="19">
        <f t="shared" ca="1" si="690"/>
        <v>0</v>
      </c>
      <c r="KD60" s="19">
        <f t="shared" ca="1" si="690"/>
        <v>0</v>
      </c>
      <c r="KE60" s="19">
        <f t="shared" ca="1" si="690"/>
        <v>0</v>
      </c>
      <c r="KF60" s="5">
        <f t="shared" si="647"/>
        <v>0</v>
      </c>
      <c r="KG60" s="5">
        <f t="shared" si="647"/>
        <v>6.25E-2</v>
      </c>
      <c r="KH60" s="5">
        <f t="shared" si="647"/>
        <v>6.25E-2</v>
      </c>
      <c r="KI60" s="5">
        <f t="shared" si="647"/>
        <v>6.25E-2</v>
      </c>
      <c r="KJ60" s="19">
        <f t="shared" ca="1" si="690"/>
        <v>0</v>
      </c>
      <c r="KK60" s="19">
        <f t="shared" ca="1" si="690"/>
        <v>0</v>
      </c>
      <c r="KL60" s="19">
        <f t="shared" ca="1" si="690"/>
        <v>0</v>
      </c>
      <c r="KM60" s="19">
        <f t="shared" ca="1" si="690"/>
        <v>0</v>
      </c>
      <c r="KN60" s="19">
        <f t="shared" ca="1" si="690"/>
        <v>1</v>
      </c>
      <c r="KO60" s="19">
        <f t="shared" ca="1" si="690"/>
        <v>0</v>
      </c>
      <c r="KP60" s="19">
        <f t="shared" ca="1" si="690"/>
        <v>1</v>
      </c>
      <c r="KQ60" s="9"/>
      <c r="KR60" s="5" t="b">
        <f t="shared" ca="1" si="648"/>
        <v>1</v>
      </c>
      <c r="KS60" s="5" t="b">
        <f t="shared" si="649"/>
        <v>0</v>
      </c>
      <c r="KT60" s="5" t="b">
        <f t="shared" si="649"/>
        <v>0</v>
      </c>
      <c r="KU60" s="5" t="b">
        <f t="shared" si="649"/>
        <v>1</v>
      </c>
      <c r="KV60" s="136">
        <f t="shared" si="650"/>
        <v>2</v>
      </c>
      <c r="KW60" s="136">
        <f t="shared" si="650"/>
        <v>2</v>
      </c>
      <c r="KX60" s="5" t="b">
        <f t="shared" si="651"/>
        <v>0</v>
      </c>
      <c r="KY60" s="5" t="b">
        <f t="shared" si="651"/>
        <v>1</v>
      </c>
      <c r="KZ60" s="5" t="b">
        <f t="shared" si="651"/>
        <v>1</v>
      </c>
      <c r="LA60" s="5" t="b">
        <f t="shared" si="651"/>
        <v>0</v>
      </c>
      <c r="LB60" s="5">
        <f t="shared" si="652"/>
        <v>1</v>
      </c>
      <c r="LC60" s="5">
        <f t="shared" si="652"/>
        <v>0</v>
      </c>
      <c r="LD60" s="5" t="b">
        <f t="shared" si="653"/>
        <v>0</v>
      </c>
      <c r="LE60" s="5" t="str" cm="1">
        <f t="array" aca="1" ref="LE60" ca="1">IF(OR(LF60:LM60&lt;&gt;"-"),TRUE,"-")</f>
        <v>-</v>
      </c>
      <c r="LF60" s="19" t="str">
        <f t="shared" ca="1" si="654"/>
        <v>-</v>
      </c>
      <c r="LG60" s="19" t="str">
        <f t="shared" ca="1" si="654"/>
        <v>-</v>
      </c>
      <c r="LH60" s="19" t="str">
        <f t="shared" ca="1" si="654"/>
        <v>-</v>
      </c>
      <c r="LI60" s="19" t="str">
        <f t="shared" ca="1" si="654"/>
        <v>-</v>
      </c>
      <c r="LJ60" s="19" t="str">
        <f t="shared" ca="1" si="654"/>
        <v>-</v>
      </c>
      <c r="LK60" s="19" t="str">
        <f t="shared" ca="1" si="654"/>
        <v>-</v>
      </c>
      <c r="LL60" s="19" t="str">
        <f t="shared" ca="1" si="654"/>
        <v>-</v>
      </c>
      <c r="LM60" s="19" t="str">
        <f t="shared" ca="1" si="654"/>
        <v>-</v>
      </c>
      <c r="LN60" s="466">
        <v>5000</v>
      </c>
      <c r="LO60" s="5" t="b">
        <f t="array" aca="1" ref="LO60" ca="1">IF(OR(LP60:LV60&lt;&gt;"-"),TRUE,"-")</f>
        <v>1</v>
      </c>
      <c r="LP60" s="19">
        <f t="shared" ca="1" si="655"/>
        <v>0</v>
      </c>
      <c r="LQ60" s="19" t="str">
        <f t="shared" ca="1" si="655"/>
        <v>-</v>
      </c>
      <c r="LR60" s="19">
        <f t="shared" ca="1" si="655"/>
        <v>999999</v>
      </c>
      <c r="LS60" s="19">
        <f t="shared" ca="1" si="655"/>
        <v>999999</v>
      </c>
      <c r="LT60" s="19">
        <f t="shared" ca="1" si="655"/>
        <v>999999</v>
      </c>
      <c r="LU60" s="19">
        <f t="shared" ca="1" si="655"/>
        <v>999999</v>
      </c>
      <c r="LV60" s="19">
        <f t="shared" ca="1" si="655"/>
        <v>999999</v>
      </c>
      <c r="LW60" s="19" t="str">
        <f t="shared" ca="1" si="655"/>
        <v>-</v>
      </c>
      <c r="LX60" s="19" t="str">
        <f ca="1">OFFSET(LX$5,$B60,0)</f>
        <v>-</v>
      </c>
      <c r="LY60" s="19" t="str">
        <f ca="1">OFFSET(LY$5,$B60,0)</f>
        <v>-</v>
      </c>
      <c r="LZ60" s="19" t="b">
        <f t="shared" ca="1" si="656"/>
        <v>1</v>
      </c>
      <c r="MA60" s="19">
        <f t="shared" ca="1" si="656"/>
        <v>0</v>
      </c>
      <c r="MB60" s="5" t="str">
        <f t="shared" si="657"/>
        <v>-</v>
      </c>
      <c r="MC60" s="5" t="str">
        <f t="shared" si="657"/>
        <v>-</v>
      </c>
      <c r="MD60" s="5" t="str">
        <f t="shared" si="657"/>
        <v>-</v>
      </c>
      <c r="ME60" s="5" t="str">
        <f t="shared" si="657"/>
        <v>-</v>
      </c>
      <c r="MF60" s="19" t="str">
        <f t="shared" ref="MF60:NU72" ca="1" si="691">OFFSET(MF$5,$B60,0)</f>
        <v>-</v>
      </c>
      <c r="MG60" s="19" t="str">
        <f t="shared" ca="1" si="691"/>
        <v>-</v>
      </c>
      <c r="MH60" s="19" t="str">
        <f t="shared" ca="1" si="691"/>
        <v>-</v>
      </c>
      <c r="MI60" s="19" t="str">
        <f t="shared" ca="1" si="691"/>
        <v>-</v>
      </c>
      <c r="MJ60" s="19">
        <f t="shared" ca="1" si="691"/>
        <v>0.5</v>
      </c>
      <c r="MK60" s="19">
        <f t="shared" ca="1" si="691"/>
        <v>0.5</v>
      </c>
      <c r="ML60" s="19" t="str">
        <f t="shared" ca="1" si="691"/>
        <v>-</v>
      </c>
      <c r="MM60" s="5">
        <f t="shared" si="659"/>
        <v>0</v>
      </c>
      <c r="MN60" s="5">
        <f t="shared" si="659"/>
        <v>500</v>
      </c>
      <c r="MO60" s="5">
        <f t="shared" si="659"/>
        <v>500</v>
      </c>
      <c r="MP60" s="5" t="str">
        <f t="shared" si="659"/>
        <v>-</v>
      </c>
      <c r="MQ60" s="5">
        <f t="shared" si="659"/>
        <v>150</v>
      </c>
      <c r="MR60" s="5">
        <f t="shared" si="659"/>
        <v>364</v>
      </c>
      <c r="MS60" s="5">
        <f t="shared" si="660"/>
        <v>1</v>
      </c>
      <c r="MT60" s="9"/>
      <c r="MU60" s="19">
        <f t="shared" ca="1" si="691"/>
        <v>70</v>
      </c>
      <c r="MV60" s="19">
        <f t="shared" ca="1" si="691"/>
        <v>50</v>
      </c>
      <c r="MW60" s="19">
        <f t="shared" ca="1" si="691"/>
        <v>75</v>
      </c>
      <c r="MX60" s="19">
        <f t="shared" ca="1" si="691"/>
        <v>50</v>
      </c>
      <c r="MY60" s="5">
        <f t="shared" si="661"/>
        <v>0.8</v>
      </c>
      <c r="MZ60" s="5">
        <f t="shared" si="662"/>
        <v>0.8</v>
      </c>
      <c r="NA60" s="5">
        <f t="shared" si="663"/>
        <v>1</v>
      </c>
      <c r="NB60" s="9"/>
      <c r="NC60" s="19" t="b">
        <f t="shared" ca="1" si="664"/>
        <v>0</v>
      </c>
      <c r="ND60" s="19" t="b">
        <f t="shared" ca="1" si="664"/>
        <v>0</v>
      </c>
      <c r="NE60" s="19">
        <f t="shared" ca="1" si="664"/>
        <v>2</v>
      </c>
      <c r="NF60" s="19">
        <f t="shared" ca="1" si="664"/>
        <v>1</v>
      </c>
      <c r="NG60" s="19">
        <f t="shared" ca="1" si="664"/>
        <v>2</v>
      </c>
      <c r="NH60" s="19">
        <f t="shared" ca="1" si="664"/>
        <v>0</v>
      </c>
      <c r="NI60" s="19" t="str">
        <f t="shared" ca="1" si="664"/>
        <v>-</v>
      </c>
      <c r="NJ60" s="466" t="b">
        <v>1</v>
      </c>
      <c r="NK60" s="19">
        <f t="shared" ca="1" si="664"/>
        <v>448.65000000000003</v>
      </c>
      <c r="NL60" s="19" t="str">
        <f t="shared" ca="1" si="664"/>
        <v>-</v>
      </c>
      <c r="NM60" s="19">
        <f t="shared" ca="1" si="691"/>
        <v>1</v>
      </c>
      <c r="NN60" s="19">
        <f t="shared" ca="1" si="691"/>
        <v>1</v>
      </c>
      <c r="NO60" s="19">
        <f t="shared" ca="1" si="691"/>
        <v>1</v>
      </c>
      <c r="NP60" s="19">
        <f t="shared" ca="1" si="691"/>
        <v>1</v>
      </c>
      <c r="NQ60" s="19">
        <f t="shared" ca="1" si="691"/>
        <v>1</v>
      </c>
      <c r="NR60" s="19">
        <f t="shared" ca="1" si="691"/>
        <v>1</v>
      </c>
      <c r="NS60" s="19">
        <f t="shared" ca="1" si="691"/>
        <v>1</v>
      </c>
      <c r="NT60" s="19">
        <f t="shared" ca="1" si="691"/>
        <v>1</v>
      </c>
      <c r="NU60" s="19">
        <f t="shared" ca="1" si="691"/>
        <v>1</v>
      </c>
      <c r="NV60" s="9"/>
      <c r="NW60" s="539" t="str">
        <f t="shared" ref="NW60:PF67" si="692">IF(AND($O60=NW$19, $AP60=NW$21),TRUE,"-")</f>
        <v>-</v>
      </c>
      <c r="NX60" s="539" t="str">
        <f t="shared" si="692"/>
        <v>-</v>
      </c>
      <c r="NY60" s="539" t="str">
        <f t="shared" si="692"/>
        <v>-</v>
      </c>
      <c r="NZ60" s="539" t="str">
        <f t="shared" si="692"/>
        <v>-</v>
      </c>
      <c r="OA60" s="539" t="str">
        <f t="shared" si="692"/>
        <v>-</v>
      </c>
      <c r="OB60" s="539" t="str">
        <f t="shared" si="692"/>
        <v>-</v>
      </c>
      <c r="OC60" s="539" t="str">
        <f t="shared" ca="1" si="692"/>
        <v>-</v>
      </c>
      <c r="OD60" s="539" t="str">
        <f t="shared" ca="1" si="692"/>
        <v>-</v>
      </c>
      <c r="OE60" s="539" t="str">
        <f t="shared" ca="1" si="692"/>
        <v>-</v>
      </c>
      <c r="OF60" s="539" t="str">
        <f t="shared" ca="1" si="692"/>
        <v>-</v>
      </c>
      <c r="OG60" s="539" t="str">
        <f t="shared" ca="1" si="692"/>
        <v>-</v>
      </c>
      <c r="OH60" s="539" t="str">
        <f t="shared" ca="1" si="692"/>
        <v>-</v>
      </c>
      <c r="OI60" s="539" t="str">
        <f t="shared" ca="1" si="692"/>
        <v>-</v>
      </c>
      <c r="OJ60" s="539" t="str">
        <f t="shared" ca="1" si="692"/>
        <v>-</v>
      </c>
      <c r="OK60" s="539" t="str">
        <f t="shared" ca="1" si="692"/>
        <v>-</v>
      </c>
      <c r="OL60" s="539" t="str">
        <f t="shared" ca="1" si="692"/>
        <v>-</v>
      </c>
      <c r="OM60" s="539" t="str">
        <f t="shared" ca="1" si="692"/>
        <v>-</v>
      </c>
      <c r="ON60" s="539" t="str">
        <f t="shared" ca="1" si="692"/>
        <v>-</v>
      </c>
      <c r="OO60" s="539" t="str">
        <f t="shared" ca="1" si="692"/>
        <v>-</v>
      </c>
      <c r="OP60" s="539" t="str">
        <f t="shared" ca="1" si="692"/>
        <v>-</v>
      </c>
      <c r="OQ60" s="539" t="str">
        <f t="shared" ca="1" si="692"/>
        <v>-</v>
      </c>
      <c r="OR60" s="539" t="str">
        <f t="shared" ca="1" si="692"/>
        <v>-</v>
      </c>
      <c r="OS60" s="539" t="str">
        <f t="shared" ca="1" si="692"/>
        <v>-</v>
      </c>
      <c r="OT60" s="539" t="str">
        <f t="shared" ca="1" si="692"/>
        <v>-</v>
      </c>
      <c r="OU60" s="539" t="str">
        <f t="shared" ca="1" si="692"/>
        <v>-</v>
      </c>
      <c r="OV60" s="539" t="str">
        <f t="shared" ca="1" si="692"/>
        <v>-</v>
      </c>
      <c r="OW60" s="539" t="str">
        <f t="shared" ca="1" si="692"/>
        <v>-</v>
      </c>
      <c r="OX60" s="539" t="str">
        <f t="shared" ca="1" si="692"/>
        <v>-</v>
      </c>
      <c r="OY60" s="539" t="str">
        <f t="shared" ca="1" si="692"/>
        <v>-</v>
      </c>
      <c r="OZ60" s="539" t="str">
        <f t="shared" ca="1" si="692"/>
        <v>-</v>
      </c>
      <c r="PA60" s="539" t="str">
        <f t="shared" ca="1" si="692"/>
        <v>-</v>
      </c>
      <c r="PB60" s="539" t="str">
        <f t="shared" ca="1" si="692"/>
        <v>-</v>
      </c>
      <c r="PC60" s="539" t="str">
        <f t="shared" ca="1" si="692"/>
        <v>-</v>
      </c>
      <c r="PD60" s="539" t="str">
        <f t="shared" ca="1" si="692"/>
        <v>-</v>
      </c>
      <c r="PE60" s="539" t="str">
        <f t="shared" ca="1" si="692"/>
        <v>-</v>
      </c>
      <c r="PF60" s="539" t="str">
        <f t="shared" ca="1" si="692"/>
        <v>-</v>
      </c>
      <c r="PG60" s="549" t="str">
        <f t="shared" ref="PG60:QF69" si="693">IF($O60=PG$19,TRUE,"-")</f>
        <v>-</v>
      </c>
      <c r="PH60" s="549" t="str">
        <f t="shared" si="693"/>
        <v>-</v>
      </c>
      <c r="PI60" s="549" t="str">
        <f t="shared" si="693"/>
        <v>-</v>
      </c>
      <c r="PJ60" s="549" t="str">
        <f t="shared" si="693"/>
        <v>-</v>
      </c>
      <c r="PK60" s="549" t="str">
        <f t="shared" si="693"/>
        <v>-</v>
      </c>
      <c r="PL60" s="549" t="str">
        <f t="shared" si="693"/>
        <v>-</v>
      </c>
      <c r="PM60" s="549" t="str">
        <f t="shared" si="693"/>
        <v>-</v>
      </c>
      <c r="PN60" s="549" t="str">
        <f t="shared" si="693"/>
        <v>-</v>
      </c>
      <c r="PO60" s="549" t="str">
        <f t="shared" si="693"/>
        <v>-</v>
      </c>
      <c r="PP60" s="549" t="str">
        <f t="shared" si="693"/>
        <v>-</v>
      </c>
      <c r="PQ60" s="549" t="str">
        <f t="shared" si="693"/>
        <v>-</v>
      </c>
      <c r="PR60" s="549" t="str">
        <f t="shared" si="693"/>
        <v>-</v>
      </c>
      <c r="PS60" s="549" t="str">
        <f t="shared" si="693"/>
        <v>-</v>
      </c>
      <c r="PT60" s="549" t="str">
        <f t="shared" si="693"/>
        <v>-</v>
      </c>
      <c r="PU60" s="549" t="str">
        <f t="shared" si="693"/>
        <v>-</v>
      </c>
      <c r="PV60" s="549" t="str">
        <f t="shared" si="693"/>
        <v>-</v>
      </c>
      <c r="PW60" s="549" t="str">
        <f t="shared" si="693"/>
        <v>-</v>
      </c>
      <c r="PX60" s="549" t="str">
        <f t="shared" si="693"/>
        <v>-</v>
      </c>
      <c r="PY60" s="549" t="str">
        <f t="shared" si="693"/>
        <v>-</v>
      </c>
      <c r="PZ60" s="549" t="str">
        <f t="shared" si="693"/>
        <v>-</v>
      </c>
      <c r="QA60" s="549" t="str">
        <f t="shared" si="693"/>
        <v>-</v>
      </c>
      <c r="QB60" s="549" t="str">
        <f t="shared" si="693"/>
        <v>-</v>
      </c>
      <c r="QC60" s="549" t="str">
        <f t="shared" si="693"/>
        <v>-</v>
      </c>
      <c r="QD60" s="549" t="str">
        <f t="shared" si="693"/>
        <v>-</v>
      </c>
      <c r="QE60" s="549" t="str">
        <f t="shared" si="693"/>
        <v>-</v>
      </c>
      <c r="QF60" s="549" t="str">
        <f t="shared" si="693"/>
        <v>-</v>
      </c>
      <c r="QG60" s="539" t="str">
        <f t="shared" ref="QG60:RP67" si="694">IF(AND($O60=QG$19, $AP60=QG$21),TRUE,"-")</f>
        <v>-</v>
      </c>
      <c r="QH60" s="539" t="str">
        <f t="shared" si="694"/>
        <v>-</v>
      </c>
      <c r="QI60" s="539" t="str">
        <f t="shared" si="694"/>
        <v>-</v>
      </c>
      <c r="QJ60" s="539" t="str">
        <f t="shared" si="694"/>
        <v>-</v>
      </c>
      <c r="QK60" s="539" t="str">
        <f t="shared" si="694"/>
        <v>-</v>
      </c>
      <c r="QL60" s="539" t="str">
        <f t="shared" si="694"/>
        <v>-</v>
      </c>
      <c r="QM60" s="539" t="str">
        <f t="shared" ca="1" si="694"/>
        <v>-</v>
      </c>
      <c r="QN60" s="539" t="str">
        <f t="shared" ca="1" si="694"/>
        <v>-</v>
      </c>
      <c r="QO60" s="539" t="str">
        <f t="shared" ca="1" si="694"/>
        <v>-</v>
      </c>
      <c r="QP60" s="539" t="str">
        <f t="shared" ca="1" si="694"/>
        <v>-</v>
      </c>
      <c r="QQ60" s="539" t="str">
        <f t="shared" ca="1" si="694"/>
        <v>-</v>
      </c>
      <c r="QR60" s="539" t="str">
        <f t="shared" ca="1" si="694"/>
        <v>-</v>
      </c>
      <c r="QS60" s="539" t="str">
        <f t="shared" ca="1" si="694"/>
        <v>-</v>
      </c>
      <c r="QT60" s="539" t="str">
        <f t="shared" ca="1" si="694"/>
        <v>-</v>
      </c>
      <c r="QU60" s="539" t="str">
        <f t="shared" ca="1" si="694"/>
        <v>-</v>
      </c>
      <c r="QV60" s="539" t="str">
        <f t="shared" ca="1" si="694"/>
        <v>-</v>
      </c>
      <c r="QW60" s="539" t="str">
        <f t="shared" ca="1" si="694"/>
        <v>-</v>
      </c>
      <c r="QX60" s="539" t="str">
        <f t="shared" ca="1" si="694"/>
        <v>-</v>
      </c>
      <c r="QY60" s="539" t="str">
        <f t="shared" ca="1" si="694"/>
        <v>-</v>
      </c>
      <c r="QZ60" s="539" t="str">
        <f t="shared" ca="1" si="694"/>
        <v>-</v>
      </c>
      <c r="RA60" s="539" t="str">
        <f t="shared" ca="1" si="694"/>
        <v>-</v>
      </c>
      <c r="RB60" s="539" t="str">
        <f t="shared" ca="1" si="694"/>
        <v>-</v>
      </c>
      <c r="RC60" s="539" t="str">
        <f t="shared" ca="1" si="694"/>
        <v>-</v>
      </c>
      <c r="RD60" s="539" t="str">
        <f t="shared" ca="1" si="694"/>
        <v>-</v>
      </c>
      <c r="RE60" s="539" t="str">
        <f t="shared" ca="1" si="694"/>
        <v>-</v>
      </c>
      <c r="RF60" s="539" t="str">
        <f t="shared" ca="1" si="694"/>
        <v>-</v>
      </c>
      <c r="RG60" s="539" t="str">
        <f t="shared" ca="1" si="694"/>
        <v>-</v>
      </c>
      <c r="RH60" s="539" t="str">
        <f t="shared" ca="1" si="694"/>
        <v>-</v>
      </c>
      <c r="RI60" s="539" t="str">
        <f t="shared" ca="1" si="694"/>
        <v>-</v>
      </c>
      <c r="RJ60" s="539" t="str">
        <f t="shared" ca="1" si="694"/>
        <v>-</v>
      </c>
      <c r="RK60" s="539" t="str">
        <f t="shared" ca="1" si="694"/>
        <v>-</v>
      </c>
      <c r="RL60" s="539" t="str">
        <f t="shared" ca="1" si="694"/>
        <v>-</v>
      </c>
      <c r="RM60" s="539" t="str">
        <f t="shared" ca="1" si="694"/>
        <v>-</v>
      </c>
      <c r="RN60" s="539" t="str">
        <f t="shared" ca="1" si="694"/>
        <v>-</v>
      </c>
      <c r="RO60" s="539" t="str">
        <f t="shared" ca="1" si="694"/>
        <v>-</v>
      </c>
      <c r="RP60" s="539" t="str">
        <f t="shared" ca="1" si="694"/>
        <v>-</v>
      </c>
      <c r="RQ60" s="549" t="str">
        <f t="shared" ref="RQ60:SP69" si="695">IF($O60=RQ$19,TRUE,"-")</f>
        <v>-</v>
      </c>
      <c r="RR60" s="549" t="str">
        <f t="shared" si="695"/>
        <v>-</v>
      </c>
      <c r="RS60" s="549" t="str">
        <f t="shared" si="695"/>
        <v>-</v>
      </c>
      <c r="RT60" s="549" t="str">
        <f t="shared" si="695"/>
        <v>-</v>
      </c>
      <c r="RU60" s="549" t="str">
        <f t="shared" si="695"/>
        <v>-</v>
      </c>
      <c r="RV60" s="549" t="str">
        <f t="shared" si="695"/>
        <v>-</v>
      </c>
      <c r="RW60" s="549" t="str">
        <f t="shared" si="695"/>
        <v>-</v>
      </c>
      <c r="RX60" s="549" t="str">
        <f t="shared" si="695"/>
        <v>-</v>
      </c>
      <c r="RY60" s="549" t="str">
        <f t="shared" si="695"/>
        <v>-</v>
      </c>
      <c r="RZ60" s="549" t="str">
        <f t="shared" si="695"/>
        <v>-</v>
      </c>
      <c r="SA60" s="549" t="str">
        <f t="shared" si="695"/>
        <v>-</v>
      </c>
      <c r="SB60" s="549" t="str">
        <f t="shared" si="695"/>
        <v>-</v>
      </c>
      <c r="SC60" s="549" t="str">
        <f t="shared" si="695"/>
        <v>-</v>
      </c>
      <c r="SD60" s="549" t="str">
        <f t="shared" si="695"/>
        <v>-</v>
      </c>
      <c r="SE60" s="549" t="str">
        <f t="shared" si="695"/>
        <v>-</v>
      </c>
      <c r="SF60" s="549" t="str">
        <f t="shared" si="695"/>
        <v>-</v>
      </c>
      <c r="SG60" s="549" t="str">
        <f t="shared" si="695"/>
        <v>-</v>
      </c>
      <c r="SH60" s="549" t="str">
        <f t="shared" si="695"/>
        <v>-</v>
      </c>
      <c r="SI60" s="549" t="str">
        <f t="shared" si="695"/>
        <v>-</v>
      </c>
      <c r="SJ60" s="549" t="str">
        <f t="shared" si="695"/>
        <v>-</v>
      </c>
      <c r="SK60" s="549" t="str">
        <f t="shared" si="695"/>
        <v>-</v>
      </c>
      <c r="SL60" s="549" t="str">
        <f t="shared" si="695"/>
        <v>-</v>
      </c>
      <c r="SM60" s="549" t="str">
        <f t="shared" si="695"/>
        <v>-</v>
      </c>
      <c r="SN60" s="549" t="str">
        <f t="shared" si="695"/>
        <v>-</v>
      </c>
      <c r="SO60" s="549" t="str">
        <f t="shared" si="695"/>
        <v>-</v>
      </c>
      <c r="SP60" s="549" t="str">
        <f t="shared" si="695"/>
        <v>-</v>
      </c>
      <c r="SQ60" s="539" t="b">
        <f t="shared" ref="SQ60:TZ67" si="696">IF(AND($O60=SQ$19, $AP60=SQ$21),TRUE,"-")</f>
        <v>1</v>
      </c>
      <c r="SR60" s="539" t="b">
        <f t="shared" si="696"/>
        <v>1</v>
      </c>
      <c r="SS60" s="539" t="b">
        <f t="shared" si="696"/>
        <v>1</v>
      </c>
      <c r="ST60" s="539" t="b">
        <f t="shared" si="696"/>
        <v>1</v>
      </c>
      <c r="SU60" s="539" t="b">
        <f t="shared" si="696"/>
        <v>1</v>
      </c>
      <c r="SV60" s="539" t="b">
        <f t="shared" si="696"/>
        <v>1</v>
      </c>
      <c r="SW60" s="539" t="str">
        <f t="shared" ca="1" si="696"/>
        <v>-</v>
      </c>
      <c r="SX60" s="539" t="str">
        <f t="shared" ca="1" si="696"/>
        <v>-</v>
      </c>
      <c r="SY60" s="539" t="str">
        <f t="shared" ca="1" si="696"/>
        <v>-</v>
      </c>
      <c r="SZ60" s="539" t="str">
        <f t="shared" ca="1" si="696"/>
        <v>-</v>
      </c>
      <c r="TA60" s="539" t="str">
        <f t="shared" ca="1" si="696"/>
        <v>-</v>
      </c>
      <c r="TB60" s="539" t="str">
        <f t="shared" ca="1" si="696"/>
        <v>-</v>
      </c>
      <c r="TC60" s="539" t="str">
        <f t="shared" ca="1" si="696"/>
        <v>-</v>
      </c>
      <c r="TD60" s="539" t="str">
        <f t="shared" ca="1" si="696"/>
        <v>-</v>
      </c>
      <c r="TE60" s="539" t="str">
        <f t="shared" ca="1" si="696"/>
        <v>-</v>
      </c>
      <c r="TF60" s="539" t="str">
        <f t="shared" ca="1" si="696"/>
        <v>-</v>
      </c>
      <c r="TG60" s="539" t="str">
        <f t="shared" ca="1" si="696"/>
        <v>-</v>
      </c>
      <c r="TH60" s="539" t="str">
        <f t="shared" ca="1" si="696"/>
        <v>-</v>
      </c>
      <c r="TI60" s="539" t="str">
        <f t="shared" ca="1" si="696"/>
        <v>-</v>
      </c>
      <c r="TJ60" s="539" t="str">
        <f t="shared" ca="1" si="696"/>
        <v>-</v>
      </c>
      <c r="TK60" s="539" t="str">
        <f t="shared" ca="1" si="696"/>
        <v>-</v>
      </c>
      <c r="TL60" s="539" t="str">
        <f t="shared" ca="1" si="696"/>
        <v>-</v>
      </c>
      <c r="TM60" s="539" t="str">
        <f t="shared" ca="1" si="696"/>
        <v>-</v>
      </c>
      <c r="TN60" s="539" t="str">
        <f t="shared" ca="1" si="696"/>
        <v>-</v>
      </c>
      <c r="TO60" s="539" t="str">
        <f t="shared" ca="1" si="696"/>
        <v>-</v>
      </c>
      <c r="TP60" s="539" t="str">
        <f t="shared" ca="1" si="696"/>
        <v>-</v>
      </c>
      <c r="TQ60" s="539" t="str">
        <f t="shared" ca="1" si="696"/>
        <v>-</v>
      </c>
      <c r="TR60" s="539" t="str">
        <f t="shared" ca="1" si="696"/>
        <v>-</v>
      </c>
      <c r="TS60" s="539" t="str">
        <f t="shared" ca="1" si="696"/>
        <v>-</v>
      </c>
      <c r="TT60" s="539" t="str">
        <f t="shared" ca="1" si="696"/>
        <v>-</v>
      </c>
      <c r="TU60" s="539" t="str">
        <f t="shared" ca="1" si="696"/>
        <v>-</v>
      </c>
      <c r="TV60" s="539" t="str">
        <f t="shared" ca="1" si="696"/>
        <v>-</v>
      </c>
      <c r="TW60" s="539" t="str">
        <f t="shared" ca="1" si="696"/>
        <v>-</v>
      </c>
      <c r="TX60" s="539" t="str">
        <f t="shared" ca="1" si="696"/>
        <v>-</v>
      </c>
      <c r="TY60" s="539" t="str">
        <f t="shared" ca="1" si="696"/>
        <v>-</v>
      </c>
      <c r="TZ60" s="539" t="str">
        <f t="shared" ca="1" si="696"/>
        <v>-</v>
      </c>
      <c r="UA60" s="549" t="b">
        <f t="shared" ref="UA60:UZ69" si="697">IF($O60=UA$19,TRUE,"-")</f>
        <v>1</v>
      </c>
      <c r="UB60" s="549" t="b">
        <f t="shared" si="697"/>
        <v>1</v>
      </c>
      <c r="UC60" s="549" t="b">
        <f t="shared" si="697"/>
        <v>1</v>
      </c>
      <c r="UD60" s="549" t="b">
        <f t="shared" si="697"/>
        <v>1</v>
      </c>
      <c r="UE60" s="549" t="b">
        <f t="shared" si="697"/>
        <v>1</v>
      </c>
      <c r="UF60" s="549" t="b">
        <f t="shared" si="697"/>
        <v>1</v>
      </c>
      <c r="UG60" s="549" t="b">
        <f t="shared" si="697"/>
        <v>1</v>
      </c>
      <c r="UH60" s="549" t="b">
        <f t="shared" si="697"/>
        <v>1</v>
      </c>
      <c r="UI60" s="549" t="b">
        <f t="shared" si="697"/>
        <v>1</v>
      </c>
      <c r="UJ60" s="549" t="b">
        <f t="shared" si="697"/>
        <v>1</v>
      </c>
      <c r="UK60" s="549" t="b">
        <f t="shared" si="697"/>
        <v>1</v>
      </c>
      <c r="UL60" s="549" t="b">
        <f t="shared" si="697"/>
        <v>1</v>
      </c>
      <c r="UM60" s="549" t="b">
        <f t="shared" si="697"/>
        <v>1</v>
      </c>
      <c r="UN60" s="549" t="b">
        <f t="shared" si="697"/>
        <v>1</v>
      </c>
      <c r="UO60" s="549" t="b">
        <f t="shared" si="697"/>
        <v>1</v>
      </c>
      <c r="UP60" s="549" t="b">
        <f t="shared" si="697"/>
        <v>1</v>
      </c>
      <c r="UQ60" s="549" t="b">
        <f t="shared" si="697"/>
        <v>1</v>
      </c>
      <c r="UR60" s="549" t="b">
        <f t="shared" si="697"/>
        <v>1</v>
      </c>
      <c r="US60" s="549" t="b">
        <f t="shared" si="697"/>
        <v>1</v>
      </c>
      <c r="UT60" s="549" t="b">
        <f t="shared" si="697"/>
        <v>1</v>
      </c>
      <c r="UU60" s="549" t="b">
        <f t="shared" si="697"/>
        <v>1</v>
      </c>
      <c r="UV60" s="549" t="b">
        <f t="shared" si="697"/>
        <v>1</v>
      </c>
      <c r="UW60" s="549" t="b">
        <f t="shared" si="697"/>
        <v>1</v>
      </c>
      <c r="UX60" s="549" t="b">
        <f t="shared" si="697"/>
        <v>1</v>
      </c>
      <c r="UY60" s="549" t="b">
        <f t="shared" si="697"/>
        <v>1</v>
      </c>
      <c r="UZ60" s="549" t="b">
        <f t="shared" si="697"/>
        <v>1</v>
      </c>
      <c r="VA60" s="19">
        <f t="shared" ca="1" si="671"/>
        <v>0</v>
      </c>
      <c r="VB60" s="23">
        <v>0</v>
      </c>
    </row>
    <row r="61" spans="1:574" outlineLevel="1">
      <c r="A61" s="21">
        <f t="shared" si="93"/>
        <v>56</v>
      </c>
      <c r="B61" s="21">
        <f t="shared" si="673"/>
        <v>18</v>
      </c>
      <c r="C61">
        <v>108</v>
      </c>
      <c r="D61" s="19" t="str">
        <f t="shared" ca="1" si="583"/>
        <v>SNSW</v>
      </c>
      <c r="E61" t="b">
        <v>0</v>
      </c>
      <c r="F61" t="b">
        <v>0</v>
      </c>
      <c r="G61" t="b">
        <f t="shared" si="686"/>
        <v>0</v>
      </c>
      <c r="H61" s="215">
        <f t="shared" ca="1" si="685"/>
        <v>7</v>
      </c>
      <c r="I61" s="26">
        <v>2</v>
      </c>
      <c r="J61" s="26">
        <v>1</v>
      </c>
      <c r="K61" s="26" t="str">
        <f>""</f>
        <v/>
      </c>
      <c r="L61" s="26">
        <v>0</v>
      </c>
      <c r="M61" s="26">
        <f t="shared" si="585"/>
        <v>2</v>
      </c>
      <c r="N61" s="26">
        <v>2</v>
      </c>
      <c r="O61" s="26">
        <v>3</v>
      </c>
      <c r="P61" s="26">
        <v>2</v>
      </c>
      <c r="Q61" s="26">
        <v>0</v>
      </c>
      <c r="R61" s="26">
        <v>0</v>
      </c>
      <c r="S61" s="26">
        <v>0</v>
      </c>
      <c r="T61" s="26">
        <v>0</v>
      </c>
      <c r="U61" s="26">
        <v>1</v>
      </c>
      <c r="V61" s="116">
        <v>1</v>
      </c>
      <c r="W61" s="116">
        <v>2</v>
      </c>
      <c r="X61" s="116">
        <v>2</v>
      </c>
      <c r="Y61" s="211"/>
      <c r="Z61" s="211"/>
      <c r="AA61" s="211"/>
      <c r="AB61" s="211"/>
      <c r="AC61" s="26">
        <v>0</v>
      </c>
      <c r="AD61" s="211"/>
      <c r="AE61" s="211"/>
      <c r="AF61" s="211"/>
      <c r="AG61" s="211"/>
      <c r="AH61" s="211"/>
      <c r="AI61" s="211"/>
      <c r="AJ61" s="211"/>
      <c r="AK61" s="211"/>
      <c r="AL61" s="136">
        <f t="shared" si="586"/>
        <v>2</v>
      </c>
      <c r="AM61" s="136">
        <f>INDEX(CHOOSE($O61,DataAutumn!i.AdultDrys,DataWinter!i.AdultDrys,DataSpring!i.AdultDrys),1,$N61)</f>
        <v>3</v>
      </c>
      <c r="AN61" s="5">
        <f t="shared" si="587"/>
        <v>2</v>
      </c>
      <c r="AO61" s="5">
        <f t="shared" si="587"/>
        <v>0</v>
      </c>
      <c r="AP61" s="5">
        <f t="shared" si="588"/>
        <v>1</v>
      </c>
      <c r="AQ61" s="211"/>
      <c r="AR61" s="211"/>
      <c r="AS61" s="356" t="str">
        <f t="shared" ca="1" si="589"/>
        <v>optimum_carry 00007 SNSW MWM    numbers5000 pasture381 Day204 Scan2-0000 RR000p GP100p WP080p MP080p T_TRUE (F33N11)</v>
      </c>
      <c r="AT61" s="9" t="str">
        <f ca="1">IF(COUNTIF(AS$5:AS61,AS61)=1,"-","Dup")</f>
        <v>-</v>
      </c>
      <c r="AU61" s="9"/>
      <c r="AV61" s="19" t="str">
        <f t="shared" ca="1" si="590"/>
        <v>-</v>
      </c>
      <c r="AW61" s="19" t="str">
        <f t="shared" ca="1" si="590"/>
        <v>-</v>
      </c>
      <c r="AX61" s="19" t="str">
        <f t="shared" ca="1" si="590"/>
        <v>-</v>
      </c>
      <c r="AY61" s="19" t="str">
        <f t="shared" ca="1" si="590"/>
        <v>-</v>
      </c>
      <c r="AZ61" s="19" t="str">
        <f t="shared" ca="1" si="590"/>
        <v>-</v>
      </c>
      <c r="BA61" s="19" t="str">
        <f t="shared" ca="1" si="590"/>
        <v>-</v>
      </c>
      <c r="BB61" s="19" t="str">
        <f t="shared" ca="1" si="590"/>
        <v>-</v>
      </c>
      <c r="BC61" s="19" t="str">
        <f t="shared" ca="1" si="590"/>
        <v>-</v>
      </c>
      <c r="BD61" s="9"/>
      <c r="BE61" s="5" t="b">
        <f t="shared" si="591"/>
        <v>0</v>
      </c>
      <c r="BF61" s="5" t="str">
        <f t="shared" si="591"/>
        <v>-</v>
      </c>
      <c r="BG61" s="5" t="b">
        <f t="shared" si="591"/>
        <v>0</v>
      </c>
      <c r="BH61" s="5" t="b">
        <f t="shared" si="591"/>
        <v>1</v>
      </c>
      <c r="BI61" s="5" t="b">
        <f t="shared" si="591"/>
        <v>1</v>
      </c>
      <c r="BJ61" s="136">
        <f t="shared" si="591"/>
        <v>0</v>
      </c>
      <c r="BK61" s="19" t="b">
        <f t="shared" ca="1" si="592"/>
        <v>0</v>
      </c>
      <c r="BL61" s="9"/>
      <c r="BM61" s="5" t="str">
        <f t="shared" ca="1" si="593"/>
        <v>-</v>
      </c>
      <c r="BN61" s="19" t="str">
        <f t="shared" ca="1" si="594"/>
        <v>-</v>
      </c>
      <c r="BO61" s="19" t="str">
        <f t="shared" ca="1" si="594"/>
        <v>-</v>
      </c>
      <c r="BP61" s="19" t="str">
        <f t="shared" ca="1" si="594"/>
        <v>-</v>
      </c>
      <c r="BQ61" s="5" t="str">
        <f t="shared" ca="1" si="595"/>
        <v>-</v>
      </c>
      <c r="BR61" s="19" t="str">
        <f t="shared" ca="1" si="596"/>
        <v>-</v>
      </c>
      <c r="BS61" s="5" t="str">
        <f t="shared" ca="1" si="597"/>
        <v>-</v>
      </c>
      <c r="BT61" s="19" t="str">
        <f t="shared" ca="1" si="598"/>
        <v>-</v>
      </c>
      <c r="BU61" s="19" t="str">
        <f t="shared" ca="1" si="598"/>
        <v>-</v>
      </c>
      <c r="BV61" s="19" t="str">
        <f t="shared" ca="1" si="598"/>
        <v>-</v>
      </c>
      <c r="BW61" s="5" t="str">
        <f t="shared" ca="1" si="599"/>
        <v>-</v>
      </c>
      <c r="BX61" s="9"/>
      <c r="BY61" s="5" t="b">
        <f t="shared" si="600"/>
        <v>0</v>
      </c>
      <c r="BZ61" s="5" t="str">
        <f t="shared" ca="1" si="601"/>
        <v>-</v>
      </c>
      <c r="CA61" s="5" t="str">
        <f t="shared" ca="1" si="602"/>
        <v>-</v>
      </c>
      <c r="CB61" s="5" t="str">
        <f t="shared" ca="1" si="602"/>
        <v>-</v>
      </c>
      <c r="CC61" s="5" t="str">
        <f t="shared" ca="1" si="602"/>
        <v>-</v>
      </c>
      <c r="CD61" s="5" t="str">
        <f t="shared" ca="1" si="602"/>
        <v>-</v>
      </c>
      <c r="CE61" s="5" t="str">
        <f t="shared" ca="1" si="602"/>
        <v>-</v>
      </c>
      <c r="CF61" s="5" t="str">
        <f t="shared" ca="1" si="602"/>
        <v>-</v>
      </c>
      <c r="CG61" s="5" t="str">
        <f t="shared" ca="1" si="602"/>
        <v>-</v>
      </c>
      <c r="CH61" s="5" t="str">
        <f t="shared" ca="1" si="602"/>
        <v>-</v>
      </c>
      <c r="CI61" s="9"/>
      <c r="CJ61" s="12" t="b">
        <v>1</v>
      </c>
      <c r="CK61" s="12" t="b">
        <v>1</v>
      </c>
      <c r="CL61" s="12" t="b">
        <v>1</v>
      </c>
      <c r="CM61" s="12">
        <v>22312000005</v>
      </c>
      <c r="CN61" s="12" t="b">
        <v>0</v>
      </c>
      <c r="CO61" s="19" t="str">
        <f t="shared" ca="1" si="603"/>
        <v>-</v>
      </c>
      <c r="CP61" s="19" t="str">
        <f t="shared" ca="1" si="603"/>
        <v>-</v>
      </c>
      <c r="CQ61" s="19" t="str">
        <f t="shared" ca="1" si="603"/>
        <v>-</v>
      </c>
      <c r="CR61" s="433">
        <f t="shared" si="604"/>
        <v>652</v>
      </c>
      <c r="CS61" s="433">
        <f t="shared" si="604"/>
        <v>686</v>
      </c>
      <c r="CT61" s="433">
        <f t="shared" si="604"/>
        <v>721</v>
      </c>
      <c r="CU61" s="144">
        <f t="shared" si="605"/>
        <v>378</v>
      </c>
      <c r="CV61" s="144">
        <f t="shared" si="605"/>
        <v>413</v>
      </c>
      <c r="CW61" s="144">
        <f t="shared" si="605"/>
        <v>448</v>
      </c>
      <c r="CX61" s="19" t="str">
        <f t="shared" ca="1" si="687"/>
        <v>-</v>
      </c>
      <c r="CY61" s="19" t="str">
        <f t="shared" ca="1" si="687"/>
        <v>-</v>
      </c>
      <c r="CZ61" s="19" t="str">
        <f t="shared" ca="1" si="687"/>
        <v>-</v>
      </c>
      <c r="DA61" s="19" t="str">
        <f t="shared" ca="1" si="687"/>
        <v>-</v>
      </c>
      <c r="DB61" s="19" t="str">
        <f t="shared" ca="1" si="687"/>
        <v>-</v>
      </c>
      <c r="DC61" s="19" t="str">
        <f t="shared" ca="1" si="687"/>
        <v>-</v>
      </c>
      <c r="DD61" s="19">
        <f t="shared" ca="1" si="687"/>
        <v>1</v>
      </c>
      <c r="DE61" s="19">
        <f t="shared" ca="1" si="687"/>
        <v>1</v>
      </c>
      <c r="DF61" s="19">
        <f t="shared" ca="1" si="687"/>
        <v>0</v>
      </c>
      <c r="DG61" s="19" t="str">
        <f t="shared" ca="1" si="687"/>
        <v>-</v>
      </c>
      <c r="DH61" s="19" t="str">
        <f t="shared" ca="1" si="687"/>
        <v>-</v>
      </c>
      <c r="DI61" s="19" t="str">
        <f t="shared" ca="1" si="687"/>
        <v>-</v>
      </c>
      <c r="DJ61" s="19" t="str">
        <f t="shared" ca="1" si="687"/>
        <v>-</v>
      </c>
      <c r="DK61" s="19" t="str">
        <f t="shared" ca="1" si="687"/>
        <v>-</v>
      </c>
      <c r="DL61" s="19">
        <f t="shared" ca="1" si="687"/>
        <v>0</v>
      </c>
      <c r="DM61" s="19" t="str">
        <f t="shared" ca="1" si="687"/>
        <v>-</v>
      </c>
      <c r="DN61" s="19" t="str">
        <f t="shared" ca="1" si="687"/>
        <v>-</v>
      </c>
      <c r="DO61" s="19" t="str">
        <f t="shared" ca="1" si="603"/>
        <v>-</v>
      </c>
      <c r="DP61" s="19">
        <f t="shared" ca="1" si="603"/>
        <v>0</v>
      </c>
      <c r="DQ61" s="19">
        <f t="shared" ca="1" si="603"/>
        <v>0</v>
      </c>
      <c r="DR61" s="9"/>
      <c r="DS61" s="19">
        <f t="shared" ca="1" si="607"/>
        <v>0</v>
      </c>
      <c r="DT61" s="19">
        <f t="shared" ca="1" si="607"/>
        <v>0</v>
      </c>
      <c r="DU61" s="19">
        <f t="shared" ca="1" si="607"/>
        <v>0</v>
      </c>
      <c r="DV61" s="19">
        <f t="shared" ca="1" si="607"/>
        <v>0</v>
      </c>
      <c r="DW61" s="19">
        <f t="shared" ca="1" si="607"/>
        <v>0</v>
      </c>
      <c r="DX61" s="19">
        <f t="shared" ca="1" si="607"/>
        <v>0</v>
      </c>
      <c r="DY61" s="19">
        <f t="shared" ca="1" si="607"/>
        <v>0</v>
      </c>
      <c r="DZ61" s="19">
        <f t="shared" ca="1" si="607"/>
        <v>0</v>
      </c>
      <c r="EA61" s="19">
        <f t="shared" ca="1" si="607"/>
        <v>0</v>
      </c>
      <c r="EB61" s="19">
        <f t="shared" ca="1" si="607"/>
        <v>0</v>
      </c>
      <c r="EC61" s="19">
        <f t="shared" ca="1" si="607"/>
        <v>0</v>
      </c>
      <c r="ED61" s="19">
        <f t="shared" ca="1" si="607"/>
        <v>0</v>
      </c>
      <c r="EE61" s="19">
        <f t="shared" ca="1" si="607"/>
        <v>0</v>
      </c>
      <c r="EF61" s="433">
        <f t="shared" si="608"/>
        <v>0</v>
      </c>
      <c r="EG61" s="433">
        <f t="shared" si="608"/>
        <v>0</v>
      </c>
      <c r="EH61" s="116">
        <f t="shared" si="609"/>
        <v>0</v>
      </c>
      <c r="EI61" s="116">
        <f t="shared" ca="1" si="609"/>
        <v>0</v>
      </c>
      <c r="EJ61" s="116">
        <f t="shared" ca="1" si="609"/>
        <v>0</v>
      </c>
      <c r="EK61" s="116">
        <f t="shared" ca="1" si="609"/>
        <v>0</v>
      </c>
      <c r="EL61" s="116">
        <f t="shared" ca="1" si="609"/>
        <v>0</v>
      </c>
      <c r="EM61" s="537">
        <f t="shared" ca="1" si="610"/>
        <v>0</v>
      </c>
      <c r="EN61" s="116">
        <f t="shared" ca="1" si="611"/>
        <v>0</v>
      </c>
      <c r="EO61" s="116">
        <f t="shared" ca="1" si="611"/>
        <v>0</v>
      </c>
      <c r="EP61" s="116">
        <f t="shared" ca="1" si="611"/>
        <v>0</v>
      </c>
      <c r="EQ61" s="116">
        <f t="shared" ca="1" si="611"/>
        <v>0</v>
      </c>
      <c r="ER61" s="116">
        <f t="shared" ca="1" si="611"/>
        <v>0</v>
      </c>
      <c r="ES61" s="537">
        <f t="shared" ca="1" si="612"/>
        <v>0</v>
      </c>
      <c r="ET61" s="116">
        <f t="shared" ca="1" si="613"/>
        <v>0</v>
      </c>
      <c r="EU61" s="116">
        <f t="shared" ca="1" si="613"/>
        <v>0</v>
      </c>
      <c r="EV61" s="116">
        <f t="shared" ca="1" si="613"/>
        <v>0</v>
      </c>
      <c r="EW61" s="116">
        <f t="shared" ca="1" si="613"/>
        <v>0</v>
      </c>
      <c r="EX61" s="116">
        <f t="shared" ca="1" si="613"/>
        <v>0</v>
      </c>
      <c r="EY61" s="537">
        <f t="shared" ca="1" si="614"/>
        <v>0</v>
      </c>
      <c r="EZ61" s="116">
        <f t="shared" ca="1" si="615"/>
        <v>0</v>
      </c>
      <c r="FA61" s="116">
        <f t="shared" ca="1" si="615"/>
        <v>0</v>
      </c>
      <c r="FB61" s="116">
        <f t="shared" ca="1" si="615"/>
        <v>0</v>
      </c>
      <c r="FC61" s="116">
        <f t="shared" ca="1" si="615"/>
        <v>0</v>
      </c>
      <c r="FD61" s="116">
        <f t="shared" ca="1" si="615"/>
        <v>0</v>
      </c>
      <c r="FE61" s="537">
        <f t="shared" ca="1" si="616"/>
        <v>0</v>
      </c>
      <c r="FF61" s="116">
        <f t="shared" ca="1" si="617"/>
        <v>0</v>
      </c>
      <c r="FG61" s="116">
        <f t="shared" ca="1" si="617"/>
        <v>0</v>
      </c>
      <c r="FH61" s="116">
        <f t="shared" ca="1" si="617"/>
        <v>0</v>
      </c>
      <c r="FI61" s="116">
        <f t="shared" ca="1" si="617"/>
        <v>0</v>
      </c>
      <c r="FJ61" s="116">
        <f t="shared" ca="1" si="617"/>
        <v>0</v>
      </c>
      <c r="FK61" s="537">
        <f t="shared" ca="1" si="618"/>
        <v>0</v>
      </c>
      <c r="FL61" s="116">
        <f t="shared" ca="1" si="619"/>
        <v>0</v>
      </c>
      <c r="FM61" s="116">
        <f t="shared" ca="1" si="619"/>
        <v>0</v>
      </c>
      <c r="FN61" s="116">
        <f t="shared" ca="1" si="619"/>
        <v>0</v>
      </c>
      <c r="FO61" s="116">
        <f t="shared" ca="1" si="619"/>
        <v>0</v>
      </c>
      <c r="FP61" s="116">
        <f t="shared" ca="1" si="619"/>
        <v>0</v>
      </c>
      <c r="FQ61" s="537">
        <f t="shared" ca="1" si="620"/>
        <v>0</v>
      </c>
      <c r="FR61" s="117">
        <f t="shared" ca="1" si="621"/>
        <v>0</v>
      </c>
      <c r="FS61" s="117">
        <f t="shared" ca="1" si="621"/>
        <v>0</v>
      </c>
      <c r="FT61" s="117">
        <f t="shared" ca="1" si="621"/>
        <v>0</v>
      </c>
      <c r="FU61" s="117">
        <f t="shared" ca="1" si="621"/>
        <v>0</v>
      </c>
      <c r="FV61" s="556">
        <f t="shared" ca="1" si="688"/>
        <v>0</v>
      </c>
      <c r="FW61" s="556">
        <f t="shared" ca="1" si="688"/>
        <v>0</v>
      </c>
      <c r="FX61" s="556">
        <f t="shared" ca="1" si="688"/>
        <v>0</v>
      </c>
      <c r="FY61" s="556">
        <f t="shared" ca="1" si="688"/>
        <v>0</v>
      </c>
      <c r="FZ61" s="556">
        <f t="shared" ca="1" si="688"/>
        <v>0</v>
      </c>
      <c r="GA61" s="556">
        <f t="shared" ca="1" si="688"/>
        <v>0</v>
      </c>
      <c r="GB61" s="556">
        <f t="shared" ca="1" si="688"/>
        <v>0</v>
      </c>
      <c r="GC61" s="556">
        <f t="shared" ca="1" si="688"/>
        <v>0</v>
      </c>
      <c r="GD61" s="556">
        <f t="shared" ca="1" si="688"/>
        <v>0</v>
      </c>
      <c r="GE61" s="556">
        <f t="shared" ca="1" si="688"/>
        <v>0</v>
      </c>
      <c r="GF61" s="556">
        <f t="shared" ca="1" si="688"/>
        <v>0</v>
      </c>
      <c r="GG61" s="556">
        <f t="shared" ca="1" si="688"/>
        <v>0</v>
      </c>
      <c r="GH61" s="556">
        <f t="shared" ca="1" si="688"/>
        <v>0</v>
      </c>
      <c r="GI61" s="556">
        <f t="shared" ca="1" si="688"/>
        <v>0</v>
      </c>
      <c r="GJ61" s="556">
        <f t="shared" ca="1" si="688"/>
        <v>0</v>
      </c>
      <c r="GK61" s="556">
        <f t="shared" ca="1" si="688"/>
        <v>0</v>
      </c>
      <c r="GL61" s="556">
        <f t="shared" ca="1" si="688"/>
        <v>0</v>
      </c>
      <c r="GM61" s="556">
        <f t="shared" ca="1" si="688"/>
        <v>0</v>
      </c>
      <c r="GN61" s="556">
        <f t="shared" ca="1" si="688"/>
        <v>0</v>
      </c>
      <c r="GO61" s="556">
        <f t="shared" ca="1" si="688"/>
        <v>0</v>
      </c>
      <c r="GP61" s="19">
        <f t="shared" ca="1" si="623"/>
        <v>0</v>
      </c>
      <c r="GQ61" s="116">
        <f t="shared" ca="1" si="624"/>
        <v>0</v>
      </c>
      <c r="GR61" s="116">
        <f t="shared" ca="1" si="624"/>
        <v>0</v>
      </c>
      <c r="GS61" s="116">
        <f t="shared" ca="1" si="624"/>
        <v>0</v>
      </c>
      <c r="GT61" s="116">
        <f t="shared" ca="1" si="624"/>
        <v>0</v>
      </c>
      <c r="GU61" s="116">
        <f t="shared" ca="1" si="624"/>
        <v>0</v>
      </c>
      <c r="GV61" s="537">
        <f t="shared" ca="1" si="625"/>
        <v>0</v>
      </c>
      <c r="GW61" s="116">
        <f t="shared" ca="1" si="626"/>
        <v>0</v>
      </c>
      <c r="GX61" s="116">
        <f t="shared" ca="1" si="626"/>
        <v>0</v>
      </c>
      <c r="GY61" s="116">
        <f t="shared" ca="1" si="626"/>
        <v>0</v>
      </c>
      <c r="GZ61" s="116">
        <f t="shared" ca="1" si="626"/>
        <v>0</v>
      </c>
      <c r="HA61" s="116">
        <f t="shared" ca="1" si="626"/>
        <v>0</v>
      </c>
      <c r="HB61" s="537">
        <f t="shared" ca="1" si="627"/>
        <v>0</v>
      </c>
      <c r="HC61" s="116">
        <f t="shared" ca="1" si="628"/>
        <v>0</v>
      </c>
      <c r="HD61" s="116">
        <f t="shared" ca="1" si="628"/>
        <v>0</v>
      </c>
      <c r="HE61" s="116">
        <f t="shared" ca="1" si="628"/>
        <v>0</v>
      </c>
      <c r="HF61" s="116">
        <f t="shared" ca="1" si="628"/>
        <v>0</v>
      </c>
      <c r="HG61" s="116">
        <f t="shared" ca="1" si="628"/>
        <v>0</v>
      </c>
      <c r="HH61" s="537">
        <f t="shared" ca="1" si="629"/>
        <v>0</v>
      </c>
      <c r="HI61" s="116">
        <f t="shared" ca="1" si="630"/>
        <v>0</v>
      </c>
      <c r="HJ61" s="116">
        <f t="shared" ca="1" si="630"/>
        <v>0</v>
      </c>
      <c r="HK61" s="116">
        <f t="shared" ca="1" si="630"/>
        <v>0</v>
      </c>
      <c r="HL61" s="116">
        <f t="shared" ca="1" si="630"/>
        <v>0</v>
      </c>
      <c r="HM61" s="116">
        <f t="shared" ca="1" si="630"/>
        <v>0</v>
      </c>
      <c r="HN61" s="537">
        <f t="shared" ca="1" si="631"/>
        <v>0</v>
      </c>
      <c r="HO61" s="116">
        <f t="shared" ca="1" si="632"/>
        <v>0</v>
      </c>
      <c r="HP61" s="116">
        <f t="shared" ca="1" si="632"/>
        <v>0</v>
      </c>
      <c r="HQ61" s="116">
        <f t="shared" ca="1" si="632"/>
        <v>0</v>
      </c>
      <c r="HR61" s="116">
        <f t="shared" ca="1" si="632"/>
        <v>0</v>
      </c>
      <c r="HS61" s="116">
        <f t="shared" ca="1" si="632"/>
        <v>0</v>
      </c>
      <c r="HT61" s="537">
        <f t="shared" ca="1" si="633"/>
        <v>0</v>
      </c>
      <c r="HU61" s="116">
        <f t="shared" ca="1" si="634"/>
        <v>0</v>
      </c>
      <c r="HV61" s="116">
        <f t="shared" ca="1" si="634"/>
        <v>0</v>
      </c>
      <c r="HW61" s="116">
        <f t="shared" ca="1" si="634"/>
        <v>0</v>
      </c>
      <c r="HX61" s="116">
        <f t="shared" ca="1" si="634"/>
        <v>0</v>
      </c>
      <c r="HY61" s="116">
        <f t="shared" ca="1" si="634"/>
        <v>0</v>
      </c>
      <c r="HZ61" s="537">
        <f t="shared" ca="1" si="635"/>
        <v>0</v>
      </c>
      <c r="IA61" s="117">
        <f t="shared" ca="1" si="636"/>
        <v>0</v>
      </c>
      <c r="IB61" s="117">
        <f t="shared" ca="1" si="636"/>
        <v>0</v>
      </c>
      <c r="IC61" s="117">
        <f t="shared" ca="1" si="636"/>
        <v>0</v>
      </c>
      <c r="ID61" s="117">
        <f t="shared" ca="1" si="636"/>
        <v>0</v>
      </c>
      <c r="IE61" s="556">
        <f t="shared" ca="1" si="689"/>
        <v>0</v>
      </c>
      <c r="IF61" s="556">
        <f t="shared" ca="1" si="689"/>
        <v>0</v>
      </c>
      <c r="IG61" s="556">
        <f t="shared" ca="1" si="689"/>
        <v>0</v>
      </c>
      <c r="IH61" s="556">
        <f t="shared" ca="1" si="689"/>
        <v>0</v>
      </c>
      <c r="II61" s="556">
        <f t="shared" ca="1" si="689"/>
        <v>0</v>
      </c>
      <c r="IJ61" s="556">
        <f t="shared" ca="1" si="689"/>
        <v>0</v>
      </c>
      <c r="IK61" s="556">
        <f t="shared" ca="1" si="689"/>
        <v>0</v>
      </c>
      <c r="IL61" s="556">
        <f t="shared" ca="1" si="689"/>
        <v>0</v>
      </c>
      <c r="IM61" s="556">
        <f t="shared" ca="1" si="689"/>
        <v>0</v>
      </c>
      <c r="IN61" s="556">
        <f t="shared" ca="1" si="689"/>
        <v>0</v>
      </c>
      <c r="IO61" s="556">
        <f t="shared" ca="1" si="689"/>
        <v>0</v>
      </c>
      <c r="IP61" s="556">
        <f t="shared" ca="1" si="689"/>
        <v>0</v>
      </c>
      <c r="IQ61" s="556">
        <f t="shared" ca="1" si="689"/>
        <v>0</v>
      </c>
      <c r="IR61" s="556">
        <f t="shared" ca="1" si="689"/>
        <v>0</v>
      </c>
      <c r="IS61" s="556">
        <f t="shared" ca="1" si="689"/>
        <v>0</v>
      </c>
      <c r="IT61" s="556">
        <f t="shared" ca="1" si="689"/>
        <v>0</v>
      </c>
      <c r="IU61" s="556">
        <f t="shared" ca="1" si="689"/>
        <v>0</v>
      </c>
      <c r="IV61" s="556">
        <f t="shared" ca="1" si="689"/>
        <v>0</v>
      </c>
      <c r="IW61" s="556">
        <f t="shared" ca="1" si="689"/>
        <v>0</v>
      </c>
      <c r="IX61" s="556">
        <f t="shared" ca="1" si="689"/>
        <v>0</v>
      </c>
      <c r="IY61" s="19">
        <f t="shared" ca="1" si="638"/>
        <v>0</v>
      </c>
      <c r="IZ61" s="5">
        <f t="shared" si="639"/>
        <v>67</v>
      </c>
      <c r="JA61" s="9"/>
      <c r="JB61" s="5">
        <f t="shared" si="640"/>
        <v>1</v>
      </c>
      <c r="JC61" s="5" t="b">
        <f t="shared" si="640"/>
        <v>0</v>
      </c>
      <c r="JD61" s="19">
        <f t="shared" ca="1" si="690"/>
        <v>0</v>
      </c>
      <c r="JE61" s="5">
        <f t="shared" si="642"/>
        <v>0</v>
      </c>
      <c r="JF61" s="5">
        <f t="shared" si="643"/>
        <v>1.2500000000000001E-2</v>
      </c>
      <c r="JG61" s="5">
        <f t="shared" si="644"/>
        <v>0</v>
      </c>
      <c r="JH61" s="19">
        <f t="shared" ca="1" si="690"/>
        <v>0</v>
      </c>
      <c r="JI61" s="5">
        <f t="shared" si="645"/>
        <v>60</v>
      </c>
      <c r="JJ61" s="5">
        <f t="shared" si="646"/>
        <v>1</v>
      </c>
      <c r="JK61" s="19">
        <f t="shared" ca="1" si="690"/>
        <v>0</v>
      </c>
      <c r="JL61" s="19">
        <f t="shared" ca="1" si="690"/>
        <v>0</v>
      </c>
      <c r="JM61" s="19">
        <f t="shared" ca="1" si="690"/>
        <v>0</v>
      </c>
      <c r="JN61" s="19">
        <f t="shared" ca="1" si="690"/>
        <v>0</v>
      </c>
      <c r="JO61" s="19">
        <f t="shared" ca="1" si="690"/>
        <v>0</v>
      </c>
      <c r="JP61" s="19">
        <f t="shared" ca="1" si="690"/>
        <v>0</v>
      </c>
      <c r="JQ61" s="19">
        <f t="shared" ca="1" si="690"/>
        <v>0</v>
      </c>
      <c r="JR61" s="19">
        <f t="shared" ca="1" si="690"/>
        <v>0</v>
      </c>
      <c r="JS61" s="19">
        <f t="shared" ca="1" si="690"/>
        <v>0</v>
      </c>
      <c r="JT61" s="19">
        <f t="shared" ca="1" si="690"/>
        <v>0</v>
      </c>
      <c r="JU61" s="19">
        <f t="shared" ca="1" si="690"/>
        <v>0</v>
      </c>
      <c r="JV61" s="19">
        <f t="shared" ca="1" si="690"/>
        <v>0</v>
      </c>
      <c r="JW61" s="19">
        <f t="shared" ca="1" si="690"/>
        <v>0</v>
      </c>
      <c r="JX61" s="19">
        <f t="shared" ca="1" si="690"/>
        <v>0</v>
      </c>
      <c r="JY61" s="19">
        <f t="shared" ca="1" si="690"/>
        <v>0</v>
      </c>
      <c r="JZ61" s="19">
        <f t="shared" ca="1" si="690"/>
        <v>0</v>
      </c>
      <c r="KA61" s="19">
        <f t="shared" ca="1" si="690"/>
        <v>0</v>
      </c>
      <c r="KB61" s="19">
        <f t="shared" ca="1" si="690"/>
        <v>0</v>
      </c>
      <c r="KC61" s="19">
        <f t="shared" ca="1" si="690"/>
        <v>0</v>
      </c>
      <c r="KD61" s="19">
        <f t="shared" ca="1" si="690"/>
        <v>0</v>
      </c>
      <c r="KE61" s="19">
        <f t="shared" ca="1" si="690"/>
        <v>0</v>
      </c>
      <c r="KF61" s="5">
        <f t="shared" si="647"/>
        <v>0</v>
      </c>
      <c r="KG61" s="5">
        <f t="shared" si="647"/>
        <v>6.25E-2</v>
      </c>
      <c r="KH61" s="5">
        <f t="shared" si="647"/>
        <v>6.25E-2</v>
      </c>
      <c r="KI61" s="5">
        <f t="shared" si="647"/>
        <v>6.25E-2</v>
      </c>
      <c r="KJ61" s="19">
        <f t="shared" ca="1" si="690"/>
        <v>0</v>
      </c>
      <c r="KK61" s="19">
        <f t="shared" ca="1" si="690"/>
        <v>0</v>
      </c>
      <c r="KL61" s="19">
        <f t="shared" ca="1" si="690"/>
        <v>0</v>
      </c>
      <c r="KM61" s="19">
        <f t="shared" ca="1" si="690"/>
        <v>0</v>
      </c>
      <c r="KN61" s="19">
        <f t="shared" ca="1" si="690"/>
        <v>1</v>
      </c>
      <c r="KO61" s="19">
        <f t="shared" ca="1" si="690"/>
        <v>0</v>
      </c>
      <c r="KP61" s="19">
        <f t="shared" ca="1" si="690"/>
        <v>1</v>
      </c>
      <c r="KQ61" s="9"/>
      <c r="KR61" s="5" t="b">
        <f t="shared" ca="1" si="648"/>
        <v>1</v>
      </c>
      <c r="KS61" s="5" t="b">
        <f t="shared" si="649"/>
        <v>0</v>
      </c>
      <c r="KT61" s="5" t="b">
        <f t="shared" si="649"/>
        <v>0</v>
      </c>
      <c r="KU61" s="5" t="b">
        <f t="shared" si="649"/>
        <v>1</v>
      </c>
      <c r="KV61" s="136">
        <f t="shared" si="650"/>
        <v>2</v>
      </c>
      <c r="KW61" s="136">
        <f t="shared" si="650"/>
        <v>2</v>
      </c>
      <c r="KX61" s="5" t="b">
        <f t="shared" si="651"/>
        <v>0</v>
      </c>
      <c r="KY61" s="5" t="b">
        <f t="shared" si="651"/>
        <v>1</v>
      </c>
      <c r="KZ61" s="5" t="b">
        <f t="shared" si="651"/>
        <v>1</v>
      </c>
      <c r="LA61" s="5" t="b">
        <f t="shared" si="651"/>
        <v>0</v>
      </c>
      <c r="LB61" s="5">
        <f t="shared" si="652"/>
        <v>1</v>
      </c>
      <c r="LC61" s="5">
        <f t="shared" si="652"/>
        <v>0</v>
      </c>
      <c r="LD61" s="5" t="b">
        <f t="shared" si="653"/>
        <v>0</v>
      </c>
      <c r="LE61" s="5" t="str" cm="1">
        <f t="array" aca="1" ref="LE61" ca="1">IF(OR(LF61:LM61&lt;&gt;"-"),TRUE,"-")</f>
        <v>-</v>
      </c>
      <c r="LF61" s="19" t="str">
        <f t="shared" ca="1" si="654"/>
        <v>-</v>
      </c>
      <c r="LG61" s="19" t="str">
        <f t="shared" ca="1" si="654"/>
        <v>-</v>
      </c>
      <c r="LH61" s="19" t="str">
        <f t="shared" ca="1" si="654"/>
        <v>-</v>
      </c>
      <c r="LI61" s="19" t="str">
        <f t="shared" ca="1" si="654"/>
        <v>-</v>
      </c>
      <c r="LJ61" s="19" t="str">
        <f t="shared" ca="1" si="654"/>
        <v>-</v>
      </c>
      <c r="LK61" s="19" t="str">
        <f t="shared" ca="1" si="654"/>
        <v>-</v>
      </c>
      <c r="LL61" s="19" t="str">
        <f t="shared" ca="1" si="654"/>
        <v>-</v>
      </c>
      <c r="LM61" s="19" t="str">
        <f t="shared" ca="1" si="654"/>
        <v>-</v>
      </c>
      <c r="LN61" s="466">
        <v>5000</v>
      </c>
      <c r="LO61" s="5" t="b">
        <f t="array" aca="1" ref="LO61" ca="1">IF(OR(LP61:LV61&lt;&gt;"-"),TRUE,"-")</f>
        <v>1</v>
      </c>
      <c r="LP61" s="19">
        <f t="shared" ca="1" si="655"/>
        <v>0</v>
      </c>
      <c r="LQ61" s="19" t="str">
        <f t="shared" ca="1" si="655"/>
        <v>-</v>
      </c>
      <c r="LR61" s="19">
        <f t="shared" ca="1" si="655"/>
        <v>999999</v>
      </c>
      <c r="LS61" s="19">
        <f t="shared" ca="1" si="655"/>
        <v>999999</v>
      </c>
      <c r="LT61" s="19">
        <f t="shared" ca="1" si="655"/>
        <v>999999</v>
      </c>
      <c r="LU61" s="19">
        <f t="shared" ca="1" si="655"/>
        <v>999999</v>
      </c>
      <c r="LV61" s="19">
        <f t="shared" ca="1" si="655"/>
        <v>999999</v>
      </c>
      <c r="LW61" s="19" t="str">
        <f t="shared" ca="1" si="655"/>
        <v>-</v>
      </c>
      <c r="LX61" s="19" t="str">
        <f t="shared" ca="1" si="655"/>
        <v>-</v>
      </c>
      <c r="LY61" s="19" t="str">
        <f t="shared" ca="1" si="655"/>
        <v>-</v>
      </c>
      <c r="LZ61" s="19" t="b">
        <f t="shared" ca="1" si="656"/>
        <v>1</v>
      </c>
      <c r="MA61" s="19">
        <f t="shared" ca="1" si="656"/>
        <v>0</v>
      </c>
      <c r="MB61" s="5" t="str">
        <f t="shared" si="657"/>
        <v>-</v>
      </c>
      <c r="MC61" s="5" t="str">
        <f t="shared" si="657"/>
        <v>-</v>
      </c>
      <c r="MD61" s="5" t="str">
        <f t="shared" si="657"/>
        <v>-</v>
      </c>
      <c r="ME61" s="5" t="str">
        <f t="shared" si="657"/>
        <v>-</v>
      </c>
      <c r="MF61" s="19" t="str">
        <f t="shared" ca="1" si="691"/>
        <v>-</v>
      </c>
      <c r="MG61" s="19" t="str">
        <f t="shared" ca="1" si="691"/>
        <v>-</v>
      </c>
      <c r="MH61" s="19" t="str">
        <f t="shared" ca="1" si="691"/>
        <v>-</v>
      </c>
      <c r="MI61" s="19" t="str">
        <f t="shared" ca="1" si="691"/>
        <v>-</v>
      </c>
      <c r="MJ61" s="19">
        <f t="shared" ca="1" si="691"/>
        <v>0.5</v>
      </c>
      <c r="MK61" s="19">
        <f t="shared" ca="1" si="691"/>
        <v>0.5</v>
      </c>
      <c r="ML61" s="19" t="str">
        <f t="shared" ca="1" si="691"/>
        <v>-</v>
      </c>
      <c r="MM61" s="5">
        <f t="shared" si="659"/>
        <v>0</v>
      </c>
      <c r="MN61" s="5">
        <f t="shared" si="659"/>
        <v>500</v>
      </c>
      <c r="MO61" s="5">
        <f t="shared" si="659"/>
        <v>500</v>
      </c>
      <c r="MP61" s="5" t="str">
        <f t="shared" si="659"/>
        <v>-</v>
      </c>
      <c r="MQ61" s="5">
        <f t="shared" si="659"/>
        <v>150</v>
      </c>
      <c r="MR61" s="5">
        <f t="shared" si="659"/>
        <v>364</v>
      </c>
      <c r="MS61" s="5">
        <f t="shared" si="660"/>
        <v>1</v>
      </c>
      <c r="MT61" s="9"/>
      <c r="MU61" s="19">
        <f t="shared" ca="1" si="691"/>
        <v>70</v>
      </c>
      <c r="MV61" s="19">
        <f t="shared" ca="1" si="691"/>
        <v>50</v>
      </c>
      <c r="MW61" s="19">
        <f t="shared" ca="1" si="691"/>
        <v>75</v>
      </c>
      <c r="MX61" s="19">
        <f t="shared" ca="1" si="691"/>
        <v>50</v>
      </c>
      <c r="MY61" s="5">
        <f t="shared" si="661"/>
        <v>0.8</v>
      </c>
      <c r="MZ61" s="5">
        <f t="shared" si="662"/>
        <v>0.8</v>
      </c>
      <c r="NA61" s="5">
        <f t="shared" si="663"/>
        <v>1</v>
      </c>
      <c r="NB61" s="9"/>
      <c r="NC61" s="19" t="b">
        <f t="shared" ca="1" si="664"/>
        <v>0</v>
      </c>
      <c r="ND61" s="19" t="b">
        <f t="shared" ca="1" si="664"/>
        <v>0</v>
      </c>
      <c r="NE61" s="19">
        <f t="shared" ca="1" si="664"/>
        <v>2</v>
      </c>
      <c r="NF61" s="19">
        <f t="shared" ca="1" si="664"/>
        <v>1</v>
      </c>
      <c r="NG61" s="19">
        <f t="shared" ca="1" si="664"/>
        <v>2</v>
      </c>
      <c r="NH61" s="19">
        <f t="shared" ca="1" si="664"/>
        <v>0</v>
      </c>
      <c r="NI61" s="19" t="str">
        <f t="shared" ca="1" si="664"/>
        <v>-</v>
      </c>
      <c r="NJ61" s="466" t="b">
        <v>1</v>
      </c>
      <c r="NK61" s="19">
        <f ca="1">$NK$54*0.85</f>
        <v>381.35250000000002</v>
      </c>
      <c r="NL61" s="19" t="str">
        <f t="shared" ca="1" si="664"/>
        <v>-</v>
      </c>
      <c r="NM61" s="19">
        <f t="shared" ca="1" si="691"/>
        <v>1</v>
      </c>
      <c r="NN61" s="19">
        <f t="shared" ca="1" si="691"/>
        <v>1</v>
      </c>
      <c r="NO61" s="19">
        <f t="shared" ca="1" si="691"/>
        <v>1</v>
      </c>
      <c r="NP61" s="19">
        <f t="shared" ca="1" si="691"/>
        <v>1</v>
      </c>
      <c r="NQ61" s="19">
        <f t="shared" ca="1" si="691"/>
        <v>1</v>
      </c>
      <c r="NR61" s="19">
        <f t="shared" ca="1" si="691"/>
        <v>1</v>
      </c>
      <c r="NS61" s="19">
        <f t="shared" ca="1" si="691"/>
        <v>1</v>
      </c>
      <c r="NT61" s="19">
        <f t="shared" ca="1" si="691"/>
        <v>1</v>
      </c>
      <c r="NU61" s="19">
        <f t="shared" ca="1" si="691"/>
        <v>1</v>
      </c>
      <c r="NV61" s="9"/>
      <c r="NW61" s="539" t="str">
        <f t="shared" si="692"/>
        <v>-</v>
      </c>
      <c r="NX61" s="539" t="str">
        <f t="shared" si="692"/>
        <v>-</v>
      </c>
      <c r="NY61" s="539" t="str">
        <f t="shared" si="692"/>
        <v>-</v>
      </c>
      <c r="NZ61" s="539" t="str">
        <f t="shared" si="692"/>
        <v>-</v>
      </c>
      <c r="OA61" s="539" t="str">
        <f t="shared" si="692"/>
        <v>-</v>
      </c>
      <c r="OB61" s="539" t="str">
        <f t="shared" si="692"/>
        <v>-</v>
      </c>
      <c r="OC61" s="539" t="str">
        <f t="shared" ca="1" si="692"/>
        <v>-</v>
      </c>
      <c r="OD61" s="539" t="str">
        <f t="shared" ca="1" si="692"/>
        <v>-</v>
      </c>
      <c r="OE61" s="539" t="str">
        <f t="shared" ca="1" si="692"/>
        <v>-</v>
      </c>
      <c r="OF61" s="539" t="str">
        <f t="shared" ca="1" si="692"/>
        <v>-</v>
      </c>
      <c r="OG61" s="539" t="str">
        <f t="shared" ca="1" si="692"/>
        <v>-</v>
      </c>
      <c r="OH61" s="539" t="str">
        <f t="shared" ca="1" si="692"/>
        <v>-</v>
      </c>
      <c r="OI61" s="539" t="str">
        <f t="shared" ca="1" si="692"/>
        <v>-</v>
      </c>
      <c r="OJ61" s="539" t="str">
        <f t="shared" ca="1" si="692"/>
        <v>-</v>
      </c>
      <c r="OK61" s="539" t="str">
        <f t="shared" ca="1" si="692"/>
        <v>-</v>
      </c>
      <c r="OL61" s="539" t="str">
        <f t="shared" ca="1" si="692"/>
        <v>-</v>
      </c>
      <c r="OM61" s="539" t="str">
        <f t="shared" ca="1" si="692"/>
        <v>-</v>
      </c>
      <c r="ON61" s="539" t="str">
        <f t="shared" ca="1" si="692"/>
        <v>-</v>
      </c>
      <c r="OO61" s="539" t="str">
        <f t="shared" ca="1" si="692"/>
        <v>-</v>
      </c>
      <c r="OP61" s="539" t="str">
        <f t="shared" ca="1" si="692"/>
        <v>-</v>
      </c>
      <c r="OQ61" s="539" t="str">
        <f t="shared" ca="1" si="692"/>
        <v>-</v>
      </c>
      <c r="OR61" s="539" t="str">
        <f t="shared" ca="1" si="692"/>
        <v>-</v>
      </c>
      <c r="OS61" s="539" t="str">
        <f t="shared" ca="1" si="692"/>
        <v>-</v>
      </c>
      <c r="OT61" s="539" t="str">
        <f t="shared" ca="1" si="692"/>
        <v>-</v>
      </c>
      <c r="OU61" s="539" t="str">
        <f t="shared" ca="1" si="692"/>
        <v>-</v>
      </c>
      <c r="OV61" s="539" t="str">
        <f t="shared" ca="1" si="692"/>
        <v>-</v>
      </c>
      <c r="OW61" s="539" t="str">
        <f t="shared" ca="1" si="692"/>
        <v>-</v>
      </c>
      <c r="OX61" s="539" t="str">
        <f t="shared" ca="1" si="692"/>
        <v>-</v>
      </c>
      <c r="OY61" s="539" t="str">
        <f t="shared" ca="1" si="692"/>
        <v>-</v>
      </c>
      <c r="OZ61" s="539" t="str">
        <f t="shared" ca="1" si="692"/>
        <v>-</v>
      </c>
      <c r="PA61" s="539" t="str">
        <f t="shared" ca="1" si="692"/>
        <v>-</v>
      </c>
      <c r="PB61" s="539" t="str">
        <f t="shared" ca="1" si="692"/>
        <v>-</v>
      </c>
      <c r="PC61" s="539" t="str">
        <f t="shared" ca="1" si="692"/>
        <v>-</v>
      </c>
      <c r="PD61" s="539" t="str">
        <f t="shared" ca="1" si="692"/>
        <v>-</v>
      </c>
      <c r="PE61" s="539" t="str">
        <f t="shared" ca="1" si="692"/>
        <v>-</v>
      </c>
      <c r="PF61" s="539" t="str">
        <f t="shared" ca="1" si="692"/>
        <v>-</v>
      </c>
      <c r="PG61" s="549" t="str">
        <f t="shared" si="693"/>
        <v>-</v>
      </c>
      <c r="PH61" s="549" t="str">
        <f t="shared" si="693"/>
        <v>-</v>
      </c>
      <c r="PI61" s="549" t="str">
        <f t="shared" si="693"/>
        <v>-</v>
      </c>
      <c r="PJ61" s="549" t="str">
        <f t="shared" si="693"/>
        <v>-</v>
      </c>
      <c r="PK61" s="549" t="str">
        <f t="shared" si="693"/>
        <v>-</v>
      </c>
      <c r="PL61" s="549" t="str">
        <f t="shared" si="693"/>
        <v>-</v>
      </c>
      <c r="PM61" s="549" t="str">
        <f t="shared" si="693"/>
        <v>-</v>
      </c>
      <c r="PN61" s="549" t="str">
        <f t="shared" si="693"/>
        <v>-</v>
      </c>
      <c r="PO61" s="549" t="str">
        <f t="shared" si="693"/>
        <v>-</v>
      </c>
      <c r="PP61" s="549" t="str">
        <f t="shared" si="693"/>
        <v>-</v>
      </c>
      <c r="PQ61" s="549" t="str">
        <f t="shared" si="693"/>
        <v>-</v>
      </c>
      <c r="PR61" s="549" t="str">
        <f t="shared" si="693"/>
        <v>-</v>
      </c>
      <c r="PS61" s="549" t="str">
        <f t="shared" si="693"/>
        <v>-</v>
      </c>
      <c r="PT61" s="549" t="str">
        <f t="shared" si="693"/>
        <v>-</v>
      </c>
      <c r="PU61" s="549" t="str">
        <f t="shared" si="693"/>
        <v>-</v>
      </c>
      <c r="PV61" s="549" t="str">
        <f t="shared" si="693"/>
        <v>-</v>
      </c>
      <c r="PW61" s="549" t="str">
        <f t="shared" si="693"/>
        <v>-</v>
      </c>
      <c r="PX61" s="549" t="str">
        <f t="shared" si="693"/>
        <v>-</v>
      </c>
      <c r="PY61" s="549" t="str">
        <f t="shared" si="693"/>
        <v>-</v>
      </c>
      <c r="PZ61" s="549" t="str">
        <f t="shared" si="693"/>
        <v>-</v>
      </c>
      <c r="QA61" s="549" t="str">
        <f t="shared" si="693"/>
        <v>-</v>
      </c>
      <c r="QB61" s="549" t="str">
        <f t="shared" si="693"/>
        <v>-</v>
      </c>
      <c r="QC61" s="549" t="str">
        <f t="shared" si="693"/>
        <v>-</v>
      </c>
      <c r="QD61" s="549" t="str">
        <f t="shared" si="693"/>
        <v>-</v>
      </c>
      <c r="QE61" s="549" t="str">
        <f t="shared" si="693"/>
        <v>-</v>
      </c>
      <c r="QF61" s="549" t="str">
        <f t="shared" si="693"/>
        <v>-</v>
      </c>
      <c r="QG61" s="539" t="str">
        <f t="shared" si="694"/>
        <v>-</v>
      </c>
      <c r="QH61" s="539" t="str">
        <f t="shared" si="694"/>
        <v>-</v>
      </c>
      <c r="QI61" s="539" t="str">
        <f t="shared" si="694"/>
        <v>-</v>
      </c>
      <c r="QJ61" s="539" t="str">
        <f t="shared" si="694"/>
        <v>-</v>
      </c>
      <c r="QK61" s="539" t="str">
        <f t="shared" si="694"/>
        <v>-</v>
      </c>
      <c r="QL61" s="539" t="str">
        <f t="shared" si="694"/>
        <v>-</v>
      </c>
      <c r="QM61" s="539" t="str">
        <f t="shared" ca="1" si="694"/>
        <v>-</v>
      </c>
      <c r="QN61" s="539" t="str">
        <f t="shared" ca="1" si="694"/>
        <v>-</v>
      </c>
      <c r="QO61" s="539" t="str">
        <f t="shared" ca="1" si="694"/>
        <v>-</v>
      </c>
      <c r="QP61" s="539" t="str">
        <f t="shared" ca="1" si="694"/>
        <v>-</v>
      </c>
      <c r="QQ61" s="539" t="str">
        <f t="shared" ca="1" si="694"/>
        <v>-</v>
      </c>
      <c r="QR61" s="539" t="str">
        <f t="shared" ca="1" si="694"/>
        <v>-</v>
      </c>
      <c r="QS61" s="539" t="str">
        <f t="shared" ca="1" si="694"/>
        <v>-</v>
      </c>
      <c r="QT61" s="539" t="str">
        <f t="shared" ca="1" si="694"/>
        <v>-</v>
      </c>
      <c r="QU61" s="539" t="str">
        <f t="shared" ca="1" si="694"/>
        <v>-</v>
      </c>
      <c r="QV61" s="539" t="str">
        <f t="shared" ca="1" si="694"/>
        <v>-</v>
      </c>
      <c r="QW61" s="539" t="str">
        <f t="shared" ca="1" si="694"/>
        <v>-</v>
      </c>
      <c r="QX61" s="539" t="str">
        <f t="shared" ca="1" si="694"/>
        <v>-</v>
      </c>
      <c r="QY61" s="539" t="str">
        <f t="shared" ca="1" si="694"/>
        <v>-</v>
      </c>
      <c r="QZ61" s="539" t="str">
        <f t="shared" ca="1" si="694"/>
        <v>-</v>
      </c>
      <c r="RA61" s="539" t="str">
        <f t="shared" ca="1" si="694"/>
        <v>-</v>
      </c>
      <c r="RB61" s="539" t="str">
        <f t="shared" ca="1" si="694"/>
        <v>-</v>
      </c>
      <c r="RC61" s="539" t="str">
        <f t="shared" ca="1" si="694"/>
        <v>-</v>
      </c>
      <c r="RD61" s="539" t="str">
        <f t="shared" ca="1" si="694"/>
        <v>-</v>
      </c>
      <c r="RE61" s="539" t="str">
        <f t="shared" ca="1" si="694"/>
        <v>-</v>
      </c>
      <c r="RF61" s="539" t="str">
        <f t="shared" ca="1" si="694"/>
        <v>-</v>
      </c>
      <c r="RG61" s="539" t="str">
        <f t="shared" ca="1" si="694"/>
        <v>-</v>
      </c>
      <c r="RH61" s="539" t="str">
        <f t="shared" ca="1" si="694"/>
        <v>-</v>
      </c>
      <c r="RI61" s="539" t="str">
        <f t="shared" ca="1" si="694"/>
        <v>-</v>
      </c>
      <c r="RJ61" s="539" t="str">
        <f t="shared" ca="1" si="694"/>
        <v>-</v>
      </c>
      <c r="RK61" s="539" t="str">
        <f t="shared" ca="1" si="694"/>
        <v>-</v>
      </c>
      <c r="RL61" s="539" t="str">
        <f t="shared" ca="1" si="694"/>
        <v>-</v>
      </c>
      <c r="RM61" s="539" t="str">
        <f t="shared" ca="1" si="694"/>
        <v>-</v>
      </c>
      <c r="RN61" s="539" t="str">
        <f t="shared" ca="1" si="694"/>
        <v>-</v>
      </c>
      <c r="RO61" s="539" t="str">
        <f t="shared" ca="1" si="694"/>
        <v>-</v>
      </c>
      <c r="RP61" s="539" t="str">
        <f t="shared" ca="1" si="694"/>
        <v>-</v>
      </c>
      <c r="RQ61" s="549" t="str">
        <f t="shared" si="695"/>
        <v>-</v>
      </c>
      <c r="RR61" s="549" t="str">
        <f t="shared" si="695"/>
        <v>-</v>
      </c>
      <c r="RS61" s="549" t="str">
        <f t="shared" si="695"/>
        <v>-</v>
      </c>
      <c r="RT61" s="549" t="str">
        <f t="shared" si="695"/>
        <v>-</v>
      </c>
      <c r="RU61" s="549" t="str">
        <f t="shared" si="695"/>
        <v>-</v>
      </c>
      <c r="RV61" s="549" t="str">
        <f t="shared" si="695"/>
        <v>-</v>
      </c>
      <c r="RW61" s="549" t="str">
        <f t="shared" si="695"/>
        <v>-</v>
      </c>
      <c r="RX61" s="549" t="str">
        <f t="shared" si="695"/>
        <v>-</v>
      </c>
      <c r="RY61" s="549" t="str">
        <f t="shared" si="695"/>
        <v>-</v>
      </c>
      <c r="RZ61" s="549" t="str">
        <f t="shared" si="695"/>
        <v>-</v>
      </c>
      <c r="SA61" s="549" t="str">
        <f t="shared" si="695"/>
        <v>-</v>
      </c>
      <c r="SB61" s="549" t="str">
        <f t="shared" si="695"/>
        <v>-</v>
      </c>
      <c r="SC61" s="549" t="str">
        <f t="shared" si="695"/>
        <v>-</v>
      </c>
      <c r="SD61" s="549" t="str">
        <f t="shared" si="695"/>
        <v>-</v>
      </c>
      <c r="SE61" s="549" t="str">
        <f t="shared" si="695"/>
        <v>-</v>
      </c>
      <c r="SF61" s="549" t="str">
        <f t="shared" si="695"/>
        <v>-</v>
      </c>
      <c r="SG61" s="549" t="str">
        <f t="shared" si="695"/>
        <v>-</v>
      </c>
      <c r="SH61" s="549" t="str">
        <f t="shared" si="695"/>
        <v>-</v>
      </c>
      <c r="SI61" s="549" t="str">
        <f t="shared" si="695"/>
        <v>-</v>
      </c>
      <c r="SJ61" s="549" t="str">
        <f t="shared" si="695"/>
        <v>-</v>
      </c>
      <c r="SK61" s="549" t="str">
        <f t="shared" si="695"/>
        <v>-</v>
      </c>
      <c r="SL61" s="549" t="str">
        <f t="shared" si="695"/>
        <v>-</v>
      </c>
      <c r="SM61" s="549" t="str">
        <f t="shared" si="695"/>
        <v>-</v>
      </c>
      <c r="SN61" s="549" t="str">
        <f t="shared" si="695"/>
        <v>-</v>
      </c>
      <c r="SO61" s="549" t="str">
        <f t="shared" si="695"/>
        <v>-</v>
      </c>
      <c r="SP61" s="549" t="str">
        <f t="shared" si="695"/>
        <v>-</v>
      </c>
      <c r="SQ61" s="539" t="b">
        <f t="shared" si="696"/>
        <v>1</v>
      </c>
      <c r="SR61" s="539" t="b">
        <f t="shared" si="696"/>
        <v>1</v>
      </c>
      <c r="SS61" s="539" t="b">
        <f t="shared" si="696"/>
        <v>1</v>
      </c>
      <c r="ST61" s="539" t="b">
        <f t="shared" si="696"/>
        <v>1</v>
      </c>
      <c r="SU61" s="539" t="b">
        <f t="shared" si="696"/>
        <v>1</v>
      </c>
      <c r="SV61" s="539" t="b">
        <f t="shared" si="696"/>
        <v>1</v>
      </c>
      <c r="SW61" s="539" t="str">
        <f t="shared" ca="1" si="696"/>
        <v>-</v>
      </c>
      <c r="SX61" s="539" t="str">
        <f t="shared" ca="1" si="696"/>
        <v>-</v>
      </c>
      <c r="SY61" s="539" t="str">
        <f t="shared" ca="1" si="696"/>
        <v>-</v>
      </c>
      <c r="SZ61" s="539" t="str">
        <f t="shared" ca="1" si="696"/>
        <v>-</v>
      </c>
      <c r="TA61" s="539" t="str">
        <f t="shared" ca="1" si="696"/>
        <v>-</v>
      </c>
      <c r="TB61" s="539" t="str">
        <f t="shared" ca="1" si="696"/>
        <v>-</v>
      </c>
      <c r="TC61" s="539" t="str">
        <f t="shared" ca="1" si="696"/>
        <v>-</v>
      </c>
      <c r="TD61" s="539" t="str">
        <f t="shared" ca="1" si="696"/>
        <v>-</v>
      </c>
      <c r="TE61" s="539" t="str">
        <f t="shared" ca="1" si="696"/>
        <v>-</v>
      </c>
      <c r="TF61" s="539" t="str">
        <f t="shared" ca="1" si="696"/>
        <v>-</v>
      </c>
      <c r="TG61" s="539" t="str">
        <f t="shared" ca="1" si="696"/>
        <v>-</v>
      </c>
      <c r="TH61" s="539" t="str">
        <f t="shared" ca="1" si="696"/>
        <v>-</v>
      </c>
      <c r="TI61" s="539" t="str">
        <f t="shared" ca="1" si="696"/>
        <v>-</v>
      </c>
      <c r="TJ61" s="539" t="str">
        <f t="shared" ca="1" si="696"/>
        <v>-</v>
      </c>
      <c r="TK61" s="539" t="str">
        <f t="shared" ca="1" si="696"/>
        <v>-</v>
      </c>
      <c r="TL61" s="539" t="str">
        <f t="shared" ca="1" si="696"/>
        <v>-</v>
      </c>
      <c r="TM61" s="539" t="str">
        <f t="shared" ca="1" si="696"/>
        <v>-</v>
      </c>
      <c r="TN61" s="539" t="str">
        <f t="shared" ca="1" si="696"/>
        <v>-</v>
      </c>
      <c r="TO61" s="539" t="str">
        <f t="shared" ca="1" si="696"/>
        <v>-</v>
      </c>
      <c r="TP61" s="539" t="str">
        <f t="shared" ca="1" si="696"/>
        <v>-</v>
      </c>
      <c r="TQ61" s="539" t="str">
        <f t="shared" ca="1" si="696"/>
        <v>-</v>
      </c>
      <c r="TR61" s="539" t="str">
        <f t="shared" ca="1" si="696"/>
        <v>-</v>
      </c>
      <c r="TS61" s="539" t="str">
        <f t="shared" ca="1" si="696"/>
        <v>-</v>
      </c>
      <c r="TT61" s="539" t="str">
        <f t="shared" ca="1" si="696"/>
        <v>-</v>
      </c>
      <c r="TU61" s="539" t="str">
        <f t="shared" ca="1" si="696"/>
        <v>-</v>
      </c>
      <c r="TV61" s="539" t="str">
        <f t="shared" ca="1" si="696"/>
        <v>-</v>
      </c>
      <c r="TW61" s="539" t="str">
        <f t="shared" ca="1" si="696"/>
        <v>-</v>
      </c>
      <c r="TX61" s="539" t="str">
        <f t="shared" ca="1" si="696"/>
        <v>-</v>
      </c>
      <c r="TY61" s="539" t="str">
        <f t="shared" ca="1" si="696"/>
        <v>-</v>
      </c>
      <c r="TZ61" s="539" t="str">
        <f t="shared" ca="1" si="696"/>
        <v>-</v>
      </c>
      <c r="UA61" s="549" t="b">
        <f t="shared" si="697"/>
        <v>1</v>
      </c>
      <c r="UB61" s="549" t="b">
        <f t="shared" si="697"/>
        <v>1</v>
      </c>
      <c r="UC61" s="549" t="b">
        <f t="shared" si="697"/>
        <v>1</v>
      </c>
      <c r="UD61" s="549" t="b">
        <f t="shared" si="697"/>
        <v>1</v>
      </c>
      <c r="UE61" s="549" t="b">
        <f t="shared" si="697"/>
        <v>1</v>
      </c>
      <c r="UF61" s="549" t="b">
        <f t="shared" si="697"/>
        <v>1</v>
      </c>
      <c r="UG61" s="549" t="b">
        <f t="shared" si="697"/>
        <v>1</v>
      </c>
      <c r="UH61" s="549" t="b">
        <f t="shared" si="697"/>
        <v>1</v>
      </c>
      <c r="UI61" s="549" t="b">
        <f t="shared" si="697"/>
        <v>1</v>
      </c>
      <c r="UJ61" s="549" t="b">
        <f t="shared" si="697"/>
        <v>1</v>
      </c>
      <c r="UK61" s="549" t="b">
        <f t="shared" si="697"/>
        <v>1</v>
      </c>
      <c r="UL61" s="549" t="b">
        <f t="shared" si="697"/>
        <v>1</v>
      </c>
      <c r="UM61" s="549" t="b">
        <f t="shared" si="697"/>
        <v>1</v>
      </c>
      <c r="UN61" s="549" t="b">
        <f t="shared" si="697"/>
        <v>1</v>
      </c>
      <c r="UO61" s="549" t="b">
        <f t="shared" si="697"/>
        <v>1</v>
      </c>
      <c r="UP61" s="549" t="b">
        <f t="shared" si="697"/>
        <v>1</v>
      </c>
      <c r="UQ61" s="549" t="b">
        <f t="shared" si="697"/>
        <v>1</v>
      </c>
      <c r="UR61" s="549" t="b">
        <f t="shared" si="697"/>
        <v>1</v>
      </c>
      <c r="US61" s="549" t="b">
        <f t="shared" si="697"/>
        <v>1</v>
      </c>
      <c r="UT61" s="549" t="b">
        <f t="shared" si="697"/>
        <v>1</v>
      </c>
      <c r="UU61" s="549" t="b">
        <f t="shared" si="697"/>
        <v>1</v>
      </c>
      <c r="UV61" s="549" t="b">
        <f t="shared" si="697"/>
        <v>1</v>
      </c>
      <c r="UW61" s="549" t="b">
        <f t="shared" si="697"/>
        <v>1</v>
      </c>
      <c r="UX61" s="549" t="b">
        <f t="shared" si="697"/>
        <v>1</v>
      </c>
      <c r="UY61" s="549" t="b">
        <f t="shared" si="697"/>
        <v>1</v>
      </c>
      <c r="UZ61" s="549" t="b">
        <f t="shared" si="697"/>
        <v>1</v>
      </c>
      <c r="VA61" s="19">
        <f t="shared" ca="1" si="671"/>
        <v>0</v>
      </c>
      <c r="VB61" s="23">
        <v>0</v>
      </c>
    </row>
    <row r="62" spans="1:574" outlineLevel="1">
      <c r="A62" s="21">
        <f t="shared" si="93"/>
        <v>57</v>
      </c>
      <c r="B62" s="21">
        <f t="shared" si="673"/>
        <v>18</v>
      </c>
      <c r="C62">
        <v>108</v>
      </c>
      <c r="D62" s="19" t="str">
        <f t="shared" ca="1" si="583"/>
        <v>SNSW</v>
      </c>
      <c r="E62" t="b">
        <v>0</v>
      </c>
      <c r="F62" t="b">
        <v>0</v>
      </c>
      <c r="G62" t="b">
        <f t="shared" si="686"/>
        <v>0</v>
      </c>
      <c r="H62" s="215">
        <f t="shared" ca="1" si="685"/>
        <v>8</v>
      </c>
      <c r="I62" s="26">
        <v>2</v>
      </c>
      <c r="J62" s="26">
        <v>1</v>
      </c>
      <c r="K62" s="26" t="str">
        <f>""</f>
        <v/>
      </c>
      <c r="L62" s="26">
        <v>0</v>
      </c>
      <c r="M62" s="26">
        <f t="shared" si="585"/>
        <v>2</v>
      </c>
      <c r="N62" s="26">
        <v>2</v>
      </c>
      <c r="O62" s="26">
        <v>3</v>
      </c>
      <c r="P62" s="26">
        <v>2</v>
      </c>
      <c r="Q62" s="26">
        <v>0</v>
      </c>
      <c r="R62" s="26">
        <v>0</v>
      </c>
      <c r="S62" s="26">
        <v>0</v>
      </c>
      <c r="T62" s="26">
        <v>0</v>
      </c>
      <c r="U62" s="26">
        <v>1</v>
      </c>
      <c r="V62" s="116">
        <v>1</v>
      </c>
      <c r="W62" s="116">
        <v>2</v>
      </c>
      <c r="X62" s="116">
        <v>2</v>
      </c>
      <c r="Y62" s="211"/>
      <c r="Z62" s="211"/>
      <c r="AA62" s="211"/>
      <c r="AB62" s="211"/>
      <c r="AC62" s="26">
        <v>0</v>
      </c>
      <c r="AD62" s="211"/>
      <c r="AE62" s="211"/>
      <c r="AF62" s="211"/>
      <c r="AG62" s="211"/>
      <c r="AH62" s="211"/>
      <c r="AI62" s="211"/>
      <c r="AJ62" s="211"/>
      <c r="AK62" s="211"/>
      <c r="AL62" s="136">
        <f t="shared" si="586"/>
        <v>2</v>
      </c>
      <c r="AM62" s="136">
        <f>INDEX(CHOOSE($O62,DataAutumn!i.AdultDrys,DataWinter!i.AdultDrys,DataSpring!i.AdultDrys),1,$N62)</f>
        <v>3</v>
      </c>
      <c r="AN62" s="5">
        <f t="shared" si="587"/>
        <v>2</v>
      </c>
      <c r="AO62" s="5">
        <f t="shared" si="587"/>
        <v>0</v>
      </c>
      <c r="AP62" s="5">
        <f t="shared" si="588"/>
        <v>1</v>
      </c>
      <c r="AQ62" s="211"/>
      <c r="AR62" s="211"/>
      <c r="AS62" s="356" t="str">
        <f t="shared" ca="1" si="589"/>
        <v>optimum_carry 00008 SNSW MWM    numbers5750 pasture449 Day204 Scan2-0000 RR000p GP100p WP080p MP080p T_TRUE (F33N11)</v>
      </c>
      <c r="AT62" s="9" t="str">
        <f ca="1">IF(COUNTIF(AS$5:AS62,AS62)=1,"-","Dup")</f>
        <v>-</v>
      </c>
      <c r="AU62" s="9"/>
      <c r="AV62" s="19" t="str">
        <f t="shared" ca="1" si="590"/>
        <v>-</v>
      </c>
      <c r="AW62" s="19" t="str">
        <f t="shared" ca="1" si="590"/>
        <v>-</v>
      </c>
      <c r="AX62" s="19" t="str">
        <f t="shared" ca="1" si="590"/>
        <v>-</v>
      </c>
      <c r="AY62" s="19" t="str">
        <f t="shared" ca="1" si="590"/>
        <v>-</v>
      </c>
      <c r="AZ62" s="19" t="str">
        <f t="shared" ca="1" si="590"/>
        <v>-</v>
      </c>
      <c r="BA62" s="19" t="str">
        <f t="shared" ca="1" si="590"/>
        <v>-</v>
      </c>
      <c r="BB62" s="19" t="str">
        <f t="shared" ca="1" si="590"/>
        <v>-</v>
      </c>
      <c r="BC62" s="19" t="str">
        <f t="shared" ca="1" si="590"/>
        <v>-</v>
      </c>
      <c r="BD62" s="9"/>
      <c r="BE62" s="5" t="b">
        <f t="shared" si="591"/>
        <v>0</v>
      </c>
      <c r="BF62" s="5" t="str">
        <f t="shared" si="591"/>
        <v>-</v>
      </c>
      <c r="BG62" s="5" t="b">
        <f t="shared" si="591"/>
        <v>0</v>
      </c>
      <c r="BH62" s="5" t="b">
        <f t="shared" si="591"/>
        <v>1</v>
      </c>
      <c r="BI62" s="5" t="b">
        <f t="shared" si="591"/>
        <v>1</v>
      </c>
      <c r="BJ62" s="136">
        <f t="shared" si="591"/>
        <v>0</v>
      </c>
      <c r="BK62" s="19" t="b">
        <f t="shared" ca="1" si="592"/>
        <v>0</v>
      </c>
      <c r="BL62" s="9"/>
      <c r="BM62" s="5" t="str">
        <f t="shared" ca="1" si="593"/>
        <v>-</v>
      </c>
      <c r="BN62" s="19" t="str">
        <f t="shared" ca="1" si="594"/>
        <v>-</v>
      </c>
      <c r="BO62" s="19" t="str">
        <f t="shared" ca="1" si="594"/>
        <v>-</v>
      </c>
      <c r="BP62" s="19" t="str">
        <f t="shared" ca="1" si="594"/>
        <v>-</v>
      </c>
      <c r="BQ62" s="5" t="str">
        <f t="shared" ca="1" si="595"/>
        <v>-</v>
      </c>
      <c r="BR62" s="19" t="str">
        <f t="shared" ca="1" si="596"/>
        <v>-</v>
      </c>
      <c r="BS62" s="5" t="str">
        <f t="shared" ca="1" si="597"/>
        <v>-</v>
      </c>
      <c r="BT62" s="19" t="str">
        <f t="shared" ca="1" si="598"/>
        <v>-</v>
      </c>
      <c r="BU62" s="19" t="str">
        <f t="shared" ca="1" si="598"/>
        <v>-</v>
      </c>
      <c r="BV62" s="19" t="str">
        <f t="shared" ca="1" si="598"/>
        <v>-</v>
      </c>
      <c r="BW62" s="5" t="str">
        <f t="shared" ca="1" si="599"/>
        <v>-</v>
      </c>
      <c r="BX62" s="9"/>
      <c r="BY62" s="5" t="b">
        <f t="shared" si="600"/>
        <v>0</v>
      </c>
      <c r="BZ62" s="5" t="str">
        <f t="shared" ca="1" si="601"/>
        <v>-</v>
      </c>
      <c r="CA62" s="5" t="str">
        <f t="shared" ca="1" si="602"/>
        <v>-</v>
      </c>
      <c r="CB62" s="5" t="str">
        <f t="shared" ca="1" si="602"/>
        <v>-</v>
      </c>
      <c r="CC62" s="5" t="str">
        <f t="shared" ca="1" si="602"/>
        <v>-</v>
      </c>
      <c r="CD62" s="5" t="str">
        <f t="shared" ca="1" si="602"/>
        <v>-</v>
      </c>
      <c r="CE62" s="5" t="str">
        <f t="shared" ca="1" si="602"/>
        <v>-</v>
      </c>
      <c r="CF62" s="5" t="str">
        <f t="shared" ca="1" si="602"/>
        <v>-</v>
      </c>
      <c r="CG62" s="5" t="str">
        <f t="shared" ca="1" si="602"/>
        <v>-</v>
      </c>
      <c r="CH62" s="5" t="str">
        <f t="shared" ca="1" si="602"/>
        <v>-</v>
      </c>
      <c r="CI62" s="9"/>
      <c r="CJ62" s="12" t="b">
        <v>1</v>
      </c>
      <c r="CK62" s="12" t="b">
        <v>1</v>
      </c>
      <c r="CL62" s="12" t="b">
        <v>1</v>
      </c>
      <c r="CM62" s="12">
        <v>22312000005</v>
      </c>
      <c r="CN62" s="12" t="b">
        <v>0</v>
      </c>
      <c r="CO62" s="19" t="str">
        <f t="shared" ca="1" si="603"/>
        <v>-</v>
      </c>
      <c r="CP62" s="19" t="str">
        <f t="shared" ca="1" si="603"/>
        <v>-</v>
      </c>
      <c r="CQ62" s="19" t="str">
        <f t="shared" ca="1" si="603"/>
        <v>-</v>
      </c>
      <c r="CR62" s="433">
        <f t="shared" si="604"/>
        <v>652</v>
      </c>
      <c r="CS62" s="433">
        <f t="shared" si="604"/>
        <v>686</v>
      </c>
      <c r="CT62" s="433">
        <f t="shared" si="604"/>
        <v>721</v>
      </c>
      <c r="CU62" s="144">
        <f t="shared" si="605"/>
        <v>378</v>
      </c>
      <c r="CV62" s="144">
        <f t="shared" si="605"/>
        <v>413</v>
      </c>
      <c r="CW62" s="144">
        <f t="shared" si="605"/>
        <v>448</v>
      </c>
      <c r="CX62" s="19" t="str">
        <f t="shared" ca="1" si="687"/>
        <v>-</v>
      </c>
      <c r="CY62" s="19" t="str">
        <f t="shared" ca="1" si="687"/>
        <v>-</v>
      </c>
      <c r="CZ62" s="19" t="str">
        <f t="shared" ca="1" si="687"/>
        <v>-</v>
      </c>
      <c r="DA62" s="19" t="str">
        <f t="shared" ca="1" si="687"/>
        <v>-</v>
      </c>
      <c r="DB62" s="19" t="str">
        <f t="shared" ca="1" si="687"/>
        <v>-</v>
      </c>
      <c r="DC62" s="19" t="str">
        <f t="shared" ca="1" si="687"/>
        <v>-</v>
      </c>
      <c r="DD62" s="19">
        <f t="shared" ca="1" si="687"/>
        <v>1</v>
      </c>
      <c r="DE62" s="19">
        <f t="shared" ca="1" si="687"/>
        <v>1</v>
      </c>
      <c r="DF62" s="19">
        <f t="shared" ca="1" si="687"/>
        <v>0</v>
      </c>
      <c r="DG62" s="19" t="str">
        <f t="shared" ca="1" si="687"/>
        <v>-</v>
      </c>
      <c r="DH62" s="19" t="str">
        <f t="shared" ca="1" si="687"/>
        <v>-</v>
      </c>
      <c r="DI62" s="19" t="str">
        <f t="shared" ca="1" si="687"/>
        <v>-</v>
      </c>
      <c r="DJ62" s="19" t="str">
        <f t="shared" ca="1" si="687"/>
        <v>-</v>
      </c>
      <c r="DK62" s="19" t="str">
        <f t="shared" ca="1" si="687"/>
        <v>-</v>
      </c>
      <c r="DL62" s="19">
        <f t="shared" ca="1" si="687"/>
        <v>0</v>
      </c>
      <c r="DM62" s="19" t="str">
        <f t="shared" ca="1" si="687"/>
        <v>-</v>
      </c>
      <c r="DN62" s="19" t="str">
        <f t="shared" ca="1" si="687"/>
        <v>-</v>
      </c>
      <c r="DO62" s="19" t="str">
        <f t="shared" ca="1" si="603"/>
        <v>-</v>
      </c>
      <c r="DP62" s="19">
        <f t="shared" ca="1" si="603"/>
        <v>0</v>
      </c>
      <c r="DQ62" s="19">
        <f t="shared" ca="1" si="603"/>
        <v>0</v>
      </c>
      <c r="DR62" s="9"/>
      <c r="DS62" s="19">
        <f t="shared" ca="1" si="607"/>
        <v>0</v>
      </c>
      <c r="DT62" s="19">
        <f t="shared" ca="1" si="607"/>
        <v>0</v>
      </c>
      <c r="DU62" s="19">
        <f t="shared" ca="1" si="607"/>
        <v>0</v>
      </c>
      <c r="DV62" s="19">
        <f t="shared" ca="1" si="607"/>
        <v>0</v>
      </c>
      <c r="DW62" s="19">
        <f t="shared" ca="1" si="607"/>
        <v>0</v>
      </c>
      <c r="DX62" s="19">
        <f t="shared" ca="1" si="607"/>
        <v>0</v>
      </c>
      <c r="DY62" s="19">
        <f t="shared" ca="1" si="607"/>
        <v>0</v>
      </c>
      <c r="DZ62" s="19">
        <f t="shared" ca="1" si="607"/>
        <v>0</v>
      </c>
      <c r="EA62" s="19">
        <f t="shared" ref="EA62:EE62" ca="1" si="698">OFFSET(EA$5,$B62,0)</f>
        <v>0</v>
      </c>
      <c r="EB62" s="19">
        <f t="shared" ca="1" si="698"/>
        <v>0</v>
      </c>
      <c r="EC62" s="19">
        <f t="shared" ca="1" si="698"/>
        <v>0</v>
      </c>
      <c r="ED62" s="19">
        <f t="shared" ca="1" si="698"/>
        <v>0</v>
      </c>
      <c r="EE62" s="19">
        <f t="shared" ca="1" si="698"/>
        <v>0</v>
      </c>
      <c r="EF62" s="433">
        <f t="shared" si="608"/>
        <v>0</v>
      </c>
      <c r="EG62" s="433">
        <f t="shared" si="608"/>
        <v>0</v>
      </c>
      <c r="EH62" s="116">
        <f t="shared" si="609"/>
        <v>0</v>
      </c>
      <c r="EI62" s="116">
        <f t="shared" ca="1" si="609"/>
        <v>0</v>
      </c>
      <c r="EJ62" s="116">
        <f t="shared" ca="1" si="609"/>
        <v>0</v>
      </c>
      <c r="EK62" s="116">
        <f t="shared" ca="1" si="609"/>
        <v>0</v>
      </c>
      <c r="EL62" s="116">
        <f t="shared" ca="1" si="609"/>
        <v>0</v>
      </c>
      <c r="EM62" s="537">
        <f t="shared" ca="1" si="610"/>
        <v>0</v>
      </c>
      <c r="EN62" s="116">
        <f t="shared" ca="1" si="611"/>
        <v>0</v>
      </c>
      <c r="EO62" s="116">
        <f t="shared" ca="1" si="611"/>
        <v>0</v>
      </c>
      <c r="EP62" s="116">
        <f t="shared" ca="1" si="611"/>
        <v>0</v>
      </c>
      <c r="EQ62" s="116">
        <f t="shared" ca="1" si="611"/>
        <v>0</v>
      </c>
      <c r="ER62" s="116">
        <f t="shared" ca="1" si="611"/>
        <v>0</v>
      </c>
      <c r="ES62" s="537">
        <f t="shared" ca="1" si="612"/>
        <v>0</v>
      </c>
      <c r="ET62" s="116">
        <f t="shared" ca="1" si="613"/>
        <v>0</v>
      </c>
      <c r="EU62" s="116">
        <f t="shared" ca="1" si="613"/>
        <v>0</v>
      </c>
      <c r="EV62" s="116">
        <f t="shared" ca="1" si="613"/>
        <v>0</v>
      </c>
      <c r="EW62" s="116">
        <f t="shared" ca="1" si="613"/>
        <v>0</v>
      </c>
      <c r="EX62" s="116">
        <f t="shared" ca="1" si="613"/>
        <v>0</v>
      </c>
      <c r="EY62" s="537">
        <f t="shared" ca="1" si="614"/>
        <v>0</v>
      </c>
      <c r="EZ62" s="116">
        <f t="shared" ca="1" si="615"/>
        <v>0</v>
      </c>
      <c r="FA62" s="116">
        <f t="shared" ca="1" si="615"/>
        <v>0</v>
      </c>
      <c r="FB62" s="116">
        <f t="shared" ca="1" si="615"/>
        <v>0</v>
      </c>
      <c r="FC62" s="116">
        <f t="shared" ca="1" si="615"/>
        <v>0</v>
      </c>
      <c r="FD62" s="116">
        <f t="shared" ca="1" si="615"/>
        <v>0</v>
      </c>
      <c r="FE62" s="537">
        <f t="shared" ca="1" si="616"/>
        <v>0</v>
      </c>
      <c r="FF62" s="116">
        <f t="shared" ca="1" si="617"/>
        <v>0</v>
      </c>
      <c r="FG62" s="116">
        <f t="shared" ca="1" si="617"/>
        <v>0</v>
      </c>
      <c r="FH62" s="116">
        <f t="shared" ca="1" si="617"/>
        <v>0</v>
      </c>
      <c r="FI62" s="116">
        <f t="shared" ca="1" si="617"/>
        <v>0</v>
      </c>
      <c r="FJ62" s="116">
        <f t="shared" ca="1" si="617"/>
        <v>0</v>
      </c>
      <c r="FK62" s="537">
        <f t="shared" ca="1" si="618"/>
        <v>0</v>
      </c>
      <c r="FL62" s="116">
        <f t="shared" ca="1" si="619"/>
        <v>0</v>
      </c>
      <c r="FM62" s="116">
        <f t="shared" ca="1" si="619"/>
        <v>0</v>
      </c>
      <c r="FN62" s="116">
        <f t="shared" ca="1" si="619"/>
        <v>0</v>
      </c>
      <c r="FO62" s="116">
        <f t="shared" ca="1" si="619"/>
        <v>0</v>
      </c>
      <c r="FP62" s="116">
        <f t="shared" ca="1" si="619"/>
        <v>0</v>
      </c>
      <c r="FQ62" s="537">
        <f t="shared" ca="1" si="620"/>
        <v>0</v>
      </c>
      <c r="FR62" s="117">
        <f t="shared" ca="1" si="621"/>
        <v>0</v>
      </c>
      <c r="FS62" s="117">
        <f t="shared" ca="1" si="621"/>
        <v>0</v>
      </c>
      <c r="FT62" s="117">
        <f t="shared" ca="1" si="621"/>
        <v>0</v>
      </c>
      <c r="FU62" s="117">
        <f t="shared" ca="1" si="621"/>
        <v>0</v>
      </c>
      <c r="FV62" s="556">
        <f t="shared" ca="1" si="688"/>
        <v>0</v>
      </c>
      <c r="FW62" s="556">
        <f t="shared" ca="1" si="688"/>
        <v>0</v>
      </c>
      <c r="FX62" s="556">
        <f t="shared" ca="1" si="688"/>
        <v>0</v>
      </c>
      <c r="FY62" s="556">
        <f t="shared" ca="1" si="688"/>
        <v>0</v>
      </c>
      <c r="FZ62" s="556">
        <f t="shared" ca="1" si="688"/>
        <v>0</v>
      </c>
      <c r="GA62" s="556">
        <f t="shared" ca="1" si="688"/>
        <v>0</v>
      </c>
      <c r="GB62" s="556">
        <f t="shared" ca="1" si="688"/>
        <v>0</v>
      </c>
      <c r="GC62" s="556">
        <f t="shared" ca="1" si="688"/>
        <v>0</v>
      </c>
      <c r="GD62" s="556">
        <f t="shared" ca="1" si="688"/>
        <v>0</v>
      </c>
      <c r="GE62" s="556">
        <f t="shared" ca="1" si="688"/>
        <v>0</v>
      </c>
      <c r="GF62" s="556">
        <f t="shared" ca="1" si="688"/>
        <v>0</v>
      </c>
      <c r="GG62" s="556">
        <f t="shared" ca="1" si="688"/>
        <v>0</v>
      </c>
      <c r="GH62" s="556">
        <f t="shared" ca="1" si="688"/>
        <v>0</v>
      </c>
      <c r="GI62" s="556">
        <f t="shared" ca="1" si="688"/>
        <v>0</v>
      </c>
      <c r="GJ62" s="556">
        <f t="shared" ca="1" si="688"/>
        <v>0</v>
      </c>
      <c r="GK62" s="556">
        <f t="shared" ca="1" si="688"/>
        <v>0</v>
      </c>
      <c r="GL62" s="556">
        <f t="shared" ca="1" si="688"/>
        <v>0</v>
      </c>
      <c r="GM62" s="556">
        <f t="shared" ca="1" si="688"/>
        <v>0</v>
      </c>
      <c r="GN62" s="556">
        <f t="shared" ca="1" si="688"/>
        <v>0</v>
      </c>
      <c r="GO62" s="556">
        <f t="shared" ca="1" si="688"/>
        <v>0</v>
      </c>
      <c r="GP62" s="19">
        <f t="shared" ca="1" si="623"/>
        <v>0</v>
      </c>
      <c r="GQ62" s="116">
        <f t="shared" ca="1" si="624"/>
        <v>0</v>
      </c>
      <c r="GR62" s="116">
        <f t="shared" ca="1" si="624"/>
        <v>0</v>
      </c>
      <c r="GS62" s="116">
        <f t="shared" ca="1" si="624"/>
        <v>0</v>
      </c>
      <c r="GT62" s="116">
        <f t="shared" ca="1" si="624"/>
        <v>0</v>
      </c>
      <c r="GU62" s="116">
        <f t="shared" ca="1" si="624"/>
        <v>0</v>
      </c>
      <c r="GV62" s="537">
        <f t="shared" ca="1" si="625"/>
        <v>0</v>
      </c>
      <c r="GW62" s="116">
        <f t="shared" ca="1" si="626"/>
        <v>0</v>
      </c>
      <c r="GX62" s="116">
        <f t="shared" ca="1" si="626"/>
        <v>0</v>
      </c>
      <c r="GY62" s="116">
        <f t="shared" ca="1" si="626"/>
        <v>0</v>
      </c>
      <c r="GZ62" s="116">
        <f t="shared" ca="1" si="626"/>
        <v>0</v>
      </c>
      <c r="HA62" s="116">
        <f t="shared" ca="1" si="626"/>
        <v>0</v>
      </c>
      <c r="HB62" s="537">
        <f t="shared" ca="1" si="627"/>
        <v>0</v>
      </c>
      <c r="HC62" s="116">
        <f t="shared" ca="1" si="628"/>
        <v>0</v>
      </c>
      <c r="HD62" s="116">
        <f t="shared" ca="1" si="628"/>
        <v>0</v>
      </c>
      <c r="HE62" s="116">
        <f t="shared" ca="1" si="628"/>
        <v>0</v>
      </c>
      <c r="HF62" s="116">
        <f t="shared" ca="1" si="628"/>
        <v>0</v>
      </c>
      <c r="HG62" s="116">
        <f t="shared" ca="1" si="628"/>
        <v>0</v>
      </c>
      <c r="HH62" s="537">
        <f t="shared" ca="1" si="629"/>
        <v>0</v>
      </c>
      <c r="HI62" s="116">
        <f t="shared" ca="1" si="630"/>
        <v>0</v>
      </c>
      <c r="HJ62" s="116">
        <f t="shared" ca="1" si="630"/>
        <v>0</v>
      </c>
      <c r="HK62" s="116">
        <f t="shared" ca="1" si="630"/>
        <v>0</v>
      </c>
      <c r="HL62" s="116">
        <f t="shared" ca="1" si="630"/>
        <v>0</v>
      </c>
      <c r="HM62" s="116">
        <f t="shared" ca="1" si="630"/>
        <v>0</v>
      </c>
      <c r="HN62" s="537">
        <f t="shared" ca="1" si="631"/>
        <v>0</v>
      </c>
      <c r="HO62" s="116">
        <f t="shared" ca="1" si="632"/>
        <v>0</v>
      </c>
      <c r="HP62" s="116">
        <f t="shared" ca="1" si="632"/>
        <v>0</v>
      </c>
      <c r="HQ62" s="116">
        <f t="shared" ca="1" si="632"/>
        <v>0</v>
      </c>
      <c r="HR62" s="116">
        <f t="shared" ca="1" si="632"/>
        <v>0</v>
      </c>
      <c r="HS62" s="116">
        <f t="shared" ca="1" si="632"/>
        <v>0</v>
      </c>
      <c r="HT62" s="537">
        <f t="shared" ca="1" si="633"/>
        <v>0</v>
      </c>
      <c r="HU62" s="116">
        <f t="shared" ca="1" si="634"/>
        <v>0</v>
      </c>
      <c r="HV62" s="116">
        <f t="shared" ca="1" si="634"/>
        <v>0</v>
      </c>
      <c r="HW62" s="116">
        <f t="shared" ca="1" si="634"/>
        <v>0</v>
      </c>
      <c r="HX62" s="116">
        <f t="shared" ca="1" si="634"/>
        <v>0</v>
      </c>
      <c r="HY62" s="116">
        <f t="shared" ca="1" si="634"/>
        <v>0</v>
      </c>
      <c r="HZ62" s="537">
        <f t="shared" ca="1" si="635"/>
        <v>0</v>
      </c>
      <c r="IA62" s="117">
        <f t="shared" ca="1" si="636"/>
        <v>0</v>
      </c>
      <c r="IB62" s="117">
        <f t="shared" ca="1" si="636"/>
        <v>0</v>
      </c>
      <c r="IC62" s="117">
        <f t="shared" ca="1" si="636"/>
        <v>0</v>
      </c>
      <c r="ID62" s="117">
        <f t="shared" ca="1" si="636"/>
        <v>0</v>
      </c>
      <c r="IE62" s="556">
        <f t="shared" ca="1" si="689"/>
        <v>0</v>
      </c>
      <c r="IF62" s="556">
        <f t="shared" ca="1" si="689"/>
        <v>0</v>
      </c>
      <c r="IG62" s="556">
        <f t="shared" ca="1" si="689"/>
        <v>0</v>
      </c>
      <c r="IH62" s="556">
        <f t="shared" ca="1" si="689"/>
        <v>0</v>
      </c>
      <c r="II62" s="556">
        <f t="shared" ca="1" si="689"/>
        <v>0</v>
      </c>
      <c r="IJ62" s="556">
        <f t="shared" ca="1" si="689"/>
        <v>0</v>
      </c>
      <c r="IK62" s="556">
        <f t="shared" ca="1" si="689"/>
        <v>0</v>
      </c>
      <c r="IL62" s="556">
        <f t="shared" ca="1" si="689"/>
        <v>0</v>
      </c>
      <c r="IM62" s="556">
        <f t="shared" ca="1" si="689"/>
        <v>0</v>
      </c>
      <c r="IN62" s="556">
        <f t="shared" ca="1" si="689"/>
        <v>0</v>
      </c>
      <c r="IO62" s="556">
        <f t="shared" ca="1" si="689"/>
        <v>0</v>
      </c>
      <c r="IP62" s="556">
        <f t="shared" ca="1" si="689"/>
        <v>0</v>
      </c>
      <c r="IQ62" s="556">
        <f t="shared" ca="1" si="689"/>
        <v>0</v>
      </c>
      <c r="IR62" s="556">
        <f t="shared" ca="1" si="689"/>
        <v>0</v>
      </c>
      <c r="IS62" s="556">
        <f t="shared" ca="1" si="689"/>
        <v>0</v>
      </c>
      <c r="IT62" s="556">
        <f t="shared" ca="1" si="689"/>
        <v>0</v>
      </c>
      <c r="IU62" s="556">
        <f t="shared" ca="1" si="689"/>
        <v>0</v>
      </c>
      <c r="IV62" s="556">
        <f t="shared" ca="1" si="689"/>
        <v>0</v>
      </c>
      <c r="IW62" s="556">
        <f t="shared" ca="1" si="689"/>
        <v>0</v>
      </c>
      <c r="IX62" s="556">
        <f t="shared" ca="1" si="689"/>
        <v>0</v>
      </c>
      <c r="IY62" s="19">
        <f t="shared" ca="1" si="638"/>
        <v>0</v>
      </c>
      <c r="IZ62" s="5">
        <f t="shared" si="639"/>
        <v>67</v>
      </c>
      <c r="JA62" s="9"/>
      <c r="JB62" s="5">
        <f t="shared" si="640"/>
        <v>1</v>
      </c>
      <c r="JC62" s="5" t="b">
        <f t="shared" si="640"/>
        <v>0</v>
      </c>
      <c r="JD62" s="19">
        <f t="shared" ca="1" si="690"/>
        <v>0</v>
      </c>
      <c r="JE62" s="5">
        <f t="shared" si="642"/>
        <v>0</v>
      </c>
      <c r="JF62" s="5">
        <f t="shared" si="643"/>
        <v>1.2500000000000001E-2</v>
      </c>
      <c r="JG62" s="5">
        <f t="shared" si="644"/>
        <v>0</v>
      </c>
      <c r="JH62" s="19">
        <f t="shared" ca="1" si="690"/>
        <v>0</v>
      </c>
      <c r="JI62" s="5">
        <f t="shared" si="645"/>
        <v>60</v>
      </c>
      <c r="JJ62" s="5">
        <f t="shared" si="646"/>
        <v>1</v>
      </c>
      <c r="JK62" s="19">
        <f t="shared" ca="1" si="690"/>
        <v>0</v>
      </c>
      <c r="JL62" s="19">
        <f t="shared" ca="1" si="690"/>
        <v>0</v>
      </c>
      <c r="JM62" s="19">
        <f t="shared" ca="1" si="690"/>
        <v>0</v>
      </c>
      <c r="JN62" s="19">
        <f t="shared" ca="1" si="690"/>
        <v>0</v>
      </c>
      <c r="JO62" s="19">
        <f t="shared" ca="1" si="690"/>
        <v>0</v>
      </c>
      <c r="JP62" s="19">
        <f t="shared" ca="1" si="690"/>
        <v>0</v>
      </c>
      <c r="JQ62" s="19">
        <f t="shared" ca="1" si="690"/>
        <v>0</v>
      </c>
      <c r="JR62" s="19">
        <f t="shared" ca="1" si="690"/>
        <v>0</v>
      </c>
      <c r="JS62" s="19">
        <f t="shared" ca="1" si="690"/>
        <v>0</v>
      </c>
      <c r="JT62" s="19">
        <f t="shared" ca="1" si="690"/>
        <v>0</v>
      </c>
      <c r="JU62" s="19">
        <f t="shared" ca="1" si="690"/>
        <v>0</v>
      </c>
      <c r="JV62" s="19">
        <f t="shared" ca="1" si="690"/>
        <v>0</v>
      </c>
      <c r="JW62" s="19">
        <f t="shared" ca="1" si="690"/>
        <v>0</v>
      </c>
      <c r="JX62" s="19">
        <f t="shared" ca="1" si="690"/>
        <v>0</v>
      </c>
      <c r="JY62" s="19">
        <f t="shared" ca="1" si="690"/>
        <v>0</v>
      </c>
      <c r="JZ62" s="19">
        <f t="shared" ca="1" si="690"/>
        <v>0</v>
      </c>
      <c r="KA62" s="19">
        <f t="shared" ca="1" si="690"/>
        <v>0</v>
      </c>
      <c r="KB62" s="19">
        <f t="shared" ca="1" si="690"/>
        <v>0</v>
      </c>
      <c r="KC62" s="19">
        <f t="shared" ca="1" si="690"/>
        <v>0</v>
      </c>
      <c r="KD62" s="19">
        <f t="shared" ca="1" si="690"/>
        <v>0</v>
      </c>
      <c r="KE62" s="19">
        <f t="shared" ca="1" si="690"/>
        <v>0</v>
      </c>
      <c r="KF62" s="5">
        <f t="shared" si="647"/>
        <v>0</v>
      </c>
      <c r="KG62" s="5">
        <f t="shared" si="647"/>
        <v>6.25E-2</v>
      </c>
      <c r="KH62" s="5">
        <f t="shared" si="647"/>
        <v>6.25E-2</v>
      </c>
      <c r="KI62" s="5">
        <f t="shared" si="647"/>
        <v>6.25E-2</v>
      </c>
      <c r="KJ62" s="19">
        <f t="shared" ca="1" si="690"/>
        <v>0</v>
      </c>
      <c r="KK62" s="19">
        <f t="shared" ca="1" si="690"/>
        <v>0</v>
      </c>
      <c r="KL62" s="19">
        <f t="shared" ca="1" si="690"/>
        <v>0</v>
      </c>
      <c r="KM62" s="19">
        <f t="shared" ca="1" si="690"/>
        <v>0</v>
      </c>
      <c r="KN62" s="19">
        <f t="shared" ca="1" si="690"/>
        <v>1</v>
      </c>
      <c r="KO62" s="19">
        <f t="shared" ca="1" si="690"/>
        <v>0</v>
      </c>
      <c r="KP62" s="19">
        <f t="shared" ca="1" si="690"/>
        <v>1</v>
      </c>
      <c r="KQ62" s="9"/>
      <c r="KR62" s="5" t="b">
        <f t="shared" ca="1" si="648"/>
        <v>1</v>
      </c>
      <c r="KS62" s="5" t="b">
        <f t="shared" si="649"/>
        <v>0</v>
      </c>
      <c r="KT62" s="5" t="b">
        <f t="shared" si="649"/>
        <v>0</v>
      </c>
      <c r="KU62" s="5" t="b">
        <f t="shared" si="649"/>
        <v>1</v>
      </c>
      <c r="KV62" s="136">
        <f t="shared" si="650"/>
        <v>2</v>
      </c>
      <c r="KW62" s="136">
        <f t="shared" si="650"/>
        <v>2</v>
      </c>
      <c r="KX62" s="5" t="b">
        <f t="shared" si="651"/>
        <v>0</v>
      </c>
      <c r="KY62" s="5" t="b">
        <f t="shared" si="651"/>
        <v>1</v>
      </c>
      <c r="KZ62" s="5" t="b">
        <f t="shared" si="651"/>
        <v>1</v>
      </c>
      <c r="LA62" s="5" t="b">
        <f t="shared" si="651"/>
        <v>0</v>
      </c>
      <c r="LB62" s="5">
        <f t="shared" si="652"/>
        <v>1</v>
      </c>
      <c r="LC62" s="5">
        <f t="shared" si="652"/>
        <v>0</v>
      </c>
      <c r="LD62" s="5" t="b">
        <f t="shared" si="653"/>
        <v>0</v>
      </c>
      <c r="LE62" s="5" t="str" cm="1">
        <f t="array" aca="1" ref="LE62" ca="1">IF(OR(LF62:LM62&lt;&gt;"-"),TRUE,"-")</f>
        <v>-</v>
      </c>
      <c r="LF62" s="19" t="str">
        <f t="shared" ca="1" si="654"/>
        <v>-</v>
      </c>
      <c r="LG62" s="19" t="str">
        <f t="shared" ca="1" si="654"/>
        <v>-</v>
      </c>
      <c r="LH62" s="19" t="str">
        <f t="shared" ca="1" si="654"/>
        <v>-</v>
      </c>
      <c r="LI62" s="19" t="str">
        <f t="shared" ca="1" si="654"/>
        <v>-</v>
      </c>
      <c r="LJ62" s="19" t="str">
        <f t="shared" ca="1" si="654"/>
        <v>-</v>
      </c>
      <c r="LK62" s="19" t="str">
        <f t="shared" ca="1" si="654"/>
        <v>-</v>
      </c>
      <c r="LL62" s="19" t="str">
        <f t="shared" ca="1" si="654"/>
        <v>-</v>
      </c>
      <c r="LM62" s="19" t="str">
        <f t="shared" ca="1" si="654"/>
        <v>-</v>
      </c>
      <c r="LN62" s="466">
        <f>$LN$54*1.15</f>
        <v>5750</v>
      </c>
      <c r="LO62" s="5" t="b">
        <f t="array" aca="1" ref="LO62" ca="1">IF(OR(LP62:LV62&lt;&gt;"-"),TRUE,"-")</f>
        <v>1</v>
      </c>
      <c r="LP62" s="19">
        <f t="shared" ca="1" si="655"/>
        <v>0</v>
      </c>
      <c r="LQ62" s="19" t="str">
        <f t="shared" ca="1" si="655"/>
        <v>-</v>
      </c>
      <c r="LR62" s="19">
        <f t="shared" ca="1" si="655"/>
        <v>999999</v>
      </c>
      <c r="LS62" s="19">
        <f t="shared" ca="1" si="655"/>
        <v>999999</v>
      </c>
      <c r="LT62" s="19">
        <f t="shared" ca="1" si="655"/>
        <v>999999</v>
      </c>
      <c r="LU62" s="19">
        <f t="shared" ca="1" si="655"/>
        <v>999999</v>
      </c>
      <c r="LV62" s="19">
        <f t="shared" ca="1" si="655"/>
        <v>999999</v>
      </c>
      <c r="LW62" s="19" t="str">
        <f t="shared" ca="1" si="655"/>
        <v>-</v>
      </c>
      <c r="LX62" s="19" t="str">
        <f t="shared" ca="1" si="655"/>
        <v>-</v>
      </c>
      <c r="LY62" s="19" t="str">
        <f t="shared" ca="1" si="655"/>
        <v>-</v>
      </c>
      <c r="LZ62" s="19" t="b">
        <f t="shared" ca="1" si="656"/>
        <v>1</v>
      </c>
      <c r="MA62" s="19">
        <f t="shared" ca="1" si="656"/>
        <v>0</v>
      </c>
      <c r="MB62" s="5" t="str">
        <f t="shared" si="657"/>
        <v>-</v>
      </c>
      <c r="MC62" s="5" t="str">
        <f t="shared" si="657"/>
        <v>-</v>
      </c>
      <c r="MD62" s="5" t="str">
        <f t="shared" si="657"/>
        <v>-</v>
      </c>
      <c r="ME62" s="5" t="str">
        <f t="shared" si="657"/>
        <v>-</v>
      </c>
      <c r="MF62" s="19" t="str">
        <f t="shared" ca="1" si="691"/>
        <v>-</v>
      </c>
      <c r="MG62" s="19" t="str">
        <f t="shared" ca="1" si="691"/>
        <v>-</v>
      </c>
      <c r="MH62" s="19" t="str">
        <f t="shared" ca="1" si="691"/>
        <v>-</v>
      </c>
      <c r="MI62" s="19" t="str">
        <f t="shared" ca="1" si="691"/>
        <v>-</v>
      </c>
      <c r="MJ62" s="19">
        <f t="shared" ca="1" si="691"/>
        <v>0.5</v>
      </c>
      <c r="MK62" s="19">
        <f t="shared" ca="1" si="691"/>
        <v>0.5</v>
      </c>
      <c r="ML62" s="19" t="str">
        <f t="shared" ca="1" si="691"/>
        <v>-</v>
      </c>
      <c r="MM62" s="5">
        <f t="shared" si="659"/>
        <v>0</v>
      </c>
      <c r="MN62" s="5">
        <f t="shared" si="659"/>
        <v>500</v>
      </c>
      <c r="MO62" s="5">
        <f t="shared" si="659"/>
        <v>500</v>
      </c>
      <c r="MP62" s="5" t="str">
        <f t="shared" si="659"/>
        <v>-</v>
      </c>
      <c r="MQ62" s="5">
        <f t="shared" si="659"/>
        <v>150</v>
      </c>
      <c r="MR62" s="5">
        <f t="shared" si="659"/>
        <v>364</v>
      </c>
      <c r="MS62" s="5">
        <f t="shared" si="660"/>
        <v>1</v>
      </c>
      <c r="MT62" s="9"/>
      <c r="MU62" s="19">
        <f t="shared" ca="1" si="691"/>
        <v>70</v>
      </c>
      <c r="MV62" s="19">
        <f t="shared" ca="1" si="691"/>
        <v>50</v>
      </c>
      <c r="MW62" s="19">
        <f t="shared" ca="1" si="691"/>
        <v>75</v>
      </c>
      <c r="MX62" s="19">
        <f t="shared" ca="1" si="691"/>
        <v>50</v>
      </c>
      <c r="MY62" s="5">
        <f t="shared" si="661"/>
        <v>0.8</v>
      </c>
      <c r="MZ62" s="5">
        <f t="shared" si="662"/>
        <v>0.8</v>
      </c>
      <c r="NA62" s="5">
        <f t="shared" si="663"/>
        <v>1</v>
      </c>
      <c r="NB62" s="9"/>
      <c r="NC62" s="19" t="b">
        <f t="shared" ca="1" si="664"/>
        <v>0</v>
      </c>
      <c r="ND62" s="19" t="b">
        <f t="shared" ca="1" si="664"/>
        <v>0</v>
      </c>
      <c r="NE62" s="19">
        <f t="shared" ca="1" si="664"/>
        <v>2</v>
      </c>
      <c r="NF62" s="19">
        <f t="shared" ca="1" si="664"/>
        <v>1</v>
      </c>
      <c r="NG62" s="19">
        <f t="shared" ca="1" si="664"/>
        <v>2</v>
      </c>
      <c r="NH62" s="19">
        <f t="shared" ca="1" si="664"/>
        <v>0</v>
      </c>
      <c r="NI62" s="19" t="str">
        <f t="shared" ca="1" si="664"/>
        <v>-</v>
      </c>
      <c r="NJ62" s="466" t="b">
        <v>1</v>
      </c>
      <c r="NK62" s="19">
        <f t="shared" ca="1" si="664"/>
        <v>448.65000000000003</v>
      </c>
      <c r="NL62" s="19" t="str">
        <f t="shared" ca="1" si="664"/>
        <v>-</v>
      </c>
      <c r="NM62" s="19">
        <f t="shared" ca="1" si="691"/>
        <v>1</v>
      </c>
      <c r="NN62" s="19">
        <f t="shared" ca="1" si="691"/>
        <v>1</v>
      </c>
      <c r="NO62" s="19">
        <f t="shared" ca="1" si="691"/>
        <v>1</v>
      </c>
      <c r="NP62" s="19">
        <f t="shared" ca="1" si="691"/>
        <v>1</v>
      </c>
      <c r="NQ62" s="19">
        <f t="shared" ca="1" si="691"/>
        <v>1</v>
      </c>
      <c r="NR62" s="19">
        <f t="shared" ca="1" si="691"/>
        <v>1</v>
      </c>
      <c r="NS62" s="19">
        <f t="shared" ca="1" si="691"/>
        <v>1</v>
      </c>
      <c r="NT62" s="19">
        <f t="shared" ca="1" si="691"/>
        <v>1</v>
      </c>
      <c r="NU62" s="19">
        <f t="shared" ca="1" si="691"/>
        <v>1</v>
      </c>
      <c r="NV62" s="9"/>
      <c r="NW62" s="539" t="str">
        <f t="shared" si="692"/>
        <v>-</v>
      </c>
      <c r="NX62" s="539" t="str">
        <f t="shared" si="692"/>
        <v>-</v>
      </c>
      <c r="NY62" s="539" t="str">
        <f t="shared" si="692"/>
        <v>-</v>
      </c>
      <c r="NZ62" s="539" t="str">
        <f t="shared" si="692"/>
        <v>-</v>
      </c>
      <c r="OA62" s="539" t="str">
        <f t="shared" si="692"/>
        <v>-</v>
      </c>
      <c r="OB62" s="539" t="str">
        <f t="shared" si="692"/>
        <v>-</v>
      </c>
      <c r="OC62" s="539" t="str">
        <f t="shared" ca="1" si="692"/>
        <v>-</v>
      </c>
      <c r="OD62" s="539" t="str">
        <f t="shared" ca="1" si="692"/>
        <v>-</v>
      </c>
      <c r="OE62" s="539" t="str">
        <f t="shared" ca="1" si="692"/>
        <v>-</v>
      </c>
      <c r="OF62" s="539" t="str">
        <f t="shared" ca="1" si="692"/>
        <v>-</v>
      </c>
      <c r="OG62" s="539" t="str">
        <f t="shared" ca="1" si="692"/>
        <v>-</v>
      </c>
      <c r="OH62" s="539" t="str">
        <f t="shared" ca="1" si="692"/>
        <v>-</v>
      </c>
      <c r="OI62" s="539" t="str">
        <f t="shared" ca="1" si="692"/>
        <v>-</v>
      </c>
      <c r="OJ62" s="539" t="str">
        <f t="shared" ca="1" si="692"/>
        <v>-</v>
      </c>
      <c r="OK62" s="539" t="str">
        <f t="shared" ca="1" si="692"/>
        <v>-</v>
      </c>
      <c r="OL62" s="539" t="str">
        <f t="shared" ca="1" si="692"/>
        <v>-</v>
      </c>
      <c r="OM62" s="539" t="str">
        <f t="shared" ca="1" si="692"/>
        <v>-</v>
      </c>
      <c r="ON62" s="539" t="str">
        <f t="shared" ca="1" si="692"/>
        <v>-</v>
      </c>
      <c r="OO62" s="539" t="str">
        <f t="shared" ca="1" si="692"/>
        <v>-</v>
      </c>
      <c r="OP62" s="539" t="str">
        <f t="shared" ca="1" si="692"/>
        <v>-</v>
      </c>
      <c r="OQ62" s="539" t="str">
        <f t="shared" ca="1" si="692"/>
        <v>-</v>
      </c>
      <c r="OR62" s="539" t="str">
        <f t="shared" ca="1" si="692"/>
        <v>-</v>
      </c>
      <c r="OS62" s="539" t="str">
        <f t="shared" ca="1" si="692"/>
        <v>-</v>
      </c>
      <c r="OT62" s="539" t="str">
        <f t="shared" ca="1" si="692"/>
        <v>-</v>
      </c>
      <c r="OU62" s="539" t="str">
        <f t="shared" ca="1" si="692"/>
        <v>-</v>
      </c>
      <c r="OV62" s="539" t="str">
        <f t="shared" ca="1" si="692"/>
        <v>-</v>
      </c>
      <c r="OW62" s="539" t="str">
        <f t="shared" ca="1" si="692"/>
        <v>-</v>
      </c>
      <c r="OX62" s="539" t="str">
        <f t="shared" ca="1" si="692"/>
        <v>-</v>
      </c>
      <c r="OY62" s="539" t="str">
        <f t="shared" ca="1" si="692"/>
        <v>-</v>
      </c>
      <c r="OZ62" s="539" t="str">
        <f t="shared" ca="1" si="692"/>
        <v>-</v>
      </c>
      <c r="PA62" s="539" t="str">
        <f t="shared" ca="1" si="692"/>
        <v>-</v>
      </c>
      <c r="PB62" s="539" t="str">
        <f t="shared" ca="1" si="692"/>
        <v>-</v>
      </c>
      <c r="PC62" s="539" t="str">
        <f t="shared" ca="1" si="692"/>
        <v>-</v>
      </c>
      <c r="PD62" s="539" t="str">
        <f t="shared" ca="1" si="692"/>
        <v>-</v>
      </c>
      <c r="PE62" s="539" t="str">
        <f t="shared" ca="1" si="692"/>
        <v>-</v>
      </c>
      <c r="PF62" s="539" t="str">
        <f t="shared" ca="1" si="692"/>
        <v>-</v>
      </c>
      <c r="PG62" s="549" t="str">
        <f t="shared" si="693"/>
        <v>-</v>
      </c>
      <c r="PH62" s="549" t="str">
        <f t="shared" si="693"/>
        <v>-</v>
      </c>
      <c r="PI62" s="549" t="str">
        <f t="shared" si="693"/>
        <v>-</v>
      </c>
      <c r="PJ62" s="549" t="str">
        <f t="shared" si="693"/>
        <v>-</v>
      </c>
      <c r="PK62" s="549" t="str">
        <f t="shared" si="693"/>
        <v>-</v>
      </c>
      <c r="PL62" s="549" t="str">
        <f t="shared" si="693"/>
        <v>-</v>
      </c>
      <c r="PM62" s="549" t="str">
        <f t="shared" si="693"/>
        <v>-</v>
      </c>
      <c r="PN62" s="549" t="str">
        <f t="shared" si="693"/>
        <v>-</v>
      </c>
      <c r="PO62" s="549" t="str">
        <f t="shared" si="693"/>
        <v>-</v>
      </c>
      <c r="PP62" s="549" t="str">
        <f t="shared" si="693"/>
        <v>-</v>
      </c>
      <c r="PQ62" s="549" t="str">
        <f t="shared" si="693"/>
        <v>-</v>
      </c>
      <c r="PR62" s="549" t="str">
        <f t="shared" si="693"/>
        <v>-</v>
      </c>
      <c r="PS62" s="549" t="str">
        <f t="shared" si="693"/>
        <v>-</v>
      </c>
      <c r="PT62" s="549" t="str">
        <f t="shared" si="693"/>
        <v>-</v>
      </c>
      <c r="PU62" s="549" t="str">
        <f t="shared" si="693"/>
        <v>-</v>
      </c>
      <c r="PV62" s="549" t="str">
        <f t="shared" si="693"/>
        <v>-</v>
      </c>
      <c r="PW62" s="549" t="str">
        <f t="shared" si="693"/>
        <v>-</v>
      </c>
      <c r="PX62" s="549" t="str">
        <f t="shared" si="693"/>
        <v>-</v>
      </c>
      <c r="PY62" s="549" t="str">
        <f t="shared" si="693"/>
        <v>-</v>
      </c>
      <c r="PZ62" s="549" t="str">
        <f t="shared" si="693"/>
        <v>-</v>
      </c>
      <c r="QA62" s="549" t="str">
        <f t="shared" si="693"/>
        <v>-</v>
      </c>
      <c r="QB62" s="549" t="str">
        <f t="shared" si="693"/>
        <v>-</v>
      </c>
      <c r="QC62" s="549" t="str">
        <f t="shared" si="693"/>
        <v>-</v>
      </c>
      <c r="QD62" s="549" t="str">
        <f t="shared" si="693"/>
        <v>-</v>
      </c>
      <c r="QE62" s="549" t="str">
        <f t="shared" si="693"/>
        <v>-</v>
      </c>
      <c r="QF62" s="549" t="str">
        <f t="shared" si="693"/>
        <v>-</v>
      </c>
      <c r="QG62" s="539" t="str">
        <f t="shared" si="694"/>
        <v>-</v>
      </c>
      <c r="QH62" s="539" t="str">
        <f t="shared" si="694"/>
        <v>-</v>
      </c>
      <c r="QI62" s="539" t="str">
        <f t="shared" si="694"/>
        <v>-</v>
      </c>
      <c r="QJ62" s="539" t="str">
        <f t="shared" si="694"/>
        <v>-</v>
      </c>
      <c r="QK62" s="539" t="str">
        <f t="shared" si="694"/>
        <v>-</v>
      </c>
      <c r="QL62" s="539" t="str">
        <f t="shared" si="694"/>
        <v>-</v>
      </c>
      <c r="QM62" s="539" t="str">
        <f t="shared" ca="1" si="694"/>
        <v>-</v>
      </c>
      <c r="QN62" s="539" t="str">
        <f t="shared" ca="1" si="694"/>
        <v>-</v>
      </c>
      <c r="QO62" s="539" t="str">
        <f t="shared" ca="1" si="694"/>
        <v>-</v>
      </c>
      <c r="QP62" s="539" t="str">
        <f t="shared" ca="1" si="694"/>
        <v>-</v>
      </c>
      <c r="QQ62" s="539" t="str">
        <f t="shared" ca="1" si="694"/>
        <v>-</v>
      </c>
      <c r="QR62" s="539" t="str">
        <f t="shared" ca="1" si="694"/>
        <v>-</v>
      </c>
      <c r="QS62" s="539" t="str">
        <f t="shared" ca="1" si="694"/>
        <v>-</v>
      </c>
      <c r="QT62" s="539" t="str">
        <f t="shared" ca="1" si="694"/>
        <v>-</v>
      </c>
      <c r="QU62" s="539" t="str">
        <f t="shared" ca="1" si="694"/>
        <v>-</v>
      </c>
      <c r="QV62" s="539" t="str">
        <f t="shared" ca="1" si="694"/>
        <v>-</v>
      </c>
      <c r="QW62" s="539" t="str">
        <f t="shared" ca="1" si="694"/>
        <v>-</v>
      </c>
      <c r="QX62" s="539" t="str">
        <f t="shared" ca="1" si="694"/>
        <v>-</v>
      </c>
      <c r="QY62" s="539" t="str">
        <f t="shared" ca="1" si="694"/>
        <v>-</v>
      </c>
      <c r="QZ62" s="539" t="str">
        <f t="shared" ca="1" si="694"/>
        <v>-</v>
      </c>
      <c r="RA62" s="539" t="str">
        <f t="shared" ca="1" si="694"/>
        <v>-</v>
      </c>
      <c r="RB62" s="539" t="str">
        <f t="shared" ca="1" si="694"/>
        <v>-</v>
      </c>
      <c r="RC62" s="539" t="str">
        <f t="shared" ca="1" si="694"/>
        <v>-</v>
      </c>
      <c r="RD62" s="539" t="str">
        <f t="shared" ca="1" si="694"/>
        <v>-</v>
      </c>
      <c r="RE62" s="539" t="str">
        <f t="shared" ca="1" si="694"/>
        <v>-</v>
      </c>
      <c r="RF62" s="539" t="str">
        <f t="shared" ca="1" si="694"/>
        <v>-</v>
      </c>
      <c r="RG62" s="539" t="str">
        <f t="shared" ca="1" si="694"/>
        <v>-</v>
      </c>
      <c r="RH62" s="539" t="str">
        <f t="shared" ca="1" si="694"/>
        <v>-</v>
      </c>
      <c r="RI62" s="539" t="str">
        <f t="shared" ca="1" si="694"/>
        <v>-</v>
      </c>
      <c r="RJ62" s="539" t="str">
        <f t="shared" ca="1" si="694"/>
        <v>-</v>
      </c>
      <c r="RK62" s="539" t="str">
        <f t="shared" ca="1" si="694"/>
        <v>-</v>
      </c>
      <c r="RL62" s="539" t="str">
        <f t="shared" ca="1" si="694"/>
        <v>-</v>
      </c>
      <c r="RM62" s="539" t="str">
        <f t="shared" ca="1" si="694"/>
        <v>-</v>
      </c>
      <c r="RN62" s="539" t="str">
        <f t="shared" ca="1" si="694"/>
        <v>-</v>
      </c>
      <c r="RO62" s="539" t="str">
        <f t="shared" ca="1" si="694"/>
        <v>-</v>
      </c>
      <c r="RP62" s="539" t="str">
        <f t="shared" ca="1" si="694"/>
        <v>-</v>
      </c>
      <c r="RQ62" s="549" t="str">
        <f t="shared" si="695"/>
        <v>-</v>
      </c>
      <c r="RR62" s="549" t="str">
        <f t="shared" si="695"/>
        <v>-</v>
      </c>
      <c r="RS62" s="549" t="str">
        <f t="shared" si="695"/>
        <v>-</v>
      </c>
      <c r="RT62" s="549" t="str">
        <f t="shared" si="695"/>
        <v>-</v>
      </c>
      <c r="RU62" s="549" t="str">
        <f t="shared" si="695"/>
        <v>-</v>
      </c>
      <c r="RV62" s="549" t="str">
        <f t="shared" si="695"/>
        <v>-</v>
      </c>
      <c r="RW62" s="549" t="str">
        <f t="shared" si="695"/>
        <v>-</v>
      </c>
      <c r="RX62" s="549" t="str">
        <f t="shared" si="695"/>
        <v>-</v>
      </c>
      <c r="RY62" s="549" t="str">
        <f t="shared" si="695"/>
        <v>-</v>
      </c>
      <c r="RZ62" s="549" t="str">
        <f t="shared" si="695"/>
        <v>-</v>
      </c>
      <c r="SA62" s="549" t="str">
        <f t="shared" si="695"/>
        <v>-</v>
      </c>
      <c r="SB62" s="549" t="str">
        <f t="shared" si="695"/>
        <v>-</v>
      </c>
      <c r="SC62" s="549" t="str">
        <f t="shared" si="695"/>
        <v>-</v>
      </c>
      <c r="SD62" s="549" t="str">
        <f t="shared" si="695"/>
        <v>-</v>
      </c>
      <c r="SE62" s="549" t="str">
        <f t="shared" si="695"/>
        <v>-</v>
      </c>
      <c r="SF62" s="549" t="str">
        <f t="shared" si="695"/>
        <v>-</v>
      </c>
      <c r="SG62" s="549" t="str">
        <f t="shared" si="695"/>
        <v>-</v>
      </c>
      <c r="SH62" s="549" t="str">
        <f t="shared" si="695"/>
        <v>-</v>
      </c>
      <c r="SI62" s="549" t="str">
        <f t="shared" si="695"/>
        <v>-</v>
      </c>
      <c r="SJ62" s="549" t="str">
        <f t="shared" si="695"/>
        <v>-</v>
      </c>
      <c r="SK62" s="549" t="str">
        <f t="shared" si="695"/>
        <v>-</v>
      </c>
      <c r="SL62" s="549" t="str">
        <f t="shared" si="695"/>
        <v>-</v>
      </c>
      <c r="SM62" s="549" t="str">
        <f t="shared" si="695"/>
        <v>-</v>
      </c>
      <c r="SN62" s="549" t="str">
        <f t="shared" si="695"/>
        <v>-</v>
      </c>
      <c r="SO62" s="549" t="str">
        <f t="shared" si="695"/>
        <v>-</v>
      </c>
      <c r="SP62" s="549" t="str">
        <f t="shared" si="695"/>
        <v>-</v>
      </c>
      <c r="SQ62" s="539" t="b">
        <f t="shared" si="696"/>
        <v>1</v>
      </c>
      <c r="SR62" s="539" t="b">
        <f t="shared" si="696"/>
        <v>1</v>
      </c>
      <c r="SS62" s="539" t="b">
        <f t="shared" si="696"/>
        <v>1</v>
      </c>
      <c r="ST62" s="539" t="b">
        <f t="shared" si="696"/>
        <v>1</v>
      </c>
      <c r="SU62" s="539" t="b">
        <f t="shared" si="696"/>
        <v>1</v>
      </c>
      <c r="SV62" s="539" t="b">
        <f t="shared" si="696"/>
        <v>1</v>
      </c>
      <c r="SW62" s="539" t="str">
        <f t="shared" ca="1" si="696"/>
        <v>-</v>
      </c>
      <c r="SX62" s="539" t="str">
        <f t="shared" ca="1" si="696"/>
        <v>-</v>
      </c>
      <c r="SY62" s="539" t="str">
        <f t="shared" ca="1" si="696"/>
        <v>-</v>
      </c>
      <c r="SZ62" s="539" t="str">
        <f t="shared" ca="1" si="696"/>
        <v>-</v>
      </c>
      <c r="TA62" s="539" t="str">
        <f t="shared" ca="1" si="696"/>
        <v>-</v>
      </c>
      <c r="TB62" s="539" t="str">
        <f t="shared" ca="1" si="696"/>
        <v>-</v>
      </c>
      <c r="TC62" s="539" t="str">
        <f t="shared" ca="1" si="696"/>
        <v>-</v>
      </c>
      <c r="TD62" s="539" t="str">
        <f t="shared" ca="1" si="696"/>
        <v>-</v>
      </c>
      <c r="TE62" s="539" t="str">
        <f t="shared" ca="1" si="696"/>
        <v>-</v>
      </c>
      <c r="TF62" s="539" t="str">
        <f t="shared" ca="1" si="696"/>
        <v>-</v>
      </c>
      <c r="TG62" s="539" t="str">
        <f t="shared" ca="1" si="696"/>
        <v>-</v>
      </c>
      <c r="TH62" s="539" t="str">
        <f t="shared" ca="1" si="696"/>
        <v>-</v>
      </c>
      <c r="TI62" s="539" t="str">
        <f t="shared" ca="1" si="696"/>
        <v>-</v>
      </c>
      <c r="TJ62" s="539" t="str">
        <f t="shared" ca="1" si="696"/>
        <v>-</v>
      </c>
      <c r="TK62" s="539" t="str">
        <f t="shared" ca="1" si="696"/>
        <v>-</v>
      </c>
      <c r="TL62" s="539" t="str">
        <f t="shared" ca="1" si="696"/>
        <v>-</v>
      </c>
      <c r="TM62" s="539" t="str">
        <f t="shared" ca="1" si="696"/>
        <v>-</v>
      </c>
      <c r="TN62" s="539" t="str">
        <f t="shared" ca="1" si="696"/>
        <v>-</v>
      </c>
      <c r="TO62" s="539" t="str">
        <f t="shared" ca="1" si="696"/>
        <v>-</v>
      </c>
      <c r="TP62" s="539" t="str">
        <f t="shared" ca="1" si="696"/>
        <v>-</v>
      </c>
      <c r="TQ62" s="539" t="str">
        <f t="shared" ca="1" si="696"/>
        <v>-</v>
      </c>
      <c r="TR62" s="539" t="str">
        <f t="shared" ca="1" si="696"/>
        <v>-</v>
      </c>
      <c r="TS62" s="539" t="str">
        <f t="shared" ca="1" si="696"/>
        <v>-</v>
      </c>
      <c r="TT62" s="539" t="str">
        <f t="shared" ca="1" si="696"/>
        <v>-</v>
      </c>
      <c r="TU62" s="539" t="str">
        <f t="shared" ca="1" si="696"/>
        <v>-</v>
      </c>
      <c r="TV62" s="539" t="str">
        <f t="shared" ca="1" si="696"/>
        <v>-</v>
      </c>
      <c r="TW62" s="539" t="str">
        <f t="shared" ca="1" si="696"/>
        <v>-</v>
      </c>
      <c r="TX62" s="539" t="str">
        <f t="shared" ca="1" si="696"/>
        <v>-</v>
      </c>
      <c r="TY62" s="539" t="str">
        <f t="shared" ca="1" si="696"/>
        <v>-</v>
      </c>
      <c r="TZ62" s="539" t="str">
        <f t="shared" ca="1" si="696"/>
        <v>-</v>
      </c>
      <c r="UA62" s="549" t="b">
        <f t="shared" si="697"/>
        <v>1</v>
      </c>
      <c r="UB62" s="549" t="b">
        <f t="shared" si="697"/>
        <v>1</v>
      </c>
      <c r="UC62" s="549" t="b">
        <f t="shared" si="697"/>
        <v>1</v>
      </c>
      <c r="UD62" s="549" t="b">
        <f t="shared" si="697"/>
        <v>1</v>
      </c>
      <c r="UE62" s="549" t="b">
        <f t="shared" si="697"/>
        <v>1</v>
      </c>
      <c r="UF62" s="549" t="b">
        <f t="shared" si="697"/>
        <v>1</v>
      </c>
      <c r="UG62" s="549" t="b">
        <f t="shared" si="697"/>
        <v>1</v>
      </c>
      <c r="UH62" s="549" t="b">
        <f t="shared" si="697"/>
        <v>1</v>
      </c>
      <c r="UI62" s="549" t="b">
        <f t="shared" si="697"/>
        <v>1</v>
      </c>
      <c r="UJ62" s="549" t="b">
        <f t="shared" si="697"/>
        <v>1</v>
      </c>
      <c r="UK62" s="549" t="b">
        <f t="shared" si="697"/>
        <v>1</v>
      </c>
      <c r="UL62" s="549" t="b">
        <f t="shared" si="697"/>
        <v>1</v>
      </c>
      <c r="UM62" s="549" t="b">
        <f t="shared" si="697"/>
        <v>1</v>
      </c>
      <c r="UN62" s="549" t="b">
        <f t="shared" si="697"/>
        <v>1</v>
      </c>
      <c r="UO62" s="549" t="b">
        <f t="shared" si="697"/>
        <v>1</v>
      </c>
      <c r="UP62" s="549" t="b">
        <f t="shared" si="697"/>
        <v>1</v>
      </c>
      <c r="UQ62" s="549" t="b">
        <f t="shared" si="697"/>
        <v>1</v>
      </c>
      <c r="UR62" s="549" t="b">
        <f t="shared" si="697"/>
        <v>1</v>
      </c>
      <c r="US62" s="549" t="b">
        <f t="shared" si="697"/>
        <v>1</v>
      </c>
      <c r="UT62" s="549" t="b">
        <f t="shared" si="697"/>
        <v>1</v>
      </c>
      <c r="UU62" s="549" t="b">
        <f t="shared" si="697"/>
        <v>1</v>
      </c>
      <c r="UV62" s="549" t="b">
        <f t="shared" si="697"/>
        <v>1</v>
      </c>
      <c r="UW62" s="549" t="b">
        <f t="shared" si="697"/>
        <v>1</v>
      </c>
      <c r="UX62" s="549" t="b">
        <f t="shared" si="697"/>
        <v>1</v>
      </c>
      <c r="UY62" s="549" t="b">
        <f t="shared" si="697"/>
        <v>1</v>
      </c>
      <c r="UZ62" s="549" t="b">
        <f t="shared" si="697"/>
        <v>1</v>
      </c>
      <c r="VA62" s="19">
        <f t="shared" ca="1" si="671"/>
        <v>0</v>
      </c>
      <c r="VB62" s="23">
        <v>0</v>
      </c>
    </row>
    <row r="63" spans="1:574" outlineLevel="1">
      <c r="A63" s="21">
        <f t="shared" si="93"/>
        <v>58</v>
      </c>
      <c r="B63" s="21">
        <f t="shared" si="673"/>
        <v>18</v>
      </c>
      <c r="C63">
        <v>108</v>
      </c>
      <c r="D63" s="19" t="str">
        <f t="shared" ca="1" si="583"/>
        <v>SNSW</v>
      </c>
      <c r="E63" t="b">
        <v>0</v>
      </c>
      <c r="F63" t="b">
        <v>0</v>
      </c>
      <c r="G63" t="b">
        <f t="shared" ref="G63:G67" si="699">E63</f>
        <v>0</v>
      </c>
      <c r="H63" s="215">
        <f t="shared" ca="1" si="685"/>
        <v>9</v>
      </c>
      <c r="I63" s="26">
        <v>2</v>
      </c>
      <c r="J63" s="26">
        <v>1</v>
      </c>
      <c r="K63" s="26" t="str">
        <f>""</f>
        <v/>
      </c>
      <c r="L63" s="26">
        <v>0</v>
      </c>
      <c r="M63" s="26">
        <f t="shared" si="585"/>
        <v>2</v>
      </c>
      <c r="N63" s="26">
        <v>2</v>
      </c>
      <c r="O63" s="26">
        <v>3</v>
      </c>
      <c r="P63" s="26">
        <v>2</v>
      </c>
      <c r="Q63" s="26">
        <v>0</v>
      </c>
      <c r="R63" s="26">
        <v>0</v>
      </c>
      <c r="S63" s="26">
        <v>0</v>
      </c>
      <c r="T63" s="26">
        <v>0</v>
      </c>
      <c r="U63" s="26">
        <v>1</v>
      </c>
      <c r="V63" s="116">
        <v>1</v>
      </c>
      <c r="W63" s="116">
        <v>2</v>
      </c>
      <c r="X63" s="116">
        <v>2</v>
      </c>
      <c r="Y63" s="211"/>
      <c r="Z63" s="211"/>
      <c r="AA63" s="211"/>
      <c r="AB63" s="211"/>
      <c r="AC63" s="26">
        <v>0</v>
      </c>
      <c r="AD63" s="211"/>
      <c r="AE63" s="211"/>
      <c r="AF63" s="211"/>
      <c r="AG63" s="211"/>
      <c r="AH63" s="211"/>
      <c r="AI63" s="211"/>
      <c r="AJ63" s="211"/>
      <c r="AK63" s="211"/>
      <c r="AL63" s="136">
        <f t="shared" si="586"/>
        <v>2</v>
      </c>
      <c r="AM63" s="136">
        <f>INDEX(CHOOSE($O63,DataAutumn!i.AdultDrys,DataWinter!i.AdultDrys,DataSpring!i.AdultDrys),1,$N63)</f>
        <v>3</v>
      </c>
      <c r="AN63" s="5">
        <f t="shared" si="587"/>
        <v>2</v>
      </c>
      <c r="AO63" s="5">
        <f t="shared" si="587"/>
        <v>0</v>
      </c>
      <c r="AP63" s="5">
        <f t="shared" si="588"/>
        <v>1</v>
      </c>
      <c r="AQ63" s="211"/>
      <c r="AR63" s="211"/>
      <c r="AS63" s="356" t="str">
        <f t="shared" ca="1" si="589"/>
        <v>optimum_carry 00009 SNSW MWM    numbers5000 pasture516 Day204 Scan2-0000 RR000p GP100p WP080p MP080p T_TRUE (F33N11)</v>
      </c>
      <c r="AT63" s="9" t="str">
        <f ca="1">IF(COUNTIF(AS$5:AS63,AS63)=1,"-","Dup")</f>
        <v>-</v>
      </c>
      <c r="AU63" s="9"/>
      <c r="AV63" s="19" t="str">
        <f t="shared" ca="1" si="590"/>
        <v>-</v>
      </c>
      <c r="AW63" s="19" t="str">
        <f t="shared" ca="1" si="590"/>
        <v>-</v>
      </c>
      <c r="AX63" s="19" t="str">
        <f t="shared" ca="1" si="590"/>
        <v>-</v>
      </c>
      <c r="AY63" s="19" t="str">
        <f t="shared" ca="1" si="590"/>
        <v>-</v>
      </c>
      <c r="AZ63" s="19" t="str">
        <f t="shared" ca="1" si="590"/>
        <v>-</v>
      </c>
      <c r="BA63" s="19" t="str">
        <f t="shared" ca="1" si="590"/>
        <v>-</v>
      </c>
      <c r="BB63" s="19" t="str">
        <f t="shared" ca="1" si="590"/>
        <v>-</v>
      </c>
      <c r="BC63" s="19" t="str">
        <f t="shared" ca="1" si="590"/>
        <v>-</v>
      </c>
      <c r="BD63" s="9"/>
      <c r="BE63" s="5" t="b">
        <f t="shared" si="591"/>
        <v>0</v>
      </c>
      <c r="BF63" s="5" t="str">
        <f t="shared" si="591"/>
        <v>-</v>
      </c>
      <c r="BG63" s="5" t="b">
        <f t="shared" si="591"/>
        <v>0</v>
      </c>
      <c r="BH63" s="5" t="b">
        <f t="shared" si="591"/>
        <v>1</v>
      </c>
      <c r="BI63" s="5" t="b">
        <f t="shared" si="591"/>
        <v>1</v>
      </c>
      <c r="BJ63" s="136">
        <f t="shared" si="591"/>
        <v>0</v>
      </c>
      <c r="BK63" s="19" t="b">
        <f t="shared" ca="1" si="592"/>
        <v>0</v>
      </c>
      <c r="BL63" s="9"/>
      <c r="BM63" s="5" t="str">
        <f t="shared" ca="1" si="593"/>
        <v>-</v>
      </c>
      <c r="BN63" s="19" t="str">
        <f t="shared" ca="1" si="594"/>
        <v>-</v>
      </c>
      <c r="BO63" s="19" t="str">
        <f t="shared" ca="1" si="594"/>
        <v>-</v>
      </c>
      <c r="BP63" s="19" t="str">
        <f t="shared" ca="1" si="594"/>
        <v>-</v>
      </c>
      <c r="BQ63" s="5" t="str">
        <f t="shared" ca="1" si="595"/>
        <v>-</v>
      </c>
      <c r="BR63" s="19" t="str">
        <f t="shared" ca="1" si="596"/>
        <v>-</v>
      </c>
      <c r="BS63" s="5" t="str">
        <f t="shared" ca="1" si="597"/>
        <v>-</v>
      </c>
      <c r="BT63" s="19" t="str">
        <f t="shared" ca="1" si="598"/>
        <v>-</v>
      </c>
      <c r="BU63" s="19" t="str">
        <f t="shared" ca="1" si="598"/>
        <v>-</v>
      </c>
      <c r="BV63" s="19" t="str">
        <f t="shared" ca="1" si="598"/>
        <v>-</v>
      </c>
      <c r="BW63" s="5" t="str">
        <f t="shared" ca="1" si="599"/>
        <v>-</v>
      </c>
      <c r="BX63" s="9"/>
      <c r="BY63" s="5" t="b">
        <f t="shared" si="600"/>
        <v>0</v>
      </c>
      <c r="BZ63" s="5" t="str">
        <f t="shared" ca="1" si="601"/>
        <v>-</v>
      </c>
      <c r="CA63" s="5" t="str">
        <f t="shared" ca="1" si="602"/>
        <v>-</v>
      </c>
      <c r="CB63" s="5" t="str">
        <f t="shared" ca="1" si="602"/>
        <v>-</v>
      </c>
      <c r="CC63" s="5" t="str">
        <f t="shared" ca="1" si="602"/>
        <v>-</v>
      </c>
      <c r="CD63" s="5" t="str">
        <f t="shared" ca="1" si="602"/>
        <v>-</v>
      </c>
      <c r="CE63" s="5" t="str">
        <f t="shared" ca="1" si="602"/>
        <v>-</v>
      </c>
      <c r="CF63" s="5" t="str">
        <f t="shared" ca="1" si="602"/>
        <v>-</v>
      </c>
      <c r="CG63" s="5" t="str">
        <f t="shared" ca="1" si="602"/>
        <v>-</v>
      </c>
      <c r="CH63" s="5" t="str">
        <f t="shared" ca="1" si="602"/>
        <v>-</v>
      </c>
      <c r="CI63" s="9"/>
      <c r="CJ63" s="12" t="b">
        <v>1</v>
      </c>
      <c r="CK63" s="12" t="b">
        <v>1</v>
      </c>
      <c r="CL63" s="12" t="b">
        <v>1</v>
      </c>
      <c r="CM63" s="12">
        <v>22312000005</v>
      </c>
      <c r="CN63" s="12" t="b">
        <v>0</v>
      </c>
      <c r="CO63" s="19" t="str">
        <f t="shared" ca="1" si="603"/>
        <v>-</v>
      </c>
      <c r="CP63" s="19" t="str">
        <f t="shared" ca="1" si="603"/>
        <v>-</v>
      </c>
      <c r="CQ63" s="19" t="str">
        <f t="shared" ca="1" si="603"/>
        <v>-</v>
      </c>
      <c r="CR63" s="433">
        <f t="shared" si="604"/>
        <v>652</v>
      </c>
      <c r="CS63" s="433">
        <f t="shared" si="604"/>
        <v>686</v>
      </c>
      <c r="CT63" s="433">
        <f t="shared" si="604"/>
        <v>721</v>
      </c>
      <c r="CU63" s="144">
        <f t="shared" si="605"/>
        <v>378</v>
      </c>
      <c r="CV63" s="144">
        <f t="shared" si="605"/>
        <v>413</v>
      </c>
      <c r="CW63" s="144">
        <f t="shared" si="605"/>
        <v>448</v>
      </c>
      <c r="CX63" s="19" t="str">
        <f t="shared" ca="1" si="687"/>
        <v>-</v>
      </c>
      <c r="CY63" s="19" t="str">
        <f t="shared" ca="1" si="687"/>
        <v>-</v>
      </c>
      <c r="CZ63" s="19" t="str">
        <f t="shared" ca="1" si="687"/>
        <v>-</v>
      </c>
      <c r="DA63" s="19" t="str">
        <f t="shared" ca="1" si="687"/>
        <v>-</v>
      </c>
      <c r="DB63" s="19" t="str">
        <f t="shared" ca="1" si="687"/>
        <v>-</v>
      </c>
      <c r="DC63" s="19" t="str">
        <f t="shared" ca="1" si="687"/>
        <v>-</v>
      </c>
      <c r="DD63" s="19">
        <f t="shared" ca="1" si="687"/>
        <v>1</v>
      </c>
      <c r="DE63" s="19">
        <f t="shared" ca="1" si="687"/>
        <v>1</v>
      </c>
      <c r="DF63" s="19">
        <f t="shared" ca="1" si="687"/>
        <v>0</v>
      </c>
      <c r="DG63" s="19" t="str">
        <f t="shared" ca="1" si="687"/>
        <v>-</v>
      </c>
      <c r="DH63" s="19" t="str">
        <f t="shared" ca="1" si="687"/>
        <v>-</v>
      </c>
      <c r="DI63" s="19" t="str">
        <f t="shared" ca="1" si="687"/>
        <v>-</v>
      </c>
      <c r="DJ63" s="19" t="str">
        <f t="shared" ca="1" si="687"/>
        <v>-</v>
      </c>
      <c r="DK63" s="19" t="str">
        <f t="shared" ca="1" si="687"/>
        <v>-</v>
      </c>
      <c r="DL63" s="19">
        <f t="shared" ca="1" si="687"/>
        <v>0</v>
      </c>
      <c r="DM63" s="19" t="str">
        <f t="shared" ca="1" si="687"/>
        <v>-</v>
      </c>
      <c r="DN63" s="19" t="str">
        <f t="shared" ca="1" si="687"/>
        <v>-</v>
      </c>
      <c r="DO63" s="19" t="str">
        <f t="shared" ca="1" si="603"/>
        <v>-</v>
      </c>
      <c r="DP63" s="19">
        <f t="shared" ca="1" si="603"/>
        <v>0</v>
      </c>
      <c r="DQ63" s="19">
        <f t="shared" ca="1" si="603"/>
        <v>0</v>
      </c>
      <c r="DR63" s="9"/>
      <c r="DS63" s="19">
        <f t="shared" ref="DS63:EE79" ca="1" si="700">OFFSET(DS$5,$B63,0)</f>
        <v>0</v>
      </c>
      <c r="DT63" s="19">
        <f t="shared" ca="1" si="700"/>
        <v>0</v>
      </c>
      <c r="DU63" s="19">
        <f t="shared" ca="1" si="700"/>
        <v>0</v>
      </c>
      <c r="DV63" s="19">
        <f t="shared" ca="1" si="700"/>
        <v>0</v>
      </c>
      <c r="DW63" s="19">
        <f t="shared" ca="1" si="700"/>
        <v>0</v>
      </c>
      <c r="DX63" s="19">
        <f t="shared" ca="1" si="700"/>
        <v>0</v>
      </c>
      <c r="DY63" s="19">
        <f t="shared" ca="1" si="700"/>
        <v>0</v>
      </c>
      <c r="DZ63" s="19">
        <f t="shared" ca="1" si="700"/>
        <v>0</v>
      </c>
      <c r="EA63" s="19">
        <f t="shared" ca="1" si="700"/>
        <v>0</v>
      </c>
      <c r="EB63" s="19">
        <f t="shared" ca="1" si="700"/>
        <v>0</v>
      </c>
      <c r="EC63" s="19">
        <f t="shared" ca="1" si="700"/>
        <v>0</v>
      </c>
      <c r="ED63" s="19">
        <f t="shared" ca="1" si="700"/>
        <v>0</v>
      </c>
      <c r="EE63" s="19">
        <f t="shared" ca="1" si="700"/>
        <v>0</v>
      </c>
      <c r="EF63" s="433">
        <f t="shared" si="608"/>
        <v>0</v>
      </c>
      <c r="EG63" s="433">
        <f t="shared" si="608"/>
        <v>0</v>
      </c>
      <c r="EH63" s="116">
        <f t="shared" si="609"/>
        <v>0</v>
      </c>
      <c r="EI63" s="116">
        <f t="shared" ca="1" si="609"/>
        <v>0</v>
      </c>
      <c r="EJ63" s="116">
        <f t="shared" ca="1" si="609"/>
        <v>0</v>
      </c>
      <c r="EK63" s="116">
        <f t="shared" ca="1" si="609"/>
        <v>0</v>
      </c>
      <c r="EL63" s="116">
        <f t="shared" ca="1" si="609"/>
        <v>0</v>
      </c>
      <c r="EM63" s="537">
        <f t="shared" ca="1" si="610"/>
        <v>0</v>
      </c>
      <c r="EN63" s="116">
        <f t="shared" ca="1" si="611"/>
        <v>0</v>
      </c>
      <c r="EO63" s="116">
        <f t="shared" ca="1" si="611"/>
        <v>0</v>
      </c>
      <c r="EP63" s="116">
        <f t="shared" ca="1" si="611"/>
        <v>0</v>
      </c>
      <c r="EQ63" s="116">
        <f t="shared" ca="1" si="611"/>
        <v>0</v>
      </c>
      <c r="ER63" s="116">
        <f t="shared" ca="1" si="611"/>
        <v>0</v>
      </c>
      <c r="ES63" s="537">
        <f t="shared" ca="1" si="612"/>
        <v>0</v>
      </c>
      <c r="ET63" s="116">
        <f t="shared" ca="1" si="613"/>
        <v>0</v>
      </c>
      <c r="EU63" s="116">
        <f t="shared" ca="1" si="613"/>
        <v>0</v>
      </c>
      <c r="EV63" s="116">
        <f t="shared" ca="1" si="613"/>
        <v>0</v>
      </c>
      <c r="EW63" s="116">
        <f t="shared" ca="1" si="613"/>
        <v>0</v>
      </c>
      <c r="EX63" s="116">
        <f t="shared" ca="1" si="613"/>
        <v>0</v>
      </c>
      <c r="EY63" s="537">
        <f t="shared" ca="1" si="614"/>
        <v>0</v>
      </c>
      <c r="EZ63" s="116">
        <f t="shared" ca="1" si="615"/>
        <v>0</v>
      </c>
      <c r="FA63" s="116">
        <f t="shared" ca="1" si="615"/>
        <v>0</v>
      </c>
      <c r="FB63" s="116">
        <f t="shared" ca="1" si="615"/>
        <v>0</v>
      </c>
      <c r="FC63" s="116">
        <f t="shared" ca="1" si="615"/>
        <v>0</v>
      </c>
      <c r="FD63" s="116">
        <f t="shared" ca="1" si="615"/>
        <v>0</v>
      </c>
      <c r="FE63" s="537">
        <f t="shared" ca="1" si="616"/>
        <v>0</v>
      </c>
      <c r="FF63" s="116">
        <f t="shared" ca="1" si="617"/>
        <v>0</v>
      </c>
      <c r="FG63" s="116">
        <f t="shared" ca="1" si="617"/>
        <v>0</v>
      </c>
      <c r="FH63" s="116">
        <f t="shared" ca="1" si="617"/>
        <v>0</v>
      </c>
      <c r="FI63" s="116">
        <f t="shared" ca="1" si="617"/>
        <v>0</v>
      </c>
      <c r="FJ63" s="116">
        <f t="shared" ca="1" si="617"/>
        <v>0</v>
      </c>
      <c r="FK63" s="537">
        <f t="shared" ca="1" si="618"/>
        <v>0</v>
      </c>
      <c r="FL63" s="116">
        <f t="shared" ca="1" si="619"/>
        <v>0</v>
      </c>
      <c r="FM63" s="116">
        <f t="shared" ca="1" si="619"/>
        <v>0</v>
      </c>
      <c r="FN63" s="116">
        <f t="shared" ca="1" si="619"/>
        <v>0</v>
      </c>
      <c r="FO63" s="116">
        <f t="shared" ca="1" si="619"/>
        <v>0</v>
      </c>
      <c r="FP63" s="116">
        <f t="shared" ca="1" si="619"/>
        <v>0</v>
      </c>
      <c r="FQ63" s="537">
        <f t="shared" ca="1" si="620"/>
        <v>0</v>
      </c>
      <c r="FR63" s="117">
        <f t="shared" ca="1" si="621"/>
        <v>0</v>
      </c>
      <c r="FS63" s="117">
        <f t="shared" ca="1" si="621"/>
        <v>0</v>
      </c>
      <c r="FT63" s="117">
        <f t="shared" ca="1" si="621"/>
        <v>0</v>
      </c>
      <c r="FU63" s="117">
        <f t="shared" ca="1" si="621"/>
        <v>0</v>
      </c>
      <c r="FV63" s="556">
        <f t="shared" ca="1" si="688"/>
        <v>0</v>
      </c>
      <c r="FW63" s="556">
        <f t="shared" ca="1" si="688"/>
        <v>0</v>
      </c>
      <c r="FX63" s="556">
        <f t="shared" ca="1" si="688"/>
        <v>0</v>
      </c>
      <c r="FY63" s="556">
        <f t="shared" ca="1" si="688"/>
        <v>0</v>
      </c>
      <c r="FZ63" s="556">
        <f t="shared" ca="1" si="688"/>
        <v>0</v>
      </c>
      <c r="GA63" s="556">
        <f t="shared" ca="1" si="688"/>
        <v>0</v>
      </c>
      <c r="GB63" s="556">
        <f t="shared" ca="1" si="688"/>
        <v>0</v>
      </c>
      <c r="GC63" s="556">
        <f t="shared" ca="1" si="688"/>
        <v>0</v>
      </c>
      <c r="GD63" s="556">
        <f t="shared" ca="1" si="688"/>
        <v>0</v>
      </c>
      <c r="GE63" s="556">
        <f t="shared" ca="1" si="688"/>
        <v>0</v>
      </c>
      <c r="GF63" s="556">
        <f t="shared" ca="1" si="688"/>
        <v>0</v>
      </c>
      <c r="GG63" s="556">
        <f t="shared" ca="1" si="688"/>
        <v>0</v>
      </c>
      <c r="GH63" s="556">
        <f t="shared" ca="1" si="688"/>
        <v>0</v>
      </c>
      <c r="GI63" s="556">
        <f t="shared" ca="1" si="688"/>
        <v>0</v>
      </c>
      <c r="GJ63" s="556">
        <f t="shared" ca="1" si="688"/>
        <v>0</v>
      </c>
      <c r="GK63" s="556">
        <f t="shared" ca="1" si="688"/>
        <v>0</v>
      </c>
      <c r="GL63" s="556">
        <f t="shared" ca="1" si="688"/>
        <v>0</v>
      </c>
      <c r="GM63" s="556">
        <f t="shared" ca="1" si="688"/>
        <v>0</v>
      </c>
      <c r="GN63" s="556">
        <f t="shared" ca="1" si="688"/>
        <v>0</v>
      </c>
      <c r="GO63" s="556">
        <f t="shared" ca="1" si="688"/>
        <v>0</v>
      </c>
      <c r="GP63" s="19">
        <f t="shared" ca="1" si="623"/>
        <v>0</v>
      </c>
      <c r="GQ63" s="116">
        <f t="shared" ca="1" si="624"/>
        <v>0</v>
      </c>
      <c r="GR63" s="116">
        <f t="shared" ca="1" si="624"/>
        <v>0</v>
      </c>
      <c r="GS63" s="116">
        <f t="shared" ca="1" si="624"/>
        <v>0</v>
      </c>
      <c r="GT63" s="116">
        <f t="shared" ca="1" si="624"/>
        <v>0</v>
      </c>
      <c r="GU63" s="116">
        <f t="shared" ca="1" si="624"/>
        <v>0</v>
      </c>
      <c r="GV63" s="537">
        <f t="shared" ca="1" si="625"/>
        <v>0</v>
      </c>
      <c r="GW63" s="116">
        <f t="shared" ca="1" si="626"/>
        <v>0</v>
      </c>
      <c r="GX63" s="116">
        <f t="shared" ca="1" si="626"/>
        <v>0</v>
      </c>
      <c r="GY63" s="116">
        <f t="shared" ca="1" si="626"/>
        <v>0</v>
      </c>
      <c r="GZ63" s="116">
        <f t="shared" ca="1" si="626"/>
        <v>0</v>
      </c>
      <c r="HA63" s="116">
        <f t="shared" ca="1" si="626"/>
        <v>0</v>
      </c>
      <c r="HB63" s="537">
        <f t="shared" ca="1" si="627"/>
        <v>0</v>
      </c>
      <c r="HC63" s="116">
        <f t="shared" ca="1" si="628"/>
        <v>0</v>
      </c>
      <c r="HD63" s="116">
        <f t="shared" ca="1" si="628"/>
        <v>0</v>
      </c>
      <c r="HE63" s="116">
        <f t="shared" ca="1" si="628"/>
        <v>0</v>
      </c>
      <c r="HF63" s="116">
        <f t="shared" ca="1" si="628"/>
        <v>0</v>
      </c>
      <c r="HG63" s="116">
        <f t="shared" ca="1" si="628"/>
        <v>0</v>
      </c>
      <c r="HH63" s="537">
        <f t="shared" ca="1" si="629"/>
        <v>0</v>
      </c>
      <c r="HI63" s="116">
        <f t="shared" ca="1" si="630"/>
        <v>0</v>
      </c>
      <c r="HJ63" s="116">
        <f t="shared" ca="1" si="630"/>
        <v>0</v>
      </c>
      <c r="HK63" s="116">
        <f t="shared" ca="1" si="630"/>
        <v>0</v>
      </c>
      <c r="HL63" s="116">
        <f t="shared" ca="1" si="630"/>
        <v>0</v>
      </c>
      <c r="HM63" s="116">
        <f t="shared" ca="1" si="630"/>
        <v>0</v>
      </c>
      <c r="HN63" s="537">
        <f t="shared" ca="1" si="631"/>
        <v>0</v>
      </c>
      <c r="HO63" s="116">
        <f t="shared" ca="1" si="632"/>
        <v>0</v>
      </c>
      <c r="HP63" s="116">
        <f t="shared" ca="1" si="632"/>
        <v>0</v>
      </c>
      <c r="HQ63" s="116">
        <f t="shared" ca="1" si="632"/>
        <v>0</v>
      </c>
      <c r="HR63" s="116">
        <f t="shared" ca="1" si="632"/>
        <v>0</v>
      </c>
      <c r="HS63" s="116">
        <f t="shared" ca="1" si="632"/>
        <v>0</v>
      </c>
      <c r="HT63" s="537">
        <f t="shared" ca="1" si="633"/>
        <v>0</v>
      </c>
      <c r="HU63" s="116">
        <f t="shared" ca="1" si="634"/>
        <v>0</v>
      </c>
      <c r="HV63" s="116">
        <f t="shared" ca="1" si="634"/>
        <v>0</v>
      </c>
      <c r="HW63" s="116">
        <f t="shared" ca="1" si="634"/>
        <v>0</v>
      </c>
      <c r="HX63" s="116">
        <f t="shared" ca="1" si="634"/>
        <v>0</v>
      </c>
      <c r="HY63" s="116">
        <f t="shared" ca="1" si="634"/>
        <v>0</v>
      </c>
      <c r="HZ63" s="537">
        <f t="shared" ca="1" si="635"/>
        <v>0</v>
      </c>
      <c r="IA63" s="117">
        <f t="shared" ca="1" si="636"/>
        <v>0</v>
      </c>
      <c r="IB63" s="117">
        <f t="shared" ca="1" si="636"/>
        <v>0</v>
      </c>
      <c r="IC63" s="117">
        <f t="shared" ca="1" si="636"/>
        <v>0</v>
      </c>
      <c r="ID63" s="117">
        <f t="shared" ca="1" si="636"/>
        <v>0</v>
      </c>
      <c r="IE63" s="556">
        <f t="shared" ca="1" si="689"/>
        <v>0</v>
      </c>
      <c r="IF63" s="556">
        <f t="shared" ca="1" si="689"/>
        <v>0</v>
      </c>
      <c r="IG63" s="556">
        <f t="shared" ca="1" si="689"/>
        <v>0</v>
      </c>
      <c r="IH63" s="556">
        <f t="shared" ca="1" si="689"/>
        <v>0</v>
      </c>
      <c r="II63" s="556">
        <f t="shared" ca="1" si="689"/>
        <v>0</v>
      </c>
      <c r="IJ63" s="556">
        <f t="shared" ca="1" si="689"/>
        <v>0</v>
      </c>
      <c r="IK63" s="556">
        <f t="shared" ca="1" si="689"/>
        <v>0</v>
      </c>
      <c r="IL63" s="556">
        <f t="shared" ca="1" si="689"/>
        <v>0</v>
      </c>
      <c r="IM63" s="556">
        <f t="shared" ca="1" si="689"/>
        <v>0</v>
      </c>
      <c r="IN63" s="556">
        <f t="shared" ca="1" si="689"/>
        <v>0</v>
      </c>
      <c r="IO63" s="556">
        <f t="shared" ca="1" si="689"/>
        <v>0</v>
      </c>
      <c r="IP63" s="556">
        <f t="shared" ca="1" si="689"/>
        <v>0</v>
      </c>
      <c r="IQ63" s="556">
        <f t="shared" ca="1" si="689"/>
        <v>0</v>
      </c>
      <c r="IR63" s="556">
        <f t="shared" ca="1" si="689"/>
        <v>0</v>
      </c>
      <c r="IS63" s="556">
        <f t="shared" ca="1" si="689"/>
        <v>0</v>
      </c>
      <c r="IT63" s="556">
        <f t="shared" ca="1" si="689"/>
        <v>0</v>
      </c>
      <c r="IU63" s="556">
        <f t="shared" ca="1" si="689"/>
        <v>0</v>
      </c>
      <c r="IV63" s="556">
        <f t="shared" ca="1" si="689"/>
        <v>0</v>
      </c>
      <c r="IW63" s="556">
        <f t="shared" ca="1" si="689"/>
        <v>0</v>
      </c>
      <c r="IX63" s="556">
        <f t="shared" ca="1" si="689"/>
        <v>0</v>
      </c>
      <c r="IY63" s="19">
        <f t="shared" ca="1" si="638"/>
        <v>0</v>
      </c>
      <c r="IZ63" s="5">
        <f t="shared" si="639"/>
        <v>67</v>
      </c>
      <c r="JA63" s="9"/>
      <c r="JB63" s="5">
        <f t="shared" si="640"/>
        <v>1</v>
      </c>
      <c r="JC63" s="5" t="b">
        <f t="shared" si="640"/>
        <v>0</v>
      </c>
      <c r="JD63" s="19">
        <f t="shared" ca="1" si="690"/>
        <v>0</v>
      </c>
      <c r="JE63" s="5">
        <f t="shared" si="642"/>
        <v>0</v>
      </c>
      <c r="JF63" s="5">
        <f t="shared" si="643"/>
        <v>1.2500000000000001E-2</v>
      </c>
      <c r="JG63" s="5">
        <f t="shared" si="644"/>
        <v>0</v>
      </c>
      <c r="JH63" s="19">
        <f t="shared" ca="1" si="690"/>
        <v>0</v>
      </c>
      <c r="JI63" s="5">
        <f t="shared" si="645"/>
        <v>60</v>
      </c>
      <c r="JJ63" s="5">
        <f t="shared" si="646"/>
        <v>1</v>
      </c>
      <c r="JK63" s="19">
        <f t="shared" ca="1" si="690"/>
        <v>0</v>
      </c>
      <c r="JL63" s="19">
        <f t="shared" ca="1" si="690"/>
        <v>0</v>
      </c>
      <c r="JM63" s="19">
        <f t="shared" ca="1" si="690"/>
        <v>0</v>
      </c>
      <c r="JN63" s="19">
        <f t="shared" ca="1" si="690"/>
        <v>0</v>
      </c>
      <c r="JO63" s="19">
        <f t="shared" ca="1" si="690"/>
        <v>0</v>
      </c>
      <c r="JP63" s="19">
        <f t="shared" ca="1" si="690"/>
        <v>0</v>
      </c>
      <c r="JQ63" s="19">
        <f t="shared" ca="1" si="690"/>
        <v>0</v>
      </c>
      <c r="JR63" s="19">
        <f t="shared" ca="1" si="690"/>
        <v>0</v>
      </c>
      <c r="JS63" s="19">
        <f t="shared" ca="1" si="690"/>
        <v>0</v>
      </c>
      <c r="JT63" s="19">
        <f t="shared" ca="1" si="690"/>
        <v>0</v>
      </c>
      <c r="JU63" s="19">
        <f t="shared" ca="1" si="690"/>
        <v>0</v>
      </c>
      <c r="JV63" s="19">
        <f t="shared" ca="1" si="690"/>
        <v>0</v>
      </c>
      <c r="JW63" s="19">
        <f t="shared" ca="1" si="690"/>
        <v>0</v>
      </c>
      <c r="JX63" s="19">
        <f t="shared" ca="1" si="690"/>
        <v>0</v>
      </c>
      <c r="JY63" s="19">
        <f t="shared" ca="1" si="690"/>
        <v>0</v>
      </c>
      <c r="JZ63" s="19">
        <f t="shared" ca="1" si="690"/>
        <v>0</v>
      </c>
      <c r="KA63" s="19">
        <f t="shared" ca="1" si="690"/>
        <v>0</v>
      </c>
      <c r="KB63" s="19">
        <f t="shared" ca="1" si="690"/>
        <v>0</v>
      </c>
      <c r="KC63" s="19">
        <f t="shared" ca="1" si="690"/>
        <v>0</v>
      </c>
      <c r="KD63" s="19">
        <f t="shared" ca="1" si="690"/>
        <v>0</v>
      </c>
      <c r="KE63" s="19">
        <f t="shared" ca="1" si="690"/>
        <v>0</v>
      </c>
      <c r="KF63" s="5">
        <f t="shared" si="647"/>
        <v>0</v>
      </c>
      <c r="KG63" s="5">
        <f t="shared" si="647"/>
        <v>6.25E-2</v>
      </c>
      <c r="KH63" s="5">
        <f t="shared" si="647"/>
        <v>6.25E-2</v>
      </c>
      <c r="KI63" s="5">
        <f t="shared" si="647"/>
        <v>6.25E-2</v>
      </c>
      <c r="KJ63" s="19">
        <f t="shared" ca="1" si="690"/>
        <v>0</v>
      </c>
      <c r="KK63" s="19">
        <f t="shared" ca="1" si="690"/>
        <v>0</v>
      </c>
      <c r="KL63" s="19">
        <f t="shared" ca="1" si="690"/>
        <v>0</v>
      </c>
      <c r="KM63" s="19">
        <f t="shared" ca="1" si="690"/>
        <v>0</v>
      </c>
      <c r="KN63" s="19">
        <f t="shared" ca="1" si="690"/>
        <v>1</v>
      </c>
      <c r="KO63" s="19">
        <f t="shared" ca="1" si="690"/>
        <v>0</v>
      </c>
      <c r="KP63" s="19">
        <f t="shared" ca="1" si="690"/>
        <v>1</v>
      </c>
      <c r="KQ63" s="9"/>
      <c r="KR63" s="5" t="b">
        <f t="shared" ca="1" si="648"/>
        <v>1</v>
      </c>
      <c r="KS63" s="5" t="b">
        <f t="shared" si="649"/>
        <v>0</v>
      </c>
      <c r="KT63" s="5" t="b">
        <f t="shared" si="649"/>
        <v>0</v>
      </c>
      <c r="KU63" s="5" t="b">
        <f t="shared" si="649"/>
        <v>1</v>
      </c>
      <c r="KV63" s="136">
        <f t="shared" si="650"/>
        <v>2</v>
      </c>
      <c r="KW63" s="136">
        <f t="shared" si="650"/>
        <v>2</v>
      </c>
      <c r="KX63" s="5" t="b">
        <f t="shared" si="651"/>
        <v>0</v>
      </c>
      <c r="KY63" s="5" t="b">
        <f t="shared" si="651"/>
        <v>1</v>
      </c>
      <c r="KZ63" s="5" t="b">
        <f t="shared" si="651"/>
        <v>1</v>
      </c>
      <c r="LA63" s="5" t="b">
        <f t="shared" si="651"/>
        <v>0</v>
      </c>
      <c r="LB63" s="5">
        <f t="shared" si="652"/>
        <v>1</v>
      </c>
      <c r="LC63" s="5">
        <f t="shared" si="652"/>
        <v>0</v>
      </c>
      <c r="LD63" s="5" t="b">
        <f t="shared" si="653"/>
        <v>0</v>
      </c>
      <c r="LE63" s="5" t="str" cm="1">
        <f t="array" aca="1" ref="LE63" ca="1">IF(OR(LF63:LM63&lt;&gt;"-"),TRUE,"-")</f>
        <v>-</v>
      </c>
      <c r="LF63" s="19" t="str">
        <f t="shared" ca="1" si="654"/>
        <v>-</v>
      </c>
      <c r="LG63" s="19" t="str">
        <f t="shared" ca="1" si="654"/>
        <v>-</v>
      </c>
      <c r="LH63" s="19" t="str">
        <f t="shared" ca="1" si="654"/>
        <v>-</v>
      </c>
      <c r="LI63" s="19" t="str">
        <f t="shared" ca="1" si="654"/>
        <v>-</v>
      </c>
      <c r="LJ63" s="19" t="str">
        <f t="shared" ca="1" si="654"/>
        <v>-</v>
      </c>
      <c r="LK63" s="19" t="str">
        <f t="shared" ca="1" si="654"/>
        <v>-</v>
      </c>
      <c r="LL63" s="19" t="str">
        <f t="shared" ca="1" si="654"/>
        <v>-</v>
      </c>
      <c r="LM63" s="19" t="str">
        <f t="shared" ca="1" si="654"/>
        <v>-</v>
      </c>
      <c r="LN63" s="466">
        <v>5000</v>
      </c>
      <c r="LO63" s="5" t="b">
        <f t="array" aca="1" ref="LO63" ca="1">IF(OR(LP63:LV63&lt;&gt;"-"),TRUE,"-")</f>
        <v>1</v>
      </c>
      <c r="LP63" s="19">
        <f t="shared" ca="1" si="655"/>
        <v>0</v>
      </c>
      <c r="LQ63" s="19" t="str">
        <f t="shared" ca="1" si="655"/>
        <v>-</v>
      </c>
      <c r="LR63" s="19">
        <f t="shared" ca="1" si="655"/>
        <v>999999</v>
      </c>
      <c r="LS63" s="19">
        <f t="shared" ca="1" si="655"/>
        <v>999999</v>
      </c>
      <c r="LT63" s="19">
        <f t="shared" ca="1" si="655"/>
        <v>999999</v>
      </c>
      <c r="LU63" s="19">
        <f t="shared" ca="1" si="655"/>
        <v>999999</v>
      </c>
      <c r="LV63" s="19">
        <f t="shared" ca="1" si="655"/>
        <v>999999</v>
      </c>
      <c r="LW63" s="19" t="str">
        <f t="shared" ca="1" si="655"/>
        <v>-</v>
      </c>
      <c r="LX63" s="19" t="str">
        <f t="shared" ca="1" si="655"/>
        <v>-</v>
      </c>
      <c r="LY63" s="19" t="str">
        <f t="shared" ca="1" si="655"/>
        <v>-</v>
      </c>
      <c r="LZ63" s="19" t="b">
        <f t="shared" ca="1" si="656"/>
        <v>1</v>
      </c>
      <c r="MA63" s="19">
        <f t="shared" ca="1" si="656"/>
        <v>0</v>
      </c>
      <c r="MB63" s="5" t="str">
        <f t="shared" si="657"/>
        <v>-</v>
      </c>
      <c r="MC63" s="5" t="str">
        <f t="shared" si="657"/>
        <v>-</v>
      </c>
      <c r="MD63" s="5" t="str">
        <f t="shared" si="657"/>
        <v>-</v>
      </c>
      <c r="ME63" s="5" t="str">
        <f t="shared" si="657"/>
        <v>-</v>
      </c>
      <c r="MF63" s="19" t="str">
        <f t="shared" ca="1" si="691"/>
        <v>-</v>
      </c>
      <c r="MG63" s="19" t="str">
        <f t="shared" ca="1" si="691"/>
        <v>-</v>
      </c>
      <c r="MH63" s="19" t="str">
        <f t="shared" ca="1" si="691"/>
        <v>-</v>
      </c>
      <c r="MI63" s="19" t="str">
        <f t="shared" ca="1" si="691"/>
        <v>-</v>
      </c>
      <c r="MJ63" s="19">
        <f t="shared" ca="1" si="691"/>
        <v>0.5</v>
      </c>
      <c r="MK63" s="19">
        <f t="shared" ca="1" si="691"/>
        <v>0.5</v>
      </c>
      <c r="ML63" s="19" t="str">
        <f t="shared" ca="1" si="691"/>
        <v>-</v>
      </c>
      <c r="MM63" s="5">
        <f t="shared" si="659"/>
        <v>0</v>
      </c>
      <c r="MN63" s="5">
        <f t="shared" si="659"/>
        <v>500</v>
      </c>
      <c r="MO63" s="5">
        <f t="shared" si="659"/>
        <v>500</v>
      </c>
      <c r="MP63" s="5" t="str">
        <f t="shared" si="659"/>
        <v>-</v>
      </c>
      <c r="MQ63" s="5">
        <f t="shared" si="659"/>
        <v>150</v>
      </c>
      <c r="MR63" s="5">
        <f t="shared" si="659"/>
        <v>364</v>
      </c>
      <c r="MS63" s="5">
        <f t="shared" si="660"/>
        <v>1</v>
      </c>
      <c r="MT63" s="9"/>
      <c r="MU63" s="19">
        <f t="shared" ca="1" si="691"/>
        <v>70</v>
      </c>
      <c r="MV63" s="19">
        <f t="shared" ca="1" si="691"/>
        <v>50</v>
      </c>
      <c r="MW63" s="19">
        <f t="shared" ca="1" si="691"/>
        <v>75</v>
      </c>
      <c r="MX63" s="19">
        <f t="shared" ca="1" si="691"/>
        <v>50</v>
      </c>
      <c r="MY63" s="5">
        <f t="shared" si="661"/>
        <v>0.8</v>
      </c>
      <c r="MZ63" s="5">
        <f t="shared" si="662"/>
        <v>0.8</v>
      </c>
      <c r="NA63" s="5">
        <f t="shared" si="663"/>
        <v>1</v>
      </c>
      <c r="NB63" s="9"/>
      <c r="NC63" s="19" t="b">
        <f t="shared" ca="1" si="664"/>
        <v>0</v>
      </c>
      <c r="ND63" s="19" t="b">
        <f t="shared" ca="1" si="664"/>
        <v>0</v>
      </c>
      <c r="NE63" s="19">
        <f t="shared" ca="1" si="664"/>
        <v>2</v>
      </c>
      <c r="NF63" s="19">
        <f t="shared" ca="1" si="664"/>
        <v>1</v>
      </c>
      <c r="NG63" s="19">
        <f t="shared" ca="1" si="664"/>
        <v>2</v>
      </c>
      <c r="NH63" s="19">
        <f t="shared" ca="1" si="664"/>
        <v>0</v>
      </c>
      <c r="NI63" s="19" t="str">
        <f t="shared" ca="1" si="664"/>
        <v>-</v>
      </c>
      <c r="NJ63" s="466" t="b">
        <v>1</v>
      </c>
      <c r="NK63" s="19">
        <f ca="1">$NK$54*1.15</f>
        <v>515.94749999999999</v>
      </c>
      <c r="NL63" s="19" t="str">
        <f t="shared" ca="1" si="664"/>
        <v>-</v>
      </c>
      <c r="NM63" s="19">
        <f t="shared" ca="1" si="691"/>
        <v>1</v>
      </c>
      <c r="NN63" s="19">
        <f t="shared" ca="1" si="691"/>
        <v>1</v>
      </c>
      <c r="NO63" s="19">
        <f t="shared" ca="1" si="691"/>
        <v>1</v>
      </c>
      <c r="NP63" s="19">
        <f t="shared" ca="1" si="691"/>
        <v>1</v>
      </c>
      <c r="NQ63" s="19">
        <f t="shared" ca="1" si="691"/>
        <v>1</v>
      </c>
      <c r="NR63" s="19">
        <f t="shared" ca="1" si="691"/>
        <v>1</v>
      </c>
      <c r="NS63" s="19">
        <f t="shared" ca="1" si="691"/>
        <v>1</v>
      </c>
      <c r="NT63" s="19">
        <f t="shared" ca="1" si="691"/>
        <v>1</v>
      </c>
      <c r="NU63" s="19">
        <f t="shared" ca="1" si="691"/>
        <v>1</v>
      </c>
      <c r="NV63" s="9"/>
      <c r="NW63" s="539" t="str">
        <f t="shared" si="692"/>
        <v>-</v>
      </c>
      <c r="NX63" s="539" t="str">
        <f t="shared" si="692"/>
        <v>-</v>
      </c>
      <c r="NY63" s="539" t="str">
        <f t="shared" si="692"/>
        <v>-</v>
      </c>
      <c r="NZ63" s="539" t="str">
        <f t="shared" si="692"/>
        <v>-</v>
      </c>
      <c r="OA63" s="539" t="str">
        <f t="shared" si="692"/>
        <v>-</v>
      </c>
      <c r="OB63" s="539" t="str">
        <f t="shared" si="692"/>
        <v>-</v>
      </c>
      <c r="OC63" s="539" t="str">
        <f t="shared" ca="1" si="692"/>
        <v>-</v>
      </c>
      <c r="OD63" s="539" t="str">
        <f t="shared" ca="1" si="692"/>
        <v>-</v>
      </c>
      <c r="OE63" s="539" t="str">
        <f t="shared" ca="1" si="692"/>
        <v>-</v>
      </c>
      <c r="OF63" s="539" t="str">
        <f t="shared" ca="1" si="692"/>
        <v>-</v>
      </c>
      <c r="OG63" s="539" t="str">
        <f t="shared" ca="1" si="692"/>
        <v>-</v>
      </c>
      <c r="OH63" s="539" t="str">
        <f t="shared" ca="1" si="692"/>
        <v>-</v>
      </c>
      <c r="OI63" s="539" t="str">
        <f t="shared" ca="1" si="692"/>
        <v>-</v>
      </c>
      <c r="OJ63" s="539" t="str">
        <f t="shared" ca="1" si="692"/>
        <v>-</v>
      </c>
      <c r="OK63" s="539" t="str">
        <f t="shared" ca="1" si="692"/>
        <v>-</v>
      </c>
      <c r="OL63" s="539" t="str">
        <f t="shared" ca="1" si="692"/>
        <v>-</v>
      </c>
      <c r="OM63" s="539" t="str">
        <f t="shared" ca="1" si="692"/>
        <v>-</v>
      </c>
      <c r="ON63" s="539" t="str">
        <f t="shared" ca="1" si="692"/>
        <v>-</v>
      </c>
      <c r="OO63" s="539" t="str">
        <f t="shared" ca="1" si="692"/>
        <v>-</v>
      </c>
      <c r="OP63" s="539" t="str">
        <f t="shared" ca="1" si="692"/>
        <v>-</v>
      </c>
      <c r="OQ63" s="539" t="str">
        <f t="shared" ca="1" si="692"/>
        <v>-</v>
      </c>
      <c r="OR63" s="539" t="str">
        <f t="shared" ca="1" si="692"/>
        <v>-</v>
      </c>
      <c r="OS63" s="539" t="str">
        <f t="shared" ca="1" si="692"/>
        <v>-</v>
      </c>
      <c r="OT63" s="539" t="str">
        <f t="shared" ca="1" si="692"/>
        <v>-</v>
      </c>
      <c r="OU63" s="539" t="str">
        <f t="shared" ca="1" si="692"/>
        <v>-</v>
      </c>
      <c r="OV63" s="539" t="str">
        <f t="shared" ca="1" si="692"/>
        <v>-</v>
      </c>
      <c r="OW63" s="539" t="str">
        <f t="shared" ca="1" si="692"/>
        <v>-</v>
      </c>
      <c r="OX63" s="539" t="str">
        <f t="shared" ca="1" si="692"/>
        <v>-</v>
      </c>
      <c r="OY63" s="539" t="str">
        <f t="shared" ca="1" si="692"/>
        <v>-</v>
      </c>
      <c r="OZ63" s="539" t="str">
        <f t="shared" ca="1" si="692"/>
        <v>-</v>
      </c>
      <c r="PA63" s="539" t="str">
        <f t="shared" ca="1" si="692"/>
        <v>-</v>
      </c>
      <c r="PB63" s="539" t="str">
        <f t="shared" ca="1" si="692"/>
        <v>-</v>
      </c>
      <c r="PC63" s="539" t="str">
        <f t="shared" ca="1" si="692"/>
        <v>-</v>
      </c>
      <c r="PD63" s="539" t="str">
        <f t="shared" ca="1" si="692"/>
        <v>-</v>
      </c>
      <c r="PE63" s="539" t="str">
        <f t="shared" ca="1" si="692"/>
        <v>-</v>
      </c>
      <c r="PF63" s="539" t="str">
        <f t="shared" ca="1" si="692"/>
        <v>-</v>
      </c>
      <c r="PG63" s="549" t="str">
        <f t="shared" si="693"/>
        <v>-</v>
      </c>
      <c r="PH63" s="549" t="str">
        <f t="shared" si="693"/>
        <v>-</v>
      </c>
      <c r="PI63" s="549" t="str">
        <f t="shared" si="693"/>
        <v>-</v>
      </c>
      <c r="PJ63" s="549" t="str">
        <f t="shared" si="693"/>
        <v>-</v>
      </c>
      <c r="PK63" s="549" t="str">
        <f t="shared" si="693"/>
        <v>-</v>
      </c>
      <c r="PL63" s="549" t="str">
        <f t="shared" si="693"/>
        <v>-</v>
      </c>
      <c r="PM63" s="549" t="str">
        <f t="shared" si="693"/>
        <v>-</v>
      </c>
      <c r="PN63" s="549" t="str">
        <f t="shared" si="693"/>
        <v>-</v>
      </c>
      <c r="PO63" s="549" t="str">
        <f t="shared" si="693"/>
        <v>-</v>
      </c>
      <c r="PP63" s="549" t="str">
        <f t="shared" si="693"/>
        <v>-</v>
      </c>
      <c r="PQ63" s="549" t="str">
        <f t="shared" si="693"/>
        <v>-</v>
      </c>
      <c r="PR63" s="549" t="str">
        <f t="shared" si="693"/>
        <v>-</v>
      </c>
      <c r="PS63" s="549" t="str">
        <f t="shared" si="693"/>
        <v>-</v>
      </c>
      <c r="PT63" s="549" t="str">
        <f t="shared" si="693"/>
        <v>-</v>
      </c>
      <c r="PU63" s="549" t="str">
        <f t="shared" si="693"/>
        <v>-</v>
      </c>
      <c r="PV63" s="549" t="str">
        <f t="shared" si="693"/>
        <v>-</v>
      </c>
      <c r="PW63" s="549" t="str">
        <f t="shared" si="693"/>
        <v>-</v>
      </c>
      <c r="PX63" s="549" t="str">
        <f t="shared" si="693"/>
        <v>-</v>
      </c>
      <c r="PY63" s="549" t="str">
        <f t="shared" si="693"/>
        <v>-</v>
      </c>
      <c r="PZ63" s="549" t="str">
        <f t="shared" si="693"/>
        <v>-</v>
      </c>
      <c r="QA63" s="549" t="str">
        <f t="shared" si="693"/>
        <v>-</v>
      </c>
      <c r="QB63" s="549" t="str">
        <f t="shared" si="693"/>
        <v>-</v>
      </c>
      <c r="QC63" s="549" t="str">
        <f t="shared" si="693"/>
        <v>-</v>
      </c>
      <c r="QD63" s="549" t="str">
        <f t="shared" si="693"/>
        <v>-</v>
      </c>
      <c r="QE63" s="549" t="str">
        <f t="shared" si="693"/>
        <v>-</v>
      </c>
      <c r="QF63" s="549" t="str">
        <f t="shared" si="693"/>
        <v>-</v>
      </c>
      <c r="QG63" s="539" t="str">
        <f t="shared" si="694"/>
        <v>-</v>
      </c>
      <c r="QH63" s="539" t="str">
        <f t="shared" si="694"/>
        <v>-</v>
      </c>
      <c r="QI63" s="539" t="str">
        <f t="shared" si="694"/>
        <v>-</v>
      </c>
      <c r="QJ63" s="539" t="str">
        <f t="shared" si="694"/>
        <v>-</v>
      </c>
      <c r="QK63" s="539" t="str">
        <f t="shared" si="694"/>
        <v>-</v>
      </c>
      <c r="QL63" s="539" t="str">
        <f t="shared" si="694"/>
        <v>-</v>
      </c>
      <c r="QM63" s="539" t="str">
        <f t="shared" ca="1" si="694"/>
        <v>-</v>
      </c>
      <c r="QN63" s="539" t="str">
        <f t="shared" ca="1" si="694"/>
        <v>-</v>
      </c>
      <c r="QO63" s="539" t="str">
        <f t="shared" ca="1" si="694"/>
        <v>-</v>
      </c>
      <c r="QP63" s="539" t="str">
        <f t="shared" ca="1" si="694"/>
        <v>-</v>
      </c>
      <c r="QQ63" s="539" t="str">
        <f t="shared" ca="1" si="694"/>
        <v>-</v>
      </c>
      <c r="QR63" s="539" t="str">
        <f t="shared" ca="1" si="694"/>
        <v>-</v>
      </c>
      <c r="QS63" s="539" t="str">
        <f t="shared" ca="1" si="694"/>
        <v>-</v>
      </c>
      <c r="QT63" s="539" t="str">
        <f t="shared" ca="1" si="694"/>
        <v>-</v>
      </c>
      <c r="QU63" s="539" t="str">
        <f t="shared" ca="1" si="694"/>
        <v>-</v>
      </c>
      <c r="QV63" s="539" t="str">
        <f t="shared" ca="1" si="694"/>
        <v>-</v>
      </c>
      <c r="QW63" s="539" t="str">
        <f t="shared" ca="1" si="694"/>
        <v>-</v>
      </c>
      <c r="QX63" s="539" t="str">
        <f t="shared" ca="1" si="694"/>
        <v>-</v>
      </c>
      <c r="QY63" s="539" t="str">
        <f t="shared" ca="1" si="694"/>
        <v>-</v>
      </c>
      <c r="QZ63" s="539" t="str">
        <f t="shared" ca="1" si="694"/>
        <v>-</v>
      </c>
      <c r="RA63" s="539" t="str">
        <f t="shared" ca="1" si="694"/>
        <v>-</v>
      </c>
      <c r="RB63" s="539" t="str">
        <f t="shared" ca="1" si="694"/>
        <v>-</v>
      </c>
      <c r="RC63" s="539" t="str">
        <f t="shared" ca="1" si="694"/>
        <v>-</v>
      </c>
      <c r="RD63" s="539" t="str">
        <f t="shared" ca="1" si="694"/>
        <v>-</v>
      </c>
      <c r="RE63" s="539" t="str">
        <f t="shared" ca="1" si="694"/>
        <v>-</v>
      </c>
      <c r="RF63" s="539" t="str">
        <f t="shared" ca="1" si="694"/>
        <v>-</v>
      </c>
      <c r="RG63" s="539" t="str">
        <f t="shared" ca="1" si="694"/>
        <v>-</v>
      </c>
      <c r="RH63" s="539" t="str">
        <f t="shared" ca="1" si="694"/>
        <v>-</v>
      </c>
      <c r="RI63" s="539" t="str">
        <f t="shared" ca="1" si="694"/>
        <v>-</v>
      </c>
      <c r="RJ63" s="539" t="str">
        <f t="shared" ca="1" si="694"/>
        <v>-</v>
      </c>
      <c r="RK63" s="539" t="str">
        <f t="shared" ca="1" si="694"/>
        <v>-</v>
      </c>
      <c r="RL63" s="539" t="str">
        <f t="shared" ca="1" si="694"/>
        <v>-</v>
      </c>
      <c r="RM63" s="539" t="str">
        <f t="shared" ca="1" si="694"/>
        <v>-</v>
      </c>
      <c r="RN63" s="539" t="str">
        <f t="shared" ca="1" si="694"/>
        <v>-</v>
      </c>
      <c r="RO63" s="539" t="str">
        <f t="shared" ca="1" si="694"/>
        <v>-</v>
      </c>
      <c r="RP63" s="539" t="str">
        <f t="shared" ca="1" si="694"/>
        <v>-</v>
      </c>
      <c r="RQ63" s="549" t="str">
        <f t="shared" si="695"/>
        <v>-</v>
      </c>
      <c r="RR63" s="549" t="str">
        <f t="shared" si="695"/>
        <v>-</v>
      </c>
      <c r="RS63" s="549" t="str">
        <f t="shared" si="695"/>
        <v>-</v>
      </c>
      <c r="RT63" s="549" t="str">
        <f t="shared" si="695"/>
        <v>-</v>
      </c>
      <c r="RU63" s="549" t="str">
        <f t="shared" si="695"/>
        <v>-</v>
      </c>
      <c r="RV63" s="549" t="str">
        <f t="shared" si="695"/>
        <v>-</v>
      </c>
      <c r="RW63" s="549" t="str">
        <f t="shared" si="695"/>
        <v>-</v>
      </c>
      <c r="RX63" s="549" t="str">
        <f t="shared" si="695"/>
        <v>-</v>
      </c>
      <c r="RY63" s="549" t="str">
        <f t="shared" si="695"/>
        <v>-</v>
      </c>
      <c r="RZ63" s="549" t="str">
        <f t="shared" si="695"/>
        <v>-</v>
      </c>
      <c r="SA63" s="549" t="str">
        <f t="shared" si="695"/>
        <v>-</v>
      </c>
      <c r="SB63" s="549" t="str">
        <f t="shared" si="695"/>
        <v>-</v>
      </c>
      <c r="SC63" s="549" t="str">
        <f t="shared" si="695"/>
        <v>-</v>
      </c>
      <c r="SD63" s="549" t="str">
        <f t="shared" si="695"/>
        <v>-</v>
      </c>
      <c r="SE63" s="549" t="str">
        <f t="shared" si="695"/>
        <v>-</v>
      </c>
      <c r="SF63" s="549" t="str">
        <f t="shared" si="695"/>
        <v>-</v>
      </c>
      <c r="SG63" s="549" t="str">
        <f t="shared" si="695"/>
        <v>-</v>
      </c>
      <c r="SH63" s="549" t="str">
        <f t="shared" si="695"/>
        <v>-</v>
      </c>
      <c r="SI63" s="549" t="str">
        <f t="shared" si="695"/>
        <v>-</v>
      </c>
      <c r="SJ63" s="549" t="str">
        <f t="shared" si="695"/>
        <v>-</v>
      </c>
      <c r="SK63" s="549" t="str">
        <f t="shared" si="695"/>
        <v>-</v>
      </c>
      <c r="SL63" s="549" t="str">
        <f t="shared" si="695"/>
        <v>-</v>
      </c>
      <c r="SM63" s="549" t="str">
        <f t="shared" si="695"/>
        <v>-</v>
      </c>
      <c r="SN63" s="549" t="str">
        <f t="shared" si="695"/>
        <v>-</v>
      </c>
      <c r="SO63" s="549" t="str">
        <f t="shared" si="695"/>
        <v>-</v>
      </c>
      <c r="SP63" s="549" t="str">
        <f t="shared" si="695"/>
        <v>-</v>
      </c>
      <c r="SQ63" s="539" t="b">
        <f t="shared" si="696"/>
        <v>1</v>
      </c>
      <c r="SR63" s="539" t="b">
        <f t="shared" si="696"/>
        <v>1</v>
      </c>
      <c r="SS63" s="539" t="b">
        <f t="shared" si="696"/>
        <v>1</v>
      </c>
      <c r="ST63" s="539" t="b">
        <f t="shared" si="696"/>
        <v>1</v>
      </c>
      <c r="SU63" s="539" t="b">
        <f t="shared" si="696"/>
        <v>1</v>
      </c>
      <c r="SV63" s="539" t="b">
        <f t="shared" si="696"/>
        <v>1</v>
      </c>
      <c r="SW63" s="539" t="str">
        <f t="shared" ca="1" si="696"/>
        <v>-</v>
      </c>
      <c r="SX63" s="539" t="str">
        <f t="shared" ca="1" si="696"/>
        <v>-</v>
      </c>
      <c r="SY63" s="539" t="str">
        <f t="shared" ca="1" si="696"/>
        <v>-</v>
      </c>
      <c r="SZ63" s="539" t="str">
        <f t="shared" ca="1" si="696"/>
        <v>-</v>
      </c>
      <c r="TA63" s="539" t="str">
        <f t="shared" ca="1" si="696"/>
        <v>-</v>
      </c>
      <c r="TB63" s="539" t="str">
        <f t="shared" ca="1" si="696"/>
        <v>-</v>
      </c>
      <c r="TC63" s="539" t="str">
        <f t="shared" ca="1" si="696"/>
        <v>-</v>
      </c>
      <c r="TD63" s="539" t="str">
        <f t="shared" ca="1" si="696"/>
        <v>-</v>
      </c>
      <c r="TE63" s="539" t="str">
        <f t="shared" ca="1" si="696"/>
        <v>-</v>
      </c>
      <c r="TF63" s="539" t="str">
        <f t="shared" ca="1" si="696"/>
        <v>-</v>
      </c>
      <c r="TG63" s="539" t="str">
        <f t="shared" ca="1" si="696"/>
        <v>-</v>
      </c>
      <c r="TH63" s="539" t="str">
        <f t="shared" ca="1" si="696"/>
        <v>-</v>
      </c>
      <c r="TI63" s="539" t="str">
        <f t="shared" ca="1" si="696"/>
        <v>-</v>
      </c>
      <c r="TJ63" s="539" t="str">
        <f t="shared" ca="1" si="696"/>
        <v>-</v>
      </c>
      <c r="TK63" s="539" t="str">
        <f t="shared" ca="1" si="696"/>
        <v>-</v>
      </c>
      <c r="TL63" s="539" t="str">
        <f t="shared" ca="1" si="696"/>
        <v>-</v>
      </c>
      <c r="TM63" s="539" t="str">
        <f t="shared" ca="1" si="696"/>
        <v>-</v>
      </c>
      <c r="TN63" s="539" t="str">
        <f t="shared" ca="1" si="696"/>
        <v>-</v>
      </c>
      <c r="TO63" s="539" t="str">
        <f t="shared" ca="1" si="696"/>
        <v>-</v>
      </c>
      <c r="TP63" s="539" t="str">
        <f t="shared" ca="1" si="696"/>
        <v>-</v>
      </c>
      <c r="TQ63" s="539" t="str">
        <f t="shared" ca="1" si="696"/>
        <v>-</v>
      </c>
      <c r="TR63" s="539" t="str">
        <f t="shared" ca="1" si="696"/>
        <v>-</v>
      </c>
      <c r="TS63" s="539" t="str">
        <f t="shared" ca="1" si="696"/>
        <v>-</v>
      </c>
      <c r="TT63" s="539" t="str">
        <f t="shared" ca="1" si="696"/>
        <v>-</v>
      </c>
      <c r="TU63" s="539" t="str">
        <f t="shared" ca="1" si="696"/>
        <v>-</v>
      </c>
      <c r="TV63" s="539" t="str">
        <f t="shared" ca="1" si="696"/>
        <v>-</v>
      </c>
      <c r="TW63" s="539" t="str">
        <f t="shared" ca="1" si="696"/>
        <v>-</v>
      </c>
      <c r="TX63" s="539" t="str">
        <f t="shared" ca="1" si="696"/>
        <v>-</v>
      </c>
      <c r="TY63" s="539" t="str">
        <f t="shared" ca="1" si="696"/>
        <v>-</v>
      </c>
      <c r="TZ63" s="539" t="str">
        <f t="shared" ca="1" si="696"/>
        <v>-</v>
      </c>
      <c r="UA63" s="549" t="b">
        <f t="shared" si="697"/>
        <v>1</v>
      </c>
      <c r="UB63" s="549" t="b">
        <f t="shared" si="697"/>
        <v>1</v>
      </c>
      <c r="UC63" s="549" t="b">
        <f t="shared" si="697"/>
        <v>1</v>
      </c>
      <c r="UD63" s="549" t="b">
        <f t="shared" si="697"/>
        <v>1</v>
      </c>
      <c r="UE63" s="549" t="b">
        <f t="shared" si="697"/>
        <v>1</v>
      </c>
      <c r="UF63" s="549" t="b">
        <f t="shared" si="697"/>
        <v>1</v>
      </c>
      <c r="UG63" s="549" t="b">
        <f t="shared" si="697"/>
        <v>1</v>
      </c>
      <c r="UH63" s="549" t="b">
        <f t="shared" si="697"/>
        <v>1</v>
      </c>
      <c r="UI63" s="549" t="b">
        <f t="shared" si="697"/>
        <v>1</v>
      </c>
      <c r="UJ63" s="549" t="b">
        <f t="shared" si="697"/>
        <v>1</v>
      </c>
      <c r="UK63" s="549" t="b">
        <f t="shared" si="697"/>
        <v>1</v>
      </c>
      <c r="UL63" s="549" t="b">
        <f t="shared" si="697"/>
        <v>1</v>
      </c>
      <c r="UM63" s="549" t="b">
        <f t="shared" si="697"/>
        <v>1</v>
      </c>
      <c r="UN63" s="549" t="b">
        <f t="shared" si="697"/>
        <v>1</v>
      </c>
      <c r="UO63" s="549" t="b">
        <f t="shared" si="697"/>
        <v>1</v>
      </c>
      <c r="UP63" s="549" t="b">
        <f t="shared" si="697"/>
        <v>1</v>
      </c>
      <c r="UQ63" s="549" t="b">
        <f t="shared" si="697"/>
        <v>1</v>
      </c>
      <c r="UR63" s="549" t="b">
        <f t="shared" si="697"/>
        <v>1</v>
      </c>
      <c r="US63" s="549" t="b">
        <f t="shared" si="697"/>
        <v>1</v>
      </c>
      <c r="UT63" s="549" t="b">
        <f t="shared" si="697"/>
        <v>1</v>
      </c>
      <c r="UU63" s="549" t="b">
        <f t="shared" si="697"/>
        <v>1</v>
      </c>
      <c r="UV63" s="549" t="b">
        <f t="shared" si="697"/>
        <v>1</v>
      </c>
      <c r="UW63" s="549" t="b">
        <f t="shared" si="697"/>
        <v>1</v>
      </c>
      <c r="UX63" s="549" t="b">
        <f t="shared" si="697"/>
        <v>1</v>
      </c>
      <c r="UY63" s="549" t="b">
        <f t="shared" si="697"/>
        <v>1</v>
      </c>
      <c r="UZ63" s="549" t="b">
        <f t="shared" si="697"/>
        <v>1</v>
      </c>
      <c r="VA63" s="19">
        <f t="shared" ca="1" si="671"/>
        <v>0</v>
      </c>
      <c r="VB63" s="23">
        <v>0</v>
      </c>
    </row>
    <row r="64" spans="1:574" outlineLevel="1">
      <c r="A64" s="21">
        <f t="shared" si="93"/>
        <v>59</v>
      </c>
      <c r="B64" s="21">
        <f t="shared" si="673"/>
        <v>18</v>
      </c>
      <c r="C64">
        <v>108</v>
      </c>
      <c r="D64" s="19" t="str">
        <f t="shared" ca="1" si="583"/>
        <v>SNSW</v>
      </c>
      <c r="E64" t="b">
        <v>0</v>
      </c>
      <c r="F64" t="b">
        <v>0</v>
      </c>
      <c r="G64" t="b">
        <f t="shared" si="699"/>
        <v>0</v>
      </c>
      <c r="H64" s="215">
        <f t="shared" ca="1" si="685"/>
        <v>10</v>
      </c>
      <c r="I64" s="26">
        <v>2</v>
      </c>
      <c r="J64" s="26">
        <v>1</v>
      </c>
      <c r="K64" s="26" t="str">
        <f>""</f>
        <v/>
      </c>
      <c r="L64" s="26">
        <v>0</v>
      </c>
      <c r="M64" s="26">
        <f t="shared" si="585"/>
        <v>2</v>
      </c>
      <c r="N64" s="26">
        <v>2</v>
      </c>
      <c r="O64" s="26">
        <v>3</v>
      </c>
      <c r="P64" s="26">
        <v>2</v>
      </c>
      <c r="Q64" s="26">
        <v>0</v>
      </c>
      <c r="R64" s="26">
        <v>0</v>
      </c>
      <c r="S64" s="26">
        <v>0</v>
      </c>
      <c r="T64" s="26">
        <v>0</v>
      </c>
      <c r="U64" s="26">
        <v>1</v>
      </c>
      <c r="V64" s="116">
        <v>1</v>
      </c>
      <c r="W64" s="116">
        <v>2</v>
      </c>
      <c r="X64" s="116">
        <v>2</v>
      </c>
      <c r="Y64" s="211"/>
      <c r="Z64" s="211"/>
      <c r="AA64" s="211"/>
      <c r="AB64" s="211"/>
      <c r="AC64" s="26">
        <v>0</v>
      </c>
      <c r="AD64" s="211"/>
      <c r="AE64" s="211"/>
      <c r="AF64" s="211"/>
      <c r="AG64" s="211"/>
      <c r="AH64" s="211"/>
      <c r="AI64" s="211"/>
      <c r="AJ64" s="211"/>
      <c r="AK64" s="211"/>
      <c r="AL64" s="136">
        <f t="shared" si="586"/>
        <v>2</v>
      </c>
      <c r="AM64" s="136">
        <f>INDEX(CHOOSE($O64,DataAutumn!i.AdultDrys,DataWinter!i.AdultDrys,DataSpring!i.AdultDrys),1,$N64)</f>
        <v>3</v>
      </c>
      <c r="AN64" s="5">
        <f t="shared" si="587"/>
        <v>2</v>
      </c>
      <c r="AO64" s="5">
        <f t="shared" si="587"/>
        <v>0</v>
      </c>
      <c r="AP64" s="5">
        <f t="shared" si="588"/>
        <v>1</v>
      </c>
      <c r="AQ64" s="211"/>
      <c r="AR64" s="211"/>
      <c r="AS64" s="356" t="str">
        <f t="shared" ca="1" si="589"/>
        <v>optimum_carry 00010 SNSW MWM    numbers4250 pasture449 Day204 Scan2-0000 RR000p GP100p WP080p MP080p T_TRUE (F33N11)</v>
      </c>
      <c r="AT64" s="9" t="str">
        <f ca="1">IF(COUNTIF(AS$5:AS64,AS64)=1,"-","Dup")</f>
        <v>-</v>
      </c>
      <c r="AU64" s="9"/>
      <c r="AV64" s="19" t="str">
        <f t="shared" ca="1" si="590"/>
        <v>-</v>
      </c>
      <c r="AW64" s="19" t="str">
        <f t="shared" ca="1" si="590"/>
        <v>-</v>
      </c>
      <c r="AX64" s="19" t="str">
        <f t="shared" ca="1" si="590"/>
        <v>-</v>
      </c>
      <c r="AY64" s="19" t="str">
        <f t="shared" ca="1" si="590"/>
        <v>-</v>
      </c>
      <c r="AZ64" s="19" t="str">
        <f t="shared" ca="1" si="590"/>
        <v>-</v>
      </c>
      <c r="BA64" s="19" t="str">
        <f t="shared" ca="1" si="590"/>
        <v>-</v>
      </c>
      <c r="BB64" s="19" t="str">
        <f t="shared" ca="1" si="590"/>
        <v>-</v>
      </c>
      <c r="BC64" s="19" t="str">
        <f t="shared" ca="1" si="590"/>
        <v>-</v>
      </c>
      <c r="BD64" s="9"/>
      <c r="BE64" s="5" t="b">
        <f t="shared" si="591"/>
        <v>0</v>
      </c>
      <c r="BF64" s="5" t="str">
        <f t="shared" si="591"/>
        <v>-</v>
      </c>
      <c r="BG64" s="5" t="b">
        <f t="shared" si="591"/>
        <v>0</v>
      </c>
      <c r="BH64" s="5" t="b">
        <f t="shared" si="591"/>
        <v>1</v>
      </c>
      <c r="BI64" s="5" t="b">
        <f t="shared" si="591"/>
        <v>1</v>
      </c>
      <c r="BJ64" s="136">
        <f t="shared" si="591"/>
        <v>0</v>
      </c>
      <c r="BK64" s="19" t="b">
        <f t="shared" ca="1" si="592"/>
        <v>0</v>
      </c>
      <c r="BL64" s="9"/>
      <c r="BM64" s="5" t="str">
        <f t="shared" ca="1" si="593"/>
        <v>-</v>
      </c>
      <c r="BN64" s="19" t="str">
        <f t="shared" ca="1" si="594"/>
        <v>-</v>
      </c>
      <c r="BO64" s="19" t="str">
        <f t="shared" ca="1" si="594"/>
        <v>-</v>
      </c>
      <c r="BP64" s="19" t="str">
        <f t="shared" ca="1" si="594"/>
        <v>-</v>
      </c>
      <c r="BQ64" s="5" t="str">
        <f t="shared" ca="1" si="595"/>
        <v>-</v>
      </c>
      <c r="BR64" s="19" t="str">
        <f t="shared" ca="1" si="596"/>
        <v>-</v>
      </c>
      <c r="BS64" s="5" t="str">
        <f t="shared" ca="1" si="597"/>
        <v>-</v>
      </c>
      <c r="BT64" s="19" t="str">
        <f t="shared" ca="1" si="598"/>
        <v>-</v>
      </c>
      <c r="BU64" s="19" t="str">
        <f t="shared" ca="1" si="598"/>
        <v>-</v>
      </c>
      <c r="BV64" s="19" t="str">
        <f t="shared" ca="1" si="598"/>
        <v>-</v>
      </c>
      <c r="BW64" s="5" t="str">
        <f t="shared" ca="1" si="599"/>
        <v>-</v>
      </c>
      <c r="BX64" s="9"/>
      <c r="BY64" s="5" t="b">
        <f t="shared" si="600"/>
        <v>0</v>
      </c>
      <c r="BZ64" s="5" t="str">
        <f t="shared" ca="1" si="601"/>
        <v>-</v>
      </c>
      <c r="CA64" s="5" t="str">
        <f t="shared" ca="1" si="602"/>
        <v>-</v>
      </c>
      <c r="CB64" s="5" t="str">
        <f t="shared" ca="1" si="602"/>
        <v>-</v>
      </c>
      <c r="CC64" s="5" t="str">
        <f t="shared" ca="1" si="602"/>
        <v>-</v>
      </c>
      <c r="CD64" s="5" t="str">
        <f t="shared" ca="1" si="602"/>
        <v>-</v>
      </c>
      <c r="CE64" s="5" t="str">
        <f t="shared" ca="1" si="602"/>
        <v>-</v>
      </c>
      <c r="CF64" s="5" t="str">
        <f t="shared" ca="1" si="602"/>
        <v>-</v>
      </c>
      <c r="CG64" s="5" t="str">
        <f t="shared" ca="1" si="602"/>
        <v>-</v>
      </c>
      <c r="CH64" s="5" t="str">
        <f t="shared" ca="1" si="602"/>
        <v>-</v>
      </c>
      <c r="CI64" s="9"/>
      <c r="CJ64" s="12" t="b">
        <v>1</v>
      </c>
      <c r="CK64" s="12" t="b">
        <v>1</v>
      </c>
      <c r="CL64" s="12" t="b">
        <v>1</v>
      </c>
      <c r="CM64" s="12">
        <v>22312000005</v>
      </c>
      <c r="CN64" s="12" t="b">
        <v>0</v>
      </c>
      <c r="CO64" s="19" t="str">
        <f t="shared" ca="1" si="603"/>
        <v>-</v>
      </c>
      <c r="CP64" s="19" t="str">
        <f t="shared" ca="1" si="603"/>
        <v>-</v>
      </c>
      <c r="CQ64" s="19" t="str">
        <f t="shared" ca="1" si="603"/>
        <v>-</v>
      </c>
      <c r="CR64" s="433">
        <f t="shared" si="604"/>
        <v>652</v>
      </c>
      <c r="CS64" s="433">
        <f t="shared" si="604"/>
        <v>686</v>
      </c>
      <c r="CT64" s="433">
        <f t="shared" si="604"/>
        <v>721</v>
      </c>
      <c r="CU64" s="144">
        <f t="shared" si="605"/>
        <v>378</v>
      </c>
      <c r="CV64" s="144">
        <f t="shared" si="605"/>
        <v>413</v>
      </c>
      <c r="CW64" s="144">
        <f t="shared" si="605"/>
        <v>448</v>
      </c>
      <c r="CX64" s="19" t="str">
        <f t="shared" ca="1" si="687"/>
        <v>-</v>
      </c>
      <c r="CY64" s="19" t="str">
        <f t="shared" ca="1" si="687"/>
        <v>-</v>
      </c>
      <c r="CZ64" s="19" t="str">
        <f t="shared" ca="1" si="687"/>
        <v>-</v>
      </c>
      <c r="DA64" s="19" t="str">
        <f t="shared" ca="1" si="687"/>
        <v>-</v>
      </c>
      <c r="DB64" s="19" t="str">
        <f t="shared" ca="1" si="687"/>
        <v>-</v>
      </c>
      <c r="DC64" s="19" t="str">
        <f t="shared" ca="1" si="687"/>
        <v>-</v>
      </c>
      <c r="DD64" s="19">
        <f t="shared" ca="1" si="687"/>
        <v>1</v>
      </c>
      <c r="DE64" s="19">
        <f t="shared" ca="1" si="687"/>
        <v>1</v>
      </c>
      <c r="DF64" s="19">
        <f t="shared" ca="1" si="687"/>
        <v>0</v>
      </c>
      <c r="DG64" s="19" t="str">
        <f t="shared" ca="1" si="687"/>
        <v>-</v>
      </c>
      <c r="DH64" s="19" t="str">
        <f t="shared" ca="1" si="687"/>
        <v>-</v>
      </c>
      <c r="DI64" s="19" t="str">
        <f t="shared" ca="1" si="687"/>
        <v>-</v>
      </c>
      <c r="DJ64" s="19" t="str">
        <f t="shared" ca="1" si="687"/>
        <v>-</v>
      </c>
      <c r="DK64" s="19" t="str">
        <f t="shared" ca="1" si="687"/>
        <v>-</v>
      </c>
      <c r="DL64" s="19">
        <f t="shared" ca="1" si="687"/>
        <v>0</v>
      </c>
      <c r="DM64" s="19" t="str">
        <f t="shared" ca="1" si="687"/>
        <v>-</v>
      </c>
      <c r="DN64" s="19" t="str">
        <f t="shared" ca="1" si="687"/>
        <v>-</v>
      </c>
      <c r="DO64" s="19" t="str">
        <f t="shared" ca="1" si="603"/>
        <v>-</v>
      </c>
      <c r="DP64" s="19">
        <f t="shared" ca="1" si="603"/>
        <v>0</v>
      </c>
      <c r="DQ64" s="19">
        <f t="shared" ca="1" si="603"/>
        <v>0</v>
      </c>
      <c r="DR64" s="9"/>
      <c r="DS64" s="19">
        <f t="shared" ca="1" si="700"/>
        <v>0</v>
      </c>
      <c r="DT64" s="19">
        <f t="shared" ca="1" si="700"/>
        <v>0</v>
      </c>
      <c r="DU64" s="19">
        <f t="shared" ca="1" si="700"/>
        <v>0</v>
      </c>
      <c r="DV64" s="19">
        <f t="shared" ca="1" si="700"/>
        <v>0</v>
      </c>
      <c r="DW64" s="19">
        <f t="shared" ca="1" si="700"/>
        <v>0</v>
      </c>
      <c r="DX64" s="19">
        <f t="shared" ca="1" si="700"/>
        <v>0</v>
      </c>
      <c r="DY64" s="19">
        <f t="shared" ca="1" si="700"/>
        <v>0</v>
      </c>
      <c r="DZ64" s="19">
        <f t="shared" ca="1" si="700"/>
        <v>0</v>
      </c>
      <c r="EA64" s="19">
        <f t="shared" ca="1" si="700"/>
        <v>0</v>
      </c>
      <c r="EB64" s="19">
        <f t="shared" ca="1" si="700"/>
        <v>0</v>
      </c>
      <c r="EC64" s="19">
        <f t="shared" ca="1" si="700"/>
        <v>0</v>
      </c>
      <c r="ED64" s="19">
        <f t="shared" ca="1" si="700"/>
        <v>0</v>
      </c>
      <c r="EE64" s="19">
        <f t="shared" ca="1" si="700"/>
        <v>0</v>
      </c>
      <c r="EF64" s="433">
        <f t="shared" si="608"/>
        <v>0</v>
      </c>
      <c r="EG64" s="433">
        <f t="shared" si="608"/>
        <v>0</v>
      </c>
      <c r="EH64" s="116">
        <f t="shared" si="609"/>
        <v>0</v>
      </c>
      <c r="EI64" s="116">
        <f t="shared" ca="1" si="609"/>
        <v>0</v>
      </c>
      <c r="EJ64" s="116">
        <f t="shared" ca="1" si="609"/>
        <v>0</v>
      </c>
      <c r="EK64" s="116">
        <f t="shared" ca="1" si="609"/>
        <v>0</v>
      </c>
      <c r="EL64" s="116">
        <f t="shared" ca="1" si="609"/>
        <v>0</v>
      </c>
      <c r="EM64" s="537">
        <f t="shared" ca="1" si="610"/>
        <v>0</v>
      </c>
      <c r="EN64" s="116">
        <f t="shared" ca="1" si="611"/>
        <v>0</v>
      </c>
      <c r="EO64" s="116">
        <f t="shared" ca="1" si="611"/>
        <v>0</v>
      </c>
      <c r="EP64" s="116">
        <f t="shared" ca="1" si="611"/>
        <v>0</v>
      </c>
      <c r="EQ64" s="116">
        <f t="shared" ca="1" si="611"/>
        <v>0</v>
      </c>
      <c r="ER64" s="116">
        <f t="shared" ca="1" si="611"/>
        <v>0</v>
      </c>
      <c r="ES64" s="537">
        <f t="shared" ca="1" si="612"/>
        <v>0</v>
      </c>
      <c r="ET64" s="116">
        <f t="shared" ca="1" si="613"/>
        <v>0</v>
      </c>
      <c r="EU64" s="116">
        <f t="shared" ca="1" si="613"/>
        <v>0</v>
      </c>
      <c r="EV64" s="116">
        <f t="shared" ca="1" si="613"/>
        <v>0</v>
      </c>
      <c r="EW64" s="116">
        <f t="shared" ca="1" si="613"/>
        <v>0</v>
      </c>
      <c r="EX64" s="116">
        <f t="shared" ca="1" si="613"/>
        <v>0</v>
      </c>
      <c r="EY64" s="537">
        <f t="shared" ca="1" si="614"/>
        <v>0</v>
      </c>
      <c r="EZ64" s="116">
        <f t="shared" ca="1" si="615"/>
        <v>0</v>
      </c>
      <c r="FA64" s="116">
        <f t="shared" ca="1" si="615"/>
        <v>0</v>
      </c>
      <c r="FB64" s="116">
        <f t="shared" ca="1" si="615"/>
        <v>0</v>
      </c>
      <c r="FC64" s="116">
        <f t="shared" ca="1" si="615"/>
        <v>0</v>
      </c>
      <c r="FD64" s="116">
        <f t="shared" ca="1" si="615"/>
        <v>0</v>
      </c>
      <c r="FE64" s="537">
        <f t="shared" ca="1" si="616"/>
        <v>0</v>
      </c>
      <c r="FF64" s="116">
        <f t="shared" ca="1" si="617"/>
        <v>0</v>
      </c>
      <c r="FG64" s="116">
        <f t="shared" ca="1" si="617"/>
        <v>0</v>
      </c>
      <c r="FH64" s="116">
        <f t="shared" ca="1" si="617"/>
        <v>0</v>
      </c>
      <c r="FI64" s="116">
        <f t="shared" ca="1" si="617"/>
        <v>0</v>
      </c>
      <c r="FJ64" s="116">
        <f t="shared" ca="1" si="617"/>
        <v>0</v>
      </c>
      <c r="FK64" s="537">
        <f t="shared" ca="1" si="618"/>
        <v>0</v>
      </c>
      <c r="FL64" s="116">
        <f t="shared" ca="1" si="619"/>
        <v>0</v>
      </c>
      <c r="FM64" s="116">
        <f t="shared" ca="1" si="619"/>
        <v>0</v>
      </c>
      <c r="FN64" s="116">
        <f t="shared" ca="1" si="619"/>
        <v>0</v>
      </c>
      <c r="FO64" s="116">
        <f t="shared" ca="1" si="619"/>
        <v>0</v>
      </c>
      <c r="FP64" s="116">
        <f t="shared" ca="1" si="619"/>
        <v>0</v>
      </c>
      <c r="FQ64" s="537">
        <f t="shared" ca="1" si="620"/>
        <v>0</v>
      </c>
      <c r="FR64" s="117">
        <f t="shared" ca="1" si="621"/>
        <v>0</v>
      </c>
      <c r="FS64" s="117">
        <f t="shared" ca="1" si="621"/>
        <v>0</v>
      </c>
      <c r="FT64" s="117">
        <f t="shared" ca="1" si="621"/>
        <v>0</v>
      </c>
      <c r="FU64" s="117">
        <f t="shared" ca="1" si="621"/>
        <v>0</v>
      </c>
      <c r="FV64" s="556">
        <f t="shared" ca="1" si="688"/>
        <v>0</v>
      </c>
      <c r="FW64" s="556">
        <f t="shared" ca="1" si="688"/>
        <v>0</v>
      </c>
      <c r="FX64" s="556">
        <f t="shared" ca="1" si="688"/>
        <v>0</v>
      </c>
      <c r="FY64" s="556">
        <f t="shared" ca="1" si="688"/>
        <v>0</v>
      </c>
      <c r="FZ64" s="556">
        <f t="shared" ca="1" si="688"/>
        <v>0</v>
      </c>
      <c r="GA64" s="556">
        <f t="shared" ca="1" si="688"/>
        <v>0</v>
      </c>
      <c r="GB64" s="556">
        <f t="shared" ca="1" si="688"/>
        <v>0</v>
      </c>
      <c r="GC64" s="556">
        <f t="shared" ca="1" si="688"/>
        <v>0</v>
      </c>
      <c r="GD64" s="556">
        <f t="shared" ca="1" si="688"/>
        <v>0</v>
      </c>
      <c r="GE64" s="556">
        <f t="shared" ca="1" si="688"/>
        <v>0</v>
      </c>
      <c r="GF64" s="556">
        <f t="shared" ca="1" si="688"/>
        <v>0</v>
      </c>
      <c r="GG64" s="556">
        <f t="shared" ca="1" si="688"/>
        <v>0</v>
      </c>
      <c r="GH64" s="556">
        <f t="shared" ca="1" si="688"/>
        <v>0</v>
      </c>
      <c r="GI64" s="556">
        <f t="shared" ca="1" si="688"/>
        <v>0</v>
      </c>
      <c r="GJ64" s="556">
        <f t="shared" ca="1" si="688"/>
        <v>0</v>
      </c>
      <c r="GK64" s="556">
        <f t="shared" ca="1" si="688"/>
        <v>0</v>
      </c>
      <c r="GL64" s="556">
        <f t="shared" ca="1" si="688"/>
        <v>0</v>
      </c>
      <c r="GM64" s="556">
        <f t="shared" ca="1" si="688"/>
        <v>0</v>
      </c>
      <c r="GN64" s="556">
        <f t="shared" ca="1" si="688"/>
        <v>0</v>
      </c>
      <c r="GO64" s="556">
        <f t="shared" ca="1" si="688"/>
        <v>0</v>
      </c>
      <c r="GP64" s="19">
        <f t="shared" ca="1" si="623"/>
        <v>0</v>
      </c>
      <c r="GQ64" s="116">
        <f t="shared" ca="1" si="624"/>
        <v>0</v>
      </c>
      <c r="GR64" s="116">
        <f t="shared" ca="1" si="624"/>
        <v>0</v>
      </c>
      <c r="GS64" s="116">
        <f t="shared" ca="1" si="624"/>
        <v>0</v>
      </c>
      <c r="GT64" s="116">
        <f t="shared" ca="1" si="624"/>
        <v>0</v>
      </c>
      <c r="GU64" s="116">
        <f t="shared" ca="1" si="624"/>
        <v>0</v>
      </c>
      <c r="GV64" s="537">
        <f t="shared" ca="1" si="625"/>
        <v>0</v>
      </c>
      <c r="GW64" s="116">
        <f t="shared" ca="1" si="626"/>
        <v>0</v>
      </c>
      <c r="GX64" s="116">
        <f t="shared" ca="1" si="626"/>
        <v>0</v>
      </c>
      <c r="GY64" s="116">
        <f t="shared" ca="1" si="626"/>
        <v>0</v>
      </c>
      <c r="GZ64" s="116">
        <f t="shared" ca="1" si="626"/>
        <v>0</v>
      </c>
      <c r="HA64" s="116">
        <f t="shared" ca="1" si="626"/>
        <v>0</v>
      </c>
      <c r="HB64" s="537">
        <f t="shared" ca="1" si="627"/>
        <v>0</v>
      </c>
      <c r="HC64" s="116">
        <f t="shared" ca="1" si="628"/>
        <v>0</v>
      </c>
      <c r="HD64" s="116">
        <f t="shared" ca="1" si="628"/>
        <v>0</v>
      </c>
      <c r="HE64" s="116">
        <f t="shared" ca="1" si="628"/>
        <v>0</v>
      </c>
      <c r="HF64" s="116">
        <f t="shared" ca="1" si="628"/>
        <v>0</v>
      </c>
      <c r="HG64" s="116">
        <f t="shared" ca="1" si="628"/>
        <v>0</v>
      </c>
      <c r="HH64" s="537">
        <f t="shared" ca="1" si="629"/>
        <v>0</v>
      </c>
      <c r="HI64" s="116">
        <f t="shared" ca="1" si="630"/>
        <v>0</v>
      </c>
      <c r="HJ64" s="116">
        <f t="shared" ca="1" si="630"/>
        <v>0</v>
      </c>
      <c r="HK64" s="116">
        <f t="shared" ca="1" si="630"/>
        <v>0</v>
      </c>
      <c r="HL64" s="116">
        <f t="shared" ca="1" si="630"/>
        <v>0</v>
      </c>
      <c r="HM64" s="116">
        <f t="shared" ca="1" si="630"/>
        <v>0</v>
      </c>
      <c r="HN64" s="537">
        <f t="shared" ca="1" si="631"/>
        <v>0</v>
      </c>
      <c r="HO64" s="116">
        <f t="shared" ca="1" si="632"/>
        <v>0</v>
      </c>
      <c r="HP64" s="116">
        <f t="shared" ca="1" si="632"/>
        <v>0</v>
      </c>
      <c r="HQ64" s="116">
        <f t="shared" ca="1" si="632"/>
        <v>0</v>
      </c>
      <c r="HR64" s="116">
        <f t="shared" ca="1" si="632"/>
        <v>0</v>
      </c>
      <c r="HS64" s="116">
        <f t="shared" ca="1" si="632"/>
        <v>0</v>
      </c>
      <c r="HT64" s="537">
        <f t="shared" ca="1" si="633"/>
        <v>0</v>
      </c>
      <c r="HU64" s="116">
        <f t="shared" ca="1" si="634"/>
        <v>0</v>
      </c>
      <c r="HV64" s="116">
        <f t="shared" ca="1" si="634"/>
        <v>0</v>
      </c>
      <c r="HW64" s="116">
        <f t="shared" ca="1" si="634"/>
        <v>0</v>
      </c>
      <c r="HX64" s="116">
        <f t="shared" ca="1" si="634"/>
        <v>0</v>
      </c>
      <c r="HY64" s="116">
        <f t="shared" ca="1" si="634"/>
        <v>0</v>
      </c>
      <c r="HZ64" s="537">
        <f t="shared" ca="1" si="635"/>
        <v>0</v>
      </c>
      <c r="IA64" s="117">
        <f t="shared" ca="1" si="636"/>
        <v>0</v>
      </c>
      <c r="IB64" s="117">
        <f t="shared" ca="1" si="636"/>
        <v>0</v>
      </c>
      <c r="IC64" s="117">
        <f t="shared" ca="1" si="636"/>
        <v>0</v>
      </c>
      <c r="ID64" s="117">
        <f t="shared" ca="1" si="636"/>
        <v>0</v>
      </c>
      <c r="IE64" s="556">
        <f t="shared" ca="1" si="689"/>
        <v>0</v>
      </c>
      <c r="IF64" s="556">
        <f t="shared" ca="1" si="689"/>
        <v>0</v>
      </c>
      <c r="IG64" s="556">
        <f t="shared" ca="1" si="689"/>
        <v>0</v>
      </c>
      <c r="IH64" s="556">
        <f t="shared" ca="1" si="689"/>
        <v>0</v>
      </c>
      <c r="II64" s="556">
        <f t="shared" ca="1" si="689"/>
        <v>0</v>
      </c>
      <c r="IJ64" s="556">
        <f t="shared" ca="1" si="689"/>
        <v>0</v>
      </c>
      <c r="IK64" s="556">
        <f t="shared" ca="1" si="689"/>
        <v>0</v>
      </c>
      <c r="IL64" s="556">
        <f t="shared" ca="1" si="689"/>
        <v>0</v>
      </c>
      <c r="IM64" s="556">
        <f t="shared" ca="1" si="689"/>
        <v>0</v>
      </c>
      <c r="IN64" s="556">
        <f t="shared" ca="1" si="689"/>
        <v>0</v>
      </c>
      <c r="IO64" s="556">
        <f t="shared" ca="1" si="689"/>
        <v>0</v>
      </c>
      <c r="IP64" s="556">
        <f t="shared" ca="1" si="689"/>
        <v>0</v>
      </c>
      <c r="IQ64" s="556">
        <f t="shared" ca="1" si="689"/>
        <v>0</v>
      </c>
      <c r="IR64" s="556">
        <f t="shared" ca="1" si="689"/>
        <v>0</v>
      </c>
      <c r="IS64" s="556">
        <f t="shared" ca="1" si="689"/>
        <v>0</v>
      </c>
      <c r="IT64" s="556">
        <f t="shared" ca="1" si="689"/>
        <v>0</v>
      </c>
      <c r="IU64" s="556">
        <f t="shared" ca="1" si="689"/>
        <v>0</v>
      </c>
      <c r="IV64" s="556">
        <f t="shared" ca="1" si="689"/>
        <v>0</v>
      </c>
      <c r="IW64" s="556">
        <f t="shared" ca="1" si="689"/>
        <v>0</v>
      </c>
      <c r="IX64" s="556">
        <f t="shared" ca="1" si="689"/>
        <v>0</v>
      </c>
      <c r="IY64" s="19">
        <f t="shared" ca="1" si="638"/>
        <v>0</v>
      </c>
      <c r="IZ64" s="5">
        <f t="shared" si="639"/>
        <v>67</v>
      </c>
      <c r="JA64" s="9"/>
      <c r="JB64" s="5">
        <f t="shared" si="640"/>
        <v>1</v>
      </c>
      <c r="JC64" s="5" t="b">
        <f t="shared" si="640"/>
        <v>0</v>
      </c>
      <c r="JD64" s="19">
        <f t="shared" ca="1" si="690"/>
        <v>0</v>
      </c>
      <c r="JE64" s="5">
        <f t="shared" si="642"/>
        <v>0</v>
      </c>
      <c r="JF64" s="5">
        <f t="shared" si="643"/>
        <v>1.2500000000000001E-2</v>
      </c>
      <c r="JG64" s="5">
        <f t="shared" si="644"/>
        <v>0</v>
      </c>
      <c r="JH64" s="19">
        <f t="shared" ca="1" si="690"/>
        <v>0</v>
      </c>
      <c r="JI64" s="5">
        <f t="shared" si="645"/>
        <v>60</v>
      </c>
      <c r="JJ64" s="5">
        <f t="shared" si="646"/>
        <v>1</v>
      </c>
      <c r="JK64" s="19">
        <f t="shared" ca="1" si="690"/>
        <v>0</v>
      </c>
      <c r="JL64" s="19">
        <f t="shared" ca="1" si="690"/>
        <v>0</v>
      </c>
      <c r="JM64" s="19">
        <f t="shared" ca="1" si="690"/>
        <v>0</v>
      </c>
      <c r="JN64" s="19">
        <f t="shared" ca="1" si="690"/>
        <v>0</v>
      </c>
      <c r="JO64" s="19">
        <f t="shared" ca="1" si="690"/>
        <v>0</v>
      </c>
      <c r="JP64" s="19">
        <f t="shared" ca="1" si="690"/>
        <v>0</v>
      </c>
      <c r="JQ64" s="19">
        <f t="shared" ca="1" si="690"/>
        <v>0</v>
      </c>
      <c r="JR64" s="19">
        <f t="shared" ca="1" si="690"/>
        <v>0</v>
      </c>
      <c r="JS64" s="19">
        <f t="shared" ca="1" si="690"/>
        <v>0</v>
      </c>
      <c r="JT64" s="19">
        <f t="shared" ca="1" si="690"/>
        <v>0</v>
      </c>
      <c r="JU64" s="19">
        <f t="shared" ca="1" si="690"/>
        <v>0</v>
      </c>
      <c r="JV64" s="19">
        <f t="shared" ca="1" si="690"/>
        <v>0</v>
      </c>
      <c r="JW64" s="19">
        <f t="shared" ca="1" si="690"/>
        <v>0</v>
      </c>
      <c r="JX64" s="19">
        <f t="shared" ca="1" si="690"/>
        <v>0</v>
      </c>
      <c r="JY64" s="19">
        <f t="shared" ca="1" si="690"/>
        <v>0</v>
      </c>
      <c r="JZ64" s="19">
        <f t="shared" ca="1" si="690"/>
        <v>0</v>
      </c>
      <c r="KA64" s="19">
        <f t="shared" ca="1" si="690"/>
        <v>0</v>
      </c>
      <c r="KB64" s="19">
        <f t="shared" ca="1" si="690"/>
        <v>0</v>
      </c>
      <c r="KC64" s="19">
        <f t="shared" ca="1" si="690"/>
        <v>0</v>
      </c>
      <c r="KD64" s="19">
        <f t="shared" ca="1" si="690"/>
        <v>0</v>
      </c>
      <c r="KE64" s="19">
        <f t="shared" ca="1" si="690"/>
        <v>0</v>
      </c>
      <c r="KF64" s="5">
        <f t="shared" si="647"/>
        <v>0</v>
      </c>
      <c r="KG64" s="5">
        <f t="shared" si="647"/>
        <v>6.25E-2</v>
      </c>
      <c r="KH64" s="5">
        <f t="shared" si="647"/>
        <v>6.25E-2</v>
      </c>
      <c r="KI64" s="5">
        <f t="shared" si="647"/>
        <v>6.25E-2</v>
      </c>
      <c r="KJ64" s="19">
        <f t="shared" ca="1" si="690"/>
        <v>0</v>
      </c>
      <c r="KK64" s="19">
        <f t="shared" ca="1" si="690"/>
        <v>0</v>
      </c>
      <c r="KL64" s="19">
        <f t="shared" ca="1" si="690"/>
        <v>0</v>
      </c>
      <c r="KM64" s="19">
        <f t="shared" ca="1" si="690"/>
        <v>0</v>
      </c>
      <c r="KN64" s="19">
        <f t="shared" ca="1" si="690"/>
        <v>1</v>
      </c>
      <c r="KO64" s="19">
        <f t="shared" ca="1" si="690"/>
        <v>0</v>
      </c>
      <c r="KP64" s="19">
        <f t="shared" ca="1" si="690"/>
        <v>1</v>
      </c>
      <c r="KQ64" s="9"/>
      <c r="KR64" s="5" t="b">
        <f t="shared" ca="1" si="648"/>
        <v>1</v>
      </c>
      <c r="KS64" s="5" t="b">
        <f t="shared" si="649"/>
        <v>0</v>
      </c>
      <c r="KT64" s="5" t="b">
        <f t="shared" si="649"/>
        <v>0</v>
      </c>
      <c r="KU64" s="5" t="b">
        <f t="shared" si="649"/>
        <v>1</v>
      </c>
      <c r="KV64" s="136">
        <f t="shared" si="650"/>
        <v>2</v>
      </c>
      <c r="KW64" s="136">
        <f t="shared" si="650"/>
        <v>2</v>
      </c>
      <c r="KX64" s="5" t="b">
        <f t="shared" si="651"/>
        <v>0</v>
      </c>
      <c r="KY64" s="5" t="b">
        <f t="shared" si="651"/>
        <v>1</v>
      </c>
      <c r="KZ64" s="5" t="b">
        <f t="shared" si="651"/>
        <v>1</v>
      </c>
      <c r="LA64" s="5" t="b">
        <f t="shared" si="651"/>
        <v>0</v>
      </c>
      <c r="LB64" s="5">
        <f t="shared" si="652"/>
        <v>1</v>
      </c>
      <c r="LC64" s="5">
        <f t="shared" si="652"/>
        <v>0</v>
      </c>
      <c r="LD64" s="5" t="b">
        <f t="shared" si="653"/>
        <v>0</v>
      </c>
      <c r="LE64" s="5" t="str" cm="1">
        <f t="array" aca="1" ref="LE64" ca="1">IF(OR(LF64:LM64&lt;&gt;"-"),TRUE,"-")</f>
        <v>-</v>
      </c>
      <c r="LF64" s="19" t="str">
        <f t="shared" ca="1" si="654"/>
        <v>-</v>
      </c>
      <c r="LG64" s="19" t="str">
        <f t="shared" ca="1" si="654"/>
        <v>-</v>
      </c>
      <c r="LH64" s="19" t="str">
        <f t="shared" ca="1" si="654"/>
        <v>-</v>
      </c>
      <c r="LI64" s="19" t="str">
        <f t="shared" ca="1" si="654"/>
        <v>-</v>
      </c>
      <c r="LJ64" s="19" t="str">
        <f t="shared" ca="1" si="654"/>
        <v>-</v>
      </c>
      <c r="LK64" s="19" t="str">
        <f t="shared" ca="1" si="654"/>
        <v>-</v>
      </c>
      <c r="LL64" s="19" t="str">
        <f t="shared" ca="1" si="654"/>
        <v>-</v>
      </c>
      <c r="LM64" s="19" t="str">
        <f t="shared" ca="1" si="654"/>
        <v>-</v>
      </c>
      <c r="LN64" s="466">
        <f>$LN$54*0.85</f>
        <v>4250</v>
      </c>
      <c r="LO64" s="5" t="b">
        <f t="array" aca="1" ref="LO64" ca="1">IF(OR(LP64:LV64&lt;&gt;"-"),TRUE,"-")</f>
        <v>1</v>
      </c>
      <c r="LP64" s="19">
        <f t="shared" ca="1" si="655"/>
        <v>0</v>
      </c>
      <c r="LQ64" s="19" t="str">
        <f t="shared" ca="1" si="655"/>
        <v>-</v>
      </c>
      <c r="LR64" s="19">
        <f t="shared" ca="1" si="655"/>
        <v>999999</v>
      </c>
      <c r="LS64" s="19">
        <f t="shared" ca="1" si="655"/>
        <v>999999</v>
      </c>
      <c r="LT64" s="19">
        <f t="shared" ca="1" si="655"/>
        <v>999999</v>
      </c>
      <c r="LU64" s="19">
        <f t="shared" ca="1" si="655"/>
        <v>999999</v>
      </c>
      <c r="LV64" s="19">
        <f t="shared" ca="1" si="655"/>
        <v>999999</v>
      </c>
      <c r="LW64" s="19" t="str">
        <f t="shared" ca="1" si="655"/>
        <v>-</v>
      </c>
      <c r="LX64" s="19" t="str">
        <f t="shared" ca="1" si="655"/>
        <v>-</v>
      </c>
      <c r="LY64" s="19" t="str">
        <f t="shared" ca="1" si="655"/>
        <v>-</v>
      </c>
      <c r="LZ64" s="19" t="b">
        <f t="shared" ca="1" si="656"/>
        <v>1</v>
      </c>
      <c r="MA64" s="19">
        <f t="shared" ca="1" si="656"/>
        <v>0</v>
      </c>
      <c r="MB64" s="5" t="str">
        <f t="shared" si="657"/>
        <v>-</v>
      </c>
      <c r="MC64" s="5" t="str">
        <f t="shared" si="657"/>
        <v>-</v>
      </c>
      <c r="MD64" s="5" t="str">
        <f t="shared" si="657"/>
        <v>-</v>
      </c>
      <c r="ME64" s="5" t="str">
        <f t="shared" si="657"/>
        <v>-</v>
      </c>
      <c r="MF64" s="19" t="str">
        <f t="shared" ca="1" si="691"/>
        <v>-</v>
      </c>
      <c r="MG64" s="19" t="str">
        <f t="shared" ca="1" si="691"/>
        <v>-</v>
      </c>
      <c r="MH64" s="19" t="str">
        <f t="shared" ca="1" si="691"/>
        <v>-</v>
      </c>
      <c r="MI64" s="19" t="str">
        <f t="shared" ca="1" si="691"/>
        <v>-</v>
      </c>
      <c r="MJ64" s="19">
        <f t="shared" ca="1" si="691"/>
        <v>0.5</v>
      </c>
      <c r="MK64" s="19">
        <f t="shared" ca="1" si="691"/>
        <v>0.5</v>
      </c>
      <c r="ML64" s="19" t="str">
        <f t="shared" ca="1" si="691"/>
        <v>-</v>
      </c>
      <c r="MM64" s="5">
        <f t="shared" si="659"/>
        <v>0</v>
      </c>
      <c r="MN64" s="5">
        <f t="shared" si="659"/>
        <v>500</v>
      </c>
      <c r="MO64" s="5">
        <f t="shared" si="659"/>
        <v>500</v>
      </c>
      <c r="MP64" s="5" t="str">
        <f t="shared" si="659"/>
        <v>-</v>
      </c>
      <c r="MQ64" s="5">
        <f t="shared" si="659"/>
        <v>150</v>
      </c>
      <c r="MR64" s="5">
        <f t="shared" si="659"/>
        <v>364</v>
      </c>
      <c r="MS64" s="5">
        <f t="shared" si="660"/>
        <v>1</v>
      </c>
      <c r="MT64" s="9"/>
      <c r="MU64" s="19">
        <f t="shared" ca="1" si="691"/>
        <v>70</v>
      </c>
      <c r="MV64" s="19">
        <f t="shared" ca="1" si="691"/>
        <v>50</v>
      </c>
      <c r="MW64" s="19">
        <f t="shared" ca="1" si="691"/>
        <v>75</v>
      </c>
      <c r="MX64" s="19">
        <f t="shared" ca="1" si="691"/>
        <v>50</v>
      </c>
      <c r="MY64" s="5">
        <f t="shared" si="661"/>
        <v>0.8</v>
      </c>
      <c r="MZ64" s="5">
        <f t="shared" si="662"/>
        <v>0.8</v>
      </c>
      <c r="NA64" s="5">
        <f t="shared" si="663"/>
        <v>1</v>
      </c>
      <c r="NB64" s="9"/>
      <c r="NC64" s="19" t="b">
        <f t="shared" ca="1" si="664"/>
        <v>0</v>
      </c>
      <c r="ND64" s="19" t="b">
        <f t="shared" ca="1" si="664"/>
        <v>0</v>
      </c>
      <c r="NE64" s="19">
        <f t="shared" ca="1" si="664"/>
        <v>2</v>
      </c>
      <c r="NF64" s="19">
        <f t="shared" ca="1" si="664"/>
        <v>1</v>
      </c>
      <c r="NG64" s="19">
        <f t="shared" ca="1" si="664"/>
        <v>2</v>
      </c>
      <c r="NH64" s="19">
        <f t="shared" ca="1" si="664"/>
        <v>0</v>
      </c>
      <c r="NI64" s="19" t="str">
        <f t="shared" ca="1" si="664"/>
        <v>-</v>
      </c>
      <c r="NJ64" s="466" t="b">
        <v>1</v>
      </c>
      <c r="NK64" s="19">
        <f t="shared" ca="1" si="664"/>
        <v>448.65000000000003</v>
      </c>
      <c r="NL64" s="19" t="str">
        <f t="shared" ca="1" si="664"/>
        <v>-</v>
      </c>
      <c r="NM64" s="19">
        <f t="shared" ca="1" si="691"/>
        <v>1</v>
      </c>
      <c r="NN64" s="19">
        <f t="shared" ca="1" si="691"/>
        <v>1</v>
      </c>
      <c r="NO64" s="19">
        <f t="shared" ca="1" si="691"/>
        <v>1</v>
      </c>
      <c r="NP64" s="19">
        <f t="shared" ca="1" si="691"/>
        <v>1</v>
      </c>
      <c r="NQ64" s="19">
        <f t="shared" ca="1" si="691"/>
        <v>1</v>
      </c>
      <c r="NR64" s="19">
        <f t="shared" ca="1" si="691"/>
        <v>1</v>
      </c>
      <c r="NS64" s="19">
        <f t="shared" ca="1" si="691"/>
        <v>1</v>
      </c>
      <c r="NT64" s="19">
        <f t="shared" ca="1" si="691"/>
        <v>1</v>
      </c>
      <c r="NU64" s="19">
        <f t="shared" ca="1" si="691"/>
        <v>1</v>
      </c>
      <c r="NV64" s="9"/>
      <c r="NW64" s="539" t="str">
        <f t="shared" si="692"/>
        <v>-</v>
      </c>
      <c r="NX64" s="539" t="str">
        <f t="shared" si="692"/>
        <v>-</v>
      </c>
      <c r="NY64" s="539" t="str">
        <f t="shared" si="692"/>
        <v>-</v>
      </c>
      <c r="NZ64" s="539" t="str">
        <f t="shared" si="692"/>
        <v>-</v>
      </c>
      <c r="OA64" s="539" t="str">
        <f t="shared" si="692"/>
        <v>-</v>
      </c>
      <c r="OB64" s="539" t="str">
        <f t="shared" si="692"/>
        <v>-</v>
      </c>
      <c r="OC64" s="539" t="str">
        <f t="shared" ca="1" si="692"/>
        <v>-</v>
      </c>
      <c r="OD64" s="539" t="str">
        <f t="shared" ca="1" si="692"/>
        <v>-</v>
      </c>
      <c r="OE64" s="539" t="str">
        <f t="shared" ca="1" si="692"/>
        <v>-</v>
      </c>
      <c r="OF64" s="539" t="str">
        <f t="shared" ca="1" si="692"/>
        <v>-</v>
      </c>
      <c r="OG64" s="539" t="str">
        <f t="shared" ca="1" si="692"/>
        <v>-</v>
      </c>
      <c r="OH64" s="539" t="str">
        <f t="shared" ca="1" si="692"/>
        <v>-</v>
      </c>
      <c r="OI64" s="539" t="str">
        <f t="shared" ca="1" si="692"/>
        <v>-</v>
      </c>
      <c r="OJ64" s="539" t="str">
        <f t="shared" ca="1" si="692"/>
        <v>-</v>
      </c>
      <c r="OK64" s="539" t="str">
        <f t="shared" ca="1" si="692"/>
        <v>-</v>
      </c>
      <c r="OL64" s="539" t="str">
        <f t="shared" ca="1" si="692"/>
        <v>-</v>
      </c>
      <c r="OM64" s="539" t="str">
        <f t="shared" ca="1" si="692"/>
        <v>-</v>
      </c>
      <c r="ON64" s="539" t="str">
        <f t="shared" ca="1" si="692"/>
        <v>-</v>
      </c>
      <c r="OO64" s="539" t="str">
        <f t="shared" ca="1" si="692"/>
        <v>-</v>
      </c>
      <c r="OP64" s="539" t="str">
        <f t="shared" ca="1" si="692"/>
        <v>-</v>
      </c>
      <c r="OQ64" s="539" t="str">
        <f t="shared" ca="1" si="692"/>
        <v>-</v>
      </c>
      <c r="OR64" s="539" t="str">
        <f t="shared" ca="1" si="692"/>
        <v>-</v>
      </c>
      <c r="OS64" s="539" t="str">
        <f t="shared" ca="1" si="692"/>
        <v>-</v>
      </c>
      <c r="OT64" s="539" t="str">
        <f t="shared" ca="1" si="692"/>
        <v>-</v>
      </c>
      <c r="OU64" s="539" t="str">
        <f t="shared" ca="1" si="692"/>
        <v>-</v>
      </c>
      <c r="OV64" s="539" t="str">
        <f t="shared" ca="1" si="692"/>
        <v>-</v>
      </c>
      <c r="OW64" s="539" t="str">
        <f t="shared" ca="1" si="692"/>
        <v>-</v>
      </c>
      <c r="OX64" s="539" t="str">
        <f t="shared" ca="1" si="692"/>
        <v>-</v>
      </c>
      <c r="OY64" s="539" t="str">
        <f t="shared" ca="1" si="692"/>
        <v>-</v>
      </c>
      <c r="OZ64" s="539" t="str">
        <f t="shared" ca="1" si="692"/>
        <v>-</v>
      </c>
      <c r="PA64" s="539" t="str">
        <f t="shared" ca="1" si="692"/>
        <v>-</v>
      </c>
      <c r="PB64" s="539" t="str">
        <f t="shared" ca="1" si="692"/>
        <v>-</v>
      </c>
      <c r="PC64" s="539" t="str">
        <f t="shared" ca="1" si="692"/>
        <v>-</v>
      </c>
      <c r="PD64" s="539" t="str">
        <f t="shared" ca="1" si="692"/>
        <v>-</v>
      </c>
      <c r="PE64" s="539" t="str">
        <f t="shared" ca="1" si="692"/>
        <v>-</v>
      </c>
      <c r="PF64" s="539" t="str">
        <f t="shared" ca="1" si="692"/>
        <v>-</v>
      </c>
      <c r="PG64" s="549" t="str">
        <f t="shared" si="693"/>
        <v>-</v>
      </c>
      <c r="PH64" s="549" t="str">
        <f t="shared" si="693"/>
        <v>-</v>
      </c>
      <c r="PI64" s="549" t="str">
        <f t="shared" si="693"/>
        <v>-</v>
      </c>
      <c r="PJ64" s="549" t="str">
        <f t="shared" si="693"/>
        <v>-</v>
      </c>
      <c r="PK64" s="549" t="str">
        <f t="shared" si="693"/>
        <v>-</v>
      </c>
      <c r="PL64" s="549" t="str">
        <f t="shared" si="693"/>
        <v>-</v>
      </c>
      <c r="PM64" s="549" t="str">
        <f t="shared" si="693"/>
        <v>-</v>
      </c>
      <c r="PN64" s="549" t="str">
        <f t="shared" si="693"/>
        <v>-</v>
      </c>
      <c r="PO64" s="549" t="str">
        <f t="shared" si="693"/>
        <v>-</v>
      </c>
      <c r="PP64" s="549" t="str">
        <f t="shared" si="693"/>
        <v>-</v>
      </c>
      <c r="PQ64" s="549" t="str">
        <f t="shared" si="693"/>
        <v>-</v>
      </c>
      <c r="PR64" s="549" t="str">
        <f t="shared" si="693"/>
        <v>-</v>
      </c>
      <c r="PS64" s="549" t="str">
        <f t="shared" si="693"/>
        <v>-</v>
      </c>
      <c r="PT64" s="549" t="str">
        <f t="shared" si="693"/>
        <v>-</v>
      </c>
      <c r="PU64" s="549" t="str">
        <f t="shared" si="693"/>
        <v>-</v>
      </c>
      <c r="PV64" s="549" t="str">
        <f t="shared" si="693"/>
        <v>-</v>
      </c>
      <c r="PW64" s="549" t="str">
        <f t="shared" si="693"/>
        <v>-</v>
      </c>
      <c r="PX64" s="549" t="str">
        <f t="shared" si="693"/>
        <v>-</v>
      </c>
      <c r="PY64" s="549" t="str">
        <f t="shared" si="693"/>
        <v>-</v>
      </c>
      <c r="PZ64" s="549" t="str">
        <f t="shared" si="693"/>
        <v>-</v>
      </c>
      <c r="QA64" s="549" t="str">
        <f t="shared" si="693"/>
        <v>-</v>
      </c>
      <c r="QB64" s="549" t="str">
        <f t="shared" si="693"/>
        <v>-</v>
      </c>
      <c r="QC64" s="549" t="str">
        <f t="shared" si="693"/>
        <v>-</v>
      </c>
      <c r="QD64" s="549" t="str">
        <f t="shared" si="693"/>
        <v>-</v>
      </c>
      <c r="QE64" s="549" t="str">
        <f t="shared" si="693"/>
        <v>-</v>
      </c>
      <c r="QF64" s="549" t="str">
        <f t="shared" si="693"/>
        <v>-</v>
      </c>
      <c r="QG64" s="539" t="str">
        <f t="shared" si="694"/>
        <v>-</v>
      </c>
      <c r="QH64" s="539" t="str">
        <f t="shared" si="694"/>
        <v>-</v>
      </c>
      <c r="QI64" s="539" t="str">
        <f t="shared" si="694"/>
        <v>-</v>
      </c>
      <c r="QJ64" s="539" t="str">
        <f t="shared" si="694"/>
        <v>-</v>
      </c>
      <c r="QK64" s="539" t="str">
        <f t="shared" si="694"/>
        <v>-</v>
      </c>
      <c r="QL64" s="539" t="str">
        <f t="shared" si="694"/>
        <v>-</v>
      </c>
      <c r="QM64" s="539" t="str">
        <f t="shared" ca="1" si="694"/>
        <v>-</v>
      </c>
      <c r="QN64" s="539" t="str">
        <f t="shared" ca="1" si="694"/>
        <v>-</v>
      </c>
      <c r="QO64" s="539" t="str">
        <f t="shared" ca="1" si="694"/>
        <v>-</v>
      </c>
      <c r="QP64" s="539" t="str">
        <f t="shared" ca="1" si="694"/>
        <v>-</v>
      </c>
      <c r="QQ64" s="539" t="str">
        <f t="shared" ca="1" si="694"/>
        <v>-</v>
      </c>
      <c r="QR64" s="539" t="str">
        <f t="shared" ca="1" si="694"/>
        <v>-</v>
      </c>
      <c r="QS64" s="539" t="str">
        <f t="shared" ca="1" si="694"/>
        <v>-</v>
      </c>
      <c r="QT64" s="539" t="str">
        <f t="shared" ca="1" si="694"/>
        <v>-</v>
      </c>
      <c r="QU64" s="539" t="str">
        <f t="shared" ca="1" si="694"/>
        <v>-</v>
      </c>
      <c r="QV64" s="539" t="str">
        <f t="shared" ca="1" si="694"/>
        <v>-</v>
      </c>
      <c r="QW64" s="539" t="str">
        <f t="shared" ca="1" si="694"/>
        <v>-</v>
      </c>
      <c r="QX64" s="539" t="str">
        <f t="shared" ca="1" si="694"/>
        <v>-</v>
      </c>
      <c r="QY64" s="539" t="str">
        <f t="shared" ca="1" si="694"/>
        <v>-</v>
      </c>
      <c r="QZ64" s="539" t="str">
        <f t="shared" ca="1" si="694"/>
        <v>-</v>
      </c>
      <c r="RA64" s="539" t="str">
        <f t="shared" ca="1" si="694"/>
        <v>-</v>
      </c>
      <c r="RB64" s="539" t="str">
        <f t="shared" ca="1" si="694"/>
        <v>-</v>
      </c>
      <c r="RC64" s="539" t="str">
        <f t="shared" ca="1" si="694"/>
        <v>-</v>
      </c>
      <c r="RD64" s="539" t="str">
        <f t="shared" ca="1" si="694"/>
        <v>-</v>
      </c>
      <c r="RE64" s="539" t="str">
        <f t="shared" ca="1" si="694"/>
        <v>-</v>
      </c>
      <c r="RF64" s="539" t="str">
        <f t="shared" ca="1" si="694"/>
        <v>-</v>
      </c>
      <c r="RG64" s="539" t="str">
        <f t="shared" ca="1" si="694"/>
        <v>-</v>
      </c>
      <c r="RH64" s="539" t="str">
        <f t="shared" ca="1" si="694"/>
        <v>-</v>
      </c>
      <c r="RI64" s="539" t="str">
        <f t="shared" ca="1" si="694"/>
        <v>-</v>
      </c>
      <c r="RJ64" s="539" t="str">
        <f t="shared" ca="1" si="694"/>
        <v>-</v>
      </c>
      <c r="RK64" s="539" t="str">
        <f t="shared" ca="1" si="694"/>
        <v>-</v>
      </c>
      <c r="RL64" s="539" t="str">
        <f t="shared" ca="1" si="694"/>
        <v>-</v>
      </c>
      <c r="RM64" s="539" t="str">
        <f t="shared" ca="1" si="694"/>
        <v>-</v>
      </c>
      <c r="RN64" s="539" t="str">
        <f t="shared" ca="1" si="694"/>
        <v>-</v>
      </c>
      <c r="RO64" s="539" t="str">
        <f t="shared" ca="1" si="694"/>
        <v>-</v>
      </c>
      <c r="RP64" s="539" t="str">
        <f t="shared" ca="1" si="694"/>
        <v>-</v>
      </c>
      <c r="RQ64" s="549" t="str">
        <f t="shared" si="695"/>
        <v>-</v>
      </c>
      <c r="RR64" s="549" t="str">
        <f t="shared" si="695"/>
        <v>-</v>
      </c>
      <c r="RS64" s="549" t="str">
        <f t="shared" si="695"/>
        <v>-</v>
      </c>
      <c r="RT64" s="549" t="str">
        <f t="shared" si="695"/>
        <v>-</v>
      </c>
      <c r="RU64" s="549" t="str">
        <f t="shared" si="695"/>
        <v>-</v>
      </c>
      <c r="RV64" s="549" t="str">
        <f t="shared" si="695"/>
        <v>-</v>
      </c>
      <c r="RW64" s="549" t="str">
        <f t="shared" si="695"/>
        <v>-</v>
      </c>
      <c r="RX64" s="549" t="str">
        <f t="shared" si="695"/>
        <v>-</v>
      </c>
      <c r="RY64" s="549" t="str">
        <f t="shared" si="695"/>
        <v>-</v>
      </c>
      <c r="RZ64" s="549" t="str">
        <f t="shared" si="695"/>
        <v>-</v>
      </c>
      <c r="SA64" s="549" t="str">
        <f t="shared" si="695"/>
        <v>-</v>
      </c>
      <c r="SB64" s="549" t="str">
        <f t="shared" si="695"/>
        <v>-</v>
      </c>
      <c r="SC64" s="549" t="str">
        <f t="shared" si="695"/>
        <v>-</v>
      </c>
      <c r="SD64" s="549" t="str">
        <f t="shared" si="695"/>
        <v>-</v>
      </c>
      <c r="SE64" s="549" t="str">
        <f t="shared" si="695"/>
        <v>-</v>
      </c>
      <c r="SF64" s="549" t="str">
        <f t="shared" si="695"/>
        <v>-</v>
      </c>
      <c r="SG64" s="549" t="str">
        <f t="shared" si="695"/>
        <v>-</v>
      </c>
      <c r="SH64" s="549" t="str">
        <f t="shared" si="695"/>
        <v>-</v>
      </c>
      <c r="SI64" s="549" t="str">
        <f t="shared" si="695"/>
        <v>-</v>
      </c>
      <c r="SJ64" s="549" t="str">
        <f t="shared" si="695"/>
        <v>-</v>
      </c>
      <c r="SK64" s="549" t="str">
        <f t="shared" si="695"/>
        <v>-</v>
      </c>
      <c r="SL64" s="549" t="str">
        <f t="shared" si="695"/>
        <v>-</v>
      </c>
      <c r="SM64" s="549" t="str">
        <f t="shared" si="695"/>
        <v>-</v>
      </c>
      <c r="SN64" s="549" t="str">
        <f t="shared" si="695"/>
        <v>-</v>
      </c>
      <c r="SO64" s="549" t="str">
        <f t="shared" si="695"/>
        <v>-</v>
      </c>
      <c r="SP64" s="549" t="str">
        <f t="shared" si="695"/>
        <v>-</v>
      </c>
      <c r="SQ64" s="539" t="b">
        <f t="shared" si="696"/>
        <v>1</v>
      </c>
      <c r="SR64" s="539" t="b">
        <f t="shared" si="696"/>
        <v>1</v>
      </c>
      <c r="SS64" s="539" t="b">
        <f t="shared" si="696"/>
        <v>1</v>
      </c>
      <c r="ST64" s="539" t="b">
        <f t="shared" si="696"/>
        <v>1</v>
      </c>
      <c r="SU64" s="539" t="b">
        <f t="shared" si="696"/>
        <v>1</v>
      </c>
      <c r="SV64" s="539" t="b">
        <f t="shared" si="696"/>
        <v>1</v>
      </c>
      <c r="SW64" s="539" t="str">
        <f t="shared" ca="1" si="696"/>
        <v>-</v>
      </c>
      <c r="SX64" s="539" t="str">
        <f t="shared" ca="1" si="696"/>
        <v>-</v>
      </c>
      <c r="SY64" s="539" t="str">
        <f t="shared" ca="1" si="696"/>
        <v>-</v>
      </c>
      <c r="SZ64" s="539" t="str">
        <f t="shared" ca="1" si="696"/>
        <v>-</v>
      </c>
      <c r="TA64" s="539" t="str">
        <f t="shared" ca="1" si="696"/>
        <v>-</v>
      </c>
      <c r="TB64" s="539" t="str">
        <f t="shared" ca="1" si="696"/>
        <v>-</v>
      </c>
      <c r="TC64" s="539" t="str">
        <f t="shared" ca="1" si="696"/>
        <v>-</v>
      </c>
      <c r="TD64" s="539" t="str">
        <f t="shared" ca="1" si="696"/>
        <v>-</v>
      </c>
      <c r="TE64" s="539" t="str">
        <f t="shared" ca="1" si="696"/>
        <v>-</v>
      </c>
      <c r="TF64" s="539" t="str">
        <f t="shared" ca="1" si="696"/>
        <v>-</v>
      </c>
      <c r="TG64" s="539" t="str">
        <f t="shared" ca="1" si="696"/>
        <v>-</v>
      </c>
      <c r="TH64" s="539" t="str">
        <f t="shared" ca="1" si="696"/>
        <v>-</v>
      </c>
      <c r="TI64" s="539" t="str">
        <f t="shared" ca="1" si="696"/>
        <v>-</v>
      </c>
      <c r="TJ64" s="539" t="str">
        <f t="shared" ca="1" si="696"/>
        <v>-</v>
      </c>
      <c r="TK64" s="539" t="str">
        <f t="shared" ca="1" si="696"/>
        <v>-</v>
      </c>
      <c r="TL64" s="539" t="str">
        <f t="shared" ca="1" si="696"/>
        <v>-</v>
      </c>
      <c r="TM64" s="539" t="str">
        <f t="shared" ca="1" si="696"/>
        <v>-</v>
      </c>
      <c r="TN64" s="539" t="str">
        <f t="shared" ca="1" si="696"/>
        <v>-</v>
      </c>
      <c r="TO64" s="539" t="str">
        <f t="shared" ca="1" si="696"/>
        <v>-</v>
      </c>
      <c r="TP64" s="539" t="str">
        <f t="shared" ca="1" si="696"/>
        <v>-</v>
      </c>
      <c r="TQ64" s="539" t="str">
        <f t="shared" ca="1" si="696"/>
        <v>-</v>
      </c>
      <c r="TR64" s="539" t="str">
        <f t="shared" ca="1" si="696"/>
        <v>-</v>
      </c>
      <c r="TS64" s="539" t="str">
        <f t="shared" ca="1" si="696"/>
        <v>-</v>
      </c>
      <c r="TT64" s="539" t="str">
        <f t="shared" ca="1" si="696"/>
        <v>-</v>
      </c>
      <c r="TU64" s="539" t="str">
        <f t="shared" ca="1" si="696"/>
        <v>-</v>
      </c>
      <c r="TV64" s="539" t="str">
        <f t="shared" ca="1" si="696"/>
        <v>-</v>
      </c>
      <c r="TW64" s="539" t="str">
        <f t="shared" ca="1" si="696"/>
        <v>-</v>
      </c>
      <c r="TX64" s="539" t="str">
        <f t="shared" ca="1" si="696"/>
        <v>-</v>
      </c>
      <c r="TY64" s="539" t="str">
        <f t="shared" ca="1" si="696"/>
        <v>-</v>
      </c>
      <c r="TZ64" s="539" t="str">
        <f t="shared" ca="1" si="696"/>
        <v>-</v>
      </c>
      <c r="UA64" s="549" t="b">
        <f t="shared" si="697"/>
        <v>1</v>
      </c>
      <c r="UB64" s="549" t="b">
        <f t="shared" si="697"/>
        <v>1</v>
      </c>
      <c r="UC64" s="549" t="b">
        <f t="shared" si="697"/>
        <v>1</v>
      </c>
      <c r="UD64" s="549" t="b">
        <f t="shared" si="697"/>
        <v>1</v>
      </c>
      <c r="UE64" s="549" t="b">
        <f t="shared" si="697"/>
        <v>1</v>
      </c>
      <c r="UF64" s="549" t="b">
        <f t="shared" si="697"/>
        <v>1</v>
      </c>
      <c r="UG64" s="549" t="b">
        <f t="shared" si="697"/>
        <v>1</v>
      </c>
      <c r="UH64" s="549" t="b">
        <f t="shared" si="697"/>
        <v>1</v>
      </c>
      <c r="UI64" s="549" t="b">
        <f t="shared" si="697"/>
        <v>1</v>
      </c>
      <c r="UJ64" s="549" t="b">
        <f t="shared" si="697"/>
        <v>1</v>
      </c>
      <c r="UK64" s="549" t="b">
        <f t="shared" si="697"/>
        <v>1</v>
      </c>
      <c r="UL64" s="549" t="b">
        <f t="shared" si="697"/>
        <v>1</v>
      </c>
      <c r="UM64" s="549" t="b">
        <f t="shared" si="697"/>
        <v>1</v>
      </c>
      <c r="UN64" s="549" t="b">
        <f t="shared" si="697"/>
        <v>1</v>
      </c>
      <c r="UO64" s="549" t="b">
        <f t="shared" si="697"/>
        <v>1</v>
      </c>
      <c r="UP64" s="549" t="b">
        <f t="shared" si="697"/>
        <v>1</v>
      </c>
      <c r="UQ64" s="549" t="b">
        <f t="shared" si="697"/>
        <v>1</v>
      </c>
      <c r="UR64" s="549" t="b">
        <f t="shared" si="697"/>
        <v>1</v>
      </c>
      <c r="US64" s="549" t="b">
        <f t="shared" si="697"/>
        <v>1</v>
      </c>
      <c r="UT64" s="549" t="b">
        <f t="shared" si="697"/>
        <v>1</v>
      </c>
      <c r="UU64" s="549" t="b">
        <f t="shared" si="697"/>
        <v>1</v>
      </c>
      <c r="UV64" s="549" t="b">
        <f t="shared" si="697"/>
        <v>1</v>
      </c>
      <c r="UW64" s="549" t="b">
        <f t="shared" si="697"/>
        <v>1</v>
      </c>
      <c r="UX64" s="549" t="b">
        <f t="shared" si="697"/>
        <v>1</v>
      </c>
      <c r="UY64" s="549" t="b">
        <f t="shared" si="697"/>
        <v>1</v>
      </c>
      <c r="UZ64" s="549" t="b">
        <f t="shared" si="697"/>
        <v>1</v>
      </c>
      <c r="VA64" s="19">
        <f t="shared" ca="1" si="671"/>
        <v>0</v>
      </c>
      <c r="VB64" s="23">
        <v>0</v>
      </c>
    </row>
    <row r="65" spans="1:574" outlineLevel="1">
      <c r="A65" s="21">
        <f t="shared" si="93"/>
        <v>60</v>
      </c>
      <c r="B65" s="21">
        <f>$A$23</f>
        <v>18</v>
      </c>
      <c r="C65">
        <v>108</v>
      </c>
      <c r="D65" s="19" t="str">
        <f t="shared" ca="1" si="583"/>
        <v>SNSW</v>
      </c>
      <c r="E65" t="b">
        <v>0</v>
      </c>
      <c r="F65" t="b">
        <v>0</v>
      </c>
      <c r="G65" t="b">
        <f t="shared" si="699"/>
        <v>0</v>
      </c>
      <c r="H65" s="215">
        <f t="shared" ca="1" si="685"/>
        <v>11</v>
      </c>
      <c r="I65" s="26">
        <v>2</v>
      </c>
      <c r="J65" s="26">
        <v>1</v>
      </c>
      <c r="K65" s="26" t="str">
        <f>""</f>
        <v/>
      </c>
      <c r="L65" s="26">
        <v>0</v>
      </c>
      <c r="M65" s="26">
        <f t="shared" si="585"/>
        <v>2</v>
      </c>
      <c r="N65" s="26">
        <v>2</v>
      </c>
      <c r="O65" s="26">
        <v>3</v>
      </c>
      <c r="P65" s="26">
        <v>2</v>
      </c>
      <c r="Q65" s="26">
        <v>0</v>
      </c>
      <c r="R65" s="26">
        <v>0</v>
      </c>
      <c r="S65" s="26">
        <v>0</v>
      </c>
      <c r="T65" s="26">
        <v>0</v>
      </c>
      <c r="U65" s="26">
        <v>1</v>
      </c>
      <c r="V65" s="116">
        <v>1</v>
      </c>
      <c r="W65" s="116">
        <v>3</v>
      </c>
      <c r="X65" s="116">
        <v>3</v>
      </c>
      <c r="Y65" s="211"/>
      <c r="Z65" s="211"/>
      <c r="AA65" s="211"/>
      <c r="AB65" s="211"/>
      <c r="AC65" s="26">
        <v>0</v>
      </c>
      <c r="AD65" s="211"/>
      <c r="AE65" s="211"/>
      <c r="AF65" s="211"/>
      <c r="AG65" s="211"/>
      <c r="AH65" s="211"/>
      <c r="AI65" s="211"/>
      <c r="AJ65" s="211"/>
      <c r="AK65" s="211"/>
      <c r="AL65" s="136">
        <f t="shared" si="586"/>
        <v>2</v>
      </c>
      <c r="AM65" s="136">
        <f>INDEX(CHOOSE($O65,DataAutumn!i.AdultDrys,DataWinter!i.AdultDrys,DataSpring!i.AdultDrys),1,$N65)</f>
        <v>3</v>
      </c>
      <c r="AN65" s="5">
        <f t="shared" si="587"/>
        <v>2</v>
      </c>
      <c r="AO65" s="5">
        <f t="shared" si="587"/>
        <v>0</v>
      </c>
      <c r="AP65" s="5">
        <f t="shared" si="588"/>
        <v>1</v>
      </c>
      <c r="AQ65" s="211"/>
      <c r="AR65" s="211"/>
      <c r="AS65" s="356" t="str">
        <f t="shared" ca="1" si="589"/>
        <v>optimum_carry 00011 SNSW MWM    numbers5000 pasture449 Day204 Scan2-0000 RR000p GP100p WP120p MP120p T_TRUE (F33N11)</v>
      </c>
      <c r="AT65" s="9" t="str">
        <f ca="1">IF(COUNTIF(AS$5:AS65,AS65)=1,"-","Dup")</f>
        <v>-</v>
      </c>
      <c r="AU65" s="9"/>
      <c r="AV65" s="19" t="str">
        <f t="shared" ca="1" si="590"/>
        <v>-</v>
      </c>
      <c r="AW65" s="19" t="str">
        <f t="shared" ca="1" si="590"/>
        <v>-</v>
      </c>
      <c r="AX65" s="19" t="str">
        <f t="shared" ca="1" si="590"/>
        <v>-</v>
      </c>
      <c r="AY65" s="19" t="str">
        <f t="shared" ca="1" si="590"/>
        <v>-</v>
      </c>
      <c r="AZ65" s="19" t="str">
        <f t="shared" ca="1" si="590"/>
        <v>-</v>
      </c>
      <c r="BA65" s="19" t="str">
        <f t="shared" ca="1" si="590"/>
        <v>-</v>
      </c>
      <c r="BB65" s="19" t="str">
        <f t="shared" ca="1" si="590"/>
        <v>-</v>
      </c>
      <c r="BC65" s="19" t="str">
        <f t="shared" ca="1" si="590"/>
        <v>-</v>
      </c>
      <c r="BD65" s="9"/>
      <c r="BE65" s="5" t="b">
        <f t="shared" si="591"/>
        <v>0</v>
      </c>
      <c r="BF65" s="5" t="str">
        <f t="shared" si="591"/>
        <v>-</v>
      </c>
      <c r="BG65" s="5" t="b">
        <f t="shared" si="591"/>
        <v>0</v>
      </c>
      <c r="BH65" s="5" t="b">
        <f t="shared" si="591"/>
        <v>1</v>
      </c>
      <c r="BI65" s="5" t="b">
        <f t="shared" si="591"/>
        <v>1</v>
      </c>
      <c r="BJ65" s="136">
        <f t="shared" si="591"/>
        <v>0</v>
      </c>
      <c r="BK65" s="19" t="b">
        <f t="shared" ca="1" si="592"/>
        <v>0</v>
      </c>
      <c r="BL65" s="9"/>
      <c r="BM65" s="5" t="str">
        <f t="shared" ca="1" si="593"/>
        <v>-</v>
      </c>
      <c r="BN65" s="19" t="str">
        <f t="shared" ca="1" si="594"/>
        <v>-</v>
      </c>
      <c r="BO65" s="19" t="str">
        <f t="shared" ca="1" si="594"/>
        <v>-</v>
      </c>
      <c r="BP65" s="19" t="str">
        <f t="shared" ca="1" si="594"/>
        <v>-</v>
      </c>
      <c r="BQ65" s="5" t="str">
        <f t="shared" ca="1" si="595"/>
        <v>-</v>
      </c>
      <c r="BR65" s="19" t="str">
        <f t="shared" ca="1" si="596"/>
        <v>-</v>
      </c>
      <c r="BS65" s="5" t="str">
        <f t="shared" ca="1" si="597"/>
        <v>-</v>
      </c>
      <c r="BT65" s="19" t="str">
        <f t="shared" ca="1" si="598"/>
        <v>-</v>
      </c>
      <c r="BU65" s="19" t="str">
        <f t="shared" ca="1" si="598"/>
        <v>-</v>
      </c>
      <c r="BV65" s="19" t="str">
        <f t="shared" ca="1" si="598"/>
        <v>-</v>
      </c>
      <c r="BW65" s="5" t="str">
        <f t="shared" ca="1" si="599"/>
        <v>-</v>
      </c>
      <c r="BX65" s="9"/>
      <c r="BY65" s="5" t="b">
        <f t="shared" si="600"/>
        <v>0</v>
      </c>
      <c r="BZ65" s="5" t="str">
        <f t="shared" ca="1" si="601"/>
        <v>-</v>
      </c>
      <c r="CA65" s="5" t="str">
        <f t="shared" ca="1" si="602"/>
        <v>-</v>
      </c>
      <c r="CB65" s="5" t="str">
        <f t="shared" ca="1" si="602"/>
        <v>-</v>
      </c>
      <c r="CC65" s="5" t="str">
        <f t="shared" ca="1" si="602"/>
        <v>-</v>
      </c>
      <c r="CD65" s="5" t="str">
        <f t="shared" ca="1" si="602"/>
        <v>-</v>
      </c>
      <c r="CE65" s="5" t="str">
        <f t="shared" ca="1" si="602"/>
        <v>-</v>
      </c>
      <c r="CF65" s="5" t="str">
        <f t="shared" ca="1" si="602"/>
        <v>-</v>
      </c>
      <c r="CG65" s="5" t="str">
        <f t="shared" ca="1" si="602"/>
        <v>-</v>
      </c>
      <c r="CH65" s="5" t="str">
        <f t="shared" ca="1" si="602"/>
        <v>-</v>
      </c>
      <c r="CI65" s="9"/>
      <c r="CJ65" s="12" t="b">
        <v>1</v>
      </c>
      <c r="CK65" s="12" t="b">
        <v>1</v>
      </c>
      <c r="CL65" s="12" t="b">
        <v>1</v>
      </c>
      <c r="CM65" s="12">
        <v>22312000005</v>
      </c>
      <c r="CN65" s="12" t="b">
        <v>0</v>
      </c>
      <c r="CO65" s="19" t="str">
        <f t="shared" ca="1" si="603"/>
        <v>-</v>
      </c>
      <c r="CP65" s="19" t="str">
        <f t="shared" ca="1" si="603"/>
        <v>-</v>
      </c>
      <c r="CQ65" s="19" t="str">
        <f t="shared" ca="1" si="603"/>
        <v>-</v>
      </c>
      <c r="CR65" s="433">
        <f t="shared" si="604"/>
        <v>652</v>
      </c>
      <c r="CS65" s="433">
        <f t="shared" si="604"/>
        <v>686</v>
      </c>
      <c r="CT65" s="433">
        <f t="shared" si="604"/>
        <v>721</v>
      </c>
      <c r="CU65" s="144">
        <f t="shared" si="605"/>
        <v>378</v>
      </c>
      <c r="CV65" s="144">
        <f t="shared" si="605"/>
        <v>413</v>
      </c>
      <c r="CW65" s="144">
        <f t="shared" si="605"/>
        <v>448</v>
      </c>
      <c r="CX65" s="19" t="str">
        <f t="shared" ca="1" si="687"/>
        <v>-</v>
      </c>
      <c r="CY65" s="19" t="str">
        <f t="shared" ca="1" si="687"/>
        <v>-</v>
      </c>
      <c r="CZ65" s="19" t="str">
        <f t="shared" ca="1" si="687"/>
        <v>-</v>
      </c>
      <c r="DA65" s="19" t="str">
        <f t="shared" ca="1" si="687"/>
        <v>-</v>
      </c>
      <c r="DB65" s="19" t="str">
        <f t="shared" ca="1" si="687"/>
        <v>-</v>
      </c>
      <c r="DC65" s="19" t="str">
        <f t="shared" ca="1" si="687"/>
        <v>-</v>
      </c>
      <c r="DD65" s="19">
        <f t="shared" ca="1" si="687"/>
        <v>1</v>
      </c>
      <c r="DE65" s="19">
        <f t="shared" ca="1" si="687"/>
        <v>1</v>
      </c>
      <c r="DF65" s="19">
        <f t="shared" ca="1" si="687"/>
        <v>0</v>
      </c>
      <c r="DG65" s="19" t="str">
        <f t="shared" ca="1" si="687"/>
        <v>-</v>
      </c>
      <c r="DH65" s="19" t="str">
        <f t="shared" ca="1" si="687"/>
        <v>-</v>
      </c>
      <c r="DI65" s="19" t="str">
        <f t="shared" ca="1" si="687"/>
        <v>-</v>
      </c>
      <c r="DJ65" s="19" t="str">
        <f t="shared" ca="1" si="687"/>
        <v>-</v>
      </c>
      <c r="DK65" s="19" t="str">
        <f t="shared" ca="1" si="687"/>
        <v>-</v>
      </c>
      <c r="DL65" s="19">
        <f t="shared" ca="1" si="687"/>
        <v>0</v>
      </c>
      <c r="DM65" s="19" t="str">
        <f t="shared" ca="1" si="687"/>
        <v>-</v>
      </c>
      <c r="DN65" s="19" t="str">
        <f t="shared" ca="1" si="687"/>
        <v>-</v>
      </c>
      <c r="DO65" s="19" t="str">
        <f t="shared" ca="1" si="603"/>
        <v>-</v>
      </c>
      <c r="DP65" s="19">
        <f t="shared" ca="1" si="603"/>
        <v>0</v>
      </c>
      <c r="DQ65" s="19">
        <f t="shared" ca="1" si="603"/>
        <v>0</v>
      </c>
      <c r="DR65" s="9"/>
      <c r="DS65" s="19">
        <f t="shared" ca="1" si="700"/>
        <v>0</v>
      </c>
      <c r="DT65" s="19">
        <f t="shared" ca="1" si="700"/>
        <v>0</v>
      </c>
      <c r="DU65" s="19">
        <f t="shared" ca="1" si="700"/>
        <v>0</v>
      </c>
      <c r="DV65" s="19">
        <f t="shared" ca="1" si="700"/>
        <v>0</v>
      </c>
      <c r="DW65" s="19">
        <f t="shared" ca="1" si="700"/>
        <v>0</v>
      </c>
      <c r="DX65" s="19">
        <f t="shared" ca="1" si="700"/>
        <v>0</v>
      </c>
      <c r="DY65" s="19">
        <f t="shared" ca="1" si="700"/>
        <v>0</v>
      </c>
      <c r="DZ65" s="19">
        <f t="shared" ca="1" si="700"/>
        <v>0</v>
      </c>
      <c r="EA65" s="19">
        <f t="shared" ca="1" si="700"/>
        <v>0</v>
      </c>
      <c r="EB65" s="19">
        <f t="shared" ca="1" si="700"/>
        <v>0</v>
      </c>
      <c r="EC65" s="19">
        <f t="shared" ca="1" si="700"/>
        <v>0</v>
      </c>
      <c r="ED65" s="19">
        <f t="shared" ca="1" si="700"/>
        <v>0</v>
      </c>
      <c r="EE65" s="19">
        <f t="shared" ca="1" si="700"/>
        <v>0</v>
      </c>
      <c r="EF65" s="433">
        <f t="shared" si="608"/>
        <v>0</v>
      </c>
      <c r="EG65" s="433">
        <f t="shared" si="608"/>
        <v>0</v>
      </c>
      <c r="EH65" s="116">
        <f t="shared" si="609"/>
        <v>0</v>
      </c>
      <c r="EI65" s="116">
        <f t="shared" ca="1" si="609"/>
        <v>0</v>
      </c>
      <c r="EJ65" s="116">
        <f t="shared" ca="1" si="609"/>
        <v>0</v>
      </c>
      <c r="EK65" s="116">
        <f t="shared" ca="1" si="609"/>
        <v>0</v>
      </c>
      <c r="EL65" s="116">
        <f t="shared" ca="1" si="609"/>
        <v>0</v>
      </c>
      <c r="EM65" s="537">
        <f t="shared" ca="1" si="610"/>
        <v>0</v>
      </c>
      <c r="EN65" s="116">
        <f t="shared" ca="1" si="611"/>
        <v>0</v>
      </c>
      <c r="EO65" s="116">
        <f t="shared" ca="1" si="611"/>
        <v>0</v>
      </c>
      <c r="EP65" s="116">
        <f t="shared" ca="1" si="611"/>
        <v>0</v>
      </c>
      <c r="EQ65" s="116">
        <f t="shared" ca="1" si="611"/>
        <v>0</v>
      </c>
      <c r="ER65" s="116">
        <f t="shared" ca="1" si="611"/>
        <v>0</v>
      </c>
      <c r="ES65" s="537">
        <f t="shared" ca="1" si="612"/>
        <v>0</v>
      </c>
      <c r="ET65" s="116">
        <f t="shared" ca="1" si="613"/>
        <v>0</v>
      </c>
      <c r="EU65" s="116">
        <f t="shared" ca="1" si="613"/>
        <v>0</v>
      </c>
      <c r="EV65" s="116">
        <f t="shared" ca="1" si="613"/>
        <v>0</v>
      </c>
      <c r="EW65" s="116">
        <f t="shared" ca="1" si="613"/>
        <v>0</v>
      </c>
      <c r="EX65" s="116">
        <f t="shared" ca="1" si="613"/>
        <v>0</v>
      </c>
      <c r="EY65" s="537">
        <f t="shared" ca="1" si="614"/>
        <v>0</v>
      </c>
      <c r="EZ65" s="116">
        <f t="shared" ca="1" si="615"/>
        <v>0</v>
      </c>
      <c r="FA65" s="116">
        <f t="shared" ca="1" si="615"/>
        <v>0</v>
      </c>
      <c r="FB65" s="116">
        <f t="shared" ca="1" si="615"/>
        <v>0</v>
      </c>
      <c r="FC65" s="116">
        <f t="shared" ca="1" si="615"/>
        <v>0</v>
      </c>
      <c r="FD65" s="116">
        <f t="shared" ca="1" si="615"/>
        <v>0</v>
      </c>
      <c r="FE65" s="537">
        <f t="shared" ca="1" si="616"/>
        <v>0</v>
      </c>
      <c r="FF65" s="116">
        <f t="shared" ca="1" si="617"/>
        <v>0</v>
      </c>
      <c r="FG65" s="116">
        <f t="shared" ca="1" si="617"/>
        <v>0</v>
      </c>
      <c r="FH65" s="116">
        <f t="shared" ca="1" si="617"/>
        <v>0</v>
      </c>
      <c r="FI65" s="116">
        <f t="shared" ca="1" si="617"/>
        <v>0</v>
      </c>
      <c r="FJ65" s="116">
        <f t="shared" ca="1" si="617"/>
        <v>0</v>
      </c>
      <c r="FK65" s="537">
        <f t="shared" ca="1" si="618"/>
        <v>0</v>
      </c>
      <c r="FL65" s="116">
        <f t="shared" ca="1" si="619"/>
        <v>0</v>
      </c>
      <c r="FM65" s="116">
        <f t="shared" ca="1" si="619"/>
        <v>0</v>
      </c>
      <c r="FN65" s="116">
        <f t="shared" ca="1" si="619"/>
        <v>0</v>
      </c>
      <c r="FO65" s="116">
        <f t="shared" ca="1" si="619"/>
        <v>0</v>
      </c>
      <c r="FP65" s="116">
        <f t="shared" ca="1" si="619"/>
        <v>0</v>
      </c>
      <c r="FQ65" s="537">
        <f t="shared" ca="1" si="620"/>
        <v>0</v>
      </c>
      <c r="FR65" s="117">
        <f t="shared" ca="1" si="621"/>
        <v>0</v>
      </c>
      <c r="FS65" s="117">
        <f t="shared" ca="1" si="621"/>
        <v>0</v>
      </c>
      <c r="FT65" s="117">
        <f t="shared" ca="1" si="621"/>
        <v>0</v>
      </c>
      <c r="FU65" s="117">
        <f t="shared" ca="1" si="621"/>
        <v>0</v>
      </c>
      <c r="FV65" s="556">
        <f t="shared" ca="1" si="688"/>
        <v>0</v>
      </c>
      <c r="FW65" s="556">
        <f t="shared" ca="1" si="688"/>
        <v>0</v>
      </c>
      <c r="FX65" s="556">
        <f t="shared" ca="1" si="688"/>
        <v>0</v>
      </c>
      <c r="FY65" s="556">
        <f t="shared" ca="1" si="688"/>
        <v>0</v>
      </c>
      <c r="FZ65" s="556">
        <f t="shared" ca="1" si="688"/>
        <v>0</v>
      </c>
      <c r="GA65" s="556">
        <f t="shared" ca="1" si="688"/>
        <v>0</v>
      </c>
      <c r="GB65" s="556">
        <f t="shared" ca="1" si="688"/>
        <v>0</v>
      </c>
      <c r="GC65" s="556">
        <f t="shared" ca="1" si="688"/>
        <v>0</v>
      </c>
      <c r="GD65" s="556">
        <f t="shared" ca="1" si="688"/>
        <v>0</v>
      </c>
      <c r="GE65" s="556">
        <f t="shared" ca="1" si="688"/>
        <v>0</v>
      </c>
      <c r="GF65" s="556">
        <f t="shared" ca="1" si="688"/>
        <v>0</v>
      </c>
      <c r="GG65" s="556">
        <f t="shared" ca="1" si="688"/>
        <v>0</v>
      </c>
      <c r="GH65" s="556">
        <f t="shared" ca="1" si="688"/>
        <v>0</v>
      </c>
      <c r="GI65" s="556">
        <f t="shared" ca="1" si="688"/>
        <v>0</v>
      </c>
      <c r="GJ65" s="556">
        <f t="shared" ca="1" si="688"/>
        <v>0</v>
      </c>
      <c r="GK65" s="556">
        <f t="shared" ca="1" si="688"/>
        <v>0</v>
      </c>
      <c r="GL65" s="556">
        <f t="shared" ca="1" si="688"/>
        <v>0</v>
      </c>
      <c r="GM65" s="556">
        <f t="shared" ca="1" si="688"/>
        <v>0</v>
      </c>
      <c r="GN65" s="556">
        <f t="shared" ca="1" si="688"/>
        <v>0</v>
      </c>
      <c r="GO65" s="556">
        <f t="shared" ca="1" si="688"/>
        <v>0</v>
      </c>
      <c r="GP65" s="19">
        <f t="shared" ca="1" si="623"/>
        <v>0</v>
      </c>
      <c r="GQ65" s="116">
        <f t="shared" ca="1" si="624"/>
        <v>0</v>
      </c>
      <c r="GR65" s="116">
        <f t="shared" ca="1" si="624"/>
        <v>0</v>
      </c>
      <c r="GS65" s="116">
        <f t="shared" ca="1" si="624"/>
        <v>0</v>
      </c>
      <c r="GT65" s="116">
        <f t="shared" ca="1" si="624"/>
        <v>0</v>
      </c>
      <c r="GU65" s="116">
        <f t="shared" ca="1" si="624"/>
        <v>0</v>
      </c>
      <c r="GV65" s="537">
        <f t="shared" ca="1" si="625"/>
        <v>0</v>
      </c>
      <c r="GW65" s="116">
        <f t="shared" ca="1" si="626"/>
        <v>0</v>
      </c>
      <c r="GX65" s="116">
        <f t="shared" ca="1" si="626"/>
        <v>0</v>
      </c>
      <c r="GY65" s="116">
        <f t="shared" ca="1" si="626"/>
        <v>0</v>
      </c>
      <c r="GZ65" s="116">
        <f t="shared" ca="1" si="626"/>
        <v>0</v>
      </c>
      <c r="HA65" s="116">
        <f t="shared" ca="1" si="626"/>
        <v>0</v>
      </c>
      <c r="HB65" s="537">
        <f t="shared" ca="1" si="627"/>
        <v>0</v>
      </c>
      <c r="HC65" s="116">
        <f t="shared" ca="1" si="628"/>
        <v>0</v>
      </c>
      <c r="HD65" s="116">
        <f t="shared" ca="1" si="628"/>
        <v>0</v>
      </c>
      <c r="HE65" s="116">
        <f t="shared" ca="1" si="628"/>
        <v>0</v>
      </c>
      <c r="HF65" s="116">
        <f t="shared" ca="1" si="628"/>
        <v>0</v>
      </c>
      <c r="HG65" s="116">
        <f t="shared" ca="1" si="628"/>
        <v>0</v>
      </c>
      <c r="HH65" s="537">
        <f t="shared" ca="1" si="629"/>
        <v>0</v>
      </c>
      <c r="HI65" s="116">
        <f t="shared" ca="1" si="630"/>
        <v>0</v>
      </c>
      <c r="HJ65" s="116">
        <f t="shared" ca="1" si="630"/>
        <v>0</v>
      </c>
      <c r="HK65" s="116">
        <f t="shared" ca="1" si="630"/>
        <v>0</v>
      </c>
      <c r="HL65" s="116">
        <f t="shared" ca="1" si="630"/>
        <v>0</v>
      </c>
      <c r="HM65" s="116">
        <f t="shared" ca="1" si="630"/>
        <v>0</v>
      </c>
      <c r="HN65" s="537">
        <f t="shared" ca="1" si="631"/>
        <v>0</v>
      </c>
      <c r="HO65" s="116">
        <f t="shared" ca="1" si="632"/>
        <v>0</v>
      </c>
      <c r="HP65" s="116">
        <f t="shared" ca="1" si="632"/>
        <v>0</v>
      </c>
      <c r="HQ65" s="116">
        <f t="shared" ca="1" si="632"/>
        <v>0</v>
      </c>
      <c r="HR65" s="116">
        <f t="shared" ca="1" si="632"/>
        <v>0</v>
      </c>
      <c r="HS65" s="116">
        <f t="shared" ca="1" si="632"/>
        <v>0</v>
      </c>
      <c r="HT65" s="537">
        <f t="shared" ca="1" si="633"/>
        <v>0</v>
      </c>
      <c r="HU65" s="116">
        <f t="shared" ca="1" si="634"/>
        <v>0</v>
      </c>
      <c r="HV65" s="116">
        <f t="shared" ca="1" si="634"/>
        <v>0</v>
      </c>
      <c r="HW65" s="116">
        <f t="shared" ca="1" si="634"/>
        <v>0</v>
      </c>
      <c r="HX65" s="116">
        <f t="shared" ca="1" si="634"/>
        <v>0</v>
      </c>
      <c r="HY65" s="116">
        <f t="shared" ca="1" si="634"/>
        <v>0</v>
      </c>
      <c r="HZ65" s="537">
        <f t="shared" ca="1" si="635"/>
        <v>0</v>
      </c>
      <c r="IA65" s="117">
        <f t="shared" ca="1" si="636"/>
        <v>0</v>
      </c>
      <c r="IB65" s="117">
        <f t="shared" ca="1" si="636"/>
        <v>0</v>
      </c>
      <c r="IC65" s="117">
        <f t="shared" ca="1" si="636"/>
        <v>0</v>
      </c>
      <c r="ID65" s="117">
        <f t="shared" ca="1" si="636"/>
        <v>0</v>
      </c>
      <c r="IE65" s="556">
        <f t="shared" ca="1" si="689"/>
        <v>0</v>
      </c>
      <c r="IF65" s="556">
        <f t="shared" ca="1" si="689"/>
        <v>0</v>
      </c>
      <c r="IG65" s="556">
        <f t="shared" ca="1" si="689"/>
        <v>0</v>
      </c>
      <c r="IH65" s="556">
        <f t="shared" ca="1" si="689"/>
        <v>0</v>
      </c>
      <c r="II65" s="556">
        <f t="shared" ca="1" si="689"/>
        <v>0</v>
      </c>
      <c r="IJ65" s="556">
        <f t="shared" ca="1" si="689"/>
        <v>0</v>
      </c>
      <c r="IK65" s="556">
        <f t="shared" ca="1" si="689"/>
        <v>0</v>
      </c>
      <c r="IL65" s="556">
        <f t="shared" ca="1" si="689"/>
        <v>0</v>
      </c>
      <c r="IM65" s="556">
        <f t="shared" ca="1" si="689"/>
        <v>0</v>
      </c>
      <c r="IN65" s="556">
        <f t="shared" ca="1" si="689"/>
        <v>0</v>
      </c>
      <c r="IO65" s="556">
        <f t="shared" ca="1" si="689"/>
        <v>0</v>
      </c>
      <c r="IP65" s="556">
        <f t="shared" ca="1" si="689"/>
        <v>0</v>
      </c>
      <c r="IQ65" s="556">
        <f t="shared" ca="1" si="689"/>
        <v>0</v>
      </c>
      <c r="IR65" s="556">
        <f t="shared" ca="1" si="689"/>
        <v>0</v>
      </c>
      <c r="IS65" s="556">
        <f t="shared" ca="1" si="689"/>
        <v>0</v>
      </c>
      <c r="IT65" s="556">
        <f t="shared" ca="1" si="689"/>
        <v>0</v>
      </c>
      <c r="IU65" s="556">
        <f t="shared" ca="1" si="689"/>
        <v>0</v>
      </c>
      <c r="IV65" s="556">
        <f t="shared" ca="1" si="689"/>
        <v>0</v>
      </c>
      <c r="IW65" s="556">
        <f t="shared" ca="1" si="689"/>
        <v>0</v>
      </c>
      <c r="IX65" s="556">
        <f t="shared" ca="1" si="689"/>
        <v>0</v>
      </c>
      <c r="IY65" s="19">
        <f t="shared" ca="1" si="638"/>
        <v>0</v>
      </c>
      <c r="IZ65" s="5">
        <f t="shared" si="639"/>
        <v>67</v>
      </c>
      <c r="JA65" s="9"/>
      <c r="JB65" s="5">
        <f t="shared" si="640"/>
        <v>1</v>
      </c>
      <c r="JC65" s="5" t="b">
        <f t="shared" si="640"/>
        <v>0</v>
      </c>
      <c r="JD65" s="19">
        <f t="shared" ca="1" si="690"/>
        <v>0</v>
      </c>
      <c r="JE65" s="5">
        <f t="shared" si="642"/>
        <v>0</v>
      </c>
      <c r="JF65" s="5">
        <f t="shared" si="643"/>
        <v>1.2500000000000001E-2</v>
      </c>
      <c r="JG65" s="5">
        <f t="shared" si="644"/>
        <v>0</v>
      </c>
      <c r="JH65" s="19">
        <f t="shared" ca="1" si="690"/>
        <v>0</v>
      </c>
      <c r="JI65" s="5">
        <f t="shared" si="645"/>
        <v>60</v>
      </c>
      <c r="JJ65" s="5">
        <f t="shared" si="646"/>
        <v>1</v>
      </c>
      <c r="JK65" s="19">
        <f t="shared" ca="1" si="690"/>
        <v>0</v>
      </c>
      <c r="JL65" s="19">
        <f t="shared" ca="1" si="690"/>
        <v>0</v>
      </c>
      <c r="JM65" s="19">
        <f t="shared" ca="1" si="690"/>
        <v>0</v>
      </c>
      <c r="JN65" s="19">
        <f t="shared" ca="1" si="690"/>
        <v>0</v>
      </c>
      <c r="JO65" s="19">
        <f t="shared" ca="1" si="690"/>
        <v>0</v>
      </c>
      <c r="JP65" s="19">
        <f t="shared" ca="1" si="690"/>
        <v>0</v>
      </c>
      <c r="JQ65" s="19">
        <f t="shared" ca="1" si="690"/>
        <v>0</v>
      </c>
      <c r="JR65" s="19">
        <f t="shared" ca="1" si="690"/>
        <v>0</v>
      </c>
      <c r="JS65" s="19">
        <f t="shared" ca="1" si="690"/>
        <v>0</v>
      </c>
      <c r="JT65" s="19">
        <f t="shared" ca="1" si="690"/>
        <v>0</v>
      </c>
      <c r="JU65" s="19">
        <f t="shared" ca="1" si="690"/>
        <v>0</v>
      </c>
      <c r="JV65" s="19">
        <f t="shared" ca="1" si="690"/>
        <v>0</v>
      </c>
      <c r="JW65" s="19">
        <f t="shared" ca="1" si="690"/>
        <v>0</v>
      </c>
      <c r="JX65" s="19">
        <f t="shared" ca="1" si="690"/>
        <v>0</v>
      </c>
      <c r="JY65" s="19">
        <f t="shared" ca="1" si="690"/>
        <v>0</v>
      </c>
      <c r="JZ65" s="19">
        <f t="shared" ca="1" si="690"/>
        <v>0</v>
      </c>
      <c r="KA65" s="19">
        <f t="shared" ca="1" si="690"/>
        <v>0</v>
      </c>
      <c r="KB65" s="19">
        <f t="shared" ca="1" si="690"/>
        <v>0</v>
      </c>
      <c r="KC65" s="19">
        <f t="shared" ca="1" si="690"/>
        <v>0</v>
      </c>
      <c r="KD65" s="19">
        <f t="shared" ca="1" si="690"/>
        <v>0</v>
      </c>
      <c r="KE65" s="19">
        <f t="shared" ca="1" si="690"/>
        <v>0</v>
      </c>
      <c r="KF65" s="5">
        <f t="shared" si="647"/>
        <v>0</v>
      </c>
      <c r="KG65" s="5">
        <f t="shared" si="647"/>
        <v>6.25E-2</v>
      </c>
      <c r="KH65" s="5">
        <f t="shared" si="647"/>
        <v>6.25E-2</v>
      </c>
      <c r="KI65" s="5">
        <f t="shared" si="647"/>
        <v>6.25E-2</v>
      </c>
      <c r="KJ65" s="19">
        <f t="shared" ca="1" si="690"/>
        <v>0</v>
      </c>
      <c r="KK65" s="19">
        <f t="shared" ca="1" si="690"/>
        <v>0</v>
      </c>
      <c r="KL65" s="19">
        <f t="shared" ca="1" si="690"/>
        <v>0</v>
      </c>
      <c r="KM65" s="19">
        <f t="shared" ca="1" si="690"/>
        <v>0</v>
      </c>
      <c r="KN65" s="19">
        <f t="shared" ca="1" si="690"/>
        <v>1</v>
      </c>
      <c r="KO65" s="19">
        <f t="shared" ca="1" si="690"/>
        <v>0</v>
      </c>
      <c r="KP65" s="19">
        <f t="shared" ca="1" si="690"/>
        <v>1</v>
      </c>
      <c r="KQ65" s="9"/>
      <c r="KR65" s="5" t="b">
        <f t="shared" ca="1" si="648"/>
        <v>1</v>
      </c>
      <c r="KS65" s="5" t="b">
        <f t="shared" si="649"/>
        <v>0</v>
      </c>
      <c r="KT65" s="5" t="b">
        <f t="shared" si="649"/>
        <v>0</v>
      </c>
      <c r="KU65" s="5" t="b">
        <f t="shared" si="649"/>
        <v>1</v>
      </c>
      <c r="KV65" s="136">
        <f t="shared" si="650"/>
        <v>2</v>
      </c>
      <c r="KW65" s="136">
        <f t="shared" si="650"/>
        <v>2</v>
      </c>
      <c r="KX65" s="5" t="b">
        <f t="shared" si="651"/>
        <v>0</v>
      </c>
      <c r="KY65" s="5" t="b">
        <f t="shared" si="651"/>
        <v>1</v>
      </c>
      <c r="KZ65" s="5" t="b">
        <f t="shared" si="651"/>
        <v>1</v>
      </c>
      <c r="LA65" s="5" t="b">
        <f t="shared" si="651"/>
        <v>0</v>
      </c>
      <c r="LB65" s="5">
        <f t="shared" si="652"/>
        <v>1</v>
      </c>
      <c r="LC65" s="5">
        <f t="shared" si="652"/>
        <v>0</v>
      </c>
      <c r="LD65" s="5" t="b">
        <f t="shared" si="653"/>
        <v>0</v>
      </c>
      <c r="LE65" s="5" t="str" cm="1">
        <f t="array" aca="1" ref="LE65" ca="1">IF(OR(LF65:LM65&lt;&gt;"-"),TRUE,"-")</f>
        <v>-</v>
      </c>
      <c r="LF65" s="19" t="str">
        <f t="shared" ca="1" si="654"/>
        <v>-</v>
      </c>
      <c r="LG65" s="19" t="str">
        <f t="shared" ca="1" si="654"/>
        <v>-</v>
      </c>
      <c r="LH65" s="19" t="str">
        <f t="shared" ca="1" si="654"/>
        <v>-</v>
      </c>
      <c r="LI65" s="19" t="str">
        <f t="shared" ca="1" si="654"/>
        <v>-</v>
      </c>
      <c r="LJ65" s="19" t="str">
        <f t="shared" ca="1" si="654"/>
        <v>-</v>
      </c>
      <c r="LK65" s="19" t="str">
        <f t="shared" ca="1" si="654"/>
        <v>-</v>
      </c>
      <c r="LL65" s="19" t="str">
        <f t="shared" ca="1" si="654"/>
        <v>-</v>
      </c>
      <c r="LM65" s="19" t="str">
        <f t="shared" ca="1" si="654"/>
        <v>-</v>
      </c>
      <c r="LN65" s="466">
        <v>5000</v>
      </c>
      <c r="LO65" s="5" t="b">
        <f t="array" aca="1" ref="LO65" ca="1">IF(OR(LP65:LV65&lt;&gt;"-"),TRUE,"-")</f>
        <v>1</v>
      </c>
      <c r="LP65" s="19">
        <f t="shared" ca="1" si="655"/>
        <v>0</v>
      </c>
      <c r="LQ65" s="19" t="str">
        <f t="shared" ca="1" si="655"/>
        <v>-</v>
      </c>
      <c r="LR65" s="19">
        <f t="shared" ca="1" si="655"/>
        <v>999999</v>
      </c>
      <c r="LS65" s="19">
        <f t="shared" ca="1" si="655"/>
        <v>999999</v>
      </c>
      <c r="LT65" s="19">
        <f t="shared" ca="1" si="655"/>
        <v>999999</v>
      </c>
      <c r="LU65" s="19">
        <f t="shared" ca="1" si="655"/>
        <v>999999</v>
      </c>
      <c r="LV65" s="19">
        <f t="shared" ca="1" si="655"/>
        <v>999999</v>
      </c>
      <c r="LW65" s="19" t="str">
        <f t="shared" ca="1" si="655"/>
        <v>-</v>
      </c>
      <c r="LX65" s="19" t="str">
        <f ca="1">OFFSET(LX$5,$B65,0)</f>
        <v>-</v>
      </c>
      <c r="LY65" s="19" t="str">
        <f ca="1">OFFSET(LY$5,$B65,0)</f>
        <v>-</v>
      </c>
      <c r="LZ65" s="19" t="b">
        <f t="shared" ca="1" si="656"/>
        <v>1</v>
      </c>
      <c r="MA65" s="19">
        <f t="shared" ca="1" si="656"/>
        <v>0</v>
      </c>
      <c r="MB65" s="5" t="str">
        <f t="shared" si="657"/>
        <v>-</v>
      </c>
      <c r="MC65" s="5" t="str">
        <f t="shared" si="657"/>
        <v>-</v>
      </c>
      <c r="MD65" s="5" t="str">
        <f t="shared" si="657"/>
        <v>-</v>
      </c>
      <c r="ME65" s="5" t="str">
        <f t="shared" si="657"/>
        <v>-</v>
      </c>
      <c r="MF65" s="19" t="str">
        <f t="shared" ca="1" si="691"/>
        <v>-</v>
      </c>
      <c r="MG65" s="19" t="str">
        <f t="shared" ca="1" si="691"/>
        <v>-</v>
      </c>
      <c r="MH65" s="19" t="str">
        <f t="shared" ca="1" si="691"/>
        <v>-</v>
      </c>
      <c r="MI65" s="19" t="str">
        <f t="shared" ca="1" si="691"/>
        <v>-</v>
      </c>
      <c r="MJ65" s="19">
        <f t="shared" ca="1" si="691"/>
        <v>0.5</v>
      </c>
      <c r="MK65" s="19">
        <f t="shared" ca="1" si="691"/>
        <v>0.5</v>
      </c>
      <c r="ML65" s="19" t="str">
        <f t="shared" ca="1" si="691"/>
        <v>-</v>
      </c>
      <c r="MM65" s="5">
        <f t="shared" si="659"/>
        <v>0</v>
      </c>
      <c r="MN65" s="5">
        <f t="shared" si="659"/>
        <v>500</v>
      </c>
      <c r="MO65" s="5">
        <f t="shared" si="659"/>
        <v>500</v>
      </c>
      <c r="MP65" s="5" t="str">
        <f t="shared" si="659"/>
        <v>-</v>
      </c>
      <c r="MQ65" s="5">
        <f t="shared" si="659"/>
        <v>150</v>
      </c>
      <c r="MR65" s="5">
        <f t="shared" si="659"/>
        <v>364</v>
      </c>
      <c r="MS65" s="5">
        <f t="shared" si="660"/>
        <v>1</v>
      </c>
      <c r="MT65" s="9"/>
      <c r="MU65" s="19">
        <f t="shared" ca="1" si="691"/>
        <v>70</v>
      </c>
      <c r="MV65" s="19">
        <f t="shared" ca="1" si="691"/>
        <v>50</v>
      </c>
      <c r="MW65" s="19">
        <f t="shared" ca="1" si="691"/>
        <v>75</v>
      </c>
      <c r="MX65" s="19">
        <f t="shared" ca="1" si="691"/>
        <v>50</v>
      </c>
      <c r="MY65" s="5">
        <f t="shared" si="661"/>
        <v>1.2</v>
      </c>
      <c r="MZ65" s="5">
        <f t="shared" si="662"/>
        <v>1.2</v>
      </c>
      <c r="NA65" s="5">
        <f t="shared" si="663"/>
        <v>1</v>
      </c>
      <c r="NB65" s="9"/>
      <c r="NC65" s="19" t="b">
        <f t="shared" ca="1" si="664"/>
        <v>0</v>
      </c>
      <c r="ND65" s="19" t="b">
        <f t="shared" ca="1" si="664"/>
        <v>0</v>
      </c>
      <c r="NE65" s="19">
        <f t="shared" ca="1" si="664"/>
        <v>2</v>
      </c>
      <c r="NF65" s="19">
        <f t="shared" ca="1" si="664"/>
        <v>1</v>
      </c>
      <c r="NG65" s="19">
        <f t="shared" ca="1" si="664"/>
        <v>2</v>
      </c>
      <c r="NH65" s="19">
        <f t="shared" ca="1" si="664"/>
        <v>0</v>
      </c>
      <c r="NI65" s="19" t="str">
        <f t="shared" ca="1" si="664"/>
        <v>-</v>
      </c>
      <c r="NJ65" s="466" t="b">
        <v>1</v>
      </c>
      <c r="NK65" s="19">
        <f t="shared" ca="1" si="664"/>
        <v>448.65000000000003</v>
      </c>
      <c r="NL65" s="19" t="str">
        <f t="shared" ca="1" si="664"/>
        <v>-</v>
      </c>
      <c r="NM65" s="19">
        <f t="shared" ca="1" si="691"/>
        <v>1</v>
      </c>
      <c r="NN65" s="19">
        <f t="shared" ca="1" si="691"/>
        <v>1</v>
      </c>
      <c r="NO65" s="19">
        <f t="shared" ca="1" si="691"/>
        <v>1</v>
      </c>
      <c r="NP65" s="19">
        <f t="shared" ca="1" si="691"/>
        <v>1</v>
      </c>
      <c r="NQ65" s="19">
        <f t="shared" ca="1" si="691"/>
        <v>1</v>
      </c>
      <c r="NR65" s="19">
        <f t="shared" ca="1" si="691"/>
        <v>1</v>
      </c>
      <c r="NS65" s="19">
        <f t="shared" ca="1" si="691"/>
        <v>1</v>
      </c>
      <c r="NT65" s="19">
        <f t="shared" ca="1" si="691"/>
        <v>1</v>
      </c>
      <c r="NU65" s="19">
        <f t="shared" ca="1" si="691"/>
        <v>1</v>
      </c>
      <c r="NV65" s="9"/>
      <c r="NW65" s="539" t="str">
        <f t="shared" si="692"/>
        <v>-</v>
      </c>
      <c r="NX65" s="539" t="str">
        <f t="shared" si="692"/>
        <v>-</v>
      </c>
      <c r="NY65" s="539" t="str">
        <f t="shared" si="692"/>
        <v>-</v>
      </c>
      <c r="NZ65" s="539" t="str">
        <f t="shared" si="692"/>
        <v>-</v>
      </c>
      <c r="OA65" s="539" t="str">
        <f t="shared" si="692"/>
        <v>-</v>
      </c>
      <c r="OB65" s="539" t="str">
        <f t="shared" si="692"/>
        <v>-</v>
      </c>
      <c r="OC65" s="539" t="str">
        <f t="shared" ca="1" si="692"/>
        <v>-</v>
      </c>
      <c r="OD65" s="539" t="str">
        <f t="shared" ca="1" si="692"/>
        <v>-</v>
      </c>
      <c r="OE65" s="539" t="str">
        <f t="shared" ca="1" si="692"/>
        <v>-</v>
      </c>
      <c r="OF65" s="539" t="str">
        <f t="shared" ca="1" si="692"/>
        <v>-</v>
      </c>
      <c r="OG65" s="539" t="str">
        <f t="shared" ca="1" si="692"/>
        <v>-</v>
      </c>
      <c r="OH65" s="539" t="str">
        <f t="shared" ca="1" si="692"/>
        <v>-</v>
      </c>
      <c r="OI65" s="539" t="str">
        <f t="shared" ca="1" si="692"/>
        <v>-</v>
      </c>
      <c r="OJ65" s="539" t="str">
        <f t="shared" ca="1" si="692"/>
        <v>-</v>
      </c>
      <c r="OK65" s="539" t="str">
        <f t="shared" ca="1" si="692"/>
        <v>-</v>
      </c>
      <c r="OL65" s="539" t="str">
        <f t="shared" ca="1" si="692"/>
        <v>-</v>
      </c>
      <c r="OM65" s="539" t="str">
        <f t="shared" ca="1" si="692"/>
        <v>-</v>
      </c>
      <c r="ON65" s="539" t="str">
        <f t="shared" ca="1" si="692"/>
        <v>-</v>
      </c>
      <c r="OO65" s="539" t="str">
        <f t="shared" ca="1" si="692"/>
        <v>-</v>
      </c>
      <c r="OP65" s="539" t="str">
        <f t="shared" ca="1" si="692"/>
        <v>-</v>
      </c>
      <c r="OQ65" s="539" t="str">
        <f t="shared" ca="1" si="692"/>
        <v>-</v>
      </c>
      <c r="OR65" s="539" t="str">
        <f t="shared" ca="1" si="692"/>
        <v>-</v>
      </c>
      <c r="OS65" s="539" t="str">
        <f t="shared" ca="1" si="692"/>
        <v>-</v>
      </c>
      <c r="OT65" s="539" t="str">
        <f t="shared" ca="1" si="692"/>
        <v>-</v>
      </c>
      <c r="OU65" s="539" t="str">
        <f t="shared" ca="1" si="692"/>
        <v>-</v>
      </c>
      <c r="OV65" s="539" t="str">
        <f t="shared" ca="1" si="692"/>
        <v>-</v>
      </c>
      <c r="OW65" s="539" t="str">
        <f t="shared" ca="1" si="692"/>
        <v>-</v>
      </c>
      <c r="OX65" s="539" t="str">
        <f t="shared" ca="1" si="692"/>
        <v>-</v>
      </c>
      <c r="OY65" s="539" t="str">
        <f t="shared" ca="1" si="692"/>
        <v>-</v>
      </c>
      <c r="OZ65" s="539" t="str">
        <f t="shared" ca="1" si="692"/>
        <v>-</v>
      </c>
      <c r="PA65" s="539" t="str">
        <f t="shared" ca="1" si="692"/>
        <v>-</v>
      </c>
      <c r="PB65" s="539" t="str">
        <f t="shared" ca="1" si="692"/>
        <v>-</v>
      </c>
      <c r="PC65" s="539" t="str">
        <f t="shared" ca="1" si="692"/>
        <v>-</v>
      </c>
      <c r="PD65" s="539" t="str">
        <f t="shared" ca="1" si="692"/>
        <v>-</v>
      </c>
      <c r="PE65" s="539" t="str">
        <f t="shared" ca="1" si="692"/>
        <v>-</v>
      </c>
      <c r="PF65" s="539" t="str">
        <f t="shared" ca="1" si="692"/>
        <v>-</v>
      </c>
      <c r="PG65" s="549" t="str">
        <f t="shared" si="693"/>
        <v>-</v>
      </c>
      <c r="PH65" s="549" t="str">
        <f t="shared" si="693"/>
        <v>-</v>
      </c>
      <c r="PI65" s="549" t="str">
        <f t="shared" si="693"/>
        <v>-</v>
      </c>
      <c r="PJ65" s="549" t="str">
        <f t="shared" si="693"/>
        <v>-</v>
      </c>
      <c r="PK65" s="549" t="str">
        <f t="shared" si="693"/>
        <v>-</v>
      </c>
      <c r="PL65" s="549" t="str">
        <f t="shared" si="693"/>
        <v>-</v>
      </c>
      <c r="PM65" s="549" t="str">
        <f t="shared" si="693"/>
        <v>-</v>
      </c>
      <c r="PN65" s="549" t="str">
        <f t="shared" si="693"/>
        <v>-</v>
      </c>
      <c r="PO65" s="549" t="str">
        <f t="shared" si="693"/>
        <v>-</v>
      </c>
      <c r="PP65" s="549" t="str">
        <f t="shared" si="693"/>
        <v>-</v>
      </c>
      <c r="PQ65" s="549" t="str">
        <f t="shared" si="693"/>
        <v>-</v>
      </c>
      <c r="PR65" s="549" t="str">
        <f t="shared" si="693"/>
        <v>-</v>
      </c>
      <c r="PS65" s="549" t="str">
        <f t="shared" si="693"/>
        <v>-</v>
      </c>
      <c r="PT65" s="549" t="str">
        <f t="shared" si="693"/>
        <v>-</v>
      </c>
      <c r="PU65" s="549" t="str">
        <f t="shared" si="693"/>
        <v>-</v>
      </c>
      <c r="PV65" s="549" t="str">
        <f t="shared" si="693"/>
        <v>-</v>
      </c>
      <c r="PW65" s="549" t="str">
        <f t="shared" si="693"/>
        <v>-</v>
      </c>
      <c r="PX65" s="549" t="str">
        <f t="shared" si="693"/>
        <v>-</v>
      </c>
      <c r="PY65" s="549" t="str">
        <f t="shared" si="693"/>
        <v>-</v>
      </c>
      <c r="PZ65" s="549" t="str">
        <f t="shared" si="693"/>
        <v>-</v>
      </c>
      <c r="QA65" s="549" t="str">
        <f t="shared" si="693"/>
        <v>-</v>
      </c>
      <c r="QB65" s="549" t="str">
        <f t="shared" si="693"/>
        <v>-</v>
      </c>
      <c r="QC65" s="549" t="str">
        <f t="shared" si="693"/>
        <v>-</v>
      </c>
      <c r="QD65" s="549" t="str">
        <f t="shared" si="693"/>
        <v>-</v>
      </c>
      <c r="QE65" s="549" t="str">
        <f t="shared" si="693"/>
        <v>-</v>
      </c>
      <c r="QF65" s="549" t="str">
        <f t="shared" si="693"/>
        <v>-</v>
      </c>
      <c r="QG65" s="539" t="str">
        <f t="shared" si="694"/>
        <v>-</v>
      </c>
      <c r="QH65" s="539" t="str">
        <f t="shared" si="694"/>
        <v>-</v>
      </c>
      <c r="QI65" s="539" t="str">
        <f t="shared" si="694"/>
        <v>-</v>
      </c>
      <c r="QJ65" s="539" t="str">
        <f t="shared" si="694"/>
        <v>-</v>
      </c>
      <c r="QK65" s="539" t="str">
        <f t="shared" si="694"/>
        <v>-</v>
      </c>
      <c r="QL65" s="539" t="str">
        <f t="shared" si="694"/>
        <v>-</v>
      </c>
      <c r="QM65" s="539" t="str">
        <f t="shared" ca="1" si="694"/>
        <v>-</v>
      </c>
      <c r="QN65" s="539" t="str">
        <f t="shared" ca="1" si="694"/>
        <v>-</v>
      </c>
      <c r="QO65" s="539" t="str">
        <f t="shared" ca="1" si="694"/>
        <v>-</v>
      </c>
      <c r="QP65" s="539" t="str">
        <f t="shared" ca="1" si="694"/>
        <v>-</v>
      </c>
      <c r="QQ65" s="539" t="str">
        <f t="shared" ca="1" si="694"/>
        <v>-</v>
      </c>
      <c r="QR65" s="539" t="str">
        <f t="shared" ca="1" si="694"/>
        <v>-</v>
      </c>
      <c r="QS65" s="539" t="str">
        <f t="shared" ca="1" si="694"/>
        <v>-</v>
      </c>
      <c r="QT65" s="539" t="str">
        <f t="shared" ca="1" si="694"/>
        <v>-</v>
      </c>
      <c r="QU65" s="539" t="str">
        <f t="shared" ca="1" si="694"/>
        <v>-</v>
      </c>
      <c r="QV65" s="539" t="str">
        <f t="shared" ca="1" si="694"/>
        <v>-</v>
      </c>
      <c r="QW65" s="539" t="str">
        <f t="shared" ca="1" si="694"/>
        <v>-</v>
      </c>
      <c r="QX65" s="539" t="str">
        <f t="shared" ca="1" si="694"/>
        <v>-</v>
      </c>
      <c r="QY65" s="539" t="str">
        <f t="shared" ca="1" si="694"/>
        <v>-</v>
      </c>
      <c r="QZ65" s="539" t="str">
        <f t="shared" ca="1" si="694"/>
        <v>-</v>
      </c>
      <c r="RA65" s="539" t="str">
        <f t="shared" ca="1" si="694"/>
        <v>-</v>
      </c>
      <c r="RB65" s="539" t="str">
        <f t="shared" ca="1" si="694"/>
        <v>-</v>
      </c>
      <c r="RC65" s="539" t="str">
        <f t="shared" ca="1" si="694"/>
        <v>-</v>
      </c>
      <c r="RD65" s="539" t="str">
        <f t="shared" ca="1" si="694"/>
        <v>-</v>
      </c>
      <c r="RE65" s="539" t="str">
        <f t="shared" ca="1" si="694"/>
        <v>-</v>
      </c>
      <c r="RF65" s="539" t="str">
        <f t="shared" ca="1" si="694"/>
        <v>-</v>
      </c>
      <c r="RG65" s="539" t="str">
        <f t="shared" ca="1" si="694"/>
        <v>-</v>
      </c>
      <c r="RH65" s="539" t="str">
        <f t="shared" ca="1" si="694"/>
        <v>-</v>
      </c>
      <c r="RI65" s="539" t="str">
        <f t="shared" ca="1" si="694"/>
        <v>-</v>
      </c>
      <c r="RJ65" s="539" t="str">
        <f t="shared" ca="1" si="694"/>
        <v>-</v>
      </c>
      <c r="RK65" s="539" t="str">
        <f t="shared" ca="1" si="694"/>
        <v>-</v>
      </c>
      <c r="RL65" s="539" t="str">
        <f t="shared" ca="1" si="694"/>
        <v>-</v>
      </c>
      <c r="RM65" s="539" t="str">
        <f t="shared" ca="1" si="694"/>
        <v>-</v>
      </c>
      <c r="RN65" s="539" t="str">
        <f t="shared" ca="1" si="694"/>
        <v>-</v>
      </c>
      <c r="RO65" s="539" t="str">
        <f t="shared" ca="1" si="694"/>
        <v>-</v>
      </c>
      <c r="RP65" s="539" t="str">
        <f t="shared" ca="1" si="694"/>
        <v>-</v>
      </c>
      <c r="RQ65" s="549" t="str">
        <f t="shared" si="695"/>
        <v>-</v>
      </c>
      <c r="RR65" s="549" t="str">
        <f t="shared" si="695"/>
        <v>-</v>
      </c>
      <c r="RS65" s="549" t="str">
        <f t="shared" si="695"/>
        <v>-</v>
      </c>
      <c r="RT65" s="549" t="str">
        <f t="shared" si="695"/>
        <v>-</v>
      </c>
      <c r="RU65" s="549" t="str">
        <f t="shared" si="695"/>
        <v>-</v>
      </c>
      <c r="RV65" s="549" t="str">
        <f t="shared" si="695"/>
        <v>-</v>
      </c>
      <c r="RW65" s="549" t="str">
        <f t="shared" si="695"/>
        <v>-</v>
      </c>
      <c r="RX65" s="549" t="str">
        <f t="shared" si="695"/>
        <v>-</v>
      </c>
      <c r="RY65" s="549" t="str">
        <f t="shared" si="695"/>
        <v>-</v>
      </c>
      <c r="RZ65" s="549" t="str">
        <f t="shared" si="695"/>
        <v>-</v>
      </c>
      <c r="SA65" s="549" t="str">
        <f t="shared" si="695"/>
        <v>-</v>
      </c>
      <c r="SB65" s="549" t="str">
        <f t="shared" si="695"/>
        <v>-</v>
      </c>
      <c r="SC65" s="549" t="str">
        <f t="shared" si="695"/>
        <v>-</v>
      </c>
      <c r="SD65" s="549" t="str">
        <f t="shared" si="695"/>
        <v>-</v>
      </c>
      <c r="SE65" s="549" t="str">
        <f t="shared" si="695"/>
        <v>-</v>
      </c>
      <c r="SF65" s="549" t="str">
        <f t="shared" si="695"/>
        <v>-</v>
      </c>
      <c r="SG65" s="549" t="str">
        <f t="shared" si="695"/>
        <v>-</v>
      </c>
      <c r="SH65" s="549" t="str">
        <f t="shared" si="695"/>
        <v>-</v>
      </c>
      <c r="SI65" s="549" t="str">
        <f t="shared" si="695"/>
        <v>-</v>
      </c>
      <c r="SJ65" s="549" t="str">
        <f t="shared" si="695"/>
        <v>-</v>
      </c>
      <c r="SK65" s="549" t="str">
        <f t="shared" si="695"/>
        <v>-</v>
      </c>
      <c r="SL65" s="549" t="str">
        <f t="shared" si="695"/>
        <v>-</v>
      </c>
      <c r="SM65" s="549" t="str">
        <f t="shared" si="695"/>
        <v>-</v>
      </c>
      <c r="SN65" s="549" t="str">
        <f t="shared" si="695"/>
        <v>-</v>
      </c>
      <c r="SO65" s="549" t="str">
        <f t="shared" si="695"/>
        <v>-</v>
      </c>
      <c r="SP65" s="549" t="str">
        <f t="shared" si="695"/>
        <v>-</v>
      </c>
      <c r="SQ65" s="539" t="b">
        <f t="shared" si="696"/>
        <v>1</v>
      </c>
      <c r="SR65" s="539" t="b">
        <f t="shared" si="696"/>
        <v>1</v>
      </c>
      <c r="SS65" s="539" t="b">
        <f t="shared" si="696"/>
        <v>1</v>
      </c>
      <c r="ST65" s="539" t="b">
        <f t="shared" si="696"/>
        <v>1</v>
      </c>
      <c r="SU65" s="539" t="b">
        <f t="shared" si="696"/>
        <v>1</v>
      </c>
      <c r="SV65" s="539" t="b">
        <f t="shared" si="696"/>
        <v>1</v>
      </c>
      <c r="SW65" s="539" t="str">
        <f t="shared" ca="1" si="696"/>
        <v>-</v>
      </c>
      <c r="SX65" s="539" t="str">
        <f t="shared" ca="1" si="696"/>
        <v>-</v>
      </c>
      <c r="SY65" s="539" t="str">
        <f t="shared" ca="1" si="696"/>
        <v>-</v>
      </c>
      <c r="SZ65" s="539" t="str">
        <f t="shared" ca="1" si="696"/>
        <v>-</v>
      </c>
      <c r="TA65" s="539" t="str">
        <f t="shared" ca="1" si="696"/>
        <v>-</v>
      </c>
      <c r="TB65" s="539" t="str">
        <f t="shared" ca="1" si="696"/>
        <v>-</v>
      </c>
      <c r="TC65" s="539" t="str">
        <f t="shared" ca="1" si="696"/>
        <v>-</v>
      </c>
      <c r="TD65" s="539" t="str">
        <f t="shared" ca="1" si="696"/>
        <v>-</v>
      </c>
      <c r="TE65" s="539" t="str">
        <f t="shared" ca="1" si="696"/>
        <v>-</v>
      </c>
      <c r="TF65" s="539" t="str">
        <f t="shared" ca="1" si="696"/>
        <v>-</v>
      </c>
      <c r="TG65" s="539" t="str">
        <f t="shared" ca="1" si="696"/>
        <v>-</v>
      </c>
      <c r="TH65" s="539" t="str">
        <f t="shared" ca="1" si="696"/>
        <v>-</v>
      </c>
      <c r="TI65" s="539" t="str">
        <f t="shared" ca="1" si="696"/>
        <v>-</v>
      </c>
      <c r="TJ65" s="539" t="str">
        <f t="shared" ca="1" si="696"/>
        <v>-</v>
      </c>
      <c r="TK65" s="539" t="str">
        <f t="shared" ca="1" si="696"/>
        <v>-</v>
      </c>
      <c r="TL65" s="539" t="str">
        <f t="shared" ca="1" si="696"/>
        <v>-</v>
      </c>
      <c r="TM65" s="539" t="str">
        <f t="shared" ca="1" si="696"/>
        <v>-</v>
      </c>
      <c r="TN65" s="539" t="str">
        <f t="shared" ca="1" si="696"/>
        <v>-</v>
      </c>
      <c r="TO65" s="539" t="str">
        <f t="shared" ca="1" si="696"/>
        <v>-</v>
      </c>
      <c r="TP65" s="539" t="str">
        <f t="shared" ca="1" si="696"/>
        <v>-</v>
      </c>
      <c r="TQ65" s="539" t="str">
        <f t="shared" ca="1" si="696"/>
        <v>-</v>
      </c>
      <c r="TR65" s="539" t="str">
        <f t="shared" ca="1" si="696"/>
        <v>-</v>
      </c>
      <c r="TS65" s="539" t="str">
        <f t="shared" ca="1" si="696"/>
        <v>-</v>
      </c>
      <c r="TT65" s="539" t="str">
        <f t="shared" ca="1" si="696"/>
        <v>-</v>
      </c>
      <c r="TU65" s="539" t="str">
        <f t="shared" ca="1" si="696"/>
        <v>-</v>
      </c>
      <c r="TV65" s="539" t="str">
        <f t="shared" ca="1" si="696"/>
        <v>-</v>
      </c>
      <c r="TW65" s="539" t="str">
        <f t="shared" ca="1" si="696"/>
        <v>-</v>
      </c>
      <c r="TX65" s="539" t="str">
        <f t="shared" ca="1" si="696"/>
        <v>-</v>
      </c>
      <c r="TY65" s="539" t="str">
        <f t="shared" ca="1" si="696"/>
        <v>-</v>
      </c>
      <c r="TZ65" s="539" t="str">
        <f t="shared" ca="1" si="696"/>
        <v>-</v>
      </c>
      <c r="UA65" s="549" t="b">
        <f t="shared" si="697"/>
        <v>1</v>
      </c>
      <c r="UB65" s="549" t="b">
        <f t="shared" si="697"/>
        <v>1</v>
      </c>
      <c r="UC65" s="549" t="b">
        <f t="shared" si="697"/>
        <v>1</v>
      </c>
      <c r="UD65" s="549" t="b">
        <f t="shared" si="697"/>
        <v>1</v>
      </c>
      <c r="UE65" s="549" t="b">
        <f t="shared" si="697"/>
        <v>1</v>
      </c>
      <c r="UF65" s="549" t="b">
        <f t="shared" si="697"/>
        <v>1</v>
      </c>
      <c r="UG65" s="549" t="b">
        <f t="shared" si="697"/>
        <v>1</v>
      </c>
      <c r="UH65" s="549" t="b">
        <f t="shared" si="697"/>
        <v>1</v>
      </c>
      <c r="UI65" s="549" t="b">
        <f t="shared" si="697"/>
        <v>1</v>
      </c>
      <c r="UJ65" s="549" t="b">
        <f t="shared" si="697"/>
        <v>1</v>
      </c>
      <c r="UK65" s="549" t="b">
        <f t="shared" si="697"/>
        <v>1</v>
      </c>
      <c r="UL65" s="549" t="b">
        <f t="shared" si="697"/>
        <v>1</v>
      </c>
      <c r="UM65" s="549" t="b">
        <f t="shared" si="697"/>
        <v>1</v>
      </c>
      <c r="UN65" s="549" t="b">
        <f t="shared" si="697"/>
        <v>1</v>
      </c>
      <c r="UO65" s="549" t="b">
        <f t="shared" si="697"/>
        <v>1</v>
      </c>
      <c r="UP65" s="549" t="b">
        <f t="shared" si="697"/>
        <v>1</v>
      </c>
      <c r="UQ65" s="549" t="b">
        <f t="shared" si="697"/>
        <v>1</v>
      </c>
      <c r="UR65" s="549" t="b">
        <f t="shared" si="697"/>
        <v>1</v>
      </c>
      <c r="US65" s="549" t="b">
        <f t="shared" si="697"/>
        <v>1</v>
      </c>
      <c r="UT65" s="549" t="b">
        <f t="shared" si="697"/>
        <v>1</v>
      </c>
      <c r="UU65" s="549" t="b">
        <f t="shared" si="697"/>
        <v>1</v>
      </c>
      <c r="UV65" s="549" t="b">
        <f t="shared" si="697"/>
        <v>1</v>
      </c>
      <c r="UW65" s="549" t="b">
        <f t="shared" si="697"/>
        <v>1</v>
      </c>
      <c r="UX65" s="549" t="b">
        <f t="shared" si="697"/>
        <v>1</v>
      </c>
      <c r="UY65" s="549" t="b">
        <f t="shared" si="697"/>
        <v>1</v>
      </c>
      <c r="UZ65" s="549" t="b">
        <f t="shared" si="697"/>
        <v>1</v>
      </c>
      <c r="VA65" s="19">
        <f t="shared" ca="1" si="671"/>
        <v>0</v>
      </c>
      <c r="VB65" s="23">
        <v>0</v>
      </c>
    </row>
    <row r="66" spans="1:574" outlineLevel="1">
      <c r="A66" s="21">
        <f t="shared" si="93"/>
        <v>61</v>
      </c>
      <c r="B66" s="21">
        <f t="shared" si="673"/>
        <v>18</v>
      </c>
      <c r="C66">
        <v>108</v>
      </c>
      <c r="D66" s="19" t="str">
        <f t="shared" ca="1" si="583"/>
        <v>SNSW</v>
      </c>
      <c r="E66" t="b">
        <v>0</v>
      </c>
      <c r="F66" t="b">
        <v>0</v>
      </c>
      <c r="G66" t="b">
        <f t="shared" si="699"/>
        <v>0</v>
      </c>
      <c r="H66" s="215">
        <f t="shared" ca="1" si="685"/>
        <v>12</v>
      </c>
      <c r="I66" s="26">
        <v>2</v>
      </c>
      <c r="J66" s="26">
        <v>1</v>
      </c>
      <c r="K66" s="26" t="str">
        <f>""</f>
        <v/>
      </c>
      <c r="L66" s="26">
        <v>0</v>
      </c>
      <c r="M66" s="26">
        <f t="shared" si="585"/>
        <v>2</v>
      </c>
      <c r="N66" s="26">
        <v>2</v>
      </c>
      <c r="O66" s="26">
        <v>3</v>
      </c>
      <c r="P66" s="26">
        <v>2</v>
      </c>
      <c r="Q66" s="26">
        <v>0</v>
      </c>
      <c r="R66" s="26">
        <v>0</v>
      </c>
      <c r="S66" s="26">
        <v>0</v>
      </c>
      <c r="T66" s="26">
        <v>0</v>
      </c>
      <c r="U66" s="26">
        <v>1</v>
      </c>
      <c r="V66" s="116">
        <v>1</v>
      </c>
      <c r="W66" s="116">
        <v>3</v>
      </c>
      <c r="X66" s="116">
        <v>3</v>
      </c>
      <c r="Y66" s="211"/>
      <c r="Z66" s="211"/>
      <c r="AA66" s="211"/>
      <c r="AB66" s="211"/>
      <c r="AC66" s="26">
        <v>0</v>
      </c>
      <c r="AD66" s="211"/>
      <c r="AE66" s="211"/>
      <c r="AF66" s="211"/>
      <c r="AG66" s="211"/>
      <c r="AH66" s="211"/>
      <c r="AI66" s="211"/>
      <c r="AJ66" s="211"/>
      <c r="AK66" s="211"/>
      <c r="AL66" s="136">
        <f t="shared" si="586"/>
        <v>2</v>
      </c>
      <c r="AM66" s="136">
        <f>INDEX(CHOOSE($O66,DataAutumn!i.AdultDrys,DataWinter!i.AdultDrys,DataSpring!i.AdultDrys),1,$N66)</f>
        <v>3</v>
      </c>
      <c r="AN66" s="5">
        <f t="shared" si="587"/>
        <v>2</v>
      </c>
      <c r="AO66" s="5">
        <f t="shared" si="587"/>
        <v>0</v>
      </c>
      <c r="AP66" s="5">
        <f t="shared" si="588"/>
        <v>1</v>
      </c>
      <c r="AQ66" s="211"/>
      <c r="AR66" s="211"/>
      <c r="AS66" s="356" t="str">
        <f t="shared" ca="1" si="589"/>
        <v>optimum_carry 00012 SNSW MWM    numbers5000 pasture381 Day204 Scan2-0000 RR000p GP100p WP120p MP120p T_TRUE (F33N11)</v>
      </c>
      <c r="AT66" s="9" t="str">
        <f ca="1">IF(COUNTIF(AS$5:AS66,AS66)=1,"-","Dup")</f>
        <v>-</v>
      </c>
      <c r="AU66" s="9"/>
      <c r="AV66" s="19" t="str">
        <f t="shared" ca="1" si="590"/>
        <v>-</v>
      </c>
      <c r="AW66" s="19" t="str">
        <f t="shared" ca="1" si="590"/>
        <v>-</v>
      </c>
      <c r="AX66" s="19" t="str">
        <f t="shared" ca="1" si="590"/>
        <v>-</v>
      </c>
      <c r="AY66" s="19" t="str">
        <f t="shared" ca="1" si="590"/>
        <v>-</v>
      </c>
      <c r="AZ66" s="19" t="str">
        <f t="shared" ca="1" si="590"/>
        <v>-</v>
      </c>
      <c r="BA66" s="19" t="str">
        <f t="shared" ca="1" si="590"/>
        <v>-</v>
      </c>
      <c r="BB66" s="19" t="str">
        <f t="shared" ca="1" si="590"/>
        <v>-</v>
      </c>
      <c r="BC66" s="19" t="str">
        <f t="shared" ca="1" si="590"/>
        <v>-</v>
      </c>
      <c r="BD66" s="9"/>
      <c r="BE66" s="5" t="b">
        <f t="shared" si="591"/>
        <v>0</v>
      </c>
      <c r="BF66" s="5" t="str">
        <f t="shared" si="591"/>
        <v>-</v>
      </c>
      <c r="BG66" s="5" t="b">
        <f t="shared" si="591"/>
        <v>0</v>
      </c>
      <c r="BH66" s="5" t="b">
        <f t="shared" si="591"/>
        <v>1</v>
      </c>
      <c r="BI66" s="5" t="b">
        <f t="shared" si="591"/>
        <v>1</v>
      </c>
      <c r="BJ66" s="136">
        <f t="shared" si="591"/>
        <v>0</v>
      </c>
      <c r="BK66" s="19" t="b">
        <f t="shared" ca="1" si="592"/>
        <v>0</v>
      </c>
      <c r="BL66" s="9"/>
      <c r="BM66" s="5" t="str">
        <f t="shared" ca="1" si="593"/>
        <v>-</v>
      </c>
      <c r="BN66" s="19" t="str">
        <f t="shared" ca="1" si="594"/>
        <v>-</v>
      </c>
      <c r="BO66" s="19" t="str">
        <f t="shared" ca="1" si="594"/>
        <v>-</v>
      </c>
      <c r="BP66" s="19" t="str">
        <f t="shared" ca="1" si="594"/>
        <v>-</v>
      </c>
      <c r="BQ66" s="5" t="str">
        <f t="shared" ca="1" si="595"/>
        <v>-</v>
      </c>
      <c r="BR66" s="19" t="str">
        <f t="shared" ca="1" si="596"/>
        <v>-</v>
      </c>
      <c r="BS66" s="5" t="str">
        <f t="shared" ca="1" si="597"/>
        <v>-</v>
      </c>
      <c r="BT66" s="19" t="str">
        <f t="shared" ca="1" si="598"/>
        <v>-</v>
      </c>
      <c r="BU66" s="19" t="str">
        <f t="shared" ca="1" si="598"/>
        <v>-</v>
      </c>
      <c r="BV66" s="19" t="str">
        <f t="shared" ca="1" si="598"/>
        <v>-</v>
      </c>
      <c r="BW66" s="5" t="str">
        <f t="shared" ca="1" si="599"/>
        <v>-</v>
      </c>
      <c r="BX66" s="9"/>
      <c r="BY66" s="5" t="b">
        <f t="shared" si="600"/>
        <v>0</v>
      </c>
      <c r="BZ66" s="5" t="str">
        <f t="shared" ca="1" si="601"/>
        <v>-</v>
      </c>
      <c r="CA66" s="5" t="str">
        <f t="shared" ca="1" si="602"/>
        <v>-</v>
      </c>
      <c r="CB66" s="5" t="str">
        <f t="shared" ca="1" si="602"/>
        <v>-</v>
      </c>
      <c r="CC66" s="5" t="str">
        <f t="shared" ca="1" si="602"/>
        <v>-</v>
      </c>
      <c r="CD66" s="5" t="str">
        <f t="shared" ca="1" si="602"/>
        <v>-</v>
      </c>
      <c r="CE66" s="5" t="str">
        <f t="shared" ca="1" si="602"/>
        <v>-</v>
      </c>
      <c r="CF66" s="5" t="str">
        <f t="shared" ca="1" si="602"/>
        <v>-</v>
      </c>
      <c r="CG66" s="5" t="str">
        <f t="shared" ca="1" si="602"/>
        <v>-</v>
      </c>
      <c r="CH66" s="5" t="str">
        <f t="shared" ca="1" si="602"/>
        <v>-</v>
      </c>
      <c r="CI66" s="9"/>
      <c r="CJ66" s="12" t="b">
        <v>1</v>
      </c>
      <c r="CK66" s="12" t="b">
        <v>1</v>
      </c>
      <c r="CL66" s="12" t="b">
        <v>1</v>
      </c>
      <c r="CM66" s="12">
        <v>22312000005</v>
      </c>
      <c r="CN66" s="12" t="b">
        <v>0</v>
      </c>
      <c r="CO66" s="19" t="str">
        <f t="shared" ca="1" si="603"/>
        <v>-</v>
      </c>
      <c r="CP66" s="19" t="str">
        <f t="shared" ca="1" si="603"/>
        <v>-</v>
      </c>
      <c r="CQ66" s="19" t="str">
        <f t="shared" ca="1" si="603"/>
        <v>-</v>
      </c>
      <c r="CR66" s="433">
        <f t="shared" si="604"/>
        <v>652</v>
      </c>
      <c r="CS66" s="433">
        <f t="shared" si="604"/>
        <v>686</v>
      </c>
      <c r="CT66" s="433">
        <f t="shared" si="604"/>
        <v>721</v>
      </c>
      <c r="CU66" s="144">
        <f t="shared" si="605"/>
        <v>378</v>
      </c>
      <c r="CV66" s="144">
        <f t="shared" si="605"/>
        <v>413</v>
      </c>
      <c r="CW66" s="144">
        <f t="shared" si="605"/>
        <v>448</v>
      </c>
      <c r="CX66" s="19" t="str">
        <f t="shared" ca="1" si="687"/>
        <v>-</v>
      </c>
      <c r="CY66" s="19" t="str">
        <f t="shared" ca="1" si="687"/>
        <v>-</v>
      </c>
      <c r="CZ66" s="19" t="str">
        <f t="shared" ca="1" si="687"/>
        <v>-</v>
      </c>
      <c r="DA66" s="19" t="str">
        <f t="shared" ca="1" si="687"/>
        <v>-</v>
      </c>
      <c r="DB66" s="19" t="str">
        <f t="shared" ca="1" si="687"/>
        <v>-</v>
      </c>
      <c r="DC66" s="19" t="str">
        <f t="shared" ca="1" si="687"/>
        <v>-</v>
      </c>
      <c r="DD66" s="19">
        <f t="shared" ca="1" si="687"/>
        <v>1</v>
      </c>
      <c r="DE66" s="19">
        <f t="shared" ca="1" si="687"/>
        <v>1</v>
      </c>
      <c r="DF66" s="19">
        <f t="shared" ca="1" si="687"/>
        <v>0</v>
      </c>
      <c r="DG66" s="19" t="str">
        <f t="shared" ca="1" si="687"/>
        <v>-</v>
      </c>
      <c r="DH66" s="19" t="str">
        <f t="shared" ca="1" si="687"/>
        <v>-</v>
      </c>
      <c r="DI66" s="19" t="str">
        <f t="shared" ca="1" si="687"/>
        <v>-</v>
      </c>
      <c r="DJ66" s="19" t="str">
        <f t="shared" ca="1" si="687"/>
        <v>-</v>
      </c>
      <c r="DK66" s="19" t="str">
        <f t="shared" ca="1" si="687"/>
        <v>-</v>
      </c>
      <c r="DL66" s="19">
        <f t="shared" ca="1" si="687"/>
        <v>0</v>
      </c>
      <c r="DM66" s="19" t="str">
        <f t="shared" ca="1" si="687"/>
        <v>-</v>
      </c>
      <c r="DN66" s="19" t="str">
        <f t="shared" ca="1" si="687"/>
        <v>-</v>
      </c>
      <c r="DO66" s="19" t="str">
        <f t="shared" ca="1" si="603"/>
        <v>-</v>
      </c>
      <c r="DP66" s="19">
        <f t="shared" ca="1" si="603"/>
        <v>0</v>
      </c>
      <c r="DQ66" s="19">
        <f t="shared" ca="1" si="603"/>
        <v>0</v>
      </c>
      <c r="DR66" s="9"/>
      <c r="DS66" s="19">
        <f t="shared" ca="1" si="700"/>
        <v>0</v>
      </c>
      <c r="DT66" s="19">
        <f t="shared" ca="1" si="700"/>
        <v>0</v>
      </c>
      <c r="DU66" s="19">
        <f t="shared" ca="1" si="700"/>
        <v>0</v>
      </c>
      <c r="DV66" s="19">
        <f t="shared" ca="1" si="700"/>
        <v>0</v>
      </c>
      <c r="DW66" s="19">
        <f t="shared" ca="1" si="700"/>
        <v>0</v>
      </c>
      <c r="DX66" s="19">
        <f t="shared" ca="1" si="700"/>
        <v>0</v>
      </c>
      <c r="DY66" s="19">
        <f t="shared" ca="1" si="700"/>
        <v>0</v>
      </c>
      <c r="DZ66" s="19">
        <f t="shared" ca="1" si="700"/>
        <v>0</v>
      </c>
      <c r="EA66" s="19">
        <f t="shared" ca="1" si="700"/>
        <v>0</v>
      </c>
      <c r="EB66" s="19">
        <f t="shared" ca="1" si="700"/>
        <v>0</v>
      </c>
      <c r="EC66" s="19">
        <f t="shared" ca="1" si="700"/>
        <v>0</v>
      </c>
      <c r="ED66" s="19">
        <f t="shared" ca="1" si="700"/>
        <v>0</v>
      </c>
      <c r="EE66" s="19">
        <f t="shared" ca="1" si="700"/>
        <v>0</v>
      </c>
      <c r="EF66" s="433">
        <f t="shared" si="608"/>
        <v>0</v>
      </c>
      <c r="EG66" s="433">
        <f t="shared" si="608"/>
        <v>0</v>
      </c>
      <c r="EH66" s="116">
        <f t="shared" si="609"/>
        <v>0</v>
      </c>
      <c r="EI66" s="116">
        <f t="shared" ca="1" si="609"/>
        <v>0</v>
      </c>
      <c r="EJ66" s="116">
        <f t="shared" ca="1" si="609"/>
        <v>0</v>
      </c>
      <c r="EK66" s="116">
        <f t="shared" ca="1" si="609"/>
        <v>0</v>
      </c>
      <c r="EL66" s="116">
        <f t="shared" ca="1" si="609"/>
        <v>0</v>
      </c>
      <c r="EM66" s="537">
        <f t="shared" ca="1" si="610"/>
        <v>0</v>
      </c>
      <c r="EN66" s="116">
        <f t="shared" ca="1" si="611"/>
        <v>0</v>
      </c>
      <c r="EO66" s="116">
        <f t="shared" ca="1" si="611"/>
        <v>0</v>
      </c>
      <c r="EP66" s="116">
        <f t="shared" ca="1" si="611"/>
        <v>0</v>
      </c>
      <c r="EQ66" s="116">
        <f t="shared" ca="1" si="611"/>
        <v>0</v>
      </c>
      <c r="ER66" s="116">
        <f t="shared" ca="1" si="611"/>
        <v>0</v>
      </c>
      <c r="ES66" s="537">
        <f t="shared" ca="1" si="612"/>
        <v>0</v>
      </c>
      <c r="ET66" s="116">
        <f t="shared" ca="1" si="613"/>
        <v>0</v>
      </c>
      <c r="EU66" s="116">
        <f t="shared" ca="1" si="613"/>
        <v>0</v>
      </c>
      <c r="EV66" s="116">
        <f t="shared" ca="1" si="613"/>
        <v>0</v>
      </c>
      <c r="EW66" s="116">
        <f t="shared" ca="1" si="613"/>
        <v>0</v>
      </c>
      <c r="EX66" s="116">
        <f t="shared" ca="1" si="613"/>
        <v>0</v>
      </c>
      <c r="EY66" s="537">
        <f t="shared" ca="1" si="614"/>
        <v>0</v>
      </c>
      <c r="EZ66" s="116">
        <f t="shared" ca="1" si="615"/>
        <v>0</v>
      </c>
      <c r="FA66" s="116">
        <f t="shared" ca="1" si="615"/>
        <v>0</v>
      </c>
      <c r="FB66" s="116">
        <f t="shared" ca="1" si="615"/>
        <v>0</v>
      </c>
      <c r="FC66" s="116">
        <f t="shared" ca="1" si="615"/>
        <v>0</v>
      </c>
      <c r="FD66" s="116">
        <f t="shared" ca="1" si="615"/>
        <v>0</v>
      </c>
      <c r="FE66" s="537">
        <f t="shared" ca="1" si="616"/>
        <v>0</v>
      </c>
      <c r="FF66" s="116">
        <f t="shared" ca="1" si="617"/>
        <v>0</v>
      </c>
      <c r="FG66" s="116">
        <f t="shared" ca="1" si="617"/>
        <v>0</v>
      </c>
      <c r="FH66" s="116">
        <f t="shared" ca="1" si="617"/>
        <v>0</v>
      </c>
      <c r="FI66" s="116">
        <f t="shared" ca="1" si="617"/>
        <v>0</v>
      </c>
      <c r="FJ66" s="116">
        <f t="shared" ca="1" si="617"/>
        <v>0</v>
      </c>
      <c r="FK66" s="537">
        <f t="shared" ca="1" si="618"/>
        <v>0</v>
      </c>
      <c r="FL66" s="116">
        <f t="shared" ca="1" si="619"/>
        <v>0</v>
      </c>
      <c r="FM66" s="116">
        <f t="shared" ca="1" si="619"/>
        <v>0</v>
      </c>
      <c r="FN66" s="116">
        <f t="shared" ca="1" si="619"/>
        <v>0</v>
      </c>
      <c r="FO66" s="116">
        <f t="shared" ca="1" si="619"/>
        <v>0</v>
      </c>
      <c r="FP66" s="116">
        <f t="shared" ca="1" si="619"/>
        <v>0</v>
      </c>
      <c r="FQ66" s="537">
        <f t="shared" ca="1" si="620"/>
        <v>0</v>
      </c>
      <c r="FR66" s="117">
        <f t="shared" ca="1" si="621"/>
        <v>0</v>
      </c>
      <c r="FS66" s="117">
        <f t="shared" ca="1" si="621"/>
        <v>0</v>
      </c>
      <c r="FT66" s="117">
        <f t="shared" ca="1" si="621"/>
        <v>0</v>
      </c>
      <c r="FU66" s="117">
        <f t="shared" ca="1" si="621"/>
        <v>0</v>
      </c>
      <c r="FV66" s="556">
        <f t="shared" ca="1" si="688"/>
        <v>0</v>
      </c>
      <c r="FW66" s="556">
        <f t="shared" ca="1" si="688"/>
        <v>0</v>
      </c>
      <c r="FX66" s="556">
        <f t="shared" ca="1" si="688"/>
        <v>0</v>
      </c>
      <c r="FY66" s="556">
        <f t="shared" ca="1" si="688"/>
        <v>0</v>
      </c>
      <c r="FZ66" s="556">
        <f t="shared" ca="1" si="688"/>
        <v>0</v>
      </c>
      <c r="GA66" s="556">
        <f t="shared" ca="1" si="688"/>
        <v>0</v>
      </c>
      <c r="GB66" s="556">
        <f t="shared" ca="1" si="688"/>
        <v>0</v>
      </c>
      <c r="GC66" s="556">
        <f t="shared" ca="1" si="688"/>
        <v>0</v>
      </c>
      <c r="GD66" s="556">
        <f t="shared" ca="1" si="688"/>
        <v>0</v>
      </c>
      <c r="GE66" s="556">
        <f t="shared" ca="1" si="688"/>
        <v>0</v>
      </c>
      <c r="GF66" s="556">
        <f t="shared" ca="1" si="688"/>
        <v>0</v>
      </c>
      <c r="GG66" s="556">
        <f t="shared" ca="1" si="688"/>
        <v>0</v>
      </c>
      <c r="GH66" s="556">
        <f t="shared" ca="1" si="688"/>
        <v>0</v>
      </c>
      <c r="GI66" s="556">
        <f t="shared" ca="1" si="688"/>
        <v>0</v>
      </c>
      <c r="GJ66" s="556">
        <f t="shared" ca="1" si="688"/>
        <v>0</v>
      </c>
      <c r="GK66" s="556">
        <f t="shared" ca="1" si="688"/>
        <v>0</v>
      </c>
      <c r="GL66" s="556">
        <f t="shared" ca="1" si="688"/>
        <v>0</v>
      </c>
      <c r="GM66" s="556">
        <f t="shared" ca="1" si="688"/>
        <v>0</v>
      </c>
      <c r="GN66" s="556">
        <f t="shared" ca="1" si="688"/>
        <v>0</v>
      </c>
      <c r="GO66" s="556">
        <f t="shared" ca="1" si="688"/>
        <v>0</v>
      </c>
      <c r="GP66" s="19">
        <f t="shared" ca="1" si="623"/>
        <v>0</v>
      </c>
      <c r="GQ66" s="116">
        <f t="shared" ca="1" si="624"/>
        <v>0</v>
      </c>
      <c r="GR66" s="116">
        <f t="shared" ca="1" si="624"/>
        <v>0</v>
      </c>
      <c r="GS66" s="116">
        <f t="shared" ca="1" si="624"/>
        <v>0</v>
      </c>
      <c r="GT66" s="116">
        <f t="shared" ca="1" si="624"/>
        <v>0</v>
      </c>
      <c r="GU66" s="116">
        <f t="shared" ca="1" si="624"/>
        <v>0</v>
      </c>
      <c r="GV66" s="537">
        <f t="shared" ca="1" si="625"/>
        <v>0</v>
      </c>
      <c r="GW66" s="116">
        <f t="shared" ca="1" si="626"/>
        <v>0</v>
      </c>
      <c r="GX66" s="116">
        <f t="shared" ca="1" si="626"/>
        <v>0</v>
      </c>
      <c r="GY66" s="116">
        <f t="shared" ca="1" si="626"/>
        <v>0</v>
      </c>
      <c r="GZ66" s="116">
        <f t="shared" ca="1" si="626"/>
        <v>0</v>
      </c>
      <c r="HA66" s="116">
        <f t="shared" ca="1" si="626"/>
        <v>0</v>
      </c>
      <c r="HB66" s="537">
        <f t="shared" ca="1" si="627"/>
        <v>0</v>
      </c>
      <c r="HC66" s="116">
        <f t="shared" ca="1" si="628"/>
        <v>0</v>
      </c>
      <c r="HD66" s="116">
        <f t="shared" ca="1" si="628"/>
        <v>0</v>
      </c>
      <c r="HE66" s="116">
        <f t="shared" ca="1" si="628"/>
        <v>0</v>
      </c>
      <c r="HF66" s="116">
        <f t="shared" ca="1" si="628"/>
        <v>0</v>
      </c>
      <c r="HG66" s="116">
        <f t="shared" ca="1" si="628"/>
        <v>0</v>
      </c>
      <c r="HH66" s="537">
        <f t="shared" ca="1" si="629"/>
        <v>0</v>
      </c>
      <c r="HI66" s="116">
        <f t="shared" ca="1" si="630"/>
        <v>0</v>
      </c>
      <c r="HJ66" s="116">
        <f t="shared" ca="1" si="630"/>
        <v>0</v>
      </c>
      <c r="HK66" s="116">
        <f t="shared" ca="1" si="630"/>
        <v>0</v>
      </c>
      <c r="HL66" s="116">
        <f t="shared" ca="1" si="630"/>
        <v>0</v>
      </c>
      <c r="HM66" s="116">
        <f t="shared" ca="1" si="630"/>
        <v>0</v>
      </c>
      <c r="HN66" s="537">
        <f t="shared" ca="1" si="631"/>
        <v>0</v>
      </c>
      <c r="HO66" s="116">
        <f t="shared" ca="1" si="632"/>
        <v>0</v>
      </c>
      <c r="HP66" s="116">
        <f t="shared" ca="1" si="632"/>
        <v>0</v>
      </c>
      <c r="HQ66" s="116">
        <f t="shared" ca="1" si="632"/>
        <v>0</v>
      </c>
      <c r="HR66" s="116">
        <f t="shared" ca="1" si="632"/>
        <v>0</v>
      </c>
      <c r="HS66" s="116">
        <f t="shared" ca="1" si="632"/>
        <v>0</v>
      </c>
      <c r="HT66" s="537">
        <f t="shared" ca="1" si="633"/>
        <v>0</v>
      </c>
      <c r="HU66" s="116">
        <f t="shared" ca="1" si="634"/>
        <v>0</v>
      </c>
      <c r="HV66" s="116">
        <f t="shared" ca="1" si="634"/>
        <v>0</v>
      </c>
      <c r="HW66" s="116">
        <f t="shared" ca="1" si="634"/>
        <v>0</v>
      </c>
      <c r="HX66" s="116">
        <f t="shared" ca="1" si="634"/>
        <v>0</v>
      </c>
      <c r="HY66" s="116">
        <f t="shared" ca="1" si="634"/>
        <v>0</v>
      </c>
      <c r="HZ66" s="537">
        <f t="shared" ca="1" si="635"/>
        <v>0</v>
      </c>
      <c r="IA66" s="117">
        <f t="shared" ca="1" si="636"/>
        <v>0</v>
      </c>
      <c r="IB66" s="117">
        <f t="shared" ca="1" si="636"/>
        <v>0</v>
      </c>
      <c r="IC66" s="117">
        <f t="shared" ca="1" si="636"/>
        <v>0</v>
      </c>
      <c r="ID66" s="117">
        <f t="shared" ca="1" si="636"/>
        <v>0</v>
      </c>
      <c r="IE66" s="556">
        <f t="shared" ca="1" si="689"/>
        <v>0</v>
      </c>
      <c r="IF66" s="556">
        <f t="shared" ca="1" si="689"/>
        <v>0</v>
      </c>
      <c r="IG66" s="556">
        <f t="shared" ca="1" si="689"/>
        <v>0</v>
      </c>
      <c r="IH66" s="556">
        <f t="shared" ca="1" si="689"/>
        <v>0</v>
      </c>
      <c r="II66" s="556">
        <f t="shared" ca="1" si="689"/>
        <v>0</v>
      </c>
      <c r="IJ66" s="556">
        <f t="shared" ca="1" si="689"/>
        <v>0</v>
      </c>
      <c r="IK66" s="556">
        <f t="shared" ca="1" si="689"/>
        <v>0</v>
      </c>
      <c r="IL66" s="556">
        <f t="shared" ca="1" si="689"/>
        <v>0</v>
      </c>
      <c r="IM66" s="556">
        <f t="shared" ca="1" si="689"/>
        <v>0</v>
      </c>
      <c r="IN66" s="556">
        <f t="shared" ca="1" si="689"/>
        <v>0</v>
      </c>
      <c r="IO66" s="556">
        <f t="shared" ca="1" si="689"/>
        <v>0</v>
      </c>
      <c r="IP66" s="556">
        <f t="shared" ca="1" si="689"/>
        <v>0</v>
      </c>
      <c r="IQ66" s="556">
        <f t="shared" ca="1" si="689"/>
        <v>0</v>
      </c>
      <c r="IR66" s="556">
        <f t="shared" ca="1" si="689"/>
        <v>0</v>
      </c>
      <c r="IS66" s="556">
        <f t="shared" ca="1" si="689"/>
        <v>0</v>
      </c>
      <c r="IT66" s="556">
        <f t="shared" ca="1" si="689"/>
        <v>0</v>
      </c>
      <c r="IU66" s="556">
        <f t="shared" ca="1" si="689"/>
        <v>0</v>
      </c>
      <c r="IV66" s="556">
        <f t="shared" ca="1" si="689"/>
        <v>0</v>
      </c>
      <c r="IW66" s="556">
        <f t="shared" ca="1" si="689"/>
        <v>0</v>
      </c>
      <c r="IX66" s="556">
        <f t="shared" ca="1" si="689"/>
        <v>0</v>
      </c>
      <c r="IY66" s="19">
        <f t="shared" ca="1" si="638"/>
        <v>0</v>
      </c>
      <c r="IZ66" s="5">
        <f t="shared" si="639"/>
        <v>67</v>
      </c>
      <c r="JA66" s="9"/>
      <c r="JB66" s="5">
        <f t="shared" si="640"/>
        <v>1</v>
      </c>
      <c r="JC66" s="5" t="b">
        <f t="shared" si="640"/>
        <v>0</v>
      </c>
      <c r="JD66" s="19">
        <f t="shared" ca="1" si="690"/>
        <v>0</v>
      </c>
      <c r="JE66" s="5">
        <f t="shared" si="642"/>
        <v>0</v>
      </c>
      <c r="JF66" s="5">
        <f t="shared" si="643"/>
        <v>1.2500000000000001E-2</v>
      </c>
      <c r="JG66" s="5">
        <f t="shared" si="644"/>
        <v>0</v>
      </c>
      <c r="JH66" s="19">
        <f t="shared" ca="1" si="690"/>
        <v>0</v>
      </c>
      <c r="JI66" s="5">
        <f t="shared" si="645"/>
        <v>60</v>
      </c>
      <c r="JJ66" s="5">
        <f t="shared" si="646"/>
        <v>1</v>
      </c>
      <c r="JK66" s="19">
        <f t="shared" ca="1" si="690"/>
        <v>0</v>
      </c>
      <c r="JL66" s="19">
        <f t="shared" ca="1" si="690"/>
        <v>0</v>
      </c>
      <c r="JM66" s="19">
        <f t="shared" ca="1" si="690"/>
        <v>0</v>
      </c>
      <c r="JN66" s="19">
        <f t="shared" ca="1" si="690"/>
        <v>0</v>
      </c>
      <c r="JO66" s="19">
        <f t="shared" ca="1" si="690"/>
        <v>0</v>
      </c>
      <c r="JP66" s="19">
        <f t="shared" ca="1" si="690"/>
        <v>0</v>
      </c>
      <c r="JQ66" s="19">
        <f t="shared" ca="1" si="690"/>
        <v>0</v>
      </c>
      <c r="JR66" s="19">
        <f t="shared" ca="1" si="690"/>
        <v>0</v>
      </c>
      <c r="JS66" s="19">
        <f t="shared" ca="1" si="690"/>
        <v>0</v>
      </c>
      <c r="JT66" s="19">
        <f t="shared" ca="1" si="690"/>
        <v>0</v>
      </c>
      <c r="JU66" s="19">
        <f t="shared" ca="1" si="690"/>
        <v>0</v>
      </c>
      <c r="JV66" s="19">
        <f t="shared" ca="1" si="690"/>
        <v>0</v>
      </c>
      <c r="JW66" s="19">
        <f t="shared" ca="1" si="690"/>
        <v>0</v>
      </c>
      <c r="JX66" s="19">
        <f t="shared" ca="1" si="690"/>
        <v>0</v>
      </c>
      <c r="JY66" s="19">
        <f t="shared" ca="1" si="690"/>
        <v>0</v>
      </c>
      <c r="JZ66" s="19">
        <f t="shared" ca="1" si="690"/>
        <v>0</v>
      </c>
      <c r="KA66" s="19">
        <f t="shared" ca="1" si="690"/>
        <v>0</v>
      </c>
      <c r="KB66" s="19">
        <f t="shared" ca="1" si="690"/>
        <v>0</v>
      </c>
      <c r="KC66" s="19">
        <f t="shared" ca="1" si="690"/>
        <v>0</v>
      </c>
      <c r="KD66" s="19">
        <f t="shared" ca="1" si="690"/>
        <v>0</v>
      </c>
      <c r="KE66" s="19">
        <f t="shared" ca="1" si="690"/>
        <v>0</v>
      </c>
      <c r="KF66" s="5">
        <f t="shared" si="647"/>
        <v>0</v>
      </c>
      <c r="KG66" s="5">
        <f t="shared" si="647"/>
        <v>6.25E-2</v>
      </c>
      <c r="KH66" s="5">
        <f t="shared" si="647"/>
        <v>6.25E-2</v>
      </c>
      <c r="KI66" s="5">
        <f t="shared" si="647"/>
        <v>6.25E-2</v>
      </c>
      <c r="KJ66" s="19">
        <f t="shared" ca="1" si="690"/>
        <v>0</v>
      </c>
      <c r="KK66" s="19">
        <f t="shared" ca="1" si="690"/>
        <v>0</v>
      </c>
      <c r="KL66" s="19">
        <f t="shared" ca="1" si="690"/>
        <v>0</v>
      </c>
      <c r="KM66" s="19">
        <f t="shared" ca="1" si="690"/>
        <v>0</v>
      </c>
      <c r="KN66" s="19">
        <f t="shared" ca="1" si="690"/>
        <v>1</v>
      </c>
      <c r="KO66" s="19">
        <f t="shared" ca="1" si="690"/>
        <v>0</v>
      </c>
      <c r="KP66" s="19">
        <f t="shared" ca="1" si="690"/>
        <v>1</v>
      </c>
      <c r="KQ66" s="9"/>
      <c r="KR66" s="5" t="b">
        <f t="shared" ca="1" si="648"/>
        <v>1</v>
      </c>
      <c r="KS66" s="5" t="b">
        <f t="shared" si="649"/>
        <v>0</v>
      </c>
      <c r="KT66" s="5" t="b">
        <f t="shared" si="649"/>
        <v>0</v>
      </c>
      <c r="KU66" s="5" t="b">
        <f t="shared" si="649"/>
        <v>1</v>
      </c>
      <c r="KV66" s="136">
        <f t="shared" si="650"/>
        <v>2</v>
      </c>
      <c r="KW66" s="136">
        <f t="shared" si="650"/>
        <v>2</v>
      </c>
      <c r="KX66" s="5" t="b">
        <f t="shared" si="651"/>
        <v>0</v>
      </c>
      <c r="KY66" s="5" t="b">
        <f t="shared" si="651"/>
        <v>1</v>
      </c>
      <c r="KZ66" s="5" t="b">
        <f t="shared" si="651"/>
        <v>1</v>
      </c>
      <c r="LA66" s="5" t="b">
        <f t="shared" si="651"/>
        <v>0</v>
      </c>
      <c r="LB66" s="5">
        <f t="shared" si="652"/>
        <v>1</v>
      </c>
      <c r="LC66" s="5">
        <f t="shared" si="652"/>
        <v>0</v>
      </c>
      <c r="LD66" s="5" t="b">
        <f t="shared" si="653"/>
        <v>0</v>
      </c>
      <c r="LE66" s="5" t="str" cm="1">
        <f t="array" aca="1" ref="LE66" ca="1">IF(OR(LF66:LM66&lt;&gt;"-"),TRUE,"-")</f>
        <v>-</v>
      </c>
      <c r="LF66" s="19" t="str">
        <f t="shared" ca="1" si="654"/>
        <v>-</v>
      </c>
      <c r="LG66" s="19" t="str">
        <f t="shared" ca="1" si="654"/>
        <v>-</v>
      </c>
      <c r="LH66" s="19" t="str">
        <f t="shared" ca="1" si="654"/>
        <v>-</v>
      </c>
      <c r="LI66" s="19" t="str">
        <f t="shared" ca="1" si="654"/>
        <v>-</v>
      </c>
      <c r="LJ66" s="19" t="str">
        <f t="shared" ca="1" si="654"/>
        <v>-</v>
      </c>
      <c r="LK66" s="19" t="str">
        <f t="shared" ca="1" si="654"/>
        <v>-</v>
      </c>
      <c r="LL66" s="19" t="str">
        <f t="shared" ca="1" si="654"/>
        <v>-</v>
      </c>
      <c r="LM66" s="19" t="str">
        <f t="shared" ca="1" si="654"/>
        <v>-</v>
      </c>
      <c r="LN66" s="466">
        <v>5000</v>
      </c>
      <c r="LO66" s="5" t="b">
        <f t="array" aca="1" ref="LO66" ca="1">IF(OR(LP66:LV66&lt;&gt;"-"),TRUE,"-")</f>
        <v>1</v>
      </c>
      <c r="LP66" s="19">
        <f t="shared" ca="1" si="655"/>
        <v>0</v>
      </c>
      <c r="LQ66" s="19" t="str">
        <f t="shared" ca="1" si="655"/>
        <v>-</v>
      </c>
      <c r="LR66" s="19">
        <f t="shared" ca="1" si="655"/>
        <v>999999</v>
      </c>
      <c r="LS66" s="19">
        <f t="shared" ca="1" si="655"/>
        <v>999999</v>
      </c>
      <c r="LT66" s="19">
        <f t="shared" ca="1" si="655"/>
        <v>999999</v>
      </c>
      <c r="LU66" s="19">
        <f t="shared" ca="1" si="655"/>
        <v>999999</v>
      </c>
      <c r="LV66" s="19">
        <f t="shared" ca="1" si="655"/>
        <v>999999</v>
      </c>
      <c r="LW66" s="19" t="str">
        <f t="shared" ca="1" si="655"/>
        <v>-</v>
      </c>
      <c r="LX66" s="19" t="str">
        <f t="shared" ca="1" si="655"/>
        <v>-</v>
      </c>
      <c r="LY66" s="19" t="str">
        <f t="shared" ca="1" si="655"/>
        <v>-</v>
      </c>
      <c r="LZ66" s="19" t="b">
        <f t="shared" ca="1" si="656"/>
        <v>1</v>
      </c>
      <c r="MA66" s="19">
        <f t="shared" ca="1" si="656"/>
        <v>0</v>
      </c>
      <c r="MB66" s="5" t="str">
        <f t="shared" si="657"/>
        <v>-</v>
      </c>
      <c r="MC66" s="5" t="str">
        <f t="shared" si="657"/>
        <v>-</v>
      </c>
      <c r="MD66" s="5" t="str">
        <f t="shared" si="657"/>
        <v>-</v>
      </c>
      <c r="ME66" s="5" t="str">
        <f t="shared" si="657"/>
        <v>-</v>
      </c>
      <c r="MF66" s="19" t="str">
        <f t="shared" ca="1" si="691"/>
        <v>-</v>
      </c>
      <c r="MG66" s="19" t="str">
        <f t="shared" ca="1" si="691"/>
        <v>-</v>
      </c>
      <c r="MH66" s="19" t="str">
        <f t="shared" ca="1" si="691"/>
        <v>-</v>
      </c>
      <c r="MI66" s="19" t="str">
        <f t="shared" ca="1" si="691"/>
        <v>-</v>
      </c>
      <c r="MJ66" s="19">
        <f t="shared" ca="1" si="691"/>
        <v>0.5</v>
      </c>
      <c r="MK66" s="19">
        <f t="shared" ca="1" si="691"/>
        <v>0.5</v>
      </c>
      <c r="ML66" s="19" t="str">
        <f t="shared" ca="1" si="691"/>
        <v>-</v>
      </c>
      <c r="MM66" s="5">
        <f t="shared" si="659"/>
        <v>0</v>
      </c>
      <c r="MN66" s="5">
        <f t="shared" si="659"/>
        <v>500</v>
      </c>
      <c r="MO66" s="5">
        <f t="shared" si="659"/>
        <v>500</v>
      </c>
      <c r="MP66" s="5" t="str">
        <f t="shared" si="659"/>
        <v>-</v>
      </c>
      <c r="MQ66" s="5">
        <f t="shared" si="659"/>
        <v>150</v>
      </c>
      <c r="MR66" s="5">
        <f t="shared" si="659"/>
        <v>364</v>
      </c>
      <c r="MS66" s="5">
        <f t="shared" si="660"/>
        <v>1</v>
      </c>
      <c r="MT66" s="9"/>
      <c r="MU66" s="19">
        <f t="shared" ca="1" si="691"/>
        <v>70</v>
      </c>
      <c r="MV66" s="19">
        <f t="shared" ca="1" si="691"/>
        <v>50</v>
      </c>
      <c r="MW66" s="19">
        <f t="shared" ca="1" si="691"/>
        <v>75</v>
      </c>
      <c r="MX66" s="19">
        <f t="shared" ca="1" si="691"/>
        <v>50</v>
      </c>
      <c r="MY66" s="5">
        <f t="shared" si="661"/>
        <v>1.2</v>
      </c>
      <c r="MZ66" s="5">
        <f t="shared" si="662"/>
        <v>1.2</v>
      </c>
      <c r="NA66" s="5">
        <f t="shared" si="663"/>
        <v>1</v>
      </c>
      <c r="NB66" s="9"/>
      <c r="NC66" s="19" t="b">
        <f t="shared" ca="1" si="664"/>
        <v>0</v>
      </c>
      <c r="ND66" s="19" t="b">
        <f t="shared" ca="1" si="664"/>
        <v>0</v>
      </c>
      <c r="NE66" s="19">
        <f t="shared" ca="1" si="664"/>
        <v>2</v>
      </c>
      <c r="NF66" s="19">
        <f t="shared" ca="1" si="664"/>
        <v>1</v>
      </c>
      <c r="NG66" s="19">
        <f t="shared" ca="1" si="664"/>
        <v>2</v>
      </c>
      <c r="NH66" s="19">
        <f t="shared" ca="1" si="664"/>
        <v>0</v>
      </c>
      <c r="NI66" s="19" t="str">
        <f t="shared" ca="1" si="664"/>
        <v>-</v>
      </c>
      <c r="NJ66" s="466" t="b">
        <v>1</v>
      </c>
      <c r="NK66" s="19">
        <f ca="1">$NK$54*0.85</f>
        <v>381.35250000000002</v>
      </c>
      <c r="NL66" s="19" t="str">
        <f t="shared" ca="1" si="664"/>
        <v>-</v>
      </c>
      <c r="NM66" s="19">
        <f t="shared" ca="1" si="691"/>
        <v>1</v>
      </c>
      <c r="NN66" s="19">
        <f t="shared" ca="1" si="691"/>
        <v>1</v>
      </c>
      <c r="NO66" s="19">
        <f t="shared" ca="1" si="691"/>
        <v>1</v>
      </c>
      <c r="NP66" s="19">
        <f t="shared" ca="1" si="691"/>
        <v>1</v>
      </c>
      <c r="NQ66" s="19">
        <f t="shared" ca="1" si="691"/>
        <v>1</v>
      </c>
      <c r="NR66" s="19">
        <f t="shared" ca="1" si="691"/>
        <v>1</v>
      </c>
      <c r="NS66" s="19">
        <f t="shared" ca="1" si="691"/>
        <v>1</v>
      </c>
      <c r="NT66" s="19">
        <f t="shared" ca="1" si="691"/>
        <v>1</v>
      </c>
      <c r="NU66" s="19">
        <f t="shared" ca="1" si="691"/>
        <v>1</v>
      </c>
      <c r="NV66" s="9"/>
      <c r="NW66" s="539" t="str">
        <f t="shared" si="692"/>
        <v>-</v>
      </c>
      <c r="NX66" s="539" t="str">
        <f t="shared" si="692"/>
        <v>-</v>
      </c>
      <c r="NY66" s="539" t="str">
        <f t="shared" si="692"/>
        <v>-</v>
      </c>
      <c r="NZ66" s="539" t="str">
        <f t="shared" si="692"/>
        <v>-</v>
      </c>
      <c r="OA66" s="539" t="str">
        <f t="shared" si="692"/>
        <v>-</v>
      </c>
      <c r="OB66" s="539" t="str">
        <f t="shared" si="692"/>
        <v>-</v>
      </c>
      <c r="OC66" s="539" t="str">
        <f t="shared" ca="1" si="692"/>
        <v>-</v>
      </c>
      <c r="OD66" s="539" t="str">
        <f t="shared" ca="1" si="692"/>
        <v>-</v>
      </c>
      <c r="OE66" s="539" t="str">
        <f t="shared" ca="1" si="692"/>
        <v>-</v>
      </c>
      <c r="OF66" s="539" t="str">
        <f t="shared" ca="1" si="692"/>
        <v>-</v>
      </c>
      <c r="OG66" s="539" t="str">
        <f t="shared" ca="1" si="692"/>
        <v>-</v>
      </c>
      <c r="OH66" s="539" t="str">
        <f t="shared" ca="1" si="692"/>
        <v>-</v>
      </c>
      <c r="OI66" s="539" t="str">
        <f t="shared" ca="1" si="692"/>
        <v>-</v>
      </c>
      <c r="OJ66" s="539" t="str">
        <f t="shared" ca="1" si="692"/>
        <v>-</v>
      </c>
      <c r="OK66" s="539" t="str">
        <f t="shared" ca="1" si="692"/>
        <v>-</v>
      </c>
      <c r="OL66" s="539" t="str">
        <f t="shared" ca="1" si="692"/>
        <v>-</v>
      </c>
      <c r="OM66" s="539" t="str">
        <f t="shared" ca="1" si="692"/>
        <v>-</v>
      </c>
      <c r="ON66" s="539" t="str">
        <f t="shared" ca="1" si="692"/>
        <v>-</v>
      </c>
      <c r="OO66" s="539" t="str">
        <f t="shared" ca="1" si="692"/>
        <v>-</v>
      </c>
      <c r="OP66" s="539" t="str">
        <f t="shared" ca="1" si="692"/>
        <v>-</v>
      </c>
      <c r="OQ66" s="539" t="str">
        <f t="shared" ca="1" si="692"/>
        <v>-</v>
      </c>
      <c r="OR66" s="539" t="str">
        <f t="shared" ca="1" si="692"/>
        <v>-</v>
      </c>
      <c r="OS66" s="539" t="str">
        <f t="shared" ca="1" si="692"/>
        <v>-</v>
      </c>
      <c r="OT66" s="539" t="str">
        <f t="shared" ca="1" si="692"/>
        <v>-</v>
      </c>
      <c r="OU66" s="539" t="str">
        <f t="shared" ca="1" si="692"/>
        <v>-</v>
      </c>
      <c r="OV66" s="539" t="str">
        <f t="shared" ca="1" si="692"/>
        <v>-</v>
      </c>
      <c r="OW66" s="539" t="str">
        <f t="shared" ca="1" si="692"/>
        <v>-</v>
      </c>
      <c r="OX66" s="539" t="str">
        <f t="shared" ca="1" si="692"/>
        <v>-</v>
      </c>
      <c r="OY66" s="539" t="str">
        <f t="shared" ca="1" si="692"/>
        <v>-</v>
      </c>
      <c r="OZ66" s="539" t="str">
        <f t="shared" ca="1" si="692"/>
        <v>-</v>
      </c>
      <c r="PA66" s="539" t="str">
        <f t="shared" ca="1" si="692"/>
        <v>-</v>
      </c>
      <c r="PB66" s="539" t="str">
        <f t="shared" ca="1" si="692"/>
        <v>-</v>
      </c>
      <c r="PC66" s="539" t="str">
        <f t="shared" ca="1" si="692"/>
        <v>-</v>
      </c>
      <c r="PD66" s="539" t="str">
        <f t="shared" ca="1" si="692"/>
        <v>-</v>
      </c>
      <c r="PE66" s="539" t="str">
        <f t="shared" ca="1" si="692"/>
        <v>-</v>
      </c>
      <c r="PF66" s="539" t="str">
        <f t="shared" ca="1" si="692"/>
        <v>-</v>
      </c>
      <c r="PG66" s="549" t="str">
        <f t="shared" si="693"/>
        <v>-</v>
      </c>
      <c r="PH66" s="549" t="str">
        <f t="shared" si="693"/>
        <v>-</v>
      </c>
      <c r="PI66" s="549" t="str">
        <f t="shared" si="693"/>
        <v>-</v>
      </c>
      <c r="PJ66" s="549" t="str">
        <f t="shared" si="693"/>
        <v>-</v>
      </c>
      <c r="PK66" s="549" t="str">
        <f t="shared" si="693"/>
        <v>-</v>
      </c>
      <c r="PL66" s="549" t="str">
        <f t="shared" si="693"/>
        <v>-</v>
      </c>
      <c r="PM66" s="549" t="str">
        <f t="shared" si="693"/>
        <v>-</v>
      </c>
      <c r="PN66" s="549" t="str">
        <f t="shared" si="693"/>
        <v>-</v>
      </c>
      <c r="PO66" s="549" t="str">
        <f t="shared" si="693"/>
        <v>-</v>
      </c>
      <c r="PP66" s="549" t="str">
        <f t="shared" si="693"/>
        <v>-</v>
      </c>
      <c r="PQ66" s="549" t="str">
        <f t="shared" si="693"/>
        <v>-</v>
      </c>
      <c r="PR66" s="549" t="str">
        <f t="shared" si="693"/>
        <v>-</v>
      </c>
      <c r="PS66" s="549" t="str">
        <f t="shared" si="693"/>
        <v>-</v>
      </c>
      <c r="PT66" s="549" t="str">
        <f t="shared" si="693"/>
        <v>-</v>
      </c>
      <c r="PU66" s="549" t="str">
        <f t="shared" si="693"/>
        <v>-</v>
      </c>
      <c r="PV66" s="549" t="str">
        <f t="shared" si="693"/>
        <v>-</v>
      </c>
      <c r="PW66" s="549" t="str">
        <f t="shared" si="693"/>
        <v>-</v>
      </c>
      <c r="PX66" s="549" t="str">
        <f t="shared" si="693"/>
        <v>-</v>
      </c>
      <c r="PY66" s="549" t="str">
        <f t="shared" si="693"/>
        <v>-</v>
      </c>
      <c r="PZ66" s="549" t="str">
        <f t="shared" si="693"/>
        <v>-</v>
      </c>
      <c r="QA66" s="549" t="str">
        <f t="shared" si="693"/>
        <v>-</v>
      </c>
      <c r="QB66" s="549" t="str">
        <f t="shared" si="693"/>
        <v>-</v>
      </c>
      <c r="QC66" s="549" t="str">
        <f t="shared" si="693"/>
        <v>-</v>
      </c>
      <c r="QD66" s="549" t="str">
        <f t="shared" si="693"/>
        <v>-</v>
      </c>
      <c r="QE66" s="549" t="str">
        <f t="shared" si="693"/>
        <v>-</v>
      </c>
      <c r="QF66" s="549" t="str">
        <f t="shared" si="693"/>
        <v>-</v>
      </c>
      <c r="QG66" s="539" t="str">
        <f t="shared" si="694"/>
        <v>-</v>
      </c>
      <c r="QH66" s="539" t="str">
        <f t="shared" si="694"/>
        <v>-</v>
      </c>
      <c r="QI66" s="539" t="str">
        <f t="shared" si="694"/>
        <v>-</v>
      </c>
      <c r="QJ66" s="539" t="str">
        <f t="shared" si="694"/>
        <v>-</v>
      </c>
      <c r="QK66" s="539" t="str">
        <f t="shared" si="694"/>
        <v>-</v>
      </c>
      <c r="QL66" s="539" t="str">
        <f t="shared" si="694"/>
        <v>-</v>
      </c>
      <c r="QM66" s="539" t="str">
        <f t="shared" ca="1" si="694"/>
        <v>-</v>
      </c>
      <c r="QN66" s="539" t="str">
        <f t="shared" ca="1" si="694"/>
        <v>-</v>
      </c>
      <c r="QO66" s="539" t="str">
        <f t="shared" ca="1" si="694"/>
        <v>-</v>
      </c>
      <c r="QP66" s="539" t="str">
        <f t="shared" ca="1" si="694"/>
        <v>-</v>
      </c>
      <c r="QQ66" s="539" t="str">
        <f t="shared" ca="1" si="694"/>
        <v>-</v>
      </c>
      <c r="QR66" s="539" t="str">
        <f t="shared" ca="1" si="694"/>
        <v>-</v>
      </c>
      <c r="QS66" s="539" t="str">
        <f t="shared" ca="1" si="694"/>
        <v>-</v>
      </c>
      <c r="QT66" s="539" t="str">
        <f t="shared" ca="1" si="694"/>
        <v>-</v>
      </c>
      <c r="QU66" s="539" t="str">
        <f t="shared" ca="1" si="694"/>
        <v>-</v>
      </c>
      <c r="QV66" s="539" t="str">
        <f t="shared" ca="1" si="694"/>
        <v>-</v>
      </c>
      <c r="QW66" s="539" t="str">
        <f t="shared" ca="1" si="694"/>
        <v>-</v>
      </c>
      <c r="QX66" s="539" t="str">
        <f t="shared" ca="1" si="694"/>
        <v>-</v>
      </c>
      <c r="QY66" s="539" t="str">
        <f t="shared" ca="1" si="694"/>
        <v>-</v>
      </c>
      <c r="QZ66" s="539" t="str">
        <f t="shared" ca="1" si="694"/>
        <v>-</v>
      </c>
      <c r="RA66" s="539" t="str">
        <f t="shared" ca="1" si="694"/>
        <v>-</v>
      </c>
      <c r="RB66" s="539" t="str">
        <f t="shared" ca="1" si="694"/>
        <v>-</v>
      </c>
      <c r="RC66" s="539" t="str">
        <f t="shared" ca="1" si="694"/>
        <v>-</v>
      </c>
      <c r="RD66" s="539" t="str">
        <f t="shared" ca="1" si="694"/>
        <v>-</v>
      </c>
      <c r="RE66" s="539" t="str">
        <f t="shared" ca="1" si="694"/>
        <v>-</v>
      </c>
      <c r="RF66" s="539" t="str">
        <f t="shared" ca="1" si="694"/>
        <v>-</v>
      </c>
      <c r="RG66" s="539" t="str">
        <f t="shared" ca="1" si="694"/>
        <v>-</v>
      </c>
      <c r="RH66" s="539" t="str">
        <f t="shared" ca="1" si="694"/>
        <v>-</v>
      </c>
      <c r="RI66" s="539" t="str">
        <f t="shared" ca="1" si="694"/>
        <v>-</v>
      </c>
      <c r="RJ66" s="539" t="str">
        <f t="shared" ca="1" si="694"/>
        <v>-</v>
      </c>
      <c r="RK66" s="539" t="str">
        <f t="shared" ca="1" si="694"/>
        <v>-</v>
      </c>
      <c r="RL66" s="539" t="str">
        <f t="shared" ca="1" si="694"/>
        <v>-</v>
      </c>
      <c r="RM66" s="539" t="str">
        <f t="shared" ca="1" si="694"/>
        <v>-</v>
      </c>
      <c r="RN66" s="539" t="str">
        <f t="shared" ca="1" si="694"/>
        <v>-</v>
      </c>
      <c r="RO66" s="539" t="str">
        <f t="shared" ca="1" si="694"/>
        <v>-</v>
      </c>
      <c r="RP66" s="539" t="str">
        <f t="shared" ca="1" si="694"/>
        <v>-</v>
      </c>
      <c r="RQ66" s="549" t="str">
        <f t="shared" si="695"/>
        <v>-</v>
      </c>
      <c r="RR66" s="549" t="str">
        <f t="shared" si="695"/>
        <v>-</v>
      </c>
      <c r="RS66" s="549" t="str">
        <f t="shared" si="695"/>
        <v>-</v>
      </c>
      <c r="RT66" s="549" t="str">
        <f t="shared" si="695"/>
        <v>-</v>
      </c>
      <c r="RU66" s="549" t="str">
        <f t="shared" si="695"/>
        <v>-</v>
      </c>
      <c r="RV66" s="549" t="str">
        <f t="shared" si="695"/>
        <v>-</v>
      </c>
      <c r="RW66" s="549" t="str">
        <f t="shared" si="695"/>
        <v>-</v>
      </c>
      <c r="RX66" s="549" t="str">
        <f t="shared" si="695"/>
        <v>-</v>
      </c>
      <c r="RY66" s="549" t="str">
        <f t="shared" si="695"/>
        <v>-</v>
      </c>
      <c r="RZ66" s="549" t="str">
        <f t="shared" si="695"/>
        <v>-</v>
      </c>
      <c r="SA66" s="549" t="str">
        <f t="shared" si="695"/>
        <v>-</v>
      </c>
      <c r="SB66" s="549" t="str">
        <f t="shared" si="695"/>
        <v>-</v>
      </c>
      <c r="SC66" s="549" t="str">
        <f t="shared" si="695"/>
        <v>-</v>
      </c>
      <c r="SD66" s="549" t="str">
        <f t="shared" si="695"/>
        <v>-</v>
      </c>
      <c r="SE66" s="549" t="str">
        <f t="shared" si="695"/>
        <v>-</v>
      </c>
      <c r="SF66" s="549" t="str">
        <f t="shared" si="695"/>
        <v>-</v>
      </c>
      <c r="SG66" s="549" t="str">
        <f t="shared" si="695"/>
        <v>-</v>
      </c>
      <c r="SH66" s="549" t="str">
        <f t="shared" si="695"/>
        <v>-</v>
      </c>
      <c r="SI66" s="549" t="str">
        <f t="shared" si="695"/>
        <v>-</v>
      </c>
      <c r="SJ66" s="549" t="str">
        <f t="shared" si="695"/>
        <v>-</v>
      </c>
      <c r="SK66" s="549" t="str">
        <f t="shared" si="695"/>
        <v>-</v>
      </c>
      <c r="SL66" s="549" t="str">
        <f t="shared" si="695"/>
        <v>-</v>
      </c>
      <c r="SM66" s="549" t="str">
        <f t="shared" si="695"/>
        <v>-</v>
      </c>
      <c r="SN66" s="549" t="str">
        <f t="shared" si="695"/>
        <v>-</v>
      </c>
      <c r="SO66" s="549" t="str">
        <f t="shared" si="695"/>
        <v>-</v>
      </c>
      <c r="SP66" s="549" t="str">
        <f t="shared" si="695"/>
        <v>-</v>
      </c>
      <c r="SQ66" s="539" t="b">
        <f t="shared" si="696"/>
        <v>1</v>
      </c>
      <c r="SR66" s="539" t="b">
        <f t="shared" si="696"/>
        <v>1</v>
      </c>
      <c r="SS66" s="539" t="b">
        <f t="shared" si="696"/>
        <v>1</v>
      </c>
      <c r="ST66" s="539" t="b">
        <f t="shared" si="696"/>
        <v>1</v>
      </c>
      <c r="SU66" s="539" t="b">
        <f t="shared" si="696"/>
        <v>1</v>
      </c>
      <c r="SV66" s="539" t="b">
        <f t="shared" si="696"/>
        <v>1</v>
      </c>
      <c r="SW66" s="539" t="str">
        <f t="shared" ca="1" si="696"/>
        <v>-</v>
      </c>
      <c r="SX66" s="539" t="str">
        <f t="shared" ca="1" si="696"/>
        <v>-</v>
      </c>
      <c r="SY66" s="539" t="str">
        <f t="shared" ca="1" si="696"/>
        <v>-</v>
      </c>
      <c r="SZ66" s="539" t="str">
        <f t="shared" ca="1" si="696"/>
        <v>-</v>
      </c>
      <c r="TA66" s="539" t="str">
        <f t="shared" ca="1" si="696"/>
        <v>-</v>
      </c>
      <c r="TB66" s="539" t="str">
        <f t="shared" ca="1" si="696"/>
        <v>-</v>
      </c>
      <c r="TC66" s="539" t="str">
        <f t="shared" ca="1" si="696"/>
        <v>-</v>
      </c>
      <c r="TD66" s="539" t="str">
        <f t="shared" ca="1" si="696"/>
        <v>-</v>
      </c>
      <c r="TE66" s="539" t="str">
        <f t="shared" ca="1" si="696"/>
        <v>-</v>
      </c>
      <c r="TF66" s="539" t="str">
        <f t="shared" ca="1" si="696"/>
        <v>-</v>
      </c>
      <c r="TG66" s="539" t="str">
        <f t="shared" ca="1" si="696"/>
        <v>-</v>
      </c>
      <c r="TH66" s="539" t="str">
        <f t="shared" ca="1" si="696"/>
        <v>-</v>
      </c>
      <c r="TI66" s="539" t="str">
        <f t="shared" ca="1" si="696"/>
        <v>-</v>
      </c>
      <c r="TJ66" s="539" t="str">
        <f t="shared" ca="1" si="696"/>
        <v>-</v>
      </c>
      <c r="TK66" s="539" t="str">
        <f t="shared" ca="1" si="696"/>
        <v>-</v>
      </c>
      <c r="TL66" s="539" t="str">
        <f t="shared" ca="1" si="696"/>
        <v>-</v>
      </c>
      <c r="TM66" s="539" t="str">
        <f t="shared" ca="1" si="696"/>
        <v>-</v>
      </c>
      <c r="TN66" s="539" t="str">
        <f t="shared" ca="1" si="696"/>
        <v>-</v>
      </c>
      <c r="TO66" s="539" t="str">
        <f t="shared" ca="1" si="696"/>
        <v>-</v>
      </c>
      <c r="TP66" s="539" t="str">
        <f t="shared" ca="1" si="696"/>
        <v>-</v>
      </c>
      <c r="TQ66" s="539" t="str">
        <f t="shared" ca="1" si="696"/>
        <v>-</v>
      </c>
      <c r="TR66" s="539" t="str">
        <f t="shared" ca="1" si="696"/>
        <v>-</v>
      </c>
      <c r="TS66" s="539" t="str">
        <f t="shared" ca="1" si="696"/>
        <v>-</v>
      </c>
      <c r="TT66" s="539" t="str">
        <f t="shared" ca="1" si="696"/>
        <v>-</v>
      </c>
      <c r="TU66" s="539" t="str">
        <f t="shared" ca="1" si="696"/>
        <v>-</v>
      </c>
      <c r="TV66" s="539" t="str">
        <f t="shared" ca="1" si="696"/>
        <v>-</v>
      </c>
      <c r="TW66" s="539" t="str">
        <f t="shared" ca="1" si="696"/>
        <v>-</v>
      </c>
      <c r="TX66" s="539" t="str">
        <f t="shared" ca="1" si="696"/>
        <v>-</v>
      </c>
      <c r="TY66" s="539" t="str">
        <f t="shared" ca="1" si="696"/>
        <v>-</v>
      </c>
      <c r="TZ66" s="539" t="str">
        <f t="shared" ca="1" si="696"/>
        <v>-</v>
      </c>
      <c r="UA66" s="549" t="b">
        <f t="shared" si="697"/>
        <v>1</v>
      </c>
      <c r="UB66" s="549" t="b">
        <f t="shared" si="697"/>
        <v>1</v>
      </c>
      <c r="UC66" s="549" t="b">
        <f t="shared" si="697"/>
        <v>1</v>
      </c>
      <c r="UD66" s="549" t="b">
        <f t="shared" si="697"/>
        <v>1</v>
      </c>
      <c r="UE66" s="549" t="b">
        <f t="shared" si="697"/>
        <v>1</v>
      </c>
      <c r="UF66" s="549" t="b">
        <f t="shared" si="697"/>
        <v>1</v>
      </c>
      <c r="UG66" s="549" t="b">
        <f t="shared" si="697"/>
        <v>1</v>
      </c>
      <c r="UH66" s="549" t="b">
        <f t="shared" si="697"/>
        <v>1</v>
      </c>
      <c r="UI66" s="549" t="b">
        <f t="shared" si="697"/>
        <v>1</v>
      </c>
      <c r="UJ66" s="549" t="b">
        <f t="shared" si="697"/>
        <v>1</v>
      </c>
      <c r="UK66" s="549" t="b">
        <f t="shared" si="697"/>
        <v>1</v>
      </c>
      <c r="UL66" s="549" t="b">
        <f t="shared" si="697"/>
        <v>1</v>
      </c>
      <c r="UM66" s="549" t="b">
        <f t="shared" si="697"/>
        <v>1</v>
      </c>
      <c r="UN66" s="549" t="b">
        <f t="shared" si="697"/>
        <v>1</v>
      </c>
      <c r="UO66" s="549" t="b">
        <f t="shared" si="697"/>
        <v>1</v>
      </c>
      <c r="UP66" s="549" t="b">
        <f t="shared" si="697"/>
        <v>1</v>
      </c>
      <c r="UQ66" s="549" t="b">
        <f t="shared" si="697"/>
        <v>1</v>
      </c>
      <c r="UR66" s="549" t="b">
        <f t="shared" si="697"/>
        <v>1</v>
      </c>
      <c r="US66" s="549" t="b">
        <f t="shared" si="697"/>
        <v>1</v>
      </c>
      <c r="UT66" s="549" t="b">
        <f t="shared" si="697"/>
        <v>1</v>
      </c>
      <c r="UU66" s="549" t="b">
        <f t="shared" si="697"/>
        <v>1</v>
      </c>
      <c r="UV66" s="549" t="b">
        <f t="shared" si="697"/>
        <v>1</v>
      </c>
      <c r="UW66" s="549" t="b">
        <f t="shared" si="697"/>
        <v>1</v>
      </c>
      <c r="UX66" s="549" t="b">
        <f t="shared" si="697"/>
        <v>1</v>
      </c>
      <c r="UY66" s="549" t="b">
        <f t="shared" si="697"/>
        <v>1</v>
      </c>
      <c r="UZ66" s="549" t="b">
        <f t="shared" si="697"/>
        <v>1</v>
      </c>
      <c r="VA66" s="19">
        <f t="shared" ca="1" si="671"/>
        <v>0</v>
      </c>
      <c r="VB66" s="23">
        <v>0</v>
      </c>
    </row>
    <row r="67" spans="1:574" outlineLevel="1">
      <c r="A67" s="21">
        <f t="shared" si="93"/>
        <v>62</v>
      </c>
      <c r="B67" s="21">
        <f t="shared" si="673"/>
        <v>18</v>
      </c>
      <c r="C67">
        <v>108</v>
      </c>
      <c r="D67" s="19" t="str">
        <f t="shared" ca="1" si="583"/>
        <v>SNSW</v>
      </c>
      <c r="E67" t="b">
        <v>0</v>
      </c>
      <c r="F67" t="b">
        <v>0</v>
      </c>
      <c r="G67" t="b">
        <f t="shared" si="699"/>
        <v>0</v>
      </c>
      <c r="H67" s="215">
        <f t="shared" ca="1" si="685"/>
        <v>13</v>
      </c>
      <c r="I67" s="26">
        <v>2</v>
      </c>
      <c r="J67" s="26">
        <v>1</v>
      </c>
      <c r="K67" s="26" t="str">
        <f>""</f>
        <v/>
      </c>
      <c r="L67" s="26">
        <v>0</v>
      </c>
      <c r="M67" s="26">
        <f t="shared" si="585"/>
        <v>2</v>
      </c>
      <c r="N67" s="26">
        <v>2</v>
      </c>
      <c r="O67" s="26">
        <v>3</v>
      </c>
      <c r="P67" s="26">
        <v>2</v>
      </c>
      <c r="Q67" s="26">
        <v>0</v>
      </c>
      <c r="R67" s="26">
        <v>0</v>
      </c>
      <c r="S67" s="26">
        <v>0</v>
      </c>
      <c r="T67" s="26">
        <v>0</v>
      </c>
      <c r="U67" s="26">
        <v>1</v>
      </c>
      <c r="V67" s="116">
        <v>1</v>
      </c>
      <c r="W67" s="116">
        <v>3</v>
      </c>
      <c r="X67" s="116">
        <v>3</v>
      </c>
      <c r="Y67" s="211"/>
      <c r="Z67" s="211"/>
      <c r="AA67" s="211"/>
      <c r="AB67" s="211"/>
      <c r="AC67" s="26">
        <v>0</v>
      </c>
      <c r="AD67" s="211"/>
      <c r="AE67" s="211"/>
      <c r="AF67" s="211"/>
      <c r="AG67" s="211"/>
      <c r="AH67" s="211"/>
      <c r="AI67" s="211"/>
      <c r="AJ67" s="211"/>
      <c r="AK67" s="211"/>
      <c r="AL67" s="136">
        <f t="shared" si="586"/>
        <v>2</v>
      </c>
      <c r="AM67" s="136">
        <f>INDEX(CHOOSE($O67,DataAutumn!i.AdultDrys,DataWinter!i.AdultDrys,DataSpring!i.AdultDrys),1,$N67)</f>
        <v>3</v>
      </c>
      <c r="AN67" s="5">
        <f t="shared" si="587"/>
        <v>2</v>
      </c>
      <c r="AO67" s="5">
        <f t="shared" si="587"/>
        <v>0</v>
      </c>
      <c r="AP67" s="5">
        <f t="shared" si="588"/>
        <v>1</v>
      </c>
      <c r="AQ67" s="211"/>
      <c r="AR67" s="211"/>
      <c r="AS67" s="356" t="str">
        <f t="shared" ca="1" si="589"/>
        <v>optimum_carry 00013 SNSW MWM    numbers5750 pasture449 Day204 Scan2-0000 RR000p GP100p WP120p MP120p T_TRUE (F33N11)</v>
      </c>
      <c r="AT67" s="9" t="str">
        <f ca="1">IF(COUNTIF(AS$5:AS67,AS67)=1,"-","Dup")</f>
        <v>-</v>
      </c>
      <c r="AU67" s="9"/>
      <c r="AV67" s="19" t="str">
        <f t="shared" ca="1" si="590"/>
        <v>-</v>
      </c>
      <c r="AW67" s="19" t="str">
        <f t="shared" ca="1" si="590"/>
        <v>-</v>
      </c>
      <c r="AX67" s="19" t="str">
        <f t="shared" ca="1" si="590"/>
        <v>-</v>
      </c>
      <c r="AY67" s="19" t="str">
        <f t="shared" ca="1" si="590"/>
        <v>-</v>
      </c>
      <c r="AZ67" s="19" t="str">
        <f t="shared" ca="1" si="590"/>
        <v>-</v>
      </c>
      <c r="BA67" s="19" t="str">
        <f t="shared" ca="1" si="590"/>
        <v>-</v>
      </c>
      <c r="BB67" s="19" t="str">
        <f t="shared" ca="1" si="590"/>
        <v>-</v>
      </c>
      <c r="BC67" s="19" t="str">
        <f t="shared" ca="1" si="590"/>
        <v>-</v>
      </c>
      <c r="BD67" s="9"/>
      <c r="BE67" s="5" t="b">
        <f t="shared" si="591"/>
        <v>0</v>
      </c>
      <c r="BF67" s="5" t="str">
        <f t="shared" si="591"/>
        <v>-</v>
      </c>
      <c r="BG67" s="5" t="b">
        <f t="shared" si="591"/>
        <v>0</v>
      </c>
      <c r="BH67" s="5" t="b">
        <f t="shared" si="591"/>
        <v>1</v>
      </c>
      <c r="BI67" s="5" t="b">
        <f t="shared" si="591"/>
        <v>1</v>
      </c>
      <c r="BJ67" s="136">
        <f t="shared" si="591"/>
        <v>0</v>
      </c>
      <c r="BK67" s="19" t="b">
        <f t="shared" ca="1" si="592"/>
        <v>0</v>
      </c>
      <c r="BL67" s="9"/>
      <c r="BM67" s="5" t="str">
        <f t="shared" ca="1" si="593"/>
        <v>-</v>
      </c>
      <c r="BN67" s="19" t="str">
        <f t="shared" ca="1" si="594"/>
        <v>-</v>
      </c>
      <c r="BO67" s="19" t="str">
        <f t="shared" ca="1" si="594"/>
        <v>-</v>
      </c>
      <c r="BP67" s="19" t="str">
        <f t="shared" ca="1" si="594"/>
        <v>-</v>
      </c>
      <c r="BQ67" s="5" t="str">
        <f t="shared" ca="1" si="595"/>
        <v>-</v>
      </c>
      <c r="BR67" s="19" t="str">
        <f t="shared" ca="1" si="596"/>
        <v>-</v>
      </c>
      <c r="BS67" s="5" t="str">
        <f t="shared" ca="1" si="597"/>
        <v>-</v>
      </c>
      <c r="BT67" s="19" t="str">
        <f t="shared" ca="1" si="598"/>
        <v>-</v>
      </c>
      <c r="BU67" s="19" t="str">
        <f t="shared" ca="1" si="598"/>
        <v>-</v>
      </c>
      <c r="BV67" s="19" t="str">
        <f t="shared" ca="1" si="598"/>
        <v>-</v>
      </c>
      <c r="BW67" s="5" t="str">
        <f t="shared" ca="1" si="599"/>
        <v>-</v>
      </c>
      <c r="BX67" s="9"/>
      <c r="BY67" s="5" t="b">
        <f t="shared" si="600"/>
        <v>0</v>
      </c>
      <c r="BZ67" s="5" t="str">
        <f t="shared" ca="1" si="601"/>
        <v>-</v>
      </c>
      <c r="CA67" s="5" t="str">
        <f t="shared" ca="1" si="602"/>
        <v>-</v>
      </c>
      <c r="CB67" s="5" t="str">
        <f t="shared" ca="1" si="602"/>
        <v>-</v>
      </c>
      <c r="CC67" s="5" t="str">
        <f t="shared" ca="1" si="602"/>
        <v>-</v>
      </c>
      <c r="CD67" s="5" t="str">
        <f t="shared" ca="1" si="602"/>
        <v>-</v>
      </c>
      <c r="CE67" s="5" t="str">
        <f t="shared" ca="1" si="602"/>
        <v>-</v>
      </c>
      <c r="CF67" s="5" t="str">
        <f t="shared" ca="1" si="602"/>
        <v>-</v>
      </c>
      <c r="CG67" s="5" t="str">
        <f t="shared" ca="1" si="602"/>
        <v>-</v>
      </c>
      <c r="CH67" s="5" t="str">
        <f t="shared" ca="1" si="602"/>
        <v>-</v>
      </c>
      <c r="CI67" s="9"/>
      <c r="CJ67" s="12" t="b">
        <v>1</v>
      </c>
      <c r="CK67" s="12" t="b">
        <v>1</v>
      </c>
      <c r="CL67" s="12" t="b">
        <v>1</v>
      </c>
      <c r="CM67" s="12">
        <v>22312000005</v>
      </c>
      <c r="CN67" s="12" t="b">
        <v>0</v>
      </c>
      <c r="CO67" s="19" t="str">
        <f t="shared" ca="1" si="603"/>
        <v>-</v>
      </c>
      <c r="CP67" s="19" t="str">
        <f t="shared" ca="1" si="603"/>
        <v>-</v>
      </c>
      <c r="CQ67" s="19" t="str">
        <f t="shared" ca="1" si="603"/>
        <v>-</v>
      </c>
      <c r="CR67" s="433">
        <f t="shared" si="604"/>
        <v>652</v>
      </c>
      <c r="CS67" s="433">
        <f t="shared" si="604"/>
        <v>686</v>
      </c>
      <c r="CT67" s="433">
        <f t="shared" si="604"/>
        <v>721</v>
      </c>
      <c r="CU67" s="144">
        <f t="shared" si="605"/>
        <v>378</v>
      </c>
      <c r="CV67" s="144">
        <f t="shared" si="605"/>
        <v>413</v>
      </c>
      <c r="CW67" s="144">
        <f t="shared" si="605"/>
        <v>448</v>
      </c>
      <c r="CX67" s="19" t="str">
        <f t="shared" ca="1" si="687"/>
        <v>-</v>
      </c>
      <c r="CY67" s="19" t="str">
        <f t="shared" ca="1" si="687"/>
        <v>-</v>
      </c>
      <c r="CZ67" s="19" t="str">
        <f t="shared" ca="1" si="687"/>
        <v>-</v>
      </c>
      <c r="DA67" s="19" t="str">
        <f t="shared" ca="1" si="687"/>
        <v>-</v>
      </c>
      <c r="DB67" s="19" t="str">
        <f t="shared" ca="1" si="687"/>
        <v>-</v>
      </c>
      <c r="DC67" s="19" t="str">
        <f t="shared" ca="1" si="687"/>
        <v>-</v>
      </c>
      <c r="DD67" s="19">
        <f t="shared" ca="1" si="687"/>
        <v>1</v>
      </c>
      <c r="DE67" s="19">
        <f t="shared" ca="1" si="687"/>
        <v>1</v>
      </c>
      <c r="DF67" s="19">
        <f t="shared" ca="1" si="687"/>
        <v>0</v>
      </c>
      <c r="DG67" s="19" t="str">
        <f t="shared" ca="1" si="687"/>
        <v>-</v>
      </c>
      <c r="DH67" s="19" t="str">
        <f t="shared" ca="1" si="687"/>
        <v>-</v>
      </c>
      <c r="DI67" s="19" t="str">
        <f t="shared" ca="1" si="687"/>
        <v>-</v>
      </c>
      <c r="DJ67" s="19" t="str">
        <f t="shared" ca="1" si="687"/>
        <v>-</v>
      </c>
      <c r="DK67" s="19" t="str">
        <f t="shared" ca="1" si="687"/>
        <v>-</v>
      </c>
      <c r="DL67" s="19">
        <f t="shared" ca="1" si="687"/>
        <v>0</v>
      </c>
      <c r="DM67" s="19" t="str">
        <f t="shared" ca="1" si="687"/>
        <v>-</v>
      </c>
      <c r="DN67" s="19" t="str">
        <f t="shared" ca="1" si="687"/>
        <v>-</v>
      </c>
      <c r="DO67" s="19" t="str">
        <f t="shared" ca="1" si="603"/>
        <v>-</v>
      </c>
      <c r="DP67" s="19">
        <f t="shared" ca="1" si="603"/>
        <v>0</v>
      </c>
      <c r="DQ67" s="19">
        <f t="shared" ca="1" si="603"/>
        <v>0</v>
      </c>
      <c r="DR67" s="9"/>
      <c r="DS67" s="19">
        <f t="shared" ca="1" si="700"/>
        <v>0</v>
      </c>
      <c r="DT67" s="19">
        <f t="shared" ca="1" si="700"/>
        <v>0</v>
      </c>
      <c r="DU67" s="19">
        <f t="shared" ca="1" si="700"/>
        <v>0</v>
      </c>
      <c r="DV67" s="19">
        <f t="shared" ca="1" si="700"/>
        <v>0</v>
      </c>
      <c r="DW67" s="19">
        <f t="shared" ca="1" si="700"/>
        <v>0</v>
      </c>
      <c r="DX67" s="19">
        <f t="shared" ca="1" si="700"/>
        <v>0</v>
      </c>
      <c r="DY67" s="19">
        <f t="shared" ca="1" si="700"/>
        <v>0</v>
      </c>
      <c r="DZ67" s="19">
        <f t="shared" ca="1" si="700"/>
        <v>0</v>
      </c>
      <c r="EA67" s="19">
        <f t="shared" ca="1" si="700"/>
        <v>0</v>
      </c>
      <c r="EB67" s="19">
        <f t="shared" ca="1" si="700"/>
        <v>0</v>
      </c>
      <c r="EC67" s="19">
        <f t="shared" ca="1" si="700"/>
        <v>0</v>
      </c>
      <c r="ED67" s="19">
        <f t="shared" ca="1" si="700"/>
        <v>0</v>
      </c>
      <c r="EE67" s="19">
        <f t="shared" ca="1" si="700"/>
        <v>0</v>
      </c>
      <c r="EF67" s="433">
        <f t="shared" si="608"/>
        <v>0</v>
      </c>
      <c r="EG67" s="433">
        <f t="shared" si="608"/>
        <v>0</v>
      </c>
      <c r="EH67" s="116">
        <f t="shared" si="609"/>
        <v>0</v>
      </c>
      <c r="EI67" s="116">
        <f t="shared" ca="1" si="609"/>
        <v>0</v>
      </c>
      <c r="EJ67" s="116">
        <f t="shared" ca="1" si="609"/>
        <v>0</v>
      </c>
      <c r="EK67" s="116">
        <f t="shared" ca="1" si="609"/>
        <v>0</v>
      </c>
      <c r="EL67" s="116">
        <f t="shared" ca="1" si="609"/>
        <v>0</v>
      </c>
      <c r="EM67" s="537">
        <f t="shared" ca="1" si="610"/>
        <v>0</v>
      </c>
      <c r="EN67" s="116">
        <f t="shared" ca="1" si="611"/>
        <v>0</v>
      </c>
      <c r="EO67" s="116">
        <f t="shared" ca="1" si="611"/>
        <v>0</v>
      </c>
      <c r="EP67" s="116">
        <f t="shared" ca="1" si="611"/>
        <v>0</v>
      </c>
      <c r="EQ67" s="116">
        <f t="shared" ca="1" si="611"/>
        <v>0</v>
      </c>
      <c r="ER67" s="116">
        <f t="shared" ca="1" si="611"/>
        <v>0</v>
      </c>
      <c r="ES67" s="537">
        <f t="shared" ca="1" si="612"/>
        <v>0</v>
      </c>
      <c r="ET67" s="116">
        <f t="shared" ca="1" si="613"/>
        <v>0</v>
      </c>
      <c r="EU67" s="116">
        <f t="shared" ca="1" si="613"/>
        <v>0</v>
      </c>
      <c r="EV67" s="116">
        <f t="shared" ca="1" si="613"/>
        <v>0</v>
      </c>
      <c r="EW67" s="116">
        <f t="shared" ca="1" si="613"/>
        <v>0</v>
      </c>
      <c r="EX67" s="116">
        <f t="shared" ca="1" si="613"/>
        <v>0</v>
      </c>
      <c r="EY67" s="537">
        <f t="shared" ca="1" si="614"/>
        <v>0</v>
      </c>
      <c r="EZ67" s="116">
        <f t="shared" ca="1" si="615"/>
        <v>0</v>
      </c>
      <c r="FA67" s="116">
        <f t="shared" ca="1" si="615"/>
        <v>0</v>
      </c>
      <c r="FB67" s="116">
        <f t="shared" ca="1" si="615"/>
        <v>0</v>
      </c>
      <c r="FC67" s="116">
        <f t="shared" ca="1" si="615"/>
        <v>0</v>
      </c>
      <c r="FD67" s="116">
        <f t="shared" ca="1" si="615"/>
        <v>0</v>
      </c>
      <c r="FE67" s="537">
        <f t="shared" ca="1" si="616"/>
        <v>0</v>
      </c>
      <c r="FF67" s="116">
        <f t="shared" ca="1" si="617"/>
        <v>0</v>
      </c>
      <c r="FG67" s="116">
        <f t="shared" ca="1" si="617"/>
        <v>0</v>
      </c>
      <c r="FH67" s="116">
        <f t="shared" ca="1" si="617"/>
        <v>0</v>
      </c>
      <c r="FI67" s="116">
        <f t="shared" ca="1" si="617"/>
        <v>0</v>
      </c>
      <c r="FJ67" s="116">
        <f t="shared" ca="1" si="617"/>
        <v>0</v>
      </c>
      <c r="FK67" s="537">
        <f t="shared" ca="1" si="618"/>
        <v>0</v>
      </c>
      <c r="FL67" s="116">
        <f t="shared" ca="1" si="619"/>
        <v>0</v>
      </c>
      <c r="FM67" s="116">
        <f t="shared" ca="1" si="619"/>
        <v>0</v>
      </c>
      <c r="FN67" s="116">
        <f t="shared" ca="1" si="619"/>
        <v>0</v>
      </c>
      <c r="FO67" s="116">
        <f t="shared" ca="1" si="619"/>
        <v>0</v>
      </c>
      <c r="FP67" s="116">
        <f t="shared" ca="1" si="619"/>
        <v>0</v>
      </c>
      <c r="FQ67" s="537">
        <f t="shared" ca="1" si="620"/>
        <v>0</v>
      </c>
      <c r="FR67" s="117">
        <f t="shared" ca="1" si="621"/>
        <v>0</v>
      </c>
      <c r="FS67" s="117">
        <f t="shared" ca="1" si="621"/>
        <v>0</v>
      </c>
      <c r="FT67" s="117">
        <f t="shared" ca="1" si="621"/>
        <v>0</v>
      </c>
      <c r="FU67" s="117">
        <f t="shared" ca="1" si="621"/>
        <v>0</v>
      </c>
      <c r="FV67" s="556">
        <f t="shared" ca="1" si="688"/>
        <v>0</v>
      </c>
      <c r="FW67" s="556">
        <f t="shared" ca="1" si="688"/>
        <v>0</v>
      </c>
      <c r="FX67" s="556">
        <f t="shared" ca="1" si="688"/>
        <v>0</v>
      </c>
      <c r="FY67" s="556">
        <f t="shared" ca="1" si="688"/>
        <v>0</v>
      </c>
      <c r="FZ67" s="556">
        <f t="shared" ca="1" si="688"/>
        <v>0</v>
      </c>
      <c r="GA67" s="556">
        <f t="shared" ca="1" si="688"/>
        <v>0</v>
      </c>
      <c r="GB67" s="556">
        <f t="shared" ca="1" si="688"/>
        <v>0</v>
      </c>
      <c r="GC67" s="556">
        <f t="shared" ca="1" si="688"/>
        <v>0</v>
      </c>
      <c r="GD67" s="556">
        <f t="shared" ca="1" si="688"/>
        <v>0</v>
      </c>
      <c r="GE67" s="556">
        <f t="shared" ca="1" si="688"/>
        <v>0</v>
      </c>
      <c r="GF67" s="556">
        <f t="shared" ca="1" si="688"/>
        <v>0</v>
      </c>
      <c r="GG67" s="556">
        <f t="shared" ca="1" si="688"/>
        <v>0</v>
      </c>
      <c r="GH67" s="556">
        <f t="shared" ca="1" si="688"/>
        <v>0</v>
      </c>
      <c r="GI67" s="556">
        <f t="shared" ca="1" si="688"/>
        <v>0</v>
      </c>
      <c r="GJ67" s="556">
        <f t="shared" ca="1" si="688"/>
        <v>0</v>
      </c>
      <c r="GK67" s="556">
        <f t="shared" ca="1" si="688"/>
        <v>0</v>
      </c>
      <c r="GL67" s="556">
        <f t="shared" ca="1" si="688"/>
        <v>0</v>
      </c>
      <c r="GM67" s="556">
        <f t="shared" ca="1" si="688"/>
        <v>0</v>
      </c>
      <c r="GN67" s="556">
        <f t="shared" ca="1" si="688"/>
        <v>0</v>
      </c>
      <c r="GO67" s="556">
        <f t="shared" ca="1" si="688"/>
        <v>0</v>
      </c>
      <c r="GP67" s="19">
        <f t="shared" ca="1" si="623"/>
        <v>0</v>
      </c>
      <c r="GQ67" s="116">
        <f t="shared" ca="1" si="624"/>
        <v>0</v>
      </c>
      <c r="GR67" s="116">
        <f t="shared" ca="1" si="624"/>
        <v>0</v>
      </c>
      <c r="GS67" s="116">
        <f t="shared" ca="1" si="624"/>
        <v>0</v>
      </c>
      <c r="GT67" s="116">
        <f t="shared" ca="1" si="624"/>
        <v>0</v>
      </c>
      <c r="GU67" s="116">
        <f t="shared" ca="1" si="624"/>
        <v>0</v>
      </c>
      <c r="GV67" s="537">
        <f t="shared" ca="1" si="625"/>
        <v>0</v>
      </c>
      <c r="GW67" s="116">
        <f t="shared" ca="1" si="626"/>
        <v>0</v>
      </c>
      <c r="GX67" s="116">
        <f t="shared" ca="1" si="626"/>
        <v>0</v>
      </c>
      <c r="GY67" s="116">
        <f t="shared" ca="1" si="626"/>
        <v>0</v>
      </c>
      <c r="GZ67" s="116">
        <f t="shared" ca="1" si="626"/>
        <v>0</v>
      </c>
      <c r="HA67" s="116">
        <f t="shared" ca="1" si="626"/>
        <v>0</v>
      </c>
      <c r="HB67" s="537">
        <f t="shared" ca="1" si="627"/>
        <v>0</v>
      </c>
      <c r="HC67" s="116">
        <f t="shared" ca="1" si="628"/>
        <v>0</v>
      </c>
      <c r="HD67" s="116">
        <f t="shared" ca="1" si="628"/>
        <v>0</v>
      </c>
      <c r="HE67" s="116">
        <f t="shared" ca="1" si="628"/>
        <v>0</v>
      </c>
      <c r="HF67" s="116">
        <f t="shared" ca="1" si="628"/>
        <v>0</v>
      </c>
      <c r="HG67" s="116">
        <f t="shared" ca="1" si="628"/>
        <v>0</v>
      </c>
      <c r="HH67" s="537">
        <f t="shared" ca="1" si="629"/>
        <v>0</v>
      </c>
      <c r="HI67" s="116">
        <f t="shared" ca="1" si="630"/>
        <v>0</v>
      </c>
      <c r="HJ67" s="116">
        <f t="shared" ca="1" si="630"/>
        <v>0</v>
      </c>
      <c r="HK67" s="116">
        <f t="shared" ca="1" si="630"/>
        <v>0</v>
      </c>
      <c r="HL67" s="116">
        <f t="shared" ca="1" si="630"/>
        <v>0</v>
      </c>
      <c r="HM67" s="116">
        <f t="shared" ca="1" si="630"/>
        <v>0</v>
      </c>
      <c r="HN67" s="537">
        <f t="shared" ca="1" si="631"/>
        <v>0</v>
      </c>
      <c r="HO67" s="116">
        <f t="shared" ca="1" si="632"/>
        <v>0</v>
      </c>
      <c r="HP67" s="116">
        <f t="shared" ca="1" si="632"/>
        <v>0</v>
      </c>
      <c r="HQ67" s="116">
        <f t="shared" ca="1" si="632"/>
        <v>0</v>
      </c>
      <c r="HR67" s="116">
        <f t="shared" ca="1" si="632"/>
        <v>0</v>
      </c>
      <c r="HS67" s="116">
        <f t="shared" ca="1" si="632"/>
        <v>0</v>
      </c>
      <c r="HT67" s="537">
        <f t="shared" ca="1" si="633"/>
        <v>0</v>
      </c>
      <c r="HU67" s="116">
        <f t="shared" ca="1" si="634"/>
        <v>0</v>
      </c>
      <c r="HV67" s="116">
        <f t="shared" ca="1" si="634"/>
        <v>0</v>
      </c>
      <c r="HW67" s="116">
        <f t="shared" ca="1" si="634"/>
        <v>0</v>
      </c>
      <c r="HX67" s="116">
        <f t="shared" ca="1" si="634"/>
        <v>0</v>
      </c>
      <c r="HY67" s="116">
        <f t="shared" ca="1" si="634"/>
        <v>0</v>
      </c>
      <c r="HZ67" s="537">
        <f t="shared" ca="1" si="635"/>
        <v>0</v>
      </c>
      <c r="IA67" s="117">
        <f t="shared" ca="1" si="636"/>
        <v>0</v>
      </c>
      <c r="IB67" s="117">
        <f t="shared" ca="1" si="636"/>
        <v>0</v>
      </c>
      <c r="IC67" s="117">
        <f t="shared" ca="1" si="636"/>
        <v>0</v>
      </c>
      <c r="ID67" s="117">
        <f t="shared" ca="1" si="636"/>
        <v>0</v>
      </c>
      <c r="IE67" s="556">
        <f t="shared" ca="1" si="689"/>
        <v>0</v>
      </c>
      <c r="IF67" s="556">
        <f t="shared" ca="1" si="689"/>
        <v>0</v>
      </c>
      <c r="IG67" s="556">
        <f t="shared" ca="1" si="689"/>
        <v>0</v>
      </c>
      <c r="IH67" s="556">
        <f t="shared" ca="1" si="689"/>
        <v>0</v>
      </c>
      <c r="II67" s="556">
        <f t="shared" ca="1" si="689"/>
        <v>0</v>
      </c>
      <c r="IJ67" s="556">
        <f t="shared" ca="1" si="689"/>
        <v>0</v>
      </c>
      <c r="IK67" s="556">
        <f t="shared" ca="1" si="689"/>
        <v>0</v>
      </c>
      <c r="IL67" s="556">
        <f t="shared" ca="1" si="689"/>
        <v>0</v>
      </c>
      <c r="IM67" s="556">
        <f t="shared" ca="1" si="689"/>
        <v>0</v>
      </c>
      <c r="IN67" s="556">
        <f t="shared" ca="1" si="689"/>
        <v>0</v>
      </c>
      <c r="IO67" s="556">
        <f t="shared" ca="1" si="689"/>
        <v>0</v>
      </c>
      <c r="IP67" s="556">
        <f t="shared" ca="1" si="689"/>
        <v>0</v>
      </c>
      <c r="IQ67" s="556">
        <f t="shared" ca="1" si="689"/>
        <v>0</v>
      </c>
      <c r="IR67" s="556">
        <f t="shared" ca="1" si="689"/>
        <v>0</v>
      </c>
      <c r="IS67" s="556">
        <f t="shared" ca="1" si="689"/>
        <v>0</v>
      </c>
      <c r="IT67" s="556">
        <f t="shared" ca="1" si="689"/>
        <v>0</v>
      </c>
      <c r="IU67" s="556">
        <f t="shared" ca="1" si="689"/>
        <v>0</v>
      </c>
      <c r="IV67" s="556">
        <f t="shared" ca="1" si="689"/>
        <v>0</v>
      </c>
      <c r="IW67" s="556">
        <f t="shared" ca="1" si="689"/>
        <v>0</v>
      </c>
      <c r="IX67" s="556">
        <f t="shared" ca="1" si="689"/>
        <v>0</v>
      </c>
      <c r="IY67" s="19">
        <f t="shared" ca="1" si="638"/>
        <v>0</v>
      </c>
      <c r="IZ67" s="5">
        <f t="shared" si="639"/>
        <v>67</v>
      </c>
      <c r="JA67" s="9"/>
      <c r="JB67" s="5">
        <f t="shared" si="640"/>
        <v>1</v>
      </c>
      <c r="JC67" s="5" t="b">
        <f t="shared" si="640"/>
        <v>0</v>
      </c>
      <c r="JD67" s="19">
        <f t="shared" ca="1" si="690"/>
        <v>0</v>
      </c>
      <c r="JE67" s="5">
        <f t="shared" si="642"/>
        <v>0</v>
      </c>
      <c r="JF67" s="5">
        <f t="shared" si="643"/>
        <v>1.2500000000000001E-2</v>
      </c>
      <c r="JG67" s="5">
        <f t="shared" si="644"/>
        <v>0</v>
      </c>
      <c r="JH67" s="19">
        <f t="shared" ca="1" si="690"/>
        <v>0</v>
      </c>
      <c r="JI67" s="5">
        <f t="shared" si="645"/>
        <v>60</v>
      </c>
      <c r="JJ67" s="5">
        <f t="shared" si="646"/>
        <v>1</v>
      </c>
      <c r="JK67" s="19">
        <f t="shared" ca="1" si="690"/>
        <v>0</v>
      </c>
      <c r="JL67" s="19">
        <f t="shared" ca="1" si="690"/>
        <v>0</v>
      </c>
      <c r="JM67" s="19">
        <f t="shared" ca="1" si="690"/>
        <v>0</v>
      </c>
      <c r="JN67" s="19">
        <f t="shared" ca="1" si="690"/>
        <v>0</v>
      </c>
      <c r="JO67" s="19">
        <f t="shared" ca="1" si="690"/>
        <v>0</v>
      </c>
      <c r="JP67" s="19">
        <f t="shared" ca="1" si="690"/>
        <v>0</v>
      </c>
      <c r="JQ67" s="19">
        <f t="shared" ca="1" si="690"/>
        <v>0</v>
      </c>
      <c r="JR67" s="19">
        <f t="shared" ca="1" si="690"/>
        <v>0</v>
      </c>
      <c r="JS67" s="19">
        <f t="shared" ca="1" si="690"/>
        <v>0</v>
      </c>
      <c r="JT67" s="19">
        <f t="shared" ca="1" si="690"/>
        <v>0</v>
      </c>
      <c r="JU67" s="19">
        <f t="shared" ca="1" si="690"/>
        <v>0</v>
      </c>
      <c r="JV67" s="19">
        <f t="shared" ca="1" si="690"/>
        <v>0</v>
      </c>
      <c r="JW67" s="19">
        <f t="shared" ca="1" si="690"/>
        <v>0</v>
      </c>
      <c r="JX67" s="19">
        <f t="shared" ca="1" si="690"/>
        <v>0</v>
      </c>
      <c r="JY67" s="19">
        <f t="shared" ca="1" si="690"/>
        <v>0</v>
      </c>
      <c r="JZ67" s="19">
        <f t="shared" ca="1" si="690"/>
        <v>0</v>
      </c>
      <c r="KA67" s="19">
        <f t="shared" ca="1" si="690"/>
        <v>0</v>
      </c>
      <c r="KB67" s="19">
        <f t="shared" ca="1" si="690"/>
        <v>0</v>
      </c>
      <c r="KC67" s="19">
        <f t="shared" ca="1" si="690"/>
        <v>0</v>
      </c>
      <c r="KD67" s="19">
        <f t="shared" ca="1" si="690"/>
        <v>0</v>
      </c>
      <c r="KE67" s="19">
        <f t="shared" ca="1" si="690"/>
        <v>0</v>
      </c>
      <c r="KF67" s="5">
        <f t="shared" si="647"/>
        <v>0</v>
      </c>
      <c r="KG67" s="5">
        <f t="shared" si="647"/>
        <v>6.25E-2</v>
      </c>
      <c r="KH67" s="5">
        <f t="shared" si="647"/>
        <v>6.25E-2</v>
      </c>
      <c r="KI67" s="5">
        <f t="shared" si="647"/>
        <v>6.25E-2</v>
      </c>
      <c r="KJ67" s="19">
        <f t="shared" ca="1" si="690"/>
        <v>0</v>
      </c>
      <c r="KK67" s="19">
        <f t="shared" ca="1" si="690"/>
        <v>0</v>
      </c>
      <c r="KL67" s="19">
        <f t="shared" ca="1" si="690"/>
        <v>0</v>
      </c>
      <c r="KM67" s="19">
        <f t="shared" ca="1" si="690"/>
        <v>0</v>
      </c>
      <c r="KN67" s="19">
        <f t="shared" ca="1" si="690"/>
        <v>1</v>
      </c>
      <c r="KO67" s="19">
        <f t="shared" ca="1" si="690"/>
        <v>0</v>
      </c>
      <c r="KP67" s="19">
        <f t="shared" ca="1" si="690"/>
        <v>1</v>
      </c>
      <c r="KQ67" s="9"/>
      <c r="KR67" s="5" t="b">
        <f t="shared" ca="1" si="648"/>
        <v>1</v>
      </c>
      <c r="KS67" s="5" t="b">
        <f t="shared" si="649"/>
        <v>0</v>
      </c>
      <c r="KT67" s="5" t="b">
        <f t="shared" si="649"/>
        <v>0</v>
      </c>
      <c r="KU67" s="5" t="b">
        <f t="shared" si="649"/>
        <v>1</v>
      </c>
      <c r="KV67" s="136">
        <f t="shared" si="650"/>
        <v>2</v>
      </c>
      <c r="KW67" s="136">
        <f t="shared" si="650"/>
        <v>2</v>
      </c>
      <c r="KX67" s="5" t="b">
        <f t="shared" si="651"/>
        <v>0</v>
      </c>
      <c r="KY67" s="5" t="b">
        <f t="shared" si="651"/>
        <v>1</v>
      </c>
      <c r="KZ67" s="5" t="b">
        <f t="shared" si="651"/>
        <v>1</v>
      </c>
      <c r="LA67" s="5" t="b">
        <f t="shared" si="651"/>
        <v>0</v>
      </c>
      <c r="LB67" s="5">
        <f t="shared" si="652"/>
        <v>1</v>
      </c>
      <c r="LC67" s="5">
        <f t="shared" si="652"/>
        <v>0</v>
      </c>
      <c r="LD67" s="5" t="b">
        <f t="shared" si="653"/>
        <v>0</v>
      </c>
      <c r="LE67" s="5" t="str" cm="1">
        <f t="array" aca="1" ref="LE67" ca="1">IF(OR(LF67:LM67&lt;&gt;"-"),TRUE,"-")</f>
        <v>-</v>
      </c>
      <c r="LF67" s="19" t="str">
        <f t="shared" ca="1" si="654"/>
        <v>-</v>
      </c>
      <c r="LG67" s="19" t="str">
        <f t="shared" ca="1" si="654"/>
        <v>-</v>
      </c>
      <c r="LH67" s="19" t="str">
        <f t="shared" ca="1" si="654"/>
        <v>-</v>
      </c>
      <c r="LI67" s="19" t="str">
        <f t="shared" ca="1" si="654"/>
        <v>-</v>
      </c>
      <c r="LJ67" s="19" t="str">
        <f t="shared" ca="1" si="654"/>
        <v>-</v>
      </c>
      <c r="LK67" s="19" t="str">
        <f t="shared" ca="1" si="654"/>
        <v>-</v>
      </c>
      <c r="LL67" s="19" t="str">
        <f t="shared" ca="1" si="654"/>
        <v>-</v>
      </c>
      <c r="LM67" s="19" t="str">
        <f t="shared" ca="1" si="654"/>
        <v>-</v>
      </c>
      <c r="LN67" s="466">
        <f>$LN$54*1.15</f>
        <v>5750</v>
      </c>
      <c r="LO67" s="5" t="b">
        <f t="array" aca="1" ref="LO67" ca="1">IF(OR(LP67:LV67&lt;&gt;"-"),TRUE,"-")</f>
        <v>1</v>
      </c>
      <c r="LP67" s="19">
        <f t="shared" ca="1" si="655"/>
        <v>0</v>
      </c>
      <c r="LQ67" s="19" t="str">
        <f t="shared" ca="1" si="655"/>
        <v>-</v>
      </c>
      <c r="LR67" s="19">
        <f t="shared" ca="1" si="655"/>
        <v>999999</v>
      </c>
      <c r="LS67" s="19">
        <f t="shared" ca="1" si="655"/>
        <v>999999</v>
      </c>
      <c r="LT67" s="19">
        <f t="shared" ca="1" si="655"/>
        <v>999999</v>
      </c>
      <c r="LU67" s="19">
        <f t="shared" ca="1" si="655"/>
        <v>999999</v>
      </c>
      <c r="LV67" s="19">
        <f t="shared" ca="1" si="655"/>
        <v>999999</v>
      </c>
      <c r="LW67" s="19" t="str">
        <f t="shared" ca="1" si="655"/>
        <v>-</v>
      </c>
      <c r="LX67" s="19" t="str">
        <f t="shared" ca="1" si="655"/>
        <v>-</v>
      </c>
      <c r="LY67" s="19" t="str">
        <f t="shared" ca="1" si="655"/>
        <v>-</v>
      </c>
      <c r="LZ67" s="19" t="b">
        <f t="shared" ca="1" si="656"/>
        <v>1</v>
      </c>
      <c r="MA67" s="19">
        <f t="shared" ca="1" si="656"/>
        <v>0</v>
      </c>
      <c r="MB67" s="5" t="str">
        <f t="shared" si="657"/>
        <v>-</v>
      </c>
      <c r="MC67" s="5" t="str">
        <f t="shared" si="657"/>
        <v>-</v>
      </c>
      <c r="MD67" s="5" t="str">
        <f t="shared" si="657"/>
        <v>-</v>
      </c>
      <c r="ME67" s="5" t="str">
        <f t="shared" si="657"/>
        <v>-</v>
      </c>
      <c r="MF67" s="19" t="str">
        <f t="shared" ca="1" si="691"/>
        <v>-</v>
      </c>
      <c r="MG67" s="19" t="str">
        <f t="shared" ca="1" si="691"/>
        <v>-</v>
      </c>
      <c r="MH67" s="19" t="str">
        <f t="shared" ca="1" si="691"/>
        <v>-</v>
      </c>
      <c r="MI67" s="19" t="str">
        <f t="shared" ca="1" si="691"/>
        <v>-</v>
      </c>
      <c r="MJ67" s="19">
        <f t="shared" ca="1" si="691"/>
        <v>0.5</v>
      </c>
      <c r="MK67" s="19">
        <f t="shared" ca="1" si="691"/>
        <v>0.5</v>
      </c>
      <c r="ML67" s="19" t="str">
        <f t="shared" ca="1" si="691"/>
        <v>-</v>
      </c>
      <c r="MM67" s="5">
        <f t="shared" si="659"/>
        <v>0</v>
      </c>
      <c r="MN67" s="5">
        <f t="shared" si="659"/>
        <v>500</v>
      </c>
      <c r="MO67" s="5">
        <f t="shared" si="659"/>
        <v>500</v>
      </c>
      <c r="MP67" s="5" t="str">
        <f t="shared" si="659"/>
        <v>-</v>
      </c>
      <c r="MQ67" s="5">
        <f t="shared" si="659"/>
        <v>150</v>
      </c>
      <c r="MR67" s="5">
        <f t="shared" si="659"/>
        <v>364</v>
      </c>
      <c r="MS67" s="5">
        <f t="shared" si="660"/>
        <v>1</v>
      </c>
      <c r="MT67" s="9"/>
      <c r="MU67" s="19">
        <f t="shared" ca="1" si="691"/>
        <v>70</v>
      </c>
      <c r="MV67" s="19">
        <f t="shared" ca="1" si="691"/>
        <v>50</v>
      </c>
      <c r="MW67" s="19">
        <f t="shared" ca="1" si="691"/>
        <v>75</v>
      </c>
      <c r="MX67" s="19">
        <f t="shared" ca="1" si="691"/>
        <v>50</v>
      </c>
      <c r="MY67" s="5">
        <f t="shared" si="661"/>
        <v>1.2</v>
      </c>
      <c r="MZ67" s="5">
        <f t="shared" si="662"/>
        <v>1.2</v>
      </c>
      <c r="NA67" s="5">
        <f t="shared" si="663"/>
        <v>1</v>
      </c>
      <c r="NB67" s="9"/>
      <c r="NC67" s="19" t="b">
        <f t="shared" ca="1" si="664"/>
        <v>0</v>
      </c>
      <c r="ND67" s="19" t="b">
        <f t="shared" ca="1" si="664"/>
        <v>0</v>
      </c>
      <c r="NE67" s="19">
        <f t="shared" ca="1" si="664"/>
        <v>2</v>
      </c>
      <c r="NF67" s="19">
        <f t="shared" ca="1" si="664"/>
        <v>1</v>
      </c>
      <c r="NG67" s="19">
        <f t="shared" ca="1" si="664"/>
        <v>2</v>
      </c>
      <c r="NH67" s="19">
        <f t="shared" ca="1" si="664"/>
        <v>0</v>
      </c>
      <c r="NI67" s="19" t="str">
        <f t="shared" ca="1" si="664"/>
        <v>-</v>
      </c>
      <c r="NJ67" s="466" t="b">
        <v>1</v>
      </c>
      <c r="NK67" s="19">
        <f t="shared" ca="1" si="664"/>
        <v>448.65000000000003</v>
      </c>
      <c r="NL67" s="19" t="str">
        <f t="shared" ca="1" si="664"/>
        <v>-</v>
      </c>
      <c r="NM67" s="19">
        <f t="shared" ca="1" si="691"/>
        <v>1</v>
      </c>
      <c r="NN67" s="19">
        <f t="shared" ca="1" si="691"/>
        <v>1</v>
      </c>
      <c r="NO67" s="19">
        <f t="shared" ca="1" si="691"/>
        <v>1</v>
      </c>
      <c r="NP67" s="19">
        <f t="shared" ca="1" si="691"/>
        <v>1</v>
      </c>
      <c r="NQ67" s="19">
        <f t="shared" ca="1" si="691"/>
        <v>1</v>
      </c>
      <c r="NR67" s="19">
        <f t="shared" ca="1" si="691"/>
        <v>1</v>
      </c>
      <c r="NS67" s="19">
        <f t="shared" ca="1" si="691"/>
        <v>1</v>
      </c>
      <c r="NT67" s="19">
        <f t="shared" ca="1" si="691"/>
        <v>1</v>
      </c>
      <c r="NU67" s="19">
        <f t="shared" ca="1" si="691"/>
        <v>1</v>
      </c>
      <c r="NV67" s="9"/>
      <c r="NW67" s="539" t="str">
        <f t="shared" si="692"/>
        <v>-</v>
      </c>
      <c r="NX67" s="539" t="str">
        <f t="shared" si="692"/>
        <v>-</v>
      </c>
      <c r="NY67" s="539" t="str">
        <f t="shared" si="692"/>
        <v>-</v>
      </c>
      <c r="NZ67" s="539" t="str">
        <f t="shared" ref="NZ67:PF67" si="701">IF(AND($O67=NZ$19, $AP67=NZ$21),TRUE,"-")</f>
        <v>-</v>
      </c>
      <c r="OA67" s="539" t="str">
        <f t="shared" si="701"/>
        <v>-</v>
      </c>
      <c r="OB67" s="539" t="str">
        <f t="shared" si="701"/>
        <v>-</v>
      </c>
      <c r="OC67" s="539" t="str">
        <f t="shared" ca="1" si="701"/>
        <v>-</v>
      </c>
      <c r="OD67" s="539" t="str">
        <f t="shared" ca="1" si="701"/>
        <v>-</v>
      </c>
      <c r="OE67" s="539" t="str">
        <f t="shared" ca="1" si="701"/>
        <v>-</v>
      </c>
      <c r="OF67" s="539" t="str">
        <f t="shared" ca="1" si="701"/>
        <v>-</v>
      </c>
      <c r="OG67" s="539" t="str">
        <f t="shared" ca="1" si="701"/>
        <v>-</v>
      </c>
      <c r="OH67" s="539" t="str">
        <f t="shared" ca="1" si="701"/>
        <v>-</v>
      </c>
      <c r="OI67" s="539" t="str">
        <f t="shared" ca="1" si="701"/>
        <v>-</v>
      </c>
      <c r="OJ67" s="539" t="str">
        <f t="shared" ca="1" si="701"/>
        <v>-</v>
      </c>
      <c r="OK67" s="539" t="str">
        <f t="shared" ca="1" si="701"/>
        <v>-</v>
      </c>
      <c r="OL67" s="539" t="str">
        <f t="shared" ca="1" si="701"/>
        <v>-</v>
      </c>
      <c r="OM67" s="539" t="str">
        <f t="shared" ca="1" si="701"/>
        <v>-</v>
      </c>
      <c r="ON67" s="539" t="str">
        <f t="shared" ca="1" si="701"/>
        <v>-</v>
      </c>
      <c r="OO67" s="539" t="str">
        <f t="shared" ca="1" si="701"/>
        <v>-</v>
      </c>
      <c r="OP67" s="539" t="str">
        <f t="shared" ca="1" si="701"/>
        <v>-</v>
      </c>
      <c r="OQ67" s="539" t="str">
        <f t="shared" ca="1" si="701"/>
        <v>-</v>
      </c>
      <c r="OR67" s="539" t="str">
        <f t="shared" ca="1" si="701"/>
        <v>-</v>
      </c>
      <c r="OS67" s="539" t="str">
        <f t="shared" ca="1" si="701"/>
        <v>-</v>
      </c>
      <c r="OT67" s="539" t="str">
        <f t="shared" ca="1" si="701"/>
        <v>-</v>
      </c>
      <c r="OU67" s="539" t="str">
        <f t="shared" ca="1" si="701"/>
        <v>-</v>
      </c>
      <c r="OV67" s="539" t="str">
        <f t="shared" ca="1" si="701"/>
        <v>-</v>
      </c>
      <c r="OW67" s="539" t="str">
        <f t="shared" ca="1" si="701"/>
        <v>-</v>
      </c>
      <c r="OX67" s="539" t="str">
        <f t="shared" ca="1" si="701"/>
        <v>-</v>
      </c>
      <c r="OY67" s="539" t="str">
        <f t="shared" ca="1" si="701"/>
        <v>-</v>
      </c>
      <c r="OZ67" s="539" t="str">
        <f t="shared" ca="1" si="701"/>
        <v>-</v>
      </c>
      <c r="PA67" s="539" t="str">
        <f t="shared" ca="1" si="701"/>
        <v>-</v>
      </c>
      <c r="PB67" s="539" t="str">
        <f t="shared" ca="1" si="701"/>
        <v>-</v>
      </c>
      <c r="PC67" s="539" t="str">
        <f t="shared" ca="1" si="701"/>
        <v>-</v>
      </c>
      <c r="PD67" s="539" t="str">
        <f t="shared" ca="1" si="701"/>
        <v>-</v>
      </c>
      <c r="PE67" s="539" t="str">
        <f t="shared" ca="1" si="701"/>
        <v>-</v>
      </c>
      <c r="PF67" s="539" t="str">
        <f t="shared" ca="1" si="701"/>
        <v>-</v>
      </c>
      <c r="PG67" s="549" t="str">
        <f t="shared" si="693"/>
        <v>-</v>
      </c>
      <c r="PH67" s="549" t="str">
        <f t="shared" si="693"/>
        <v>-</v>
      </c>
      <c r="PI67" s="549" t="str">
        <f t="shared" si="693"/>
        <v>-</v>
      </c>
      <c r="PJ67" s="549" t="str">
        <f t="shared" si="693"/>
        <v>-</v>
      </c>
      <c r="PK67" s="549" t="str">
        <f t="shared" si="693"/>
        <v>-</v>
      </c>
      <c r="PL67" s="549" t="str">
        <f t="shared" si="693"/>
        <v>-</v>
      </c>
      <c r="PM67" s="549" t="str">
        <f t="shared" si="693"/>
        <v>-</v>
      </c>
      <c r="PN67" s="549" t="str">
        <f t="shared" si="693"/>
        <v>-</v>
      </c>
      <c r="PO67" s="549" t="str">
        <f t="shared" si="693"/>
        <v>-</v>
      </c>
      <c r="PP67" s="549" t="str">
        <f t="shared" si="693"/>
        <v>-</v>
      </c>
      <c r="PQ67" s="549" t="str">
        <f t="shared" si="693"/>
        <v>-</v>
      </c>
      <c r="PR67" s="549" t="str">
        <f t="shared" si="693"/>
        <v>-</v>
      </c>
      <c r="PS67" s="549" t="str">
        <f t="shared" si="693"/>
        <v>-</v>
      </c>
      <c r="PT67" s="549" t="str">
        <f t="shared" si="693"/>
        <v>-</v>
      </c>
      <c r="PU67" s="549" t="str">
        <f t="shared" si="693"/>
        <v>-</v>
      </c>
      <c r="PV67" s="549" t="str">
        <f t="shared" si="693"/>
        <v>-</v>
      </c>
      <c r="PW67" s="549" t="str">
        <f t="shared" si="693"/>
        <v>-</v>
      </c>
      <c r="PX67" s="549" t="str">
        <f t="shared" si="693"/>
        <v>-</v>
      </c>
      <c r="PY67" s="549" t="str">
        <f t="shared" si="693"/>
        <v>-</v>
      </c>
      <c r="PZ67" s="549" t="str">
        <f t="shared" si="693"/>
        <v>-</v>
      </c>
      <c r="QA67" s="549" t="str">
        <f t="shared" si="693"/>
        <v>-</v>
      </c>
      <c r="QB67" s="549" t="str">
        <f t="shared" si="693"/>
        <v>-</v>
      </c>
      <c r="QC67" s="549" t="str">
        <f t="shared" si="693"/>
        <v>-</v>
      </c>
      <c r="QD67" s="549" t="str">
        <f t="shared" si="693"/>
        <v>-</v>
      </c>
      <c r="QE67" s="549" t="str">
        <f t="shared" si="693"/>
        <v>-</v>
      </c>
      <c r="QF67" s="549" t="str">
        <f t="shared" si="693"/>
        <v>-</v>
      </c>
      <c r="QG67" s="539" t="str">
        <f t="shared" si="694"/>
        <v>-</v>
      </c>
      <c r="QH67" s="539" t="str">
        <f t="shared" si="694"/>
        <v>-</v>
      </c>
      <c r="QI67" s="539" t="str">
        <f t="shared" si="694"/>
        <v>-</v>
      </c>
      <c r="QJ67" s="539" t="str">
        <f t="shared" ref="QJ67:RP67" si="702">IF(AND($O67=QJ$19, $AP67=QJ$21),TRUE,"-")</f>
        <v>-</v>
      </c>
      <c r="QK67" s="539" t="str">
        <f t="shared" si="702"/>
        <v>-</v>
      </c>
      <c r="QL67" s="539" t="str">
        <f t="shared" si="702"/>
        <v>-</v>
      </c>
      <c r="QM67" s="539" t="str">
        <f t="shared" ca="1" si="702"/>
        <v>-</v>
      </c>
      <c r="QN67" s="539" t="str">
        <f t="shared" ca="1" si="702"/>
        <v>-</v>
      </c>
      <c r="QO67" s="539" t="str">
        <f t="shared" ca="1" si="702"/>
        <v>-</v>
      </c>
      <c r="QP67" s="539" t="str">
        <f t="shared" ca="1" si="702"/>
        <v>-</v>
      </c>
      <c r="QQ67" s="539" t="str">
        <f t="shared" ca="1" si="702"/>
        <v>-</v>
      </c>
      <c r="QR67" s="539" t="str">
        <f t="shared" ca="1" si="702"/>
        <v>-</v>
      </c>
      <c r="QS67" s="539" t="str">
        <f t="shared" ca="1" si="702"/>
        <v>-</v>
      </c>
      <c r="QT67" s="539" t="str">
        <f t="shared" ca="1" si="702"/>
        <v>-</v>
      </c>
      <c r="QU67" s="539" t="str">
        <f t="shared" ca="1" si="702"/>
        <v>-</v>
      </c>
      <c r="QV67" s="539" t="str">
        <f t="shared" ca="1" si="702"/>
        <v>-</v>
      </c>
      <c r="QW67" s="539" t="str">
        <f t="shared" ca="1" si="702"/>
        <v>-</v>
      </c>
      <c r="QX67" s="539" t="str">
        <f t="shared" ca="1" si="702"/>
        <v>-</v>
      </c>
      <c r="QY67" s="539" t="str">
        <f t="shared" ca="1" si="702"/>
        <v>-</v>
      </c>
      <c r="QZ67" s="539" t="str">
        <f t="shared" ca="1" si="702"/>
        <v>-</v>
      </c>
      <c r="RA67" s="539" t="str">
        <f t="shared" ca="1" si="702"/>
        <v>-</v>
      </c>
      <c r="RB67" s="539" t="str">
        <f t="shared" ca="1" si="702"/>
        <v>-</v>
      </c>
      <c r="RC67" s="539" t="str">
        <f t="shared" ca="1" si="702"/>
        <v>-</v>
      </c>
      <c r="RD67" s="539" t="str">
        <f t="shared" ca="1" si="702"/>
        <v>-</v>
      </c>
      <c r="RE67" s="539" t="str">
        <f t="shared" ca="1" si="702"/>
        <v>-</v>
      </c>
      <c r="RF67" s="539" t="str">
        <f t="shared" ca="1" si="702"/>
        <v>-</v>
      </c>
      <c r="RG67" s="539" t="str">
        <f t="shared" ca="1" si="702"/>
        <v>-</v>
      </c>
      <c r="RH67" s="539" t="str">
        <f t="shared" ca="1" si="702"/>
        <v>-</v>
      </c>
      <c r="RI67" s="539" t="str">
        <f t="shared" ca="1" si="702"/>
        <v>-</v>
      </c>
      <c r="RJ67" s="539" t="str">
        <f t="shared" ca="1" si="702"/>
        <v>-</v>
      </c>
      <c r="RK67" s="539" t="str">
        <f t="shared" ca="1" si="702"/>
        <v>-</v>
      </c>
      <c r="RL67" s="539" t="str">
        <f t="shared" ca="1" si="702"/>
        <v>-</v>
      </c>
      <c r="RM67" s="539" t="str">
        <f t="shared" ca="1" si="702"/>
        <v>-</v>
      </c>
      <c r="RN67" s="539" t="str">
        <f t="shared" ca="1" si="702"/>
        <v>-</v>
      </c>
      <c r="RO67" s="539" t="str">
        <f t="shared" ca="1" si="702"/>
        <v>-</v>
      </c>
      <c r="RP67" s="539" t="str">
        <f t="shared" ca="1" si="702"/>
        <v>-</v>
      </c>
      <c r="RQ67" s="549" t="str">
        <f t="shared" si="695"/>
        <v>-</v>
      </c>
      <c r="RR67" s="549" t="str">
        <f t="shared" si="695"/>
        <v>-</v>
      </c>
      <c r="RS67" s="549" t="str">
        <f t="shared" si="695"/>
        <v>-</v>
      </c>
      <c r="RT67" s="549" t="str">
        <f t="shared" si="695"/>
        <v>-</v>
      </c>
      <c r="RU67" s="549" t="str">
        <f t="shared" si="695"/>
        <v>-</v>
      </c>
      <c r="RV67" s="549" t="str">
        <f t="shared" si="695"/>
        <v>-</v>
      </c>
      <c r="RW67" s="549" t="str">
        <f t="shared" si="695"/>
        <v>-</v>
      </c>
      <c r="RX67" s="549" t="str">
        <f t="shared" si="695"/>
        <v>-</v>
      </c>
      <c r="RY67" s="549" t="str">
        <f t="shared" si="695"/>
        <v>-</v>
      </c>
      <c r="RZ67" s="549" t="str">
        <f t="shared" si="695"/>
        <v>-</v>
      </c>
      <c r="SA67" s="549" t="str">
        <f t="shared" si="695"/>
        <v>-</v>
      </c>
      <c r="SB67" s="549" t="str">
        <f t="shared" si="695"/>
        <v>-</v>
      </c>
      <c r="SC67" s="549" t="str">
        <f t="shared" si="695"/>
        <v>-</v>
      </c>
      <c r="SD67" s="549" t="str">
        <f t="shared" si="695"/>
        <v>-</v>
      </c>
      <c r="SE67" s="549" t="str">
        <f t="shared" si="695"/>
        <v>-</v>
      </c>
      <c r="SF67" s="549" t="str">
        <f t="shared" si="695"/>
        <v>-</v>
      </c>
      <c r="SG67" s="549" t="str">
        <f t="shared" si="695"/>
        <v>-</v>
      </c>
      <c r="SH67" s="549" t="str">
        <f t="shared" si="695"/>
        <v>-</v>
      </c>
      <c r="SI67" s="549" t="str">
        <f t="shared" si="695"/>
        <v>-</v>
      </c>
      <c r="SJ67" s="549" t="str">
        <f t="shared" si="695"/>
        <v>-</v>
      </c>
      <c r="SK67" s="549" t="str">
        <f t="shared" si="695"/>
        <v>-</v>
      </c>
      <c r="SL67" s="549" t="str">
        <f t="shared" si="695"/>
        <v>-</v>
      </c>
      <c r="SM67" s="549" t="str">
        <f t="shared" si="695"/>
        <v>-</v>
      </c>
      <c r="SN67" s="549" t="str">
        <f t="shared" si="695"/>
        <v>-</v>
      </c>
      <c r="SO67" s="549" t="str">
        <f t="shared" si="695"/>
        <v>-</v>
      </c>
      <c r="SP67" s="549" t="str">
        <f t="shared" si="695"/>
        <v>-</v>
      </c>
      <c r="SQ67" s="539" t="b">
        <f t="shared" si="696"/>
        <v>1</v>
      </c>
      <c r="SR67" s="539" t="b">
        <f t="shared" si="696"/>
        <v>1</v>
      </c>
      <c r="SS67" s="539" t="b">
        <f t="shared" si="696"/>
        <v>1</v>
      </c>
      <c r="ST67" s="539" t="b">
        <f t="shared" ref="ST67:TZ67" si="703">IF(AND($O67=ST$19, $AP67=ST$21),TRUE,"-")</f>
        <v>1</v>
      </c>
      <c r="SU67" s="539" t="b">
        <f t="shared" si="703"/>
        <v>1</v>
      </c>
      <c r="SV67" s="539" t="b">
        <f t="shared" si="703"/>
        <v>1</v>
      </c>
      <c r="SW67" s="539" t="str">
        <f t="shared" ca="1" si="703"/>
        <v>-</v>
      </c>
      <c r="SX67" s="539" t="str">
        <f t="shared" ca="1" si="703"/>
        <v>-</v>
      </c>
      <c r="SY67" s="539" t="str">
        <f t="shared" ca="1" si="703"/>
        <v>-</v>
      </c>
      <c r="SZ67" s="539" t="str">
        <f t="shared" ca="1" si="703"/>
        <v>-</v>
      </c>
      <c r="TA67" s="539" t="str">
        <f t="shared" ca="1" si="703"/>
        <v>-</v>
      </c>
      <c r="TB67" s="539" t="str">
        <f t="shared" ca="1" si="703"/>
        <v>-</v>
      </c>
      <c r="TC67" s="539" t="str">
        <f t="shared" ca="1" si="703"/>
        <v>-</v>
      </c>
      <c r="TD67" s="539" t="str">
        <f t="shared" ca="1" si="703"/>
        <v>-</v>
      </c>
      <c r="TE67" s="539" t="str">
        <f t="shared" ca="1" si="703"/>
        <v>-</v>
      </c>
      <c r="TF67" s="539" t="str">
        <f t="shared" ca="1" si="703"/>
        <v>-</v>
      </c>
      <c r="TG67" s="539" t="str">
        <f t="shared" ca="1" si="703"/>
        <v>-</v>
      </c>
      <c r="TH67" s="539" t="str">
        <f t="shared" ca="1" si="703"/>
        <v>-</v>
      </c>
      <c r="TI67" s="539" t="str">
        <f t="shared" ca="1" si="703"/>
        <v>-</v>
      </c>
      <c r="TJ67" s="539" t="str">
        <f t="shared" ca="1" si="703"/>
        <v>-</v>
      </c>
      <c r="TK67" s="539" t="str">
        <f t="shared" ca="1" si="703"/>
        <v>-</v>
      </c>
      <c r="TL67" s="539" t="str">
        <f t="shared" ca="1" si="703"/>
        <v>-</v>
      </c>
      <c r="TM67" s="539" t="str">
        <f t="shared" ca="1" si="703"/>
        <v>-</v>
      </c>
      <c r="TN67" s="539" t="str">
        <f t="shared" ca="1" si="703"/>
        <v>-</v>
      </c>
      <c r="TO67" s="539" t="str">
        <f t="shared" ca="1" si="703"/>
        <v>-</v>
      </c>
      <c r="TP67" s="539" t="str">
        <f t="shared" ca="1" si="703"/>
        <v>-</v>
      </c>
      <c r="TQ67" s="539" t="str">
        <f t="shared" ca="1" si="703"/>
        <v>-</v>
      </c>
      <c r="TR67" s="539" t="str">
        <f t="shared" ca="1" si="703"/>
        <v>-</v>
      </c>
      <c r="TS67" s="539" t="str">
        <f t="shared" ca="1" si="703"/>
        <v>-</v>
      </c>
      <c r="TT67" s="539" t="str">
        <f t="shared" ca="1" si="703"/>
        <v>-</v>
      </c>
      <c r="TU67" s="539" t="str">
        <f t="shared" ca="1" si="703"/>
        <v>-</v>
      </c>
      <c r="TV67" s="539" t="str">
        <f t="shared" ca="1" si="703"/>
        <v>-</v>
      </c>
      <c r="TW67" s="539" t="str">
        <f t="shared" ca="1" si="703"/>
        <v>-</v>
      </c>
      <c r="TX67" s="539" t="str">
        <f t="shared" ca="1" si="703"/>
        <v>-</v>
      </c>
      <c r="TY67" s="539" t="str">
        <f t="shared" ca="1" si="703"/>
        <v>-</v>
      </c>
      <c r="TZ67" s="539" t="str">
        <f t="shared" ca="1" si="703"/>
        <v>-</v>
      </c>
      <c r="UA67" s="549" t="b">
        <f t="shared" si="697"/>
        <v>1</v>
      </c>
      <c r="UB67" s="549" t="b">
        <f t="shared" si="697"/>
        <v>1</v>
      </c>
      <c r="UC67" s="549" t="b">
        <f t="shared" si="697"/>
        <v>1</v>
      </c>
      <c r="UD67" s="549" t="b">
        <f t="shared" si="697"/>
        <v>1</v>
      </c>
      <c r="UE67" s="549" t="b">
        <f t="shared" si="697"/>
        <v>1</v>
      </c>
      <c r="UF67" s="549" t="b">
        <f t="shared" si="697"/>
        <v>1</v>
      </c>
      <c r="UG67" s="549" t="b">
        <f t="shared" si="697"/>
        <v>1</v>
      </c>
      <c r="UH67" s="549" t="b">
        <f t="shared" si="697"/>
        <v>1</v>
      </c>
      <c r="UI67" s="549" t="b">
        <f t="shared" si="697"/>
        <v>1</v>
      </c>
      <c r="UJ67" s="549" t="b">
        <f t="shared" si="697"/>
        <v>1</v>
      </c>
      <c r="UK67" s="549" t="b">
        <f t="shared" si="697"/>
        <v>1</v>
      </c>
      <c r="UL67" s="549" t="b">
        <f t="shared" si="697"/>
        <v>1</v>
      </c>
      <c r="UM67" s="549" t="b">
        <f t="shared" si="697"/>
        <v>1</v>
      </c>
      <c r="UN67" s="549" t="b">
        <f t="shared" si="697"/>
        <v>1</v>
      </c>
      <c r="UO67" s="549" t="b">
        <f t="shared" si="697"/>
        <v>1</v>
      </c>
      <c r="UP67" s="549" t="b">
        <f t="shared" si="697"/>
        <v>1</v>
      </c>
      <c r="UQ67" s="549" t="b">
        <f t="shared" si="697"/>
        <v>1</v>
      </c>
      <c r="UR67" s="549" t="b">
        <f t="shared" si="697"/>
        <v>1</v>
      </c>
      <c r="US67" s="549" t="b">
        <f t="shared" si="697"/>
        <v>1</v>
      </c>
      <c r="UT67" s="549" t="b">
        <f t="shared" si="697"/>
        <v>1</v>
      </c>
      <c r="UU67" s="549" t="b">
        <f t="shared" si="697"/>
        <v>1</v>
      </c>
      <c r="UV67" s="549" t="b">
        <f t="shared" si="697"/>
        <v>1</v>
      </c>
      <c r="UW67" s="549" t="b">
        <f t="shared" si="697"/>
        <v>1</v>
      </c>
      <c r="UX67" s="549" t="b">
        <f t="shared" si="697"/>
        <v>1</v>
      </c>
      <c r="UY67" s="549" t="b">
        <f t="shared" si="697"/>
        <v>1</v>
      </c>
      <c r="UZ67" s="549" t="b">
        <f t="shared" si="697"/>
        <v>1</v>
      </c>
      <c r="VA67" s="19">
        <f t="shared" ca="1" si="671"/>
        <v>0</v>
      </c>
      <c r="VB67" s="23">
        <v>0</v>
      </c>
    </row>
    <row r="68" spans="1:574" outlineLevel="1">
      <c r="A68" s="21">
        <f t="shared" si="93"/>
        <v>63</v>
      </c>
      <c r="B68" s="21">
        <f t="shared" si="673"/>
        <v>18</v>
      </c>
      <c r="C68">
        <v>108</v>
      </c>
      <c r="D68" s="19" t="str">
        <f t="shared" ca="1" si="583"/>
        <v>SNSW</v>
      </c>
      <c r="E68" t="b">
        <v>0</v>
      </c>
      <c r="F68" t="b">
        <v>0</v>
      </c>
      <c r="G68" t="b">
        <f t="shared" ref="G68:G77" si="704">E68</f>
        <v>0</v>
      </c>
      <c r="H68" s="215">
        <f t="shared" ca="1" si="685"/>
        <v>14</v>
      </c>
      <c r="I68" s="26">
        <v>2</v>
      </c>
      <c r="J68" s="26">
        <v>1</v>
      </c>
      <c r="K68" s="26" t="str">
        <f>""</f>
        <v/>
      </c>
      <c r="L68" s="26">
        <v>0</v>
      </c>
      <c r="M68" s="26">
        <f t="shared" si="585"/>
        <v>2</v>
      </c>
      <c r="N68" s="26">
        <v>2</v>
      </c>
      <c r="O68" s="26">
        <v>3</v>
      </c>
      <c r="P68" s="26">
        <v>2</v>
      </c>
      <c r="Q68" s="26">
        <v>0</v>
      </c>
      <c r="R68" s="26">
        <v>0</v>
      </c>
      <c r="S68" s="26">
        <v>0</v>
      </c>
      <c r="T68" s="26">
        <v>0</v>
      </c>
      <c r="U68" s="26">
        <v>1</v>
      </c>
      <c r="V68" s="116">
        <v>1</v>
      </c>
      <c r="W68" s="116">
        <v>3</v>
      </c>
      <c r="X68" s="116">
        <v>3</v>
      </c>
      <c r="Y68" s="211"/>
      <c r="Z68" s="211"/>
      <c r="AA68" s="211"/>
      <c r="AB68" s="211"/>
      <c r="AC68" s="26">
        <v>0</v>
      </c>
      <c r="AD68" s="211"/>
      <c r="AE68" s="211"/>
      <c r="AF68" s="211"/>
      <c r="AG68" s="211"/>
      <c r="AH68" s="211"/>
      <c r="AI68" s="211"/>
      <c r="AJ68" s="211"/>
      <c r="AK68" s="211"/>
      <c r="AL68" s="136">
        <f t="shared" si="586"/>
        <v>2</v>
      </c>
      <c r="AM68" s="136">
        <f>INDEX(CHOOSE($O68,DataAutumn!i.AdultDrys,DataWinter!i.AdultDrys,DataSpring!i.AdultDrys),1,$N68)</f>
        <v>3</v>
      </c>
      <c r="AN68" s="5">
        <f t="shared" si="587"/>
        <v>2</v>
      </c>
      <c r="AO68" s="5">
        <f t="shared" si="587"/>
        <v>0</v>
      </c>
      <c r="AP68" s="5">
        <f t="shared" si="588"/>
        <v>1</v>
      </c>
      <c r="AQ68" s="211"/>
      <c r="AR68" s="211"/>
      <c r="AS68" s="356" t="str">
        <f t="shared" ca="1" si="589"/>
        <v>optimum_carry 00014 SNSW MWM    numbers5000 pasture516 Day204 Scan2-0000 RR000p GP100p WP120p MP120p T_TRUE (F33N11)</v>
      </c>
      <c r="AT68" s="9" t="str">
        <f ca="1">IF(COUNTIF(AS$5:AS68,AS68)=1,"-","Dup")</f>
        <v>-</v>
      </c>
      <c r="AU68" s="9"/>
      <c r="AV68" s="19" t="str">
        <f t="shared" ca="1" si="590"/>
        <v>-</v>
      </c>
      <c r="AW68" s="19" t="str">
        <f t="shared" ca="1" si="590"/>
        <v>-</v>
      </c>
      <c r="AX68" s="19" t="str">
        <f t="shared" ca="1" si="590"/>
        <v>-</v>
      </c>
      <c r="AY68" s="19" t="str">
        <f t="shared" ca="1" si="590"/>
        <v>-</v>
      </c>
      <c r="AZ68" s="19" t="str">
        <f t="shared" ca="1" si="590"/>
        <v>-</v>
      </c>
      <c r="BA68" s="19" t="str">
        <f t="shared" ca="1" si="590"/>
        <v>-</v>
      </c>
      <c r="BB68" s="19" t="str">
        <f t="shared" ca="1" si="590"/>
        <v>-</v>
      </c>
      <c r="BC68" s="19" t="str">
        <f t="shared" ca="1" si="590"/>
        <v>-</v>
      </c>
      <c r="BD68" s="9"/>
      <c r="BE68" s="5" t="b">
        <f t="shared" si="591"/>
        <v>0</v>
      </c>
      <c r="BF68" s="5" t="str">
        <f t="shared" si="591"/>
        <v>-</v>
      </c>
      <c r="BG68" s="5" t="b">
        <f t="shared" si="591"/>
        <v>0</v>
      </c>
      <c r="BH68" s="5" t="b">
        <f t="shared" si="591"/>
        <v>1</v>
      </c>
      <c r="BI68" s="5" t="b">
        <f t="shared" si="591"/>
        <v>1</v>
      </c>
      <c r="BJ68" s="136">
        <f t="shared" si="591"/>
        <v>0</v>
      </c>
      <c r="BK68" s="19" t="b">
        <f t="shared" ca="1" si="592"/>
        <v>0</v>
      </c>
      <c r="BL68" s="9"/>
      <c r="BM68" s="5" t="str">
        <f t="shared" ca="1" si="593"/>
        <v>-</v>
      </c>
      <c r="BN68" s="19" t="str">
        <f t="shared" ca="1" si="594"/>
        <v>-</v>
      </c>
      <c r="BO68" s="19" t="str">
        <f t="shared" ca="1" si="594"/>
        <v>-</v>
      </c>
      <c r="BP68" s="19" t="str">
        <f t="shared" ca="1" si="594"/>
        <v>-</v>
      </c>
      <c r="BQ68" s="5" t="str">
        <f t="shared" ca="1" si="595"/>
        <v>-</v>
      </c>
      <c r="BR68" s="19" t="str">
        <f t="shared" ca="1" si="596"/>
        <v>-</v>
      </c>
      <c r="BS68" s="5" t="str">
        <f t="shared" ca="1" si="597"/>
        <v>-</v>
      </c>
      <c r="BT68" s="19" t="str">
        <f t="shared" ca="1" si="598"/>
        <v>-</v>
      </c>
      <c r="BU68" s="19" t="str">
        <f t="shared" ca="1" si="598"/>
        <v>-</v>
      </c>
      <c r="BV68" s="19" t="str">
        <f t="shared" ca="1" si="598"/>
        <v>-</v>
      </c>
      <c r="BW68" s="5" t="str">
        <f t="shared" ca="1" si="599"/>
        <v>-</v>
      </c>
      <c r="BX68" s="9"/>
      <c r="BY68" s="5" t="b">
        <f t="shared" si="600"/>
        <v>0</v>
      </c>
      <c r="BZ68" s="5" t="str">
        <f t="shared" ca="1" si="601"/>
        <v>-</v>
      </c>
      <c r="CA68" s="5" t="str">
        <f t="shared" ca="1" si="602"/>
        <v>-</v>
      </c>
      <c r="CB68" s="5" t="str">
        <f t="shared" ca="1" si="602"/>
        <v>-</v>
      </c>
      <c r="CC68" s="5" t="str">
        <f t="shared" ca="1" si="602"/>
        <v>-</v>
      </c>
      <c r="CD68" s="5" t="str">
        <f t="shared" ca="1" si="602"/>
        <v>-</v>
      </c>
      <c r="CE68" s="5" t="str">
        <f t="shared" ca="1" si="602"/>
        <v>-</v>
      </c>
      <c r="CF68" s="5" t="str">
        <f t="shared" ca="1" si="602"/>
        <v>-</v>
      </c>
      <c r="CG68" s="5" t="str">
        <f t="shared" ca="1" si="602"/>
        <v>-</v>
      </c>
      <c r="CH68" s="5" t="str">
        <f t="shared" ca="1" si="602"/>
        <v>-</v>
      </c>
      <c r="CI68" s="9"/>
      <c r="CJ68" s="12" t="b">
        <v>1</v>
      </c>
      <c r="CK68" s="12" t="b">
        <v>1</v>
      </c>
      <c r="CL68" s="12" t="b">
        <v>1</v>
      </c>
      <c r="CM68" s="12">
        <v>22312000005</v>
      </c>
      <c r="CN68" s="12" t="b">
        <v>0</v>
      </c>
      <c r="CO68" s="19" t="str">
        <f t="shared" ca="1" si="603"/>
        <v>-</v>
      </c>
      <c r="CP68" s="19" t="str">
        <f t="shared" ca="1" si="603"/>
        <v>-</v>
      </c>
      <c r="CQ68" s="19" t="str">
        <f t="shared" ca="1" si="603"/>
        <v>-</v>
      </c>
      <c r="CR68" s="433">
        <f t="shared" si="604"/>
        <v>652</v>
      </c>
      <c r="CS68" s="433">
        <f t="shared" si="604"/>
        <v>686</v>
      </c>
      <c r="CT68" s="433">
        <f t="shared" si="604"/>
        <v>721</v>
      </c>
      <c r="CU68" s="144">
        <f t="shared" si="605"/>
        <v>378</v>
      </c>
      <c r="CV68" s="144">
        <f t="shared" si="605"/>
        <v>413</v>
      </c>
      <c r="CW68" s="144">
        <f t="shared" si="605"/>
        <v>448</v>
      </c>
      <c r="CX68" s="19" t="str">
        <f t="shared" ca="1" si="687"/>
        <v>-</v>
      </c>
      <c r="CY68" s="19" t="str">
        <f t="shared" ca="1" si="687"/>
        <v>-</v>
      </c>
      <c r="CZ68" s="19" t="str">
        <f t="shared" ca="1" si="687"/>
        <v>-</v>
      </c>
      <c r="DA68" s="19" t="str">
        <f t="shared" ca="1" si="687"/>
        <v>-</v>
      </c>
      <c r="DB68" s="19" t="str">
        <f t="shared" ca="1" si="687"/>
        <v>-</v>
      </c>
      <c r="DC68" s="19" t="str">
        <f t="shared" ca="1" si="687"/>
        <v>-</v>
      </c>
      <c r="DD68" s="19">
        <f t="shared" ca="1" si="687"/>
        <v>1</v>
      </c>
      <c r="DE68" s="19">
        <f t="shared" ca="1" si="687"/>
        <v>1</v>
      </c>
      <c r="DF68" s="19">
        <f t="shared" ca="1" si="687"/>
        <v>0</v>
      </c>
      <c r="DG68" s="19" t="str">
        <f t="shared" ca="1" si="687"/>
        <v>-</v>
      </c>
      <c r="DH68" s="19" t="str">
        <f t="shared" ca="1" si="687"/>
        <v>-</v>
      </c>
      <c r="DI68" s="19" t="str">
        <f t="shared" ca="1" si="687"/>
        <v>-</v>
      </c>
      <c r="DJ68" s="19" t="str">
        <f t="shared" ca="1" si="687"/>
        <v>-</v>
      </c>
      <c r="DK68" s="19" t="str">
        <f t="shared" ca="1" si="687"/>
        <v>-</v>
      </c>
      <c r="DL68" s="19">
        <f t="shared" ca="1" si="687"/>
        <v>0</v>
      </c>
      <c r="DM68" s="19" t="str">
        <f t="shared" ca="1" si="687"/>
        <v>-</v>
      </c>
      <c r="DN68" s="19" t="str">
        <f t="shared" ca="1" si="687"/>
        <v>-</v>
      </c>
      <c r="DO68" s="19" t="str">
        <f t="shared" ca="1" si="603"/>
        <v>-</v>
      </c>
      <c r="DP68" s="19">
        <f t="shared" ca="1" si="603"/>
        <v>0</v>
      </c>
      <c r="DQ68" s="19">
        <f t="shared" ca="1" si="603"/>
        <v>0</v>
      </c>
      <c r="DR68" s="9"/>
      <c r="DS68" s="19">
        <f t="shared" ca="1" si="700"/>
        <v>0</v>
      </c>
      <c r="DT68" s="19">
        <f t="shared" ca="1" si="700"/>
        <v>0</v>
      </c>
      <c r="DU68" s="19">
        <f t="shared" ca="1" si="700"/>
        <v>0</v>
      </c>
      <c r="DV68" s="19">
        <f t="shared" ca="1" si="700"/>
        <v>0</v>
      </c>
      <c r="DW68" s="19">
        <f t="shared" ca="1" si="700"/>
        <v>0</v>
      </c>
      <c r="DX68" s="19">
        <f t="shared" ca="1" si="700"/>
        <v>0</v>
      </c>
      <c r="DY68" s="19">
        <f t="shared" ca="1" si="700"/>
        <v>0</v>
      </c>
      <c r="DZ68" s="19">
        <f t="shared" ca="1" si="700"/>
        <v>0</v>
      </c>
      <c r="EA68" s="19">
        <f t="shared" ca="1" si="700"/>
        <v>0</v>
      </c>
      <c r="EB68" s="19">
        <f t="shared" ca="1" si="700"/>
        <v>0</v>
      </c>
      <c r="EC68" s="19">
        <f t="shared" ca="1" si="700"/>
        <v>0</v>
      </c>
      <c r="ED68" s="19">
        <f t="shared" ca="1" si="700"/>
        <v>0</v>
      </c>
      <c r="EE68" s="19">
        <f t="shared" ca="1" si="700"/>
        <v>0</v>
      </c>
      <c r="EF68" s="433">
        <f t="shared" si="608"/>
        <v>0</v>
      </c>
      <c r="EG68" s="433">
        <f t="shared" si="608"/>
        <v>0</v>
      </c>
      <c r="EH68" s="116">
        <f t="shared" si="609"/>
        <v>0</v>
      </c>
      <c r="EI68" s="116">
        <f t="shared" ca="1" si="609"/>
        <v>0</v>
      </c>
      <c r="EJ68" s="116">
        <f t="shared" ca="1" si="609"/>
        <v>0</v>
      </c>
      <c r="EK68" s="116">
        <f t="shared" ca="1" si="609"/>
        <v>0</v>
      </c>
      <c r="EL68" s="116">
        <f t="shared" ca="1" si="609"/>
        <v>0</v>
      </c>
      <c r="EM68" s="537">
        <f t="shared" ca="1" si="610"/>
        <v>0</v>
      </c>
      <c r="EN68" s="116">
        <f t="shared" ca="1" si="611"/>
        <v>0</v>
      </c>
      <c r="EO68" s="116">
        <f t="shared" ca="1" si="611"/>
        <v>0</v>
      </c>
      <c r="EP68" s="116">
        <f t="shared" ca="1" si="611"/>
        <v>0</v>
      </c>
      <c r="EQ68" s="116">
        <f t="shared" ca="1" si="611"/>
        <v>0</v>
      </c>
      <c r="ER68" s="116">
        <f t="shared" ca="1" si="611"/>
        <v>0</v>
      </c>
      <c r="ES68" s="537">
        <f t="shared" ca="1" si="612"/>
        <v>0</v>
      </c>
      <c r="ET68" s="116">
        <f t="shared" ca="1" si="613"/>
        <v>0</v>
      </c>
      <c r="EU68" s="116">
        <f t="shared" ca="1" si="613"/>
        <v>0</v>
      </c>
      <c r="EV68" s="116">
        <f t="shared" ca="1" si="613"/>
        <v>0</v>
      </c>
      <c r="EW68" s="116">
        <f t="shared" ca="1" si="613"/>
        <v>0</v>
      </c>
      <c r="EX68" s="116">
        <f t="shared" ca="1" si="613"/>
        <v>0</v>
      </c>
      <c r="EY68" s="537">
        <f t="shared" ca="1" si="614"/>
        <v>0</v>
      </c>
      <c r="EZ68" s="116">
        <f t="shared" ca="1" si="615"/>
        <v>0</v>
      </c>
      <c r="FA68" s="116">
        <f t="shared" ca="1" si="615"/>
        <v>0</v>
      </c>
      <c r="FB68" s="116">
        <f t="shared" ca="1" si="615"/>
        <v>0</v>
      </c>
      <c r="FC68" s="116">
        <f t="shared" ca="1" si="615"/>
        <v>0</v>
      </c>
      <c r="FD68" s="116">
        <f t="shared" ca="1" si="615"/>
        <v>0</v>
      </c>
      <c r="FE68" s="537">
        <f t="shared" ca="1" si="616"/>
        <v>0</v>
      </c>
      <c r="FF68" s="116">
        <f t="shared" ca="1" si="617"/>
        <v>0</v>
      </c>
      <c r="FG68" s="116">
        <f t="shared" ca="1" si="617"/>
        <v>0</v>
      </c>
      <c r="FH68" s="116">
        <f t="shared" ca="1" si="617"/>
        <v>0</v>
      </c>
      <c r="FI68" s="116">
        <f t="shared" ca="1" si="617"/>
        <v>0</v>
      </c>
      <c r="FJ68" s="116">
        <f t="shared" ca="1" si="617"/>
        <v>0</v>
      </c>
      <c r="FK68" s="537">
        <f t="shared" ca="1" si="618"/>
        <v>0</v>
      </c>
      <c r="FL68" s="116">
        <f t="shared" ca="1" si="619"/>
        <v>0</v>
      </c>
      <c r="FM68" s="116">
        <f t="shared" ca="1" si="619"/>
        <v>0</v>
      </c>
      <c r="FN68" s="116">
        <f t="shared" ca="1" si="619"/>
        <v>0</v>
      </c>
      <c r="FO68" s="116">
        <f t="shared" ca="1" si="619"/>
        <v>0</v>
      </c>
      <c r="FP68" s="116">
        <f t="shared" ca="1" si="619"/>
        <v>0</v>
      </c>
      <c r="FQ68" s="537">
        <f t="shared" ca="1" si="620"/>
        <v>0</v>
      </c>
      <c r="FR68" s="117">
        <f t="shared" ca="1" si="621"/>
        <v>0</v>
      </c>
      <c r="FS68" s="117">
        <f t="shared" ca="1" si="621"/>
        <v>0</v>
      </c>
      <c r="FT68" s="117">
        <f t="shared" ca="1" si="621"/>
        <v>0</v>
      </c>
      <c r="FU68" s="117">
        <f t="shared" ca="1" si="621"/>
        <v>0</v>
      </c>
      <c r="FV68" s="556">
        <f t="shared" ca="1" si="688"/>
        <v>0</v>
      </c>
      <c r="FW68" s="556">
        <f t="shared" ca="1" si="688"/>
        <v>0</v>
      </c>
      <c r="FX68" s="556">
        <f t="shared" ca="1" si="688"/>
        <v>0</v>
      </c>
      <c r="FY68" s="556">
        <f t="shared" ca="1" si="688"/>
        <v>0</v>
      </c>
      <c r="FZ68" s="556">
        <f t="shared" ca="1" si="688"/>
        <v>0</v>
      </c>
      <c r="GA68" s="556">
        <f t="shared" ca="1" si="688"/>
        <v>0</v>
      </c>
      <c r="GB68" s="556">
        <f t="shared" ca="1" si="688"/>
        <v>0</v>
      </c>
      <c r="GC68" s="556">
        <f t="shared" ca="1" si="688"/>
        <v>0</v>
      </c>
      <c r="GD68" s="556">
        <f t="shared" ca="1" si="688"/>
        <v>0</v>
      </c>
      <c r="GE68" s="556">
        <f t="shared" ca="1" si="688"/>
        <v>0</v>
      </c>
      <c r="GF68" s="556">
        <f t="shared" ca="1" si="688"/>
        <v>0</v>
      </c>
      <c r="GG68" s="556">
        <f t="shared" ca="1" si="688"/>
        <v>0</v>
      </c>
      <c r="GH68" s="556">
        <f t="shared" ca="1" si="688"/>
        <v>0</v>
      </c>
      <c r="GI68" s="556">
        <f t="shared" ca="1" si="688"/>
        <v>0</v>
      </c>
      <c r="GJ68" s="556">
        <f t="shared" ca="1" si="688"/>
        <v>0</v>
      </c>
      <c r="GK68" s="556">
        <f t="shared" ca="1" si="688"/>
        <v>0</v>
      </c>
      <c r="GL68" s="556">
        <f t="shared" ca="1" si="688"/>
        <v>0</v>
      </c>
      <c r="GM68" s="556">
        <f t="shared" ca="1" si="688"/>
        <v>0</v>
      </c>
      <c r="GN68" s="556">
        <f t="shared" ca="1" si="688"/>
        <v>0</v>
      </c>
      <c r="GO68" s="556">
        <f t="shared" ca="1" si="688"/>
        <v>0</v>
      </c>
      <c r="GP68" s="19">
        <f t="shared" ca="1" si="623"/>
        <v>0</v>
      </c>
      <c r="GQ68" s="116">
        <f t="shared" ca="1" si="624"/>
        <v>0</v>
      </c>
      <c r="GR68" s="116">
        <f t="shared" ca="1" si="624"/>
        <v>0</v>
      </c>
      <c r="GS68" s="116">
        <f t="shared" ca="1" si="624"/>
        <v>0</v>
      </c>
      <c r="GT68" s="116">
        <f t="shared" ca="1" si="624"/>
        <v>0</v>
      </c>
      <c r="GU68" s="116">
        <f t="shared" ca="1" si="624"/>
        <v>0</v>
      </c>
      <c r="GV68" s="537">
        <f t="shared" ca="1" si="625"/>
        <v>0</v>
      </c>
      <c r="GW68" s="116">
        <f t="shared" ca="1" si="626"/>
        <v>0</v>
      </c>
      <c r="GX68" s="116">
        <f t="shared" ca="1" si="626"/>
        <v>0</v>
      </c>
      <c r="GY68" s="116">
        <f t="shared" ca="1" si="626"/>
        <v>0</v>
      </c>
      <c r="GZ68" s="116">
        <f t="shared" ca="1" si="626"/>
        <v>0</v>
      </c>
      <c r="HA68" s="116">
        <f t="shared" ca="1" si="626"/>
        <v>0</v>
      </c>
      <c r="HB68" s="537">
        <f t="shared" ca="1" si="627"/>
        <v>0</v>
      </c>
      <c r="HC68" s="116">
        <f t="shared" ca="1" si="628"/>
        <v>0</v>
      </c>
      <c r="HD68" s="116">
        <f t="shared" ca="1" si="628"/>
        <v>0</v>
      </c>
      <c r="HE68" s="116">
        <f t="shared" ca="1" si="628"/>
        <v>0</v>
      </c>
      <c r="HF68" s="116">
        <f t="shared" ca="1" si="628"/>
        <v>0</v>
      </c>
      <c r="HG68" s="116">
        <f t="shared" ca="1" si="628"/>
        <v>0</v>
      </c>
      <c r="HH68" s="537">
        <f t="shared" ca="1" si="629"/>
        <v>0</v>
      </c>
      <c r="HI68" s="116">
        <f t="shared" ca="1" si="630"/>
        <v>0</v>
      </c>
      <c r="HJ68" s="116">
        <f t="shared" ca="1" si="630"/>
        <v>0</v>
      </c>
      <c r="HK68" s="116">
        <f t="shared" ca="1" si="630"/>
        <v>0</v>
      </c>
      <c r="HL68" s="116">
        <f t="shared" ca="1" si="630"/>
        <v>0</v>
      </c>
      <c r="HM68" s="116">
        <f t="shared" ca="1" si="630"/>
        <v>0</v>
      </c>
      <c r="HN68" s="537">
        <f t="shared" ca="1" si="631"/>
        <v>0</v>
      </c>
      <c r="HO68" s="116">
        <f t="shared" ca="1" si="632"/>
        <v>0</v>
      </c>
      <c r="HP68" s="116">
        <f t="shared" ca="1" si="632"/>
        <v>0</v>
      </c>
      <c r="HQ68" s="116">
        <f t="shared" ca="1" si="632"/>
        <v>0</v>
      </c>
      <c r="HR68" s="116">
        <f t="shared" ca="1" si="632"/>
        <v>0</v>
      </c>
      <c r="HS68" s="116">
        <f t="shared" ca="1" si="632"/>
        <v>0</v>
      </c>
      <c r="HT68" s="537">
        <f t="shared" ca="1" si="633"/>
        <v>0</v>
      </c>
      <c r="HU68" s="116">
        <f t="shared" ca="1" si="634"/>
        <v>0</v>
      </c>
      <c r="HV68" s="116">
        <f t="shared" ca="1" si="634"/>
        <v>0</v>
      </c>
      <c r="HW68" s="116">
        <f t="shared" ca="1" si="634"/>
        <v>0</v>
      </c>
      <c r="HX68" s="116">
        <f t="shared" ca="1" si="634"/>
        <v>0</v>
      </c>
      <c r="HY68" s="116">
        <f t="shared" ca="1" si="634"/>
        <v>0</v>
      </c>
      <c r="HZ68" s="537">
        <f t="shared" ca="1" si="635"/>
        <v>0</v>
      </c>
      <c r="IA68" s="117">
        <f t="shared" ca="1" si="636"/>
        <v>0</v>
      </c>
      <c r="IB68" s="117">
        <f t="shared" ca="1" si="636"/>
        <v>0</v>
      </c>
      <c r="IC68" s="117">
        <f t="shared" ca="1" si="636"/>
        <v>0</v>
      </c>
      <c r="ID68" s="117">
        <f t="shared" ca="1" si="636"/>
        <v>0</v>
      </c>
      <c r="IE68" s="556">
        <f t="shared" ca="1" si="689"/>
        <v>0</v>
      </c>
      <c r="IF68" s="556">
        <f t="shared" ca="1" si="689"/>
        <v>0</v>
      </c>
      <c r="IG68" s="556">
        <f t="shared" ca="1" si="689"/>
        <v>0</v>
      </c>
      <c r="IH68" s="556">
        <f t="shared" ca="1" si="689"/>
        <v>0</v>
      </c>
      <c r="II68" s="556">
        <f t="shared" ca="1" si="689"/>
        <v>0</v>
      </c>
      <c r="IJ68" s="556">
        <f t="shared" ca="1" si="689"/>
        <v>0</v>
      </c>
      <c r="IK68" s="556">
        <f t="shared" ca="1" si="689"/>
        <v>0</v>
      </c>
      <c r="IL68" s="556">
        <f t="shared" ca="1" si="689"/>
        <v>0</v>
      </c>
      <c r="IM68" s="556">
        <f t="shared" ca="1" si="689"/>
        <v>0</v>
      </c>
      <c r="IN68" s="556">
        <f t="shared" ca="1" si="689"/>
        <v>0</v>
      </c>
      <c r="IO68" s="556">
        <f t="shared" ca="1" si="689"/>
        <v>0</v>
      </c>
      <c r="IP68" s="556">
        <f t="shared" ca="1" si="689"/>
        <v>0</v>
      </c>
      <c r="IQ68" s="556">
        <f t="shared" ca="1" si="689"/>
        <v>0</v>
      </c>
      <c r="IR68" s="556">
        <f t="shared" ca="1" si="689"/>
        <v>0</v>
      </c>
      <c r="IS68" s="556">
        <f t="shared" ca="1" si="689"/>
        <v>0</v>
      </c>
      <c r="IT68" s="556">
        <f t="shared" ca="1" si="689"/>
        <v>0</v>
      </c>
      <c r="IU68" s="556">
        <f t="shared" ca="1" si="689"/>
        <v>0</v>
      </c>
      <c r="IV68" s="556">
        <f t="shared" ca="1" si="689"/>
        <v>0</v>
      </c>
      <c r="IW68" s="556">
        <f t="shared" ca="1" si="689"/>
        <v>0</v>
      </c>
      <c r="IX68" s="556">
        <f t="shared" ca="1" si="689"/>
        <v>0</v>
      </c>
      <c r="IY68" s="19">
        <f t="shared" ca="1" si="638"/>
        <v>0</v>
      </c>
      <c r="IZ68" s="5">
        <f t="shared" si="639"/>
        <v>67</v>
      </c>
      <c r="JA68" s="9"/>
      <c r="JB68" s="5">
        <f t="shared" si="640"/>
        <v>1</v>
      </c>
      <c r="JC68" s="5" t="b">
        <f t="shared" si="640"/>
        <v>0</v>
      </c>
      <c r="JD68" s="19">
        <f t="shared" ca="1" si="690"/>
        <v>0</v>
      </c>
      <c r="JE68" s="5">
        <f t="shared" si="642"/>
        <v>0</v>
      </c>
      <c r="JF68" s="5">
        <f t="shared" si="643"/>
        <v>1.2500000000000001E-2</v>
      </c>
      <c r="JG68" s="5">
        <f t="shared" si="644"/>
        <v>0</v>
      </c>
      <c r="JH68" s="19">
        <f t="shared" ca="1" si="690"/>
        <v>0</v>
      </c>
      <c r="JI68" s="5">
        <f t="shared" si="645"/>
        <v>60</v>
      </c>
      <c r="JJ68" s="5">
        <f t="shared" si="646"/>
        <v>1</v>
      </c>
      <c r="JK68" s="19">
        <f t="shared" ca="1" si="690"/>
        <v>0</v>
      </c>
      <c r="JL68" s="19">
        <f t="shared" ca="1" si="690"/>
        <v>0</v>
      </c>
      <c r="JM68" s="19">
        <f t="shared" ca="1" si="690"/>
        <v>0</v>
      </c>
      <c r="JN68" s="19">
        <f t="shared" ca="1" si="690"/>
        <v>0</v>
      </c>
      <c r="JO68" s="19">
        <f t="shared" ca="1" si="690"/>
        <v>0</v>
      </c>
      <c r="JP68" s="19">
        <f t="shared" ca="1" si="690"/>
        <v>0</v>
      </c>
      <c r="JQ68" s="19">
        <f t="shared" ca="1" si="690"/>
        <v>0</v>
      </c>
      <c r="JR68" s="19">
        <f t="shared" ca="1" si="690"/>
        <v>0</v>
      </c>
      <c r="JS68" s="19">
        <f t="shared" ca="1" si="690"/>
        <v>0</v>
      </c>
      <c r="JT68" s="19">
        <f t="shared" ca="1" si="690"/>
        <v>0</v>
      </c>
      <c r="JU68" s="19">
        <f t="shared" ca="1" si="690"/>
        <v>0</v>
      </c>
      <c r="JV68" s="19">
        <f t="shared" ca="1" si="690"/>
        <v>0</v>
      </c>
      <c r="JW68" s="19">
        <f t="shared" ca="1" si="690"/>
        <v>0</v>
      </c>
      <c r="JX68" s="19">
        <f t="shared" ref="JX68:KP68" ca="1" si="705">OFFSET(JX$5,$B68,0)</f>
        <v>0</v>
      </c>
      <c r="JY68" s="19">
        <f t="shared" ca="1" si="705"/>
        <v>0</v>
      </c>
      <c r="JZ68" s="19">
        <f t="shared" ca="1" si="705"/>
        <v>0</v>
      </c>
      <c r="KA68" s="19">
        <f t="shared" ca="1" si="705"/>
        <v>0</v>
      </c>
      <c r="KB68" s="19">
        <f t="shared" ca="1" si="705"/>
        <v>0</v>
      </c>
      <c r="KC68" s="19">
        <f t="shared" ca="1" si="705"/>
        <v>0</v>
      </c>
      <c r="KD68" s="19">
        <f t="shared" ca="1" si="705"/>
        <v>0</v>
      </c>
      <c r="KE68" s="19">
        <f t="shared" ca="1" si="705"/>
        <v>0</v>
      </c>
      <c r="KF68" s="5">
        <f t="shared" si="647"/>
        <v>0</v>
      </c>
      <c r="KG68" s="5">
        <f t="shared" si="647"/>
        <v>6.25E-2</v>
      </c>
      <c r="KH68" s="5">
        <f t="shared" si="647"/>
        <v>6.25E-2</v>
      </c>
      <c r="KI68" s="5">
        <f t="shared" si="647"/>
        <v>6.25E-2</v>
      </c>
      <c r="KJ68" s="19">
        <f t="shared" ca="1" si="705"/>
        <v>0</v>
      </c>
      <c r="KK68" s="19">
        <f t="shared" ca="1" si="705"/>
        <v>0</v>
      </c>
      <c r="KL68" s="19">
        <f t="shared" ca="1" si="705"/>
        <v>0</v>
      </c>
      <c r="KM68" s="19">
        <f t="shared" ca="1" si="705"/>
        <v>0</v>
      </c>
      <c r="KN68" s="19">
        <f t="shared" ca="1" si="705"/>
        <v>1</v>
      </c>
      <c r="KO68" s="19">
        <f t="shared" ca="1" si="705"/>
        <v>0</v>
      </c>
      <c r="KP68" s="19">
        <f t="shared" ca="1" si="705"/>
        <v>1</v>
      </c>
      <c r="KQ68" s="9"/>
      <c r="KR68" s="5" t="b">
        <f t="shared" ca="1" si="648"/>
        <v>1</v>
      </c>
      <c r="KS68" s="5" t="b">
        <f t="shared" si="649"/>
        <v>0</v>
      </c>
      <c r="KT68" s="5" t="b">
        <f t="shared" si="649"/>
        <v>0</v>
      </c>
      <c r="KU68" s="5" t="b">
        <f t="shared" si="649"/>
        <v>1</v>
      </c>
      <c r="KV68" s="136">
        <f t="shared" si="650"/>
        <v>2</v>
      </c>
      <c r="KW68" s="136">
        <f t="shared" si="650"/>
        <v>2</v>
      </c>
      <c r="KX68" s="5" t="b">
        <f t="shared" si="651"/>
        <v>0</v>
      </c>
      <c r="KY68" s="5" t="b">
        <f t="shared" si="651"/>
        <v>1</v>
      </c>
      <c r="KZ68" s="5" t="b">
        <f t="shared" si="651"/>
        <v>1</v>
      </c>
      <c r="LA68" s="5" t="b">
        <f t="shared" si="651"/>
        <v>0</v>
      </c>
      <c r="LB68" s="5">
        <f t="shared" si="652"/>
        <v>1</v>
      </c>
      <c r="LC68" s="5">
        <f t="shared" si="652"/>
        <v>0</v>
      </c>
      <c r="LD68" s="5" t="b">
        <f t="shared" si="653"/>
        <v>0</v>
      </c>
      <c r="LE68" s="5" t="str" cm="1">
        <f t="array" aca="1" ref="LE68" ca="1">IF(OR(LF68:LM68&lt;&gt;"-"),TRUE,"-")</f>
        <v>-</v>
      </c>
      <c r="LF68" s="19" t="str">
        <f t="shared" ca="1" si="654"/>
        <v>-</v>
      </c>
      <c r="LG68" s="19" t="str">
        <f t="shared" ca="1" si="654"/>
        <v>-</v>
      </c>
      <c r="LH68" s="19" t="str">
        <f t="shared" ca="1" si="654"/>
        <v>-</v>
      </c>
      <c r="LI68" s="19" t="str">
        <f t="shared" ca="1" si="654"/>
        <v>-</v>
      </c>
      <c r="LJ68" s="19" t="str">
        <f t="shared" ca="1" si="654"/>
        <v>-</v>
      </c>
      <c r="LK68" s="19" t="str">
        <f t="shared" ca="1" si="654"/>
        <v>-</v>
      </c>
      <c r="LL68" s="19" t="str">
        <f t="shared" ca="1" si="654"/>
        <v>-</v>
      </c>
      <c r="LM68" s="19" t="str">
        <f t="shared" ca="1" si="654"/>
        <v>-</v>
      </c>
      <c r="LN68" s="466">
        <v>5000</v>
      </c>
      <c r="LO68" s="5" t="b">
        <f t="array" aca="1" ref="LO68" ca="1">IF(OR(LP68:LV68&lt;&gt;"-"),TRUE,"-")</f>
        <v>1</v>
      </c>
      <c r="LP68" s="19">
        <f t="shared" ca="1" si="655"/>
        <v>0</v>
      </c>
      <c r="LQ68" s="19" t="str">
        <f t="shared" ca="1" si="655"/>
        <v>-</v>
      </c>
      <c r="LR68" s="19">
        <f t="shared" ca="1" si="655"/>
        <v>999999</v>
      </c>
      <c r="LS68" s="19">
        <f t="shared" ca="1" si="655"/>
        <v>999999</v>
      </c>
      <c r="LT68" s="19">
        <f t="shared" ca="1" si="655"/>
        <v>999999</v>
      </c>
      <c r="LU68" s="19">
        <f t="shared" ca="1" si="655"/>
        <v>999999</v>
      </c>
      <c r="LV68" s="19">
        <f t="shared" ca="1" si="655"/>
        <v>999999</v>
      </c>
      <c r="LW68" s="19" t="str">
        <f t="shared" ca="1" si="655"/>
        <v>-</v>
      </c>
      <c r="LX68" s="19" t="str">
        <f t="shared" ca="1" si="655"/>
        <v>-</v>
      </c>
      <c r="LY68" s="19" t="str">
        <f t="shared" ca="1" si="655"/>
        <v>-</v>
      </c>
      <c r="LZ68" s="19" t="b">
        <f t="shared" ca="1" si="656"/>
        <v>1</v>
      </c>
      <c r="MA68" s="19">
        <f t="shared" ca="1" si="656"/>
        <v>0</v>
      </c>
      <c r="MB68" s="5" t="str">
        <f t="shared" si="657"/>
        <v>-</v>
      </c>
      <c r="MC68" s="5" t="str">
        <f t="shared" si="657"/>
        <v>-</v>
      </c>
      <c r="MD68" s="5" t="str">
        <f t="shared" si="657"/>
        <v>-</v>
      </c>
      <c r="ME68" s="5" t="str">
        <f t="shared" si="657"/>
        <v>-</v>
      </c>
      <c r="MF68" s="19" t="str">
        <f t="shared" ca="1" si="691"/>
        <v>-</v>
      </c>
      <c r="MG68" s="19" t="str">
        <f t="shared" ca="1" si="691"/>
        <v>-</v>
      </c>
      <c r="MH68" s="19" t="str">
        <f t="shared" ca="1" si="691"/>
        <v>-</v>
      </c>
      <c r="MI68" s="19" t="str">
        <f t="shared" ca="1" si="691"/>
        <v>-</v>
      </c>
      <c r="MJ68" s="19">
        <f t="shared" ca="1" si="691"/>
        <v>0.5</v>
      </c>
      <c r="MK68" s="19">
        <f t="shared" ca="1" si="691"/>
        <v>0.5</v>
      </c>
      <c r="ML68" s="19" t="str">
        <f t="shared" ca="1" si="691"/>
        <v>-</v>
      </c>
      <c r="MM68" s="5">
        <f t="shared" si="659"/>
        <v>0</v>
      </c>
      <c r="MN68" s="5">
        <f t="shared" si="659"/>
        <v>500</v>
      </c>
      <c r="MO68" s="5">
        <f t="shared" si="659"/>
        <v>500</v>
      </c>
      <c r="MP68" s="5" t="str">
        <f t="shared" si="659"/>
        <v>-</v>
      </c>
      <c r="MQ68" s="5">
        <f t="shared" si="659"/>
        <v>150</v>
      </c>
      <c r="MR68" s="5">
        <f t="shared" si="659"/>
        <v>364</v>
      </c>
      <c r="MS68" s="5">
        <f t="shared" si="660"/>
        <v>1</v>
      </c>
      <c r="MT68" s="9"/>
      <c r="MU68" s="19">
        <f t="shared" ca="1" si="691"/>
        <v>70</v>
      </c>
      <c r="MV68" s="19">
        <f t="shared" ca="1" si="691"/>
        <v>50</v>
      </c>
      <c r="MW68" s="19">
        <f t="shared" ca="1" si="691"/>
        <v>75</v>
      </c>
      <c r="MX68" s="19">
        <f t="shared" ca="1" si="691"/>
        <v>50</v>
      </c>
      <c r="MY68" s="5">
        <f t="shared" si="661"/>
        <v>1.2</v>
      </c>
      <c r="MZ68" s="5">
        <f t="shared" si="662"/>
        <v>1.2</v>
      </c>
      <c r="NA68" s="5">
        <f t="shared" si="663"/>
        <v>1</v>
      </c>
      <c r="NB68" s="9"/>
      <c r="NC68" s="19" t="b">
        <f t="shared" ca="1" si="664"/>
        <v>0</v>
      </c>
      <c r="ND68" s="19" t="b">
        <f t="shared" ca="1" si="664"/>
        <v>0</v>
      </c>
      <c r="NE68" s="19">
        <f t="shared" ca="1" si="664"/>
        <v>2</v>
      </c>
      <c r="NF68" s="19">
        <f t="shared" ca="1" si="664"/>
        <v>1</v>
      </c>
      <c r="NG68" s="19">
        <f t="shared" ca="1" si="664"/>
        <v>2</v>
      </c>
      <c r="NH68" s="19">
        <f t="shared" ca="1" si="664"/>
        <v>0</v>
      </c>
      <c r="NI68" s="19" t="str">
        <f t="shared" ca="1" si="664"/>
        <v>-</v>
      </c>
      <c r="NJ68" s="466" t="b">
        <v>1</v>
      </c>
      <c r="NK68" s="19">
        <f ca="1">$NK$54*1.15</f>
        <v>515.94749999999999</v>
      </c>
      <c r="NL68" s="19" t="str">
        <f t="shared" ca="1" si="664"/>
        <v>-</v>
      </c>
      <c r="NM68" s="19">
        <f t="shared" ca="1" si="691"/>
        <v>1</v>
      </c>
      <c r="NN68" s="19">
        <f t="shared" ca="1" si="691"/>
        <v>1</v>
      </c>
      <c r="NO68" s="19">
        <f t="shared" ca="1" si="691"/>
        <v>1</v>
      </c>
      <c r="NP68" s="19">
        <f t="shared" ca="1" si="691"/>
        <v>1</v>
      </c>
      <c r="NQ68" s="19">
        <f t="shared" ca="1" si="691"/>
        <v>1</v>
      </c>
      <c r="NR68" s="19">
        <f t="shared" ca="1" si="691"/>
        <v>1</v>
      </c>
      <c r="NS68" s="19">
        <f t="shared" ca="1" si="691"/>
        <v>1</v>
      </c>
      <c r="NT68" s="19">
        <f t="shared" ca="1" si="691"/>
        <v>1</v>
      </c>
      <c r="NU68" s="19">
        <f t="shared" ca="1" si="691"/>
        <v>1</v>
      </c>
      <c r="NV68" s="9"/>
      <c r="NW68" s="539" t="str">
        <f t="shared" ref="NW68:PF75" si="706">IF(AND($O68=NW$19, $AP68=NW$21),TRUE,"-")</f>
        <v>-</v>
      </c>
      <c r="NX68" s="539" t="str">
        <f t="shared" si="706"/>
        <v>-</v>
      </c>
      <c r="NY68" s="539" t="str">
        <f t="shared" si="706"/>
        <v>-</v>
      </c>
      <c r="NZ68" s="539" t="str">
        <f t="shared" si="706"/>
        <v>-</v>
      </c>
      <c r="OA68" s="539" t="str">
        <f t="shared" si="706"/>
        <v>-</v>
      </c>
      <c r="OB68" s="539" t="str">
        <f t="shared" si="706"/>
        <v>-</v>
      </c>
      <c r="OC68" s="539" t="str">
        <f t="shared" ca="1" si="706"/>
        <v>-</v>
      </c>
      <c r="OD68" s="539" t="str">
        <f t="shared" ca="1" si="706"/>
        <v>-</v>
      </c>
      <c r="OE68" s="539" t="str">
        <f t="shared" ca="1" si="706"/>
        <v>-</v>
      </c>
      <c r="OF68" s="539" t="str">
        <f t="shared" ca="1" si="706"/>
        <v>-</v>
      </c>
      <c r="OG68" s="539" t="str">
        <f t="shared" ca="1" si="706"/>
        <v>-</v>
      </c>
      <c r="OH68" s="539" t="str">
        <f t="shared" ca="1" si="706"/>
        <v>-</v>
      </c>
      <c r="OI68" s="539" t="str">
        <f t="shared" ca="1" si="706"/>
        <v>-</v>
      </c>
      <c r="OJ68" s="539" t="str">
        <f t="shared" ca="1" si="706"/>
        <v>-</v>
      </c>
      <c r="OK68" s="539" t="str">
        <f t="shared" ca="1" si="706"/>
        <v>-</v>
      </c>
      <c r="OL68" s="539" t="str">
        <f t="shared" ca="1" si="706"/>
        <v>-</v>
      </c>
      <c r="OM68" s="539" t="str">
        <f t="shared" ca="1" si="706"/>
        <v>-</v>
      </c>
      <c r="ON68" s="539" t="str">
        <f t="shared" ca="1" si="706"/>
        <v>-</v>
      </c>
      <c r="OO68" s="539" t="str">
        <f t="shared" ca="1" si="706"/>
        <v>-</v>
      </c>
      <c r="OP68" s="539" t="str">
        <f t="shared" ca="1" si="706"/>
        <v>-</v>
      </c>
      <c r="OQ68" s="539" t="str">
        <f t="shared" ca="1" si="706"/>
        <v>-</v>
      </c>
      <c r="OR68" s="539" t="str">
        <f t="shared" ca="1" si="706"/>
        <v>-</v>
      </c>
      <c r="OS68" s="539" t="str">
        <f t="shared" ca="1" si="706"/>
        <v>-</v>
      </c>
      <c r="OT68" s="539" t="str">
        <f t="shared" ca="1" si="706"/>
        <v>-</v>
      </c>
      <c r="OU68" s="539" t="str">
        <f t="shared" ca="1" si="706"/>
        <v>-</v>
      </c>
      <c r="OV68" s="539" t="str">
        <f t="shared" ca="1" si="706"/>
        <v>-</v>
      </c>
      <c r="OW68" s="539" t="str">
        <f t="shared" ca="1" si="706"/>
        <v>-</v>
      </c>
      <c r="OX68" s="539" t="str">
        <f t="shared" ca="1" si="706"/>
        <v>-</v>
      </c>
      <c r="OY68" s="539" t="str">
        <f t="shared" ca="1" si="706"/>
        <v>-</v>
      </c>
      <c r="OZ68" s="539" t="str">
        <f t="shared" ca="1" si="706"/>
        <v>-</v>
      </c>
      <c r="PA68" s="539" t="str">
        <f t="shared" ca="1" si="706"/>
        <v>-</v>
      </c>
      <c r="PB68" s="539" t="str">
        <f t="shared" ca="1" si="706"/>
        <v>-</v>
      </c>
      <c r="PC68" s="539" t="str">
        <f t="shared" ca="1" si="706"/>
        <v>-</v>
      </c>
      <c r="PD68" s="539" t="str">
        <f t="shared" ca="1" si="706"/>
        <v>-</v>
      </c>
      <c r="PE68" s="539" t="str">
        <f t="shared" ca="1" si="706"/>
        <v>-</v>
      </c>
      <c r="PF68" s="539" t="str">
        <f t="shared" ca="1" si="706"/>
        <v>-</v>
      </c>
      <c r="PG68" s="549" t="str">
        <f t="shared" si="693"/>
        <v>-</v>
      </c>
      <c r="PH68" s="549" t="str">
        <f t="shared" si="693"/>
        <v>-</v>
      </c>
      <c r="PI68" s="549" t="str">
        <f t="shared" si="693"/>
        <v>-</v>
      </c>
      <c r="PJ68" s="549" t="str">
        <f t="shared" si="693"/>
        <v>-</v>
      </c>
      <c r="PK68" s="549" t="str">
        <f t="shared" si="693"/>
        <v>-</v>
      </c>
      <c r="PL68" s="549" t="str">
        <f t="shared" si="693"/>
        <v>-</v>
      </c>
      <c r="PM68" s="549" t="str">
        <f t="shared" si="693"/>
        <v>-</v>
      </c>
      <c r="PN68" s="549" t="str">
        <f t="shared" si="693"/>
        <v>-</v>
      </c>
      <c r="PO68" s="549" t="str">
        <f t="shared" si="693"/>
        <v>-</v>
      </c>
      <c r="PP68" s="549" t="str">
        <f t="shared" si="693"/>
        <v>-</v>
      </c>
      <c r="PQ68" s="549" t="str">
        <f t="shared" si="693"/>
        <v>-</v>
      </c>
      <c r="PR68" s="549" t="str">
        <f t="shared" si="693"/>
        <v>-</v>
      </c>
      <c r="PS68" s="549" t="str">
        <f t="shared" si="693"/>
        <v>-</v>
      </c>
      <c r="PT68" s="549" t="str">
        <f t="shared" si="693"/>
        <v>-</v>
      </c>
      <c r="PU68" s="549" t="str">
        <f t="shared" si="693"/>
        <v>-</v>
      </c>
      <c r="PV68" s="549" t="str">
        <f t="shared" si="693"/>
        <v>-</v>
      </c>
      <c r="PW68" s="549" t="str">
        <f t="shared" si="693"/>
        <v>-</v>
      </c>
      <c r="PX68" s="549" t="str">
        <f t="shared" si="693"/>
        <v>-</v>
      </c>
      <c r="PY68" s="549" t="str">
        <f t="shared" si="693"/>
        <v>-</v>
      </c>
      <c r="PZ68" s="549" t="str">
        <f t="shared" si="693"/>
        <v>-</v>
      </c>
      <c r="QA68" s="549" t="str">
        <f t="shared" si="693"/>
        <v>-</v>
      </c>
      <c r="QB68" s="549" t="str">
        <f t="shared" si="693"/>
        <v>-</v>
      </c>
      <c r="QC68" s="549" t="str">
        <f t="shared" si="693"/>
        <v>-</v>
      </c>
      <c r="QD68" s="549" t="str">
        <f t="shared" si="693"/>
        <v>-</v>
      </c>
      <c r="QE68" s="549" t="str">
        <f t="shared" si="693"/>
        <v>-</v>
      </c>
      <c r="QF68" s="549" t="str">
        <f t="shared" si="693"/>
        <v>-</v>
      </c>
      <c r="QG68" s="539" t="str">
        <f t="shared" ref="QG68:RP75" si="707">IF(AND($O68=QG$19, $AP68=QG$21),TRUE,"-")</f>
        <v>-</v>
      </c>
      <c r="QH68" s="539" t="str">
        <f t="shared" si="707"/>
        <v>-</v>
      </c>
      <c r="QI68" s="539" t="str">
        <f t="shared" si="707"/>
        <v>-</v>
      </c>
      <c r="QJ68" s="539" t="str">
        <f t="shared" si="707"/>
        <v>-</v>
      </c>
      <c r="QK68" s="539" t="str">
        <f t="shared" si="707"/>
        <v>-</v>
      </c>
      <c r="QL68" s="539" t="str">
        <f t="shared" si="707"/>
        <v>-</v>
      </c>
      <c r="QM68" s="539" t="str">
        <f t="shared" ca="1" si="707"/>
        <v>-</v>
      </c>
      <c r="QN68" s="539" t="str">
        <f t="shared" ca="1" si="707"/>
        <v>-</v>
      </c>
      <c r="QO68" s="539" t="str">
        <f t="shared" ca="1" si="707"/>
        <v>-</v>
      </c>
      <c r="QP68" s="539" t="str">
        <f t="shared" ca="1" si="707"/>
        <v>-</v>
      </c>
      <c r="QQ68" s="539" t="str">
        <f t="shared" ca="1" si="707"/>
        <v>-</v>
      </c>
      <c r="QR68" s="539" t="str">
        <f t="shared" ca="1" si="707"/>
        <v>-</v>
      </c>
      <c r="QS68" s="539" t="str">
        <f t="shared" ca="1" si="707"/>
        <v>-</v>
      </c>
      <c r="QT68" s="539" t="str">
        <f t="shared" ca="1" si="707"/>
        <v>-</v>
      </c>
      <c r="QU68" s="539" t="str">
        <f t="shared" ca="1" si="707"/>
        <v>-</v>
      </c>
      <c r="QV68" s="539" t="str">
        <f t="shared" ca="1" si="707"/>
        <v>-</v>
      </c>
      <c r="QW68" s="539" t="str">
        <f t="shared" ca="1" si="707"/>
        <v>-</v>
      </c>
      <c r="QX68" s="539" t="str">
        <f t="shared" ca="1" si="707"/>
        <v>-</v>
      </c>
      <c r="QY68" s="539" t="str">
        <f t="shared" ca="1" si="707"/>
        <v>-</v>
      </c>
      <c r="QZ68" s="539" t="str">
        <f t="shared" ca="1" si="707"/>
        <v>-</v>
      </c>
      <c r="RA68" s="539" t="str">
        <f t="shared" ca="1" si="707"/>
        <v>-</v>
      </c>
      <c r="RB68" s="539" t="str">
        <f t="shared" ca="1" si="707"/>
        <v>-</v>
      </c>
      <c r="RC68" s="539" t="str">
        <f t="shared" ca="1" si="707"/>
        <v>-</v>
      </c>
      <c r="RD68" s="539" t="str">
        <f t="shared" ca="1" si="707"/>
        <v>-</v>
      </c>
      <c r="RE68" s="539" t="str">
        <f t="shared" ca="1" si="707"/>
        <v>-</v>
      </c>
      <c r="RF68" s="539" t="str">
        <f t="shared" ca="1" si="707"/>
        <v>-</v>
      </c>
      <c r="RG68" s="539" t="str">
        <f t="shared" ca="1" si="707"/>
        <v>-</v>
      </c>
      <c r="RH68" s="539" t="str">
        <f t="shared" ca="1" si="707"/>
        <v>-</v>
      </c>
      <c r="RI68" s="539" t="str">
        <f t="shared" ca="1" si="707"/>
        <v>-</v>
      </c>
      <c r="RJ68" s="539" t="str">
        <f t="shared" ca="1" si="707"/>
        <v>-</v>
      </c>
      <c r="RK68" s="539" t="str">
        <f t="shared" ca="1" si="707"/>
        <v>-</v>
      </c>
      <c r="RL68" s="539" t="str">
        <f t="shared" ca="1" si="707"/>
        <v>-</v>
      </c>
      <c r="RM68" s="539" t="str">
        <f t="shared" ca="1" si="707"/>
        <v>-</v>
      </c>
      <c r="RN68" s="539" t="str">
        <f t="shared" ca="1" si="707"/>
        <v>-</v>
      </c>
      <c r="RO68" s="539" t="str">
        <f t="shared" ca="1" si="707"/>
        <v>-</v>
      </c>
      <c r="RP68" s="539" t="str">
        <f t="shared" ca="1" si="707"/>
        <v>-</v>
      </c>
      <c r="RQ68" s="549" t="str">
        <f t="shared" si="695"/>
        <v>-</v>
      </c>
      <c r="RR68" s="549" t="str">
        <f t="shared" si="695"/>
        <v>-</v>
      </c>
      <c r="RS68" s="549" t="str">
        <f t="shared" si="695"/>
        <v>-</v>
      </c>
      <c r="RT68" s="549" t="str">
        <f t="shared" si="695"/>
        <v>-</v>
      </c>
      <c r="RU68" s="549" t="str">
        <f t="shared" si="695"/>
        <v>-</v>
      </c>
      <c r="RV68" s="549" t="str">
        <f t="shared" si="695"/>
        <v>-</v>
      </c>
      <c r="RW68" s="549" t="str">
        <f t="shared" si="695"/>
        <v>-</v>
      </c>
      <c r="RX68" s="549" t="str">
        <f t="shared" si="695"/>
        <v>-</v>
      </c>
      <c r="RY68" s="549" t="str">
        <f t="shared" si="695"/>
        <v>-</v>
      </c>
      <c r="RZ68" s="549" t="str">
        <f t="shared" si="695"/>
        <v>-</v>
      </c>
      <c r="SA68" s="549" t="str">
        <f t="shared" si="695"/>
        <v>-</v>
      </c>
      <c r="SB68" s="549" t="str">
        <f t="shared" si="695"/>
        <v>-</v>
      </c>
      <c r="SC68" s="549" t="str">
        <f t="shared" si="695"/>
        <v>-</v>
      </c>
      <c r="SD68" s="549" t="str">
        <f t="shared" si="695"/>
        <v>-</v>
      </c>
      <c r="SE68" s="549" t="str">
        <f t="shared" si="695"/>
        <v>-</v>
      </c>
      <c r="SF68" s="549" t="str">
        <f t="shared" si="695"/>
        <v>-</v>
      </c>
      <c r="SG68" s="549" t="str">
        <f t="shared" si="695"/>
        <v>-</v>
      </c>
      <c r="SH68" s="549" t="str">
        <f t="shared" si="695"/>
        <v>-</v>
      </c>
      <c r="SI68" s="549" t="str">
        <f t="shared" si="695"/>
        <v>-</v>
      </c>
      <c r="SJ68" s="549" t="str">
        <f t="shared" si="695"/>
        <v>-</v>
      </c>
      <c r="SK68" s="549" t="str">
        <f t="shared" si="695"/>
        <v>-</v>
      </c>
      <c r="SL68" s="549" t="str">
        <f t="shared" si="695"/>
        <v>-</v>
      </c>
      <c r="SM68" s="549" t="str">
        <f t="shared" si="695"/>
        <v>-</v>
      </c>
      <c r="SN68" s="549" t="str">
        <f t="shared" si="695"/>
        <v>-</v>
      </c>
      <c r="SO68" s="549" t="str">
        <f t="shared" si="695"/>
        <v>-</v>
      </c>
      <c r="SP68" s="549" t="str">
        <f t="shared" si="695"/>
        <v>-</v>
      </c>
      <c r="SQ68" s="539" t="b">
        <f t="shared" ref="SQ68:TZ75" si="708">IF(AND($O68=SQ$19, $AP68=SQ$21),TRUE,"-")</f>
        <v>1</v>
      </c>
      <c r="SR68" s="539" t="b">
        <f t="shared" si="708"/>
        <v>1</v>
      </c>
      <c r="SS68" s="539" t="b">
        <f t="shared" si="708"/>
        <v>1</v>
      </c>
      <c r="ST68" s="539" t="b">
        <f t="shared" si="708"/>
        <v>1</v>
      </c>
      <c r="SU68" s="539" t="b">
        <f t="shared" si="708"/>
        <v>1</v>
      </c>
      <c r="SV68" s="539" t="b">
        <f t="shared" si="708"/>
        <v>1</v>
      </c>
      <c r="SW68" s="539" t="str">
        <f t="shared" ca="1" si="708"/>
        <v>-</v>
      </c>
      <c r="SX68" s="539" t="str">
        <f t="shared" ca="1" si="708"/>
        <v>-</v>
      </c>
      <c r="SY68" s="539" t="str">
        <f t="shared" ca="1" si="708"/>
        <v>-</v>
      </c>
      <c r="SZ68" s="539" t="str">
        <f t="shared" ca="1" si="708"/>
        <v>-</v>
      </c>
      <c r="TA68" s="539" t="str">
        <f t="shared" ca="1" si="708"/>
        <v>-</v>
      </c>
      <c r="TB68" s="539" t="str">
        <f t="shared" ca="1" si="708"/>
        <v>-</v>
      </c>
      <c r="TC68" s="539" t="str">
        <f t="shared" ca="1" si="708"/>
        <v>-</v>
      </c>
      <c r="TD68" s="539" t="str">
        <f t="shared" ca="1" si="708"/>
        <v>-</v>
      </c>
      <c r="TE68" s="539" t="str">
        <f t="shared" ca="1" si="708"/>
        <v>-</v>
      </c>
      <c r="TF68" s="539" t="str">
        <f t="shared" ca="1" si="708"/>
        <v>-</v>
      </c>
      <c r="TG68" s="539" t="str">
        <f t="shared" ca="1" si="708"/>
        <v>-</v>
      </c>
      <c r="TH68" s="539" t="str">
        <f t="shared" ca="1" si="708"/>
        <v>-</v>
      </c>
      <c r="TI68" s="539" t="str">
        <f t="shared" ca="1" si="708"/>
        <v>-</v>
      </c>
      <c r="TJ68" s="539" t="str">
        <f t="shared" ca="1" si="708"/>
        <v>-</v>
      </c>
      <c r="TK68" s="539" t="str">
        <f t="shared" ca="1" si="708"/>
        <v>-</v>
      </c>
      <c r="TL68" s="539" t="str">
        <f t="shared" ca="1" si="708"/>
        <v>-</v>
      </c>
      <c r="TM68" s="539" t="str">
        <f t="shared" ca="1" si="708"/>
        <v>-</v>
      </c>
      <c r="TN68" s="539" t="str">
        <f t="shared" ca="1" si="708"/>
        <v>-</v>
      </c>
      <c r="TO68" s="539" t="str">
        <f t="shared" ca="1" si="708"/>
        <v>-</v>
      </c>
      <c r="TP68" s="539" t="str">
        <f t="shared" ca="1" si="708"/>
        <v>-</v>
      </c>
      <c r="TQ68" s="539" t="str">
        <f t="shared" ca="1" si="708"/>
        <v>-</v>
      </c>
      <c r="TR68" s="539" t="str">
        <f t="shared" ca="1" si="708"/>
        <v>-</v>
      </c>
      <c r="TS68" s="539" t="str">
        <f t="shared" ca="1" si="708"/>
        <v>-</v>
      </c>
      <c r="TT68" s="539" t="str">
        <f t="shared" ca="1" si="708"/>
        <v>-</v>
      </c>
      <c r="TU68" s="539" t="str">
        <f t="shared" ca="1" si="708"/>
        <v>-</v>
      </c>
      <c r="TV68" s="539" t="str">
        <f t="shared" ca="1" si="708"/>
        <v>-</v>
      </c>
      <c r="TW68" s="539" t="str">
        <f t="shared" ca="1" si="708"/>
        <v>-</v>
      </c>
      <c r="TX68" s="539" t="str">
        <f t="shared" ca="1" si="708"/>
        <v>-</v>
      </c>
      <c r="TY68" s="539" t="str">
        <f t="shared" ca="1" si="708"/>
        <v>-</v>
      </c>
      <c r="TZ68" s="539" t="str">
        <f t="shared" ca="1" si="708"/>
        <v>-</v>
      </c>
      <c r="UA68" s="549" t="b">
        <f t="shared" si="697"/>
        <v>1</v>
      </c>
      <c r="UB68" s="549" t="b">
        <f t="shared" si="697"/>
        <v>1</v>
      </c>
      <c r="UC68" s="549" t="b">
        <f t="shared" si="697"/>
        <v>1</v>
      </c>
      <c r="UD68" s="549" t="b">
        <f t="shared" si="697"/>
        <v>1</v>
      </c>
      <c r="UE68" s="549" t="b">
        <f t="shared" si="697"/>
        <v>1</v>
      </c>
      <c r="UF68" s="549" t="b">
        <f t="shared" si="697"/>
        <v>1</v>
      </c>
      <c r="UG68" s="549" t="b">
        <f t="shared" si="697"/>
        <v>1</v>
      </c>
      <c r="UH68" s="549" t="b">
        <f t="shared" si="697"/>
        <v>1</v>
      </c>
      <c r="UI68" s="549" t="b">
        <f t="shared" si="697"/>
        <v>1</v>
      </c>
      <c r="UJ68" s="549" t="b">
        <f t="shared" si="697"/>
        <v>1</v>
      </c>
      <c r="UK68" s="549" t="b">
        <f t="shared" si="697"/>
        <v>1</v>
      </c>
      <c r="UL68" s="549" t="b">
        <f t="shared" si="697"/>
        <v>1</v>
      </c>
      <c r="UM68" s="549" t="b">
        <f t="shared" si="697"/>
        <v>1</v>
      </c>
      <c r="UN68" s="549" t="b">
        <f t="shared" si="697"/>
        <v>1</v>
      </c>
      <c r="UO68" s="549" t="b">
        <f t="shared" si="697"/>
        <v>1</v>
      </c>
      <c r="UP68" s="549" t="b">
        <f t="shared" si="697"/>
        <v>1</v>
      </c>
      <c r="UQ68" s="549" t="b">
        <f t="shared" si="697"/>
        <v>1</v>
      </c>
      <c r="UR68" s="549" t="b">
        <f t="shared" si="697"/>
        <v>1</v>
      </c>
      <c r="US68" s="549" t="b">
        <f t="shared" si="697"/>
        <v>1</v>
      </c>
      <c r="UT68" s="549" t="b">
        <f t="shared" si="697"/>
        <v>1</v>
      </c>
      <c r="UU68" s="549" t="b">
        <f t="shared" si="697"/>
        <v>1</v>
      </c>
      <c r="UV68" s="549" t="b">
        <f t="shared" si="697"/>
        <v>1</v>
      </c>
      <c r="UW68" s="549" t="b">
        <f t="shared" si="697"/>
        <v>1</v>
      </c>
      <c r="UX68" s="549" t="b">
        <f t="shared" si="697"/>
        <v>1</v>
      </c>
      <c r="UY68" s="549" t="b">
        <f t="shared" si="697"/>
        <v>1</v>
      </c>
      <c r="UZ68" s="549" t="b">
        <f t="shared" si="697"/>
        <v>1</v>
      </c>
      <c r="VA68" s="19">
        <f t="shared" ca="1" si="671"/>
        <v>0</v>
      </c>
      <c r="VB68" s="23">
        <v>0</v>
      </c>
    </row>
    <row r="69" spans="1:574" outlineLevel="1">
      <c r="A69" s="21">
        <f t="shared" si="93"/>
        <v>64</v>
      </c>
      <c r="B69" s="21">
        <f t="shared" si="673"/>
        <v>18</v>
      </c>
      <c r="C69">
        <v>108</v>
      </c>
      <c r="D69" s="19" t="str">
        <f t="shared" ca="1" si="583"/>
        <v>SNSW</v>
      </c>
      <c r="E69" t="b">
        <v>0</v>
      </c>
      <c r="F69" t="b">
        <v>0</v>
      </c>
      <c r="G69" t="b">
        <f t="shared" si="704"/>
        <v>0</v>
      </c>
      <c r="H69" s="215">
        <f t="shared" ca="1" si="685"/>
        <v>15</v>
      </c>
      <c r="I69" s="26">
        <v>2</v>
      </c>
      <c r="J69" s="26">
        <v>1</v>
      </c>
      <c r="K69" s="26" t="str">
        <f>""</f>
        <v/>
      </c>
      <c r="L69" s="26">
        <v>0</v>
      </c>
      <c r="M69" s="26">
        <f t="shared" si="585"/>
        <v>2</v>
      </c>
      <c r="N69" s="26">
        <v>2</v>
      </c>
      <c r="O69" s="26">
        <v>3</v>
      </c>
      <c r="P69" s="26">
        <v>2</v>
      </c>
      <c r="Q69" s="26">
        <v>0</v>
      </c>
      <c r="R69" s="26">
        <v>0</v>
      </c>
      <c r="S69" s="26">
        <v>0</v>
      </c>
      <c r="T69" s="26">
        <v>0</v>
      </c>
      <c r="U69" s="26">
        <v>1</v>
      </c>
      <c r="V69" s="116">
        <v>1</v>
      </c>
      <c r="W69" s="116">
        <v>3</v>
      </c>
      <c r="X69" s="116">
        <v>3</v>
      </c>
      <c r="Y69" s="211"/>
      <c r="Z69" s="211"/>
      <c r="AA69" s="211"/>
      <c r="AB69" s="211"/>
      <c r="AC69" s="26">
        <v>0</v>
      </c>
      <c r="AD69" s="211"/>
      <c r="AE69" s="211"/>
      <c r="AF69" s="211"/>
      <c r="AG69" s="211"/>
      <c r="AH69" s="211"/>
      <c r="AI69" s="211"/>
      <c r="AJ69" s="211"/>
      <c r="AK69" s="211"/>
      <c r="AL69" s="136">
        <f t="shared" si="586"/>
        <v>2</v>
      </c>
      <c r="AM69" s="136">
        <f>INDEX(CHOOSE($O69,DataAutumn!i.AdultDrys,DataWinter!i.AdultDrys,DataSpring!i.AdultDrys),1,$N69)</f>
        <v>3</v>
      </c>
      <c r="AN69" s="5">
        <f t="shared" si="587"/>
        <v>2</v>
      </c>
      <c r="AO69" s="5">
        <f t="shared" si="587"/>
        <v>0</v>
      </c>
      <c r="AP69" s="5">
        <f t="shared" si="588"/>
        <v>1</v>
      </c>
      <c r="AQ69" s="211"/>
      <c r="AR69" s="211"/>
      <c r="AS69" s="356" t="str">
        <f t="shared" ca="1" si="589"/>
        <v>optimum_carry 00015 SNSW MWM    numbers4250 pasture449 Day204 Scan2-0000 RR000p GP100p WP120p MP120p T_TRUE (F33N11)</v>
      </c>
      <c r="AT69" s="9" t="str">
        <f ca="1">IF(COUNTIF(AS$5:AS69,AS69)=1,"-","Dup")</f>
        <v>-</v>
      </c>
      <c r="AU69" s="9"/>
      <c r="AV69" s="19" t="str">
        <f t="shared" ca="1" si="590"/>
        <v>-</v>
      </c>
      <c r="AW69" s="19" t="str">
        <f t="shared" ca="1" si="590"/>
        <v>-</v>
      </c>
      <c r="AX69" s="19" t="str">
        <f t="shared" ca="1" si="590"/>
        <v>-</v>
      </c>
      <c r="AY69" s="19" t="str">
        <f t="shared" ca="1" si="590"/>
        <v>-</v>
      </c>
      <c r="AZ69" s="19" t="str">
        <f t="shared" ca="1" si="590"/>
        <v>-</v>
      </c>
      <c r="BA69" s="19" t="str">
        <f t="shared" ca="1" si="590"/>
        <v>-</v>
      </c>
      <c r="BB69" s="19" t="str">
        <f t="shared" ca="1" si="590"/>
        <v>-</v>
      </c>
      <c r="BC69" s="19" t="str">
        <f t="shared" ca="1" si="590"/>
        <v>-</v>
      </c>
      <c r="BD69" s="9"/>
      <c r="BE69" s="5" t="b">
        <f t="shared" si="591"/>
        <v>0</v>
      </c>
      <c r="BF69" s="5" t="str">
        <f t="shared" si="591"/>
        <v>-</v>
      </c>
      <c r="BG69" s="5" t="b">
        <f t="shared" si="591"/>
        <v>0</v>
      </c>
      <c r="BH69" s="5" t="b">
        <f t="shared" si="591"/>
        <v>1</v>
      </c>
      <c r="BI69" s="5" t="b">
        <f t="shared" si="591"/>
        <v>1</v>
      </c>
      <c r="BJ69" s="136">
        <f t="shared" si="591"/>
        <v>0</v>
      </c>
      <c r="BK69" s="19" t="b">
        <f t="shared" ca="1" si="592"/>
        <v>0</v>
      </c>
      <c r="BL69" s="9"/>
      <c r="BM69" s="5" t="str">
        <f t="shared" ca="1" si="593"/>
        <v>-</v>
      </c>
      <c r="BN69" s="19" t="str">
        <f t="shared" ca="1" si="594"/>
        <v>-</v>
      </c>
      <c r="BO69" s="19" t="str">
        <f t="shared" ca="1" si="594"/>
        <v>-</v>
      </c>
      <c r="BP69" s="19" t="str">
        <f t="shared" ca="1" si="594"/>
        <v>-</v>
      </c>
      <c r="BQ69" s="5" t="str">
        <f t="shared" ca="1" si="595"/>
        <v>-</v>
      </c>
      <c r="BR69" s="19" t="str">
        <f t="shared" ca="1" si="596"/>
        <v>-</v>
      </c>
      <c r="BS69" s="5" t="str">
        <f t="shared" ca="1" si="597"/>
        <v>-</v>
      </c>
      <c r="BT69" s="19" t="str">
        <f t="shared" ca="1" si="598"/>
        <v>-</v>
      </c>
      <c r="BU69" s="19" t="str">
        <f t="shared" ca="1" si="598"/>
        <v>-</v>
      </c>
      <c r="BV69" s="19" t="str">
        <f t="shared" ca="1" si="598"/>
        <v>-</v>
      </c>
      <c r="BW69" s="5" t="str">
        <f t="shared" ca="1" si="599"/>
        <v>-</v>
      </c>
      <c r="BX69" s="9"/>
      <c r="BY69" s="5" t="b">
        <f t="shared" si="600"/>
        <v>0</v>
      </c>
      <c r="BZ69" s="5" t="str">
        <f t="shared" ca="1" si="601"/>
        <v>-</v>
      </c>
      <c r="CA69" s="5" t="str">
        <f t="shared" ca="1" si="602"/>
        <v>-</v>
      </c>
      <c r="CB69" s="5" t="str">
        <f t="shared" ca="1" si="602"/>
        <v>-</v>
      </c>
      <c r="CC69" s="5" t="str">
        <f t="shared" ca="1" si="602"/>
        <v>-</v>
      </c>
      <c r="CD69" s="5" t="str">
        <f t="shared" ca="1" si="602"/>
        <v>-</v>
      </c>
      <c r="CE69" s="5" t="str">
        <f t="shared" ca="1" si="602"/>
        <v>-</v>
      </c>
      <c r="CF69" s="5" t="str">
        <f t="shared" ca="1" si="602"/>
        <v>-</v>
      </c>
      <c r="CG69" s="5" t="str">
        <f t="shared" ca="1" si="602"/>
        <v>-</v>
      </c>
      <c r="CH69" s="5" t="str">
        <f t="shared" ca="1" si="602"/>
        <v>-</v>
      </c>
      <c r="CI69" s="9"/>
      <c r="CJ69" s="12" t="b">
        <v>1</v>
      </c>
      <c r="CK69" s="12" t="b">
        <v>1</v>
      </c>
      <c r="CL69" s="12" t="b">
        <v>1</v>
      </c>
      <c r="CM69" s="12">
        <v>22312000005</v>
      </c>
      <c r="CN69" s="12" t="b">
        <v>0</v>
      </c>
      <c r="CO69" s="19" t="str">
        <f t="shared" ca="1" si="603"/>
        <v>-</v>
      </c>
      <c r="CP69" s="19" t="str">
        <f t="shared" ca="1" si="603"/>
        <v>-</v>
      </c>
      <c r="CQ69" s="19" t="str">
        <f t="shared" ca="1" si="603"/>
        <v>-</v>
      </c>
      <c r="CR69" s="433">
        <f t="shared" si="604"/>
        <v>652</v>
      </c>
      <c r="CS69" s="433">
        <f t="shared" si="604"/>
        <v>686</v>
      </c>
      <c r="CT69" s="433">
        <f t="shared" si="604"/>
        <v>721</v>
      </c>
      <c r="CU69" s="144">
        <f t="shared" si="605"/>
        <v>378</v>
      </c>
      <c r="CV69" s="144">
        <f t="shared" si="605"/>
        <v>413</v>
      </c>
      <c r="CW69" s="144">
        <f t="shared" si="605"/>
        <v>448</v>
      </c>
      <c r="CX69" s="19" t="str">
        <f t="shared" ca="1" si="687"/>
        <v>-</v>
      </c>
      <c r="CY69" s="19" t="str">
        <f t="shared" ca="1" si="687"/>
        <v>-</v>
      </c>
      <c r="CZ69" s="19" t="str">
        <f t="shared" ca="1" si="687"/>
        <v>-</v>
      </c>
      <c r="DA69" s="19" t="str">
        <f t="shared" ca="1" si="687"/>
        <v>-</v>
      </c>
      <c r="DB69" s="19" t="str">
        <f t="shared" ca="1" si="687"/>
        <v>-</v>
      </c>
      <c r="DC69" s="19" t="str">
        <f t="shared" ca="1" si="687"/>
        <v>-</v>
      </c>
      <c r="DD69" s="19">
        <f t="shared" ca="1" si="687"/>
        <v>1</v>
      </c>
      <c r="DE69" s="19">
        <f t="shared" ca="1" si="687"/>
        <v>1</v>
      </c>
      <c r="DF69" s="19">
        <f t="shared" ca="1" si="687"/>
        <v>0</v>
      </c>
      <c r="DG69" s="19" t="str">
        <f t="shared" ca="1" si="687"/>
        <v>-</v>
      </c>
      <c r="DH69" s="19" t="str">
        <f t="shared" ca="1" si="687"/>
        <v>-</v>
      </c>
      <c r="DI69" s="19" t="str">
        <f t="shared" ca="1" si="687"/>
        <v>-</v>
      </c>
      <c r="DJ69" s="19" t="str">
        <f t="shared" ca="1" si="687"/>
        <v>-</v>
      </c>
      <c r="DK69" s="19" t="str">
        <f t="shared" ca="1" si="687"/>
        <v>-</v>
      </c>
      <c r="DL69" s="19">
        <f t="shared" ca="1" si="687"/>
        <v>0</v>
      </c>
      <c r="DM69" s="19" t="str">
        <f t="shared" ca="1" si="687"/>
        <v>-</v>
      </c>
      <c r="DN69" s="19" t="str">
        <f t="shared" ca="1" si="687"/>
        <v>-</v>
      </c>
      <c r="DO69" s="19" t="str">
        <f t="shared" ca="1" si="603"/>
        <v>-</v>
      </c>
      <c r="DP69" s="19">
        <f t="shared" ca="1" si="603"/>
        <v>0</v>
      </c>
      <c r="DQ69" s="19">
        <f t="shared" ca="1" si="603"/>
        <v>0</v>
      </c>
      <c r="DR69" s="9"/>
      <c r="DS69" s="19">
        <f t="shared" ca="1" si="700"/>
        <v>0</v>
      </c>
      <c r="DT69" s="19">
        <f t="shared" ca="1" si="700"/>
        <v>0</v>
      </c>
      <c r="DU69" s="19">
        <f t="shared" ca="1" si="700"/>
        <v>0</v>
      </c>
      <c r="DV69" s="19">
        <f t="shared" ca="1" si="700"/>
        <v>0</v>
      </c>
      <c r="DW69" s="19">
        <f t="shared" ca="1" si="700"/>
        <v>0</v>
      </c>
      <c r="DX69" s="19">
        <f t="shared" ca="1" si="700"/>
        <v>0</v>
      </c>
      <c r="DY69" s="19">
        <f t="shared" ca="1" si="700"/>
        <v>0</v>
      </c>
      <c r="DZ69" s="19">
        <f t="shared" ca="1" si="700"/>
        <v>0</v>
      </c>
      <c r="EA69" s="19">
        <f t="shared" ca="1" si="700"/>
        <v>0</v>
      </c>
      <c r="EB69" s="19">
        <f t="shared" ca="1" si="700"/>
        <v>0</v>
      </c>
      <c r="EC69" s="19">
        <f t="shared" ca="1" si="700"/>
        <v>0</v>
      </c>
      <c r="ED69" s="19">
        <f t="shared" ca="1" si="700"/>
        <v>0</v>
      </c>
      <c r="EE69" s="19">
        <f t="shared" ca="1" si="700"/>
        <v>0</v>
      </c>
      <c r="EF69" s="433">
        <f t="shared" si="608"/>
        <v>0</v>
      </c>
      <c r="EG69" s="433">
        <f t="shared" si="608"/>
        <v>0</v>
      </c>
      <c r="EH69" s="116">
        <f t="shared" si="609"/>
        <v>0</v>
      </c>
      <c r="EI69" s="116">
        <f t="shared" ca="1" si="609"/>
        <v>0</v>
      </c>
      <c r="EJ69" s="116">
        <f t="shared" ca="1" si="609"/>
        <v>0</v>
      </c>
      <c r="EK69" s="116">
        <f t="shared" ca="1" si="609"/>
        <v>0</v>
      </c>
      <c r="EL69" s="116">
        <f t="shared" ca="1" si="609"/>
        <v>0</v>
      </c>
      <c r="EM69" s="537">
        <f t="shared" ca="1" si="610"/>
        <v>0</v>
      </c>
      <c r="EN69" s="116">
        <f t="shared" ca="1" si="611"/>
        <v>0</v>
      </c>
      <c r="EO69" s="116">
        <f t="shared" ca="1" si="611"/>
        <v>0</v>
      </c>
      <c r="EP69" s="116">
        <f t="shared" ca="1" si="611"/>
        <v>0</v>
      </c>
      <c r="EQ69" s="116">
        <f t="shared" ca="1" si="611"/>
        <v>0</v>
      </c>
      <c r="ER69" s="116">
        <f t="shared" ca="1" si="611"/>
        <v>0</v>
      </c>
      <c r="ES69" s="537">
        <f t="shared" ca="1" si="612"/>
        <v>0</v>
      </c>
      <c r="ET69" s="116">
        <f t="shared" ca="1" si="613"/>
        <v>0</v>
      </c>
      <c r="EU69" s="116">
        <f t="shared" ca="1" si="613"/>
        <v>0</v>
      </c>
      <c r="EV69" s="116">
        <f t="shared" ca="1" si="613"/>
        <v>0</v>
      </c>
      <c r="EW69" s="116">
        <f t="shared" ca="1" si="613"/>
        <v>0</v>
      </c>
      <c r="EX69" s="116">
        <f t="shared" ca="1" si="613"/>
        <v>0</v>
      </c>
      <c r="EY69" s="537">
        <f t="shared" ca="1" si="614"/>
        <v>0</v>
      </c>
      <c r="EZ69" s="116">
        <f t="shared" ca="1" si="615"/>
        <v>0</v>
      </c>
      <c r="FA69" s="116">
        <f t="shared" ca="1" si="615"/>
        <v>0</v>
      </c>
      <c r="FB69" s="116">
        <f t="shared" ca="1" si="615"/>
        <v>0</v>
      </c>
      <c r="FC69" s="116">
        <f t="shared" ca="1" si="615"/>
        <v>0</v>
      </c>
      <c r="FD69" s="116">
        <f t="shared" ca="1" si="615"/>
        <v>0</v>
      </c>
      <c r="FE69" s="537">
        <f t="shared" ca="1" si="616"/>
        <v>0</v>
      </c>
      <c r="FF69" s="116">
        <f t="shared" ca="1" si="617"/>
        <v>0</v>
      </c>
      <c r="FG69" s="116">
        <f t="shared" ca="1" si="617"/>
        <v>0</v>
      </c>
      <c r="FH69" s="116">
        <f t="shared" ca="1" si="617"/>
        <v>0</v>
      </c>
      <c r="FI69" s="116">
        <f t="shared" ca="1" si="617"/>
        <v>0</v>
      </c>
      <c r="FJ69" s="116">
        <f t="shared" ca="1" si="617"/>
        <v>0</v>
      </c>
      <c r="FK69" s="537">
        <f t="shared" ca="1" si="618"/>
        <v>0</v>
      </c>
      <c r="FL69" s="116">
        <f t="shared" ca="1" si="619"/>
        <v>0</v>
      </c>
      <c r="FM69" s="116">
        <f t="shared" ca="1" si="619"/>
        <v>0</v>
      </c>
      <c r="FN69" s="116">
        <f t="shared" ca="1" si="619"/>
        <v>0</v>
      </c>
      <c r="FO69" s="116">
        <f t="shared" ca="1" si="619"/>
        <v>0</v>
      </c>
      <c r="FP69" s="116">
        <f t="shared" ca="1" si="619"/>
        <v>0</v>
      </c>
      <c r="FQ69" s="537">
        <f t="shared" ca="1" si="620"/>
        <v>0</v>
      </c>
      <c r="FR69" s="117">
        <f t="shared" ca="1" si="621"/>
        <v>0</v>
      </c>
      <c r="FS69" s="117">
        <f t="shared" ca="1" si="621"/>
        <v>0</v>
      </c>
      <c r="FT69" s="117">
        <f t="shared" ca="1" si="621"/>
        <v>0</v>
      </c>
      <c r="FU69" s="117">
        <f t="shared" ca="1" si="621"/>
        <v>0</v>
      </c>
      <c r="FV69" s="556">
        <f t="shared" ca="1" si="688"/>
        <v>0</v>
      </c>
      <c r="FW69" s="556">
        <f t="shared" ca="1" si="688"/>
        <v>0</v>
      </c>
      <c r="FX69" s="556">
        <f t="shared" ca="1" si="688"/>
        <v>0</v>
      </c>
      <c r="FY69" s="556">
        <f t="shared" ca="1" si="688"/>
        <v>0</v>
      </c>
      <c r="FZ69" s="556">
        <f t="shared" ca="1" si="688"/>
        <v>0</v>
      </c>
      <c r="GA69" s="556">
        <f t="shared" ca="1" si="688"/>
        <v>0</v>
      </c>
      <c r="GB69" s="556">
        <f t="shared" ca="1" si="688"/>
        <v>0</v>
      </c>
      <c r="GC69" s="556">
        <f t="shared" ca="1" si="688"/>
        <v>0</v>
      </c>
      <c r="GD69" s="556">
        <f t="shared" ca="1" si="688"/>
        <v>0</v>
      </c>
      <c r="GE69" s="556">
        <f t="shared" ca="1" si="688"/>
        <v>0</v>
      </c>
      <c r="GF69" s="556">
        <f t="shared" ca="1" si="688"/>
        <v>0</v>
      </c>
      <c r="GG69" s="556">
        <f t="shared" ca="1" si="688"/>
        <v>0</v>
      </c>
      <c r="GH69" s="556">
        <f t="shared" ca="1" si="688"/>
        <v>0</v>
      </c>
      <c r="GI69" s="556">
        <f t="shared" ca="1" si="688"/>
        <v>0</v>
      </c>
      <c r="GJ69" s="556">
        <f t="shared" ca="1" si="688"/>
        <v>0</v>
      </c>
      <c r="GK69" s="556">
        <f t="shared" ca="1" si="688"/>
        <v>0</v>
      </c>
      <c r="GL69" s="556">
        <f t="shared" ca="1" si="688"/>
        <v>0</v>
      </c>
      <c r="GM69" s="556">
        <f t="shared" ca="1" si="688"/>
        <v>0</v>
      </c>
      <c r="GN69" s="556">
        <f t="shared" ca="1" si="688"/>
        <v>0</v>
      </c>
      <c r="GO69" s="556">
        <f t="shared" ca="1" si="688"/>
        <v>0</v>
      </c>
      <c r="GP69" s="19">
        <f t="shared" ca="1" si="623"/>
        <v>0</v>
      </c>
      <c r="GQ69" s="116">
        <f t="shared" ca="1" si="624"/>
        <v>0</v>
      </c>
      <c r="GR69" s="116">
        <f t="shared" ca="1" si="624"/>
        <v>0</v>
      </c>
      <c r="GS69" s="116">
        <f t="shared" ca="1" si="624"/>
        <v>0</v>
      </c>
      <c r="GT69" s="116">
        <f t="shared" ca="1" si="624"/>
        <v>0</v>
      </c>
      <c r="GU69" s="116">
        <f t="shared" ca="1" si="624"/>
        <v>0</v>
      </c>
      <c r="GV69" s="537">
        <f t="shared" ca="1" si="625"/>
        <v>0</v>
      </c>
      <c r="GW69" s="116">
        <f t="shared" ca="1" si="626"/>
        <v>0</v>
      </c>
      <c r="GX69" s="116">
        <f t="shared" ca="1" si="626"/>
        <v>0</v>
      </c>
      <c r="GY69" s="116">
        <f t="shared" ca="1" si="626"/>
        <v>0</v>
      </c>
      <c r="GZ69" s="116">
        <f t="shared" ca="1" si="626"/>
        <v>0</v>
      </c>
      <c r="HA69" s="116">
        <f t="shared" ca="1" si="626"/>
        <v>0</v>
      </c>
      <c r="HB69" s="537">
        <f t="shared" ca="1" si="627"/>
        <v>0</v>
      </c>
      <c r="HC69" s="116">
        <f t="shared" ca="1" si="628"/>
        <v>0</v>
      </c>
      <c r="HD69" s="116">
        <f t="shared" ca="1" si="628"/>
        <v>0</v>
      </c>
      <c r="HE69" s="116">
        <f t="shared" ca="1" si="628"/>
        <v>0</v>
      </c>
      <c r="HF69" s="116">
        <f t="shared" ca="1" si="628"/>
        <v>0</v>
      </c>
      <c r="HG69" s="116">
        <f t="shared" ca="1" si="628"/>
        <v>0</v>
      </c>
      <c r="HH69" s="537">
        <f t="shared" ca="1" si="629"/>
        <v>0</v>
      </c>
      <c r="HI69" s="116">
        <f t="shared" ca="1" si="630"/>
        <v>0</v>
      </c>
      <c r="HJ69" s="116">
        <f t="shared" ca="1" si="630"/>
        <v>0</v>
      </c>
      <c r="HK69" s="116">
        <f t="shared" ca="1" si="630"/>
        <v>0</v>
      </c>
      <c r="HL69" s="116">
        <f t="shared" ca="1" si="630"/>
        <v>0</v>
      </c>
      <c r="HM69" s="116">
        <f t="shared" ca="1" si="630"/>
        <v>0</v>
      </c>
      <c r="HN69" s="537">
        <f t="shared" ca="1" si="631"/>
        <v>0</v>
      </c>
      <c r="HO69" s="116">
        <f t="shared" ca="1" si="632"/>
        <v>0</v>
      </c>
      <c r="HP69" s="116">
        <f t="shared" ca="1" si="632"/>
        <v>0</v>
      </c>
      <c r="HQ69" s="116">
        <f t="shared" ca="1" si="632"/>
        <v>0</v>
      </c>
      <c r="HR69" s="116">
        <f t="shared" ca="1" si="632"/>
        <v>0</v>
      </c>
      <c r="HS69" s="116">
        <f t="shared" ca="1" si="632"/>
        <v>0</v>
      </c>
      <c r="HT69" s="537">
        <f t="shared" ca="1" si="633"/>
        <v>0</v>
      </c>
      <c r="HU69" s="116">
        <f t="shared" ca="1" si="634"/>
        <v>0</v>
      </c>
      <c r="HV69" s="116">
        <f t="shared" ca="1" si="634"/>
        <v>0</v>
      </c>
      <c r="HW69" s="116">
        <f t="shared" ca="1" si="634"/>
        <v>0</v>
      </c>
      <c r="HX69" s="116">
        <f t="shared" ca="1" si="634"/>
        <v>0</v>
      </c>
      <c r="HY69" s="116">
        <f t="shared" ca="1" si="634"/>
        <v>0</v>
      </c>
      <c r="HZ69" s="537">
        <f t="shared" ca="1" si="635"/>
        <v>0</v>
      </c>
      <c r="IA69" s="117">
        <f t="shared" ca="1" si="636"/>
        <v>0</v>
      </c>
      <c r="IB69" s="117">
        <f t="shared" ca="1" si="636"/>
        <v>0</v>
      </c>
      <c r="IC69" s="117">
        <f t="shared" ca="1" si="636"/>
        <v>0</v>
      </c>
      <c r="ID69" s="117">
        <f t="shared" ca="1" si="636"/>
        <v>0</v>
      </c>
      <c r="IE69" s="556">
        <f t="shared" ca="1" si="689"/>
        <v>0</v>
      </c>
      <c r="IF69" s="556">
        <f t="shared" ca="1" si="689"/>
        <v>0</v>
      </c>
      <c r="IG69" s="556">
        <f t="shared" ca="1" si="689"/>
        <v>0</v>
      </c>
      <c r="IH69" s="556">
        <f t="shared" ca="1" si="689"/>
        <v>0</v>
      </c>
      <c r="II69" s="556">
        <f t="shared" ca="1" si="689"/>
        <v>0</v>
      </c>
      <c r="IJ69" s="556">
        <f t="shared" ca="1" si="689"/>
        <v>0</v>
      </c>
      <c r="IK69" s="556">
        <f t="shared" ca="1" si="689"/>
        <v>0</v>
      </c>
      <c r="IL69" s="556">
        <f t="shared" ca="1" si="689"/>
        <v>0</v>
      </c>
      <c r="IM69" s="556">
        <f t="shared" ca="1" si="689"/>
        <v>0</v>
      </c>
      <c r="IN69" s="556">
        <f t="shared" ca="1" si="689"/>
        <v>0</v>
      </c>
      <c r="IO69" s="556">
        <f t="shared" ca="1" si="689"/>
        <v>0</v>
      </c>
      <c r="IP69" s="556">
        <f t="shared" ca="1" si="689"/>
        <v>0</v>
      </c>
      <c r="IQ69" s="556">
        <f t="shared" ca="1" si="689"/>
        <v>0</v>
      </c>
      <c r="IR69" s="556">
        <f t="shared" ca="1" si="689"/>
        <v>0</v>
      </c>
      <c r="IS69" s="556">
        <f t="shared" ca="1" si="689"/>
        <v>0</v>
      </c>
      <c r="IT69" s="556">
        <f t="shared" ca="1" si="689"/>
        <v>0</v>
      </c>
      <c r="IU69" s="556">
        <f t="shared" ca="1" si="689"/>
        <v>0</v>
      </c>
      <c r="IV69" s="556">
        <f t="shared" ca="1" si="689"/>
        <v>0</v>
      </c>
      <c r="IW69" s="556">
        <f t="shared" ca="1" si="689"/>
        <v>0</v>
      </c>
      <c r="IX69" s="556">
        <f t="shared" ca="1" si="689"/>
        <v>0</v>
      </c>
      <c r="IY69" s="19">
        <f t="shared" ca="1" si="638"/>
        <v>0</v>
      </c>
      <c r="IZ69" s="5">
        <f t="shared" si="639"/>
        <v>67</v>
      </c>
      <c r="JA69" s="9"/>
      <c r="JB69" s="5">
        <f t="shared" si="640"/>
        <v>1</v>
      </c>
      <c r="JC69" s="5" t="b">
        <f t="shared" si="640"/>
        <v>0</v>
      </c>
      <c r="JD69" s="19">
        <f t="shared" ref="JD69:KP77" ca="1" si="709">OFFSET(JD$5,$B69,0)</f>
        <v>0</v>
      </c>
      <c r="JE69" s="5">
        <f t="shared" si="642"/>
        <v>0</v>
      </c>
      <c r="JF69" s="5">
        <f t="shared" si="643"/>
        <v>1.2500000000000001E-2</v>
      </c>
      <c r="JG69" s="5">
        <f t="shared" si="644"/>
        <v>0</v>
      </c>
      <c r="JH69" s="19">
        <f t="shared" ca="1" si="709"/>
        <v>0</v>
      </c>
      <c r="JI69" s="5">
        <f t="shared" si="645"/>
        <v>60</v>
      </c>
      <c r="JJ69" s="5">
        <f t="shared" si="646"/>
        <v>1</v>
      </c>
      <c r="JK69" s="19">
        <f t="shared" ca="1" si="709"/>
        <v>0</v>
      </c>
      <c r="JL69" s="19">
        <f t="shared" ca="1" si="709"/>
        <v>0</v>
      </c>
      <c r="JM69" s="19">
        <f t="shared" ca="1" si="709"/>
        <v>0</v>
      </c>
      <c r="JN69" s="19">
        <f t="shared" ca="1" si="709"/>
        <v>0</v>
      </c>
      <c r="JO69" s="19">
        <f t="shared" ca="1" si="709"/>
        <v>0</v>
      </c>
      <c r="JP69" s="19">
        <f t="shared" ca="1" si="709"/>
        <v>0</v>
      </c>
      <c r="JQ69" s="19">
        <f t="shared" ca="1" si="709"/>
        <v>0</v>
      </c>
      <c r="JR69" s="19">
        <f t="shared" ca="1" si="709"/>
        <v>0</v>
      </c>
      <c r="JS69" s="19">
        <f t="shared" ca="1" si="709"/>
        <v>0</v>
      </c>
      <c r="JT69" s="19">
        <f t="shared" ca="1" si="709"/>
        <v>0</v>
      </c>
      <c r="JU69" s="19">
        <f t="shared" ca="1" si="709"/>
        <v>0</v>
      </c>
      <c r="JV69" s="19">
        <f t="shared" ca="1" si="709"/>
        <v>0</v>
      </c>
      <c r="JW69" s="19">
        <f t="shared" ca="1" si="709"/>
        <v>0</v>
      </c>
      <c r="JX69" s="19">
        <f t="shared" ca="1" si="709"/>
        <v>0</v>
      </c>
      <c r="JY69" s="19">
        <f t="shared" ca="1" si="709"/>
        <v>0</v>
      </c>
      <c r="JZ69" s="19">
        <f t="shared" ca="1" si="709"/>
        <v>0</v>
      </c>
      <c r="KA69" s="19">
        <f t="shared" ca="1" si="709"/>
        <v>0</v>
      </c>
      <c r="KB69" s="19">
        <f t="shared" ca="1" si="709"/>
        <v>0</v>
      </c>
      <c r="KC69" s="19">
        <f t="shared" ca="1" si="709"/>
        <v>0</v>
      </c>
      <c r="KD69" s="19">
        <f t="shared" ca="1" si="709"/>
        <v>0</v>
      </c>
      <c r="KE69" s="19">
        <f t="shared" ca="1" si="709"/>
        <v>0</v>
      </c>
      <c r="KF69" s="5">
        <f t="shared" si="647"/>
        <v>0</v>
      </c>
      <c r="KG69" s="5">
        <f t="shared" si="647"/>
        <v>6.25E-2</v>
      </c>
      <c r="KH69" s="5">
        <f t="shared" si="647"/>
        <v>6.25E-2</v>
      </c>
      <c r="KI69" s="5">
        <f t="shared" si="647"/>
        <v>6.25E-2</v>
      </c>
      <c r="KJ69" s="19">
        <f t="shared" ca="1" si="709"/>
        <v>0</v>
      </c>
      <c r="KK69" s="19">
        <f t="shared" ca="1" si="709"/>
        <v>0</v>
      </c>
      <c r="KL69" s="19">
        <f t="shared" ca="1" si="709"/>
        <v>0</v>
      </c>
      <c r="KM69" s="19">
        <f t="shared" ca="1" si="709"/>
        <v>0</v>
      </c>
      <c r="KN69" s="19">
        <f t="shared" ca="1" si="709"/>
        <v>1</v>
      </c>
      <c r="KO69" s="19">
        <f t="shared" ca="1" si="709"/>
        <v>0</v>
      </c>
      <c r="KP69" s="19">
        <f t="shared" ca="1" si="709"/>
        <v>1</v>
      </c>
      <c r="KQ69" s="9"/>
      <c r="KR69" s="5" t="b">
        <f t="shared" ca="1" si="648"/>
        <v>1</v>
      </c>
      <c r="KS69" s="5" t="b">
        <f t="shared" si="649"/>
        <v>0</v>
      </c>
      <c r="KT69" s="5" t="b">
        <f t="shared" si="649"/>
        <v>0</v>
      </c>
      <c r="KU69" s="5" t="b">
        <f t="shared" si="649"/>
        <v>1</v>
      </c>
      <c r="KV69" s="136">
        <f t="shared" si="650"/>
        <v>2</v>
      </c>
      <c r="KW69" s="136">
        <f t="shared" si="650"/>
        <v>2</v>
      </c>
      <c r="KX69" s="5" t="b">
        <f t="shared" si="651"/>
        <v>0</v>
      </c>
      <c r="KY69" s="5" t="b">
        <f t="shared" si="651"/>
        <v>1</v>
      </c>
      <c r="KZ69" s="5" t="b">
        <f t="shared" si="651"/>
        <v>1</v>
      </c>
      <c r="LA69" s="5" t="b">
        <f t="shared" si="651"/>
        <v>0</v>
      </c>
      <c r="LB69" s="5">
        <f t="shared" si="652"/>
        <v>1</v>
      </c>
      <c r="LC69" s="5">
        <f t="shared" si="652"/>
        <v>0</v>
      </c>
      <c r="LD69" s="5" t="b">
        <f t="shared" si="653"/>
        <v>0</v>
      </c>
      <c r="LE69" s="5" t="str" cm="1">
        <f t="array" aca="1" ref="LE69" ca="1">IF(OR(LF69:LM69&lt;&gt;"-"),TRUE,"-")</f>
        <v>-</v>
      </c>
      <c r="LF69" s="19" t="str">
        <f t="shared" ca="1" si="654"/>
        <v>-</v>
      </c>
      <c r="LG69" s="19" t="str">
        <f t="shared" ca="1" si="654"/>
        <v>-</v>
      </c>
      <c r="LH69" s="19" t="str">
        <f t="shared" ca="1" si="654"/>
        <v>-</v>
      </c>
      <c r="LI69" s="19" t="str">
        <f t="shared" ca="1" si="654"/>
        <v>-</v>
      </c>
      <c r="LJ69" s="19" t="str">
        <f t="shared" ca="1" si="654"/>
        <v>-</v>
      </c>
      <c r="LK69" s="19" t="str">
        <f t="shared" ca="1" si="654"/>
        <v>-</v>
      </c>
      <c r="LL69" s="19" t="str">
        <f t="shared" ca="1" si="654"/>
        <v>-</v>
      </c>
      <c r="LM69" s="19" t="str">
        <f t="shared" ca="1" si="654"/>
        <v>-</v>
      </c>
      <c r="LN69" s="466">
        <f>$LN$54*0.85</f>
        <v>4250</v>
      </c>
      <c r="LO69" s="5" t="b">
        <f t="array" aca="1" ref="LO69" ca="1">IF(OR(LP69:LV69&lt;&gt;"-"),TRUE,"-")</f>
        <v>1</v>
      </c>
      <c r="LP69" s="19">
        <f t="shared" ca="1" si="655"/>
        <v>0</v>
      </c>
      <c r="LQ69" s="19" t="str">
        <f t="shared" ca="1" si="655"/>
        <v>-</v>
      </c>
      <c r="LR69" s="19">
        <f t="shared" ca="1" si="655"/>
        <v>999999</v>
      </c>
      <c r="LS69" s="19">
        <f t="shared" ca="1" si="655"/>
        <v>999999</v>
      </c>
      <c r="LT69" s="19">
        <f t="shared" ca="1" si="655"/>
        <v>999999</v>
      </c>
      <c r="LU69" s="19">
        <f t="shared" ca="1" si="655"/>
        <v>999999</v>
      </c>
      <c r="LV69" s="19">
        <f t="shared" ca="1" si="655"/>
        <v>999999</v>
      </c>
      <c r="LW69" s="19" t="str">
        <f t="shared" ca="1" si="655"/>
        <v>-</v>
      </c>
      <c r="LX69" s="19" t="str">
        <f t="shared" ca="1" si="655"/>
        <v>-</v>
      </c>
      <c r="LY69" s="19" t="str">
        <f t="shared" ref="LY69" ca="1" si="710">OFFSET(LY$5,$B69,0)</f>
        <v>-</v>
      </c>
      <c r="LZ69" s="19" t="b">
        <f t="shared" ca="1" si="656"/>
        <v>1</v>
      </c>
      <c r="MA69" s="19">
        <f t="shared" ca="1" si="656"/>
        <v>0</v>
      </c>
      <c r="MB69" s="5" t="str">
        <f t="shared" si="657"/>
        <v>-</v>
      </c>
      <c r="MC69" s="5" t="str">
        <f t="shared" si="657"/>
        <v>-</v>
      </c>
      <c r="MD69" s="5" t="str">
        <f t="shared" si="657"/>
        <v>-</v>
      </c>
      <c r="ME69" s="5" t="str">
        <f t="shared" si="657"/>
        <v>-</v>
      </c>
      <c r="MF69" s="19" t="str">
        <f t="shared" ca="1" si="691"/>
        <v>-</v>
      </c>
      <c r="MG69" s="19" t="str">
        <f t="shared" ca="1" si="691"/>
        <v>-</v>
      </c>
      <c r="MH69" s="19" t="str">
        <f t="shared" ca="1" si="691"/>
        <v>-</v>
      </c>
      <c r="MI69" s="19" t="str">
        <f t="shared" ca="1" si="691"/>
        <v>-</v>
      </c>
      <c r="MJ69" s="19">
        <f t="shared" ca="1" si="691"/>
        <v>0.5</v>
      </c>
      <c r="MK69" s="19">
        <f t="shared" ca="1" si="691"/>
        <v>0.5</v>
      </c>
      <c r="ML69" s="19" t="str">
        <f t="shared" ca="1" si="691"/>
        <v>-</v>
      </c>
      <c r="MM69" s="5">
        <f t="shared" si="659"/>
        <v>0</v>
      </c>
      <c r="MN69" s="5">
        <f t="shared" si="659"/>
        <v>500</v>
      </c>
      <c r="MO69" s="5">
        <f t="shared" si="659"/>
        <v>500</v>
      </c>
      <c r="MP69" s="5" t="str">
        <f t="shared" si="659"/>
        <v>-</v>
      </c>
      <c r="MQ69" s="5">
        <f t="shared" si="659"/>
        <v>150</v>
      </c>
      <c r="MR69" s="5">
        <f t="shared" si="659"/>
        <v>364</v>
      </c>
      <c r="MS69" s="5">
        <f t="shared" si="660"/>
        <v>1</v>
      </c>
      <c r="MT69" s="9"/>
      <c r="MU69" s="19">
        <f t="shared" ca="1" si="691"/>
        <v>70</v>
      </c>
      <c r="MV69" s="19">
        <f t="shared" ca="1" si="691"/>
        <v>50</v>
      </c>
      <c r="MW69" s="19">
        <f t="shared" ca="1" si="691"/>
        <v>75</v>
      </c>
      <c r="MX69" s="19">
        <f t="shared" ca="1" si="691"/>
        <v>50</v>
      </c>
      <c r="MY69" s="5">
        <f t="shared" si="661"/>
        <v>1.2</v>
      </c>
      <c r="MZ69" s="5">
        <f t="shared" si="662"/>
        <v>1.2</v>
      </c>
      <c r="NA69" s="5">
        <f t="shared" si="663"/>
        <v>1</v>
      </c>
      <c r="NB69" s="9"/>
      <c r="NC69" s="19" t="b">
        <f t="shared" ca="1" si="664"/>
        <v>0</v>
      </c>
      <c r="ND69" s="19" t="b">
        <f t="shared" ca="1" si="664"/>
        <v>0</v>
      </c>
      <c r="NE69" s="19">
        <f t="shared" ca="1" si="664"/>
        <v>2</v>
      </c>
      <c r="NF69" s="19">
        <f t="shared" ca="1" si="664"/>
        <v>1</v>
      </c>
      <c r="NG69" s="19">
        <f t="shared" ca="1" si="664"/>
        <v>2</v>
      </c>
      <c r="NH69" s="19">
        <f t="shared" ca="1" si="664"/>
        <v>0</v>
      </c>
      <c r="NI69" s="19" t="str">
        <f t="shared" ca="1" si="664"/>
        <v>-</v>
      </c>
      <c r="NJ69" s="466" t="b">
        <v>1</v>
      </c>
      <c r="NK69" s="19">
        <f t="shared" ca="1" si="664"/>
        <v>448.65000000000003</v>
      </c>
      <c r="NL69" s="19" t="str">
        <f t="shared" ca="1" si="664"/>
        <v>-</v>
      </c>
      <c r="NM69" s="19">
        <f t="shared" ca="1" si="691"/>
        <v>1</v>
      </c>
      <c r="NN69" s="19">
        <f t="shared" ca="1" si="691"/>
        <v>1</v>
      </c>
      <c r="NO69" s="19">
        <f t="shared" ca="1" si="691"/>
        <v>1</v>
      </c>
      <c r="NP69" s="19">
        <f t="shared" ca="1" si="691"/>
        <v>1</v>
      </c>
      <c r="NQ69" s="19">
        <f t="shared" ca="1" si="691"/>
        <v>1</v>
      </c>
      <c r="NR69" s="19">
        <f t="shared" ca="1" si="691"/>
        <v>1</v>
      </c>
      <c r="NS69" s="19">
        <f t="shared" ca="1" si="691"/>
        <v>1</v>
      </c>
      <c r="NT69" s="19">
        <f t="shared" ca="1" si="691"/>
        <v>1</v>
      </c>
      <c r="NU69" s="19">
        <f t="shared" ca="1" si="691"/>
        <v>1</v>
      </c>
      <c r="NV69" s="9"/>
      <c r="NW69" s="539" t="str">
        <f t="shared" si="706"/>
        <v>-</v>
      </c>
      <c r="NX69" s="539" t="str">
        <f t="shared" si="706"/>
        <v>-</v>
      </c>
      <c r="NY69" s="539" t="str">
        <f t="shared" si="706"/>
        <v>-</v>
      </c>
      <c r="NZ69" s="539" t="str">
        <f t="shared" si="706"/>
        <v>-</v>
      </c>
      <c r="OA69" s="539" t="str">
        <f t="shared" si="706"/>
        <v>-</v>
      </c>
      <c r="OB69" s="539" t="str">
        <f t="shared" si="706"/>
        <v>-</v>
      </c>
      <c r="OC69" s="539" t="str">
        <f t="shared" ca="1" si="706"/>
        <v>-</v>
      </c>
      <c r="OD69" s="539" t="str">
        <f t="shared" ca="1" si="706"/>
        <v>-</v>
      </c>
      <c r="OE69" s="539" t="str">
        <f t="shared" ca="1" si="706"/>
        <v>-</v>
      </c>
      <c r="OF69" s="539" t="str">
        <f t="shared" ca="1" si="706"/>
        <v>-</v>
      </c>
      <c r="OG69" s="539" t="str">
        <f t="shared" ca="1" si="706"/>
        <v>-</v>
      </c>
      <c r="OH69" s="539" t="str">
        <f t="shared" ca="1" si="706"/>
        <v>-</v>
      </c>
      <c r="OI69" s="539" t="str">
        <f t="shared" ca="1" si="706"/>
        <v>-</v>
      </c>
      <c r="OJ69" s="539" t="str">
        <f t="shared" ca="1" si="706"/>
        <v>-</v>
      </c>
      <c r="OK69" s="539" t="str">
        <f t="shared" ca="1" si="706"/>
        <v>-</v>
      </c>
      <c r="OL69" s="539" t="str">
        <f t="shared" ca="1" si="706"/>
        <v>-</v>
      </c>
      <c r="OM69" s="539" t="str">
        <f t="shared" ca="1" si="706"/>
        <v>-</v>
      </c>
      <c r="ON69" s="539" t="str">
        <f t="shared" ca="1" si="706"/>
        <v>-</v>
      </c>
      <c r="OO69" s="539" t="str">
        <f t="shared" ca="1" si="706"/>
        <v>-</v>
      </c>
      <c r="OP69" s="539" t="str">
        <f t="shared" ca="1" si="706"/>
        <v>-</v>
      </c>
      <c r="OQ69" s="539" t="str">
        <f t="shared" ca="1" si="706"/>
        <v>-</v>
      </c>
      <c r="OR69" s="539" t="str">
        <f t="shared" ca="1" si="706"/>
        <v>-</v>
      </c>
      <c r="OS69" s="539" t="str">
        <f t="shared" ca="1" si="706"/>
        <v>-</v>
      </c>
      <c r="OT69" s="539" t="str">
        <f t="shared" ca="1" si="706"/>
        <v>-</v>
      </c>
      <c r="OU69" s="539" t="str">
        <f t="shared" ca="1" si="706"/>
        <v>-</v>
      </c>
      <c r="OV69" s="539" t="str">
        <f t="shared" ca="1" si="706"/>
        <v>-</v>
      </c>
      <c r="OW69" s="539" t="str">
        <f t="shared" ca="1" si="706"/>
        <v>-</v>
      </c>
      <c r="OX69" s="539" t="str">
        <f t="shared" ca="1" si="706"/>
        <v>-</v>
      </c>
      <c r="OY69" s="539" t="str">
        <f t="shared" ca="1" si="706"/>
        <v>-</v>
      </c>
      <c r="OZ69" s="539" t="str">
        <f t="shared" ca="1" si="706"/>
        <v>-</v>
      </c>
      <c r="PA69" s="539" t="str">
        <f t="shared" ca="1" si="706"/>
        <v>-</v>
      </c>
      <c r="PB69" s="539" t="str">
        <f t="shared" ca="1" si="706"/>
        <v>-</v>
      </c>
      <c r="PC69" s="539" t="str">
        <f t="shared" ca="1" si="706"/>
        <v>-</v>
      </c>
      <c r="PD69" s="539" t="str">
        <f t="shared" ca="1" si="706"/>
        <v>-</v>
      </c>
      <c r="PE69" s="539" t="str">
        <f t="shared" ca="1" si="706"/>
        <v>-</v>
      </c>
      <c r="PF69" s="539" t="str">
        <f t="shared" ca="1" si="706"/>
        <v>-</v>
      </c>
      <c r="PG69" s="549" t="str">
        <f t="shared" si="693"/>
        <v>-</v>
      </c>
      <c r="PH69" s="549" t="str">
        <f t="shared" si="693"/>
        <v>-</v>
      </c>
      <c r="PI69" s="549" t="str">
        <f t="shared" si="693"/>
        <v>-</v>
      </c>
      <c r="PJ69" s="549" t="str">
        <f t="shared" si="693"/>
        <v>-</v>
      </c>
      <c r="PK69" s="549" t="str">
        <f t="shared" si="693"/>
        <v>-</v>
      </c>
      <c r="PL69" s="549" t="str">
        <f t="shared" si="693"/>
        <v>-</v>
      </c>
      <c r="PM69" s="549" t="str">
        <f t="shared" si="693"/>
        <v>-</v>
      </c>
      <c r="PN69" s="549" t="str">
        <f t="shared" si="693"/>
        <v>-</v>
      </c>
      <c r="PO69" s="549" t="str">
        <f t="shared" si="693"/>
        <v>-</v>
      </c>
      <c r="PP69" s="549" t="str">
        <f t="shared" si="693"/>
        <v>-</v>
      </c>
      <c r="PQ69" s="549" t="str">
        <f t="shared" si="693"/>
        <v>-</v>
      </c>
      <c r="PR69" s="549" t="str">
        <f t="shared" si="693"/>
        <v>-</v>
      </c>
      <c r="PS69" s="549" t="str">
        <f t="shared" si="693"/>
        <v>-</v>
      </c>
      <c r="PT69" s="549" t="str">
        <f t="shared" si="693"/>
        <v>-</v>
      </c>
      <c r="PU69" s="549" t="str">
        <f t="shared" si="693"/>
        <v>-</v>
      </c>
      <c r="PV69" s="549" t="str">
        <f t="shared" si="693"/>
        <v>-</v>
      </c>
      <c r="PW69" s="549" t="str">
        <f t="shared" si="693"/>
        <v>-</v>
      </c>
      <c r="PX69" s="549" t="str">
        <f t="shared" si="693"/>
        <v>-</v>
      </c>
      <c r="PY69" s="549" t="str">
        <f t="shared" si="693"/>
        <v>-</v>
      </c>
      <c r="PZ69" s="549" t="str">
        <f t="shared" si="693"/>
        <v>-</v>
      </c>
      <c r="QA69" s="549" t="str">
        <f t="shared" si="693"/>
        <v>-</v>
      </c>
      <c r="QB69" s="549" t="str">
        <f t="shared" ref="QB69:QF69" si="711">IF($O69=QB$19,TRUE,"-")</f>
        <v>-</v>
      </c>
      <c r="QC69" s="549" t="str">
        <f t="shared" si="711"/>
        <v>-</v>
      </c>
      <c r="QD69" s="549" t="str">
        <f t="shared" si="711"/>
        <v>-</v>
      </c>
      <c r="QE69" s="549" t="str">
        <f t="shared" si="711"/>
        <v>-</v>
      </c>
      <c r="QF69" s="549" t="str">
        <f t="shared" si="711"/>
        <v>-</v>
      </c>
      <c r="QG69" s="539" t="str">
        <f t="shared" si="707"/>
        <v>-</v>
      </c>
      <c r="QH69" s="539" t="str">
        <f t="shared" si="707"/>
        <v>-</v>
      </c>
      <c r="QI69" s="539" t="str">
        <f t="shared" si="707"/>
        <v>-</v>
      </c>
      <c r="QJ69" s="539" t="str">
        <f t="shared" si="707"/>
        <v>-</v>
      </c>
      <c r="QK69" s="539" t="str">
        <f t="shared" si="707"/>
        <v>-</v>
      </c>
      <c r="QL69" s="539" t="str">
        <f t="shared" si="707"/>
        <v>-</v>
      </c>
      <c r="QM69" s="539" t="str">
        <f t="shared" ca="1" si="707"/>
        <v>-</v>
      </c>
      <c r="QN69" s="539" t="str">
        <f t="shared" ca="1" si="707"/>
        <v>-</v>
      </c>
      <c r="QO69" s="539" t="str">
        <f t="shared" ca="1" si="707"/>
        <v>-</v>
      </c>
      <c r="QP69" s="539" t="str">
        <f t="shared" ca="1" si="707"/>
        <v>-</v>
      </c>
      <c r="QQ69" s="539" t="str">
        <f t="shared" ca="1" si="707"/>
        <v>-</v>
      </c>
      <c r="QR69" s="539" t="str">
        <f t="shared" ca="1" si="707"/>
        <v>-</v>
      </c>
      <c r="QS69" s="539" t="str">
        <f t="shared" ca="1" si="707"/>
        <v>-</v>
      </c>
      <c r="QT69" s="539" t="str">
        <f t="shared" ca="1" si="707"/>
        <v>-</v>
      </c>
      <c r="QU69" s="539" t="str">
        <f t="shared" ca="1" si="707"/>
        <v>-</v>
      </c>
      <c r="QV69" s="539" t="str">
        <f t="shared" ca="1" si="707"/>
        <v>-</v>
      </c>
      <c r="QW69" s="539" t="str">
        <f t="shared" ca="1" si="707"/>
        <v>-</v>
      </c>
      <c r="QX69" s="539" t="str">
        <f t="shared" ca="1" si="707"/>
        <v>-</v>
      </c>
      <c r="QY69" s="539" t="str">
        <f t="shared" ca="1" si="707"/>
        <v>-</v>
      </c>
      <c r="QZ69" s="539" t="str">
        <f t="shared" ca="1" si="707"/>
        <v>-</v>
      </c>
      <c r="RA69" s="539" t="str">
        <f t="shared" ca="1" si="707"/>
        <v>-</v>
      </c>
      <c r="RB69" s="539" t="str">
        <f t="shared" ca="1" si="707"/>
        <v>-</v>
      </c>
      <c r="RC69" s="539" t="str">
        <f t="shared" ca="1" si="707"/>
        <v>-</v>
      </c>
      <c r="RD69" s="539" t="str">
        <f t="shared" ca="1" si="707"/>
        <v>-</v>
      </c>
      <c r="RE69" s="539" t="str">
        <f t="shared" ca="1" si="707"/>
        <v>-</v>
      </c>
      <c r="RF69" s="539" t="str">
        <f t="shared" ca="1" si="707"/>
        <v>-</v>
      </c>
      <c r="RG69" s="539" t="str">
        <f t="shared" ca="1" si="707"/>
        <v>-</v>
      </c>
      <c r="RH69" s="539" t="str">
        <f t="shared" ca="1" si="707"/>
        <v>-</v>
      </c>
      <c r="RI69" s="539" t="str">
        <f t="shared" ca="1" si="707"/>
        <v>-</v>
      </c>
      <c r="RJ69" s="539" t="str">
        <f t="shared" ca="1" si="707"/>
        <v>-</v>
      </c>
      <c r="RK69" s="539" t="str">
        <f t="shared" ca="1" si="707"/>
        <v>-</v>
      </c>
      <c r="RL69" s="539" t="str">
        <f t="shared" ca="1" si="707"/>
        <v>-</v>
      </c>
      <c r="RM69" s="539" t="str">
        <f t="shared" ca="1" si="707"/>
        <v>-</v>
      </c>
      <c r="RN69" s="539" t="str">
        <f t="shared" ca="1" si="707"/>
        <v>-</v>
      </c>
      <c r="RO69" s="539" t="str">
        <f t="shared" ca="1" si="707"/>
        <v>-</v>
      </c>
      <c r="RP69" s="539" t="str">
        <f t="shared" ca="1" si="707"/>
        <v>-</v>
      </c>
      <c r="RQ69" s="549" t="str">
        <f t="shared" si="695"/>
        <v>-</v>
      </c>
      <c r="RR69" s="549" t="str">
        <f t="shared" si="695"/>
        <v>-</v>
      </c>
      <c r="RS69" s="549" t="str">
        <f t="shared" si="695"/>
        <v>-</v>
      </c>
      <c r="RT69" s="549" t="str">
        <f t="shared" si="695"/>
        <v>-</v>
      </c>
      <c r="RU69" s="549" t="str">
        <f t="shared" si="695"/>
        <v>-</v>
      </c>
      <c r="RV69" s="549" t="str">
        <f t="shared" si="695"/>
        <v>-</v>
      </c>
      <c r="RW69" s="549" t="str">
        <f t="shared" si="695"/>
        <v>-</v>
      </c>
      <c r="RX69" s="549" t="str">
        <f t="shared" si="695"/>
        <v>-</v>
      </c>
      <c r="RY69" s="549" t="str">
        <f t="shared" si="695"/>
        <v>-</v>
      </c>
      <c r="RZ69" s="549" t="str">
        <f t="shared" si="695"/>
        <v>-</v>
      </c>
      <c r="SA69" s="549" t="str">
        <f t="shared" si="695"/>
        <v>-</v>
      </c>
      <c r="SB69" s="549" t="str">
        <f t="shared" si="695"/>
        <v>-</v>
      </c>
      <c r="SC69" s="549" t="str">
        <f t="shared" si="695"/>
        <v>-</v>
      </c>
      <c r="SD69" s="549" t="str">
        <f t="shared" si="695"/>
        <v>-</v>
      </c>
      <c r="SE69" s="549" t="str">
        <f t="shared" si="695"/>
        <v>-</v>
      </c>
      <c r="SF69" s="549" t="str">
        <f t="shared" si="695"/>
        <v>-</v>
      </c>
      <c r="SG69" s="549" t="str">
        <f t="shared" si="695"/>
        <v>-</v>
      </c>
      <c r="SH69" s="549" t="str">
        <f t="shared" si="695"/>
        <v>-</v>
      </c>
      <c r="SI69" s="549" t="str">
        <f t="shared" si="695"/>
        <v>-</v>
      </c>
      <c r="SJ69" s="549" t="str">
        <f t="shared" si="695"/>
        <v>-</v>
      </c>
      <c r="SK69" s="549" t="str">
        <f t="shared" si="695"/>
        <v>-</v>
      </c>
      <c r="SL69" s="549" t="str">
        <f t="shared" ref="SL69:SP69" si="712">IF($O69=SL$19,TRUE,"-")</f>
        <v>-</v>
      </c>
      <c r="SM69" s="549" t="str">
        <f t="shared" si="712"/>
        <v>-</v>
      </c>
      <c r="SN69" s="549" t="str">
        <f t="shared" si="712"/>
        <v>-</v>
      </c>
      <c r="SO69" s="549" t="str">
        <f t="shared" si="712"/>
        <v>-</v>
      </c>
      <c r="SP69" s="549" t="str">
        <f t="shared" si="712"/>
        <v>-</v>
      </c>
      <c r="SQ69" s="539" t="b">
        <f t="shared" si="708"/>
        <v>1</v>
      </c>
      <c r="SR69" s="539" t="b">
        <f t="shared" si="708"/>
        <v>1</v>
      </c>
      <c r="SS69" s="539" t="b">
        <f t="shared" si="708"/>
        <v>1</v>
      </c>
      <c r="ST69" s="539" t="b">
        <f t="shared" si="708"/>
        <v>1</v>
      </c>
      <c r="SU69" s="539" t="b">
        <f t="shared" si="708"/>
        <v>1</v>
      </c>
      <c r="SV69" s="539" t="b">
        <f t="shared" si="708"/>
        <v>1</v>
      </c>
      <c r="SW69" s="539" t="str">
        <f t="shared" ca="1" si="708"/>
        <v>-</v>
      </c>
      <c r="SX69" s="539" t="str">
        <f t="shared" ca="1" si="708"/>
        <v>-</v>
      </c>
      <c r="SY69" s="539" t="str">
        <f t="shared" ca="1" si="708"/>
        <v>-</v>
      </c>
      <c r="SZ69" s="539" t="str">
        <f t="shared" ca="1" si="708"/>
        <v>-</v>
      </c>
      <c r="TA69" s="539" t="str">
        <f t="shared" ca="1" si="708"/>
        <v>-</v>
      </c>
      <c r="TB69" s="539" t="str">
        <f t="shared" ca="1" si="708"/>
        <v>-</v>
      </c>
      <c r="TC69" s="539" t="str">
        <f t="shared" ca="1" si="708"/>
        <v>-</v>
      </c>
      <c r="TD69" s="539" t="str">
        <f t="shared" ca="1" si="708"/>
        <v>-</v>
      </c>
      <c r="TE69" s="539" t="str">
        <f t="shared" ca="1" si="708"/>
        <v>-</v>
      </c>
      <c r="TF69" s="539" t="str">
        <f t="shared" ca="1" si="708"/>
        <v>-</v>
      </c>
      <c r="TG69" s="539" t="str">
        <f t="shared" ca="1" si="708"/>
        <v>-</v>
      </c>
      <c r="TH69" s="539" t="str">
        <f t="shared" ca="1" si="708"/>
        <v>-</v>
      </c>
      <c r="TI69" s="539" t="str">
        <f t="shared" ca="1" si="708"/>
        <v>-</v>
      </c>
      <c r="TJ69" s="539" t="str">
        <f t="shared" ca="1" si="708"/>
        <v>-</v>
      </c>
      <c r="TK69" s="539" t="str">
        <f t="shared" ca="1" si="708"/>
        <v>-</v>
      </c>
      <c r="TL69" s="539" t="str">
        <f t="shared" ca="1" si="708"/>
        <v>-</v>
      </c>
      <c r="TM69" s="539" t="str">
        <f t="shared" ca="1" si="708"/>
        <v>-</v>
      </c>
      <c r="TN69" s="539" t="str">
        <f t="shared" ca="1" si="708"/>
        <v>-</v>
      </c>
      <c r="TO69" s="539" t="str">
        <f t="shared" ca="1" si="708"/>
        <v>-</v>
      </c>
      <c r="TP69" s="539" t="str">
        <f t="shared" ca="1" si="708"/>
        <v>-</v>
      </c>
      <c r="TQ69" s="539" t="str">
        <f t="shared" ca="1" si="708"/>
        <v>-</v>
      </c>
      <c r="TR69" s="539" t="str">
        <f t="shared" ca="1" si="708"/>
        <v>-</v>
      </c>
      <c r="TS69" s="539" t="str">
        <f t="shared" ca="1" si="708"/>
        <v>-</v>
      </c>
      <c r="TT69" s="539" t="str">
        <f t="shared" ca="1" si="708"/>
        <v>-</v>
      </c>
      <c r="TU69" s="539" t="str">
        <f t="shared" ca="1" si="708"/>
        <v>-</v>
      </c>
      <c r="TV69" s="539" t="str">
        <f t="shared" ca="1" si="708"/>
        <v>-</v>
      </c>
      <c r="TW69" s="539" t="str">
        <f t="shared" ca="1" si="708"/>
        <v>-</v>
      </c>
      <c r="TX69" s="539" t="str">
        <f t="shared" ca="1" si="708"/>
        <v>-</v>
      </c>
      <c r="TY69" s="539" t="str">
        <f t="shared" ca="1" si="708"/>
        <v>-</v>
      </c>
      <c r="TZ69" s="539" t="str">
        <f t="shared" ca="1" si="708"/>
        <v>-</v>
      </c>
      <c r="UA69" s="549" t="b">
        <f t="shared" si="697"/>
        <v>1</v>
      </c>
      <c r="UB69" s="549" t="b">
        <f t="shared" si="697"/>
        <v>1</v>
      </c>
      <c r="UC69" s="549" t="b">
        <f t="shared" si="697"/>
        <v>1</v>
      </c>
      <c r="UD69" s="549" t="b">
        <f t="shared" si="697"/>
        <v>1</v>
      </c>
      <c r="UE69" s="549" t="b">
        <f t="shared" si="697"/>
        <v>1</v>
      </c>
      <c r="UF69" s="549" t="b">
        <f t="shared" si="697"/>
        <v>1</v>
      </c>
      <c r="UG69" s="549" t="b">
        <f t="shared" si="697"/>
        <v>1</v>
      </c>
      <c r="UH69" s="549" t="b">
        <f t="shared" si="697"/>
        <v>1</v>
      </c>
      <c r="UI69" s="549" t="b">
        <f t="shared" si="697"/>
        <v>1</v>
      </c>
      <c r="UJ69" s="549" t="b">
        <f t="shared" si="697"/>
        <v>1</v>
      </c>
      <c r="UK69" s="549" t="b">
        <f t="shared" si="697"/>
        <v>1</v>
      </c>
      <c r="UL69" s="549" t="b">
        <f t="shared" si="697"/>
        <v>1</v>
      </c>
      <c r="UM69" s="549" t="b">
        <f t="shared" si="697"/>
        <v>1</v>
      </c>
      <c r="UN69" s="549" t="b">
        <f t="shared" si="697"/>
        <v>1</v>
      </c>
      <c r="UO69" s="549" t="b">
        <f t="shared" si="697"/>
        <v>1</v>
      </c>
      <c r="UP69" s="549" t="b">
        <f t="shared" si="697"/>
        <v>1</v>
      </c>
      <c r="UQ69" s="549" t="b">
        <f t="shared" si="697"/>
        <v>1</v>
      </c>
      <c r="UR69" s="549" t="b">
        <f t="shared" si="697"/>
        <v>1</v>
      </c>
      <c r="US69" s="549" t="b">
        <f t="shared" si="697"/>
        <v>1</v>
      </c>
      <c r="UT69" s="549" t="b">
        <f t="shared" si="697"/>
        <v>1</v>
      </c>
      <c r="UU69" s="549" t="b">
        <f t="shared" si="697"/>
        <v>1</v>
      </c>
      <c r="UV69" s="549" t="b">
        <f t="shared" ref="UV69:UZ69" si="713">IF($O69=UV$19,TRUE,"-")</f>
        <v>1</v>
      </c>
      <c r="UW69" s="549" t="b">
        <f t="shared" si="713"/>
        <v>1</v>
      </c>
      <c r="UX69" s="549" t="b">
        <f t="shared" si="713"/>
        <v>1</v>
      </c>
      <c r="UY69" s="549" t="b">
        <f t="shared" si="713"/>
        <v>1</v>
      </c>
      <c r="UZ69" s="549" t="b">
        <f t="shared" si="713"/>
        <v>1</v>
      </c>
      <c r="VA69" s="19">
        <f t="shared" ca="1" si="671"/>
        <v>0</v>
      </c>
      <c r="VB69" s="23">
        <v>0</v>
      </c>
    </row>
    <row r="70" spans="1:574" outlineLevel="1">
      <c r="A70" s="21">
        <f t="shared" si="93"/>
        <v>65</v>
      </c>
      <c r="B70" s="21">
        <f>$A$23</f>
        <v>18</v>
      </c>
      <c r="C70">
        <v>108</v>
      </c>
      <c r="D70" s="19" t="str">
        <f t="shared" ca="1" si="583"/>
        <v>SNSW</v>
      </c>
      <c r="E70" t="b">
        <v>0</v>
      </c>
      <c r="F70" t="b">
        <v>0</v>
      </c>
      <c r="G70" t="b">
        <f t="shared" si="704"/>
        <v>0</v>
      </c>
      <c r="H70" s="215">
        <f t="shared" ca="1" si="685"/>
        <v>16</v>
      </c>
      <c r="I70" s="26">
        <v>2</v>
      </c>
      <c r="J70" s="26">
        <v>1</v>
      </c>
      <c r="K70" s="26" t="str">
        <f>""</f>
        <v/>
      </c>
      <c r="L70" s="26">
        <v>0</v>
      </c>
      <c r="M70" s="26">
        <f t="shared" si="585"/>
        <v>2</v>
      </c>
      <c r="N70" s="26">
        <v>2</v>
      </c>
      <c r="O70" s="26">
        <v>3</v>
      </c>
      <c r="P70" s="26">
        <v>2</v>
      </c>
      <c r="Q70" s="26">
        <v>0</v>
      </c>
      <c r="R70" s="26">
        <v>0</v>
      </c>
      <c r="S70" s="26">
        <v>0</v>
      </c>
      <c r="T70" s="26">
        <v>0</v>
      </c>
      <c r="U70" s="26">
        <v>1</v>
      </c>
      <c r="V70" s="116">
        <v>2</v>
      </c>
      <c r="W70" s="116">
        <v>1</v>
      </c>
      <c r="X70" s="116">
        <v>1</v>
      </c>
      <c r="Y70" s="211"/>
      <c r="Z70" s="211"/>
      <c r="AA70" s="211"/>
      <c r="AB70" s="211"/>
      <c r="AC70" s="26">
        <v>0</v>
      </c>
      <c r="AD70" s="211"/>
      <c r="AE70" s="211"/>
      <c r="AF70" s="211"/>
      <c r="AG70" s="211"/>
      <c r="AH70" s="211"/>
      <c r="AI70" s="211"/>
      <c r="AJ70" s="211"/>
      <c r="AK70" s="211"/>
      <c r="AL70" s="136">
        <f t="shared" si="586"/>
        <v>2</v>
      </c>
      <c r="AM70" s="136">
        <f>INDEX(CHOOSE($O70,DataAutumn!i.AdultDrys,DataWinter!i.AdultDrys,DataSpring!i.AdultDrys),1,$N70)</f>
        <v>3</v>
      </c>
      <c r="AN70" s="5">
        <f t="shared" si="587"/>
        <v>2</v>
      </c>
      <c r="AO70" s="5">
        <f t="shared" si="587"/>
        <v>0</v>
      </c>
      <c r="AP70" s="5">
        <f t="shared" si="588"/>
        <v>1</v>
      </c>
      <c r="AQ70" s="211"/>
      <c r="AR70" s="211"/>
      <c r="AS70" s="356" t="str">
        <f t="shared" ca="1" si="589"/>
        <v>optimum_carry 00016 SNSW MWM    numbers5000 pasture449 Day204 Scan2-0000 RR000p GP080p WP100p MP100p T_TRUE (F33N11)</v>
      </c>
      <c r="AT70" s="9" t="str">
        <f ca="1">IF(COUNTIF(AS$5:AS70,AS70)=1,"-","Dup")</f>
        <v>-</v>
      </c>
      <c r="AU70" s="9"/>
      <c r="AV70" s="19" t="str">
        <f t="shared" ca="1" si="590"/>
        <v>-</v>
      </c>
      <c r="AW70" s="19" t="str">
        <f t="shared" ca="1" si="590"/>
        <v>-</v>
      </c>
      <c r="AX70" s="19" t="str">
        <f t="shared" ca="1" si="590"/>
        <v>-</v>
      </c>
      <c r="AY70" s="19" t="str">
        <f t="shared" ca="1" si="590"/>
        <v>-</v>
      </c>
      <c r="AZ70" s="19" t="str">
        <f t="shared" ca="1" si="590"/>
        <v>-</v>
      </c>
      <c r="BA70" s="19" t="str">
        <f t="shared" ca="1" si="590"/>
        <v>-</v>
      </c>
      <c r="BB70" s="19" t="str">
        <f t="shared" ca="1" si="590"/>
        <v>-</v>
      </c>
      <c r="BC70" s="19" t="str">
        <f t="shared" ca="1" si="590"/>
        <v>-</v>
      </c>
      <c r="BD70" s="9"/>
      <c r="BE70" s="5" t="b">
        <f t="shared" si="591"/>
        <v>0</v>
      </c>
      <c r="BF70" s="5" t="str">
        <f t="shared" si="591"/>
        <v>-</v>
      </c>
      <c r="BG70" s="5" t="b">
        <f t="shared" si="591"/>
        <v>0</v>
      </c>
      <c r="BH70" s="5" t="b">
        <f t="shared" si="591"/>
        <v>1</v>
      </c>
      <c r="BI70" s="5" t="b">
        <f t="shared" si="591"/>
        <v>1</v>
      </c>
      <c r="BJ70" s="136">
        <f t="shared" si="591"/>
        <v>0</v>
      </c>
      <c r="BK70" s="19" t="b">
        <f t="shared" ca="1" si="592"/>
        <v>0</v>
      </c>
      <c r="BL70" s="9"/>
      <c r="BM70" s="5" t="str">
        <f t="shared" ca="1" si="593"/>
        <v>-</v>
      </c>
      <c r="BN70" s="19" t="str">
        <f t="shared" ca="1" si="594"/>
        <v>-</v>
      </c>
      <c r="BO70" s="19" t="str">
        <f t="shared" ca="1" si="594"/>
        <v>-</v>
      </c>
      <c r="BP70" s="19" t="str">
        <f t="shared" ca="1" si="594"/>
        <v>-</v>
      </c>
      <c r="BQ70" s="5" t="str">
        <f t="shared" ca="1" si="595"/>
        <v>-</v>
      </c>
      <c r="BR70" s="19" t="str">
        <f t="shared" ca="1" si="596"/>
        <v>-</v>
      </c>
      <c r="BS70" s="5" t="str">
        <f t="shared" ca="1" si="597"/>
        <v>-</v>
      </c>
      <c r="BT70" s="19" t="str">
        <f t="shared" ca="1" si="598"/>
        <v>-</v>
      </c>
      <c r="BU70" s="19" t="str">
        <f t="shared" ca="1" si="598"/>
        <v>-</v>
      </c>
      <c r="BV70" s="19" t="str">
        <f t="shared" ca="1" si="598"/>
        <v>-</v>
      </c>
      <c r="BW70" s="5" t="str">
        <f t="shared" ca="1" si="599"/>
        <v>-</v>
      </c>
      <c r="BX70" s="9"/>
      <c r="BY70" s="5" t="b">
        <f t="shared" si="600"/>
        <v>0</v>
      </c>
      <c r="BZ70" s="5" t="str">
        <f t="shared" ca="1" si="601"/>
        <v>-</v>
      </c>
      <c r="CA70" s="5" t="str">
        <f t="shared" ca="1" si="602"/>
        <v>-</v>
      </c>
      <c r="CB70" s="5" t="str">
        <f t="shared" ca="1" si="602"/>
        <v>-</v>
      </c>
      <c r="CC70" s="5" t="str">
        <f t="shared" ca="1" si="602"/>
        <v>-</v>
      </c>
      <c r="CD70" s="5" t="str">
        <f t="shared" ca="1" si="602"/>
        <v>-</v>
      </c>
      <c r="CE70" s="5" t="str">
        <f t="shared" ca="1" si="602"/>
        <v>-</v>
      </c>
      <c r="CF70" s="5" t="str">
        <f t="shared" ca="1" si="602"/>
        <v>-</v>
      </c>
      <c r="CG70" s="5" t="str">
        <f t="shared" ca="1" si="602"/>
        <v>-</v>
      </c>
      <c r="CH70" s="5" t="str">
        <f t="shared" ca="1" si="602"/>
        <v>-</v>
      </c>
      <c r="CI70" s="9"/>
      <c r="CJ70" s="12" t="b">
        <v>1</v>
      </c>
      <c r="CK70" s="12" t="b">
        <v>1</v>
      </c>
      <c r="CL70" s="12" t="b">
        <v>1</v>
      </c>
      <c r="CM70" s="12">
        <v>22312000005</v>
      </c>
      <c r="CN70" s="12" t="b">
        <v>0</v>
      </c>
      <c r="CO70" s="19" t="str">
        <f t="shared" ca="1" si="603"/>
        <v>-</v>
      </c>
      <c r="CP70" s="19" t="str">
        <f t="shared" ca="1" si="603"/>
        <v>-</v>
      </c>
      <c r="CQ70" s="19" t="str">
        <f t="shared" ca="1" si="603"/>
        <v>-</v>
      </c>
      <c r="CR70" s="433">
        <f t="shared" si="604"/>
        <v>652</v>
      </c>
      <c r="CS70" s="433">
        <f t="shared" si="604"/>
        <v>686</v>
      </c>
      <c r="CT70" s="433">
        <f t="shared" si="604"/>
        <v>721</v>
      </c>
      <c r="CU70" s="144">
        <f t="shared" si="605"/>
        <v>378</v>
      </c>
      <c r="CV70" s="144">
        <f t="shared" si="605"/>
        <v>413</v>
      </c>
      <c r="CW70" s="144">
        <f t="shared" si="605"/>
        <v>448</v>
      </c>
      <c r="CX70" s="19" t="str">
        <f t="shared" ca="1" si="687"/>
        <v>-</v>
      </c>
      <c r="CY70" s="19" t="str">
        <f t="shared" ca="1" si="687"/>
        <v>-</v>
      </c>
      <c r="CZ70" s="19" t="str">
        <f t="shared" ca="1" si="687"/>
        <v>-</v>
      </c>
      <c r="DA70" s="19" t="str">
        <f t="shared" ca="1" si="687"/>
        <v>-</v>
      </c>
      <c r="DB70" s="19" t="str">
        <f t="shared" ca="1" si="687"/>
        <v>-</v>
      </c>
      <c r="DC70" s="19" t="str">
        <f t="shared" ca="1" si="687"/>
        <v>-</v>
      </c>
      <c r="DD70" s="19">
        <f t="shared" ca="1" si="687"/>
        <v>1</v>
      </c>
      <c r="DE70" s="19">
        <f t="shared" ca="1" si="687"/>
        <v>1</v>
      </c>
      <c r="DF70" s="19">
        <f t="shared" ca="1" si="687"/>
        <v>0</v>
      </c>
      <c r="DG70" s="19" t="str">
        <f t="shared" ca="1" si="687"/>
        <v>-</v>
      </c>
      <c r="DH70" s="19" t="str">
        <f t="shared" ca="1" si="687"/>
        <v>-</v>
      </c>
      <c r="DI70" s="19" t="str">
        <f t="shared" ca="1" si="687"/>
        <v>-</v>
      </c>
      <c r="DJ70" s="19" t="str">
        <f t="shared" ca="1" si="687"/>
        <v>-</v>
      </c>
      <c r="DK70" s="19" t="str">
        <f t="shared" ca="1" si="687"/>
        <v>-</v>
      </c>
      <c r="DL70" s="19">
        <f t="shared" ca="1" si="687"/>
        <v>0</v>
      </c>
      <c r="DM70" s="19" t="str">
        <f t="shared" ca="1" si="687"/>
        <v>-</v>
      </c>
      <c r="DN70" s="19" t="str">
        <f t="shared" ca="1" si="687"/>
        <v>-</v>
      </c>
      <c r="DO70" s="19" t="str">
        <f t="shared" ca="1" si="603"/>
        <v>-</v>
      </c>
      <c r="DP70" s="19">
        <f t="shared" ca="1" si="603"/>
        <v>0</v>
      </c>
      <c r="DQ70" s="19">
        <f t="shared" ca="1" si="603"/>
        <v>0</v>
      </c>
      <c r="DR70" s="9"/>
      <c r="DS70" s="19">
        <f t="shared" ca="1" si="700"/>
        <v>0</v>
      </c>
      <c r="DT70" s="19">
        <f t="shared" ca="1" si="700"/>
        <v>0</v>
      </c>
      <c r="DU70" s="19">
        <f t="shared" ca="1" si="700"/>
        <v>0</v>
      </c>
      <c r="DV70" s="19">
        <f t="shared" ca="1" si="700"/>
        <v>0</v>
      </c>
      <c r="DW70" s="19">
        <f t="shared" ca="1" si="700"/>
        <v>0</v>
      </c>
      <c r="DX70" s="19">
        <f t="shared" ca="1" si="700"/>
        <v>0</v>
      </c>
      <c r="DY70" s="19">
        <f t="shared" ca="1" si="700"/>
        <v>0</v>
      </c>
      <c r="DZ70" s="19">
        <f t="shared" ca="1" si="700"/>
        <v>0</v>
      </c>
      <c r="EA70" s="19">
        <f t="shared" ca="1" si="700"/>
        <v>0</v>
      </c>
      <c r="EB70" s="19">
        <f t="shared" ca="1" si="700"/>
        <v>0</v>
      </c>
      <c r="EC70" s="19">
        <f t="shared" ca="1" si="700"/>
        <v>0</v>
      </c>
      <c r="ED70" s="19">
        <f t="shared" ca="1" si="700"/>
        <v>0</v>
      </c>
      <c r="EE70" s="19">
        <f t="shared" ca="1" si="700"/>
        <v>0</v>
      </c>
      <c r="EF70" s="433">
        <f t="shared" si="608"/>
        <v>0</v>
      </c>
      <c r="EG70" s="433">
        <f t="shared" si="608"/>
        <v>0</v>
      </c>
      <c r="EH70" s="116">
        <f t="shared" si="609"/>
        <v>0</v>
      </c>
      <c r="EI70" s="116">
        <f t="shared" ca="1" si="609"/>
        <v>0</v>
      </c>
      <c r="EJ70" s="116">
        <f t="shared" ca="1" si="609"/>
        <v>0</v>
      </c>
      <c r="EK70" s="116">
        <f t="shared" ca="1" si="609"/>
        <v>0</v>
      </c>
      <c r="EL70" s="116">
        <f t="shared" ca="1" si="609"/>
        <v>0</v>
      </c>
      <c r="EM70" s="537">
        <f t="shared" ca="1" si="610"/>
        <v>0</v>
      </c>
      <c r="EN70" s="116">
        <f t="shared" ca="1" si="611"/>
        <v>0</v>
      </c>
      <c r="EO70" s="116">
        <f t="shared" ca="1" si="611"/>
        <v>0</v>
      </c>
      <c r="EP70" s="116">
        <f t="shared" ca="1" si="611"/>
        <v>0</v>
      </c>
      <c r="EQ70" s="116">
        <f t="shared" ca="1" si="611"/>
        <v>0</v>
      </c>
      <c r="ER70" s="116">
        <f t="shared" ca="1" si="611"/>
        <v>0</v>
      </c>
      <c r="ES70" s="537">
        <f t="shared" ca="1" si="612"/>
        <v>0</v>
      </c>
      <c r="ET70" s="116">
        <f t="shared" ca="1" si="613"/>
        <v>0</v>
      </c>
      <c r="EU70" s="116">
        <f t="shared" ca="1" si="613"/>
        <v>0</v>
      </c>
      <c r="EV70" s="116">
        <f t="shared" ca="1" si="613"/>
        <v>0</v>
      </c>
      <c r="EW70" s="116">
        <f t="shared" ca="1" si="613"/>
        <v>0</v>
      </c>
      <c r="EX70" s="116">
        <f t="shared" ca="1" si="613"/>
        <v>0</v>
      </c>
      <c r="EY70" s="537">
        <f t="shared" ca="1" si="614"/>
        <v>0</v>
      </c>
      <c r="EZ70" s="116">
        <f t="shared" ca="1" si="615"/>
        <v>0</v>
      </c>
      <c r="FA70" s="116">
        <f t="shared" ca="1" si="615"/>
        <v>0</v>
      </c>
      <c r="FB70" s="116">
        <f t="shared" ca="1" si="615"/>
        <v>0</v>
      </c>
      <c r="FC70" s="116">
        <f t="shared" ca="1" si="615"/>
        <v>0</v>
      </c>
      <c r="FD70" s="116">
        <f t="shared" ca="1" si="615"/>
        <v>0</v>
      </c>
      <c r="FE70" s="537">
        <f t="shared" ca="1" si="616"/>
        <v>0</v>
      </c>
      <c r="FF70" s="116">
        <f t="shared" ca="1" si="617"/>
        <v>0</v>
      </c>
      <c r="FG70" s="116">
        <f t="shared" ca="1" si="617"/>
        <v>0</v>
      </c>
      <c r="FH70" s="116">
        <f t="shared" ca="1" si="617"/>
        <v>0</v>
      </c>
      <c r="FI70" s="116">
        <f t="shared" ca="1" si="617"/>
        <v>0</v>
      </c>
      <c r="FJ70" s="116">
        <f t="shared" ca="1" si="617"/>
        <v>0</v>
      </c>
      <c r="FK70" s="537">
        <f t="shared" ca="1" si="618"/>
        <v>0</v>
      </c>
      <c r="FL70" s="116">
        <f t="shared" ca="1" si="619"/>
        <v>0</v>
      </c>
      <c r="FM70" s="116">
        <f t="shared" ca="1" si="619"/>
        <v>0</v>
      </c>
      <c r="FN70" s="116">
        <f t="shared" ca="1" si="619"/>
        <v>0</v>
      </c>
      <c r="FO70" s="116">
        <f t="shared" ca="1" si="619"/>
        <v>0</v>
      </c>
      <c r="FP70" s="116">
        <f t="shared" ca="1" si="619"/>
        <v>0</v>
      </c>
      <c r="FQ70" s="537">
        <f t="shared" ca="1" si="620"/>
        <v>0</v>
      </c>
      <c r="FR70" s="117">
        <f t="shared" ca="1" si="621"/>
        <v>0</v>
      </c>
      <c r="FS70" s="117">
        <f t="shared" ca="1" si="621"/>
        <v>0</v>
      </c>
      <c r="FT70" s="117">
        <f t="shared" ca="1" si="621"/>
        <v>0</v>
      </c>
      <c r="FU70" s="117">
        <f t="shared" ca="1" si="621"/>
        <v>0</v>
      </c>
      <c r="FV70" s="556">
        <f t="shared" ca="1" si="688"/>
        <v>0</v>
      </c>
      <c r="FW70" s="556">
        <f t="shared" ca="1" si="688"/>
        <v>0</v>
      </c>
      <c r="FX70" s="556">
        <f t="shared" ca="1" si="688"/>
        <v>0</v>
      </c>
      <c r="FY70" s="556">
        <f t="shared" ca="1" si="688"/>
        <v>0</v>
      </c>
      <c r="FZ70" s="556">
        <f t="shared" ca="1" si="688"/>
        <v>0</v>
      </c>
      <c r="GA70" s="556">
        <f t="shared" ca="1" si="688"/>
        <v>0</v>
      </c>
      <c r="GB70" s="556">
        <f t="shared" ca="1" si="688"/>
        <v>0</v>
      </c>
      <c r="GC70" s="556">
        <f t="shared" ca="1" si="688"/>
        <v>0</v>
      </c>
      <c r="GD70" s="556">
        <f t="shared" ca="1" si="688"/>
        <v>0</v>
      </c>
      <c r="GE70" s="556">
        <f t="shared" ca="1" si="688"/>
        <v>0</v>
      </c>
      <c r="GF70" s="556">
        <f t="shared" ca="1" si="688"/>
        <v>0</v>
      </c>
      <c r="GG70" s="556">
        <f t="shared" ca="1" si="688"/>
        <v>0</v>
      </c>
      <c r="GH70" s="556">
        <f t="shared" ca="1" si="688"/>
        <v>0</v>
      </c>
      <c r="GI70" s="556">
        <f t="shared" ca="1" si="688"/>
        <v>0</v>
      </c>
      <c r="GJ70" s="556">
        <f t="shared" ca="1" si="688"/>
        <v>0</v>
      </c>
      <c r="GK70" s="556">
        <f t="shared" ca="1" si="688"/>
        <v>0</v>
      </c>
      <c r="GL70" s="556">
        <f t="shared" ca="1" si="688"/>
        <v>0</v>
      </c>
      <c r="GM70" s="556">
        <f t="shared" ca="1" si="688"/>
        <v>0</v>
      </c>
      <c r="GN70" s="556">
        <f t="shared" ca="1" si="688"/>
        <v>0</v>
      </c>
      <c r="GO70" s="556">
        <f t="shared" ca="1" si="688"/>
        <v>0</v>
      </c>
      <c r="GP70" s="19">
        <f t="shared" ca="1" si="623"/>
        <v>0</v>
      </c>
      <c r="GQ70" s="116">
        <f t="shared" ca="1" si="624"/>
        <v>0</v>
      </c>
      <c r="GR70" s="116">
        <f t="shared" ca="1" si="624"/>
        <v>0</v>
      </c>
      <c r="GS70" s="116">
        <f t="shared" ca="1" si="624"/>
        <v>0</v>
      </c>
      <c r="GT70" s="116">
        <f t="shared" ca="1" si="624"/>
        <v>0</v>
      </c>
      <c r="GU70" s="116">
        <f t="shared" ca="1" si="624"/>
        <v>0</v>
      </c>
      <c r="GV70" s="537">
        <f t="shared" ca="1" si="625"/>
        <v>0</v>
      </c>
      <c r="GW70" s="116">
        <f t="shared" ca="1" si="626"/>
        <v>0</v>
      </c>
      <c r="GX70" s="116">
        <f t="shared" ca="1" si="626"/>
        <v>0</v>
      </c>
      <c r="GY70" s="116">
        <f t="shared" ca="1" si="626"/>
        <v>0</v>
      </c>
      <c r="GZ70" s="116">
        <f t="shared" ca="1" si="626"/>
        <v>0</v>
      </c>
      <c r="HA70" s="116">
        <f t="shared" ca="1" si="626"/>
        <v>0</v>
      </c>
      <c r="HB70" s="537">
        <f t="shared" ca="1" si="627"/>
        <v>0</v>
      </c>
      <c r="HC70" s="116">
        <f t="shared" ca="1" si="628"/>
        <v>0</v>
      </c>
      <c r="HD70" s="116">
        <f t="shared" ca="1" si="628"/>
        <v>0</v>
      </c>
      <c r="HE70" s="116">
        <f t="shared" ca="1" si="628"/>
        <v>0</v>
      </c>
      <c r="HF70" s="116">
        <f t="shared" ca="1" si="628"/>
        <v>0</v>
      </c>
      <c r="HG70" s="116">
        <f t="shared" ca="1" si="628"/>
        <v>0</v>
      </c>
      <c r="HH70" s="537">
        <f t="shared" ca="1" si="629"/>
        <v>0</v>
      </c>
      <c r="HI70" s="116">
        <f t="shared" ca="1" si="630"/>
        <v>0</v>
      </c>
      <c r="HJ70" s="116">
        <f t="shared" ca="1" si="630"/>
        <v>0</v>
      </c>
      <c r="HK70" s="116">
        <f t="shared" ca="1" si="630"/>
        <v>0</v>
      </c>
      <c r="HL70" s="116">
        <f t="shared" ca="1" si="630"/>
        <v>0</v>
      </c>
      <c r="HM70" s="116">
        <f t="shared" ca="1" si="630"/>
        <v>0</v>
      </c>
      <c r="HN70" s="537">
        <f t="shared" ca="1" si="631"/>
        <v>0</v>
      </c>
      <c r="HO70" s="116">
        <f t="shared" ca="1" si="632"/>
        <v>0</v>
      </c>
      <c r="HP70" s="116">
        <f t="shared" ca="1" si="632"/>
        <v>0</v>
      </c>
      <c r="HQ70" s="116">
        <f t="shared" ca="1" si="632"/>
        <v>0</v>
      </c>
      <c r="HR70" s="116">
        <f t="shared" ca="1" si="632"/>
        <v>0</v>
      </c>
      <c r="HS70" s="116">
        <f t="shared" ca="1" si="632"/>
        <v>0</v>
      </c>
      <c r="HT70" s="537">
        <f t="shared" ca="1" si="633"/>
        <v>0</v>
      </c>
      <c r="HU70" s="116">
        <f t="shared" ca="1" si="634"/>
        <v>0</v>
      </c>
      <c r="HV70" s="116">
        <f t="shared" ca="1" si="634"/>
        <v>0</v>
      </c>
      <c r="HW70" s="116">
        <f t="shared" ca="1" si="634"/>
        <v>0</v>
      </c>
      <c r="HX70" s="116">
        <f t="shared" ca="1" si="634"/>
        <v>0</v>
      </c>
      <c r="HY70" s="116">
        <f t="shared" ca="1" si="634"/>
        <v>0</v>
      </c>
      <c r="HZ70" s="537">
        <f t="shared" ca="1" si="635"/>
        <v>0</v>
      </c>
      <c r="IA70" s="117">
        <f t="shared" ca="1" si="636"/>
        <v>0</v>
      </c>
      <c r="IB70" s="117">
        <f t="shared" ca="1" si="636"/>
        <v>0</v>
      </c>
      <c r="IC70" s="117">
        <f t="shared" ca="1" si="636"/>
        <v>0</v>
      </c>
      <c r="ID70" s="117">
        <f t="shared" ca="1" si="636"/>
        <v>0</v>
      </c>
      <c r="IE70" s="556">
        <f t="shared" ca="1" si="689"/>
        <v>0</v>
      </c>
      <c r="IF70" s="556">
        <f t="shared" ca="1" si="689"/>
        <v>0</v>
      </c>
      <c r="IG70" s="556">
        <f t="shared" ca="1" si="689"/>
        <v>0</v>
      </c>
      <c r="IH70" s="556">
        <f t="shared" ca="1" si="689"/>
        <v>0</v>
      </c>
      <c r="II70" s="556">
        <f t="shared" ca="1" si="689"/>
        <v>0</v>
      </c>
      <c r="IJ70" s="556">
        <f t="shared" ca="1" si="689"/>
        <v>0</v>
      </c>
      <c r="IK70" s="556">
        <f t="shared" ca="1" si="689"/>
        <v>0</v>
      </c>
      <c r="IL70" s="556">
        <f t="shared" ca="1" si="689"/>
        <v>0</v>
      </c>
      <c r="IM70" s="556">
        <f t="shared" ca="1" si="689"/>
        <v>0</v>
      </c>
      <c r="IN70" s="556">
        <f t="shared" ca="1" si="689"/>
        <v>0</v>
      </c>
      <c r="IO70" s="556">
        <f t="shared" ca="1" si="689"/>
        <v>0</v>
      </c>
      <c r="IP70" s="556">
        <f t="shared" ca="1" si="689"/>
        <v>0</v>
      </c>
      <c r="IQ70" s="556">
        <f t="shared" ca="1" si="689"/>
        <v>0</v>
      </c>
      <c r="IR70" s="556">
        <f t="shared" ca="1" si="689"/>
        <v>0</v>
      </c>
      <c r="IS70" s="556">
        <f t="shared" ca="1" si="689"/>
        <v>0</v>
      </c>
      <c r="IT70" s="556">
        <f t="shared" ca="1" si="689"/>
        <v>0</v>
      </c>
      <c r="IU70" s="556">
        <f t="shared" ca="1" si="689"/>
        <v>0</v>
      </c>
      <c r="IV70" s="556">
        <f t="shared" ca="1" si="689"/>
        <v>0</v>
      </c>
      <c r="IW70" s="556">
        <f t="shared" ca="1" si="689"/>
        <v>0</v>
      </c>
      <c r="IX70" s="556">
        <f t="shared" ca="1" si="689"/>
        <v>0</v>
      </c>
      <c r="IY70" s="19">
        <f t="shared" ca="1" si="638"/>
        <v>0</v>
      </c>
      <c r="IZ70" s="5">
        <f t="shared" si="639"/>
        <v>67</v>
      </c>
      <c r="JA70" s="9"/>
      <c r="JB70" s="5">
        <f t="shared" si="640"/>
        <v>1</v>
      </c>
      <c r="JC70" s="5" t="b">
        <f t="shared" si="640"/>
        <v>0</v>
      </c>
      <c r="JD70" s="19">
        <f t="shared" ca="1" si="709"/>
        <v>0</v>
      </c>
      <c r="JE70" s="5">
        <f t="shared" si="642"/>
        <v>0</v>
      </c>
      <c r="JF70" s="5">
        <f t="shared" si="643"/>
        <v>1.2500000000000001E-2</v>
      </c>
      <c r="JG70" s="5">
        <f t="shared" si="644"/>
        <v>0</v>
      </c>
      <c r="JH70" s="19">
        <f t="shared" ca="1" si="709"/>
        <v>0</v>
      </c>
      <c r="JI70" s="5">
        <f t="shared" si="645"/>
        <v>60</v>
      </c>
      <c r="JJ70" s="5">
        <f t="shared" si="646"/>
        <v>1</v>
      </c>
      <c r="JK70" s="19">
        <f t="shared" ca="1" si="709"/>
        <v>0</v>
      </c>
      <c r="JL70" s="19">
        <f t="shared" ca="1" si="709"/>
        <v>0</v>
      </c>
      <c r="JM70" s="19">
        <f t="shared" ca="1" si="709"/>
        <v>0</v>
      </c>
      <c r="JN70" s="19">
        <f t="shared" ca="1" si="709"/>
        <v>0</v>
      </c>
      <c r="JO70" s="19">
        <f t="shared" ca="1" si="709"/>
        <v>0</v>
      </c>
      <c r="JP70" s="19">
        <f t="shared" ca="1" si="709"/>
        <v>0</v>
      </c>
      <c r="JQ70" s="19">
        <f t="shared" ca="1" si="709"/>
        <v>0</v>
      </c>
      <c r="JR70" s="19">
        <f t="shared" ca="1" si="709"/>
        <v>0</v>
      </c>
      <c r="JS70" s="19">
        <f t="shared" ca="1" si="709"/>
        <v>0</v>
      </c>
      <c r="JT70" s="19">
        <f t="shared" ca="1" si="709"/>
        <v>0</v>
      </c>
      <c r="JU70" s="19">
        <f t="shared" ca="1" si="709"/>
        <v>0</v>
      </c>
      <c r="JV70" s="19">
        <f t="shared" ca="1" si="709"/>
        <v>0</v>
      </c>
      <c r="JW70" s="19">
        <f t="shared" ca="1" si="709"/>
        <v>0</v>
      </c>
      <c r="JX70" s="19">
        <f t="shared" ca="1" si="709"/>
        <v>0</v>
      </c>
      <c r="JY70" s="19">
        <f t="shared" ca="1" si="709"/>
        <v>0</v>
      </c>
      <c r="JZ70" s="19">
        <f t="shared" ca="1" si="709"/>
        <v>0</v>
      </c>
      <c r="KA70" s="19">
        <f t="shared" ca="1" si="709"/>
        <v>0</v>
      </c>
      <c r="KB70" s="19">
        <f t="shared" ca="1" si="709"/>
        <v>0</v>
      </c>
      <c r="KC70" s="19">
        <f t="shared" ca="1" si="709"/>
        <v>0</v>
      </c>
      <c r="KD70" s="19">
        <f t="shared" ca="1" si="709"/>
        <v>0</v>
      </c>
      <c r="KE70" s="19">
        <f t="shared" ca="1" si="709"/>
        <v>0</v>
      </c>
      <c r="KF70" s="5">
        <f t="shared" si="647"/>
        <v>0</v>
      </c>
      <c r="KG70" s="5">
        <f t="shared" si="647"/>
        <v>6.25E-2</v>
      </c>
      <c r="KH70" s="5">
        <f t="shared" si="647"/>
        <v>6.25E-2</v>
      </c>
      <c r="KI70" s="5">
        <f t="shared" si="647"/>
        <v>6.25E-2</v>
      </c>
      <c r="KJ70" s="19">
        <f t="shared" ca="1" si="709"/>
        <v>0</v>
      </c>
      <c r="KK70" s="19">
        <f t="shared" ca="1" si="709"/>
        <v>0</v>
      </c>
      <c r="KL70" s="19">
        <f t="shared" ca="1" si="709"/>
        <v>0</v>
      </c>
      <c r="KM70" s="19">
        <f t="shared" ca="1" si="709"/>
        <v>0</v>
      </c>
      <c r="KN70" s="19">
        <f t="shared" ca="1" si="709"/>
        <v>1</v>
      </c>
      <c r="KO70" s="19">
        <f t="shared" ca="1" si="709"/>
        <v>0</v>
      </c>
      <c r="KP70" s="19">
        <f t="shared" ca="1" si="709"/>
        <v>1</v>
      </c>
      <c r="KQ70" s="9"/>
      <c r="KR70" s="5" t="b">
        <f t="shared" ca="1" si="648"/>
        <v>1</v>
      </c>
      <c r="KS70" s="5" t="b">
        <f t="shared" si="649"/>
        <v>0</v>
      </c>
      <c r="KT70" s="5" t="b">
        <f t="shared" si="649"/>
        <v>0</v>
      </c>
      <c r="KU70" s="5" t="b">
        <f t="shared" si="649"/>
        <v>1</v>
      </c>
      <c r="KV70" s="136">
        <f t="shared" si="650"/>
        <v>2</v>
      </c>
      <c r="KW70" s="136">
        <f t="shared" si="650"/>
        <v>2</v>
      </c>
      <c r="KX70" s="5" t="b">
        <f t="shared" si="651"/>
        <v>0</v>
      </c>
      <c r="KY70" s="5" t="b">
        <f t="shared" si="651"/>
        <v>1</v>
      </c>
      <c r="KZ70" s="5" t="b">
        <f t="shared" si="651"/>
        <v>1</v>
      </c>
      <c r="LA70" s="5" t="b">
        <f t="shared" si="651"/>
        <v>0</v>
      </c>
      <c r="LB70" s="5">
        <f t="shared" si="652"/>
        <v>1</v>
      </c>
      <c r="LC70" s="5">
        <f t="shared" si="652"/>
        <v>0</v>
      </c>
      <c r="LD70" s="5" t="b">
        <f t="shared" si="653"/>
        <v>0</v>
      </c>
      <c r="LE70" s="5" t="str" cm="1">
        <f t="array" aca="1" ref="LE70" ca="1">IF(OR(LF70:LM70&lt;&gt;"-"),TRUE,"-")</f>
        <v>-</v>
      </c>
      <c r="LF70" s="19" t="str">
        <f t="shared" ca="1" si="654"/>
        <v>-</v>
      </c>
      <c r="LG70" s="19" t="str">
        <f t="shared" ca="1" si="654"/>
        <v>-</v>
      </c>
      <c r="LH70" s="19" t="str">
        <f t="shared" ca="1" si="654"/>
        <v>-</v>
      </c>
      <c r="LI70" s="19" t="str">
        <f t="shared" ca="1" si="654"/>
        <v>-</v>
      </c>
      <c r="LJ70" s="19" t="str">
        <f t="shared" ca="1" si="654"/>
        <v>-</v>
      </c>
      <c r="LK70" s="19" t="str">
        <f t="shared" ca="1" si="654"/>
        <v>-</v>
      </c>
      <c r="LL70" s="19" t="str">
        <f t="shared" ca="1" si="654"/>
        <v>-</v>
      </c>
      <c r="LM70" s="19" t="str">
        <f t="shared" ca="1" si="654"/>
        <v>-</v>
      </c>
      <c r="LN70" s="466">
        <v>5000</v>
      </c>
      <c r="LO70" s="5" t="b">
        <f t="array" aca="1" ref="LO70" ca="1">IF(OR(LP70:LV70&lt;&gt;"-"),TRUE,"-")</f>
        <v>1</v>
      </c>
      <c r="LP70" s="19">
        <f t="shared" ref="LP70:LY80" ca="1" si="714">OFFSET(LP$5,$B70,0)</f>
        <v>0</v>
      </c>
      <c r="LQ70" s="19" t="str">
        <f t="shared" ca="1" si="714"/>
        <v>-</v>
      </c>
      <c r="LR70" s="19">
        <f t="shared" ca="1" si="714"/>
        <v>999999</v>
      </c>
      <c r="LS70" s="19">
        <f t="shared" ca="1" si="714"/>
        <v>999999</v>
      </c>
      <c r="LT70" s="19">
        <f t="shared" ca="1" si="714"/>
        <v>999999</v>
      </c>
      <c r="LU70" s="19">
        <f t="shared" ca="1" si="714"/>
        <v>999999</v>
      </c>
      <c r="LV70" s="19">
        <f t="shared" ca="1" si="714"/>
        <v>999999</v>
      </c>
      <c r="LW70" s="19" t="str">
        <f t="shared" ca="1" si="714"/>
        <v>-</v>
      </c>
      <c r="LX70" s="19" t="str">
        <f ca="1">OFFSET(LX$5,$B70,0)</f>
        <v>-</v>
      </c>
      <c r="LY70" s="19" t="str">
        <f ca="1">OFFSET(LY$5,$B70,0)</f>
        <v>-</v>
      </c>
      <c r="LZ70" s="19" t="b">
        <f t="shared" ca="1" si="656"/>
        <v>1</v>
      </c>
      <c r="MA70" s="19">
        <f t="shared" ca="1" si="656"/>
        <v>0</v>
      </c>
      <c r="MB70" s="5" t="str">
        <f t="shared" si="657"/>
        <v>-</v>
      </c>
      <c r="MC70" s="5" t="str">
        <f t="shared" si="657"/>
        <v>-</v>
      </c>
      <c r="MD70" s="5" t="str">
        <f t="shared" si="657"/>
        <v>-</v>
      </c>
      <c r="ME70" s="5" t="str">
        <f t="shared" si="657"/>
        <v>-</v>
      </c>
      <c r="MF70" s="19" t="str">
        <f t="shared" ca="1" si="691"/>
        <v>-</v>
      </c>
      <c r="MG70" s="19" t="str">
        <f t="shared" ca="1" si="691"/>
        <v>-</v>
      </c>
      <c r="MH70" s="19" t="str">
        <f t="shared" ca="1" si="691"/>
        <v>-</v>
      </c>
      <c r="MI70" s="19" t="str">
        <f t="shared" ca="1" si="691"/>
        <v>-</v>
      </c>
      <c r="MJ70" s="19">
        <f t="shared" ca="1" si="691"/>
        <v>0.5</v>
      </c>
      <c r="MK70" s="19">
        <f t="shared" ca="1" si="691"/>
        <v>0.5</v>
      </c>
      <c r="ML70" s="19" t="str">
        <f t="shared" ca="1" si="691"/>
        <v>-</v>
      </c>
      <c r="MM70" s="5">
        <f t="shared" si="659"/>
        <v>0</v>
      </c>
      <c r="MN70" s="5">
        <f t="shared" si="659"/>
        <v>500</v>
      </c>
      <c r="MO70" s="5">
        <f t="shared" si="659"/>
        <v>500</v>
      </c>
      <c r="MP70" s="5" t="str">
        <f t="shared" si="659"/>
        <v>-</v>
      </c>
      <c r="MQ70" s="5">
        <f t="shared" si="659"/>
        <v>150</v>
      </c>
      <c r="MR70" s="5">
        <f t="shared" si="659"/>
        <v>364</v>
      </c>
      <c r="MS70" s="5">
        <f t="shared" si="660"/>
        <v>1</v>
      </c>
      <c r="MT70" s="9"/>
      <c r="MU70" s="19">
        <f t="shared" ca="1" si="691"/>
        <v>70</v>
      </c>
      <c r="MV70" s="19">
        <f t="shared" ca="1" si="691"/>
        <v>50</v>
      </c>
      <c r="MW70" s="19">
        <f t="shared" ca="1" si="691"/>
        <v>75</v>
      </c>
      <c r="MX70" s="19">
        <f t="shared" ca="1" si="691"/>
        <v>50</v>
      </c>
      <c r="MY70" s="5">
        <f t="shared" si="661"/>
        <v>1</v>
      </c>
      <c r="MZ70" s="5">
        <f t="shared" si="662"/>
        <v>1</v>
      </c>
      <c r="NA70" s="5">
        <f t="shared" si="663"/>
        <v>0.8</v>
      </c>
      <c r="NB70" s="9"/>
      <c r="NC70" s="19" t="b">
        <f t="shared" ca="1" si="664"/>
        <v>0</v>
      </c>
      <c r="ND70" s="19" t="b">
        <f t="shared" ca="1" si="664"/>
        <v>0</v>
      </c>
      <c r="NE70" s="19">
        <f t="shared" ca="1" si="664"/>
        <v>2</v>
      </c>
      <c r="NF70" s="19">
        <f t="shared" ca="1" si="664"/>
        <v>1</v>
      </c>
      <c r="NG70" s="19">
        <f t="shared" ca="1" si="664"/>
        <v>2</v>
      </c>
      <c r="NH70" s="19">
        <f t="shared" ca="1" si="664"/>
        <v>0</v>
      </c>
      <c r="NI70" s="19" t="str">
        <f t="shared" ca="1" si="664"/>
        <v>-</v>
      </c>
      <c r="NJ70" s="466" t="b">
        <v>1</v>
      </c>
      <c r="NK70" s="19">
        <f t="shared" ca="1" si="664"/>
        <v>448.65000000000003</v>
      </c>
      <c r="NL70" s="19" t="str">
        <f t="shared" ca="1" si="664"/>
        <v>-</v>
      </c>
      <c r="NM70" s="19">
        <f t="shared" ca="1" si="691"/>
        <v>1</v>
      </c>
      <c r="NN70" s="19">
        <f t="shared" ca="1" si="691"/>
        <v>1</v>
      </c>
      <c r="NO70" s="19">
        <f t="shared" ca="1" si="691"/>
        <v>1</v>
      </c>
      <c r="NP70" s="19">
        <f t="shared" ca="1" si="691"/>
        <v>1</v>
      </c>
      <c r="NQ70" s="19">
        <f t="shared" ca="1" si="691"/>
        <v>1</v>
      </c>
      <c r="NR70" s="19">
        <f t="shared" ca="1" si="691"/>
        <v>1</v>
      </c>
      <c r="NS70" s="19">
        <f t="shared" ca="1" si="691"/>
        <v>1</v>
      </c>
      <c r="NT70" s="19">
        <f t="shared" ca="1" si="691"/>
        <v>1</v>
      </c>
      <c r="NU70" s="19">
        <f t="shared" ca="1" si="691"/>
        <v>1</v>
      </c>
      <c r="NV70" s="9"/>
      <c r="NW70" s="539" t="str">
        <f t="shared" si="706"/>
        <v>-</v>
      </c>
      <c r="NX70" s="539" t="str">
        <f t="shared" si="706"/>
        <v>-</v>
      </c>
      <c r="NY70" s="539" t="str">
        <f t="shared" si="706"/>
        <v>-</v>
      </c>
      <c r="NZ70" s="539" t="str">
        <f t="shared" si="706"/>
        <v>-</v>
      </c>
      <c r="OA70" s="539" t="str">
        <f t="shared" si="706"/>
        <v>-</v>
      </c>
      <c r="OB70" s="539" t="str">
        <f t="shared" si="706"/>
        <v>-</v>
      </c>
      <c r="OC70" s="539" t="str">
        <f t="shared" ca="1" si="706"/>
        <v>-</v>
      </c>
      <c r="OD70" s="539" t="str">
        <f t="shared" ca="1" si="706"/>
        <v>-</v>
      </c>
      <c r="OE70" s="539" t="str">
        <f t="shared" ca="1" si="706"/>
        <v>-</v>
      </c>
      <c r="OF70" s="539" t="str">
        <f t="shared" ca="1" si="706"/>
        <v>-</v>
      </c>
      <c r="OG70" s="539" t="str">
        <f t="shared" ca="1" si="706"/>
        <v>-</v>
      </c>
      <c r="OH70" s="539" t="str">
        <f t="shared" ca="1" si="706"/>
        <v>-</v>
      </c>
      <c r="OI70" s="539" t="str">
        <f t="shared" ca="1" si="706"/>
        <v>-</v>
      </c>
      <c r="OJ70" s="539" t="str">
        <f t="shared" ca="1" si="706"/>
        <v>-</v>
      </c>
      <c r="OK70" s="539" t="str">
        <f t="shared" ca="1" si="706"/>
        <v>-</v>
      </c>
      <c r="OL70" s="539" t="str">
        <f t="shared" ca="1" si="706"/>
        <v>-</v>
      </c>
      <c r="OM70" s="539" t="str">
        <f t="shared" ca="1" si="706"/>
        <v>-</v>
      </c>
      <c r="ON70" s="539" t="str">
        <f t="shared" ca="1" si="706"/>
        <v>-</v>
      </c>
      <c r="OO70" s="539" t="str">
        <f t="shared" ca="1" si="706"/>
        <v>-</v>
      </c>
      <c r="OP70" s="539" t="str">
        <f t="shared" ca="1" si="706"/>
        <v>-</v>
      </c>
      <c r="OQ70" s="539" t="str">
        <f t="shared" ca="1" si="706"/>
        <v>-</v>
      </c>
      <c r="OR70" s="539" t="str">
        <f t="shared" ca="1" si="706"/>
        <v>-</v>
      </c>
      <c r="OS70" s="539" t="str">
        <f t="shared" ca="1" si="706"/>
        <v>-</v>
      </c>
      <c r="OT70" s="539" t="str">
        <f t="shared" ca="1" si="706"/>
        <v>-</v>
      </c>
      <c r="OU70" s="539" t="str">
        <f t="shared" ca="1" si="706"/>
        <v>-</v>
      </c>
      <c r="OV70" s="539" t="str">
        <f t="shared" ca="1" si="706"/>
        <v>-</v>
      </c>
      <c r="OW70" s="539" t="str">
        <f t="shared" ca="1" si="706"/>
        <v>-</v>
      </c>
      <c r="OX70" s="539" t="str">
        <f t="shared" ca="1" si="706"/>
        <v>-</v>
      </c>
      <c r="OY70" s="539" t="str">
        <f t="shared" ca="1" si="706"/>
        <v>-</v>
      </c>
      <c r="OZ70" s="539" t="str">
        <f t="shared" ca="1" si="706"/>
        <v>-</v>
      </c>
      <c r="PA70" s="539" t="str">
        <f t="shared" ca="1" si="706"/>
        <v>-</v>
      </c>
      <c r="PB70" s="539" t="str">
        <f t="shared" ca="1" si="706"/>
        <v>-</v>
      </c>
      <c r="PC70" s="539" t="str">
        <f t="shared" ca="1" si="706"/>
        <v>-</v>
      </c>
      <c r="PD70" s="539" t="str">
        <f t="shared" ca="1" si="706"/>
        <v>-</v>
      </c>
      <c r="PE70" s="539" t="str">
        <f t="shared" ca="1" si="706"/>
        <v>-</v>
      </c>
      <c r="PF70" s="539" t="str">
        <f t="shared" ca="1" si="706"/>
        <v>-</v>
      </c>
      <c r="PG70" s="549" t="str">
        <f t="shared" ref="PG70:QF79" si="715">IF($O70=PG$19,TRUE,"-")</f>
        <v>-</v>
      </c>
      <c r="PH70" s="549" t="str">
        <f t="shared" si="715"/>
        <v>-</v>
      </c>
      <c r="PI70" s="549" t="str">
        <f t="shared" si="715"/>
        <v>-</v>
      </c>
      <c r="PJ70" s="549" t="str">
        <f t="shared" si="715"/>
        <v>-</v>
      </c>
      <c r="PK70" s="549" t="str">
        <f t="shared" si="715"/>
        <v>-</v>
      </c>
      <c r="PL70" s="549" t="str">
        <f t="shared" si="715"/>
        <v>-</v>
      </c>
      <c r="PM70" s="549" t="str">
        <f t="shared" si="715"/>
        <v>-</v>
      </c>
      <c r="PN70" s="549" t="str">
        <f t="shared" si="715"/>
        <v>-</v>
      </c>
      <c r="PO70" s="549" t="str">
        <f t="shared" si="715"/>
        <v>-</v>
      </c>
      <c r="PP70" s="549" t="str">
        <f t="shared" si="715"/>
        <v>-</v>
      </c>
      <c r="PQ70" s="549" t="str">
        <f t="shared" si="715"/>
        <v>-</v>
      </c>
      <c r="PR70" s="549" t="str">
        <f t="shared" si="715"/>
        <v>-</v>
      </c>
      <c r="PS70" s="549" t="str">
        <f t="shared" si="715"/>
        <v>-</v>
      </c>
      <c r="PT70" s="549" t="str">
        <f t="shared" si="715"/>
        <v>-</v>
      </c>
      <c r="PU70" s="549" t="str">
        <f t="shared" si="715"/>
        <v>-</v>
      </c>
      <c r="PV70" s="549" t="str">
        <f t="shared" si="715"/>
        <v>-</v>
      </c>
      <c r="PW70" s="549" t="str">
        <f t="shared" si="715"/>
        <v>-</v>
      </c>
      <c r="PX70" s="549" t="str">
        <f t="shared" si="715"/>
        <v>-</v>
      </c>
      <c r="PY70" s="549" t="str">
        <f t="shared" si="715"/>
        <v>-</v>
      </c>
      <c r="PZ70" s="549" t="str">
        <f t="shared" si="715"/>
        <v>-</v>
      </c>
      <c r="QA70" s="549" t="str">
        <f t="shared" si="715"/>
        <v>-</v>
      </c>
      <c r="QB70" s="549" t="str">
        <f t="shared" si="715"/>
        <v>-</v>
      </c>
      <c r="QC70" s="549" t="str">
        <f t="shared" si="715"/>
        <v>-</v>
      </c>
      <c r="QD70" s="549" t="str">
        <f t="shared" si="715"/>
        <v>-</v>
      </c>
      <c r="QE70" s="549" t="str">
        <f t="shared" si="715"/>
        <v>-</v>
      </c>
      <c r="QF70" s="549" t="str">
        <f t="shared" si="715"/>
        <v>-</v>
      </c>
      <c r="QG70" s="539" t="str">
        <f t="shared" si="707"/>
        <v>-</v>
      </c>
      <c r="QH70" s="539" t="str">
        <f t="shared" si="707"/>
        <v>-</v>
      </c>
      <c r="QI70" s="539" t="str">
        <f t="shared" si="707"/>
        <v>-</v>
      </c>
      <c r="QJ70" s="539" t="str">
        <f t="shared" si="707"/>
        <v>-</v>
      </c>
      <c r="QK70" s="539" t="str">
        <f t="shared" si="707"/>
        <v>-</v>
      </c>
      <c r="QL70" s="539" t="str">
        <f t="shared" si="707"/>
        <v>-</v>
      </c>
      <c r="QM70" s="539" t="str">
        <f t="shared" ca="1" si="707"/>
        <v>-</v>
      </c>
      <c r="QN70" s="539" t="str">
        <f t="shared" ca="1" si="707"/>
        <v>-</v>
      </c>
      <c r="QO70" s="539" t="str">
        <f t="shared" ca="1" si="707"/>
        <v>-</v>
      </c>
      <c r="QP70" s="539" t="str">
        <f t="shared" ca="1" si="707"/>
        <v>-</v>
      </c>
      <c r="QQ70" s="539" t="str">
        <f t="shared" ca="1" si="707"/>
        <v>-</v>
      </c>
      <c r="QR70" s="539" t="str">
        <f t="shared" ca="1" si="707"/>
        <v>-</v>
      </c>
      <c r="QS70" s="539" t="str">
        <f t="shared" ca="1" si="707"/>
        <v>-</v>
      </c>
      <c r="QT70" s="539" t="str">
        <f t="shared" ca="1" si="707"/>
        <v>-</v>
      </c>
      <c r="QU70" s="539" t="str">
        <f t="shared" ca="1" si="707"/>
        <v>-</v>
      </c>
      <c r="QV70" s="539" t="str">
        <f t="shared" ca="1" si="707"/>
        <v>-</v>
      </c>
      <c r="QW70" s="539" t="str">
        <f t="shared" ca="1" si="707"/>
        <v>-</v>
      </c>
      <c r="QX70" s="539" t="str">
        <f t="shared" ca="1" si="707"/>
        <v>-</v>
      </c>
      <c r="QY70" s="539" t="str">
        <f t="shared" ca="1" si="707"/>
        <v>-</v>
      </c>
      <c r="QZ70" s="539" t="str">
        <f t="shared" ca="1" si="707"/>
        <v>-</v>
      </c>
      <c r="RA70" s="539" t="str">
        <f t="shared" ca="1" si="707"/>
        <v>-</v>
      </c>
      <c r="RB70" s="539" t="str">
        <f t="shared" ca="1" si="707"/>
        <v>-</v>
      </c>
      <c r="RC70" s="539" t="str">
        <f t="shared" ca="1" si="707"/>
        <v>-</v>
      </c>
      <c r="RD70" s="539" t="str">
        <f t="shared" ca="1" si="707"/>
        <v>-</v>
      </c>
      <c r="RE70" s="539" t="str">
        <f t="shared" ca="1" si="707"/>
        <v>-</v>
      </c>
      <c r="RF70" s="539" t="str">
        <f t="shared" ca="1" si="707"/>
        <v>-</v>
      </c>
      <c r="RG70" s="539" t="str">
        <f t="shared" ca="1" si="707"/>
        <v>-</v>
      </c>
      <c r="RH70" s="539" t="str">
        <f t="shared" ca="1" si="707"/>
        <v>-</v>
      </c>
      <c r="RI70" s="539" t="str">
        <f t="shared" ca="1" si="707"/>
        <v>-</v>
      </c>
      <c r="RJ70" s="539" t="str">
        <f t="shared" ca="1" si="707"/>
        <v>-</v>
      </c>
      <c r="RK70" s="539" t="str">
        <f t="shared" ca="1" si="707"/>
        <v>-</v>
      </c>
      <c r="RL70" s="539" t="str">
        <f t="shared" ca="1" si="707"/>
        <v>-</v>
      </c>
      <c r="RM70" s="539" t="str">
        <f t="shared" ca="1" si="707"/>
        <v>-</v>
      </c>
      <c r="RN70" s="539" t="str">
        <f t="shared" ca="1" si="707"/>
        <v>-</v>
      </c>
      <c r="RO70" s="539" t="str">
        <f t="shared" ca="1" si="707"/>
        <v>-</v>
      </c>
      <c r="RP70" s="539" t="str">
        <f t="shared" ca="1" si="707"/>
        <v>-</v>
      </c>
      <c r="RQ70" s="549" t="str">
        <f t="shared" ref="RQ70:SP79" si="716">IF($O70=RQ$19,TRUE,"-")</f>
        <v>-</v>
      </c>
      <c r="RR70" s="549" t="str">
        <f t="shared" si="716"/>
        <v>-</v>
      </c>
      <c r="RS70" s="549" t="str">
        <f t="shared" si="716"/>
        <v>-</v>
      </c>
      <c r="RT70" s="549" t="str">
        <f t="shared" si="716"/>
        <v>-</v>
      </c>
      <c r="RU70" s="549" t="str">
        <f t="shared" si="716"/>
        <v>-</v>
      </c>
      <c r="RV70" s="549" t="str">
        <f t="shared" si="716"/>
        <v>-</v>
      </c>
      <c r="RW70" s="549" t="str">
        <f t="shared" si="716"/>
        <v>-</v>
      </c>
      <c r="RX70" s="549" t="str">
        <f t="shared" si="716"/>
        <v>-</v>
      </c>
      <c r="RY70" s="549" t="str">
        <f t="shared" si="716"/>
        <v>-</v>
      </c>
      <c r="RZ70" s="549" t="str">
        <f t="shared" si="716"/>
        <v>-</v>
      </c>
      <c r="SA70" s="549" t="str">
        <f t="shared" si="716"/>
        <v>-</v>
      </c>
      <c r="SB70" s="549" t="str">
        <f t="shared" si="716"/>
        <v>-</v>
      </c>
      <c r="SC70" s="549" t="str">
        <f t="shared" si="716"/>
        <v>-</v>
      </c>
      <c r="SD70" s="549" t="str">
        <f t="shared" si="716"/>
        <v>-</v>
      </c>
      <c r="SE70" s="549" t="str">
        <f t="shared" si="716"/>
        <v>-</v>
      </c>
      <c r="SF70" s="549" t="str">
        <f t="shared" si="716"/>
        <v>-</v>
      </c>
      <c r="SG70" s="549" t="str">
        <f t="shared" si="716"/>
        <v>-</v>
      </c>
      <c r="SH70" s="549" t="str">
        <f t="shared" si="716"/>
        <v>-</v>
      </c>
      <c r="SI70" s="549" t="str">
        <f t="shared" si="716"/>
        <v>-</v>
      </c>
      <c r="SJ70" s="549" t="str">
        <f t="shared" si="716"/>
        <v>-</v>
      </c>
      <c r="SK70" s="549" t="str">
        <f t="shared" si="716"/>
        <v>-</v>
      </c>
      <c r="SL70" s="549" t="str">
        <f t="shared" si="716"/>
        <v>-</v>
      </c>
      <c r="SM70" s="549" t="str">
        <f t="shared" si="716"/>
        <v>-</v>
      </c>
      <c r="SN70" s="549" t="str">
        <f t="shared" si="716"/>
        <v>-</v>
      </c>
      <c r="SO70" s="549" t="str">
        <f t="shared" si="716"/>
        <v>-</v>
      </c>
      <c r="SP70" s="549" t="str">
        <f t="shared" si="716"/>
        <v>-</v>
      </c>
      <c r="SQ70" s="539" t="b">
        <f t="shared" si="708"/>
        <v>1</v>
      </c>
      <c r="SR70" s="539" t="b">
        <f t="shared" si="708"/>
        <v>1</v>
      </c>
      <c r="SS70" s="539" t="b">
        <f t="shared" si="708"/>
        <v>1</v>
      </c>
      <c r="ST70" s="539" t="b">
        <f t="shared" si="708"/>
        <v>1</v>
      </c>
      <c r="SU70" s="539" t="b">
        <f t="shared" si="708"/>
        <v>1</v>
      </c>
      <c r="SV70" s="539" t="b">
        <f t="shared" si="708"/>
        <v>1</v>
      </c>
      <c r="SW70" s="539" t="str">
        <f t="shared" ca="1" si="708"/>
        <v>-</v>
      </c>
      <c r="SX70" s="539" t="str">
        <f t="shared" ca="1" si="708"/>
        <v>-</v>
      </c>
      <c r="SY70" s="539" t="str">
        <f t="shared" ca="1" si="708"/>
        <v>-</v>
      </c>
      <c r="SZ70" s="539" t="str">
        <f t="shared" ca="1" si="708"/>
        <v>-</v>
      </c>
      <c r="TA70" s="539" t="str">
        <f t="shared" ca="1" si="708"/>
        <v>-</v>
      </c>
      <c r="TB70" s="539" t="str">
        <f t="shared" ca="1" si="708"/>
        <v>-</v>
      </c>
      <c r="TC70" s="539" t="str">
        <f t="shared" ca="1" si="708"/>
        <v>-</v>
      </c>
      <c r="TD70" s="539" t="str">
        <f t="shared" ca="1" si="708"/>
        <v>-</v>
      </c>
      <c r="TE70" s="539" t="str">
        <f t="shared" ca="1" si="708"/>
        <v>-</v>
      </c>
      <c r="TF70" s="539" t="str">
        <f t="shared" ca="1" si="708"/>
        <v>-</v>
      </c>
      <c r="TG70" s="539" t="str">
        <f t="shared" ca="1" si="708"/>
        <v>-</v>
      </c>
      <c r="TH70" s="539" t="str">
        <f t="shared" ca="1" si="708"/>
        <v>-</v>
      </c>
      <c r="TI70" s="539" t="str">
        <f t="shared" ca="1" si="708"/>
        <v>-</v>
      </c>
      <c r="TJ70" s="539" t="str">
        <f t="shared" ca="1" si="708"/>
        <v>-</v>
      </c>
      <c r="TK70" s="539" t="str">
        <f t="shared" ca="1" si="708"/>
        <v>-</v>
      </c>
      <c r="TL70" s="539" t="str">
        <f t="shared" ca="1" si="708"/>
        <v>-</v>
      </c>
      <c r="TM70" s="539" t="str">
        <f t="shared" ca="1" si="708"/>
        <v>-</v>
      </c>
      <c r="TN70" s="539" t="str">
        <f t="shared" ca="1" si="708"/>
        <v>-</v>
      </c>
      <c r="TO70" s="539" t="str">
        <f t="shared" ca="1" si="708"/>
        <v>-</v>
      </c>
      <c r="TP70" s="539" t="str">
        <f t="shared" ca="1" si="708"/>
        <v>-</v>
      </c>
      <c r="TQ70" s="539" t="str">
        <f t="shared" ca="1" si="708"/>
        <v>-</v>
      </c>
      <c r="TR70" s="539" t="str">
        <f t="shared" ca="1" si="708"/>
        <v>-</v>
      </c>
      <c r="TS70" s="539" t="str">
        <f t="shared" ca="1" si="708"/>
        <v>-</v>
      </c>
      <c r="TT70" s="539" t="str">
        <f t="shared" ca="1" si="708"/>
        <v>-</v>
      </c>
      <c r="TU70" s="539" t="str">
        <f t="shared" ca="1" si="708"/>
        <v>-</v>
      </c>
      <c r="TV70" s="539" t="str">
        <f t="shared" ca="1" si="708"/>
        <v>-</v>
      </c>
      <c r="TW70" s="539" t="str">
        <f t="shared" ca="1" si="708"/>
        <v>-</v>
      </c>
      <c r="TX70" s="539" t="str">
        <f t="shared" ca="1" si="708"/>
        <v>-</v>
      </c>
      <c r="TY70" s="539" t="str">
        <f t="shared" ca="1" si="708"/>
        <v>-</v>
      </c>
      <c r="TZ70" s="539" t="str">
        <f t="shared" ca="1" si="708"/>
        <v>-</v>
      </c>
      <c r="UA70" s="549" t="b">
        <f t="shared" ref="UA70:UZ79" si="717">IF($O70=UA$19,TRUE,"-")</f>
        <v>1</v>
      </c>
      <c r="UB70" s="549" t="b">
        <f t="shared" si="717"/>
        <v>1</v>
      </c>
      <c r="UC70" s="549" t="b">
        <f t="shared" si="717"/>
        <v>1</v>
      </c>
      <c r="UD70" s="549" t="b">
        <f t="shared" si="717"/>
        <v>1</v>
      </c>
      <c r="UE70" s="549" t="b">
        <f t="shared" si="717"/>
        <v>1</v>
      </c>
      <c r="UF70" s="549" t="b">
        <f t="shared" si="717"/>
        <v>1</v>
      </c>
      <c r="UG70" s="549" t="b">
        <f t="shared" si="717"/>
        <v>1</v>
      </c>
      <c r="UH70" s="549" t="b">
        <f t="shared" si="717"/>
        <v>1</v>
      </c>
      <c r="UI70" s="549" t="b">
        <f t="shared" si="717"/>
        <v>1</v>
      </c>
      <c r="UJ70" s="549" t="b">
        <f t="shared" si="717"/>
        <v>1</v>
      </c>
      <c r="UK70" s="549" t="b">
        <f t="shared" si="717"/>
        <v>1</v>
      </c>
      <c r="UL70" s="549" t="b">
        <f t="shared" si="717"/>
        <v>1</v>
      </c>
      <c r="UM70" s="549" t="b">
        <f t="shared" si="717"/>
        <v>1</v>
      </c>
      <c r="UN70" s="549" t="b">
        <f t="shared" si="717"/>
        <v>1</v>
      </c>
      <c r="UO70" s="549" t="b">
        <f t="shared" si="717"/>
        <v>1</v>
      </c>
      <c r="UP70" s="549" t="b">
        <f t="shared" si="717"/>
        <v>1</v>
      </c>
      <c r="UQ70" s="549" t="b">
        <f t="shared" si="717"/>
        <v>1</v>
      </c>
      <c r="UR70" s="549" t="b">
        <f t="shared" si="717"/>
        <v>1</v>
      </c>
      <c r="US70" s="549" t="b">
        <f t="shared" si="717"/>
        <v>1</v>
      </c>
      <c r="UT70" s="549" t="b">
        <f t="shared" si="717"/>
        <v>1</v>
      </c>
      <c r="UU70" s="549" t="b">
        <f t="shared" si="717"/>
        <v>1</v>
      </c>
      <c r="UV70" s="549" t="b">
        <f t="shared" si="717"/>
        <v>1</v>
      </c>
      <c r="UW70" s="549" t="b">
        <f t="shared" si="717"/>
        <v>1</v>
      </c>
      <c r="UX70" s="549" t="b">
        <f t="shared" si="717"/>
        <v>1</v>
      </c>
      <c r="UY70" s="549" t="b">
        <f t="shared" si="717"/>
        <v>1</v>
      </c>
      <c r="UZ70" s="549" t="b">
        <f t="shared" si="717"/>
        <v>1</v>
      </c>
      <c r="VA70" s="19">
        <f t="shared" ca="1" si="671"/>
        <v>0</v>
      </c>
      <c r="VB70" s="23">
        <v>0</v>
      </c>
    </row>
    <row r="71" spans="1:574" outlineLevel="1">
      <c r="A71" s="21">
        <f t="shared" si="93"/>
        <v>66</v>
      </c>
      <c r="B71" s="21">
        <f t="shared" si="673"/>
        <v>18</v>
      </c>
      <c r="C71">
        <v>108</v>
      </c>
      <c r="D71" s="19" t="str">
        <f t="shared" ca="1" si="583"/>
        <v>SNSW</v>
      </c>
      <c r="E71" t="b">
        <v>0</v>
      </c>
      <c r="F71" t="b">
        <v>0</v>
      </c>
      <c r="G71" t="b">
        <f t="shared" si="704"/>
        <v>0</v>
      </c>
      <c r="H71" s="215">
        <f t="shared" ca="1" si="685"/>
        <v>17</v>
      </c>
      <c r="I71" s="26">
        <v>2</v>
      </c>
      <c r="J71" s="26">
        <v>1</v>
      </c>
      <c r="K71" s="26" t="str">
        <f>""</f>
        <v/>
      </c>
      <c r="L71" s="26">
        <v>0</v>
      </c>
      <c r="M71" s="26">
        <f t="shared" si="585"/>
        <v>2</v>
      </c>
      <c r="N71" s="26">
        <v>2</v>
      </c>
      <c r="O71" s="26">
        <v>3</v>
      </c>
      <c r="P71" s="26">
        <v>2</v>
      </c>
      <c r="Q71" s="26">
        <v>0</v>
      </c>
      <c r="R71" s="26">
        <v>0</v>
      </c>
      <c r="S71" s="26">
        <v>0</v>
      </c>
      <c r="T71" s="26">
        <v>0</v>
      </c>
      <c r="U71" s="26">
        <v>1</v>
      </c>
      <c r="V71" s="116">
        <v>2</v>
      </c>
      <c r="W71" s="116">
        <v>1</v>
      </c>
      <c r="X71" s="116">
        <v>1</v>
      </c>
      <c r="Y71" s="211"/>
      <c r="Z71" s="211"/>
      <c r="AA71" s="211"/>
      <c r="AB71" s="211"/>
      <c r="AC71" s="26">
        <v>0</v>
      </c>
      <c r="AD71" s="211"/>
      <c r="AE71" s="211"/>
      <c r="AF71" s="211"/>
      <c r="AG71" s="211"/>
      <c r="AH71" s="211"/>
      <c r="AI71" s="211"/>
      <c r="AJ71" s="211"/>
      <c r="AK71" s="211"/>
      <c r="AL71" s="136">
        <f t="shared" si="586"/>
        <v>2</v>
      </c>
      <c r="AM71" s="136">
        <f>INDEX(CHOOSE($O71,DataAutumn!i.AdultDrys,DataWinter!i.AdultDrys,DataSpring!i.AdultDrys),1,$N71)</f>
        <v>3</v>
      </c>
      <c r="AN71" s="5">
        <f t="shared" si="587"/>
        <v>2</v>
      </c>
      <c r="AO71" s="5">
        <f t="shared" si="587"/>
        <v>0</v>
      </c>
      <c r="AP71" s="5">
        <f t="shared" si="588"/>
        <v>1</v>
      </c>
      <c r="AQ71" s="211"/>
      <c r="AR71" s="211"/>
      <c r="AS71" s="356" t="str">
        <f t="shared" ca="1" si="589"/>
        <v>optimum_carry 00017 SNSW MWM    numbers5000 pasture381 Day204 Scan2-0000 RR000p GP080p WP100p MP100p T_TRUE (F33N11)</v>
      </c>
      <c r="AT71" s="9" t="str">
        <f ca="1">IF(COUNTIF(AS$5:AS71,AS71)=1,"-","Dup")</f>
        <v>-</v>
      </c>
      <c r="AU71" s="9"/>
      <c r="AV71" s="19" t="str">
        <f t="shared" ca="1" si="590"/>
        <v>-</v>
      </c>
      <c r="AW71" s="19" t="str">
        <f t="shared" ca="1" si="590"/>
        <v>-</v>
      </c>
      <c r="AX71" s="19" t="str">
        <f t="shared" ca="1" si="590"/>
        <v>-</v>
      </c>
      <c r="AY71" s="19" t="str">
        <f t="shared" ca="1" si="590"/>
        <v>-</v>
      </c>
      <c r="AZ71" s="19" t="str">
        <f t="shared" ca="1" si="590"/>
        <v>-</v>
      </c>
      <c r="BA71" s="19" t="str">
        <f t="shared" ca="1" si="590"/>
        <v>-</v>
      </c>
      <c r="BB71" s="19" t="str">
        <f t="shared" ca="1" si="590"/>
        <v>-</v>
      </c>
      <c r="BC71" s="19" t="str">
        <f t="shared" ca="1" si="590"/>
        <v>-</v>
      </c>
      <c r="BD71" s="9"/>
      <c r="BE71" s="5" t="b">
        <f t="shared" si="591"/>
        <v>0</v>
      </c>
      <c r="BF71" s="5" t="str">
        <f t="shared" si="591"/>
        <v>-</v>
      </c>
      <c r="BG71" s="5" t="b">
        <f t="shared" si="591"/>
        <v>0</v>
      </c>
      <c r="BH71" s="5" t="b">
        <f t="shared" si="591"/>
        <v>1</v>
      </c>
      <c r="BI71" s="5" t="b">
        <f t="shared" si="591"/>
        <v>1</v>
      </c>
      <c r="BJ71" s="136">
        <f t="shared" si="591"/>
        <v>0</v>
      </c>
      <c r="BK71" s="19" t="b">
        <f t="shared" ca="1" si="592"/>
        <v>0</v>
      </c>
      <c r="BL71" s="9"/>
      <c r="BM71" s="5" t="str">
        <f t="shared" ca="1" si="593"/>
        <v>-</v>
      </c>
      <c r="BN71" s="19" t="str">
        <f t="shared" ca="1" si="594"/>
        <v>-</v>
      </c>
      <c r="BO71" s="19" t="str">
        <f t="shared" ca="1" si="594"/>
        <v>-</v>
      </c>
      <c r="BP71" s="19" t="str">
        <f t="shared" ca="1" si="594"/>
        <v>-</v>
      </c>
      <c r="BQ71" s="5" t="str">
        <f t="shared" ca="1" si="595"/>
        <v>-</v>
      </c>
      <c r="BR71" s="19" t="str">
        <f t="shared" ca="1" si="596"/>
        <v>-</v>
      </c>
      <c r="BS71" s="5" t="str">
        <f t="shared" ca="1" si="597"/>
        <v>-</v>
      </c>
      <c r="BT71" s="19" t="str">
        <f t="shared" ca="1" si="598"/>
        <v>-</v>
      </c>
      <c r="BU71" s="19" t="str">
        <f t="shared" ca="1" si="598"/>
        <v>-</v>
      </c>
      <c r="BV71" s="19" t="str">
        <f t="shared" ca="1" si="598"/>
        <v>-</v>
      </c>
      <c r="BW71" s="5" t="str">
        <f t="shared" ca="1" si="599"/>
        <v>-</v>
      </c>
      <c r="BX71" s="9"/>
      <c r="BY71" s="5" t="b">
        <f t="shared" si="600"/>
        <v>0</v>
      </c>
      <c r="BZ71" s="5" t="str">
        <f t="shared" ca="1" si="601"/>
        <v>-</v>
      </c>
      <c r="CA71" s="5" t="str">
        <f t="shared" ca="1" si="602"/>
        <v>-</v>
      </c>
      <c r="CB71" s="5" t="str">
        <f t="shared" ca="1" si="602"/>
        <v>-</v>
      </c>
      <c r="CC71" s="5" t="str">
        <f t="shared" ca="1" si="602"/>
        <v>-</v>
      </c>
      <c r="CD71" s="5" t="str">
        <f t="shared" ca="1" si="602"/>
        <v>-</v>
      </c>
      <c r="CE71" s="5" t="str">
        <f t="shared" ca="1" si="602"/>
        <v>-</v>
      </c>
      <c r="CF71" s="5" t="str">
        <f t="shared" ca="1" si="602"/>
        <v>-</v>
      </c>
      <c r="CG71" s="5" t="str">
        <f t="shared" ca="1" si="602"/>
        <v>-</v>
      </c>
      <c r="CH71" s="5" t="str">
        <f t="shared" ca="1" si="602"/>
        <v>-</v>
      </c>
      <c r="CI71" s="9"/>
      <c r="CJ71" s="12" t="b">
        <v>1</v>
      </c>
      <c r="CK71" s="12" t="b">
        <v>1</v>
      </c>
      <c r="CL71" s="12" t="b">
        <v>1</v>
      </c>
      <c r="CM71" s="12">
        <v>22312000005</v>
      </c>
      <c r="CN71" s="12" t="b">
        <v>0</v>
      </c>
      <c r="CO71" s="19" t="str">
        <f t="shared" ca="1" si="603"/>
        <v>-</v>
      </c>
      <c r="CP71" s="19" t="str">
        <f t="shared" ca="1" si="603"/>
        <v>-</v>
      </c>
      <c r="CQ71" s="19" t="str">
        <f t="shared" ca="1" si="603"/>
        <v>-</v>
      </c>
      <c r="CR71" s="433">
        <f t="shared" si="604"/>
        <v>652</v>
      </c>
      <c r="CS71" s="433">
        <f t="shared" si="604"/>
        <v>686</v>
      </c>
      <c r="CT71" s="433">
        <f t="shared" si="604"/>
        <v>721</v>
      </c>
      <c r="CU71" s="144">
        <f t="shared" si="605"/>
        <v>378</v>
      </c>
      <c r="CV71" s="144">
        <f t="shared" si="605"/>
        <v>413</v>
      </c>
      <c r="CW71" s="144">
        <f t="shared" si="605"/>
        <v>448</v>
      </c>
      <c r="CX71" s="19" t="str">
        <f t="shared" ca="1" si="687"/>
        <v>-</v>
      </c>
      <c r="CY71" s="19" t="str">
        <f t="shared" ca="1" si="687"/>
        <v>-</v>
      </c>
      <c r="CZ71" s="19" t="str">
        <f t="shared" ca="1" si="687"/>
        <v>-</v>
      </c>
      <c r="DA71" s="19" t="str">
        <f t="shared" ca="1" si="687"/>
        <v>-</v>
      </c>
      <c r="DB71" s="19" t="str">
        <f t="shared" ca="1" si="687"/>
        <v>-</v>
      </c>
      <c r="DC71" s="19" t="str">
        <f t="shared" ca="1" si="687"/>
        <v>-</v>
      </c>
      <c r="DD71" s="19">
        <f t="shared" ca="1" si="687"/>
        <v>1</v>
      </c>
      <c r="DE71" s="19">
        <f t="shared" ca="1" si="687"/>
        <v>1</v>
      </c>
      <c r="DF71" s="19">
        <f t="shared" ca="1" si="687"/>
        <v>0</v>
      </c>
      <c r="DG71" s="19" t="str">
        <f t="shared" ca="1" si="687"/>
        <v>-</v>
      </c>
      <c r="DH71" s="19" t="str">
        <f t="shared" ca="1" si="687"/>
        <v>-</v>
      </c>
      <c r="DI71" s="19" t="str">
        <f t="shared" ca="1" si="687"/>
        <v>-</v>
      </c>
      <c r="DJ71" s="19" t="str">
        <f t="shared" ca="1" si="687"/>
        <v>-</v>
      </c>
      <c r="DK71" s="19" t="str">
        <f t="shared" ca="1" si="687"/>
        <v>-</v>
      </c>
      <c r="DL71" s="19">
        <f t="shared" ca="1" si="687"/>
        <v>0</v>
      </c>
      <c r="DM71" s="19" t="str">
        <f t="shared" ca="1" si="687"/>
        <v>-</v>
      </c>
      <c r="DN71" s="19" t="str">
        <f t="shared" ca="1" si="687"/>
        <v>-</v>
      </c>
      <c r="DO71" s="19" t="str">
        <f t="shared" ca="1" si="603"/>
        <v>-</v>
      </c>
      <c r="DP71" s="19">
        <f t="shared" ca="1" si="603"/>
        <v>0</v>
      </c>
      <c r="DQ71" s="19">
        <f t="shared" ca="1" si="603"/>
        <v>0</v>
      </c>
      <c r="DR71" s="9"/>
      <c r="DS71" s="19">
        <f t="shared" ca="1" si="700"/>
        <v>0</v>
      </c>
      <c r="DT71" s="19">
        <f t="shared" ca="1" si="700"/>
        <v>0</v>
      </c>
      <c r="DU71" s="19">
        <f t="shared" ca="1" si="700"/>
        <v>0</v>
      </c>
      <c r="DV71" s="19">
        <f t="shared" ca="1" si="700"/>
        <v>0</v>
      </c>
      <c r="DW71" s="19">
        <f t="shared" ca="1" si="700"/>
        <v>0</v>
      </c>
      <c r="DX71" s="19">
        <f t="shared" ca="1" si="700"/>
        <v>0</v>
      </c>
      <c r="DY71" s="19">
        <f t="shared" ca="1" si="700"/>
        <v>0</v>
      </c>
      <c r="DZ71" s="19">
        <f t="shared" ca="1" si="700"/>
        <v>0</v>
      </c>
      <c r="EA71" s="19">
        <f t="shared" ca="1" si="700"/>
        <v>0</v>
      </c>
      <c r="EB71" s="19">
        <f t="shared" ca="1" si="700"/>
        <v>0</v>
      </c>
      <c r="EC71" s="19">
        <f t="shared" ca="1" si="700"/>
        <v>0</v>
      </c>
      <c r="ED71" s="19">
        <f t="shared" ca="1" si="700"/>
        <v>0</v>
      </c>
      <c r="EE71" s="19">
        <f t="shared" ca="1" si="700"/>
        <v>0</v>
      </c>
      <c r="EF71" s="433">
        <f t="shared" si="608"/>
        <v>0</v>
      </c>
      <c r="EG71" s="433">
        <f t="shared" si="608"/>
        <v>0</v>
      </c>
      <c r="EH71" s="116">
        <f t="shared" si="609"/>
        <v>0</v>
      </c>
      <c r="EI71" s="116">
        <f t="shared" ca="1" si="609"/>
        <v>0</v>
      </c>
      <c r="EJ71" s="116">
        <f t="shared" ca="1" si="609"/>
        <v>0</v>
      </c>
      <c r="EK71" s="116">
        <f t="shared" ca="1" si="609"/>
        <v>0</v>
      </c>
      <c r="EL71" s="116">
        <f t="shared" ca="1" si="609"/>
        <v>0</v>
      </c>
      <c r="EM71" s="537">
        <f t="shared" ca="1" si="610"/>
        <v>0</v>
      </c>
      <c r="EN71" s="116">
        <f t="shared" ca="1" si="611"/>
        <v>0</v>
      </c>
      <c r="EO71" s="116">
        <f t="shared" ca="1" si="611"/>
        <v>0</v>
      </c>
      <c r="EP71" s="116">
        <f t="shared" ca="1" si="611"/>
        <v>0</v>
      </c>
      <c r="EQ71" s="116">
        <f t="shared" ca="1" si="611"/>
        <v>0</v>
      </c>
      <c r="ER71" s="116">
        <f t="shared" ca="1" si="611"/>
        <v>0</v>
      </c>
      <c r="ES71" s="537">
        <f t="shared" ca="1" si="612"/>
        <v>0</v>
      </c>
      <c r="ET71" s="116">
        <f t="shared" ca="1" si="613"/>
        <v>0</v>
      </c>
      <c r="EU71" s="116">
        <f t="shared" ca="1" si="613"/>
        <v>0</v>
      </c>
      <c r="EV71" s="116">
        <f t="shared" ca="1" si="613"/>
        <v>0</v>
      </c>
      <c r="EW71" s="116">
        <f t="shared" ca="1" si="613"/>
        <v>0</v>
      </c>
      <c r="EX71" s="116">
        <f t="shared" ca="1" si="613"/>
        <v>0</v>
      </c>
      <c r="EY71" s="537">
        <f t="shared" ca="1" si="614"/>
        <v>0</v>
      </c>
      <c r="EZ71" s="116">
        <f t="shared" ca="1" si="615"/>
        <v>0</v>
      </c>
      <c r="FA71" s="116">
        <f t="shared" ca="1" si="615"/>
        <v>0</v>
      </c>
      <c r="FB71" s="116">
        <f t="shared" ca="1" si="615"/>
        <v>0</v>
      </c>
      <c r="FC71" s="116">
        <f t="shared" ca="1" si="615"/>
        <v>0</v>
      </c>
      <c r="FD71" s="116">
        <f t="shared" ca="1" si="615"/>
        <v>0</v>
      </c>
      <c r="FE71" s="537">
        <f t="shared" ca="1" si="616"/>
        <v>0</v>
      </c>
      <c r="FF71" s="116">
        <f t="shared" ca="1" si="617"/>
        <v>0</v>
      </c>
      <c r="FG71" s="116">
        <f t="shared" ca="1" si="617"/>
        <v>0</v>
      </c>
      <c r="FH71" s="116">
        <f t="shared" ca="1" si="617"/>
        <v>0</v>
      </c>
      <c r="FI71" s="116">
        <f t="shared" ca="1" si="617"/>
        <v>0</v>
      </c>
      <c r="FJ71" s="116">
        <f t="shared" ca="1" si="617"/>
        <v>0</v>
      </c>
      <c r="FK71" s="537">
        <f t="shared" ca="1" si="618"/>
        <v>0</v>
      </c>
      <c r="FL71" s="116">
        <f t="shared" ca="1" si="619"/>
        <v>0</v>
      </c>
      <c r="FM71" s="116">
        <f t="shared" ca="1" si="619"/>
        <v>0</v>
      </c>
      <c r="FN71" s="116">
        <f t="shared" ca="1" si="619"/>
        <v>0</v>
      </c>
      <c r="FO71" s="116">
        <f t="shared" ca="1" si="619"/>
        <v>0</v>
      </c>
      <c r="FP71" s="116">
        <f t="shared" ca="1" si="619"/>
        <v>0</v>
      </c>
      <c r="FQ71" s="537">
        <f t="shared" ca="1" si="620"/>
        <v>0</v>
      </c>
      <c r="FR71" s="117">
        <f t="shared" ca="1" si="621"/>
        <v>0</v>
      </c>
      <c r="FS71" s="117">
        <f t="shared" ca="1" si="621"/>
        <v>0</v>
      </c>
      <c r="FT71" s="117">
        <f t="shared" ca="1" si="621"/>
        <v>0</v>
      </c>
      <c r="FU71" s="117">
        <f t="shared" ca="1" si="621"/>
        <v>0</v>
      </c>
      <c r="FV71" s="556">
        <f t="shared" ca="1" si="688"/>
        <v>0</v>
      </c>
      <c r="FW71" s="556">
        <f t="shared" ca="1" si="688"/>
        <v>0</v>
      </c>
      <c r="FX71" s="556">
        <f t="shared" ca="1" si="688"/>
        <v>0</v>
      </c>
      <c r="FY71" s="556">
        <f t="shared" ca="1" si="688"/>
        <v>0</v>
      </c>
      <c r="FZ71" s="556">
        <f t="shared" ca="1" si="688"/>
        <v>0</v>
      </c>
      <c r="GA71" s="556">
        <f t="shared" ca="1" si="688"/>
        <v>0</v>
      </c>
      <c r="GB71" s="556">
        <f t="shared" ca="1" si="688"/>
        <v>0</v>
      </c>
      <c r="GC71" s="556">
        <f t="shared" ca="1" si="688"/>
        <v>0</v>
      </c>
      <c r="GD71" s="556">
        <f t="shared" ca="1" si="688"/>
        <v>0</v>
      </c>
      <c r="GE71" s="556">
        <f t="shared" ca="1" si="688"/>
        <v>0</v>
      </c>
      <c r="GF71" s="556">
        <f t="shared" ca="1" si="688"/>
        <v>0</v>
      </c>
      <c r="GG71" s="556">
        <f t="shared" ca="1" si="688"/>
        <v>0</v>
      </c>
      <c r="GH71" s="556">
        <f t="shared" ca="1" si="688"/>
        <v>0</v>
      </c>
      <c r="GI71" s="556">
        <f t="shared" ca="1" si="688"/>
        <v>0</v>
      </c>
      <c r="GJ71" s="556">
        <f t="shared" ca="1" si="688"/>
        <v>0</v>
      </c>
      <c r="GK71" s="556">
        <f t="shared" ca="1" si="688"/>
        <v>0</v>
      </c>
      <c r="GL71" s="556">
        <f t="shared" ca="1" si="688"/>
        <v>0</v>
      </c>
      <c r="GM71" s="556">
        <f t="shared" ca="1" si="688"/>
        <v>0</v>
      </c>
      <c r="GN71" s="556">
        <f t="shared" ca="1" si="688"/>
        <v>0</v>
      </c>
      <c r="GO71" s="556">
        <f t="shared" ca="1" si="688"/>
        <v>0</v>
      </c>
      <c r="GP71" s="19">
        <f t="shared" ca="1" si="623"/>
        <v>0</v>
      </c>
      <c r="GQ71" s="116">
        <f t="shared" ca="1" si="624"/>
        <v>0</v>
      </c>
      <c r="GR71" s="116">
        <f t="shared" ca="1" si="624"/>
        <v>0</v>
      </c>
      <c r="GS71" s="116">
        <f t="shared" ca="1" si="624"/>
        <v>0</v>
      </c>
      <c r="GT71" s="116">
        <f t="shared" ca="1" si="624"/>
        <v>0</v>
      </c>
      <c r="GU71" s="116">
        <f t="shared" ca="1" si="624"/>
        <v>0</v>
      </c>
      <c r="GV71" s="537">
        <f t="shared" ca="1" si="625"/>
        <v>0</v>
      </c>
      <c r="GW71" s="116">
        <f t="shared" ca="1" si="626"/>
        <v>0</v>
      </c>
      <c r="GX71" s="116">
        <f t="shared" ca="1" si="626"/>
        <v>0</v>
      </c>
      <c r="GY71" s="116">
        <f t="shared" ca="1" si="626"/>
        <v>0</v>
      </c>
      <c r="GZ71" s="116">
        <f t="shared" ca="1" si="626"/>
        <v>0</v>
      </c>
      <c r="HA71" s="116">
        <f t="shared" ca="1" si="626"/>
        <v>0</v>
      </c>
      <c r="HB71" s="537">
        <f t="shared" ca="1" si="627"/>
        <v>0</v>
      </c>
      <c r="HC71" s="116">
        <f t="shared" ca="1" si="628"/>
        <v>0</v>
      </c>
      <c r="HD71" s="116">
        <f t="shared" ca="1" si="628"/>
        <v>0</v>
      </c>
      <c r="HE71" s="116">
        <f t="shared" ca="1" si="628"/>
        <v>0</v>
      </c>
      <c r="HF71" s="116">
        <f t="shared" ca="1" si="628"/>
        <v>0</v>
      </c>
      <c r="HG71" s="116">
        <f t="shared" ca="1" si="628"/>
        <v>0</v>
      </c>
      <c r="HH71" s="537">
        <f t="shared" ca="1" si="629"/>
        <v>0</v>
      </c>
      <c r="HI71" s="116">
        <f t="shared" ca="1" si="630"/>
        <v>0</v>
      </c>
      <c r="HJ71" s="116">
        <f t="shared" ca="1" si="630"/>
        <v>0</v>
      </c>
      <c r="HK71" s="116">
        <f t="shared" ca="1" si="630"/>
        <v>0</v>
      </c>
      <c r="HL71" s="116">
        <f t="shared" ca="1" si="630"/>
        <v>0</v>
      </c>
      <c r="HM71" s="116">
        <f t="shared" ca="1" si="630"/>
        <v>0</v>
      </c>
      <c r="HN71" s="537">
        <f t="shared" ca="1" si="631"/>
        <v>0</v>
      </c>
      <c r="HO71" s="116">
        <f t="shared" ca="1" si="632"/>
        <v>0</v>
      </c>
      <c r="HP71" s="116">
        <f t="shared" ca="1" si="632"/>
        <v>0</v>
      </c>
      <c r="HQ71" s="116">
        <f t="shared" ca="1" si="632"/>
        <v>0</v>
      </c>
      <c r="HR71" s="116">
        <f t="shared" ca="1" si="632"/>
        <v>0</v>
      </c>
      <c r="HS71" s="116">
        <f t="shared" ca="1" si="632"/>
        <v>0</v>
      </c>
      <c r="HT71" s="537">
        <f t="shared" ca="1" si="633"/>
        <v>0</v>
      </c>
      <c r="HU71" s="116">
        <f t="shared" ca="1" si="634"/>
        <v>0</v>
      </c>
      <c r="HV71" s="116">
        <f t="shared" ca="1" si="634"/>
        <v>0</v>
      </c>
      <c r="HW71" s="116">
        <f t="shared" ca="1" si="634"/>
        <v>0</v>
      </c>
      <c r="HX71" s="116">
        <f t="shared" ca="1" si="634"/>
        <v>0</v>
      </c>
      <c r="HY71" s="116">
        <f t="shared" ca="1" si="634"/>
        <v>0</v>
      </c>
      <c r="HZ71" s="537">
        <f t="shared" ca="1" si="635"/>
        <v>0</v>
      </c>
      <c r="IA71" s="117">
        <f t="shared" ca="1" si="636"/>
        <v>0</v>
      </c>
      <c r="IB71" s="117">
        <f t="shared" ca="1" si="636"/>
        <v>0</v>
      </c>
      <c r="IC71" s="117">
        <f t="shared" ca="1" si="636"/>
        <v>0</v>
      </c>
      <c r="ID71" s="117">
        <f t="shared" ca="1" si="636"/>
        <v>0</v>
      </c>
      <c r="IE71" s="556">
        <f t="shared" ca="1" si="689"/>
        <v>0</v>
      </c>
      <c r="IF71" s="556">
        <f t="shared" ca="1" si="689"/>
        <v>0</v>
      </c>
      <c r="IG71" s="556">
        <f t="shared" ca="1" si="689"/>
        <v>0</v>
      </c>
      <c r="IH71" s="556">
        <f t="shared" ca="1" si="689"/>
        <v>0</v>
      </c>
      <c r="II71" s="556">
        <f t="shared" ca="1" si="689"/>
        <v>0</v>
      </c>
      <c r="IJ71" s="556">
        <f t="shared" ca="1" si="689"/>
        <v>0</v>
      </c>
      <c r="IK71" s="556">
        <f t="shared" ca="1" si="689"/>
        <v>0</v>
      </c>
      <c r="IL71" s="556">
        <f t="shared" ca="1" si="689"/>
        <v>0</v>
      </c>
      <c r="IM71" s="556">
        <f t="shared" ca="1" si="689"/>
        <v>0</v>
      </c>
      <c r="IN71" s="556">
        <f t="shared" ca="1" si="689"/>
        <v>0</v>
      </c>
      <c r="IO71" s="556">
        <f t="shared" ca="1" si="689"/>
        <v>0</v>
      </c>
      <c r="IP71" s="556">
        <f t="shared" ca="1" si="689"/>
        <v>0</v>
      </c>
      <c r="IQ71" s="556">
        <f t="shared" ca="1" si="689"/>
        <v>0</v>
      </c>
      <c r="IR71" s="556">
        <f t="shared" ca="1" si="689"/>
        <v>0</v>
      </c>
      <c r="IS71" s="556">
        <f t="shared" ca="1" si="689"/>
        <v>0</v>
      </c>
      <c r="IT71" s="556">
        <f t="shared" ca="1" si="689"/>
        <v>0</v>
      </c>
      <c r="IU71" s="556">
        <f t="shared" ca="1" si="689"/>
        <v>0</v>
      </c>
      <c r="IV71" s="556">
        <f t="shared" ca="1" si="689"/>
        <v>0</v>
      </c>
      <c r="IW71" s="556">
        <f t="shared" ca="1" si="689"/>
        <v>0</v>
      </c>
      <c r="IX71" s="556">
        <f t="shared" ca="1" si="689"/>
        <v>0</v>
      </c>
      <c r="IY71" s="19">
        <f t="shared" ca="1" si="638"/>
        <v>0</v>
      </c>
      <c r="IZ71" s="5">
        <f t="shared" si="639"/>
        <v>67</v>
      </c>
      <c r="JA71" s="9"/>
      <c r="JB71" s="5">
        <f t="shared" si="640"/>
        <v>1</v>
      </c>
      <c r="JC71" s="5" t="b">
        <f t="shared" si="640"/>
        <v>0</v>
      </c>
      <c r="JD71" s="19">
        <f t="shared" ca="1" si="709"/>
        <v>0</v>
      </c>
      <c r="JE71" s="5">
        <f t="shared" si="642"/>
        <v>0</v>
      </c>
      <c r="JF71" s="5">
        <f t="shared" si="643"/>
        <v>1.2500000000000001E-2</v>
      </c>
      <c r="JG71" s="5">
        <f t="shared" si="644"/>
        <v>0</v>
      </c>
      <c r="JH71" s="19">
        <f t="shared" ca="1" si="709"/>
        <v>0</v>
      </c>
      <c r="JI71" s="5">
        <f t="shared" si="645"/>
        <v>60</v>
      </c>
      <c r="JJ71" s="5">
        <f t="shared" si="646"/>
        <v>1</v>
      </c>
      <c r="JK71" s="19">
        <f t="shared" ca="1" si="709"/>
        <v>0</v>
      </c>
      <c r="JL71" s="19">
        <f t="shared" ca="1" si="709"/>
        <v>0</v>
      </c>
      <c r="JM71" s="19">
        <f t="shared" ca="1" si="709"/>
        <v>0</v>
      </c>
      <c r="JN71" s="19">
        <f t="shared" ca="1" si="709"/>
        <v>0</v>
      </c>
      <c r="JO71" s="19">
        <f t="shared" ca="1" si="709"/>
        <v>0</v>
      </c>
      <c r="JP71" s="19">
        <f t="shared" ca="1" si="709"/>
        <v>0</v>
      </c>
      <c r="JQ71" s="19">
        <f t="shared" ca="1" si="709"/>
        <v>0</v>
      </c>
      <c r="JR71" s="19">
        <f t="shared" ca="1" si="709"/>
        <v>0</v>
      </c>
      <c r="JS71" s="19">
        <f t="shared" ca="1" si="709"/>
        <v>0</v>
      </c>
      <c r="JT71" s="19">
        <f t="shared" ca="1" si="709"/>
        <v>0</v>
      </c>
      <c r="JU71" s="19">
        <f t="shared" ca="1" si="709"/>
        <v>0</v>
      </c>
      <c r="JV71" s="19">
        <f t="shared" ca="1" si="709"/>
        <v>0</v>
      </c>
      <c r="JW71" s="19">
        <f t="shared" ca="1" si="709"/>
        <v>0</v>
      </c>
      <c r="JX71" s="19">
        <f t="shared" ca="1" si="709"/>
        <v>0</v>
      </c>
      <c r="JY71" s="19">
        <f t="shared" ca="1" si="709"/>
        <v>0</v>
      </c>
      <c r="JZ71" s="19">
        <f t="shared" ca="1" si="709"/>
        <v>0</v>
      </c>
      <c r="KA71" s="19">
        <f t="shared" ca="1" si="709"/>
        <v>0</v>
      </c>
      <c r="KB71" s="19">
        <f t="shared" ca="1" si="709"/>
        <v>0</v>
      </c>
      <c r="KC71" s="19">
        <f t="shared" ca="1" si="709"/>
        <v>0</v>
      </c>
      <c r="KD71" s="19">
        <f t="shared" ca="1" si="709"/>
        <v>0</v>
      </c>
      <c r="KE71" s="19">
        <f t="shared" ca="1" si="709"/>
        <v>0</v>
      </c>
      <c r="KF71" s="5">
        <f t="shared" si="647"/>
        <v>0</v>
      </c>
      <c r="KG71" s="5">
        <f t="shared" si="647"/>
        <v>6.25E-2</v>
      </c>
      <c r="KH71" s="5">
        <f t="shared" si="647"/>
        <v>6.25E-2</v>
      </c>
      <c r="KI71" s="5">
        <f t="shared" si="647"/>
        <v>6.25E-2</v>
      </c>
      <c r="KJ71" s="19">
        <f t="shared" ca="1" si="709"/>
        <v>0</v>
      </c>
      <c r="KK71" s="19">
        <f t="shared" ca="1" si="709"/>
        <v>0</v>
      </c>
      <c r="KL71" s="19">
        <f t="shared" ca="1" si="709"/>
        <v>0</v>
      </c>
      <c r="KM71" s="19">
        <f t="shared" ca="1" si="709"/>
        <v>0</v>
      </c>
      <c r="KN71" s="19">
        <f t="shared" ca="1" si="709"/>
        <v>1</v>
      </c>
      <c r="KO71" s="19">
        <f t="shared" ca="1" si="709"/>
        <v>0</v>
      </c>
      <c r="KP71" s="19">
        <f t="shared" ca="1" si="709"/>
        <v>1</v>
      </c>
      <c r="KQ71" s="9"/>
      <c r="KR71" s="5" t="b">
        <f t="shared" ca="1" si="648"/>
        <v>1</v>
      </c>
      <c r="KS71" s="5" t="b">
        <f t="shared" si="649"/>
        <v>0</v>
      </c>
      <c r="KT71" s="5" t="b">
        <f t="shared" si="649"/>
        <v>0</v>
      </c>
      <c r="KU71" s="5" t="b">
        <f t="shared" si="649"/>
        <v>1</v>
      </c>
      <c r="KV71" s="136">
        <f t="shared" si="650"/>
        <v>2</v>
      </c>
      <c r="KW71" s="136">
        <f t="shared" si="650"/>
        <v>2</v>
      </c>
      <c r="KX71" s="5" t="b">
        <f t="shared" si="651"/>
        <v>0</v>
      </c>
      <c r="KY71" s="5" t="b">
        <f t="shared" si="651"/>
        <v>1</v>
      </c>
      <c r="KZ71" s="5" t="b">
        <f t="shared" si="651"/>
        <v>1</v>
      </c>
      <c r="LA71" s="5" t="b">
        <f t="shared" si="651"/>
        <v>0</v>
      </c>
      <c r="LB71" s="5">
        <f t="shared" si="652"/>
        <v>1</v>
      </c>
      <c r="LC71" s="5">
        <f t="shared" si="652"/>
        <v>0</v>
      </c>
      <c r="LD71" s="5" t="b">
        <f t="shared" si="653"/>
        <v>0</v>
      </c>
      <c r="LE71" s="5" t="str" cm="1">
        <f t="array" aca="1" ref="LE71" ca="1">IF(OR(LF71:LM71&lt;&gt;"-"),TRUE,"-")</f>
        <v>-</v>
      </c>
      <c r="LF71" s="19" t="str">
        <f t="shared" ca="1" si="654"/>
        <v>-</v>
      </c>
      <c r="LG71" s="19" t="str">
        <f t="shared" ca="1" si="654"/>
        <v>-</v>
      </c>
      <c r="LH71" s="19" t="str">
        <f t="shared" ca="1" si="654"/>
        <v>-</v>
      </c>
      <c r="LI71" s="19" t="str">
        <f t="shared" ca="1" si="654"/>
        <v>-</v>
      </c>
      <c r="LJ71" s="19" t="str">
        <f t="shared" ca="1" si="654"/>
        <v>-</v>
      </c>
      <c r="LK71" s="19" t="str">
        <f t="shared" ca="1" si="654"/>
        <v>-</v>
      </c>
      <c r="LL71" s="19" t="str">
        <f t="shared" ca="1" si="654"/>
        <v>-</v>
      </c>
      <c r="LM71" s="19" t="str">
        <f t="shared" ca="1" si="654"/>
        <v>-</v>
      </c>
      <c r="LN71" s="466">
        <v>5000</v>
      </c>
      <c r="LO71" s="5" t="b">
        <f t="array" aca="1" ref="LO71" ca="1">IF(OR(LP71:LV71&lt;&gt;"-"),TRUE,"-")</f>
        <v>1</v>
      </c>
      <c r="LP71" s="19">
        <f t="shared" ca="1" si="714"/>
        <v>0</v>
      </c>
      <c r="LQ71" s="19" t="str">
        <f t="shared" ca="1" si="714"/>
        <v>-</v>
      </c>
      <c r="LR71" s="19">
        <f t="shared" ca="1" si="714"/>
        <v>999999</v>
      </c>
      <c r="LS71" s="19">
        <f t="shared" ca="1" si="714"/>
        <v>999999</v>
      </c>
      <c r="LT71" s="19">
        <f t="shared" ca="1" si="714"/>
        <v>999999</v>
      </c>
      <c r="LU71" s="19">
        <f t="shared" ca="1" si="714"/>
        <v>999999</v>
      </c>
      <c r="LV71" s="19">
        <f t="shared" ca="1" si="714"/>
        <v>999999</v>
      </c>
      <c r="LW71" s="19" t="str">
        <f t="shared" ca="1" si="714"/>
        <v>-</v>
      </c>
      <c r="LX71" s="19" t="str">
        <f t="shared" ca="1" si="714"/>
        <v>-</v>
      </c>
      <c r="LY71" s="19" t="str">
        <f t="shared" ca="1" si="714"/>
        <v>-</v>
      </c>
      <c r="LZ71" s="19" t="b">
        <f t="shared" ca="1" si="656"/>
        <v>1</v>
      </c>
      <c r="MA71" s="19">
        <f t="shared" ca="1" si="656"/>
        <v>0</v>
      </c>
      <c r="MB71" s="5" t="str">
        <f t="shared" si="657"/>
        <v>-</v>
      </c>
      <c r="MC71" s="5" t="str">
        <f t="shared" si="657"/>
        <v>-</v>
      </c>
      <c r="MD71" s="5" t="str">
        <f t="shared" si="657"/>
        <v>-</v>
      </c>
      <c r="ME71" s="5" t="str">
        <f t="shared" si="657"/>
        <v>-</v>
      </c>
      <c r="MF71" s="19" t="str">
        <f t="shared" ca="1" si="691"/>
        <v>-</v>
      </c>
      <c r="MG71" s="19" t="str">
        <f t="shared" ca="1" si="691"/>
        <v>-</v>
      </c>
      <c r="MH71" s="19" t="str">
        <f t="shared" ca="1" si="691"/>
        <v>-</v>
      </c>
      <c r="MI71" s="19" t="str">
        <f t="shared" ca="1" si="691"/>
        <v>-</v>
      </c>
      <c r="MJ71" s="19">
        <f t="shared" ca="1" si="691"/>
        <v>0.5</v>
      </c>
      <c r="MK71" s="19">
        <f t="shared" ca="1" si="691"/>
        <v>0.5</v>
      </c>
      <c r="ML71" s="19" t="str">
        <f t="shared" ca="1" si="691"/>
        <v>-</v>
      </c>
      <c r="MM71" s="5">
        <f t="shared" si="659"/>
        <v>0</v>
      </c>
      <c r="MN71" s="5">
        <f t="shared" si="659"/>
        <v>500</v>
      </c>
      <c r="MO71" s="5">
        <f t="shared" si="659"/>
        <v>500</v>
      </c>
      <c r="MP71" s="5" t="str">
        <f t="shared" si="659"/>
        <v>-</v>
      </c>
      <c r="MQ71" s="5">
        <f t="shared" si="659"/>
        <v>150</v>
      </c>
      <c r="MR71" s="5">
        <f t="shared" si="659"/>
        <v>364</v>
      </c>
      <c r="MS71" s="5">
        <f t="shared" si="660"/>
        <v>1</v>
      </c>
      <c r="MT71" s="9"/>
      <c r="MU71" s="19">
        <f t="shared" ca="1" si="691"/>
        <v>70</v>
      </c>
      <c r="MV71" s="19">
        <f t="shared" ca="1" si="691"/>
        <v>50</v>
      </c>
      <c r="MW71" s="19">
        <f t="shared" ca="1" si="691"/>
        <v>75</v>
      </c>
      <c r="MX71" s="19">
        <f t="shared" ca="1" si="691"/>
        <v>50</v>
      </c>
      <c r="MY71" s="5">
        <f t="shared" si="661"/>
        <v>1</v>
      </c>
      <c r="MZ71" s="5">
        <f t="shared" si="662"/>
        <v>1</v>
      </c>
      <c r="NA71" s="5">
        <f t="shared" si="663"/>
        <v>0.8</v>
      </c>
      <c r="NB71" s="9"/>
      <c r="NC71" s="19" t="b">
        <f t="shared" ca="1" si="664"/>
        <v>0</v>
      </c>
      <c r="ND71" s="19" t="b">
        <f t="shared" ca="1" si="664"/>
        <v>0</v>
      </c>
      <c r="NE71" s="19">
        <f t="shared" ca="1" si="664"/>
        <v>2</v>
      </c>
      <c r="NF71" s="19">
        <f t="shared" ca="1" si="664"/>
        <v>1</v>
      </c>
      <c r="NG71" s="19">
        <f t="shared" ca="1" si="664"/>
        <v>2</v>
      </c>
      <c r="NH71" s="19">
        <f t="shared" ca="1" si="664"/>
        <v>0</v>
      </c>
      <c r="NI71" s="19" t="str">
        <f t="shared" ca="1" si="664"/>
        <v>-</v>
      </c>
      <c r="NJ71" s="466" t="b">
        <v>1</v>
      </c>
      <c r="NK71" s="19">
        <f ca="1">$NK$54*0.85</f>
        <v>381.35250000000002</v>
      </c>
      <c r="NL71" s="19" t="str">
        <f t="shared" ca="1" si="664"/>
        <v>-</v>
      </c>
      <c r="NM71" s="19">
        <f t="shared" ca="1" si="691"/>
        <v>1</v>
      </c>
      <c r="NN71" s="19">
        <f t="shared" ca="1" si="691"/>
        <v>1</v>
      </c>
      <c r="NO71" s="19">
        <f t="shared" ca="1" si="691"/>
        <v>1</v>
      </c>
      <c r="NP71" s="19">
        <f t="shared" ca="1" si="691"/>
        <v>1</v>
      </c>
      <c r="NQ71" s="19">
        <f t="shared" ca="1" si="691"/>
        <v>1</v>
      </c>
      <c r="NR71" s="19">
        <f t="shared" ca="1" si="691"/>
        <v>1</v>
      </c>
      <c r="NS71" s="19">
        <f t="shared" ca="1" si="691"/>
        <v>1</v>
      </c>
      <c r="NT71" s="19">
        <f t="shared" ca="1" si="691"/>
        <v>1</v>
      </c>
      <c r="NU71" s="19">
        <f t="shared" ca="1" si="691"/>
        <v>1</v>
      </c>
      <c r="NV71" s="9"/>
      <c r="NW71" s="539" t="str">
        <f t="shared" si="706"/>
        <v>-</v>
      </c>
      <c r="NX71" s="539" t="str">
        <f t="shared" si="706"/>
        <v>-</v>
      </c>
      <c r="NY71" s="539" t="str">
        <f t="shared" si="706"/>
        <v>-</v>
      </c>
      <c r="NZ71" s="539" t="str">
        <f t="shared" si="706"/>
        <v>-</v>
      </c>
      <c r="OA71" s="539" t="str">
        <f t="shared" si="706"/>
        <v>-</v>
      </c>
      <c r="OB71" s="539" t="str">
        <f t="shared" si="706"/>
        <v>-</v>
      </c>
      <c r="OC71" s="539" t="str">
        <f t="shared" ca="1" si="706"/>
        <v>-</v>
      </c>
      <c r="OD71" s="539" t="str">
        <f t="shared" ca="1" si="706"/>
        <v>-</v>
      </c>
      <c r="OE71" s="539" t="str">
        <f t="shared" ca="1" si="706"/>
        <v>-</v>
      </c>
      <c r="OF71" s="539" t="str">
        <f t="shared" ca="1" si="706"/>
        <v>-</v>
      </c>
      <c r="OG71" s="539" t="str">
        <f t="shared" ca="1" si="706"/>
        <v>-</v>
      </c>
      <c r="OH71" s="539" t="str">
        <f t="shared" ca="1" si="706"/>
        <v>-</v>
      </c>
      <c r="OI71" s="539" t="str">
        <f t="shared" ca="1" si="706"/>
        <v>-</v>
      </c>
      <c r="OJ71" s="539" t="str">
        <f t="shared" ca="1" si="706"/>
        <v>-</v>
      </c>
      <c r="OK71" s="539" t="str">
        <f t="shared" ca="1" si="706"/>
        <v>-</v>
      </c>
      <c r="OL71" s="539" t="str">
        <f t="shared" ca="1" si="706"/>
        <v>-</v>
      </c>
      <c r="OM71" s="539" t="str">
        <f t="shared" ca="1" si="706"/>
        <v>-</v>
      </c>
      <c r="ON71" s="539" t="str">
        <f t="shared" ca="1" si="706"/>
        <v>-</v>
      </c>
      <c r="OO71" s="539" t="str">
        <f t="shared" ca="1" si="706"/>
        <v>-</v>
      </c>
      <c r="OP71" s="539" t="str">
        <f t="shared" ca="1" si="706"/>
        <v>-</v>
      </c>
      <c r="OQ71" s="539" t="str">
        <f t="shared" ca="1" si="706"/>
        <v>-</v>
      </c>
      <c r="OR71" s="539" t="str">
        <f t="shared" ca="1" si="706"/>
        <v>-</v>
      </c>
      <c r="OS71" s="539" t="str">
        <f t="shared" ca="1" si="706"/>
        <v>-</v>
      </c>
      <c r="OT71" s="539" t="str">
        <f t="shared" ca="1" si="706"/>
        <v>-</v>
      </c>
      <c r="OU71" s="539" t="str">
        <f t="shared" ca="1" si="706"/>
        <v>-</v>
      </c>
      <c r="OV71" s="539" t="str">
        <f t="shared" ca="1" si="706"/>
        <v>-</v>
      </c>
      <c r="OW71" s="539" t="str">
        <f t="shared" ca="1" si="706"/>
        <v>-</v>
      </c>
      <c r="OX71" s="539" t="str">
        <f t="shared" ca="1" si="706"/>
        <v>-</v>
      </c>
      <c r="OY71" s="539" t="str">
        <f t="shared" ca="1" si="706"/>
        <v>-</v>
      </c>
      <c r="OZ71" s="539" t="str">
        <f t="shared" ca="1" si="706"/>
        <v>-</v>
      </c>
      <c r="PA71" s="539" t="str">
        <f t="shared" ca="1" si="706"/>
        <v>-</v>
      </c>
      <c r="PB71" s="539" t="str">
        <f t="shared" ca="1" si="706"/>
        <v>-</v>
      </c>
      <c r="PC71" s="539" t="str">
        <f t="shared" ca="1" si="706"/>
        <v>-</v>
      </c>
      <c r="PD71" s="539" t="str">
        <f t="shared" ca="1" si="706"/>
        <v>-</v>
      </c>
      <c r="PE71" s="539" t="str">
        <f t="shared" ca="1" si="706"/>
        <v>-</v>
      </c>
      <c r="PF71" s="539" t="str">
        <f t="shared" ca="1" si="706"/>
        <v>-</v>
      </c>
      <c r="PG71" s="549" t="str">
        <f t="shared" si="715"/>
        <v>-</v>
      </c>
      <c r="PH71" s="549" t="str">
        <f t="shared" si="715"/>
        <v>-</v>
      </c>
      <c r="PI71" s="549" t="str">
        <f t="shared" si="715"/>
        <v>-</v>
      </c>
      <c r="PJ71" s="549" t="str">
        <f t="shared" si="715"/>
        <v>-</v>
      </c>
      <c r="PK71" s="549" t="str">
        <f t="shared" si="715"/>
        <v>-</v>
      </c>
      <c r="PL71" s="549" t="str">
        <f t="shared" si="715"/>
        <v>-</v>
      </c>
      <c r="PM71" s="549" t="str">
        <f t="shared" si="715"/>
        <v>-</v>
      </c>
      <c r="PN71" s="549" t="str">
        <f t="shared" si="715"/>
        <v>-</v>
      </c>
      <c r="PO71" s="549" t="str">
        <f t="shared" si="715"/>
        <v>-</v>
      </c>
      <c r="PP71" s="549" t="str">
        <f t="shared" si="715"/>
        <v>-</v>
      </c>
      <c r="PQ71" s="549" t="str">
        <f t="shared" si="715"/>
        <v>-</v>
      </c>
      <c r="PR71" s="549" t="str">
        <f t="shared" si="715"/>
        <v>-</v>
      </c>
      <c r="PS71" s="549" t="str">
        <f t="shared" si="715"/>
        <v>-</v>
      </c>
      <c r="PT71" s="549" t="str">
        <f t="shared" si="715"/>
        <v>-</v>
      </c>
      <c r="PU71" s="549" t="str">
        <f t="shared" si="715"/>
        <v>-</v>
      </c>
      <c r="PV71" s="549" t="str">
        <f t="shared" si="715"/>
        <v>-</v>
      </c>
      <c r="PW71" s="549" t="str">
        <f t="shared" si="715"/>
        <v>-</v>
      </c>
      <c r="PX71" s="549" t="str">
        <f t="shared" si="715"/>
        <v>-</v>
      </c>
      <c r="PY71" s="549" t="str">
        <f t="shared" si="715"/>
        <v>-</v>
      </c>
      <c r="PZ71" s="549" t="str">
        <f t="shared" si="715"/>
        <v>-</v>
      </c>
      <c r="QA71" s="549" t="str">
        <f t="shared" si="715"/>
        <v>-</v>
      </c>
      <c r="QB71" s="549" t="str">
        <f t="shared" si="715"/>
        <v>-</v>
      </c>
      <c r="QC71" s="549" t="str">
        <f t="shared" si="715"/>
        <v>-</v>
      </c>
      <c r="QD71" s="549" t="str">
        <f t="shared" si="715"/>
        <v>-</v>
      </c>
      <c r="QE71" s="549" t="str">
        <f t="shared" si="715"/>
        <v>-</v>
      </c>
      <c r="QF71" s="549" t="str">
        <f t="shared" si="715"/>
        <v>-</v>
      </c>
      <c r="QG71" s="539" t="str">
        <f t="shared" si="707"/>
        <v>-</v>
      </c>
      <c r="QH71" s="539" t="str">
        <f t="shared" si="707"/>
        <v>-</v>
      </c>
      <c r="QI71" s="539" t="str">
        <f t="shared" si="707"/>
        <v>-</v>
      </c>
      <c r="QJ71" s="539" t="str">
        <f t="shared" si="707"/>
        <v>-</v>
      </c>
      <c r="QK71" s="539" t="str">
        <f t="shared" si="707"/>
        <v>-</v>
      </c>
      <c r="QL71" s="539" t="str">
        <f t="shared" si="707"/>
        <v>-</v>
      </c>
      <c r="QM71" s="539" t="str">
        <f t="shared" ca="1" si="707"/>
        <v>-</v>
      </c>
      <c r="QN71" s="539" t="str">
        <f t="shared" ca="1" si="707"/>
        <v>-</v>
      </c>
      <c r="QO71" s="539" t="str">
        <f t="shared" ca="1" si="707"/>
        <v>-</v>
      </c>
      <c r="QP71" s="539" t="str">
        <f t="shared" ca="1" si="707"/>
        <v>-</v>
      </c>
      <c r="QQ71" s="539" t="str">
        <f t="shared" ca="1" si="707"/>
        <v>-</v>
      </c>
      <c r="QR71" s="539" t="str">
        <f t="shared" ca="1" si="707"/>
        <v>-</v>
      </c>
      <c r="QS71" s="539" t="str">
        <f t="shared" ca="1" si="707"/>
        <v>-</v>
      </c>
      <c r="QT71" s="539" t="str">
        <f t="shared" ca="1" si="707"/>
        <v>-</v>
      </c>
      <c r="QU71" s="539" t="str">
        <f t="shared" ca="1" si="707"/>
        <v>-</v>
      </c>
      <c r="QV71" s="539" t="str">
        <f t="shared" ca="1" si="707"/>
        <v>-</v>
      </c>
      <c r="QW71" s="539" t="str">
        <f t="shared" ca="1" si="707"/>
        <v>-</v>
      </c>
      <c r="QX71" s="539" t="str">
        <f t="shared" ca="1" si="707"/>
        <v>-</v>
      </c>
      <c r="QY71" s="539" t="str">
        <f t="shared" ca="1" si="707"/>
        <v>-</v>
      </c>
      <c r="QZ71" s="539" t="str">
        <f t="shared" ca="1" si="707"/>
        <v>-</v>
      </c>
      <c r="RA71" s="539" t="str">
        <f t="shared" ca="1" si="707"/>
        <v>-</v>
      </c>
      <c r="RB71" s="539" t="str">
        <f t="shared" ca="1" si="707"/>
        <v>-</v>
      </c>
      <c r="RC71" s="539" t="str">
        <f t="shared" ca="1" si="707"/>
        <v>-</v>
      </c>
      <c r="RD71" s="539" t="str">
        <f t="shared" ca="1" si="707"/>
        <v>-</v>
      </c>
      <c r="RE71" s="539" t="str">
        <f t="shared" ca="1" si="707"/>
        <v>-</v>
      </c>
      <c r="RF71" s="539" t="str">
        <f t="shared" ca="1" si="707"/>
        <v>-</v>
      </c>
      <c r="RG71" s="539" t="str">
        <f t="shared" ca="1" si="707"/>
        <v>-</v>
      </c>
      <c r="RH71" s="539" t="str">
        <f t="shared" ca="1" si="707"/>
        <v>-</v>
      </c>
      <c r="RI71" s="539" t="str">
        <f t="shared" ca="1" si="707"/>
        <v>-</v>
      </c>
      <c r="RJ71" s="539" t="str">
        <f t="shared" ca="1" si="707"/>
        <v>-</v>
      </c>
      <c r="RK71" s="539" t="str">
        <f t="shared" ca="1" si="707"/>
        <v>-</v>
      </c>
      <c r="RL71" s="539" t="str">
        <f t="shared" ca="1" si="707"/>
        <v>-</v>
      </c>
      <c r="RM71" s="539" t="str">
        <f t="shared" ca="1" si="707"/>
        <v>-</v>
      </c>
      <c r="RN71" s="539" t="str">
        <f t="shared" ca="1" si="707"/>
        <v>-</v>
      </c>
      <c r="RO71" s="539" t="str">
        <f t="shared" ca="1" si="707"/>
        <v>-</v>
      </c>
      <c r="RP71" s="539" t="str">
        <f t="shared" ca="1" si="707"/>
        <v>-</v>
      </c>
      <c r="RQ71" s="549" t="str">
        <f t="shared" si="716"/>
        <v>-</v>
      </c>
      <c r="RR71" s="549" t="str">
        <f t="shared" si="716"/>
        <v>-</v>
      </c>
      <c r="RS71" s="549" t="str">
        <f t="shared" si="716"/>
        <v>-</v>
      </c>
      <c r="RT71" s="549" t="str">
        <f t="shared" si="716"/>
        <v>-</v>
      </c>
      <c r="RU71" s="549" t="str">
        <f t="shared" si="716"/>
        <v>-</v>
      </c>
      <c r="RV71" s="549" t="str">
        <f t="shared" si="716"/>
        <v>-</v>
      </c>
      <c r="RW71" s="549" t="str">
        <f t="shared" si="716"/>
        <v>-</v>
      </c>
      <c r="RX71" s="549" t="str">
        <f t="shared" si="716"/>
        <v>-</v>
      </c>
      <c r="RY71" s="549" t="str">
        <f t="shared" si="716"/>
        <v>-</v>
      </c>
      <c r="RZ71" s="549" t="str">
        <f t="shared" si="716"/>
        <v>-</v>
      </c>
      <c r="SA71" s="549" t="str">
        <f t="shared" si="716"/>
        <v>-</v>
      </c>
      <c r="SB71" s="549" t="str">
        <f t="shared" si="716"/>
        <v>-</v>
      </c>
      <c r="SC71" s="549" t="str">
        <f t="shared" si="716"/>
        <v>-</v>
      </c>
      <c r="SD71" s="549" t="str">
        <f t="shared" si="716"/>
        <v>-</v>
      </c>
      <c r="SE71" s="549" t="str">
        <f t="shared" si="716"/>
        <v>-</v>
      </c>
      <c r="SF71" s="549" t="str">
        <f t="shared" si="716"/>
        <v>-</v>
      </c>
      <c r="SG71" s="549" t="str">
        <f t="shared" si="716"/>
        <v>-</v>
      </c>
      <c r="SH71" s="549" t="str">
        <f t="shared" si="716"/>
        <v>-</v>
      </c>
      <c r="SI71" s="549" t="str">
        <f t="shared" si="716"/>
        <v>-</v>
      </c>
      <c r="SJ71" s="549" t="str">
        <f t="shared" si="716"/>
        <v>-</v>
      </c>
      <c r="SK71" s="549" t="str">
        <f t="shared" si="716"/>
        <v>-</v>
      </c>
      <c r="SL71" s="549" t="str">
        <f t="shared" si="716"/>
        <v>-</v>
      </c>
      <c r="SM71" s="549" t="str">
        <f t="shared" si="716"/>
        <v>-</v>
      </c>
      <c r="SN71" s="549" t="str">
        <f t="shared" si="716"/>
        <v>-</v>
      </c>
      <c r="SO71" s="549" t="str">
        <f t="shared" si="716"/>
        <v>-</v>
      </c>
      <c r="SP71" s="549" t="str">
        <f t="shared" si="716"/>
        <v>-</v>
      </c>
      <c r="SQ71" s="539" t="b">
        <f t="shared" si="708"/>
        <v>1</v>
      </c>
      <c r="SR71" s="539" t="b">
        <f t="shared" si="708"/>
        <v>1</v>
      </c>
      <c r="SS71" s="539" t="b">
        <f t="shared" si="708"/>
        <v>1</v>
      </c>
      <c r="ST71" s="539" t="b">
        <f t="shared" si="708"/>
        <v>1</v>
      </c>
      <c r="SU71" s="539" t="b">
        <f t="shared" si="708"/>
        <v>1</v>
      </c>
      <c r="SV71" s="539" t="b">
        <f t="shared" si="708"/>
        <v>1</v>
      </c>
      <c r="SW71" s="539" t="str">
        <f t="shared" ca="1" si="708"/>
        <v>-</v>
      </c>
      <c r="SX71" s="539" t="str">
        <f t="shared" ca="1" si="708"/>
        <v>-</v>
      </c>
      <c r="SY71" s="539" t="str">
        <f t="shared" ca="1" si="708"/>
        <v>-</v>
      </c>
      <c r="SZ71" s="539" t="str">
        <f t="shared" ca="1" si="708"/>
        <v>-</v>
      </c>
      <c r="TA71" s="539" t="str">
        <f t="shared" ca="1" si="708"/>
        <v>-</v>
      </c>
      <c r="TB71" s="539" t="str">
        <f t="shared" ca="1" si="708"/>
        <v>-</v>
      </c>
      <c r="TC71" s="539" t="str">
        <f t="shared" ca="1" si="708"/>
        <v>-</v>
      </c>
      <c r="TD71" s="539" t="str">
        <f t="shared" ca="1" si="708"/>
        <v>-</v>
      </c>
      <c r="TE71" s="539" t="str">
        <f t="shared" ca="1" si="708"/>
        <v>-</v>
      </c>
      <c r="TF71" s="539" t="str">
        <f t="shared" ca="1" si="708"/>
        <v>-</v>
      </c>
      <c r="TG71" s="539" t="str">
        <f t="shared" ca="1" si="708"/>
        <v>-</v>
      </c>
      <c r="TH71" s="539" t="str">
        <f t="shared" ca="1" si="708"/>
        <v>-</v>
      </c>
      <c r="TI71" s="539" t="str">
        <f t="shared" ca="1" si="708"/>
        <v>-</v>
      </c>
      <c r="TJ71" s="539" t="str">
        <f t="shared" ca="1" si="708"/>
        <v>-</v>
      </c>
      <c r="TK71" s="539" t="str">
        <f t="shared" ca="1" si="708"/>
        <v>-</v>
      </c>
      <c r="TL71" s="539" t="str">
        <f t="shared" ca="1" si="708"/>
        <v>-</v>
      </c>
      <c r="TM71" s="539" t="str">
        <f t="shared" ca="1" si="708"/>
        <v>-</v>
      </c>
      <c r="TN71" s="539" t="str">
        <f t="shared" ca="1" si="708"/>
        <v>-</v>
      </c>
      <c r="TO71" s="539" t="str">
        <f t="shared" ca="1" si="708"/>
        <v>-</v>
      </c>
      <c r="TP71" s="539" t="str">
        <f t="shared" ca="1" si="708"/>
        <v>-</v>
      </c>
      <c r="TQ71" s="539" t="str">
        <f t="shared" ca="1" si="708"/>
        <v>-</v>
      </c>
      <c r="TR71" s="539" t="str">
        <f t="shared" ca="1" si="708"/>
        <v>-</v>
      </c>
      <c r="TS71" s="539" t="str">
        <f t="shared" ca="1" si="708"/>
        <v>-</v>
      </c>
      <c r="TT71" s="539" t="str">
        <f t="shared" ca="1" si="708"/>
        <v>-</v>
      </c>
      <c r="TU71" s="539" t="str">
        <f t="shared" ca="1" si="708"/>
        <v>-</v>
      </c>
      <c r="TV71" s="539" t="str">
        <f t="shared" ca="1" si="708"/>
        <v>-</v>
      </c>
      <c r="TW71" s="539" t="str">
        <f t="shared" ca="1" si="708"/>
        <v>-</v>
      </c>
      <c r="TX71" s="539" t="str">
        <f t="shared" ca="1" si="708"/>
        <v>-</v>
      </c>
      <c r="TY71" s="539" t="str">
        <f t="shared" ca="1" si="708"/>
        <v>-</v>
      </c>
      <c r="TZ71" s="539" t="str">
        <f t="shared" ca="1" si="708"/>
        <v>-</v>
      </c>
      <c r="UA71" s="549" t="b">
        <f t="shared" si="717"/>
        <v>1</v>
      </c>
      <c r="UB71" s="549" t="b">
        <f t="shared" si="717"/>
        <v>1</v>
      </c>
      <c r="UC71" s="549" t="b">
        <f t="shared" si="717"/>
        <v>1</v>
      </c>
      <c r="UD71" s="549" t="b">
        <f t="shared" si="717"/>
        <v>1</v>
      </c>
      <c r="UE71" s="549" t="b">
        <f t="shared" si="717"/>
        <v>1</v>
      </c>
      <c r="UF71" s="549" t="b">
        <f t="shared" si="717"/>
        <v>1</v>
      </c>
      <c r="UG71" s="549" t="b">
        <f t="shared" si="717"/>
        <v>1</v>
      </c>
      <c r="UH71" s="549" t="b">
        <f t="shared" si="717"/>
        <v>1</v>
      </c>
      <c r="UI71" s="549" t="b">
        <f t="shared" si="717"/>
        <v>1</v>
      </c>
      <c r="UJ71" s="549" t="b">
        <f t="shared" si="717"/>
        <v>1</v>
      </c>
      <c r="UK71" s="549" t="b">
        <f t="shared" si="717"/>
        <v>1</v>
      </c>
      <c r="UL71" s="549" t="b">
        <f t="shared" si="717"/>
        <v>1</v>
      </c>
      <c r="UM71" s="549" t="b">
        <f t="shared" si="717"/>
        <v>1</v>
      </c>
      <c r="UN71" s="549" t="b">
        <f t="shared" si="717"/>
        <v>1</v>
      </c>
      <c r="UO71" s="549" t="b">
        <f t="shared" si="717"/>
        <v>1</v>
      </c>
      <c r="UP71" s="549" t="b">
        <f t="shared" si="717"/>
        <v>1</v>
      </c>
      <c r="UQ71" s="549" t="b">
        <f t="shared" si="717"/>
        <v>1</v>
      </c>
      <c r="UR71" s="549" t="b">
        <f t="shared" si="717"/>
        <v>1</v>
      </c>
      <c r="US71" s="549" t="b">
        <f t="shared" si="717"/>
        <v>1</v>
      </c>
      <c r="UT71" s="549" t="b">
        <f t="shared" si="717"/>
        <v>1</v>
      </c>
      <c r="UU71" s="549" t="b">
        <f t="shared" si="717"/>
        <v>1</v>
      </c>
      <c r="UV71" s="549" t="b">
        <f t="shared" si="717"/>
        <v>1</v>
      </c>
      <c r="UW71" s="549" t="b">
        <f t="shared" si="717"/>
        <v>1</v>
      </c>
      <c r="UX71" s="549" t="b">
        <f t="shared" si="717"/>
        <v>1</v>
      </c>
      <c r="UY71" s="549" t="b">
        <f t="shared" si="717"/>
        <v>1</v>
      </c>
      <c r="UZ71" s="549" t="b">
        <f t="shared" si="717"/>
        <v>1</v>
      </c>
      <c r="VA71" s="19">
        <f t="shared" ca="1" si="671"/>
        <v>0</v>
      </c>
      <c r="VB71" s="23">
        <v>0</v>
      </c>
    </row>
    <row r="72" spans="1:574" outlineLevel="1">
      <c r="A72" s="21">
        <f t="shared" si="93"/>
        <v>67</v>
      </c>
      <c r="B72" s="21">
        <f t="shared" si="673"/>
        <v>18</v>
      </c>
      <c r="C72">
        <v>108</v>
      </c>
      <c r="D72" s="19" t="str">
        <f t="shared" ca="1" si="583"/>
        <v>SNSW</v>
      </c>
      <c r="E72" t="b">
        <v>0</v>
      </c>
      <c r="F72" t="b">
        <v>0</v>
      </c>
      <c r="G72" t="b">
        <f t="shared" si="704"/>
        <v>0</v>
      </c>
      <c r="H72" s="215">
        <f t="shared" ca="1" si="685"/>
        <v>18</v>
      </c>
      <c r="I72" s="26">
        <v>2</v>
      </c>
      <c r="J72" s="26">
        <v>1</v>
      </c>
      <c r="K72" s="26" t="str">
        <f>""</f>
        <v/>
      </c>
      <c r="L72" s="26">
        <v>0</v>
      </c>
      <c r="M72" s="26">
        <f t="shared" si="585"/>
        <v>2</v>
      </c>
      <c r="N72" s="26">
        <v>2</v>
      </c>
      <c r="O72" s="26">
        <v>3</v>
      </c>
      <c r="P72" s="26">
        <v>2</v>
      </c>
      <c r="Q72" s="26">
        <v>0</v>
      </c>
      <c r="R72" s="26">
        <v>0</v>
      </c>
      <c r="S72" s="26">
        <v>0</v>
      </c>
      <c r="T72" s="26">
        <v>0</v>
      </c>
      <c r="U72" s="26">
        <v>1</v>
      </c>
      <c r="V72" s="116">
        <v>2</v>
      </c>
      <c r="W72" s="116">
        <v>1</v>
      </c>
      <c r="X72" s="116">
        <v>1</v>
      </c>
      <c r="Y72" s="211"/>
      <c r="Z72" s="211"/>
      <c r="AA72" s="211"/>
      <c r="AB72" s="211"/>
      <c r="AC72" s="26">
        <v>0</v>
      </c>
      <c r="AD72" s="211"/>
      <c r="AE72" s="211"/>
      <c r="AF72" s="211"/>
      <c r="AG72" s="211"/>
      <c r="AH72" s="211"/>
      <c r="AI72" s="211"/>
      <c r="AJ72" s="211"/>
      <c r="AK72" s="211"/>
      <c r="AL72" s="136">
        <f t="shared" si="586"/>
        <v>2</v>
      </c>
      <c r="AM72" s="136">
        <f>INDEX(CHOOSE($O72,DataAutumn!i.AdultDrys,DataWinter!i.AdultDrys,DataSpring!i.AdultDrys),1,$N72)</f>
        <v>3</v>
      </c>
      <c r="AN72" s="5">
        <f t="shared" si="587"/>
        <v>2</v>
      </c>
      <c r="AO72" s="5">
        <f t="shared" si="587"/>
        <v>0</v>
      </c>
      <c r="AP72" s="5">
        <f t="shared" si="588"/>
        <v>1</v>
      </c>
      <c r="AQ72" s="211"/>
      <c r="AR72" s="211"/>
      <c r="AS72" s="356" t="str">
        <f t="shared" ca="1" si="589"/>
        <v>optimum_carry 00018 SNSW MWM    numbers5750 pasture449 Day204 Scan2-0000 RR000p GP080p WP100p MP100p T_TRUE (F33N11)</v>
      </c>
      <c r="AT72" s="9" t="str">
        <f ca="1">IF(COUNTIF(AS$5:AS72,AS72)=1,"-","Dup")</f>
        <v>-</v>
      </c>
      <c r="AU72" s="9"/>
      <c r="AV72" s="19" t="str">
        <f t="shared" ca="1" si="590"/>
        <v>-</v>
      </c>
      <c r="AW72" s="19" t="str">
        <f t="shared" ca="1" si="590"/>
        <v>-</v>
      </c>
      <c r="AX72" s="19" t="str">
        <f t="shared" ca="1" si="590"/>
        <v>-</v>
      </c>
      <c r="AY72" s="19" t="str">
        <f t="shared" ca="1" si="590"/>
        <v>-</v>
      </c>
      <c r="AZ72" s="19" t="str">
        <f t="shared" ca="1" si="590"/>
        <v>-</v>
      </c>
      <c r="BA72" s="19" t="str">
        <f t="shared" ca="1" si="590"/>
        <v>-</v>
      </c>
      <c r="BB72" s="19" t="str">
        <f t="shared" ca="1" si="590"/>
        <v>-</v>
      </c>
      <c r="BC72" s="19" t="str">
        <f t="shared" ca="1" si="590"/>
        <v>-</v>
      </c>
      <c r="BD72" s="9"/>
      <c r="BE72" s="5" t="b">
        <f t="shared" si="591"/>
        <v>0</v>
      </c>
      <c r="BF72" s="5" t="str">
        <f t="shared" si="591"/>
        <v>-</v>
      </c>
      <c r="BG72" s="5" t="b">
        <f t="shared" si="591"/>
        <v>0</v>
      </c>
      <c r="BH72" s="5" t="b">
        <f t="shared" si="591"/>
        <v>1</v>
      </c>
      <c r="BI72" s="5" t="b">
        <f t="shared" si="591"/>
        <v>1</v>
      </c>
      <c r="BJ72" s="136">
        <f t="shared" si="591"/>
        <v>0</v>
      </c>
      <c r="BK72" s="19" t="b">
        <f t="shared" ca="1" si="592"/>
        <v>0</v>
      </c>
      <c r="BL72" s="9"/>
      <c r="BM72" s="5" t="str">
        <f t="shared" ca="1" si="593"/>
        <v>-</v>
      </c>
      <c r="BN72" s="19" t="str">
        <f t="shared" ca="1" si="594"/>
        <v>-</v>
      </c>
      <c r="BO72" s="19" t="str">
        <f t="shared" ca="1" si="594"/>
        <v>-</v>
      </c>
      <c r="BP72" s="19" t="str">
        <f t="shared" ca="1" si="594"/>
        <v>-</v>
      </c>
      <c r="BQ72" s="5" t="str">
        <f t="shared" ca="1" si="595"/>
        <v>-</v>
      </c>
      <c r="BR72" s="19" t="str">
        <f t="shared" ca="1" si="596"/>
        <v>-</v>
      </c>
      <c r="BS72" s="5" t="str">
        <f t="shared" ca="1" si="597"/>
        <v>-</v>
      </c>
      <c r="BT72" s="19" t="str">
        <f t="shared" ca="1" si="598"/>
        <v>-</v>
      </c>
      <c r="BU72" s="19" t="str">
        <f t="shared" ca="1" si="598"/>
        <v>-</v>
      </c>
      <c r="BV72" s="19" t="str">
        <f t="shared" ca="1" si="598"/>
        <v>-</v>
      </c>
      <c r="BW72" s="5" t="str">
        <f t="shared" ca="1" si="599"/>
        <v>-</v>
      </c>
      <c r="BX72" s="9"/>
      <c r="BY72" s="5" t="b">
        <f t="shared" si="600"/>
        <v>0</v>
      </c>
      <c r="BZ72" s="5" t="str">
        <f t="shared" ca="1" si="601"/>
        <v>-</v>
      </c>
      <c r="CA72" s="5" t="str">
        <f t="shared" ca="1" si="602"/>
        <v>-</v>
      </c>
      <c r="CB72" s="5" t="str">
        <f t="shared" ca="1" si="602"/>
        <v>-</v>
      </c>
      <c r="CC72" s="5" t="str">
        <f t="shared" ca="1" si="602"/>
        <v>-</v>
      </c>
      <c r="CD72" s="5" t="str">
        <f t="shared" ca="1" si="602"/>
        <v>-</v>
      </c>
      <c r="CE72" s="5" t="str">
        <f t="shared" ca="1" si="602"/>
        <v>-</v>
      </c>
      <c r="CF72" s="5" t="str">
        <f t="shared" ca="1" si="602"/>
        <v>-</v>
      </c>
      <c r="CG72" s="5" t="str">
        <f t="shared" ca="1" si="602"/>
        <v>-</v>
      </c>
      <c r="CH72" s="5" t="str">
        <f t="shared" ca="1" si="602"/>
        <v>-</v>
      </c>
      <c r="CI72" s="9"/>
      <c r="CJ72" s="12" t="b">
        <v>1</v>
      </c>
      <c r="CK72" s="12" t="b">
        <v>1</v>
      </c>
      <c r="CL72" s="12" t="b">
        <v>1</v>
      </c>
      <c r="CM72" s="12">
        <v>22312000005</v>
      </c>
      <c r="CN72" s="12" t="b">
        <v>0</v>
      </c>
      <c r="CO72" s="19" t="str">
        <f t="shared" ca="1" si="603"/>
        <v>-</v>
      </c>
      <c r="CP72" s="19" t="str">
        <f t="shared" ca="1" si="603"/>
        <v>-</v>
      </c>
      <c r="CQ72" s="19" t="str">
        <f t="shared" ca="1" si="603"/>
        <v>-</v>
      </c>
      <c r="CR72" s="433">
        <f t="shared" si="604"/>
        <v>652</v>
      </c>
      <c r="CS72" s="433">
        <f t="shared" si="604"/>
        <v>686</v>
      </c>
      <c r="CT72" s="433">
        <f t="shared" si="604"/>
        <v>721</v>
      </c>
      <c r="CU72" s="144">
        <f t="shared" si="605"/>
        <v>378</v>
      </c>
      <c r="CV72" s="144">
        <f t="shared" si="605"/>
        <v>413</v>
      </c>
      <c r="CW72" s="144">
        <f t="shared" si="605"/>
        <v>448</v>
      </c>
      <c r="CX72" s="19" t="str">
        <f t="shared" ca="1" si="687"/>
        <v>-</v>
      </c>
      <c r="CY72" s="19" t="str">
        <f t="shared" ca="1" si="687"/>
        <v>-</v>
      </c>
      <c r="CZ72" s="19" t="str">
        <f t="shared" ca="1" si="687"/>
        <v>-</v>
      </c>
      <c r="DA72" s="19" t="str">
        <f t="shared" ca="1" si="687"/>
        <v>-</v>
      </c>
      <c r="DB72" s="19" t="str">
        <f t="shared" ca="1" si="687"/>
        <v>-</v>
      </c>
      <c r="DC72" s="19" t="str">
        <f t="shared" ca="1" si="687"/>
        <v>-</v>
      </c>
      <c r="DD72" s="19">
        <f t="shared" ca="1" si="687"/>
        <v>1</v>
      </c>
      <c r="DE72" s="19">
        <f t="shared" ca="1" si="687"/>
        <v>1</v>
      </c>
      <c r="DF72" s="19">
        <f t="shared" ca="1" si="687"/>
        <v>0</v>
      </c>
      <c r="DG72" s="19" t="str">
        <f t="shared" ca="1" si="687"/>
        <v>-</v>
      </c>
      <c r="DH72" s="19" t="str">
        <f t="shared" ca="1" si="687"/>
        <v>-</v>
      </c>
      <c r="DI72" s="19" t="str">
        <f t="shared" ca="1" si="687"/>
        <v>-</v>
      </c>
      <c r="DJ72" s="19" t="str">
        <f t="shared" ca="1" si="687"/>
        <v>-</v>
      </c>
      <c r="DK72" s="19" t="str">
        <f t="shared" ca="1" si="687"/>
        <v>-</v>
      </c>
      <c r="DL72" s="19">
        <f t="shared" ca="1" si="687"/>
        <v>0</v>
      </c>
      <c r="DM72" s="19" t="str">
        <f t="shared" ca="1" si="687"/>
        <v>-</v>
      </c>
      <c r="DN72" s="19" t="str">
        <f t="shared" ca="1" si="687"/>
        <v>-</v>
      </c>
      <c r="DO72" s="19" t="str">
        <f t="shared" ca="1" si="603"/>
        <v>-</v>
      </c>
      <c r="DP72" s="19">
        <f t="shared" ca="1" si="603"/>
        <v>0</v>
      </c>
      <c r="DQ72" s="19">
        <f t="shared" ca="1" si="603"/>
        <v>0</v>
      </c>
      <c r="DR72" s="9"/>
      <c r="DS72" s="19">
        <f t="shared" ca="1" si="700"/>
        <v>0</v>
      </c>
      <c r="DT72" s="19">
        <f t="shared" ca="1" si="700"/>
        <v>0</v>
      </c>
      <c r="DU72" s="19">
        <f t="shared" ca="1" si="700"/>
        <v>0</v>
      </c>
      <c r="DV72" s="19">
        <f t="shared" ca="1" si="700"/>
        <v>0</v>
      </c>
      <c r="DW72" s="19">
        <f t="shared" ca="1" si="700"/>
        <v>0</v>
      </c>
      <c r="DX72" s="19">
        <f t="shared" ca="1" si="700"/>
        <v>0</v>
      </c>
      <c r="DY72" s="19">
        <f t="shared" ca="1" si="700"/>
        <v>0</v>
      </c>
      <c r="DZ72" s="19">
        <f t="shared" ca="1" si="700"/>
        <v>0</v>
      </c>
      <c r="EA72" s="19">
        <f t="shared" ca="1" si="700"/>
        <v>0</v>
      </c>
      <c r="EB72" s="19">
        <f t="shared" ca="1" si="700"/>
        <v>0</v>
      </c>
      <c r="EC72" s="19">
        <f t="shared" ca="1" si="700"/>
        <v>0</v>
      </c>
      <c r="ED72" s="19">
        <f t="shared" ca="1" si="700"/>
        <v>0</v>
      </c>
      <c r="EE72" s="19">
        <f t="shared" ca="1" si="700"/>
        <v>0</v>
      </c>
      <c r="EF72" s="433">
        <f t="shared" si="608"/>
        <v>0</v>
      </c>
      <c r="EG72" s="433">
        <f t="shared" si="608"/>
        <v>0</v>
      </c>
      <c r="EH72" s="116">
        <f t="shared" si="609"/>
        <v>0</v>
      </c>
      <c r="EI72" s="116">
        <f t="shared" ca="1" si="609"/>
        <v>0</v>
      </c>
      <c r="EJ72" s="116">
        <f t="shared" ca="1" si="609"/>
        <v>0</v>
      </c>
      <c r="EK72" s="116">
        <f t="shared" ca="1" si="609"/>
        <v>0</v>
      </c>
      <c r="EL72" s="116">
        <f t="shared" ca="1" si="609"/>
        <v>0</v>
      </c>
      <c r="EM72" s="537">
        <f t="shared" ca="1" si="610"/>
        <v>0</v>
      </c>
      <c r="EN72" s="116">
        <f t="shared" ca="1" si="611"/>
        <v>0</v>
      </c>
      <c r="EO72" s="116">
        <f t="shared" ca="1" si="611"/>
        <v>0</v>
      </c>
      <c r="EP72" s="116">
        <f t="shared" ca="1" si="611"/>
        <v>0</v>
      </c>
      <c r="EQ72" s="116">
        <f t="shared" ca="1" si="611"/>
        <v>0</v>
      </c>
      <c r="ER72" s="116">
        <f t="shared" ca="1" si="611"/>
        <v>0</v>
      </c>
      <c r="ES72" s="537">
        <f t="shared" ca="1" si="612"/>
        <v>0</v>
      </c>
      <c r="ET72" s="116">
        <f t="shared" ca="1" si="613"/>
        <v>0</v>
      </c>
      <c r="EU72" s="116">
        <f t="shared" ca="1" si="613"/>
        <v>0</v>
      </c>
      <c r="EV72" s="116">
        <f t="shared" ca="1" si="613"/>
        <v>0</v>
      </c>
      <c r="EW72" s="116">
        <f t="shared" ca="1" si="613"/>
        <v>0</v>
      </c>
      <c r="EX72" s="116">
        <f t="shared" ca="1" si="613"/>
        <v>0</v>
      </c>
      <c r="EY72" s="537">
        <f t="shared" ca="1" si="614"/>
        <v>0</v>
      </c>
      <c r="EZ72" s="116">
        <f t="shared" ca="1" si="615"/>
        <v>0</v>
      </c>
      <c r="FA72" s="116">
        <f t="shared" ca="1" si="615"/>
        <v>0</v>
      </c>
      <c r="FB72" s="116">
        <f t="shared" ca="1" si="615"/>
        <v>0</v>
      </c>
      <c r="FC72" s="116">
        <f t="shared" ca="1" si="615"/>
        <v>0</v>
      </c>
      <c r="FD72" s="116">
        <f t="shared" ca="1" si="615"/>
        <v>0</v>
      </c>
      <c r="FE72" s="537">
        <f t="shared" ca="1" si="616"/>
        <v>0</v>
      </c>
      <c r="FF72" s="116">
        <f t="shared" ca="1" si="617"/>
        <v>0</v>
      </c>
      <c r="FG72" s="116">
        <f t="shared" ca="1" si="617"/>
        <v>0</v>
      </c>
      <c r="FH72" s="116">
        <f t="shared" ca="1" si="617"/>
        <v>0</v>
      </c>
      <c r="FI72" s="116">
        <f t="shared" ca="1" si="617"/>
        <v>0</v>
      </c>
      <c r="FJ72" s="116">
        <f t="shared" ca="1" si="617"/>
        <v>0</v>
      </c>
      <c r="FK72" s="537">
        <f t="shared" ca="1" si="618"/>
        <v>0</v>
      </c>
      <c r="FL72" s="116">
        <f t="shared" ca="1" si="619"/>
        <v>0</v>
      </c>
      <c r="FM72" s="116">
        <f t="shared" ca="1" si="619"/>
        <v>0</v>
      </c>
      <c r="FN72" s="116">
        <f t="shared" ca="1" si="619"/>
        <v>0</v>
      </c>
      <c r="FO72" s="116">
        <f t="shared" ca="1" si="619"/>
        <v>0</v>
      </c>
      <c r="FP72" s="116">
        <f t="shared" ca="1" si="619"/>
        <v>0</v>
      </c>
      <c r="FQ72" s="537">
        <f t="shared" ca="1" si="620"/>
        <v>0</v>
      </c>
      <c r="FR72" s="117">
        <f t="shared" ca="1" si="621"/>
        <v>0</v>
      </c>
      <c r="FS72" s="117">
        <f t="shared" ca="1" si="621"/>
        <v>0</v>
      </c>
      <c r="FT72" s="117">
        <f t="shared" ca="1" si="621"/>
        <v>0</v>
      </c>
      <c r="FU72" s="117">
        <f t="shared" ca="1" si="621"/>
        <v>0</v>
      </c>
      <c r="FV72" s="556">
        <f t="shared" ca="1" si="688"/>
        <v>0</v>
      </c>
      <c r="FW72" s="556">
        <f t="shared" ca="1" si="688"/>
        <v>0</v>
      </c>
      <c r="FX72" s="556">
        <f t="shared" ca="1" si="688"/>
        <v>0</v>
      </c>
      <c r="FY72" s="556">
        <f t="shared" ca="1" si="688"/>
        <v>0</v>
      </c>
      <c r="FZ72" s="556">
        <f t="shared" ca="1" si="688"/>
        <v>0</v>
      </c>
      <c r="GA72" s="556">
        <f t="shared" ca="1" si="688"/>
        <v>0</v>
      </c>
      <c r="GB72" s="556">
        <f t="shared" ca="1" si="688"/>
        <v>0</v>
      </c>
      <c r="GC72" s="556">
        <f t="shared" ca="1" si="688"/>
        <v>0</v>
      </c>
      <c r="GD72" s="556">
        <f t="shared" ca="1" si="688"/>
        <v>0</v>
      </c>
      <c r="GE72" s="556">
        <f t="shared" ca="1" si="688"/>
        <v>0</v>
      </c>
      <c r="GF72" s="556">
        <f t="shared" ca="1" si="688"/>
        <v>0</v>
      </c>
      <c r="GG72" s="556">
        <f t="shared" ca="1" si="688"/>
        <v>0</v>
      </c>
      <c r="GH72" s="556">
        <f t="shared" ca="1" si="688"/>
        <v>0</v>
      </c>
      <c r="GI72" s="556">
        <f t="shared" ca="1" si="688"/>
        <v>0</v>
      </c>
      <c r="GJ72" s="556">
        <f t="shared" ca="1" si="688"/>
        <v>0</v>
      </c>
      <c r="GK72" s="556">
        <f t="shared" ref="GK72:GO72" ca="1" si="718">IF(AND($M72=GK$17,$O72=GK$19,$AH72=GK$16,OR($P72=GK$20,GK$20=1)),INDEX(i.FS_Strategy,$AK72+1,$AH72),0)</f>
        <v>0</v>
      </c>
      <c r="GL72" s="556">
        <f t="shared" ca="1" si="718"/>
        <v>0</v>
      </c>
      <c r="GM72" s="556">
        <f t="shared" ca="1" si="718"/>
        <v>0</v>
      </c>
      <c r="GN72" s="556">
        <f t="shared" ca="1" si="718"/>
        <v>0</v>
      </c>
      <c r="GO72" s="556">
        <f t="shared" ca="1" si="718"/>
        <v>0</v>
      </c>
      <c r="GP72" s="19">
        <f t="shared" ca="1" si="623"/>
        <v>0</v>
      </c>
      <c r="GQ72" s="116">
        <f t="shared" ca="1" si="624"/>
        <v>0</v>
      </c>
      <c r="GR72" s="116">
        <f t="shared" ca="1" si="624"/>
        <v>0</v>
      </c>
      <c r="GS72" s="116">
        <f t="shared" ca="1" si="624"/>
        <v>0</v>
      </c>
      <c r="GT72" s="116">
        <f t="shared" ca="1" si="624"/>
        <v>0</v>
      </c>
      <c r="GU72" s="116">
        <f t="shared" ca="1" si="624"/>
        <v>0</v>
      </c>
      <c r="GV72" s="537">
        <f t="shared" ca="1" si="625"/>
        <v>0</v>
      </c>
      <c r="GW72" s="116">
        <f t="shared" ca="1" si="626"/>
        <v>0</v>
      </c>
      <c r="GX72" s="116">
        <f t="shared" ca="1" si="626"/>
        <v>0</v>
      </c>
      <c r="GY72" s="116">
        <f t="shared" ca="1" si="626"/>
        <v>0</v>
      </c>
      <c r="GZ72" s="116">
        <f t="shared" ca="1" si="626"/>
        <v>0</v>
      </c>
      <c r="HA72" s="116">
        <f t="shared" ca="1" si="626"/>
        <v>0</v>
      </c>
      <c r="HB72" s="537">
        <f t="shared" ca="1" si="627"/>
        <v>0</v>
      </c>
      <c r="HC72" s="116">
        <f t="shared" ca="1" si="628"/>
        <v>0</v>
      </c>
      <c r="HD72" s="116">
        <f t="shared" ca="1" si="628"/>
        <v>0</v>
      </c>
      <c r="HE72" s="116">
        <f t="shared" ca="1" si="628"/>
        <v>0</v>
      </c>
      <c r="HF72" s="116">
        <f t="shared" ca="1" si="628"/>
        <v>0</v>
      </c>
      <c r="HG72" s="116">
        <f t="shared" ca="1" si="628"/>
        <v>0</v>
      </c>
      <c r="HH72" s="537">
        <f t="shared" ca="1" si="629"/>
        <v>0</v>
      </c>
      <c r="HI72" s="116">
        <f t="shared" ca="1" si="630"/>
        <v>0</v>
      </c>
      <c r="HJ72" s="116">
        <f t="shared" ca="1" si="630"/>
        <v>0</v>
      </c>
      <c r="HK72" s="116">
        <f t="shared" ca="1" si="630"/>
        <v>0</v>
      </c>
      <c r="HL72" s="116">
        <f t="shared" ca="1" si="630"/>
        <v>0</v>
      </c>
      <c r="HM72" s="116">
        <f t="shared" ca="1" si="630"/>
        <v>0</v>
      </c>
      <c r="HN72" s="537">
        <f t="shared" ca="1" si="631"/>
        <v>0</v>
      </c>
      <c r="HO72" s="116">
        <f t="shared" ca="1" si="632"/>
        <v>0</v>
      </c>
      <c r="HP72" s="116">
        <f t="shared" ca="1" si="632"/>
        <v>0</v>
      </c>
      <c r="HQ72" s="116">
        <f t="shared" ca="1" si="632"/>
        <v>0</v>
      </c>
      <c r="HR72" s="116">
        <f t="shared" ca="1" si="632"/>
        <v>0</v>
      </c>
      <c r="HS72" s="116">
        <f t="shared" ca="1" si="632"/>
        <v>0</v>
      </c>
      <c r="HT72" s="537">
        <f t="shared" ca="1" si="633"/>
        <v>0</v>
      </c>
      <c r="HU72" s="116">
        <f t="shared" ca="1" si="634"/>
        <v>0</v>
      </c>
      <c r="HV72" s="116">
        <f t="shared" ca="1" si="634"/>
        <v>0</v>
      </c>
      <c r="HW72" s="116">
        <f t="shared" ca="1" si="634"/>
        <v>0</v>
      </c>
      <c r="HX72" s="116">
        <f t="shared" ca="1" si="634"/>
        <v>0</v>
      </c>
      <c r="HY72" s="116">
        <f t="shared" ca="1" si="634"/>
        <v>0</v>
      </c>
      <c r="HZ72" s="537">
        <f t="shared" ca="1" si="635"/>
        <v>0</v>
      </c>
      <c r="IA72" s="117">
        <f t="shared" ca="1" si="636"/>
        <v>0</v>
      </c>
      <c r="IB72" s="117">
        <f t="shared" ca="1" si="636"/>
        <v>0</v>
      </c>
      <c r="IC72" s="117">
        <f t="shared" ca="1" si="636"/>
        <v>0</v>
      </c>
      <c r="ID72" s="117">
        <f t="shared" ca="1" si="636"/>
        <v>0</v>
      </c>
      <c r="IE72" s="556">
        <f t="shared" ca="1" si="689"/>
        <v>0</v>
      </c>
      <c r="IF72" s="556">
        <f t="shared" ca="1" si="689"/>
        <v>0</v>
      </c>
      <c r="IG72" s="556">
        <f t="shared" ca="1" si="689"/>
        <v>0</v>
      </c>
      <c r="IH72" s="556">
        <f t="shared" ca="1" si="689"/>
        <v>0</v>
      </c>
      <c r="II72" s="556">
        <f t="shared" ca="1" si="689"/>
        <v>0</v>
      </c>
      <c r="IJ72" s="556">
        <f t="shared" ca="1" si="689"/>
        <v>0</v>
      </c>
      <c r="IK72" s="556">
        <f t="shared" ca="1" si="689"/>
        <v>0</v>
      </c>
      <c r="IL72" s="556">
        <f t="shared" ca="1" si="689"/>
        <v>0</v>
      </c>
      <c r="IM72" s="556">
        <f t="shared" ca="1" si="689"/>
        <v>0</v>
      </c>
      <c r="IN72" s="556">
        <f t="shared" ca="1" si="689"/>
        <v>0</v>
      </c>
      <c r="IO72" s="556">
        <f t="shared" ca="1" si="689"/>
        <v>0</v>
      </c>
      <c r="IP72" s="556">
        <f t="shared" ca="1" si="689"/>
        <v>0</v>
      </c>
      <c r="IQ72" s="556">
        <f t="shared" ca="1" si="689"/>
        <v>0</v>
      </c>
      <c r="IR72" s="556">
        <f t="shared" ca="1" si="689"/>
        <v>0</v>
      </c>
      <c r="IS72" s="556">
        <f t="shared" ca="1" si="689"/>
        <v>0</v>
      </c>
      <c r="IT72" s="556">
        <f t="shared" ref="IT72:IX72" ca="1" si="719">IF(AND($M72=IT$17,$O72=IT$19,$AH72=IT$16,OR($P72=IT$20,IT$20=1)),INDEX(i.FS_Strategy,$AK72+1,$AH72),0)</f>
        <v>0</v>
      </c>
      <c r="IU72" s="556">
        <f t="shared" ca="1" si="719"/>
        <v>0</v>
      </c>
      <c r="IV72" s="556">
        <f t="shared" ca="1" si="719"/>
        <v>0</v>
      </c>
      <c r="IW72" s="556">
        <f t="shared" ca="1" si="719"/>
        <v>0</v>
      </c>
      <c r="IX72" s="556">
        <f t="shared" ca="1" si="719"/>
        <v>0</v>
      </c>
      <c r="IY72" s="19">
        <f t="shared" ca="1" si="638"/>
        <v>0</v>
      </c>
      <c r="IZ72" s="5">
        <f t="shared" si="639"/>
        <v>67</v>
      </c>
      <c r="JA72" s="9"/>
      <c r="JB72" s="5">
        <f t="shared" si="640"/>
        <v>1</v>
      </c>
      <c r="JC72" s="5" t="b">
        <f t="shared" si="640"/>
        <v>0</v>
      </c>
      <c r="JD72" s="19">
        <f t="shared" ca="1" si="709"/>
        <v>0</v>
      </c>
      <c r="JE72" s="5">
        <f t="shared" si="642"/>
        <v>0</v>
      </c>
      <c r="JF72" s="5">
        <f t="shared" si="643"/>
        <v>1.2500000000000001E-2</v>
      </c>
      <c r="JG72" s="5">
        <f t="shared" si="644"/>
        <v>0</v>
      </c>
      <c r="JH72" s="19">
        <f t="shared" ca="1" si="709"/>
        <v>0</v>
      </c>
      <c r="JI72" s="5">
        <f t="shared" si="645"/>
        <v>60</v>
      </c>
      <c r="JJ72" s="5">
        <f t="shared" si="646"/>
        <v>1</v>
      </c>
      <c r="JK72" s="19">
        <f t="shared" ca="1" si="709"/>
        <v>0</v>
      </c>
      <c r="JL72" s="19">
        <f t="shared" ca="1" si="709"/>
        <v>0</v>
      </c>
      <c r="JM72" s="19">
        <f t="shared" ca="1" si="709"/>
        <v>0</v>
      </c>
      <c r="JN72" s="19">
        <f t="shared" ca="1" si="709"/>
        <v>0</v>
      </c>
      <c r="JO72" s="19">
        <f t="shared" ca="1" si="709"/>
        <v>0</v>
      </c>
      <c r="JP72" s="19">
        <f t="shared" ca="1" si="709"/>
        <v>0</v>
      </c>
      <c r="JQ72" s="19">
        <f t="shared" ca="1" si="709"/>
        <v>0</v>
      </c>
      <c r="JR72" s="19">
        <f t="shared" ca="1" si="709"/>
        <v>0</v>
      </c>
      <c r="JS72" s="19">
        <f t="shared" ca="1" si="709"/>
        <v>0</v>
      </c>
      <c r="JT72" s="19">
        <f t="shared" ca="1" si="709"/>
        <v>0</v>
      </c>
      <c r="JU72" s="19">
        <f t="shared" ca="1" si="709"/>
        <v>0</v>
      </c>
      <c r="JV72" s="19">
        <f t="shared" ca="1" si="709"/>
        <v>0</v>
      </c>
      <c r="JW72" s="19">
        <f t="shared" ca="1" si="709"/>
        <v>0</v>
      </c>
      <c r="JX72" s="19">
        <f t="shared" ca="1" si="709"/>
        <v>0</v>
      </c>
      <c r="JY72" s="19">
        <f t="shared" ca="1" si="709"/>
        <v>0</v>
      </c>
      <c r="JZ72" s="19">
        <f t="shared" ca="1" si="709"/>
        <v>0</v>
      </c>
      <c r="KA72" s="19">
        <f t="shared" ca="1" si="709"/>
        <v>0</v>
      </c>
      <c r="KB72" s="19">
        <f t="shared" ca="1" si="709"/>
        <v>0</v>
      </c>
      <c r="KC72" s="19">
        <f t="shared" ca="1" si="709"/>
        <v>0</v>
      </c>
      <c r="KD72" s="19">
        <f t="shared" ca="1" si="709"/>
        <v>0</v>
      </c>
      <c r="KE72" s="19">
        <f t="shared" ca="1" si="709"/>
        <v>0</v>
      </c>
      <c r="KF72" s="5">
        <f t="shared" si="647"/>
        <v>0</v>
      </c>
      <c r="KG72" s="5">
        <f t="shared" si="647"/>
        <v>6.25E-2</v>
      </c>
      <c r="KH72" s="5">
        <f t="shared" si="647"/>
        <v>6.25E-2</v>
      </c>
      <c r="KI72" s="5">
        <f t="shared" si="647"/>
        <v>6.25E-2</v>
      </c>
      <c r="KJ72" s="19">
        <f t="shared" ca="1" si="709"/>
        <v>0</v>
      </c>
      <c r="KK72" s="19">
        <f t="shared" ca="1" si="709"/>
        <v>0</v>
      </c>
      <c r="KL72" s="19">
        <f t="shared" ca="1" si="709"/>
        <v>0</v>
      </c>
      <c r="KM72" s="19">
        <f t="shared" ca="1" si="709"/>
        <v>0</v>
      </c>
      <c r="KN72" s="19">
        <f t="shared" ca="1" si="709"/>
        <v>1</v>
      </c>
      <c r="KO72" s="19">
        <f t="shared" ca="1" si="709"/>
        <v>0</v>
      </c>
      <c r="KP72" s="19">
        <f t="shared" ca="1" si="709"/>
        <v>1</v>
      </c>
      <c r="KQ72" s="9"/>
      <c r="KR72" s="5" t="b">
        <f t="shared" ca="1" si="648"/>
        <v>1</v>
      </c>
      <c r="KS72" s="5" t="b">
        <f t="shared" si="649"/>
        <v>0</v>
      </c>
      <c r="KT72" s="5" t="b">
        <f t="shared" si="649"/>
        <v>0</v>
      </c>
      <c r="KU72" s="5" t="b">
        <f t="shared" si="649"/>
        <v>1</v>
      </c>
      <c r="KV72" s="136">
        <f t="shared" si="650"/>
        <v>2</v>
      </c>
      <c r="KW72" s="136">
        <f t="shared" si="650"/>
        <v>2</v>
      </c>
      <c r="KX72" s="5" t="b">
        <f t="shared" si="651"/>
        <v>0</v>
      </c>
      <c r="KY72" s="5" t="b">
        <f t="shared" si="651"/>
        <v>1</v>
      </c>
      <c r="KZ72" s="5" t="b">
        <f t="shared" si="651"/>
        <v>1</v>
      </c>
      <c r="LA72" s="5" t="b">
        <f t="shared" si="651"/>
        <v>0</v>
      </c>
      <c r="LB72" s="5">
        <f t="shared" si="652"/>
        <v>1</v>
      </c>
      <c r="LC72" s="5">
        <f t="shared" si="652"/>
        <v>0</v>
      </c>
      <c r="LD72" s="5" t="b">
        <f t="shared" si="653"/>
        <v>0</v>
      </c>
      <c r="LE72" s="5" t="str" cm="1">
        <f t="array" aca="1" ref="LE72" ca="1">IF(OR(LF72:LM72&lt;&gt;"-"),TRUE,"-")</f>
        <v>-</v>
      </c>
      <c r="LF72" s="19" t="str">
        <f t="shared" ca="1" si="654"/>
        <v>-</v>
      </c>
      <c r="LG72" s="19" t="str">
        <f t="shared" ca="1" si="654"/>
        <v>-</v>
      </c>
      <c r="LH72" s="19" t="str">
        <f t="shared" ca="1" si="654"/>
        <v>-</v>
      </c>
      <c r="LI72" s="19" t="str">
        <f t="shared" ca="1" si="654"/>
        <v>-</v>
      </c>
      <c r="LJ72" s="19" t="str">
        <f t="shared" ca="1" si="654"/>
        <v>-</v>
      </c>
      <c r="LK72" s="19" t="str">
        <f t="shared" ca="1" si="654"/>
        <v>-</v>
      </c>
      <c r="LL72" s="19" t="str">
        <f t="shared" ca="1" si="654"/>
        <v>-</v>
      </c>
      <c r="LM72" s="19" t="str">
        <f t="shared" ca="1" si="654"/>
        <v>-</v>
      </c>
      <c r="LN72" s="466">
        <f>$LN$54*1.15</f>
        <v>5750</v>
      </c>
      <c r="LO72" s="5" t="b">
        <f t="array" aca="1" ref="LO72" ca="1">IF(OR(LP72:LV72&lt;&gt;"-"),TRUE,"-")</f>
        <v>1</v>
      </c>
      <c r="LP72" s="19">
        <f t="shared" ca="1" si="714"/>
        <v>0</v>
      </c>
      <c r="LQ72" s="19" t="str">
        <f t="shared" ca="1" si="714"/>
        <v>-</v>
      </c>
      <c r="LR72" s="19">
        <f t="shared" ca="1" si="714"/>
        <v>999999</v>
      </c>
      <c r="LS72" s="19">
        <f t="shared" ca="1" si="714"/>
        <v>999999</v>
      </c>
      <c r="LT72" s="19">
        <f t="shared" ca="1" si="714"/>
        <v>999999</v>
      </c>
      <c r="LU72" s="19">
        <f t="shared" ca="1" si="714"/>
        <v>999999</v>
      </c>
      <c r="LV72" s="19">
        <f t="shared" ca="1" si="714"/>
        <v>999999</v>
      </c>
      <c r="LW72" s="19" t="str">
        <f t="shared" ca="1" si="714"/>
        <v>-</v>
      </c>
      <c r="LX72" s="19" t="str">
        <f t="shared" ca="1" si="714"/>
        <v>-</v>
      </c>
      <c r="LY72" s="19" t="str">
        <f t="shared" ca="1" si="714"/>
        <v>-</v>
      </c>
      <c r="LZ72" s="19" t="b">
        <f t="shared" ca="1" si="656"/>
        <v>1</v>
      </c>
      <c r="MA72" s="19">
        <f t="shared" ca="1" si="656"/>
        <v>0</v>
      </c>
      <c r="MB72" s="5" t="str">
        <f t="shared" si="657"/>
        <v>-</v>
      </c>
      <c r="MC72" s="5" t="str">
        <f t="shared" si="657"/>
        <v>-</v>
      </c>
      <c r="MD72" s="5" t="str">
        <f t="shared" si="657"/>
        <v>-</v>
      </c>
      <c r="ME72" s="5" t="str">
        <f t="shared" si="657"/>
        <v>-</v>
      </c>
      <c r="MF72" s="19" t="str">
        <f t="shared" ca="1" si="691"/>
        <v>-</v>
      </c>
      <c r="MG72" s="19" t="str">
        <f t="shared" ca="1" si="691"/>
        <v>-</v>
      </c>
      <c r="MH72" s="19" t="str">
        <f t="shared" ca="1" si="691"/>
        <v>-</v>
      </c>
      <c r="MI72" s="19" t="str">
        <f t="shared" ca="1" si="691"/>
        <v>-</v>
      </c>
      <c r="MJ72" s="19">
        <f t="shared" ca="1" si="691"/>
        <v>0.5</v>
      </c>
      <c r="MK72" s="19">
        <f t="shared" ca="1" si="691"/>
        <v>0.5</v>
      </c>
      <c r="ML72" s="19" t="str">
        <f t="shared" ca="1" si="691"/>
        <v>-</v>
      </c>
      <c r="MM72" s="5">
        <f t="shared" si="659"/>
        <v>0</v>
      </c>
      <c r="MN72" s="5">
        <f t="shared" si="659"/>
        <v>500</v>
      </c>
      <c r="MO72" s="5">
        <f t="shared" si="659"/>
        <v>500</v>
      </c>
      <c r="MP72" s="5" t="str">
        <f t="shared" si="659"/>
        <v>-</v>
      </c>
      <c r="MQ72" s="5">
        <f t="shared" si="659"/>
        <v>150</v>
      </c>
      <c r="MR72" s="5">
        <f t="shared" si="659"/>
        <v>364</v>
      </c>
      <c r="MS72" s="5">
        <f t="shared" si="660"/>
        <v>1</v>
      </c>
      <c r="MT72" s="9"/>
      <c r="MU72" s="19">
        <f t="shared" ca="1" si="691"/>
        <v>70</v>
      </c>
      <c r="MV72" s="19">
        <f t="shared" ca="1" si="691"/>
        <v>50</v>
      </c>
      <c r="MW72" s="19">
        <f t="shared" ca="1" si="691"/>
        <v>75</v>
      </c>
      <c r="MX72" s="19">
        <f t="shared" ca="1" si="691"/>
        <v>50</v>
      </c>
      <c r="MY72" s="5">
        <f t="shared" si="661"/>
        <v>1</v>
      </c>
      <c r="MZ72" s="5">
        <f t="shared" si="662"/>
        <v>1</v>
      </c>
      <c r="NA72" s="5">
        <f t="shared" si="663"/>
        <v>0.8</v>
      </c>
      <c r="NB72" s="9"/>
      <c r="NC72" s="19" t="b">
        <f t="shared" ca="1" si="664"/>
        <v>0</v>
      </c>
      <c r="ND72" s="19" t="b">
        <f t="shared" ca="1" si="664"/>
        <v>0</v>
      </c>
      <c r="NE72" s="19">
        <f t="shared" ca="1" si="664"/>
        <v>2</v>
      </c>
      <c r="NF72" s="19">
        <f t="shared" ca="1" si="664"/>
        <v>1</v>
      </c>
      <c r="NG72" s="19">
        <f t="shared" ca="1" si="664"/>
        <v>2</v>
      </c>
      <c r="NH72" s="19">
        <f t="shared" ref="NH72:NL72" ca="1" si="720">OFFSET(NH$5,$B72,0)</f>
        <v>0</v>
      </c>
      <c r="NI72" s="19" t="str">
        <f t="shared" ca="1" si="720"/>
        <v>-</v>
      </c>
      <c r="NJ72" s="466" t="b">
        <v>1</v>
      </c>
      <c r="NK72" s="19">
        <f t="shared" ca="1" si="720"/>
        <v>448.65000000000003</v>
      </c>
      <c r="NL72" s="19" t="str">
        <f t="shared" ca="1" si="720"/>
        <v>-</v>
      </c>
      <c r="NM72" s="19">
        <f t="shared" ca="1" si="691"/>
        <v>1</v>
      </c>
      <c r="NN72" s="19">
        <f t="shared" ca="1" si="691"/>
        <v>1</v>
      </c>
      <c r="NO72" s="19">
        <f t="shared" ca="1" si="691"/>
        <v>1</v>
      </c>
      <c r="NP72" s="19">
        <f t="shared" ca="1" si="691"/>
        <v>1</v>
      </c>
      <c r="NQ72" s="19">
        <f t="shared" ref="NQ72:NU72" ca="1" si="721">OFFSET(NQ$5,$B72,0)</f>
        <v>1</v>
      </c>
      <c r="NR72" s="19">
        <f t="shared" ca="1" si="721"/>
        <v>1</v>
      </c>
      <c r="NS72" s="19">
        <f t="shared" ca="1" si="721"/>
        <v>1</v>
      </c>
      <c r="NT72" s="19">
        <f t="shared" ca="1" si="721"/>
        <v>1</v>
      </c>
      <c r="NU72" s="19">
        <f t="shared" ca="1" si="721"/>
        <v>1</v>
      </c>
      <c r="NV72" s="9"/>
      <c r="NW72" s="539" t="str">
        <f t="shared" si="706"/>
        <v>-</v>
      </c>
      <c r="NX72" s="539" t="str">
        <f t="shared" si="706"/>
        <v>-</v>
      </c>
      <c r="NY72" s="539" t="str">
        <f t="shared" si="706"/>
        <v>-</v>
      </c>
      <c r="NZ72" s="539" t="str">
        <f t="shared" si="706"/>
        <v>-</v>
      </c>
      <c r="OA72" s="539" t="str">
        <f t="shared" si="706"/>
        <v>-</v>
      </c>
      <c r="OB72" s="539" t="str">
        <f t="shared" si="706"/>
        <v>-</v>
      </c>
      <c r="OC72" s="539" t="str">
        <f t="shared" ca="1" si="706"/>
        <v>-</v>
      </c>
      <c r="OD72" s="539" t="str">
        <f t="shared" ca="1" si="706"/>
        <v>-</v>
      </c>
      <c r="OE72" s="539" t="str">
        <f t="shared" ca="1" si="706"/>
        <v>-</v>
      </c>
      <c r="OF72" s="539" t="str">
        <f t="shared" ca="1" si="706"/>
        <v>-</v>
      </c>
      <c r="OG72" s="539" t="str">
        <f t="shared" ca="1" si="706"/>
        <v>-</v>
      </c>
      <c r="OH72" s="539" t="str">
        <f t="shared" ca="1" si="706"/>
        <v>-</v>
      </c>
      <c r="OI72" s="539" t="str">
        <f t="shared" ca="1" si="706"/>
        <v>-</v>
      </c>
      <c r="OJ72" s="539" t="str">
        <f t="shared" ca="1" si="706"/>
        <v>-</v>
      </c>
      <c r="OK72" s="539" t="str">
        <f t="shared" ca="1" si="706"/>
        <v>-</v>
      </c>
      <c r="OL72" s="539" t="str">
        <f t="shared" ca="1" si="706"/>
        <v>-</v>
      </c>
      <c r="OM72" s="539" t="str">
        <f t="shared" ca="1" si="706"/>
        <v>-</v>
      </c>
      <c r="ON72" s="539" t="str">
        <f t="shared" ca="1" si="706"/>
        <v>-</v>
      </c>
      <c r="OO72" s="539" t="str">
        <f t="shared" ca="1" si="706"/>
        <v>-</v>
      </c>
      <c r="OP72" s="539" t="str">
        <f t="shared" ca="1" si="706"/>
        <v>-</v>
      </c>
      <c r="OQ72" s="539" t="str">
        <f t="shared" ca="1" si="706"/>
        <v>-</v>
      </c>
      <c r="OR72" s="539" t="str">
        <f t="shared" ca="1" si="706"/>
        <v>-</v>
      </c>
      <c r="OS72" s="539" t="str">
        <f t="shared" ca="1" si="706"/>
        <v>-</v>
      </c>
      <c r="OT72" s="539" t="str">
        <f t="shared" ca="1" si="706"/>
        <v>-</v>
      </c>
      <c r="OU72" s="539" t="str">
        <f t="shared" ca="1" si="706"/>
        <v>-</v>
      </c>
      <c r="OV72" s="539" t="str">
        <f t="shared" ca="1" si="706"/>
        <v>-</v>
      </c>
      <c r="OW72" s="539" t="str">
        <f t="shared" ca="1" si="706"/>
        <v>-</v>
      </c>
      <c r="OX72" s="539" t="str">
        <f t="shared" ca="1" si="706"/>
        <v>-</v>
      </c>
      <c r="OY72" s="539" t="str">
        <f t="shared" ca="1" si="706"/>
        <v>-</v>
      </c>
      <c r="OZ72" s="539" t="str">
        <f t="shared" ca="1" si="706"/>
        <v>-</v>
      </c>
      <c r="PA72" s="539" t="str">
        <f t="shared" ca="1" si="706"/>
        <v>-</v>
      </c>
      <c r="PB72" s="539" t="str">
        <f t="shared" ca="1" si="706"/>
        <v>-</v>
      </c>
      <c r="PC72" s="539" t="str">
        <f t="shared" ca="1" si="706"/>
        <v>-</v>
      </c>
      <c r="PD72" s="539" t="str">
        <f t="shared" ca="1" si="706"/>
        <v>-</v>
      </c>
      <c r="PE72" s="539" t="str">
        <f t="shared" ca="1" si="706"/>
        <v>-</v>
      </c>
      <c r="PF72" s="539" t="str">
        <f t="shared" ca="1" si="706"/>
        <v>-</v>
      </c>
      <c r="PG72" s="549" t="str">
        <f t="shared" si="715"/>
        <v>-</v>
      </c>
      <c r="PH72" s="549" t="str">
        <f t="shared" si="715"/>
        <v>-</v>
      </c>
      <c r="PI72" s="549" t="str">
        <f t="shared" si="715"/>
        <v>-</v>
      </c>
      <c r="PJ72" s="549" t="str">
        <f t="shared" si="715"/>
        <v>-</v>
      </c>
      <c r="PK72" s="549" t="str">
        <f t="shared" si="715"/>
        <v>-</v>
      </c>
      <c r="PL72" s="549" t="str">
        <f t="shared" si="715"/>
        <v>-</v>
      </c>
      <c r="PM72" s="549" t="str">
        <f t="shared" si="715"/>
        <v>-</v>
      </c>
      <c r="PN72" s="549" t="str">
        <f t="shared" si="715"/>
        <v>-</v>
      </c>
      <c r="PO72" s="549" t="str">
        <f t="shared" si="715"/>
        <v>-</v>
      </c>
      <c r="PP72" s="549" t="str">
        <f t="shared" si="715"/>
        <v>-</v>
      </c>
      <c r="PQ72" s="549" t="str">
        <f t="shared" si="715"/>
        <v>-</v>
      </c>
      <c r="PR72" s="549" t="str">
        <f t="shared" si="715"/>
        <v>-</v>
      </c>
      <c r="PS72" s="549" t="str">
        <f t="shared" si="715"/>
        <v>-</v>
      </c>
      <c r="PT72" s="549" t="str">
        <f t="shared" si="715"/>
        <v>-</v>
      </c>
      <c r="PU72" s="549" t="str">
        <f t="shared" si="715"/>
        <v>-</v>
      </c>
      <c r="PV72" s="549" t="str">
        <f t="shared" si="715"/>
        <v>-</v>
      </c>
      <c r="PW72" s="549" t="str">
        <f t="shared" si="715"/>
        <v>-</v>
      </c>
      <c r="PX72" s="549" t="str">
        <f t="shared" si="715"/>
        <v>-</v>
      </c>
      <c r="PY72" s="549" t="str">
        <f t="shared" si="715"/>
        <v>-</v>
      </c>
      <c r="PZ72" s="549" t="str">
        <f t="shared" si="715"/>
        <v>-</v>
      </c>
      <c r="QA72" s="549" t="str">
        <f t="shared" si="715"/>
        <v>-</v>
      </c>
      <c r="QB72" s="549" t="str">
        <f t="shared" si="715"/>
        <v>-</v>
      </c>
      <c r="QC72" s="549" t="str">
        <f t="shared" si="715"/>
        <v>-</v>
      </c>
      <c r="QD72" s="549" t="str">
        <f t="shared" si="715"/>
        <v>-</v>
      </c>
      <c r="QE72" s="549" t="str">
        <f t="shared" si="715"/>
        <v>-</v>
      </c>
      <c r="QF72" s="549" t="str">
        <f t="shared" si="715"/>
        <v>-</v>
      </c>
      <c r="QG72" s="539" t="str">
        <f t="shared" si="707"/>
        <v>-</v>
      </c>
      <c r="QH72" s="539" t="str">
        <f t="shared" si="707"/>
        <v>-</v>
      </c>
      <c r="QI72" s="539" t="str">
        <f t="shared" si="707"/>
        <v>-</v>
      </c>
      <c r="QJ72" s="539" t="str">
        <f t="shared" si="707"/>
        <v>-</v>
      </c>
      <c r="QK72" s="539" t="str">
        <f t="shared" si="707"/>
        <v>-</v>
      </c>
      <c r="QL72" s="539" t="str">
        <f t="shared" si="707"/>
        <v>-</v>
      </c>
      <c r="QM72" s="539" t="str">
        <f t="shared" ca="1" si="707"/>
        <v>-</v>
      </c>
      <c r="QN72" s="539" t="str">
        <f t="shared" ca="1" si="707"/>
        <v>-</v>
      </c>
      <c r="QO72" s="539" t="str">
        <f t="shared" ca="1" si="707"/>
        <v>-</v>
      </c>
      <c r="QP72" s="539" t="str">
        <f t="shared" ca="1" si="707"/>
        <v>-</v>
      </c>
      <c r="QQ72" s="539" t="str">
        <f t="shared" ca="1" si="707"/>
        <v>-</v>
      </c>
      <c r="QR72" s="539" t="str">
        <f t="shared" ca="1" si="707"/>
        <v>-</v>
      </c>
      <c r="QS72" s="539" t="str">
        <f t="shared" ca="1" si="707"/>
        <v>-</v>
      </c>
      <c r="QT72" s="539" t="str">
        <f t="shared" ca="1" si="707"/>
        <v>-</v>
      </c>
      <c r="QU72" s="539" t="str">
        <f t="shared" ca="1" si="707"/>
        <v>-</v>
      </c>
      <c r="QV72" s="539" t="str">
        <f t="shared" ca="1" si="707"/>
        <v>-</v>
      </c>
      <c r="QW72" s="539" t="str">
        <f t="shared" ca="1" si="707"/>
        <v>-</v>
      </c>
      <c r="QX72" s="539" t="str">
        <f t="shared" ca="1" si="707"/>
        <v>-</v>
      </c>
      <c r="QY72" s="539" t="str">
        <f t="shared" ca="1" si="707"/>
        <v>-</v>
      </c>
      <c r="QZ72" s="539" t="str">
        <f t="shared" ca="1" si="707"/>
        <v>-</v>
      </c>
      <c r="RA72" s="539" t="str">
        <f t="shared" ca="1" si="707"/>
        <v>-</v>
      </c>
      <c r="RB72" s="539" t="str">
        <f t="shared" ca="1" si="707"/>
        <v>-</v>
      </c>
      <c r="RC72" s="539" t="str">
        <f t="shared" ca="1" si="707"/>
        <v>-</v>
      </c>
      <c r="RD72" s="539" t="str">
        <f t="shared" ca="1" si="707"/>
        <v>-</v>
      </c>
      <c r="RE72" s="539" t="str">
        <f t="shared" ca="1" si="707"/>
        <v>-</v>
      </c>
      <c r="RF72" s="539" t="str">
        <f t="shared" ca="1" si="707"/>
        <v>-</v>
      </c>
      <c r="RG72" s="539" t="str">
        <f t="shared" ca="1" si="707"/>
        <v>-</v>
      </c>
      <c r="RH72" s="539" t="str">
        <f t="shared" ca="1" si="707"/>
        <v>-</v>
      </c>
      <c r="RI72" s="539" t="str">
        <f t="shared" ca="1" si="707"/>
        <v>-</v>
      </c>
      <c r="RJ72" s="539" t="str">
        <f t="shared" ca="1" si="707"/>
        <v>-</v>
      </c>
      <c r="RK72" s="539" t="str">
        <f t="shared" ca="1" si="707"/>
        <v>-</v>
      </c>
      <c r="RL72" s="539" t="str">
        <f t="shared" ca="1" si="707"/>
        <v>-</v>
      </c>
      <c r="RM72" s="539" t="str">
        <f t="shared" ca="1" si="707"/>
        <v>-</v>
      </c>
      <c r="RN72" s="539" t="str">
        <f t="shared" ca="1" si="707"/>
        <v>-</v>
      </c>
      <c r="RO72" s="539" t="str">
        <f t="shared" ca="1" si="707"/>
        <v>-</v>
      </c>
      <c r="RP72" s="539" t="str">
        <f t="shared" ca="1" si="707"/>
        <v>-</v>
      </c>
      <c r="RQ72" s="549" t="str">
        <f t="shared" si="716"/>
        <v>-</v>
      </c>
      <c r="RR72" s="549" t="str">
        <f t="shared" si="716"/>
        <v>-</v>
      </c>
      <c r="RS72" s="549" t="str">
        <f t="shared" si="716"/>
        <v>-</v>
      </c>
      <c r="RT72" s="549" t="str">
        <f t="shared" si="716"/>
        <v>-</v>
      </c>
      <c r="RU72" s="549" t="str">
        <f t="shared" si="716"/>
        <v>-</v>
      </c>
      <c r="RV72" s="549" t="str">
        <f t="shared" si="716"/>
        <v>-</v>
      </c>
      <c r="RW72" s="549" t="str">
        <f t="shared" si="716"/>
        <v>-</v>
      </c>
      <c r="RX72" s="549" t="str">
        <f t="shared" si="716"/>
        <v>-</v>
      </c>
      <c r="RY72" s="549" t="str">
        <f t="shared" si="716"/>
        <v>-</v>
      </c>
      <c r="RZ72" s="549" t="str">
        <f t="shared" si="716"/>
        <v>-</v>
      </c>
      <c r="SA72" s="549" t="str">
        <f t="shared" si="716"/>
        <v>-</v>
      </c>
      <c r="SB72" s="549" t="str">
        <f t="shared" si="716"/>
        <v>-</v>
      </c>
      <c r="SC72" s="549" t="str">
        <f t="shared" si="716"/>
        <v>-</v>
      </c>
      <c r="SD72" s="549" t="str">
        <f t="shared" si="716"/>
        <v>-</v>
      </c>
      <c r="SE72" s="549" t="str">
        <f t="shared" si="716"/>
        <v>-</v>
      </c>
      <c r="SF72" s="549" t="str">
        <f t="shared" si="716"/>
        <v>-</v>
      </c>
      <c r="SG72" s="549" t="str">
        <f t="shared" si="716"/>
        <v>-</v>
      </c>
      <c r="SH72" s="549" t="str">
        <f t="shared" si="716"/>
        <v>-</v>
      </c>
      <c r="SI72" s="549" t="str">
        <f t="shared" si="716"/>
        <v>-</v>
      </c>
      <c r="SJ72" s="549" t="str">
        <f t="shared" si="716"/>
        <v>-</v>
      </c>
      <c r="SK72" s="549" t="str">
        <f t="shared" si="716"/>
        <v>-</v>
      </c>
      <c r="SL72" s="549" t="str">
        <f t="shared" si="716"/>
        <v>-</v>
      </c>
      <c r="SM72" s="549" t="str">
        <f t="shared" si="716"/>
        <v>-</v>
      </c>
      <c r="SN72" s="549" t="str">
        <f t="shared" si="716"/>
        <v>-</v>
      </c>
      <c r="SO72" s="549" t="str">
        <f t="shared" si="716"/>
        <v>-</v>
      </c>
      <c r="SP72" s="549" t="str">
        <f t="shared" si="716"/>
        <v>-</v>
      </c>
      <c r="SQ72" s="539" t="b">
        <f t="shared" si="708"/>
        <v>1</v>
      </c>
      <c r="SR72" s="539" t="b">
        <f t="shared" si="708"/>
        <v>1</v>
      </c>
      <c r="SS72" s="539" t="b">
        <f t="shared" si="708"/>
        <v>1</v>
      </c>
      <c r="ST72" s="539" t="b">
        <f t="shared" si="708"/>
        <v>1</v>
      </c>
      <c r="SU72" s="539" t="b">
        <f t="shared" si="708"/>
        <v>1</v>
      </c>
      <c r="SV72" s="539" t="b">
        <f t="shared" si="708"/>
        <v>1</v>
      </c>
      <c r="SW72" s="539" t="str">
        <f t="shared" ca="1" si="708"/>
        <v>-</v>
      </c>
      <c r="SX72" s="539" t="str">
        <f t="shared" ca="1" si="708"/>
        <v>-</v>
      </c>
      <c r="SY72" s="539" t="str">
        <f t="shared" ca="1" si="708"/>
        <v>-</v>
      </c>
      <c r="SZ72" s="539" t="str">
        <f t="shared" ca="1" si="708"/>
        <v>-</v>
      </c>
      <c r="TA72" s="539" t="str">
        <f t="shared" ca="1" si="708"/>
        <v>-</v>
      </c>
      <c r="TB72" s="539" t="str">
        <f t="shared" ca="1" si="708"/>
        <v>-</v>
      </c>
      <c r="TC72" s="539" t="str">
        <f t="shared" ca="1" si="708"/>
        <v>-</v>
      </c>
      <c r="TD72" s="539" t="str">
        <f t="shared" ca="1" si="708"/>
        <v>-</v>
      </c>
      <c r="TE72" s="539" t="str">
        <f t="shared" ca="1" si="708"/>
        <v>-</v>
      </c>
      <c r="TF72" s="539" t="str">
        <f t="shared" ca="1" si="708"/>
        <v>-</v>
      </c>
      <c r="TG72" s="539" t="str">
        <f t="shared" ca="1" si="708"/>
        <v>-</v>
      </c>
      <c r="TH72" s="539" t="str">
        <f t="shared" ca="1" si="708"/>
        <v>-</v>
      </c>
      <c r="TI72" s="539" t="str">
        <f t="shared" ca="1" si="708"/>
        <v>-</v>
      </c>
      <c r="TJ72" s="539" t="str">
        <f t="shared" ca="1" si="708"/>
        <v>-</v>
      </c>
      <c r="TK72" s="539" t="str">
        <f t="shared" ca="1" si="708"/>
        <v>-</v>
      </c>
      <c r="TL72" s="539" t="str">
        <f t="shared" ca="1" si="708"/>
        <v>-</v>
      </c>
      <c r="TM72" s="539" t="str">
        <f t="shared" ca="1" si="708"/>
        <v>-</v>
      </c>
      <c r="TN72" s="539" t="str">
        <f t="shared" ca="1" si="708"/>
        <v>-</v>
      </c>
      <c r="TO72" s="539" t="str">
        <f t="shared" ca="1" si="708"/>
        <v>-</v>
      </c>
      <c r="TP72" s="539" t="str">
        <f t="shared" ca="1" si="708"/>
        <v>-</v>
      </c>
      <c r="TQ72" s="539" t="str">
        <f t="shared" ca="1" si="708"/>
        <v>-</v>
      </c>
      <c r="TR72" s="539" t="str">
        <f t="shared" ca="1" si="708"/>
        <v>-</v>
      </c>
      <c r="TS72" s="539" t="str">
        <f t="shared" ca="1" si="708"/>
        <v>-</v>
      </c>
      <c r="TT72" s="539" t="str">
        <f t="shared" ca="1" si="708"/>
        <v>-</v>
      </c>
      <c r="TU72" s="539" t="str">
        <f t="shared" ca="1" si="708"/>
        <v>-</v>
      </c>
      <c r="TV72" s="539" t="str">
        <f t="shared" ca="1" si="708"/>
        <v>-</v>
      </c>
      <c r="TW72" s="539" t="str">
        <f t="shared" ca="1" si="708"/>
        <v>-</v>
      </c>
      <c r="TX72" s="539" t="str">
        <f t="shared" ca="1" si="708"/>
        <v>-</v>
      </c>
      <c r="TY72" s="539" t="str">
        <f t="shared" ca="1" si="708"/>
        <v>-</v>
      </c>
      <c r="TZ72" s="539" t="str">
        <f t="shared" ca="1" si="708"/>
        <v>-</v>
      </c>
      <c r="UA72" s="549" t="b">
        <f t="shared" si="717"/>
        <v>1</v>
      </c>
      <c r="UB72" s="549" t="b">
        <f t="shared" si="717"/>
        <v>1</v>
      </c>
      <c r="UC72" s="549" t="b">
        <f t="shared" si="717"/>
        <v>1</v>
      </c>
      <c r="UD72" s="549" t="b">
        <f t="shared" si="717"/>
        <v>1</v>
      </c>
      <c r="UE72" s="549" t="b">
        <f t="shared" si="717"/>
        <v>1</v>
      </c>
      <c r="UF72" s="549" t="b">
        <f t="shared" si="717"/>
        <v>1</v>
      </c>
      <c r="UG72" s="549" t="b">
        <f t="shared" si="717"/>
        <v>1</v>
      </c>
      <c r="UH72" s="549" t="b">
        <f t="shared" si="717"/>
        <v>1</v>
      </c>
      <c r="UI72" s="549" t="b">
        <f t="shared" si="717"/>
        <v>1</v>
      </c>
      <c r="UJ72" s="549" t="b">
        <f t="shared" si="717"/>
        <v>1</v>
      </c>
      <c r="UK72" s="549" t="b">
        <f t="shared" si="717"/>
        <v>1</v>
      </c>
      <c r="UL72" s="549" t="b">
        <f t="shared" si="717"/>
        <v>1</v>
      </c>
      <c r="UM72" s="549" t="b">
        <f t="shared" si="717"/>
        <v>1</v>
      </c>
      <c r="UN72" s="549" t="b">
        <f t="shared" si="717"/>
        <v>1</v>
      </c>
      <c r="UO72" s="549" t="b">
        <f t="shared" si="717"/>
        <v>1</v>
      </c>
      <c r="UP72" s="549" t="b">
        <f t="shared" si="717"/>
        <v>1</v>
      </c>
      <c r="UQ72" s="549" t="b">
        <f t="shared" si="717"/>
        <v>1</v>
      </c>
      <c r="UR72" s="549" t="b">
        <f t="shared" si="717"/>
        <v>1</v>
      </c>
      <c r="US72" s="549" t="b">
        <f t="shared" si="717"/>
        <v>1</v>
      </c>
      <c r="UT72" s="549" t="b">
        <f t="shared" si="717"/>
        <v>1</v>
      </c>
      <c r="UU72" s="549" t="b">
        <f t="shared" si="717"/>
        <v>1</v>
      </c>
      <c r="UV72" s="549" t="b">
        <f t="shared" si="717"/>
        <v>1</v>
      </c>
      <c r="UW72" s="549" t="b">
        <f t="shared" si="717"/>
        <v>1</v>
      </c>
      <c r="UX72" s="549" t="b">
        <f t="shared" si="717"/>
        <v>1</v>
      </c>
      <c r="UY72" s="549" t="b">
        <f t="shared" si="717"/>
        <v>1</v>
      </c>
      <c r="UZ72" s="549" t="b">
        <f t="shared" si="717"/>
        <v>1</v>
      </c>
      <c r="VA72" s="19">
        <f t="shared" ca="1" si="671"/>
        <v>0</v>
      </c>
      <c r="VB72" s="23">
        <v>0</v>
      </c>
    </row>
    <row r="73" spans="1:574" outlineLevel="1">
      <c r="A73" s="21">
        <f t="shared" si="93"/>
        <v>68</v>
      </c>
      <c r="B73" s="21">
        <f t="shared" si="673"/>
        <v>18</v>
      </c>
      <c r="C73">
        <v>108</v>
      </c>
      <c r="D73" s="19" t="str">
        <f t="shared" ca="1" si="583"/>
        <v>SNSW</v>
      </c>
      <c r="E73" t="b">
        <v>0</v>
      </c>
      <c r="F73" t="b">
        <v>0</v>
      </c>
      <c r="G73" t="b">
        <f t="shared" si="704"/>
        <v>0</v>
      </c>
      <c r="H73" s="215">
        <f t="shared" ca="1" si="685"/>
        <v>19</v>
      </c>
      <c r="I73" s="26">
        <v>2</v>
      </c>
      <c r="J73" s="26">
        <v>1</v>
      </c>
      <c r="K73" s="26" t="str">
        <f>""</f>
        <v/>
      </c>
      <c r="L73" s="26">
        <v>0</v>
      </c>
      <c r="M73" s="26">
        <f t="shared" si="585"/>
        <v>2</v>
      </c>
      <c r="N73" s="26">
        <v>2</v>
      </c>
      <c r="O73" s="26">
        <v>3</v>
      </c>
      <c r="P73" s="26">
        <v>2</v>
      </c>
      <c r="Q73" s="26">
        <v>0</v>
      </c>
      <c r="R73" s="26">
        <v>0</v>
      </c>
      <c r="S73" s="26">
        <v>0</v>
      </c>
      <c r="T73" s="26">
        <v>0</v>
      </c>
      <c r="U73" s="26">
        <v>1</v>
      </c>
      <c r="V73" s="116">
        <v>2</v>
      </c>
      <c r="W73" s="116">
        <v>1</v>
      </c>
      <c r="X73" s="116">
        <v>1</v>
      </c>
      <c r="Y73" s="211"/>
      <c r="Z73" s="211"/>
      <c r="AA73" s="211"/>
      <c r="AB73" s="211"/>
      <c r="AC73" s="26">
        <v>0</v>
      </c>
      <c r="AD73" s="211"/>
      <c r="AE73" s="211"/>
      <c r="AF73" s="211"/>
      <c r="AG73" s="211"/>
      <c r="AH73" s="211"/>
      <c r="AI73" s="211"/>
      <c r="AJ73" s="211"/>
      <c r="AK73" s="211"/>
      <c r="AL73" s="136">
        <f t="shared" si="586"/>
        <v>2</v>
      </c>
      <c r="AM73" s="136">
        <f>INDEX(CHOOSE($O73,DataAutumn!i.AdultDrys,DataWinter!i.AdultDrys,DataSpring!i.AdultDrys),1,$N73)</f>
        <v>3</v>
      </c>
      <c r="AN73" s="5">
        <f t="shared" si="587"/>
        <v>2</v>
      </c>
      <c r="AO73" s="5">
        <f t="shared" si="587"/>
        <v>0</v>
      </c>
      <c r="AP73" s="5">
        <f t="shared" si="588"/>
        <v>1</v>
      </c>
      <c r="AQ73" s="211"/>
      <c r="AR73" s="211"/>
      <c r="AS73" s="356" t="str">
        <f t="shared" ca="1" si="589"/>
        <v>optimum_carry 00019 SNSW MWM    numbers5000 pasture516 Day204 Scan2-0000 RR000p GP080p WP100p MP100p T_TRUE (F33N11)</v>
      </c>
      <c r="AT73" s="9" t="str">
        <f ca="1">IF(COUNTIF(AS$5:AS73,AS73)=1,"-","Dup")</f>
        <v>-</v>
      </c>
      <c r="AU73" s="9"/>
      <c r="AV73" s="19" t="str">
        <f t="shared" ca="1" si="590"/>
        <v>-</v>
      </c>
      <c r="AW73" s="19" t="str">
        <f t="shared" ca="1" si="590"/>
        <v>-</v>
      </c>
      <c r="AX73" s="19" t="str">
        <f t="shared" ca="1" si="590"/>
        <v>-</v>
      </c>
      <c r="AY73" s="19" t="str">
        <f t="shared" ca="1" si="590"/>
        <v>-</v>
      </c>
      <c r="AZ73" s="19" t="str">
        <f t="shared" ca="1" si="590"/>
        <v>-</v>
      </c>
      <c r="BA73" s="19" t="str">
        <f t="shared" ca="1" si="590"/>
        <v>-</v>
      </c>
      <c r="BB73" s="19" t="str">
        <f t="shared" ca="1" si="590"/>
        <v>-</v>
      </c>
      <c r="BC73" s="19" t="str">
        <f t="shared" ca="1" si="590"/>
        <v>-</v>
      </c>
      <c r="BD73" s="9"/>
      <c r="BE73" s="5" t="b">
        <f t="shared" si="591"/>
        <v>0</v>
      </c>
      <c r="BF73" s="5" t="str">
        <f t="shared" si="591"/>
        <v>-</v>
      </c>
      <c r="BG73" s="5" t="b">
        <f t="shared" si="591"/>
        <v>0</v>
      </c>
      <c r="BH73" s="5" t="b">
        <f t="shared" si="591"/>
        <v>1</v>
      </c>
      <c r="BI73" s="5" t="b">
        <f t="shared" si="591"/>
        <v>1</v>
      </c>
      <c r="BJ73" s="136">
        <f t="shared" si="591"/>
        <v>0</v>
      </c>
      <c r="BK73" s="19" t="b">
        <f t="shared" ca="1" si="592"/>
        <v>0</v>
      </c>
      <c r="BL73" s="9"/>
      <c r="BM73" s="5" t="str">
        <f t="shared" ca="1" si="593"/>
        <v>-</v>
      </c>
      <c r="BN73" s="19" t="str">
        <f t="shared" ca="1" si="594"/>
        <v>-</v>
      </c>
      <c r="BO73" s="19" t="str">
        <f t="shared" ca="1" si="594"/>
        <v>-</v>
      </c>
      <c r="BP73" s="19" t="str">
        <f t="shared" ca="1" si="594"/>
        <v>-</v>
      </c>
      <c r="BQ73" s="5" t="str">
        <f t="shared" ca="1" si="595"/>
        <v>-</v>
      </c>
      <c r="BR73" s="19" t="str">
        <f t="shared" ca="1" si="596"/>
        <v>-</v>
      </c>
      <c r="BS73" s="5" t="str">
        <f t="shared" ca="1" si="597"/>
        <v>-</v>
      </c>
      <c r="BT73" s="19" t="str">
        <f t="shared" ca="1" si="598"/>
        <v>-</v>
      </c>
      <c r="BU73" s="19" t="str">
        <f t="shared" ca="1" si="598"/>
        <v>-</v>
      </c>
      <c r="BV73" s="19" t="str">
        <f t="shared" ca="1" si="598"/>
        <v>-</v>
      </c>
      <c r="BW73" s="5" t="str">
        <f t="shared" ca="1" si="599"/>
        <v>-</v>
      </c>
      <c r="BX73" s="9"/>
      <c r="BY73" s="5" t="b">
        <f t="shared" si="600"/>
        <v>0</v>
      </c>
      <c r="BZ73" s="5" t="str">
        <f t="shared" ca="1" si="601"/>
        <v>-</v>
      </c>
      <c r="CA73" s="5" t="str">
        <f t="shared" ca="1" si="602"/>
        <v>-</v>
      </c>
      <c r="CB73" s="5" t="str">
        <f t="shared" ca="1" si="602"/>
        <v>-</v>
      </c>
      <c r="CC73" s="5" t="str">
        <f t="shared" ca="1" si="602"/>
        <v>-</v>
      </c>
      <c r="CD73" s="5" t="str">
        <f t="shared" ca="1" si="602"/>
        <v>-</v>
      </c>
      <c r="CE73" s="5" t="str">
        <f t="shared" ca="1" si="602"/>
        <v>-</v>
      </c>
      <c r="CF73" s="5" t="str">
        <f t="shared" ca="1" si="602"/>
        <v>-</v>
      </c>
      <c r="CG73" s="5" t="str">
        <f t="shared" ca="1" si="602"/>
        <v>-</v>
      </c>
      <c r="CH73" s="5" t="str">
        <f t="shared" ca="1" si="602"/>
        <v>-</v>
      </c>
      <c r="CI73" s="9"/>
      <c r="CJ73" s="12" t="b">
        <v>1</v>
      </c>
      <c r="CK73" s="12" t="b">
        <v>1</v>
      </c>
      <c r="CL73" s="12" t="b">
        <v>1</v>
      </c>
      <c r="CM73" s="12">
        <v>22312000005</v>
      </c>
      <c r="CN73" s="12" t="b">
        <v>0</v>
      </c>
      <c r="CO73" s="19" t="str">
        <f t="shared" ca="1" si="603"/>
        <v>-</v>
      </c>
      <c r="CP73" s="19" t="str">
        <f t="shared" ca="1" si="603"/>
        <v>-</v>
      </c>
      <c r="CQ73" s="19" t="str">
        <f t="shared" ca="1" si="603"/>
        <v>-</v>
      </c>
      <c r="CR73" s="433">
        <f t="shared" si="604"/>
        <v>652</v>
      </c>
      <c r="CS73" s="433">
        <f t="shared" si="604"/>
        <v>686</v>
      </c>
      <c r="CT73" s="433">
        <f t="shared" si="604"/>
        <v>721</v>
      </c>
      <c r="CU73" s="144">
        <f t="shared" si="605"/>
        <v>378</v>
      </c>
      <c r="CV73" s="144">
        <f t="shared" si="605"/>
        <v>413</v>
      </c>
      <c r="CW73" s="144">
        <f t="shared" si="605"/>
        <v>448</v>
      </c>
      <c r="CX73" s="19" t="str">
        <f t="shared" ca="1" si="687"/>
        <v>-</v>
      </c>
      <c r="CY73" s="19" t="str">
        <f t="shared" ca="1" si="687"/>
        <v>-</v>
      </c>
      <c r="CZ73" s="19" t="str">
        <f t="shared" ca="1" si="687"/>
        <v>-</v>
      </c>
      <c r="DA73" s="19" t="str">
        <f t="shared" ca="1" si="687"/>
        <v>-</v>
      </c>
      <c r="DB73" s="19" t="str">
        <f t="shared" ca="1" si="687"/>
        <v>-</v>
      </c>
      <c r="DC73" s="19" t="str">
        <f t="shared" ca="1" si="687"/>
        <v>-</v>
      </c>
      <c r="DD73" s="19">
        <f t="shared" ca="1" si="687"/>
        <v>1</v>
      </c>
      <c r="DE73" s="19">
        <f t="shared" ca="1" si="687"/>
        <v>1</v>
      </c>
      <c r="DF73" s="19">
        <f t="shared" ca="1" si="687"/>
        <v>0</v>
      </c>
      <c r="DG73" s="19" t="str">
        <f t="shared" ca="1" si="687"/>
        <v>-</v>
      </c>
      <c r="DH73" s="19" t="str">
        <f t="shared" ca="1" si="687"/>
        <v>-</v>
      </c>
      <c r="DI73" s="19" t="str">
        <f t="shared" ca="1" si="687"/>
        <v>-</v>
      </c>
      <c r="DJ73" s="19" t="str">
        <f t="shared" ca="1" si="687"/>
        <v>-</v>
      </c>
      <c r="DK73" s="19" t="str">
        <f t="shared" ca="1" si="687"/>
        <v>-</v>
      </c>
      <c r="DL73" s="19">
        <f t="shared" ca="1" si="687"/>
        <v>0</v>
      </c>
      <c r="DM73" s="19" t="str">
        <f t="shared" ca="1" si="687"/>
        <v>-</v>
      </c>
      <c r="DN73" s="19" t="str">
        <f t="shared" ca="1" si="687"/>
        <v>-</v>
      </c>
      <c r="DO73" s="19" t="str">
        <f t="shared" ca="1" si="603"/>
        <v>-</v>
      </c>
      <c r="DP73" s="19">
        <f t="shared" ca="1" si="603"/>
        <v>0</v>
      </c>
      <c r="DQ73" s="19">
        <f t="shared" ca="1" si="603"/>
        <v>0</v>
      </c>
      <c r="DR73" s="9"/>
      <c r="DS73" s="19">
        <f t="shared" ca="1" si="700"/>
        <v>0</v>
      </c>
      <c r="DT73" s="19">
        <f t="shared" ca="1" si="700"/>
        <v>0</v>
      </c>
      <c r="DU73" s="19">
        <f t="shared" ca="1" si="700"/>
        <v>0</v>
      </c>
      <c r="DV73" s="19">
        <f t="shared" ca="1" si="700"/>
        <v>0</v>
      </c>
      <c r="DW73" s="19">
        <f t="shared" ca="1" si="700"/>
        <v>0</v>
      </c>
      <c r="DX73" s="19">
        <f t="shared" ca="1" si="700"/>
        <v>0</v>
      </c>
      <c r="DY73" s="19">
        <f t="shared" ca="1" si="700"/>
        <v>0</v>
      </c>
      <c r="DZ73" s="19">
        <f t="shared" ca="1" si="700"/>
        <v>0</v>
      </c>
      <c r="EA73" s="19">
        <f t="shared" ca="1" si="700"/>
        <v>0</v>
      </c>
      <c r="EB73" s="19">
        <f t="shared" ca="1" si="700"/>
        <v>0</v>
      </c>
      <c r="EC73" s="19">
        <f t="shared" ca="1" si="700"/>
        <v>0</v>
      </c>
      <c r="ED73" s="19">
        <f t="shared" ca="1" si="700"/>
        <v>0</v>
      </c>
      <c r="EE73" s="19">
        <f t="shared" ca="1" si="700"/>
        <v>0</v>
      </c>
      <c r="EF73" s="433">
        <f t="shared" si="608"/>
        <v>0</v>
      </c>
      <c r="EG73" s="433">
        <f t="shared" si="608"/>
        <v>0</v>
      </c>
      <c r="EH73" s="116">
        <f t="shared" si="609"/>
        <v>0</v>
      </c>
      <c r="EI73" s="116">
        <f t="shared" ca="1" si="609"/>
        <v>0</v>
      </c>
      <c r="EJ73" s="116">
        <f t="shared" ca="1" si="609"/>
        <v>0</v>
      </c>
      <c r="EK73" s="116">
        <f t="shared" ca="1" si="609"/>
        <v>0</v>
      </c>
      <c r="EL73" s="116">
        <f t="shared" ca="1" si="609"/>
        <v>0</v>
      </c>
      <c r="EM73" s="537">
        <f t="shared" ca="1" si="610"/>
        <v>0</v>
      </c>
      <c r="EN73" s="116">
        <f t="shared" ca="1" si="611"/>
        <v>0</v>
      </c>
      <c r="EO73" s="116">
        <f t="shared" ca="1" si="611"/>
        <v>0</v>
      </c>
      <c r="EP73" s="116">
        <f t="shared" ca="1" si="611"/>
        <v>0</v>
      </c>
      <c r="EQ73" s="116">
        <f t="shared" ca="1" si="611"/>
        <v>0</v>
      </c>
      <c r="ER73" s="116">
        <f t="shared" ca="1" si="611"/>
        <v>0</v>
      </c>
      <c r="ES73" s="537">
        <f t="shared" ca="1" si="612"/>
        <v>0</v>
      </c>
      <c r="ET73" s="116">
        <f t="shared" ca="1" si="613"/>
        <v>0</v>
      </c>
      <c r="EU73" s="116">
        <f t="shared" ca="1" si="613"/>
        <v>0</v>
      </c>
      <c r="EV73" s="116">
        <f t="shared" ca="1" si="613"/>
        <v>0</v>
      </c>
      <c r="EW73" s="116">
        <f t="shared" ca="1" si="613"/>
        <v>0</v>
      </c>
      <c r="EX73" s="116">
        <f t="shared" ca="1" si="613"/>
        <v>0</v>
      </c>
      <c r="EY73" s="537">
        <f t="shared" ca="1" si="614"/>
        <v>0</v>
      </c>
      <c r="EZ73" s="116">
        <f t="shared" ca="1" si="615"/>
        <v>0</v>
      </c>
      <c r="FA73" s="116">
        <f t="shared" ca="1" si="615"/>
        <v>0</v>
      </c>
      <c r="FB73" s="116">
        <f t="shared" ca="1" si="615"/>
        <v>0</v>
      </c>
      <c r="FC73" s="116">
        <f t="shared" ca="1" si="615"/>
        <v>0</v>
      </c>
      <c r="FD73" s="116">
        <f t="shared" ca="1" si="615"/>
        <v>0</v>
      </c>
      <c r="FE73" s="537">
        <f t="shared" ca="1" si="616"/>
        <v>0</v>
      </c>
      <c r="FF73" s="116">
        <f t="shared" ca="1" si="617"/>
        <v>0</v>
      </c>
      <c r="FG73" s="116">
        <f t="shared" ca="1" si="617"/>
        <v>0</v>
      </c>
      <c r="FH73" s="116">
        <f t="shared" ca="1" si="617"/>
        <v>0</v>
      </c>
      <c r="FI73" s="116">
        <f t="shared" ca="1" si="617"/>
        <v>0</v>
      </c>
      <c r="FJ73" s="116">
        <f t="shared" ca="1" si="617"/>
        <v>0</v>
      </c>
      <c r="FK73" s="537">
        <f t="shared" ca="1" si="618"/>
        <v>0</v>
      </c>
      <c r="FL73" s="116">
        <f t="shared" ca="1" si="619"/>
        <v>0</v>
      </c>
      <c r="FM73" s="116">
        <f t="shared" ca="1" si="619"/>
        <v>0</v>
      </c>
      <c r="FN73" s="116">
        <f t="shared" ca="1" si="619"/>
        <v>0</v>
      </c>
      <c r="FO73" s="116">
        <f t="shared" ca="1" si="619"/>
        <v>0</v>
      </c>
      <c r="FP73" s="116">
        <f t="shared" ca="1" si="619"/>
        <v>0</v>
      </c>
      <c r="FQ73" s="537">
        <f t="shared" ca="1" si="620"/>
        <v>0</v>
      </c>
      <c r="FR73" s="117">
        <f t="shared" ca="1" si="621"/>
        <v>0</v>
      </c>
      <c r="FS73" s="117">
        <f t="shared" ca="1" si="621"/>
        <v>0</v>
      </c>
      <c r="FT73" s="117">
        <f t="shared" ca="1" si="621"/>
        <v>0</v>
      </c>
      <c r="FU73" s="117">
        <f t="shared" ca="1" si="621"/>
        <v>0</v>
      </c>
      <c r="FV73" s="556">
        <f t="shared" ref="FV73:GO80" ca="1" si="722">IF(AND($M73=FV$17,$O73=FV$19,$AH73=FV$16,OR($P73=FV$20,FV$20=1)),INDEX(i.FS_Strategy,$AK73+1,$AH73),0)</f>
        <v>0</v>
      </c>
      <c r="FW73" s="556">
        <f t="shared" ca="1" si="722"/>
        <v>0</v>
      </c>
      <c r="FX73" s="556">
        <f t="shared" ca="1" si="722"/>
        <v>0</v>
      </c>
      <c r="FY73" s="556">
        <f t="shared" ca="1" si="722"/>
        <v>0</v>
      </c>
      <c r="FZ73" s="556">
        <f t="shared" ca="1" si="722"/>
        <v>0</v>
      </c>
      <c r="GA73" s="556">
        <f t="shared" ca="1" si="722"/>
        <v>0</v>
      </c>
      <c r="GB73" s="556">
        <f t="shared" ca="1" si="722"/>
        <v>0</v>
      </c>
      <c r="GC73" s="556">
        <f t="shared" ca="1" si="722"/>
        <v>0</v>
      </c>
      <c r="GD73" s="556">
        <f t="shared" ca="1" si="722"/>
        <v>0</v>
      </c>
      <c r="GE73" s="556">
        <f t="shared" ca="1" si="722"/>
        <v>0</v>
      </c>
      <c r="GF73" s="556">
        <f t="shared" ca="1" si="722"/>
        <v>0</v>
      </c>
      <c r="GG73" s="556">
        <f t="shared" ca="1" si="722"/>
        <v>0</v>
      </c>
      <c r="GH73" s="556">
        <f t="shared" ca="1" si="722"/>
        <v>0</v>
      </c>
      <c r="GI73" s="556">
        <f t="shared" ca="1" si="722"/>
        <v>0</v>
      </c>
      <c r="GJ73" s="556">
        <f t="shared" ca="1" si="722"/>
        <v>0</v>
      </c>
      <c r="GK73" s="556">
        <f t="shared" ca="1" si="722"/>
        <v>0</v>
      </c>
      <c r="GL73" s="556">
        <f t="shared" ca="1" si="722"/>
        <v>0</v>
      </c>
      <c r="GM73" s="556">
        <f t="shared" ca="1" si="722"/>
        <v>0</v>
      </c>
      <c r="GN73" s="556">
        <f t="shared" ca="1" si="722"/>
        <v>0</v>
      </c>
      <c r="GO73" s="556">
        <f t="shared" ca="1" si="722"/>
        <v>0</v>
      </c>
      <c r="GP73" s="19">
        <f t="shared" ca="1" si="623"/>
        <v>0</v>
      </c>
      <c r="GQ73" s="116">
        <f t="shared" ca="1" si="624"/>
        <v>0</v>
      </c>
      <c r="GR73" s="116">
        <f t="shared" ca="1" si="624"/>
        <v>0</v>
      </c>
      <c r="GS73" s="116">
        <f t="shared" ca="1" si="624"/>
        <v>0</v>
      </c>
      <c r="GT73" s="116">
        <f t="shared" ca="1" si="624"/>
        <v>0</v>
      </c>
      <c r="GU73" s="116">
        <f t="shared" ca="1" si="624"/>
        <v>0</v>
      </c>
      <c r="GV73" s="537">
        <f t="shared" ca="1" si="625"/>
        <v>0</v>
      </c>
      <c r="GW73" s="116">
        <f t="shared" ca="1" si="626"/>
        <v>0</v>
      </c>
      <c r="GX73" s="116">
        <f t="shared" ca="1" si="626"/>
        <v>0</v>
      </c>
      <c r="GY73" s="116">
        <f t="shared" ca="1" si="626"/>
        <v>0</v>
      </c>
      <c r="GZ73" s="116">
        <f t="shared" ca="1" si="626"/>
        <v>0</v>
      </c>
      <c r="HA73" s="116">
        <f t="shared" ca="1" si="626"/>
        <v>0</v>
      </c>
      <c r="HB73" s="537">
        <f t="shared" ca="1" si="627"/>
        <v>0</v>
      </c>
      <c r="HC73" s="116">
        <f t="shared" ca="1" si="628"/>
        <v>0</v>
      </c>
      <c r="HD73" s="116">
        <f t="shared" ca="1" si="628"/>
        <v>0</v>
      </c>
      <c r="HE73" s="116">
        <f t="shared" ca="1" si="628"/>
        <v>0</v>
      </c>
      <c r="HF73" s="116">
        <f t="shared" ca="1" si="628"/>
        <v>0</v>
      </c>
      <c r="HG73" s="116">
        <f t="shared" ca="1" si="628"/>
        <v>0</v>
      </c>
      <c r="HH73" s="537">
        <f t="shared" ca="1" si="629"/>
        <v>0</v>
      </c>
      <c r="HI73" s="116">
        <f t="shared" ca="1" si="630"/>
        <v>0</v>
      </c>
      <c r="HJ73" s="116">
        <f t="shared" ca="1" si="630"/>
        <v>0</v>
      </c>
      <c r="HK73" s="116">
        <f t="shared" ca="1" si="630"/>
        <v>0</v>
      </c>
      <c r="HL73" s="116">
        <f t="shared" ca="1" si="630"/>
        <v>0</v>
      </c>
      <c r="HM73" s="116">
        <f t="shared" ca="1" si="630"/>
        <v>0</v>
      </c>
      <c r="HN73" s="537">
        <f t="shared" ca="1" si="631"/>
        <v>0</v>
      </c>
      <c r="HO73" s="116">
        <f t="shared" ca="1" si="632"/>
        <v>0</v>
      </c>
      <c r="HP73" s="116">
        <f t="shared" ca="1" si="632"/>
        <v>0</v>
      </c>
      <c r="HQ73" s="116">
        <f t="shared" ca="1" si="632"/>
        <v>0</v>
      </c>
      <c r="HR73" s="116">
        <f t="shared" ca="1" si="632"/>
        <v>0</v>
      </c>
      <c r="HS73" s="116">
        <f t="shared" ca="1" si="632"/>
        <v>0</v>
      </c>
      <c r="HT73" s="537">
        <f t="shared" ca="1" si="633"/>
        <v>0</v>
      </c>
      <c r="HU73" s="116">
        <f t="shared" ca="1" si="634"/>
        <v>0</v>
      </c>
      <c r="HV73" s="116">
        <f t="shared" ca="1" si="634"/>
        <v>0</v>
      </c>
      <c r="HW73" s="116">
        <f t="shared" ca="1" si="634"/>
        <v>0</v>
      </c>
      <c r="HX73" s="116">
        <f t="shared" ca="1" si="634"/>
        <v>0</v>
      </c>
      <c r="HY73" s="116">
        <f t="shared" ca="1" si="634"/>
        <v>0</v>
      </c>
      <c r="HZ73" s="537">
        <f t="shared" ca="1" si="635"/>
        <v>0</v>
      </c>
      <c r="IA73" s="117">
        <f t="shared" ca="1" si="636"/>
        <v>0</v>
      </c>
      <c r="IB73" s="117">
        <f t="shared" ca="1" si="636"/>
        <v>0</v>
      </c>
      <c r="IC73" s="117">
        <f t="shared" ca="1" si="636"/>
        <v>0</v>
      </c>
      <c r="ID73" s="117">
        <f t="shared" ca="1" si="636"/>
        <v>0</v>
      </c>
      <c r="IE73" s="556">
        <f t="shared" ref="IE73:IX80" ca="1" si="723">IF(AND($M73=IE$17,$O73=IE$19,$AH73=IE$16,OR($P73=IE$20,IE$20=1)),INDEX(i.FS_Strategy,$AK73+1,$AH73),0)</f>
        <v>0</v>
      </c>
      <c r="IF73" s="556">
        <f t="shared" ca="1" si="723"/>
        <v>0</v>
      </c>
      <c r="IG73" s="556">
        <f t="shared" ca="1" si="723"/>
        <v>0</v>
      </c>
      <c r="IH73" s="556">
        <f t="shared" ca="1" si="723"/>
        <v>0</v>
      </c>
      <c r="II73" s="556">
        <f t="shared" ca="1" si="723"/>
        <v>0</v>
      </c>
      <c r="IJ73" s="556">
        <f t="shared" ca="1" si="723"/>
        <v>0</v>
      </c>
      <c r="IK73" s="556">
        <f t="shared" ca="1" si="723"/>
        <v>0</v>
      </c>
      <c r="IL73" s="556">
        <f t="shared" ca="1" si="723"/>
        <v>0</v>
      </c>
      <c r="IM73" s="556">
        <f t="shared" ca="1" si="723"/>
        <v>0</v>
      </c>
      <c r="IN73" s="556">
        <f t="shared" ca="1" si="723"/>
        <v>0</v>
      </c>
      <c r="IO73" s="556">
        <f t="shared" ca="1" si="723"/>
        <v>0</v>
      </c>
      <c r="IP73" s="556">
        <f t="shared" ca="1" si="723"/>
        <v>0</v>
      </c>
      <c r="IQ73" s="556">
        <f t="shared" ca="1" si="723"/>
        <v>0</v>
      </c>
      <c r="IR73" s="556">
        <f t="shared" ca="1" si="723"/>
        <v>0</v>
      </c>
      <c r="IS73" s="556">
        <f t="shared" ca="1" si="723"/>
        <v>0</v>
      </c>
      <c r="IT73" s="556">
        <f t="shared" ca="1" si="723"/>
        <v>0</v>
      </c>
      <c r="IU73" s="556">
        <f t="shared" ca="1" si="723"/>
        <v>0</v>
      </c>
      <c r="IV73" s="556">
        <f t="shared" ca="1" si="723"/>
        <v>0</v>
      </c>
      <c r="IW73" s="556">
        <f t="shared" ca="1" si="723"/>
        <v>0</v>
      </c>
      <c r="IX73" s="556">
        <f t="shared" ca="1" si="723"/>
        <v>0</v>
      </c>
      <c r="IY73" s="19">
        <f t="shared" ca="1" si="638"/>
        <v>0</v>
      </c>
      <c r="IZ73" s="5">
        <f t="shared" si="639"/>
        <v>67</v>
      </c>
      <c r="JA73" s="9"/>
      <c r="JB73" s="5">
        <f t="shared" si="640"/>
        <v>1</v>
      </c>
      <c r="JC73" s="5" t="b">
        <f t="shared" si="640"/>
        <v>0</v>
      </c>
      <c r="JD73" s="19">
        <f t="shared" ca="1" si="709"/>
        <v>0</v>
      </c>
      <c r="JE73" s="5">
        <f t="shared" si="642"/>
        <v>0</v>
      </c>
      <c r="JF73" s="5">
        <f t="shared" si="643"/>
        <v>1.2500000000000001E-2</v>
      </c>
      <c r="JG73" s="5">
        <f t="shared" si="644"/>
        <v>0</v>
      </c>
      <c r="JH73" s="19">
        <f t="shared" ca="1" si="709"/>
        <v>0</v>
      </c>
      <c r="JI73" s="5">
        <f t="shared" si="645"/>
        <v>60</v>
      </c>
      <c r="JJ73" s="5">
        <f t="shared" si="646"/>
        <v>1</v>
      </c>
      <c r="JK73" s="19">
        <f t="shared" ca="1" si="709"/>
        <v>0</v>
      </c>
      <c r="JL73" s="19">
        <f t="shared" ca="1" si="709"/>
        <v>0</v>
      </c>
      <c r="JM73" s="19">
        <f t="shared" ca="1" si="709"/>
        <v>0</v>
      </c>
      <c r="JN73" s="19">
        <f t="shared" ca="1" si="709"/>
        <v>0</v>
      </c>
      <c r="JO73" s="19">
        <f t="shared" ca="1" si="709"/>
        <v>0</v>
      </c>
      <c r="JP73" s="19">
        <f t="shared" ca="1" si="709"/>
        <v>0</v>
      </c>
      <c r="JQ73" s="19">
        <f t="shared" ca="1" si="709"/>
        <v>0</v>
      </c>
      <c r="JR73" s="19">
        <f t="shared" ca="1" si="709"/>
        <v>0</v>
      </c>
      <c r="JS73" s="19">
        <f t="shared" ca="1" si="709"/>
        <v>0</v>
      </c>
      <c r="JT73" s="19">
        <f t="shared" ca="1" si="709"/>
        <v>0</v>
      </c>
      <c r="JU73" s="19">
        <f t="shared" ca="1" si="709"/>
        <v>0</v>
      </c>
      <c r="JV73" s="19">
        <f t="shared" ca="1" si="709"/>
        <v>0</v>
      </c>
      <c r="JW73" s="19">
        <f t="shared" ca="1" si="709"/>
        <v>0</v>
      </c>
      <c r="JX73" s="19">
        <f t="shared" ca="1" si="709"/>
        <v>0</v>
      </c>
      <c r="JY73" s="19">
        <f t="shared" ca="1" si="709"/>
        <v>0</v>
      </c>
      <c r="JZ73" s="19">
        <f t="shared" ca="1" si="709"/>
        <v>0</v>
      </c>
      <c r="KA73" s="19">
        <f t="shared" ca="1" si="709"/>
        <v>0</v>
      </c>
      <c r="KB73" s="19">
        <f t="shared" ca="1" si="709"/>
        <v>0</v>
      </c>
      <c r="KC73" s="19">
        <f t="shared" ca="1" si="709"/>
        <v>0</v>
      </c>
      <c r="KD73" s="19">
        <f t="shared" ca="1" si="709"/>
        <v>0</v>
      </c>
      <c r="KE73" s="19">
        <f t="shared" ca="1" si="709"/>
        <v>0</v>
      </c>
      <c r="KF73" s="5">
        <f t="shared" si="647"/>
        <v>0</v>
      </c>
      <c r="KG73" s="5">
        <f t="shared" si="647"/>
        <v>6.25E-2</v>
      </c>
      <c r="KH73" s="5">
        <f t="shared" si="647"/>
        <v>6.25E-2</v>
      </c>
      <c r="KI73" s="5">
        <f t="shared" si="647"/>
        <v>6.25E-2</v>
      </c>
      <c r="KJ73" s="19">
        <f t="shared" ca="1" si="709"/>
        <v>0</v>
      </c>
      <c r="KK73" s="19">
        <f t="shared" ca="1" si="709"/>
        <v>0</v>
      </c>
      <c r="KL73" s="19">
        <f t="shared" ca="1" si="709"/>
        <v>0</v>
      </c>
      <c r="KM73" s="19">
        <f t="shared" ca="1" si="709"/>
        <v>0</v>
      </c>
      <c r="KN73" s="19">
        <f t="shared" ca="1" si="709"/>
        <v>1</v>
      </c>
      <c r="KO73" s="19">
        <f t="shared" ca="1" si="709"/>
        <v>0</v>
      </c>
      <c r="KP73" s="19">
        <f t="shared" ca="1" si="709"/>
        <v>1</v>
      </c>
      <c r="KQ73" s="9"/>
      <c r="KR73" s="5" t="b">
        <f t="shared" ca="1" si="648"/>
        <v>1</v>
      </c>
      <c r="KS73" s="5" t="b">
        <f t="shared" si="649"/>
        <v>0</v>
      </c>
      <c r="KT73" s="5" t="b">
        <f t="shared" si="649"/>
        <v>0</v>
      </c>
      <c r="KU73" s="5" t="b">
        <f t="shared" si="649"/>
        <v>1</v>
      </c>
      <c r="KV73" s="136">
        <f t="shared" si="650"/>
        <v>2</v>
      </c>
      <c r="KW73" s="136">
        <f t="shared" si="650"/>
        <v>2</v>
      </c>
      <c r="KX73" s="5" t="b">
        <f t="shared" si="651"/>
        <v>0</v>
      </c>
      <c r="KY73" s="5" t="b">
        <f t="shared" si="651"/>
        <v>1</v>
      </c>
      <c r="KZ73" s="5" t="b">
        <f t="shared" si="651"/>
        <v>1</v>
      </c>
      <c r="LA73" s="5" t="b">
        <f t="shared" si="651"/>
        <v>0</v>
      </c>
      <c r="LB73" s="5">
        <f t="shared" si="652"/>
        <v>1</v>
      </c>
      <c r="LC73" s="5">
        <f t="shared" si="652"/>
        <v>0</v>
      </c>
      <c r="LD73" s="5" t="b">
        <f t="shared" si="653"/>
        <v>0</v>
      </c>
      <c r="LE73" s="5" t="str" cm="1">
        <f t="array" aca="1" ref="LE73" ca="1">IF(OR(LF73:LM73&lt;&gt;"-"),TRUE,"-")</f>
        <v>-</v>
      </c>
      <c r="LF73" s="19" t="str">
        <f t="shared" ca="1" si="654"/>
        <v>-</v>
      </c>
      <c r="LG73" s="19" t="str">
        <f t="shared" ca="1" si="654"/>
        <v>-</v>
      </c>
      <c r="LH73" s="19" t="str">
        <f t="shared" ca="1" si="654"/>
        <v>-</v>
      </c>
      <c r="LI73" s="19" t="str">
        <f t="shared" ca="1" si="654"/>
        <v>-</v>
      </c>
      <c r="LJ73" s="19" t="str">
        <f t="shared" ca="1" si="654"/>
        <v>-</v>
      </c>
      <c r="LK73" s="19" t="str">
        <f t="shared" ca="1" si="654"/>
        <v>-</v>
      </c>
      <c r="LL73" s="19" t="str">
        <f t="shared" ca="1" si="654"/>
        <v>-</v>
      </c>
      <c r="LM73" s="19" t="str">
        <f t="shared" ca="1" si="654"/>
        <v>-</v>
      </c>
      <c r="LN73" s="466">
        <v>5000</v>
      </c>
      <c r="LO73" s="5" t="b">
        <f t="array" aca="1" ref="LO73" ca="1">IF(OR(LP73:LV73&lt;&gt;"-"),TRUE,"-")</f>
        <v>1</v>
      </c>
      <c r="LP73" s="19">
        <f t="shared" ca="1" si="714"/>
        <v>0</v>
      </c>
      <c r="LQ73" s="19" t="str">
        <f t="shared" ca="1" si="714"/>
        <v>-</v>
      </c>
      <c r="LR73" s="19">
        <f t="shared" ca="1" si="714"/>
        <v>999999</v>
      </c>
      <c r="LS73" s="19">
        <f t="shared" ca="1" si="714"/>
        <v>999999</v>
      </c>
      <c r="LT73" s="19">
        <f t="shared" ca="1" si="714"/>
        <v>999999</v>
      </c>
      <c r="LU73" s="19">
        <f t="shared" ca="1" si="714"/>
        <v>999999</v>
      </c>
      <c r="LV73" s="19">
        <f t="shared" ca="1" si="714"/>
        <v>999999</v>
      </c>
      <c r="LW73" s="19" t="str">
        <f t="shared" ca="1" si="714"/>
        <v>-</v>
      </c>
      <c r="LX73" s="19" t="str">
        <f t="shared" ca="1" si="714"/>
        <v>-</v>
      </c>
      <c r="LY73" s="19" t="str">
        <f t="shared" ca="1" si="714"/>
        <v>-</v>
      </c>
      <c r="LZ73" s="19" t="b">
        <f t="shared" ca="1" si="656"/>
        <v>1</v>
      </c>
      <c r="MA73" s="19">
        <f t="shared" ca="1" si="656"/>
        <v>0</v>
      </c>
      <c r="MB73" s="5" t="str">
        <f t="shared" si="657"/>
        <v>-</v>
      </c>
      <c r="MC73" s="5" t="str">
        <f t="shared" si="657"/>
        <v>-</v>
      </c>
      <c r="MD73" s="5" t="str">
        <f t="shared" si="657"/>
        <v>-</v>
      </c>
      <c r="ME73" s="5" t="str">
        <f t="shared" si="657"/>
        <v>-</v>
      </c>
      <c r="MF73" s="19" t="str">
        <f t="shared" ref="MF73:NU80" ca="1" si="724">OFFSET(MF$5,$B73,0)</f>
        <v>-</v>
      </c>
      <c r="MG73" s="19" t="str">
        <f t="shared" ca="1" si="724"/>
        <v>-</v>
      </c>
      <c r="MH73" s="19" t="str">
        <f t="shared" ca="1" si="724"/>
        <v>-</v>
      </c>
      <c r="MI73" s="19" t="str">
        <f t="shared" ca="1" si="724"/>
        <v>-</v>
      </c>
      <c r="MJ73" s="19">
        <f t="shared" ca="1" si="724"/>
        <v>0.5</v>
      </c>
      <c r="MK73" s="19">
        <f t="shared" ca="1" si="724"/>
        <v>0.5</v>
      </c>
      <c r="ML73" s="19" t="str">
        <f t="shared" ca="1" si="724"/>
        <v>-</v>
      </c>
      <c r="MM73" s="5">
        <f t="shared" si="659"/>
        <v>0</v>
      </c>
      <c r="MN73" s="5">
        <f t="shared" si="659"/>
        <v>500</v>
      </c>
      <c r="MO73" s="5">
        <f t="shared" si="659"/>
        <v>500</v>
      </c>
      <c r="MP73" s="5" t="str">
        <f t="shared" si="659"/>
        <v>-</v>
      </c>
      <c r="MQ73" s="5">
        <f t="shared" si="659"/>
        <v>150</v>
      </c>
      <c r="MR73" s="5">
        <f t="shared" si="659"/>
        <v>364</v>
      </c>
      <c r="MS73" s="5">
        <f t="shared" si="660"/>
        <v>1</v>
      </c>
      <c r="MT73" s="9"/>
      <c r="MU73" s="19">
        <f t="shared" ca="1" si="724"/>
        <v>70</v>
      </c>
      <c r="MV73" s="19">
        <f t="shared" ca="1" si="724"/>
        <v>50</v>
      </c>
      <c r="MW73" s="19">
        <f t="shared" ca="1" si="724"/>
        <v>75</v>
      </c>
      <c r="MX73" s="19">
        <f t="shared" ca="1" si="724"/>
        <v>50</v>
      </c>
      <c r="MY73" s="5">
        <f t="shared" si="661"/>
        <v>1</v>
      </c>
      <c r="MZ73" s="5">
        <f t="shared" si="662"/>
        <v>1</v>
      </c>
      <c r="NA73" s="5">
        <f t="shared" si="663"/>
        <v>0.8</v>
      </c>
      <c r="NB73" s="9"/>
      <c r="NC73" s="19" t="b">
        <f t="shared" ref="NC73:NL80" ca="1" si="725">OFFSET(NC$5,$B73,0)</f>
        <v>0</v>
      </c>
      <c r="ND73" s="19" t="b">
        <f t="shared" ca="1" si="725"/>
        <v>0</v>
      </c>
      <c r="NE73" s="19">
        <f t="shared" ca="1" si="725"/>
        <v>2</v>
      </c>
      <c r="NF73" s="19">
        <f t="shared" ca="1" si="725"/>
        <v>1</v>
      </c>
      <c r="NG73" s="19">
        <f t="shared" ca="1" si="725"/>
        <v>2</v>
      </c>
      <c r="NH73" s="19">
        <f t="shared" ca="1" si="725"/>
        <v>0</v>
      </c>
      <c r="NI73" s="19" t="str">
        <f t="shared" ca="1" si="725"/>
        <v>-</v>
      </c>
      <c r="NJ73" s="466" t="b">
        <v>1</v>
      </c>
      <c r="NK73" s="19">
        <f ca="1">$NK$54*1.15</f>
        <v>515.94749999999999</v>
      </c>
      <c r="NL73" s="19" t="str">
        <f t="shared" ca="1" si="725"/>
        <v>-</v>
      </c>
      <c r="NM73" s="19">
        <f t="shared" ca="1" si="724"/>
        <v>1</v>
      </c>
      <c r="NN73" s="19">
        <f t="shared" ca="1" si="724"/>
        <v>1</v>
      </c>
      <c r="NO73" s="19">
        <f t="shared" ca="1" si="724"/>
        <v>1</v>
      </c>
      <c r="NP73" s="19">
        <f t="shared" ca="1" si="724"/>
        <v>1</v>
      </c>
      <c r="NQ73" s="19">
        <f t="shared" ca="1" si="724"/>
        <v>1</v>
      </c>
      <c r="NR73" s="19">
        <f t="shared" ca="1" si="724"/>
        <v>1</v>
      </c>
      <c r="NS73" s="19">
        <f t="shared" ca="1" si="724"/>
        <v>1</v>
      </c>
      <c r="NT73" s="19">
        <f t="shared" ca="1" si="724"/>
        <v>1</v>
      </c>
      <c r="NU73" s="19">
        <f t="shared" ca="1" si="724"/>
        <v>1</v>
      </c>
      <c r="NV73" s="9"/>
      <c r="NW73" s="539" t="str">
        <f t="shared" si="706"/>
        <v>-</v>
      </c>
      <c r="NX73" s="539" t="str">
        <f t="shared" si="706"/>
        <v>-</v>
      </c>
      <c r="NY73" s="539" t="str">
        <f t="shared" si="706"/>
        <v>-</v>
      </c>
      <c r="NZ73" s="539" t="str">
        <f t="shared" si="706"/>
        <v>-</v>
      </c>
      <c r="OA73" s="539" t="str">
        <f t="shared" si="706"/>
        <v>-</v>
      </c>
      <c r="OB73" s="539" t="str">
        <f t="shared" si="706"/>
        <v>-</v>
      </c>
      <c r="OC73" s="539" t="str">
        <f t="shared" ca="1" si="706"/>
        <v>-</v>
      </c>
      <c r="OD73" s="539" t="str">
        <f t="shared" ca="1" si="706"/>
        <v>-</v>
      </c>
      <c r="OE73" s="539" t="str">
        <f t="shared" ca="1" si="706"/>
        <v>-</v>
      </c>
      <c r="OF73" s="539" t="str">
        <f t="shared" ca="1" si="706"/>
        <v>-</v>
      </c>
      <c r="OG73" s="539" t="str">
        <f t="shared" ca="1" si="706"/>
        <v>-</v>
      </c>
      <c r="OH73" s="539" t="str">
        <f t="shared" ca="1" si="706"/>
        <v>-</v>
      </c>
      <c r="OI73" s="539" t="str">
        <f t="shared" ca="1" si="706"/>
        <v>-</v>
      </c>
      <c r="OJ73" s="539" t="str">
        <f t="shared" ca="1" si="706"/>
        <v>-</v>
      </c>
      <c r="OK73" s="539" t="str">
        <f t="shared" ca="1" si="706"/>
        <v>-</v>
      </c>
      <c r="OL73" s="539" t="str">
        <f t="shared" ca="1" si="706"/>
        <v>-</v>
      </c>
      <c r="OM73" s="539" t="str">
        <f t="shared" ca="1" si="706"/>
        <v>-</v>
      </c>
      <c r="ON73" s="539" t="str">
        <f t="shared" ca="1" si="706"/>
        <v>-</v>
      </c>
      <c r="OO73" s="539" t="str">
        <f t="shared" ca="1" si="706"/>
        <v>-</v>
      </c>
      <c r="OP73" s="539" t="str">
        <f t="shared" ca="1" si="706"/>
        <v>-</v>
      </c>
      <c r="OQ73" s="539" t="str">
        <f t="shared" ca="1" si="706"/>
        <v>-</v>
      </c>
      <c r="OR73" s="539" t="str">
        <f t="shared" ca="1" si="706"/>
        <v>-</v>
      </c>
      <c r="OS73" s="539" t="str">
        <f t="shared" ca="1" si="706"/>
        <v>-</v>
      </c>
      <c r="OT73" s="539" t="str">
        <f t="shared" ca="1" si="706"/>
        <v>-</v>
      </c>
      <c r="OU73" s="539" t="str">
        <f t="shared" ca="1" si="706"/>
        <v>-</v>
      </c>
      <c r="OV73" s="539" t="str">
        <f t="shared" ca="1" si="706"/>
        <v>-</v>
      </c>
      <c r="OW73" s="539" t="str">
        <f t="shared" ca="1" si="706"/>
        <v>-</v>
      </c>
      <c r="OX73" s="539" t="str">
        <f t="shared" ca="1" si="706"/>
        <v>-</v>
      </c>
      <c r="OY73" s="539" t="str">
        <f t="shared" ca="1" si="706"/>
        <v>-</v>
      </c>
      <c r="OZ73" s="539" t="str">
        <f t="shared" ca="1" si="706"/>
        <v>-</v>
      </c>
      <c r="PA73" s="539" t="str">
        <f t="shared" ca="1" si="706"/>
        <v>-</v>
      </c>
      <c r="PB73" s="539" t="str">
        <f t="shared" ca="1" si="706"/>
        <v>-</v>
      </c>
      <c r="PC73" s="539" t="str">
        <f t="shared" ca="1" si="706"/>
        <v>-</v>
      </c>
      <c r="PD73" s="539" t="str">
        <f t="shared" ca="1" si="706"/>
        <v>-</v>
      </c>
      <c r="PE73" s="539" t="str">
        <f t="shared" ca="1" si="706"/>
        <v>-</v>
      </c>
      <c r="PF73" s="539" t="str">
        <f t="shared" ca="1" si="706"/>
        <v>-</v>
      </c>
      <c r="PG73" s="549" t="str">
        <f t="shared" si="715"/>
        <v>-</v>
      </c>
      <c r="PH73" s="549" t="str">
        <f t="shared" si="715"/>
        <v>-</v>
      </c>
      <c r="PI73" s="549" t="str">
        <f t="shared" si="715"/>
        <v>-</v>
      </c>
      <c r="PJ73" s="549" t="str">
        <f t="shared" si="715"/>
        <v>-</v>
      </c>
      <c r="PK73" s="549" t="str">
        <f t="shared" si="715"/>
        <v>-</v>
      </c>
      <c r="PL73" s="549" t="str">
        <f t="shared" si="715"/>
        <v>-</v>
      </c>
      <c r="PM73" s="549" t="str">
        <f t="shared" si="715"/>
        <v>-</v>
      </c>
      <c r="PN73" s="549" t="str">
        <f t="shared" si="715"/>
        <v>-</v>
      </c>
      <c r="PO73" s="549" t="str">
        <f t="shared" si="715"/>
        <v>-</v>
      </c>
      <c r="PP73" s="549" t="str">
        <f t="shared" si="715"/>
        <v>-</v>
      </c>
      <c r="PQ73" s="549" t="str">
        <f t="shared" si="715"/>
        <v>-</v>
      </c>
      <c r="PR73" s="549" t="str">
        <f t="shared" si="715"/>
        <v>-</v>
      </c>
      <c r="PS73" s="549" t="str">
        <f t="shared" si="715"/>
        <v>-</v>
      </c>
      <c r="PT73" s="549" t="str">
        <f t="shared" si="715"/>
        <v>-</v>
      </c>
      <c r="PU73" s="549" t="str">
        <f t="shared" si="715"/>
        <v>-</v>
      </c>
      <c r="PV73" s="549" t="str">
        <f t="shared" si="715"/>
        <v>-</v>
      </c>
      <c r="PW73" s="549" t="str">
        <f t="shared" si="715"/>
        <v>-</v>
      </c>
      <c r="PX73" s="549" t="str">
        <f t="shared" si="715"/>
        <v>-</v>
      </c>
      <c r="PY73" s="549" t="str">
        <f t="shared" si="715"/>
        <v>-</v>
      </c>
      <c r="PZ73" s="549" t="str">
        <f t="shared" si="715"/>
        <v>-</v>
      </c>
      <c r="QA73" s="549" t="str">
        <f t="shared" si="715"/>
        <v>-</v>
      </c>
      <c r="QB73" s="549" t="str">
        <f t="shared" si="715"/>
        <v>-</v>
      </c>
      <c r="QC73" s="549" t="str">
        <f t="shared" si="715"/>
        <v>-</v>
      </c>
      <c r="QD73" s="549" t="str">
        <f t="shared" si="715"/>
        <v>-</v>
      </c>
      <c r="QE73" s="549" t="str">
        <f t="shared" si="715"/>
        <v>-</v>
      </c>
      <c r="QF73" s="549" t="str">
        <f t="shared" si="715"/>
        <v>-</v>
      </c>
      <c r="QG73" s="539" t="str">
        <f t="shared" si="707"/>
        <v>-</v>
      </c>
      <c r="QH73" s="539" t="str">
        <f t="shared" si="707"/>
        <v>-</v>
      </c>
      <c r="QI73" s="539" t="str">
        <f t="shared" si="707"/>
        <v>-</v>
      </c>
      <c r="QJ73" s="539" t="str">
        <f t="shared" si="707"/>
        <v>-</v>
      </c>
      <c r="QK73" s="539" t="str">
        <f t="shared" si="707"/>
        <v>-</v>
      </c>
      <c r="QL73" s="539" t="str">
        <f t="shared" si="707"/>
        <v>-</v>
      </c>
      <c r="QM73" s="539" t="str">
        <f t="shared" ca="1" si="707"/>
        <v>-</v>
      </c>
      <c r="QN73" s="539" t="str">
        <f t="shared" ca="1" si="707"/>
        <v>-</v>
      </c>
      <c r="QO73" s="539" t="str">
        <f t="shared" ca="1" si="707"/>
        <v>-</v>
      </c>
      <c r="QP73" s="539" t="str">
        <f t="shared" ca="1" si="707"/>
        <v>-</v>
      </c>
      <c r="QQ73" s="539" t="str">
        <f t="shared" ca="1" si="707"/>
        <v>-</v>
      </c>
      <c r="QR73" s="539" t="str">
        <f t="shared" ca="1" si="707"/>
        <v>-</v>
      </c>
      <c r="QS73" s="539" t="str">
        <f t="shared" ca="1" si="707"/>
        <v>-</v>
      </c>
      <c r="QT73" s="539" t="str">
        <f t="shared" ca="1" si="707"/>
        <v>-</v>
      </c>
      <c r="QU73" s="539" t="str">
        <f t="shared" ca="1" si="707"/>
        <v>-</v>
      </c>
      <c r="QV73" s="539" t="str">
        <f t="shared" ca="1" si="707"/>
        <v>-</v>
      </c>
      <c r="QW73" s="539" t="str">
        <f t="shared" ca="1" si="707"/>
        <v>-</v>
      </c>
      <c r="QX73" s="539" t="str">
        <f t="shared" ca="1" si="707"/>
        <v>-</v>
      </c>
      <c r="QY73" s="539" t="str">
        <f t="shared" ca="1" si="707"/>
        <v>-</v>
      </c>
      <c r="QZ73" s="539" t="str">
        <f t="shared" ca="1" si="707"/>
        <v>-</v>
      </c>
      <c r="RA73" s="539" t="str">
        <f t="shared" ca="1" si="707"/>
        <v>-</v>
      </c>
      <c r="RB73" s="539" t="str">
        <f t="shared" ca="1" si="707"/>
        <v>-</v>
      </c>
      <c r="RC73" s="539" t="str">
        <f t="shared" ca="1" si="707"/>
        <v>-</v>
      </c>
      <c r="RD73" s="539" t="str">
        <f t="shared" ca="1" si="707"/>
        <v>-</v>
      </c>
      <c r="RE73" s="539" t="str">
        <f t="shared" ca="1" si="707"/>
        <v>-</v>
      </c>
      <c r="RF73" s="539" t="str">
        <f t="shared" ca="1" si="707"/>
        <v>-</v>
      </c>
      <c r="RG73" s="539" t="str">
        <f t="shared" ca="1" si="707"/>
        <v>-</v>
      </c>
      <c r="RH73" s="539" t="str">
        <f t="shared" ca="1" si="707"/>
        <v>-</v>
      </c>
      <c r="RI73" s="539" t="str">
        <f t="shared" ca="1" si="707"/>
        <v>-</v>
      </c>
      <c r="RJ73" s="539" t="str">
        <f t="shared" ca="1" si="707"/>
        <v>-</v>
      </c>
      <c r="RK73" s="539" t="str">
        <f t="shared" ca="1" si="707"/>
        <v>-</v>
      </c>
      <c r="RL73" s="539" t="str">
        <f t="shared" ca="1" si="707"/>
        <v>-</v>
      </c>
      <c r="RM73" s="539" t="str">
        <f t="shared" ca="1" si="707"/>
        <v>-</v>
      </c>
      <c r="RN73" s="539" t="str">
        <f t="shared" ca="1" si="707"/>
        <v>-</v>
      </c>
      <c r="RO73" s="539" t="str">
        <f t="shared" ca="1" si="707"/>
        <v>-</v>
      </c>
      <c r="RP73" s="539" t="str">
        <f t="shared" ca="1" si="707"/>
        <v>-</v>
      </c>
      <c r="RQ73" s="549" t="str">
        <f t="shared" si="716"/>
        <v>-</v>
      </c>
      <c r="RR73" s="549" t="str">
        <f t="shared" si="716"/>
        <v>-</v>
      </c>
      <c r="RS73" s="549" t="str">
        <f t="shared" si="716"/>
        <v>-</v>
      </c>
      <c r="RT73" s="549" t="str">
        <f t="shared" si="716"/>
        <v>-</v>
      </c>
      <c r="RU73" s="549" t="str">
        <f t="shared" si="716"/>
        <v>-</v>
      </c>
      <c r="RV73" s="549" t="str">
        <f t="shared" si="716"/>
        <v>-</v>
      </c>
      <c r="RW73" s="549" t="str">
        <f t="shared" si="716"/>
        <v>-</v>
      </c>
      <c r="RX73" s="549" t="str">
        <f t="shared" si="716"/>
        <v>-</v>
      </c>
      <c r="RY73" s="549" t="str">
        <f t="shared" si="716"/>
        <v>-</v>
      </c>
      <c r="RZ73" s="549" t="str">
        <f t="shared" si="716"/>
        <v>-</v>
      </c>
      <c r="SA73" s="549" t="str">
        <f t="shared" si="716"/>
        <v>-</v>
      </c>
      <c r="SB73" s="549" t="str">
        <f t="shared" si="716"/>
        <v>-</v>
      </c>
      <c r="SC73" s="549" t="str">
        <f t="shared" si="716"/>
        <v>-</v>
      </c>
      <c r="SD73" s="549" t="str">
        <f t="shared" si="716"/>
        <v>-</v>
      </c>
      <c r="SE73" s="549" t="str">
        <f t="shared" si="716"/>
        <v>-</v>
      </c>
      <c r="SF73" s="549" t="str">
        <f t="shared" si="716"/>
        <v>-</v>
      </c>
      <c r="SG73" s="549" t="str">
        <f t="shared" si="716"/>
        <v>-</v>
      </c>
      <c r="SH73" s="549" t="str">
        <f t="shared" si="716"/>
        <v>-</v>
      </c>
      <c r="SI73" s="549" t="str">
        <f t="shared" si="716"/>
        <v>-</v>
      </c>
      <c r="SJ73" s="549" t="str">
        <f t="shared" si="716"/>
        <v>-</v>
      </c>
      <c r="SK73" s="549" t="str">
        <f t="shared" si="716"/>
        <v>-</v>
      </c>
      <c r="SL73" s="549" t="str">
        <f t="shared" si="716"/>
        <v>-</v>
      </c>
      <c r="SM73" s="549" t="str">
        <f t="shared" si="716"/>
        <v>-</v>
      </c>
      <c r="SN73" s="549" t="str">
        <f t="shared" si="716"/>
        <v>-</v>
      </c>
      <c r="SO73" s="549" t="str">
        <f t="shared" si="716"/>
        <v>-</v>
      </c>
      <c r="SP73" s="549" t="str">
        <f t="shared" si="716"/>
        <v>-</v>
      </c>
      <c r="SQ73" s="539" t="b">
        <f t="shared" si="708"/>
        <v>1</v>
      </c>
      <c r="SR73" s="539" t="b">
        <f t="shared" si="708"/>
        <v>1</v>
      </c>
      <c r="SS73" s="539" t="b">
        <f t="shared" si="708"/>
        <v>1</v>
      </c>
      <c r="ST73" s="539" t="b">
        <f t="shared" si="708"/>
        <v>1</v>
      </c>
      <c r="SU73" s="539" t="b">
        <f t="shared" si="708"/>
        <v>1</v>
      </c>
      <c r="SV73" s="539" t="b">
        <f t="shared" si="708"/>
        <v>1</v>
      </c>
      <c r="SW73" s="539" t="str">
        <f t="shared" ca="1" si="708"/>
        <v>-</v>
      </c>
      <c r="SX73" s="539" t="str">
        <f t="shared" ca="1" si="708"/>
        <v>-</v>
      </c>
      <c r="SY73" s="539" t="str">
        <f t="shared" ca="1" si="708"/>
        <v>-</v>
      </c>
      <c r="SZ73" s="539" t="str">
        <f t="shared" ca="1" si="708"/>
        <v>-</v>
      </c>
      <c r="TA73" s="539" t="str">
        <f t="shared" ca="1" si="708"/>
        <v>-</v>
      </c>
      <c r="TB73" s="539" t="str">
        <f t="shared" ca="1" si="708"/>
        <v>-</v>
      </c>
      <c r="TC73" s="539" t="str">
        <f t="shared" ca="1" si="708"/>
        <v>-</v>
      </c>
      <c r="TD73" s="539" t="str">
        <f t="shared" ca="1" si="708"/>
        <v>-</v>
      </c>
      <c r="TE73" s="539" t="str">
        <f t="shared" ca="1" si="708"/>
        <v>-</v>
      </c>
      <c r="TF73" s="539" t="str">
        <f t="shared" ca="1" si="708"/>
        <v>-</v>
      </c>
      <c r="TG73" s="539" t="str">
        <f t="shared" ca="1" si="708"/>
        <v>-</v>
      </c>
      <c r="TH73" s="539" t="str">
        <f t="shared" ca="1" si="708"/>
        <v>-</v>
      </c>
      <c r="TI73" s="539" t="str">
        <f t="shared" ca="1" si="708"/>
        <v>-</v>
      </c>
      <c r="TJ73" s="539" t="str">
        <f t="shared" ca="1" si="708"/>
        <v>-</v>
      </c>
      <c r="TK73" s="539" t="str">
        <f t="shared" ca="1" si="708"/>
        <v>-</v>
      </c>
      <c r="TL73" s="539" t="str">
        <f t="shared" ca="1" si="708"/>
        <v>-</v>
      </c>
      <c r="TM73" s="539" t="str">
        <f t="shared" ca="1" si="708"/>
        <v>-</v>
      </c>
      <c r="TN73" s="539" t="str">
        <f t="shared" ca="1" si="708"/>
        <v>-</v>
      </c>
      <c r="TO73" s="539" t="str">
        <f t="shared" ca="1" si="708"/>
        <v>-</v>
      </c>
      <c r="TP73" s="539" t="str">
        <f t="shared" ca="1" si="708"/>
        <v>-</v>
      </c>
      <c r="TQ73" s="539" t="str">
        <f t="shared" ca="1" si="708"/>
        <v>-</v>
      </c>
      <c r="TR73" s="539" t="str">
        <f t="shared" ca="1" si="708"/>
        <v>-</v>
      </c>
      <c r="TS73" s="539" t="str">
        <f t="shared" ca="1" si="708"/>
        <v>-</v>
      </c>
      <c r="TT73" s="539" t="str">
        <f t="shared" ca="1" si="708"/>
        <v>-</v>
      </c>
      <c r="TU73" s="539" t="str">
        <f t="shared" ca="1" si="708"/>
        <v>-</v>
      </c>
      <c r="TV73" s="539" t="str">
        <f t="shared" ca="1" si="708"/>
        <v>-</v>
      </c>
      <c r="TW73" s="539" t="str">
        <f t="shared" ca="1" si="708"/>
        <v>-</v>
      </c>
      <c r="TX73" s="539" t="str">
        <f t="shared" ca="1" si="708"/>
        <v>-</v>
      </c>
      <c r="TY73" s="539" t="str">
        <f t="shared" ca="1" si="708"/>
        <v>-</v>
      </c>
      <c r="TZ73" s="539" t="str">
        <f t="shared" ca="1" si="708"/>
        <v>-</v>
      </c>
      <c r="UA73" s="549" t="b">
        <f t="shared" si="717"/>
        <v>1</v>
      </c>
      <c r="UB73" s="549" t="b">
        <f t="shared" si="717"/>
        <v>1</v>
      </c>
      <c r="UC73" s="549" t="b">
        <f t="shared" si="717"/>
        <v>1</v>
      </c>
      <c r="UD73" s="549" t="b">
        <f t="shared" si="717"/>
        <v>1</v>
      </c>
      <c r="UE73" s="549" t="b">
        <f t="shared" si="717"/>
        <v>1</v>
      </c>
      <c r="UF73" s="549" t="b">
        <f t="shared" si="717"/>
        <v>1</v>
      </c>
      <c r="UG73" s="549" t="b">
        <f t="shared" si="717"/>
        <v>1</v>
      </c>
      <c r="UH73" s="549" t="b">
        <f t="shared" si="717"/>
        <v>1</v>
      </c>
      <c r="UI73" s="549" t="b">
        <f t="shared" si="717"/>
        <v>1</v>
      </c>
      <c r="UJ73" s="549" t="b">
        <f t="shared" si="717"/>
        <v>1</v>
      </c>
      <c r="UK73" s="549" t="b">
        <f t="shared" si="717"/>
        <v>1</v>
      </c>
      <c r="UL73" s="549" t="b">
        <f t="shared" si="717"/>
        <v>1</v>
      </c>
      <c r="UM73" s="549" t="b">
        <f t="shared" si="717"/>
        <v>1</v>
      </c>
      <c r="UN73" s="549" t="b">
        <f t="shared" si="717"/>
        <v>1</v>
      </c>
      <c r="UO73" s="549" t="b">
        <f t="shared" si="717"/>
        <v>1</v>
      </c>
      <c r="UP73" s="549" t="b">
        <f t="shared" si="717"/>
        <v>1</v>
      </c>
      <c r="UQ73" s="549" t="b">
        <f t="shared" si="717"/>
        <v>1</v>
      </c>
      <c r="UR73" s="549" t="b">
        <f t="shared" si="717"/>
        <v>1</v>
      </c>
      <c r="US73" s="549" t="b">
        <f t="shared" si="717"/>
        <v>1</v>
      </c>
      <c r="UT73" s="549" t="b">
        <f t="shared" si="717"/>
        <v>1</v>
      </c>
      <c r="UU73" s="549" t="b">
        <f t="shared" si="717"/>
        <v>1</v>
      </c>
      <c r="UV73" s="549" t="b">
        <f t="shared" si="717"/>
        <v>1</v>
      </c>
      <c r="UW73" s="549" t="b">
        <f t="shared" si="717"/>
        <v>1</v>
      </c>
      <c r="UX73" s="549" t="b">
        <f t="shared" si="717"/>
        <v>1</v>
      </c>
      <c r="UY73" s="549" t="b">
        <f t="shared" si="717"/>
        <v>1</v>
      </c>
      <c r="UZ73" s="549" t="b">
        <f t="shared" si="717"/>
        <v>1</v>
      </c>
      <c r="VA73" s="19">
        <f t="shared" ca="1" si="671"/>
        <v>0</v>
      </c>
      <c r="VB73" s="23">
        <v>0</v>
      </c>
    </row>
    <row r="74" spans="1:574" outlineLevel="1">
      <c r="A74" s="21">
        <f t="shared" si="93"/>
        <v>69</v>
      </c>
      <c r="B74" s="21">
        <f t="shared" si="673"/>
        <v>18</v>
      </c>
      <c r="C74">
        <v>108</v>
      </c>
      <c r="D74" s="19" t="str">
        <f t="shared" ca="1" si="583"/>
        <v>SNSW</v>
      </c>
      <c r="E74" t="b">
        <v>0</v>
      </c>
      <c r="F74" t="b">
        <v>0</v>
      </c>
      <c r="G74" t="b">
        <f t="shared" si="704"/>
        <v>0</v>
      </c>
      <c r="H74" s="215">
        <f t="shared" ca="1" si="685"/>
        <v>20</v>
      </c>
      <c r="I74" s="26">
        <v>2</v>
      </c>
      <c r="J74" s="26">
        <v>1</v>
      </c>
      <c r="K74" s="26" t="str">
        <f>""</f>
        <v/>
      </c>
      <c r="L74" s="26">
        <v>0</v>
      </c>
      <c r="M74" s="26">
        <f t="shared" si="585"/>
        <v>2</v>
      </c>
      <c r="N74" s="26">
        <v>2</v>
      </c>
      <c r="O74" s="26">
        <v>3</v>
      </c>
      <c r="P74" s="26">
        <v>2</v>
      </c>
      <c r="Q74" s="26">
        <v>0</v>
      </c>
      <c r="R74" s="26">
        <v>0</v>
      </c>
      <c r="S74" s="26">
        <v>0</v>
      </c>
      <c r="T74" s="26">
        <v>0</v>
      </c>
      <c r="U74" s="26">
        <v>1</v>
      </c>
      <c r="V74" s="116">
        <v>2</v>
      </c>
      <c r="W74" s="116">
        <v>1</v>
      </c>
      <c r="X74" s="116">
        <v>1</v>
      </c>
      <c r="Y74" s="211"/>
      <c r="Z74" s="211"/>
      <c r="AA74" s="211"/>
      <c r="AB74" s="211"/>
      <c r="AC74" s="26">
        <v>0</v>
      </c>
      <c r="AD74" s="211"/>
      <c r="AE74" s="211"/>
      <c r="AF74" s="211"/>
      <c r="AG74" s="211"/>
      <c r="AH74" s="211"/>
      <c r="AI74" s="211"/>
      <c r="AJ74" s="211"/>
      <c r="AK74" s="211"/>
      <c r="AL74" s="136">
        <f t="shared" si="586"/>
        <v>2</v>
      </c>
      <c r="AM74" s="136">
        <f>INDEX(CHOOSE($O74,DataAutumn!i.AdultDrys,DataWinter!i.AdultDrys,DataSpring!i.AdultDrys),1,$N74)</f>
        <v>3</v>
      </c>
      <c r="AN74" s="5">
        <f t="shared" si="587"/>
        <v>2</v>
      </c>
      <c r="AO74" s="5">
        <f t="shared" si="587"/>
        <v>0</v>
      </c>
      <c r="AP74" s="5">
        <f t="shared" si="588"/>
        <v>1</v>
      </c>
      <c r="AQ74" s="211"/>
      <c r="AR74" s="211"/>
      <c r="AS74" s="356" t="str">
        <f t="shared" ca="1" si="589"/>
        <v>optimum_carry 00020 SNSW MWM    numbers4250 pasture449 Day204 Scan2-0000 RR000p GP080p WP100p MP100p T_TRUE (F33N11)</v>
      </c>
      <c r="AT74" s="9" t="str">
        <f ca="1">IF(COUNTIF(AS$5:AS74,AS74)=1,"-","Dup")</f>
        <v>-</v>
      </c>
      <c r="AU74" s="9"/>
      <c r="AV74" s="19" t="str">
        <f t="shared" ca="1" si="590"/>
        <v>-</v>
      </c>
      <c r="AW74" s="19" t="str">
        <f t="shared" ca="1" si="590"/>
        <v>-</v>
      </c>
      <c r="AX74" s="19" t="str">
        <f t="shared" ca="1" si="590"/>
        <v>-</v>
      </c>
      <c r="AY74" s="19" t="str">
        <f t="shared" ca="1" si="590"/>
        <v>-</v>
      </c>
      <c r="AZ74" s="19" t="str">
        <f t="shared" ca="1" si="590"/>
        <v>-</v>
      </c>
      <c r="BA74" s="19" t="str">
        <f t="shared" ca="1" si="590"/>
        <v>-</v>
      </c>
      <c r="BB74" s="19" t="str">
        <f t="shared" ca="1" si="590"/>
        <v>-</v>
      </c>
      <c r="BC74" s="19" t="str">
        <f t="shared" ref="BC74" ca="1" si="726">OFFSET(BC$5,$B74,0)</f>
        <v>-</v>
      </c>
      <c r="BD74" s="9"/>
      <c r="BE74" s="5" t="b">
        <f t="shared" si="591"/>
        <v>0</v>
      </c>
      <c r="BF74" s="5" t="str">
        <f t="shared" si="591"/>
        <v>-</v>
      </c>
      <c r="BG74" s="5" t="b">
        <f t="shared" si="591"/>
        <v>0</v>
      </c>
      <c r="BH74" s="5" t="b">
        <f t="shared" si="591"/>
        <v>1</v>
      </c>
      <c r="BI74" s="5" t="b">
        <f t="shared" si="591"/>
        <v>1</v>
      </c>
      <c r="BJ74" s="136">
        <f t="shared" si="591"/>
        <v>0</v>
      </c>
      <c r="BK74" s="19" t="b">
        <f t="shared" ca="1" si="592"/>
        <v>0</v>
      </c>
      <c r="BL74" s="9"/>
      <c r="BM74" s="5" t="str">
        <f t="shared" ca="1" si="593"/>
        <v>-</v>
      </c>
      <c r="BN74" s="19" t="str">
        <f t="shared" ca="1" si="594"/>
        <v>-</v>
      </c>
      <c r="BO74" s="19" t="str">
        <f t="shared" ca="1" si="594"/>
        <v>-</v>
      </c>
      <c r="BP74" s="19" t="str">
        <f t="shared" ca="1" si="594"/>
        <v>-</v>
      </c>
      <c r="BQ74" s="5" t="str">
        <f t="shared" ca="1" si="595"/>
        <v>-</v>
      </c>
      <c r="BR74" s="19" t="str">
        <f t="shared" ca="1" si="596"/>
        <v>-</v>
      </c>
      <c r="BS74" s="5" t="str">
        <f t="shared" ca="1" si="597"/>
        <v>-</v>
      </c>
      <c r="BT74" s="19" t="str">
        <f t="shared" ca="1" si="598"/>
        <v>-</v>
      </c>
      <c r="BU74" s="19" t="str">
        <f t="shared" ca="1" si="598"/>
        <v>-</v>
      </c>
      <c r="BV74" s="19" t="str">
        <f t="shared" ca="1" si="598"/>
        <v>-</v>
      </c>
      <c r="BW74" s="5" t="str">
        <f t="shared" ca="1" si="599"/>
        <v>-</v>
      </c>
      <c r="BX74" s="9"/>
      <c r="BY74" s="5" t="b">
        <f t="shared" si="600"/>
        <v>0</v>
      </c>
      <c r="BZ74" s="5" t="str">
        <f t="shared" ca="1" si="601"/>
        <v>-</v>
      </c>
      <c r="CA74" s="5" t="str">
        <f t="shared" ca="1" si="602"/>
        <v>-</v>
      </c>
      <c r="CB74" s="5" t="str">
        <f t="shared" ca="1" si="602"/>
        <v>-</v>
      </c>
      <c r="CC74" s="5" t="str">
        <f t="shared" ca="1" si="602"/>
        <v>-</v>
      </c>
      <c r="CD74" s="5" t="str">
        <f t="shared" ca="1" si="602"/>
        <v>-</v>
      </c>
      <c r="CE74" s="5" t="str">
        <f t="shared" ca="1" si="602"/>
        <v>-</v>
      </c>
      <c r="CF74" s="5" t="str">
        <f t="shared" ca="1" si="602"/>
        <v>-</v>
      </c>
      <c r="CG74" s="5" t="str">
        <f t="shared" ca="1" si="602"/>
        <v>-</v>
      </c>
      <c r="CH74" s="5" t="str">
        <f t="shared" ref="CH74" ca="1" si="727">IF($K74="",CH$23,ABS($K74)=CH$15)</f>
        <v>-</v>
      </c>
      <c r="CI74" s="9"/>
      <c r="CJ74" s="12" t="b">
        <v>1</v>
      </c>
      <c r="CK74" s="12" t="b">
        <v>1</v>
      </c>
      <c r="CL74" s="12" t="b">
        <v>1</v>
      </c>
      <c r="CM74" s="12">
        <v>22312000005</v>
      </c>
      <c r="CN74" s="12" t="b">
        <v>0</v>
      </c>
      <c r="CO74" s="19" t="str">
        <f t="shared" ca="1" si="603"/>
        <v>-</v>
      </c>
      <c r="CP74" s="19" t="str">
        <f t="shared" ca="1" si="603"/>
        <v>-</v>
      </c>
      <c r="CQ74" s="19" t="str">
        <f t="shared" ca="1" si="603"/>
        <v>-</v>
      </c>
      <c r="CR74" s="433">
        <f t="shared" si="604"/>
        <v>652</v>
      </c>
      <c r="CS74" s="433">
        <f t="shared" si="604"/>
        <v>686</v>
      </c>
      <c r="CT74" s="433">
        <f t="shared" si="604"/>
        <v>721</v>
      </c>
      <c r="CU74" s="144">
        <f t="shared" si="605"/>
        <v>378</v>
      </c>
      <c r="CV74" s="144">
        <f t="shared" si="605"/>
        <v>413</v>
      </c>
      <c r="CW74" s="144">
        <f t="shared" si="605"/>
        <v>448</v>
      </c>
      <c r="CX74" s="19" t="str">
        <f t="shared" ca="1" si="687"/>
        <v>-</v>
      </c>
      <c r="CY74" s="19" t="str">
        <f t="shared" ca="1" si="687"/>
        <v>-</v>
      </c>
      <c r="CZ74" s="19" t="str">
        <f t="shared" ca="1" si="687"/>
        <v>-</v>
      </c>
      <c r="DA74" s="19" t="str">
        <f t="shared" ca="1" si="687"/>
        <v>-</v>
      </c>
      <c r="DB74" s="19" t="str">
        <f t="shared" ca="1" si="687"/>
        <v>-</v>
      </c>
      <c r="DC74" s="19" t="str">
        <f t="shared" ca="1" si="687"/>
        <v>-</v>
      </c>
      <c r="DD74" s="19">
        <f t="shared" ca="1" si="687"/>
        <v>1</v>
      </c>
      <c r="DE74" s="19">
        <f t="shared" ca="1" si="687"/>
        <v>1</v>
      </c>
      <c r="DF74" s="19">
        <f t="shared" ca="1" si="687"/>
        <v>0</v>
      </c>
      <c r="DG74" s="19" t="str">
        <f t="shared" ca="1" si="687"/>
        <v>-</v>
      </c>
      <c r="DH74" s="19" t="str">
        <f t="shared" ca="1" si="687"/>
        <v>-</v>
      </c>
      <c r="DI74" s="19" t="str">
        <f t="shared" ca="1" si="687"/>
        <v>-</v>
      </c>
      <c r="DJ74" s="19" t="str">
        <f t="shared" ca="1" si="687"/>
        <v>-</v>
      </c>
      <c r="DK74" s="19" t="str">
        <f t="shared" ca="1" si="687"/>
        <v>-</v>
      </c>
      <c r="DL74" s="19">
        <f t="shared" ca="1" si="687"/>
        <v>0</v>
      </c>
      <c r="DM74" s="19" t="str">
        <f t="shared" ca="1" si="687"/>
        <v>-</v>
      </c>
      <c r="DN74" s="19" t="str">
        <f t="shared" ca="1" si="687"/>
        <v>-</v>
      </c>
      <c r="DO74" s="19" t="str">
        <f t="shared" ca="1" si="603"/>
        <v>-</v>
      </c>
      <c r="DP74" s="19">
        <f t="shared" ca="1" si="603"/>
        <v>0</v>
      </c>
      <c r="DQ74" s="19">
        <f t="shared" ca="1" si="603"/>
        <v>0</v>
      </c>
      <c r="DR74" s="9"/>
      <c r="DS74" s="19">
        <f t="shared" ca="1" si="700"/>
        <v>0</v>
      </c>
      <c r="DT74" s="19">
        <f t="shared" ca="1" si="700"/>
        <v>0</v>
      </c>
      <c r="DU74" s="19">
        <f t="shared" ca="1" si="700"/>
        <v>0</v>
      </c>
      <c r="DV74" s="19">
        <f t="shared" ca="1" si="700"/>
        <v>0</v>
      </c>
      <c r="DW74" s="19">
        <f t="shared" ca="1" si="700"/>
        <v>0</v>
      </c>
      <c r="DX74" s="19">
        <f t="shared" ca="1" si="700"/>
        <v>0</v>
      </c>
      <c r="DY74" s="19">
        <f t="shared" ca="1" si="700"/>
        <v>0</v>
      </c>
      <c r="DZ74" s="19">
        <f t="shared" ca="1" si="700"/>
        <v>0</v>
      </c>
      <c r="EA74" s="19">
        <f t="shared" ca="1" si="700"/>
        <v>0</v>
      </c>
      <c r="EB74" s="19">
        <f t="shared" ca="1" si="700"/>
        <v>0</v>
      </c>
      <c r="EC74" s="19">
        <f t="shared" ca="1" si="700"/>
        <v>0</v>
      </c>
      <c r="ED74" s="19">
        <f t="shared" ca="1" si="700"/>
        <v>0</v>
      </c>
      <c r="EE74" s="19">
        <f t="shared" ca="1" si="700"/>
        <v>0</v>
      </c>
      <c r="EF74" s="433">
        <f t="shared" si="608"/>
        <v>0</v>
      </c>
      <c r="EG74" s="433">
        <f t="shared" si="608"/>
        <v>0</v>
      </c>
      <c r="EH74" s="116">
        <f t="shared" si="609"/>
        <v>0</v>
      </c>
      <c r="EI74" s="116">
        <f t="shared" ca="1" si="609"/>
        <v>0</v>
      </c>
      <c r="EJ74" s="116">
        <f t="shared" ca="1" si="609"/>
        <v>0</v>
      </c>
      <c r="EK74" s="116">
        <f t="shared" ca="1" si="609"/>
        <v>0</v>
      </c>
      <c r="EL74" s="116">
        <f t="shared" ca="1" si="609"/>
        <v>0</v>
      </c>
      <c r="EM74" s="537">
        <f t="shared" ca="1" si="610"/>
        <v>0</v>
      </c>
      <c r="EN74" s="116">
        <f t="shared" ca="1" si="611"/>
        <v>0</v>
      </c>
      <c r="EO74" s="116">
        <f t="shared" ca="1" si="611"/>
        <v>0</v>
      </c>
      <c r="EP74" s="116">
        <f t="shared" ca="1" si="611"/>
        <v>0</v>
      </c>
      <c r="EQ74" s="116">
        <f t="shared" ca="1" si="611"/>
        <v>0</v>
      </c>
      <c r="ER74" s="116">
        <f t="shared" ca="1" si="611"/>
        <v>0</v>
      </c>
      <c r="ES74" s="537">
        <f t="shared" ca="1" si="612"/>
        <v>0</v>
      </c>
      <c r="ET74" s="116">
        <f t="shared" ca="1" si="613"/>
        <v>0</v>
      </c>
      <c r="EU74" s="116">
        <f t="shared" ca="1" si="613"/>
        <v>0</v>
      </c>
      <c r="EV74" s="116">
        <f t="shared" ca="1" si="613"/>
        <v>0</v>
      </c>
      <c r="EW74" s="116">
        <f t="shared" ca="1" si="613"/>
        <v>0</v>
      </c>
      <c r="EX74" s="116">
        <f t="shared" ca="1" si="613"/>
        <v>0</v>
      </c>
      <c r="EY74" s="537">
        <f t="shared" ca="1" si="614"/>
        <v>0</v>
      </c>
      <c r="EZ74" s="116">
        <f t="shared" ca="1" si="615"/>
        <v>0</v>
      </c>
      <c r="FA74" s="116">
        <f t="shared" ca="1" si="615"/>
        <v>0</v>
      </c>
      <c r="FB74" s="116">
        <f t="shared" ca="1" si="615"/>
        <v>0</v>
      </c>
      <c r="FC74" s="116">
        <f t="shared" ca="1" si="615"/>
        <v>0</v>
      </c>
      <c r="FD74" s="116">
        <f t="shared" ca="1" si="615"/>
        <v>0</v>
      </c>
      <c r="FE74" s="537">
        <f t="shared" ca="1" si="616"/>
        <v>0</v>
      </c>
      <c r="FF74" s="116">
        <f t="shared" ca="1" si="617"/>
        <v>0</v>
      </c>
      <c r="FG74" s="116">
        <f t="shared" ca="1" si="617"/>
        <v>0</v>
      </c>
      <c r="FH74" s="116">
        <f t="shared" ca="1" si="617"/>
        <v>0</v>
      </c>
      <c r="FI74" s="116">
        <f t="shared" ca="1" si="617"/>
        <v>0</v>
      </c>
      <c r="FJ74" s="116">
        <f t="shared" ca="1" si="617"/>
        <v>0</v>
      </c>
      <c r="FK74" s="537">
        <f t="shared" ca="1" si="618"/>
        <v>0</v>
      </c>
      <c r="FL74" s="116">
        <f t="shared" ca="1" si="619"/>
        <v>0</v>
      </c>
      <c r="FM74" s="116">
        <f t="shared" ca="1" si="619"/>
        <v>0</v>
      </c>
      <c r="FN74" s="116">
        <f t="shared" ca="1" si="619"/>
        <v>0</v>
      </c>
      <c r="FO74" s="116">
        <f t="shared" ca="1" si="619"/>
        <v>0</v>
      </c>
      <c r="FP74" s="116">
        <f t="shared" ca="1" si="619"/>
        <v>0</v>
      </c>
      <c r="FQ74" s="537">
        <f t="shared" ca="1" si="620"/>
        <v>0</v>
      </c>
      <c r="FR74" s="117">
        <f t="shared" ca="1" si="621"/>
        <v>0</v>
      </c>
      <c r="FS74" s="117">
        <f t="shared" ca="1" si="621"/>
        <v>0</v>
      </c>
      <c r="FT74" s="117">
        <f t="shared" ca="1" si="621"/>
        <v>0</v>
      </c>
      <c r="FU74" s="117">
        <f t="shared" ca="1" si="621"/>
        <v>0</v>
      </c>
      <c r="FV74" s="556">
        <f t="shared" ca="1" si="722"/>
        <v>0</v>
      </c>
      <c r="FW74" s="556">
        <f t="shared" ca="1" si="722"/>
        <v>0</v>
      </c>
      <c r="FX74" s="556">
        <f t="shared" ca="1" si="722"/>
        <v>0</v>
      </c>
      <c r="FY74" s="556">
        <f t="shared" ca="1" si="722"/>
        <v>0</v>
      </c>
      <c r="FZ74" s="556">
        <f t="shared" ca="1" si="722"/>
        <v>0</v>
      </c>
      <c r="GA74" s="556">
        <f t="shared" ca="1" si="722"/>
        <v>0</v>
      </c>
      <c r="GB74" s="556">
        <f t="shared" ca="1" si="722"/>
        <v>0</v>
      </c>
      <c r="GC74" s="556">
        <f t="shared" ca="1" si="722"/>
        <v>0</v>
      </c>
      <c r="GD74" s="556">
        <f t="shared" ca="1" si="722"/>
        <v>0</v>
      </c>
      <c r="GE74" s="556">
        <f t="shared" ca="1" si="722"/>
        <v>0</v>
      </c>
      <c r="GF74" s="556">
        <f t="shared" ca="1" si="722"/>
        <v>0</v>
      </c>
      <c r="GG74" s="556">
        <f t="shared" ca="1" si="722"/>
        <v>0</v>
      </c>
      <c r="GH74" s="556">
        <f t="shared" ca="1" si="722"/>
        <v>0</v>
      </c>
      <c r="GI74" s="556">
        <f t="shared" ca="1" si="722"/>
        <v>0</v>
      </c>
      <c r="GJ74" s="556">
        <f t="shared" ca="1" si="722"/>
        <v>0</v>
      </c>
      <c r="GK74" s="556">
        <f t="shared" ca="1" si="722"/>
        <v>0</v>
      </c>
      <c r="GL74" s="556">
        <f t="shared" ca="1" si="722"/>
        <v>0</v>
      </c>
      <c r="GM74" s="556">
        <f t="shared" ca="1" si="722"/>
        <v>0</v>
      </c>
      <c r="GN74" s="556">
        <f t="shared" ca="1" si="722"/>
        <v>0</v>
      </c>
      <c r="GO74" s="556">
        <f t="shared" ca="1" si="722"/>
        <v>0</v>
      </c>
      <c r="GP74" s="19">
        <f t="shared" ca="1" si="623"/>
        <v>0</v>
      </c>
      <c r="GQ74" s="116">
        <f t="shared" ca="1" si="624"/>
        <v>0</v>
      </c>
      <c r="GR74" s="116">
        <f t="shared" ca="1" si="624"/>
        <v>0</v>
      </c>
      <c r="GS74" s="116">
        <f t="shared" ca="1" si="624"/>
        <v>0</v>
      </c>
      <c r="GT74" s="116">
        <f t="shared" ca="1" si="624"/>
        <v>0</v>
      </c>
      <c r="GU74" s="116">
        <f t="shared" ca="1" si="624"/>
        <v>0</v>
      </c>
      <c r="GV74" s="537">
        <f t="shared" ca="1" si="625"/>
        <v>0</v>
      </c>
      <c r="GW74" s="116">
        <f t="shared" ca="1" si="626"/>
        <v>0</v>
      </c>
      <c r="GX74" s="116">
        <f t="shared" ca="1" si="626"/>
        <v>0</v>
      </c>
      <c r="GY74" s="116">
        <f t="shared" ca="1" si="626"/>
        <v>0</v>
      </c>
      <c r="GZ74" s="116">
        <f t="shared" ca="1" si="626"/>
        <v>0</v>
      </c>
      <c r="HA74" s="116">
        <f t="shared" ca="1" si="626"/>
        <v>0</v>
      </c>
      <c r="HB74" s="537">
        <f t="shared" ca="1" si="627"/>
        <v>0</v>
      </c>
      <c r="HC74" s="116">
        <f t="shared" ca="1" si="628"/>
        <v>0</v>
      </c>
      <c r="HD74" s="116">
        <f t="shared" ca="1" si="628"/>
        <v>0</v>
      </c>
      <c r="HE74" s="116">
        <f t="shared" ca="1" si="628"/>
        <v>0</v>
      </c>
      <c r="HF74" s="116">
        <f t="shared" ca="1" si="628"/>
        <v>0</v>
      </c>
      <c r="HG74" s="116">
        <f t="shared" ca="1" si="628"/>
        <v>0</v>
      </c>
      <c r="HH74" s="537">
        <f t="shared" ca="1" si="629"/>
        <v>0</v>
      </c>
      <c r="HI74" s="116">
        <f t="shared" ca="1" si="630"/>
        <v>0</v>
      </c>
      <c r="HJ74" s="116">
        <f t="shared" ca="1" si="630"/>
        <v>0</v>
      </c>
      <c r="HK74" s="116">
        <f t="shared" ca="1" si="630"/>
        <v>0</v>
      </c>
      <c r="HL74" s="116">
        <f t="shared" ca="1" si="630"/>
        <v>0</v>
      </c>
      <c r="HM74" s="116">
        <f t="shared" ca="1" si="630"/>
        <v>0</v>
      </c>
      <c r="HN74" s="537">
        <f t="shared" ca="1" si="631"/>
        <v>0</v>
      </c>
      <c r="HO74" s="116">
        <f t="shared" ca="1" si="632"/>
        <v>0</v>
      </c>
      <c r="HP74" s="116">
        <f t="shared" ca="1" si="632"/>
        <v>0</v>
      </c>
      <c r="HQ74" s="116">
        <f t="shared" ca="1" si="632"/>
        <v>0</v>
      </c>
      <c r="HR74" s="116">
        <f t="shared" ca="1" si="632"/>
        <v>0</v>
      </c>
      <c r="HS74" s="116">
        <f t="shared" ca="1" si="632"/>
        <v>0</v>
      </c>
      <c r="HT74" s="537">
        <f t="shared" ca="1" si="633"/>
        <v>0</v>
      </c>
      <c r="HU74" s="116">
        <f t="shared" ca="1" si="634"/>
        <v>0</v>
      </c>
      <c r="HV74" s="116">
        <f t="shared" ca="1" si="634"/>
        <v>0</v>
      </c>
      <c r="HW74" s="116">
        <f t="shared" ca="1" si="634"/>
        <v>0</v>
      </c>
      <c r="HX74" s="116">
        <f t="shared" ca="1" si="634"/>
        <v>0</v>
      </c>
      <c r="HY74" s="116">
        <f t="shared" ca="1" si="634"/>
        <v>0</v>
      </c>
      <c r="HZ74" s="537">
        <f t="shared" ca="1" si="635"/>
        <v>0</v>
      </c>
      <c r="IA74" s="117">
        <f t="shared" ca="1" si="636"/>
        <v>0</v>
      </c>
      <c r="IB74" s="117">
        <f t="shared" ca="1" si="636"/>
        <v>0</v>
      </c>
      <c r="IC74" s="117">
        <f t="shared" ca="1" si="636"/>
        <v>0</v>
      </c>
      <c r="ID74" s="117">
        <f t="shared" ca="1" si="636"/>
        <v>0</v>
      </c>
      <c r="IE74" s="556">
        <f t="shared" ca="1" si="723"/>
        <v>0</v>
      </c>
      <c r="IF74" s="556">
        <f t="shared" ca="1" si="723"/>
        <v>0</v>
      </c>
      <c r="IG74" s="556">
        <f t="shared" ca="1" si="723"/>
        <v>0</v>
      </c>
      <c r="IH74" s="556">
        <f t="shared" ca="1" si="723"/>
        <v>0</v>
      </c>
      <c r="II74" s="556">
        <f t="shared" ca="1" si="723"/>
        <v>0</v>
      </c>
      <c r="IJ74" s="556">
        <f t="shared" ca="1" si="723"/>
        <v>0</v>
      </c>
      <c r="IK74" s="556">
        <f t="shared" ca="1" si="723"/>
        <v>0</v>
      </c>
      <c r="IL74" s="556">
        <f t="shared" ca="1" si="723"/>
        <v>0</v>
      </c>
      <c r="IM74" s="556">
        <f t="shared" ca="1" si="723"/>
        <v>0</v>
      </c>
      <c r="IN74" s="556">
        <f t="shared" ca="1" si="723"/>
        <v>0</v>
      </c>
      <c r="IO74" s="556">
        <f t="shared" ca="1" si="723"/>
        <v>0</v>
      </c>
      <c r="IP74" s="556">
        <f t="shared" ca="1" si="723"/>
        <v>0</v>
      </c>
      <c r="IQ74" s="556">
        <f t="shared" ca="1" si="723"/>
        <v>0</v>
      </c>
      <c r="IR74" s="556">
        <f t="shared" ca="1" si="723"/>
        <v>0</v>
      </c>
      <c r="IS74" s="556">
        <f t="shared" ca="1" si="723"/>
        <v>0</v>
      </c>
      <c r="IT74" s="556">
        <f t="shared" ca="1" si="723"/>
        <v>0</v>
      </c>
      <c r="IU74" s="556">
        <f t="shared" ca="1" si="723"/>
        <v>0</v>
      </c>
      <c r="IV74" s="556">
        <f t="shared" ca="1" si="723"/>
        <v>0</v>
      </c>
      <c r="IW74" s="556">
        <f t="shared" ca="1" si="723"/>
        <v>0</v>
      </c>
      <c r="IX74" s="556">
        <f t="shared" ca="1" si="723"/>
        <v>0</v>
      </c>
      <c r="IY74" s="19">
        <f t="shared" ca="1" si="638"/>
        <v>0</v>
      </c>
      <c r="IZ74" s="5">
        <f t="shared" si="639"/>
        <v>67</v>
      </c>
      <c r="JA74" s="9"/>
      <c r="JB74" s="5">
        <f t="shared" si="640"/>
        <v>1</v>
      </c>
      <c r="JC74" s="5" t="b">
        <f t="shared" si="640"/>
        <v>0</v>
      </c>
      <c r="JD74" s="19">
        <f t="shared" ca="1" si="709"/>
        <v>0</v>
      </c>
      <c r="JE74" s="5">
        <f t="shared" si="642"/>
        <v>0</v>
      </c>
      <c r="JF74" s="5">
        <f t="shared" si="643"/>
        <v>1.2500000000000001E-2</v>
      </c>
      <c r="JG74" s="5">
        <f t="shared" si="644"/>
        <v>0</v>
      </c>
      <c r="JH74" s="19">
        <f t="shared" ca="1" si="709"/>
        <v>0</v>
      </c>
      <c r="JI74" s="5">
        <f t="shared" si="645"/>
        <v>60</v>
      </c>
      <c r="JJ74" s="5">
        <f t="shared" si="646"/>
        <v>1</v>
      </c>
      <c r="JK74" s="19">
        <f t="shared" ca="1" si="709"/>
        <v>0</v>
      </c>
      <c r="JL74" s="19">
        <f t="shared" ca="1" si="709"/>
        <v>0</v>
      </c>
      <c r="JM74" s="19">
        <f t="shared" ca="1" si="709"/>
        <v>0</v>
      </c>
      <c r="JN74" s="19">
        <f t="shared" ca="1" si="709"/>
        <v>0</v>
      </c>
      <c r="JO74" s="19">
        <f t="shared" ca="1" si="709"/>
        <v>0</v>
      </c>
      <c r="JP74" s="19">
        <f t="shared" ca="1" si="709"/>
        <v>0</v>
      </c>
      <c r="JQ74" s="19">
        <f t="shared" ca="1" si="709"/>
        <v>0</v>
      </c>
      <c r="JR74" s="19">
        <f t="shared" ca="1" si="709"/>
        <v>0</v>
      </c>
      <c r="JS74" s="19">
        <f t="shared" ca="1" si="709"/>
        <v>0</v>
      </c>
      <c r="JT74" s="19">
        <f t="shared" ca="1" si="709"/>
        <v>0</v>
      </c>
      <c r="JU74" s="19">
        <f t="shared" ca="1" si="709"/>
        <v>0</v>
      </c>
      <c r="JV74" s="19">
        <f t="shared" ca="1" si="709"/>
        <v>0</v>
      </c>
      <c r="JW74" s="19">
        <f t="shared" ca="1" si="709"/>
        <v>0</v>
      </c>
      <c r="JX74" s="19">
        <f t="shared" ca="1" si="709"/>
        <v>0</v>
      </c>
      <c r="JY74" s="19">
        <f t="shared" ca="1" si="709"/>
        <v>0</v>
      </c>
      <c r="JZ74" s="19">
        <f t="shared" ca="1" si="709"/>
        <v>0</v>
      </c>
      <c r="KA74" s="19">
        <f t="shared" ca="1" si="709"/>
        <v>0</v>
      </c>
      <c r="KB74" s="19">
        <f t="shared" ca="1" si="709"/>
        <v>0</v>
      </c>
      <c r="KC74" s="19">
        <f t="shared" ca="1" si="709"/>
        <v>0</v>
      </c>
      <c r="KD74" s="19">
        <f t="shared" ca="1" si="709"/>
        <v>0</v>
      </c>
      <c r="KE74" s="19">
        <f t="shared" ca="1" si="709"/>
        <v>0</v>
      </c>
      <c r="KF74" s="5">
        <f t="shared" si="647"/>
        <v>0</v>
      </c>
      <c r="KG74" s="5">
        <f t="shared" si="647"/>
        <v>6.25E-2</v>
      </c>
      <c r="KH74" s="5">
        <f t="shared" si="647"/>
        <v>6.25E-2</v>
      </c>
      <c r="KI74" s="5">
        <f t="shared" si="647"/>
        <v>6.25E-2</v>
      </c>
      <c r="KJ74" s="19">
        <f t="shared" ca="1" si="709"/>
        <v>0</v>
      </c>
      <c r="KK74" s="19">
        <f t="shared" ca="1" si="709"/>
        <v>0</v>
      </c>
      <c r="KL74" s="19">
        <f t="shared" ca="1" si="709"/>
        <v>0</v>
      </c>
      <c r="KM74" s="19">
        <f t="shared" ca="1" si="709"/>
        <v>0</v>
      </c>
      <c r="KN74" s="19">
        <f t="shared" ca="1" si="709"/>
        <v>1</v>
      </c>
      <c r="KO74" s="19">
        <f t="shared" ca="1" si="709"/>
        <v>0</v>
      </c>
      <c r="KP74" s="19">
        <f t="shared" ca="1" si="709"/>
        <v>1</v>
      </c>
      <c r="KQ74" s="9"/>
      <c r="KR74" s="5" t="b">
        <f t="shared" ca="1" si="648"/>
        <v>1</v>
      </c>
      <c r="KS74" s="5" t="b">
        <f t="shared" si="649"/>
        <v>0</v>
      </c>
      <c r="KT74" s="5" t="b">
        <f t="shared" si="649"/>
        <v>0</v>
      </c>
      <c r="KU74" s="5" t="b">
        <f t="shared" si="649"/>
        <v>1</v>
      </c>
      <c r="KV74" s="136">
        <f t="shared" si="650"/>
        <v>2</v>
      </c>
      <c r="KW74" s="136">
        <f t="shared" si="650"/>
        <v>2</v>
      </c>
      <c r="KX74" s="5" t="b">
        <f t="shared" si="651"/>
        <v>0</v>
      </c>
      <c r="KY74" s="5" t="b">
        <f t="shared" si="651"/>
        <v>1</v>
      </c>
      <c r="KZ74" s="5" t="b">
        <f t="shared" si="651"/>
        <v>1</v>
      </c>
      <c r="LA74" s="5" t="b">
        <f t="shared" si="651"/>
        <v>0</v>
      </c>
      <c r="LB74" s="5">
        <f t="shared" si="652"/>
        <v>1</v>
      </c>
      <c r="LC74" s="5">
        <f t="shared" si="652"/>
        <v>0</v>
      </c>
      <c r="LD74" s="5" t="b">
        <f t="shared" si="653"/>
        <v>0</v>
      </c>
      <c r="LE74" s="5" t="str" cm="1">
        <f t="array" aca="1" ref="LE74" ca="1">IF(OR(LF74:LM74&lt;&gt;"-"),TRUE,"-")</f>
        <v>-</v>
      </c>
      <c r="LF74" s="19" t="str">
        <f t="shared" ca="1" si="654"/>
        <v>-</v>
      </c>
      <c r="LG74" s="19" t="str">
        <f t="shared" ca="1" si="654"/>
        <v>-</v>
      </c>
      <c r="LH74" s="19" t="str">
        <f t="shared" ca="1" si="654"/>
        <v>-</v>
      </c>
      <c r="LI74" s="19" t="str">
        <f t="shared" ca="1" si="654"/>
        <v>-</v>
      </c>
      <c r="LJ74" s="19" t="str">
        <f t="shared" ca="1" si="654"/>
        <v>-</v>
      </c>
      <c r="LK74" s="19" t="str">
        <f t="shared" ca="1" si="654"/>
        <v>-</v>
      </c>
      <c r="LL74" s="19" t="str">
        <f t="shared" ca="1" si="654"/>
        <v>-</v>
      </c>
      <c r="LM74" s="19" t="str">
        <f t="shared" ref="LM74" ca="1" si="728">OFFSET(LM$5,$B74,0)</f>
        <v>-</v>
      </c>
      <c r="LN74" s="466">
        <f>$LN$54*0.85</f>
        <v>4250</v>
      </c>
      <c r="LO74" s="5" t="b">
        <f t="array" aca="1" ref="LO74" ca="1">IF(OR(LP74:LV74&lt;&gt;"-"),TRUE,"-")</f>
        <v>1</v>
      </c>
      <c r="LP74" s="19">
        <f t="shared" ca="1" si="714"/>
        <v>0</v>
      </c>
      <c r="LQ74" s="19" t="str">
        <f t="shared" ca="1" si="714"/>
        <v>-</v>
      </c>
      <c r="LR74" s="19">
        <f t="shared" ca="1" si="714"/>
        <v>999999</v>
      </c>
      <c r="LS74" s="19">
        <f t="shared" ca="1" si="714"/>
        <v>999999</v>
      </c>
      <c r="LT74" s="19">
        <f t="shared" ca="1" si="714"/>
        <v>999999</v>
      </c>
      <c r="LU74" s="19">
        <f t="shared" ca="1" si="714"/>
        <v>999999</v>
      </c>
      <c r="LV74" s="19">
        <f t="shared" ca="1" si="714"/>
        <v>999999</v>
      </c>
      <c r="LW74" s="19" t="str">
        <f t="shared" ca="1" si="714"/>
        <v>-</v>
      </c>
      <c r="LX74" s="19" t="str">
        <f t="shared" ca="1" si="714"/>
        <v>-</v>
      </c>
      <c r="LY74" s="19" t="str">
        <f t="shared" ca="1" si="714"/>
        <v>-</v>
      </c>
      <c r="LZ74" s="19" t="b">
        <f t="shared" ca="1" si="656"/>
        <v>1</v>
      </c>
      <c r="MA74" s="19">
        <f t="shared" ca="1" si="656"/>
        <v>0</v>
      </c>
      <c r="MB74" s="5" t="str">
        <f t="shared" si="657"/>
        <v>-</v>
      </c>
      <c r="MC74" s="5" t="str">
        <f t="shared" si="657"/>
        <v>-</v>
      </c>
      <c r="MD74" s="5" t="str">
        <f t="shared" si="657"/>
        <v>-</v>
      </c>
      <c r="ME74" s="5" t="str">
        <f t="shared" si="657"/>
        <v>-</v>
      </c>
      <c r="MF74" s="19" t="str">
        <f t="shared" ca="1" si="724"/>
        <v>-</v>
      </c>
      <c r="MG74" s="19" t="str">
        <f t="shared" ca="1" si="724"/>
        <v>-</v>
      </c>
      <c r="MH74" s="19" t="str">
        <f t="shared" ca="1" si="724"/>
        <v>-</v>
      </c>
      <c r="MI74" s="19" t="str">
        <f t="shared" ca="1" si="724"/>
        <v>-</v>
      </c>
      <c r="MJ74" s="19">
        <f t="shared" ca="1" si="724"/>
        <v>0.5</v>
      </c>
      <c r="MK74" s="19">
        <f t="shared" ca="1" si="724"/>
        <v>0.5</v>
      </c>
      <c r="ML74" s="19" t="str">
        <f t="shared" ca="1" si="724"/>
        <v>-</v>
      </c>
      <c r="MM74" s="5">
        <f t="shared" si="659"/>
        <v>0</v>
      </c>
      <c r="MN74" s="5">
        <f t="shared" si="659"/>
        <v>500</v>
      </c>
      <c r="MO74" s="5">
        <f t="shared" si="659"/>
        <v>500</v>
      </c>
      <c r="MP74" s="5" t="str">
        <f t="shared" si="659"/>
        <v>-</v>
      </c>
      <c r="MQ74" s="5">
        <f t="shared" si="659"/>
        <v>150</v>
      </c>
      <c r="MR74" s="5">
        <f t="shared" si="659"/>
        <v>364</v>
      </c>
      <c r="MS74" s="5">
        <f t="shared" si="660"/>
        <v>1</v>
      </c>
      <c r="MT74" s="9"/>
      <c r="MU74" s="19">
        <f t="shared" ca="1" si="724"/>
        <v>70</v>
      </c>
      <c r="MV74" s="19">
        <f t="shared" ca="1" si="724"/>
        <v>50</v>
      </c>
      <c r="MW74" s="19">
        <f t="shared" ca="1" si="724"/>
        <v>75</v>
      </c>
      <c r="MX74" s="19">
        <f t="shared" ca="1" si="724"/>
        <v>50</v>
      </c>
      <c r="MY74" s="5">
        <f t="shared" si="661"/>
        <v>1</v>
      </c>
      <c r="MZ74" s="5">
        <f t="shared" si="662"/>
        <v>1</v>
      </c>
      <c r="NA74" s="5">
        <f t="shared" si="663"/>
        <v>0.8</v>
      </c>
      <c r="NB74" s="9"/>
      <c r="NC74" s="19" t="b">
        <f t="shared" ca="1" si="725"/>
        <v>0</v>
      </c>
      <c r="ND74" s="19" t="b">
        <f t="shared" ca="1" si="725"/>
        <v>0</v>
      </c>
      <c r="NE74" s="19">
        <f t="shared" ca="1" si="725"/>
        <v>2</v>
      </c>
      <c r="NF74" s="19">
        <f t="shared" ca="1" si="725"/>
        <v>1</v>
      </c>
      <c r="NG74" s="19">
        <f t="shared" ca="1" si="725"/>
        <v>2</v>
      </c>
      <c r="NH74" s="19">
        <f t="shared" ca="1" si="725"/>
        <v>0</v>
      </c>
      <c r="NI74" s="19" t="str">
        <f t="shared" ca="1" si="725"/>
        <v>-</v>
      </c>
      <c r="NJ74" s="466" t="b">
        <v>1</v>
      </c>
      <c r="NK74" s="19">
        <f t="shared" ca="1" si="725"/>
        <v>448.65000000000003</v>
      </c>
      <c r="NL74" s="19" t="str">
        <f t="shared" ca="1" si="725"/>
        <v>-</v>
      </c>
      <c r="NM74" s="19">
        <f t="shared" ca="1" si="724"/>
        <v>1</v>
      </c>
      <c r="NN74" s="19">
        <f t="shared" ca="1" si="724"/>
        <v>1</v>
      </c>
      <c r="NO74" s="19">
        <f t="shared" ca="1" si="724"/>
        <v>1</v>
      </c>
      <c r="NP74" s="19">
        <f t="shared" ca="1" si="724"/>
        <v>1</v>
      </c>
      <c r="NQ74" s="19">
        <f t="shared" ca="1" si="724"/>
        <v>1</v>
      </c>
      <c r="NR74" s="19">
        <f t="shared" ca="1" si="724"/>
        <v>1</v>
      </c>
      <c r="NS74" s="19">
        <f t="shared" ca="1" si="724"/>
        <v>1</v>
      </c>
      <c r="NT74" s="19">
        <f t="shared" ca="1" si="724"/>
        <v>1</v>
      </c>
      <c r="NU74" s="19">
        <f t="shared" ca="1" si="724"/>
        <v>1</v>
      </c>
      <c r="NV74" s="9"/>
      <c r="NW74" s="539" t="str">
        <f t="shared" si="706"/>
        <v>-</v>
      </c>
      <c r="NX74" s="539" t="str">
        <f t="shared" si="706"/>
        <v>-</v>
      </c>
      <c r="NY74" s="539" t="str">
        <f t="shared" si="706"/>
        <v>-</v>
      </c>
      <c r="NZ74" s="539" t="str">
        <f t="shared" si="706"/>
        <v>-</v>
      </c>
      <c r="OA74" s="539" t="str">
        <f t="shared" si="706"/>
        <v>-</v>
      </c>
      <c r="OB74" s="539" t="str">
        <f t="shared" si="706"/>
        <v>-</v>
      </c>
      <c r="OC74" s="539" t="str">
        <f t="shared" ca="1" si="706"/>
        <v>-</v>
      </c>
      <c r="OD74" s="539" t="str">
        <f t="shared" ca="1" si="706"/>
        <v>-</v>
      </c>
      <c r="OE74" s="539" t="str">
        <f t="shared" ca="1" si="706"/>
        <v>-</v>
      </c>
      <c r="OF74" s="539" t="str">
        <f t="shared" ca="1" si="706"/>
        <v>-</v>
      </c>
      <c r="OG74" s="539" t="str">
        <f t="shared" ca="1" si="706"/>
        <v>-</v>
      </c>
      <c r="OH74" s="539" t="str">
        <f t="shared" ca="1" si="706"/>
        <v>-</v>
      </c>
      <c r="OI74" s="539" t="str">
        <f t="shared" ca="1" si="706"/>
        <v>-</v>
      </c>
      <c r="OJ74" s="539" t="str">
        <f t="shared" ca="1" si="706"/>
        <v>-</v>
      </c>
      <c r="OK74" s="539" t="str">
        <f t="shared" ca="1" si="706"/>
        <v>-</v>
      </c>
      <c r="OL74" s="539" t="str">
        <f t="shared" ca="1" si="706"/>
        <v>-</v>
      </c>
      <c r="OM74" s="539" t="str">
        <f t="shared" ca="1" si="706"/>
        <v>-</v>
      </c>
      <c r="ON74" s="539" t="str">
        <f t="shared" ca="1" si="706"/>
        <v>-</v>
      </c>
      <c r="OO74" s="539" t="str">
        <f t="shared" ca="1" si="706"/>
        <v>-</v>
      </c>
      <c r="OP74" s="539" t="str">
        <f t="shared" ca="1" si="706"/>
        <v>-</v>
      </c>
      <c r="OQ74" s="539" t="str">
        <f t="shared" ca="1" si="706"/>
        <v>-</v>
      </c>
      <c r="OR74" s="539" t="str">
        <f t="shared" ca="1" si="706"/>
        <v>-</v>
      </c>
      <c r="OS74" s="539" t="str">
        <f t="shared" ca="1" si="706"/>
        <v>-</v>
      </c>
      <c r="OT74" s="539" t="str">
        <f t="shared" ca="1" si="706"/>
        <v>-</v>
      </c>
      <c r="OU74" s="539" t="str">
        <f t="shared" ca="1" si="706"/>
        <v>-</v>
      </c>
      <c r="OV74" s="539" t="str">
        <f t="shared" ca="1" si="706"/>
        <v>-</v>
      </c>
      <c r="OW74" s="539" t="str">
        <f t="shared" ca="1" si="706"/>
        <v>-</v>
      </c>
      <c r="OX74" s="539" t="str">
        <f t="shared" ca="1" si="706"/>
        <v>-</v>
      </c>
      <c r="OY74" s="539" t="str">
        <f t="shared" ca="1" si="706"/>
        <v>-</v>
      </c>
      <c r="OZ74" s="539" t="str">
        <f t="shared" ca="1" si="706"/>
        <v>-</v>
      </c>
      <c r="PA74" s="539" t="str">
        <f t="shared" ca="1" si="706"/>
        <v>-</v>
      </c>
      <c r="PB74" s="539" t="str">
        <f t="shared" ca="1" si="706"/>
        <v>-</v>
      </c>
      <c r="PC74" s="539" t="str">
        <f t="shared" ca="1" si="706"/>
        <v>-</v>
      </c>
      <c r="PD74" s="539" t="str">
        <f t="shared" ca="1" si="706"/>
        <v>-</v>
      </c>
      <c r="PE74" s="539" t="str">
        <f t="shared" ca="1" si="706"/>
        <v>-</v>
      </c>
      <c r="PF74" s="539" t="str">
        <f t="shared" ca="1" si="706"/>
        <v>-</v>
      </c>
      <c r="PG74" s="549" t="str">
        <f t="shared" si="715"/>
        <v>-</v>
      </c>
      <c r="PH74" s="549" t="str">
        <f t="shared" si="715"/>
        <v>-</v>
      </c>
      <c r="PI74" s="549" t="str">
        <f t="shared" si="715"/>
        <v>-</v>
      </c>
      <c r="PJ74" s="549" t="str">
        <f t="shared" si="715"/>
        <v>-</v>
      </c>
      <c r="PK74" s="549" t="str">
        <f t="shared" si="715"/>
        <v>-</v>
      </c>
      <c r="PL74" s="549" t="str">
        <f t="shared" si="715"/>
        <v>-</v>
      </c>
      <c r="PM74" s="549" t="str">
        <f t="shared" si="715"/>
        <v>-</v>
      </c>
      <c r="PN74" s="549" t="str">
        <f t="shared" si="715"/>
        <v>-</v>
      </c>
      <c r="PO74" s="549" t="str">
        <f t="shared" si="715"/>
        <v>-</v>
      </c>
      <c r="PP74" s="549" t="str">
        <f t="shared" si="715"/>
        <v>-</v>
      </c>
      <c r="PQ74" s="549" t="str">
        <f t="shared" si="715"/>
        <v>-</v>
      </c>
      <c r="PR74" s="549" t="str">
        <f t="shared" si="715"/>
        <v>-</v>
      </c>
      <c r="PS74" s="549" t="str">
        <f t="shared" si="715"/>
        <v>-</v>
      </c>
      <c r="PT74" s="549" t="str">
        <f t="shared" si="715"/>
        <v>-</v>
      </c>
      <c r="PU74" s="549" t="str">
        <f t="shared" si="715"/>
        <v>-</v>
      </c>
      <c r="PV74" s="549" t="str">
        <f t="shared" si="715"/>
        <v>-</v>
      </c>
      <c r="PW74" s="549" t="str">
        <f t="shared" si="715"/>
        <v>-</v>
      </c>
      <c r="PX74" s="549" t="str">
        <f t="shared" si="715"/>
        <v>-</v>
      </c>
      <c r="PY74" s="549" t="str">
        <f t="shared" si="715"/>
        <v>-</v>
      </c>
      <c r="PZ74" s="549" t="str">
        <f t="shared" si="715"/>
        <v>-</v>
      </c>
      <c r="QA74" s="549" t="str">
        <f t="shared" si="715"/>
        <v>-</v>
      </c>
      <c r="QB74" s="549" t="str">
        <f t="shared" si="715"/>
        <v>-</v>
      </c>
      <c r="QC74" s="549" t="str">
        <f t="shared" si="715"/>
        <v>-</v>
      </c>
      <c r="QD74" s="549" t="str">
        <f t="shared" si="715"/>
        <v>-</v>
      </c>
      <c r="QE74" s="549" t="str">
        <f t="shared" si="715"/>
        <v>-</v>
      </c>
      <c r="QF74" s="549" t="str">
        <f t="shared" si="715"/>
        <v>-</v>
      </c>
      <c r="QG74" s="539" t="str">
        <f t="shared" si="707"/>
        <v>-</v>
      </c>
      <c r="QH74" s="539" t="str">
        <f t="shared" si="707"/>
        <v>-</v>
      </c>
      <c r="QI74" s="539" t="str">
        <f t="shared" si="707"/>
        <v>-</v>
      </c>
      <c r="QJ74" s="539" t="str">
        <f t="shared" si="707"/>
        <v>-</v>
      </c>
      <c r="QK74" s="539" t="str">
        <f t="shared" si="707"/>
        <v>-</v>
      </c>
      <c r="QL74" s="539" t="str">
        <f t="shared" si="707"/>
        <v>-</v>
      </c>
      <c r="QM74" s="539" t="str">
        <f t="shared" ca="1" si="707"/>
        <v>-</v>
      </c>
      <c r="QN74" s="539" t="str">
        <f t="shared" ca="1" si="707"/>
        <v>-</v>
      </c>
      <c r="QO74" s="539" t="str">
        <f t="shared" ca="1" si="707"/>
        <v>-</v>
      </c>
      <c r="QP74" s="539" t="str">
        <f t="shared" ca="1" si="707"/>
        <v>-</v>
      </c>
      <c r="QQ74" s="539" t="str">
        <f t="shared" ca="1" si="707"/>
        <v>-</v>
      </c>
      <c r="QR74" s="539" t="str">
        <f t="shared" ca="1" si="707"/>
        <v>-</v>
      </c>
      <c r="QS74" s="539" t="str">
        <f t="shared" ca="1" si="707"/>
        <v>-</v>
      </c>
      <c r="QT74" s="539" t="str">
        <f t="shared" ca="1" si="707"/>
        <v>-</v>
      </c>
      <c r="QU74" s="539" t="str">
        <f t="shared" ca="1" si="707"/>
        <v>-</v>
      </c>
      <c r="QV74" s="539" t="str">
        <f t="shared" ca="1" si="707"/>
        <v>-</v>
      </c>
      <c r="QW74" s="539" t="str">
        <f t="shared" ca="1" si="707"/>
        <v>-</v>
      </c>
      <c r="QX74" s="539" t="str">
        <f t="shared" ca="1" si="707"/>
        <v>-</v>
      </c>
      <c r="QY74" s="539" t="str">
        <f t="shared" ca="1" si="707"/>
        <v>-</v>
      </c>
      <c r="QZ74" s="539" t="str">
        <f t="shared" ca="1" si="707"/>
        <v>-</v>
      </c>
      <c r="RA74" s="539" t="str">
        <f t="shared" ca="1" si="707"/>
        <v>-</v>
      </c>
      <c r="RB74" s="539" t="str">
        <f t="shared" ca="1" si="707"/>
        <v>-</v>
      </c>
      <c r="RC74" s="539" t="str">
        <f t="shared" ca="1" si="707"/>
        <v>-</v>
      </c>
      <c r="RD74" s="539" t="str">
        <f t="shared" ca="1" si="707"/>
        <v>-</v>
      </c>
      <c r="RE74" s="539" t="str">
        <f t="shared" ca="1" si="707"/>
        <v>-</v>
      </c>
      <c r="RF74" s="539" t="str">
        <f t="shared" ca="1" si="707"/>
        <v>-</v>
      </c>
      <c r="RG74" s="539" t="str">
        <f t="shared" ca="1" si="707"/>
        <v>-</v>
      </c>
      <c r="RH74" s="539" t="str">
        <f t="shared" ca="1" si="707"/>
        <v>-</v>
      </c>
      <c r="RI74" s="539" t="str">
        <f t="shared" ca="1" si="707"/>
        <v>-</v>
      </c>
      <c r="RJ74" s="539" t="str">
        <f t="shared" ca="1" si="707"/>
        <v>-</v>
      </c>
      <c r="RK74" s="539" t="str">
        <f t="shared" ca="1" si="707"/>
        <v>-</v>
      </c>
      <c r="RL74" s="539" t="str">
        <f t="shared" ca="1" si="707"/>
        <v>-</v>
      </c>
      <c r="RM74" s="539" t="str">
        <f t="shared" ca="1" si="707"/>
        <v>-</v>
      </c>
      <c r="RN74" s="539" t="str">
        <f t="shared" ca="1" si="707"/>
        <v>-</v>
      </c>
      <c r="RO74" s="539" t="str">
        <f t="shared" ca="1" si="707"/>
        <v>-</v>
      </c>
      <c r="RP74" s="539" t="str">
        <f t="shared" ca="1" si="707"/>
        <v>-</v>
      </c>
      <c r="RQ74" s="549" t="str">
        <f t="shared" si="716"/>
        <v>-</v>
      </c>
      <c r="RR74" s="549" t="str">
        <f t="shared" si="716"/>
        <v>-</v>
      </c>
      <c r="RS74" s="549" t="str">
        <f t="shared" si="716"/>
        <v>-</v>
      </c>
      <c r="RT74" s="549" t="str">
        <f t="shared" si="716"/>
        <v>-</v>
      </c>
      <c r="RU74" s="549" t="str">
        <f t="shared" si="716"/>
        <v>-</v>
      </c>
      <c r="RV74" s="549" t="str">
        <f t="shared" si="716"/>
        <v>-</v>
      </c>
      <c r="RW74" s="549" t="str">
        <f t="shared" si="716"/>
        <v>-</v>
      </c>
      <c r="RX74" s="549" t="str">
        <f t="shared" si="716"/>
        <v>-</v>
      </c>
      <c r="RY74" s="549" t="str">
        <f t="shared" si="716"/>
        <v>-</v>
      </c>
      <c r="RZ74" s="549" t="str">
        <f t="shared" si="716"/>
        <v>-</v>
      </c>
      <c r="SA74" s="549" t="str">
        <f t="shared" si="716"/>
        <v>-</v>
      </c>
      <c r="SB74" s="549" t="str">
        <f t="shared" si="716"/>
        <v>-</v>
      </c>
      <c r="SC74" s="549" t="str">
        <f t="shared" si="716"/>
        <v>-</v>
      </c>
      <c r="SD74" s="549" t="str">
        <f t="shared" si="716"/>
        <v>-</v>
      </c>
      <c r="SE74" s="549" t="str">
        <f t="shared" si="716"/>
        <v>-</v>
      </c>
      <c r="SF74" s="549" t="str">
        <f t="shared" si="716"/>
        <v>-</v>
      </c>
      <c r="SG74" s="549" t="str">
        <f t="shared" si="716"/>
        <v>-</v>
      </c>
      <c r="SH74" s="549" t="str">
        <f t="shared" si="716"/>
        <v>-</v>
      </c>
      <c r="SI74" s="549" t="str">
        <f t="shared" si="716"/>
        <v>-</v>
      </c>
      <c r="SJ74" s="549" t="str">
        <f t="shared" si="716"/>
        <v>-</v>
      </c>
      <c r="SK74" s="549" t="str">
        <f t="shared" si="716"/>
        <v>-</v>
      </c>
      <c r="SL74" s="549" t="str">
        <f t="shared" si="716"/>
        <v>-</v>
      </c>
      <c r="SM74" s="549" t="str">
        <f t="shared" si="716"/>
        <v>-</v>
      </c>
      <c r="SN74" s="549" t="str">
        <f t="shared" si="716"/>
        <v>-</v>
      </c>
      <c r="SO74" s="549" t="str">
        <f t="shared" si="716"/>
        <v>-</v>
      </c>
      <c r="SP74" s="549" t="str">
        <f t="shared" si="716"/>
        <v>-</v>
      </c>
      <c r="SQ74" s="539" t="b">
        <f t="shared" si="708"/>
        <v>1</v>
      </c>
      <c r="SR74" s="539" t="b">
        <f t="shared" si="708"/>
        <v>1</v>
      </c>
      <c r="SS74" s="539" t="b">
        <f t="shared" si="708"/>
        <v>1</v>
      </c>
      <c r="ST74" s="539" t="b">
        <f t="shared" si="708"/>
        <v>1</v>
      </c>
      <c r="SU74" s="539" t="b">
        <f t="shared" si="708"/>
        <v>1</v>
      </c>
      <c r="SV74" s="539" t="b">
        <f t="shared" si="708"/>
        <v>1</v>
      </c>
      <c r="SW74" s="539" t="str">
        <f t="shared" ca="1" si="708"/>
        <v>-</v>
      </c>
      <c r="SX74" s="539" t="str">
        <f t="shared" ca="1" si="708"/>
        <v>-</v>
      </c>
      <c r="SY74" s="539" t="str">
        <f t="shared" ca="1" si="708"/>
        <v>-</v>
      </c>
      <c r="SZ74" s="539" t="str">
        <f t="shared" ca="1" si="708"/>
        <v>-</v>
      </c>
      <c r="TA74" s="539" t="str">
        <f t="shared" ca="1" si="708"/>
        <v>-</v>
      </c>
      <c r="TB74" s="539" t="str">
        <f t="shared" ca="1" si="708"/>
        <v>-</v>
      </c>
      <c r="TC74" s="539" t="str">
        <f t="shared" ca="1" si="708"/>
        <v>-</v>
      </c>
      <c r="TD74" s="539" t="str">
        <f t="shared" ca="1" si="708"/>
        <v>-</v>
      </c>
      <c r="TE74" s="539" t="str">
        <f t="shared" ca="1" si="708"/>
        <v>-</v>
      </c>
      <c r="TF74" s="539" t="str">
        <f t="shared" ca="1" si="708"/>
        <v>-</v>
      </c>
      <c r="TG74" s="539" t="str">
        <f t="shared" ca="1" si="708"/>
        <v>-</v>
      </c>
      <c r="TH74" s="539" t="str">
        <f t="shared" ca="1" si="708"/>
        <v>-</v>
      </c>
      <c r="TI74" s="539" t="str">
        <f t="shared" ca="1" si="708"/>
        <v>-</v>
      </c>
      <c r="TJ74" s="539" t="str">
        <f t="shared" ca="1" si="708"/>
        <v>-</v>
      </c>
      <c r="TK74" s="539" t="str">
        <f t="shared" ca="1" si="708"/>
        <v>-</v>
      </c>
      <c r="TL74" s="539" t="str">
        <f t="shared" ca="1" si="708"/>
        <v>-</v>
      </c>
      <c r="TM74" s="539" t="str">
        <f t="shared" ca="1" si="708"/>
        <v>-</v>
      </c>
      <c r="TN74" s="539" t="str">
        <f t="shared" ca="1" si="708"/>
        <v>-</v>
      </c>
      <c r="TO74" s="539" t="str">
        <f t="shared" ca="1" si="708"/>
        <v>-</v>
      </c>
      <c r="TP74" s="539" t="str">
        <f t="shared" ca="1" si="708"/>
        <v>-</v>
      </c>
      <c r="TQ74" s="539" t="str">
        <f t="shared" ca="1" si="708"/>
        <v>-</v>
      </c>
      <c r="TR74" s="539" t="str">
        <f t="shared" ca="1" si="708"/>
        <v>-</v>
      </c>
      <c r="TS74" s="539" t="str">
        <f t="shared" ca="1" si="708"/>
        <v>-</v>
      </c>
      <c r="TT74" s="539" t="str">
        <f t="shared" ca="1" si="708"/>
        <v>-</v>
      </c>
      <c r="TU74" s="539" t="str">
        <f t="shared" ca="1" si="708"/>
        <v>-</v>
      </c>
      <c r="TV74" s="539" t="str">
        <f t="shared" ca="1" si="708"/>
        <v>-</v>
      </c>
      <c r="TW74" s="539" t="str">
        <f t="shared" ca="1" si="708"/>
        <v>-</v>
      </c>
      <c r="TX74" s="539" t="str">
        <f t="shared" ca="1" si="708"/>
        <v>-</v>
      </c>
      <c r="TY74" s="539" t="str">
        <f t="shared" ca="1" si="708"/>
        <v>-</v>
      </c>
      <c r="TZ74" s="539" t="str">
        <f t="shared" ca="1" si="708"/>
        <v>-</v>
      </c>
      <c r="UA74" s="549" t="b">
        <f t="shared" si="717"/>
        <v>1</v>
      </c>
      <c r="UB74" s="549" t="b">
        <f t="shared" si="717"/>
        <v>1</v>
      </c>
      <c r="UC74" s="549" t="b">
        <f t="shared" si="717"/>
        <v>1</v>
      </c>
      <c r="UD74" s="549" t="b">
        <f t="shared" si="717"/>
        <v>1</v>
      </c>
      <c r="UE74" s="549" t="b">
        <f t="shared" si="717"/>
        <v>1</v>
      </c>
      <c r="UF74" s="549" t="b">
        <f t="shared" si="717"/>
        <v>1</v>
      </c>
      <c r="UG74" s="549" t="b">
        <f t="shared" si="717"/>
        <v>1</v>
      </c>
      <c r="UH74" s="549" t="b">
        <f t="shared" si="717"/>
        <v>1</v>
      </c>
      <c r="UI74" s="549" t="b">
        <f t="shared" si="717"/>
        <v>1</v>
      </c>
      <c r="UJ74" s="549" t="b">
        <f t="shared" si="717"/>
        <v>1</v>
      </c>
      <c r="UK74" s="549" t="b">
        <f t="shared" si="717"/>
        <v>1</v>
      </c>
      <c r="UL74" s="549" t="b">
        <f t="shared" si="717"/>
        <v>1</v>
      </c>
      <c r="UM74" s="549" t="b">
        <f t="shared" si="717"/>
        <v>1</v>
      </c>
      <c r="UN74" s="549" t="b">
        <f t="shared" si="717"/>
        <v>1</v>
      </c>
      <c r="UO74" s="549" t="b">
        <f t="shared" si="717"/>
        <v>1</v>
      </c>
      <c r="UP74" s="549" t="b">
        <f t="shared" si="717"/>
        <v>1</v>
      </c>
      <c r="UQ74" s="549" t="b">
        <f t="shared" si="717"/>
        <v>1</v>
      </c>
      <c r="UR74" s="549" t="b">
        <f t="shared" si="717"/>
        <v>1</v>
      </c>
      <c r="US74" s="549" t="b">
        <f t="shared" si="717"/>
        <v>1</v>
      </c>
      <c r="UT74" s="549" t="b">
        <f t="shared" si="717"/>
        <v>1</v>
      </c>
      <c r="UU74" s="549" t="b">
        <f t="shared" si="717"/>
        <v>1</v>
      </c>
      <c r="UV74" s="549" t="b">
        <f t="shared" si="717"/>
        <v>1</v>
      </c>
      <c r="UW74" s="549" t="b">
        <f t="shared" si="717"/>
        <v>1</v>
      </c>
      <c r="UX74" s="549" t="b">
        <f t="shared" si="717"/>
        <v>1</v>
      </c>
      <c r="UY74" s="549" t="b">
        <f t="shared" si="717"/>
        <v>1</v>
      </c>
      <c r="UZ74" s="549" t="b">
        <f t="shared" si="717"/>
        <v>1</v>
      </c>
      <c r="VA74" s="19">
        <f t="shared" ca="1" si="671"/>
        <v>0</v>
      </c>
      <c r="VB74" s="23">
        <v>0</v>
      </c>
    </row>
    <row r="75" spans="1:574" outlineLevel="1">
      <c r="A75" s="21">
        <f t="shared" si="93"/>
        <v>70</v>
      </c>
      <c r="B75" s="21">
        <f>$A$23</f>
        <v>18</v>
      </c>
      <c r="C75">
        <v>108</v>
      </c>
      <c r="D75" s="19" t="str">
        <f t="shared" ca="1" si="583"/>
        <v>SNSW</v>
      </c>
      <c r="E75" t="b">
        <v>0</v>
      </c>
      <c r="F75" t="b">
        <v>0</v>
      </c>
      <c r="G75" t="b">
        <f t="shared" si="704"/>
        <v>0</v>
      </c>
      <c r="H75" s="215">
        <f t="shared" ca="1" si="685"/>
        <v>21</v>
      </c>
      <c r="I75" s="26">
        <v>2</v>
      </c>
      <c r="J75" s="26">
        <v>1</v>
      </c>
      <c r="K75" s="26" t="str">
        <f>""</f>
        <v/>
      </c>
      <c r="L75" s="26">
        <v>0</v>
      </c>
      <c r="M75" s="26">
        <f t="shared" si="585"/>
        <v>2</v>
      </c>
      <c r="N75" s="26">
        <v>2</v>
      </c>
      <c r="O75" s="26">
        <v>3</v>
      </c>
      <c r="P75" s="26">
        <v>2</v>
      </c>
      <c r="Q75" s="26">
        <v>0</v>
      </c>
      <c r="R75" s="26">
        <v>0</v>
      </c>
      <c r="S75" s="26">
        <v>0</v>
      </c>
      <c r="T75" s="26">
        <v>0</v>
      </c>
      <c r="U75" s="26">
        <v>1</v>
      </c>
      <c r="V75" s="116">
        <v>3</v>
      </c>
      <c r="W75" s="116">
        <v>1</v>
      </c>
      <c r="X75" s="116">
        <v>1</v>
      </c>
      <c r="Y75" s="211"/>
      <c r="Z75" s="211"/>
      <c r="AA75" s="211"/>
      <c r="AB75" s="211"/>
      <c r="AC75" s="26">
        <v>0</v>
      </c>
      <c r="AD75" s="211"/>
      <c r="AE75" s="211"/>
      <c r="AF75" s="211"/>
      <c r="AG75" s="211"/>
      <c r="AH75" s="211"/>
      <c r="AI75" s="211"/>
      <c r="AJ75" s="211"/>
      <c r="AK75" s="211"/>
      <c r="AL75" s="136">
        <f t="shared" si="586"/>
        <v>2</v>
      </c>
      <c r="AM75" s="136">
        <f>INDEX(CHOOSE($O75,DataAutumn!i.AdultDrys,DataWinter!i.AdultDrys,DataSpring!i.AdultDrys),1,$N75)</f>
        <v>3</v>
      </c>
      <c r="AN75" s="5">
        <f t="shared" si="587"/>
        <v>2</v>
      </c>
      <c r="AO75" s="5">
        <f t="shared" si="587"/>
        <v>0</v>
      </c>
      <c r="AP75" s="5">
        <f t="shared" si="588"/>
        <v>1</v>
      </c>
      <c r="AQ75" s="211"/>
      <c r="AR75" s="211"/>
      <c r="AS75" s="356" t="str">
        <f t="shared" ca="1" si="589"/>
        <v>optimum_carry 00021 SNSW MWM    numbers5000 pasture449 Day204 Scan2-0000 RR000p GP120p WP100p MP100p T_TRUE (F33N11)</v>
      </c>
      <c r="AT75" s="9" t="str">
        <f ca="1">IF(COUNTIF(AS$5:AS75,AS75)=1,"-","Dup")</f>
        <v>-</v>
      </c>
      <c r="AU75" s="9"/>
      <c r="AV75" s="19" t="str">
        <f t="shared" ref="AV75:BC80" ca="1" si="729">OFFSET(AV$5,$B75,0)</f>
        <v>-</v>
      </c>
      <c r="AW75" s="19" t="str">
        <f t="shared" ca="1" si="729"/>
        <v>-</v>
      </c>
      <c r="AX75" s="19" t="str">
        <f t="shared" ca="1" si="729"/>
        <v>-</v>
      </c>
      <c r="AY75" s="19" t="str">
        <f t="shared" ca="1" si="729"/>
        <v>-</v>
      </c>
      <c r="AZ75" s="19" t="str">
        <f t="shared" ca="1" si="729"/>
        <v>-</v>
      </c>
      <c r="BA75" s="19" t="str">
        <f t="shared" ca="1" si="729"/>
        <v>-</v>
      </c>
      <c r="BB75" s="19" t="str">
        <f t="shared" ca="1" si="729"/>
        <v>-</v>
      </c>
      <c r="BC75" s="19" t="str">
        <f t="shared" ca="1" si="729"/>
        <v>-</v>
      </c>
      <c r="BD75" s="9"/>
      <c r="BE75" s="5" t="b">
        <f t="shared" si="591"/>
        <v>0</v>
      </c>
      <c r="BF75" s="5" t="str">
        <f t="shared" si="591"/>
        <v>-</v>
      </c>
      <c r="BG75" s="5" t="b">
        <f t="shared" si="591"/>
        <v>0</v>
      </c>
      <c r="BH75" s="5" t="b">
        <f t="shared" si="591"/>
        <v>1</v>
      </c>
      <c r="BI75" s="5" t="b">
        <f t="shared" si="591"/>
        <v>1</v>
      </c>
      <c r="BJ75" s="136">
        <f t="shared" si="591"/>
        <v>0</v>
      </c>
      <c r="BK75" s="19" t="b">
        <f t="shared" ca="1" si="592"/>
        <v>0</v>
      </c>
      <c r="BL75" s="9"/>
      <c r="BM75" s="5" t="str">
        <f t="shared" ca="1" si="593"/>
        <v>-</v>
      </c>
      <c r="BN75" s="19" t="str">
        <f t="shared" ca="1" si="594"/>
        <v>-</v>
      </c>
      <c r="BO75" s="19" t="str">
        <f t="shared" ca="1" si="594"/>
        <v>-</v>
      </c>
      <c r="BP75" s="19" t="str">
        <f t="shared" ca="1" si="594"/>
        <v>-</v>
      </c>
      <c r="BQ75" s="5" t="str">
        <f t="shared" ca="1" si="595"/>
        <v>-</v>
      </c>
      <c r="BR75" s="19" t="str">
        <f t="shared" ca="1" si="596"/>
        <v>-</v>
      </c>
      <c r="BS75" s="5" t="str">
        <f t="shared" ca="1" si="597"/>
        <v>-</v>
      </c>
      <c r="BT75" s="19" t="str">
        <f t="shared" ca="1" si="598"/>
        <v>-</v>
      </c>
      <c r="BU75" s="19" t="str">
        <f t="shared" ca="1" si="598"/>
        <v>-</v>
      </c>
      <c r="BV75" s="19" t="str">
        <f t="shared" ca="1" si="598"/>
        <v>-</v>
      </c>
      <c r="BW75" s="5" t="str">
        <f t="shared" ca="1" si="599"/>
        <v>-</v>
      </c>
      <c r="BX75" s="9"/>
      <c r="BY75" s="5" t="b">
        <f t="shared" si="600"/>
        <v>0</v>
      </c>
      <c r="BZ75" s="5" t="str">
        <f t="shared" ca="1" si="601"/>
        <v>-</v>
      </c>
      <c r="CA75" s="5" t="str">
        <f t="shared" ref="CA75:CH80" ca="1" si="730">IF($K75="",CA$23,ABS($K75)=CA$15)</f>
        <v>-</v>
      </c>
      <c r="CB75" s="5" t="str">
        <f t="shared" ca="1" si="730"/>
        <v>-</v>
      </c>
      <c r="CC75" s="5" t="str">
        <f t="shared" ca="1" si="730"/>
        <v>-</v>
      </c>
      <c r="CD75" s="5" t="str">
        <f t="shared" ca="1" si="730"/>
        <v>-</v>
      </c>
      <c r="CE75" s="5" t="str">
        <f t="shared" ca="1" si="730"/>
        <v>-</v>
      </c>
      <c r="CF75" s="5" t="str">
        <f t="shared" ca="1" si="730"/>
        <v>-</v>
      </c>
      <c r="CG75" s="5" t="str">
        <f t="shared" ca="1" si="730"/>
        <v>-</v>
      </c>
      <c r="CH75" s="5" t="str">
        <f t="shared" ca="1" si="730"/>
        <v>-</v>
      </c>
      <c r="CI75" s="9"/>
      <c r="CJ75" s="12" t="b">
        <v>1</v>
      </c>
      <c r="CK75" s="12" t="b">
        <v>1</v>
      </c>
      <c r="CL75" s="12" t="b">
        <v>1</v>
      </c>
      <c r="CM75" s="12">
        <v>22312000005</v>
      </c>
      <c r="CN75" s="12" t="b">
        <v>0</v>
      </c>
      <c r="CO75" s="19" t="str">
        <f t="shared" ca="1" si="603"/>
        <v>-</v>
      </c>
      <c r="CP75" s="19" t="str">
        <f t="shared" ca="1" si="603"/>
        <v>-</v>
      </c>
      <c r="CQ75" s="19" t="str">
        <f t="shared" ca="1" si="603"/>
        <v>-</v>
      </c>
      <c r="CR75" s="433">
        <f t="shared" si="604"/>
        <v>652</v>
      </c>
      <c r="CS75" s="433">
        <f t="shared" si="604"/>
        <v>686</v>
      </c>
      <c r="CT75" s="433">
        <f t="shared" si="604"/>
        <v>721</v>
      </c>
      <c r="CU75" s="144">
        <f t="shared" si="605"/>
        <v>378</v>
      </c>
      <c r="CV75" s="144">
        <f t="shared" si="605"/>
        <v>413</v>
      </c>
      <c r="CW75" s="144">
        <f t="shared" si="605"/>
        <v>448</v>
      </c>
      <c r="CX75" s="19" t="str">
        <f t="shared" ref="CX75:DN80" ca="1" si="731">OFFSET(CX$5,$B75,0)</f>
        <v>-</v>
      </c>
      <c r="CY75" s="19" t="str">
        <f t="shared" ca="1" si="731"/>
        <v>-</v>
      </c>
      <c r="CZ75" s="19" t="str">
        <f t="shared" ca="1" si="731"/>
        <v>-</v>
      </c>
      <c r="DA75" s="19" t="str">
        <f t="shared" ca="1" si="731"/>
        <v>-</v>
      </c>
      <c r="DB75" s="19" t="str">
        <f t="shared" ca="1" si="731"/>
        <v>-</v>
      </c>
      <c r="DC75" s="19" t="str">
        <f t="shared" ca="1" si="731"/>
        <v>-</v>
      </c>
      <c r="DD75" s="19">
        <f t="shared" ca="1" si="731"/>
        <v>1</v>
      </c>
      <c r="DE75" s="19">
        <f t="shared" ca="1" si="731"/>
        <v>1</v>
      </c>
      <c r="DF75" s="19">
        <f t="shared" ca="1" si="731"/>
        <v>0</v>
      </c>
      <c r="DG75" s="19" t="str">
        <f t="shared" ca="1" si="731"/>
        <v>-</v>
      </c>
      <c r="DH75" s="19" t="str">
        <f t="shared" ca="1" si="731"/>
        <v>-</v>
      </c>
      <c r="DI75" s="19" t="str">
        <f t="shared" ca="1" si="731"/>
        <v>-</v>
      </c>
      <c r="DJ75" s="19" t="str">
        <f t="shared" ca="1" si="731"/>
        <v>-</v>
      </c>
      <c r="DK75" s="19" t="str">
        <f t="shared" ca="1" si="731"/>
        <v>-</v>
      </c>
      <c r="DL75" s="19">
        <f t="shared" ca="1" si="731"/>
        <v>0</v>
      </c>
      <c r="DM75" s="19" t="str">
        <f t="shared" ca="1" si="731"/>
        <v>-</v>
      </c>
      <c r="DN75" s="19" t="str">
        <f t="shared" ca="1" si="731"/>
        <v>-</v>
      </c>
      <c r="DO75" s="19" t="str">
        <f t="shared" ca="1" si="603"/>
        <v>-</v>
      </c>
      <c r="DP75" s="19">
        <f t="shared" ca="1" si="603"/>
        <v>0</v>
      </c>
      <c r="DQ75" s="19">
        <f t="shared" ca="1" si="603"/>
        <v>0</v>
      </c>
      <c r="DR75" s="9"/>
      <c r="DS75" s="19">
        <f t="shared" ca="1" si="700"/>
        <v>0</v>
      </c>
      <c r="DT75" s="19">
        <f t="shared" ca="1" si="700"/>
        <v>0</v>
      </c>
      <c r="DU75" s="19">
        <f t="shared" ca="1" si="700"/>
        <v>0</v>
      </c>
      <c r="DV75" s="19">
        <f t="shared" ca="1" si="700"/>
        <v>0</v>
      </c>
      <c r="DW75" s="19">
        <f t="shared" ca="1" si="700"/>
        <v>0</v>
      </c>
      <c r="DX75" s="19">
        <f t="shared" ca="1" si="700"/>
        <v>0</v>
      </c>
      <c r="DY75" s="19">
        <f t="shared" ca="1" si="700"/>
        <v>0</v>
      </c>
      <c r="DZ75" s="19">
        <f t="shared" ca="1" si="700"/>
        <v>0</v>
      </c>
      <c r="EA75" s="19">
        <f t="shared" ca="1" si="700"/>
        <v>0</v>
      </c>
      <c r="EB75" s="19">
        <f t="shared" ca="1" si="700"/>
        <v>0</v>
      </c>
      <c r="EC75" s="19">
        <f t="shared" ca="1" si="700"/>
        <v>0</v>
      </c>
      <c r="ED75" s="19">
        <f t="shared" ca="1" si="700"/>
        <v>0</v>
      </c>
      <c r="EE75" s="19">
        <f t="shared" ca="1" si="700"/>
        <v>0</v>
      </c>
      <c r="EF75" s="433">
        <f t="shared" si="608"/>
        <v>0</v>
      </c>
      <c r="EG75" s="433">
        <f t="shared" si="608"/>
        <v>0</v>
      </c>
      <c r="EH75" s="116">
        <f t="shared" si="609"/>
        <v>0</v>
      </c>
      <c r="EI75" s="116">
        <f t="shared" ca="1" si="609"/>
        <v>0</v>
      </c>
      <c r="EJ75" s="116">
        <f t="shared" ca="1" si="609"/>
        <v>0</v>
      </c>
      <c r="EK75" s="116">
        <f t="shared" ca="1" si="609"/>
        <v>0</v>
      </c>
      <c r="EL75" s="116">
        <f t="shared" ca="1" si="609"/>
        <v>0</v>
      </c>
      <c r="EM75" s="537">
        <f t="shared" ca="1" si="610"/>
        <v>0</v>
      </c>
      <c r="EN75" s="116">
        <f t="shared" ca="1" si="611"/>
        <v>0</v>
      </c>
      <c r="EO75" s="116">
        <f t="shared" ca="1" si="611"/>
        <v>0</v>
      </c>
      <c r="EP75" s="116">
        <f t="shared" ca="1" si="611"/>
        <v>0</v>
      </c>
      <c r="EQ75" s="116">
        <f t="shared" ca="1" si="611"/>
        <v>0</v>
      </c>
      <c r="ER75" s="116">
        <f t="shared" ca="1" si="611"/>
        <v>0</v>
      </c>
      <c r="ES75" s="537">
        <f t="shared" ca="1" si="612"/>
        <v>0</v>
      </c>
      <c r="ET75" s="116">
        <f t="shared" ca="1" si="613"/>
        <v>0</v>
      </c>
      <c r="EU75" s="116">
        <f t="shared" ca="1" si="613"/>
        <v>0</v>
      </c>
      <c r="EV75" s="116">
        <f t="shared" ca="1" si="613"/>
        <v>0</v>
      </c>
      <c r="EW75" s="116">
        <f t="shared" ca="1" si="613"/>
        <v>0</v>
      </c>
      <c r="EX75" s="116">
        <f t="shared" ca="1" si="613"/>
        <v>0</v>
      </c>
      <c r="EY75" s="537">
        <f t="shared" ca="1" si="614"/>
        <v>0</v>
      </c>
      <c r="EZ75" s="116">
        <f t="shared" ca="1" si="615"/>
        <v>0</v>
      </c>
      <c r="FA75" s="116">
        <f t="shared" ca="1" si="615"/>
        <v>0</v>
      </c>
      <c r="FB75" s="116">
        <f t="shared" ca="1" si="615"/>
        <v>0</v>
      </c>
      <c r="FC75" s="116">
        <f t="shared" ca="1" si="615"/>
        <v>0</v>
      </c>
      <c r="FD75" s="116">
        <f t="shared" ca="1" si="615"/>
        <v>0</v>
      </c>
      <c r="FE75" s="537">
        <f t="shared" ca="1" si="616"/>
        <v>0</v>
      </c>
      <c r="FF75" s="116">
        <f t="shared" ca="1" si="617"/>
        <v>0</v>
      </c>
      <c r="FG75" s="116">
        <f t="shared" ca="1" si="617"/>
        <v>0</v>
      </c>
      <c r="FH75" s="116">
        <f t="shared" ca="1" si="617"/>
        <v>0</v>
      </c>
      <c r="FI75" s="116">
        <f t="shared" ca="1" si="617"/>
        <v>0</v>
      </c>
      <c r="FJ75" s="116">
        <f t="shared" ca="1" si="617"/>
        <v>0</v>
      </c>
      <c r="FK75" s="537">
        <f t="shared" ca="1" si="618"/>
        <v>0</v>
      </c>
      <c r="FL75" s="116">
        <f t="shared" ca="1" si="619"/>
        <v>0</v>
      </c>
      <c r="FM75" s="116">
        <f t="shared" ca="1" si="619"/>
        <v>0</v>
      </c>
      <c r="FN75" s="116">
        <f t="shared" ca="1" si="619"/>
        <v>0</v>
      </c>
      <c r="FO75" s="116">
        <f t="shared" ca="1" si="619"/>
        <v>0</v>
      </c>
      <c r="FP75" s="116">
        <f t="shared" ca="1" si="619"/>
        <v>0</v>
      </c>
      <c r="FQ75" s="537">
        <f t="shared" ca="1" si="620"/>
        <v>0</v>
      </c>
      <c r="FR75" s="117">
        <f t="shared" ca="1" si="621"/>
        <v>0</v>
      </c>
      <c r="FS75" s="117">
        <f t="shared" ca="1" si="621"/>
        <v>0</v>
      </c>
      <c r="FT75" s="117">
        <f t="shared" ca="1" si="621"/>
        <v>0</v>
      </c>
      <c r="FU75" s="117">
        <f t="shared" ca="1" si="621"/>
        <v>0</v>
      </c>
      <c r="FV75" s="556">
        <f t="shared" ca="1" si="722"/>
        <v>0</v>
      </c>
      <c r="FW75" s="556">
        <f t="shared" ca="1" si="722"/>
        <v>0</v>
      </c>
      <c r="FX75" s="556">
        <f t="shared" ca="1" si="722"/>
        <v>0</v>
      </c>
      <c r="FY75" s="556">
        <f t="shared" ca="1" si="722"/>
        <v>0</v>
      </c>
      <c r="FZ75" s="556">
        <f t="shared" ca="1" si="722"/>
        <v>0</v>
      </c>
      <c r="GA75" s="556">
        <f t="shared" ca="1" si="722"/>
        <v>0</v>
      </c>
      <c r="GB75" s="556">
        <f t="shared" ca="1" si="722"/>
        <v>0</v>
      </c>
      <c r="GC75" s="556">
        <f t="shared" ca="1" si="722"/>
        <v>0</v>
      </c>
      <c r="GD75" s="556">
        <f t="shared" ca="1" si="722"/>
        <v>0</v>
      </c>
      <c r="GE75" s="556">
        <f t="shared" ca="1" si="722"/>
        <v>0</v>
      </c>
      <c r="GF75" s="556">
        <f t="shared" ca="1" si="722"/>
        <v>0</v>
      </c>
      <c r="GG75" s="556">
        <f t="shared" ca="1" si="722"/>
        <v>0</v>
      </c>
      <c r="GH75" s="556">
        <f t="shared" ca="1" si="722"/>
        <v>0</v>
      </c>
      <c r="GI75" s="556">
        <f t="shared" ca="1" si="722"/>
        <v>0</v>
      </c>
      <c r="GJ75" s="556">
        <f t="shared" ca="1" si="722"/>
        <v>0</v>
      </c>
      <c r="GK75" s="556">
        <f t="shared" ca="1" si="722"/>
        <v>0</v>
      </c>
      <c r="GL75" s="556">
        <f t="shared" ca="1" si="722"/>
        <v>0</v>
      </c>
      <c r="GM75" s="556">
        <f t="shared" ca="1" si="722"/>
        <v>0</v>
      </c>
      <c r="GN75" s="556">
        <f t="shared" ca="1" si="722"/>
        <v>0</v>
      </c>
      <c r="GO75" s="556">
        <f t="shared" ca="1" si="722"/>
        <v>0</v>
      </c>
      <c r="GP75" s="19">
        <f t="shared" ca="1" si="623"/>
        <v>0</v>
      </c>
      <c r="GQ75" s="116">
        <f t="shared" ca="1" si="624"/>
        <v>0</v>
      </c>
      <c r="GR75" s="116">
        <f t="shared" ca="1" si="624"/>
        <v>0</v>
      </c>
      <c r="GS75" s="116">
        <f t="shared" ca="1" si="624"/>
        <v>0</v>
      </c>
      <c r="GT75" s="116">
        <f t="shared" ca="1" si="624"/>
        <v>0</v>
      </c>
      <c r="GU75" s="116">
        <f t="shared" ca="1" si="624"/>
        <v>0</v>
      </c>
      <c r="GV75" s="537">
        <f t="shared" ca="1" si="625"/>
        <v>0</v>
      </c>
      <c r="GW75" s="116">
        <f t="shared" ca="1" si="626"/>
        <v>0</v>
      </c>
      <c r="GX75" s="116">
        <f t="shared" ca="1" si="626"/>
        <v>0</v>
      </c>
      <c r="GY75" s="116">
        <f t="shared" ca="1" si="626"/>
        <v>0</v>
      </c>
      <c r="GZ75" s="116">
        <f t="shared" ca="1" si="626"/>
        <v>0</v>
      </c>
      <c r="HA75" s="116">
        <f t="shared" ca="1" si="626"/>
        <v>0</v>
      </c>
      <c r="HB75" s="537">
        <f t="shared" ca="1" si="627"/>
        <v>0</v>
      </c>
      <c r="HC75" s="116">
        <f t="shared" ca="1" si="628"/>
        <v>0</v>
      </c>
      <c r="HD75" s="116">
        <f t="shared" ca="1" si="628"/>
        <v>0</v>
      </c>
      <c r="HE75" s="116">
        <f t="shared" ca="1" si="628"/>
        <v>0</v>
      </c>
      <c r="HF75" s="116">
        <f t="shared" ca="1" si="628"/>
        <v>0</v>
      </c>
      <c r="HG75" s="116">
        <f t="shared" ca="1" si="628"/>
        <v>0</v>
      </c>
      <c r="HH75" s="537">
        <f t="shared" ca="1" si="629"/>
        <v>0</v>
      </c>
      <c r="HI75" s="116">
        <f t="shared" ca="1" si="630"/>
        <v>0</v>
      </c>
      <c r="HJ75" s="116">
        <f t="shared" ca="1" si="630"/>
        <v>0</v>
      </c>
      <c r="HK75" s="116">
        <f t="shared" ca="1" si="630"/>
        <v>0</v>
      </c>
      <c r="HL75" s="116">
        <f t="shared" ca="1" si="630"/>
        <v>0</v>
      </c>
      <c r="HM75" s="116">
        <f t="shared" ca="1" si="630"/>
        <v>0</v>
      </c>
      <c r="HN75" s="537">
        <f t="shared" ca="1" si="631"/>
        <v>0</v>
      </c>
      <c r="HO75" s="116">
        <f t="shared" ca="1" si="632"/>
        <v>0</v>
      </c>
      <c r="HP75" s="116">
        <f t="shared" ca="1" si="632"/>
        <v>0</v>
      </c>
      <c r="HQ75" s="116">
        <f t="shared" ca="1" si="632"/>
        <v>0</v>
      </c>
      <c r="HR75" s="116">
        <f t="shared" ca="1" si="632"/>
        <v>0</v>
      </c>
      <c r="HS75" s="116">
        <f t="shared" ca="1" si="632"/>
        <v>0</v>
      </c>
      <c r="HT75" s="537">
        <f t="shared" ca="1" si="633"/>
        <v>0</v>
      </c>
      <c r="HU75" s="116">
        <f t="shared" ca="1" si="634"/>
        <v>0</v>
      </c>
      <c r="HV75" s="116">
        <f t="shared" ca="1" si="634"/>
        <v>0</v>
      </c>
      <c r="HW75" s="116">
        <f t="shared" ca="1" si="634"/>
        <v>0</v>
      </c>
      <c r="HX75" s="116">
        <f t="shared" ca="1" si="634"/>
        <v>0</v>
      </c>
      <c r="HY75" s="116">
        <f t="shared" ca="1" si="634"/>
        <v>0</v>
      </c>
      <c r="HZ75" s="537">
        <f t="shared" ca="1" si="635"/>
        <v>0</v>
      </c>
      <c r="IA75" s="117">
        <f t="shared" ca="1" si="636"/>
        <v>0</v>
      </c>
      <c r="IB75" s="117">
        <f t="shared" ca="1" si="636"/>
        <v>0</v>
      </c>
      <c r="IC75" s="117">
        <f t="shared" ca="1" si="636"/>
        <v>0</v>
      </c>
      <c r="ID75" s="117">
        <f t="shared" ca="1" si="636"/>
        <v>0</v>
      </c>
      <c r="IE75" s="556">
        <f t="shared" ca="1" si="723"/>
        <v>0</v>
      </c>
      <c r="IF75" s="556">
        <f t="shared" ca="1" si="723"/>
        <v>0</v>
      </c>
      <c r="IG75" s="556">
        <f t="shared" ca="1" si="723"/>
        <v>0</v>
      </c>
      <c r="IH75" s="556">
        <f t="shared" ca="1" si="723"/>
        <v>0</v>
      </c>
      <c r="II75" s="556">
        <f t="shared" ca="1" si="723"/>
        <v>0</v>
      </c>
      <c r="IJ75" s="556">
        <f t="shared" ca="1" si="723"/>
        <v>0</v>
      </c>
      <c r="IK75" s="556">
        <f t="shared" ca="1" si="723"/>
        <v>0</v>
      </c>
      <c r="IL75" s="556">
        <f t="shared" ca="1" si="723"/>
        <v>0</v>
      </c>
      <c r="IM75" s="556">
        <f t="shared" ca="1" si="723"/>
        <v>0</v>
      </c>
      <c r="IN75" s="556">
        <f t="shared" ca="1" si="723"/>
        <v>0</v>
      </c>
      <c r="IO75" s="556">
        <f t="shared" ca="1" si="723"/>
        <v>0</v>
      </c>
      <c r="IP75" s="556">
        <f t="shared" ca="1" si="723"/>
        <v>0</v>
      </c>
      <c r="IQ75" s="556">
        <f t="shared" ca="1" si="723"/>
        <v>0</v>
      </c>
      <c r="IR75" s="556">
        <f t="shared" ca="1" si="723"/>
        <v>0</v>
      </c>
      <c r="IS75" s="556">
        <f t="shared" ca="1" si="723"/>
        <v>0</v>
      </c>
      <c r="IT75" s="556">
        <f t="shared" ca="1" si="723"/>
        <v>0</v>
      </c>
      <c r="IU75" s="556">
        <f t="shared" ca="1" si="723"/>
        <v>0</v>
      </c>
      <c r="IV75" s="556">
        <f t="shared" ca="1" si="723"/>
        <v>0</v>
      </c>
      <c r="IW75" s="556">
        <f t="shared" ca="1" si="723"/>
        <v>0</v>
      </c>
      <c r="IX75" s="556">
        <f t="shared" ca="1" si="723"/>
        <v>0</v>
      </c>
      <c r="IY75" s="19">
        <f t="shared" ca="1" si="638"/>
        <v>0</v>
      </c>
      <c r="IZ75" s="5">
        <f t="shared" si="639"/>
        <v>67</v>
      </c>
      <c r="JA75" s="9"/>
      <c r="JB75" s="5">
        <f t="shared" si="640"/>
        <v>1</v>
      </c>
      <c r="JC75" s="5" t="b">
        <f t="shared" si="640"/>
        <v>0</v>
      </c>
      <c r="JD75" s="19">
        <f t="shared" ca="1" si="709"/>
        <v>0</v>
      </c>
      <c r="JE75" s="5">
        <f t="shared" si="642"/>
        <v>0</v>
      </c>
      <c r="JF75" s="5">
        <f t="shared" si="643"/>
        <v>1.2500000000000001E-2</v>
      </c>
      <c r="JG75" s="5">
        <f t="shared" si="644"/>
        <v>0</v>
      </c>
      <c r="JH75" s="19">
        <f t="shared" ca="1" si="709"/>
        <v>0</v>
      </c>
      <c r="JI75" s="5">
        <f t="shared" si="645"/>
        <v>60</v>
      </c>
      <c r="JJ75" s="5">
        <f t="shared" si="646"/>
        <v>1</v>
      </c>
      <c r="JK75" s="19">
        <f t="shared" ca="1" si="709"/>
        <v>0</v>
      </c>
      <c r="JL75" s="19">
        <f t="shared" ca="1" si="709"/>
        <v>0</v>
      </c>
      <c r="JM75" s="19">
        <f t="shared" ca="1" si="709"/>
        <v>0</v>
      </c>
      <c r="JN75" s="19">
        <f t="shared" ca="1" si="709"/>
        <v>0</v>
      </c>
      <c r="JO75" s="19">
        <f t="shared" ca="1" si="709"/>
        <v>0</v>
      </c>
      <c r="JP75" s="19">
        <f t="shared" ca="1" si="709"/>
        <v>0</v>
      </c>
      <c r="JQ75" s="19">
        <f t="shared" ca="1" si="709"/>
        <v>0</v>
      </c>
      <c r="JR75" s="19">
        <f t="shared" ca="1" si="709"/>
        <v>0</v>
      </c>
      <c r="JS75" s="19">
        <f t="shared" ca="1" si="709"/>
        <v>0</v>
      </c>
      <c r="JT75" s="19">
        <f t="shared" ca="1" si="709"/>
        <v>0</v>
      </c>
      <c r="JU75" s="19">
        <f t="shared" ca="1" si="709"/>
        <v>0</v>
      </c>
      <c r="JV75" s="19">
        <f t="shared" ca="1" si="709"/>
        <v>0</v>
      </c>
      <c r="JW75" s="19">
        <f t="shared" ca="1" si="709"/>
        <v>0</v>
      </c>
      <c r="JX75" s="19">
        <f t="shared" ca="1" si="709"/>
        <v>0</v>
      </c>
      <c r="JY75" s="19">
        <f t="shared" ca="1" si="709"/>
        <v>0</v>
      </c>
      <c r="JZ75" s="19">
        <f t="shared" ca="1" si="709"/>
        <v>0</v>
      </c>
      <c r="KA75" s="19">
        <f t="shared" ca="1" si="709"/>
        <v>0</v>
      </c>
      <c r="KB75" s="19">
        <f t="shared" ca="1" si="709"/>
        <v>0</v>
      </c>
      <c r="KC75" s="19">
        <f t="shared" ca="1" si="709"/>
        <v>0</v>
      </c>
      <c r="KD75" s="19">
        <f t="shared" ca="1" si="709"/>
        <v>0</v>
      </c>
      <c r="KE75" s="19">
        <f t="shared" ca="1" si="709"/>
        <v>0</v>
      </c>
      <c r="KF75" s="5">
        <f t="shared" si="647"/>
        <v>0</v>
      </c>
      <c r="KG75" s="5">
        <f t="shared" si="647"/>
        <v>6.25E-2</v>
      </c>
      <c r="KH75" s="5">
        <f t="shared" si="647"/>
        <v>6.25E-2</v>
      </c>
      <c r="KI75" s="5">
        <f t="shared" si="647"/>
        <v>6.25E-2</v>
      </c>
      <c r="KJ75" s="19">
        <f t="shared" ca="1" si="709"/>
        <v>0</v>
      </c>
      <c r="KK75" s="19">
        <f t="shared" ca="1" si="709"/>
        <v>0</v>
      </c>
      <c r="KL75" s="19">
        <f t="shared" ca="1" si="709"/>
        <v>0</v>
      </c>
      <c r="KM75" s="19">
        <f t="shared" ca="1" si="709"/>
        <v>0</v>
      </c>
      <c r="KN75" s="19">
        <f t="shared" ca="1" si="709"/>
        <v>1</v>
      </c>
      <c r="KO75" s="19">
        <f t="shared" ca="1" si="709"/>
        <v>0</v>
      </c>
      <c r="KP75" s="19">
        <f t="shared" ca="1" si="709"/>
        <v>1</v>
      </c>
      <c r="KQ75" s="9"/>
      <c r="KR75" s="5" t="b">
        <f t="shared" ca="1" si="648"/>
        <v>1</v>
      </c>
      <c r="KS75" s="5" t="b">
        <f t="shared" si="649"/>
        <v>0</v>
      </c>
      <c r="KT75" s="5" t="b">
        <f t="shared" si="649"/>
        <v>0</v>
      </c>
      <c r="KU75" s="5" t="b">
        <f t="shared" si="649"/>
        <v>1</v>
      </c>
      <c r="KV75" s="136">
        <f t="shared" si="650"/>
        <v>2</v>
      </c>
      <c r="KW75" s="136">
        <f t="shared" si="650"/>
        <v>2</v>
      </c>
      <c r="KX75" s="5" t="b">
        <f t="shared" si="651"/>
        <v>0</v>
      </c>
      <c r="KY75" s="5" t="b">
        <f t="shared" si="651"/>
        <v>1</v>
      </c>
      <c r="KZ75" s="5" t="b">
        <f t="shared" si="651"/>
        <v>1</v>
      </c>
      <c r="LA75" s="5" t="b">
        <f t="shared" si="651"/>
        <v>0</v>
      </c>
      <c r="LB75" s="5">
        <f t="shared" si="652"/>
        <v>1</v>
      </c>
      <c r="LC75" s="5">
        <f t="shared" si="652"/>
        <v>0</v>
      </c>
      <c r="LD75" s="5" t="b">
        <f t="shared" si="653"/>
        <v>0</v>
      </c>
      <c r="LE75" s="5" t="str" cm="1">
        <f t="array" aca="1" ref="LE75" ca="1">IF(OR(LF75:LM75&lt;&gt;"-"),TRUE,"-")</f>
        <v>-</v>
      </c>
      <c r="LF75" s="19" t="str">
        <f t="shared" ref="LF75:LM80" ca="1" si="732">OFFSET(LF$5,$B75,0)</f>
        <v>-</v>
      </c>
      <c r="LG75" s="19" t="str">
        <f t="shared" ca="1" si="732"/>
        <v>-</v>
      </c>
      <c r="LH75" s="19" t="str">
        <f t="shared" ca="1" si="732"/>
        <v>-</v>
      </c>
      <c r="LI75" s="19" t="str">
        <f t="shared" ca="1" si="732"/>
        <v>-</v>
      </c>
      <c r="LJ75" s="19" t="str">
        <f t="shared" ca="1" si="732"/>
        <v>-</v>
      </c>
      <c r="LK75" s="19" t="str">
        <f t="shared" ca="1" si="732"/>
        <v>-</v>
      </c>
      <c r="LL75" s="19" t="str">
        <f t="shared" ca="1" si="732"/>
        <v>-</v>
      </c>
      <c r="LM75" s="19" t="str">
        <f t="shared" ca="1" si="732"/>
        <v>-</v>
      </c>
      <c r="LN75" s="466">
        <v>5000</v>
      </c>
      <c r="LO75" s="5" t="b">
        <f t="array" aca="1" ref="LO75" ca="1">IF(OR(LP75:LV75&lt;&gt;"-"),TRUE,"-")</f>
        <v>1</v>
      </c>
      <c r="LP75" s="19">
        <f t="shared" ca="1" si="714"/>
        <v>0</v>
      </c>
      <c r="LQ75" s="19" t="str">
        <f t="shared" ca="1" si="714"/>
        <v>-</v>
      </c>
      <c r="LR75" s="19">
        <f t="shared" ca="1" si="714"/>
        <v>999999</v>
      </c>
      <c r="LS75" s="19">
        <f t="shared" ca="1" si="714"/>
        <v>999999</v>
      </c>
      <c r="LT75" s="19">
        <f t="shared" ca="1" si="714"/>
        <v>999999</v>
      </c>
      <c r="LU75" s="19">
        <f t="shared" ca="1" si="714"/>
        <v>999999</v>
      </c>
      <c r="LV75" s="19">
        <f t="shared" ca="1" si="714"/>
        <v>999999</v>
      </c>
      <c r="LW75" s="19" t="str">
        <f t="shared" ca="1" si="714"/>
        <v>-</v>
      </c>
      <c r="LX75" s="19" t="str">
        <f ca="1">OFFSET(LX$5,$B75,0)</f>
        <v>-</v>
      </c>
      <c r="LY75" s="19" t="str">
        <f ca="1">OFFSET(LY$5,$B75,0)</f>
        <v>-</v>
      </c>
      <c r="LZ75" s="19" t="b">
        <f t="shared" ca="1" si="656"/>
        <v>1</v>
      </c>
      <c r="MA75" s="19">
        <f t="shared" ca="1" si="656"/>
        <v>0</v>
      </c>
      <c r="MB75" s="5" t="str">
        <f t="shared" si="657"/>
        <v>-</v>
      </c>
      <c r="MC75" s="5" t="str">
        <f t="shared" si="657"/>
        <v>-</v>
      </c>
      <c r="MD75" s="5" t="str">
        <f t="shared" si="657"/>
        <v>-</v>
      </c>
      <c r="ME75" s="5" t="str">
        <f t="shared" si="657"/>
        <v>-</v>
      </c>
      <c r="MF75" s="19" t="str">
        <f t="shared" ca="1" si="724"/>
        <v>-</v>
      </c>
      <c r="MG75" s="19" t="str">
        <f t="shared" ca="1" si="724"/>
        <v>-</v>
      </c>
      <c r="MH75" s="19" t="str">
        <f t="shared" ca="1" si="724"/>
        <v>-</v>
      </c>
      <c r="MI75" s="19" t="str">
        <f t="shared" ca="1" si="724"/>
        <v>-</v>
      </c>
      <c r="MJ75" s="19">
        <f t="shared" ca="1" si="724"/>
        <v>0.5</v>
      </c>
      <c r="MK75" s="19">
        <f t="shared" ca="1" si="724"/>
        <v>0.5</v>
      </c>
      <c r="ML75" s="19" t="str">
        <f t="shared" ca="1" si="724"/>
        <v>-</v>
      </c>
      <c r="MM75" s="5">
        <f t="shared" si="659"/>
        <v>0</v>
      </c>
      <c r="MN75" s="5">
        <f t="shared" si="659"/>
        <v>500</v>
      </c>
      <c r="MO75" s="5">
        <f t="shared" si="659"/>
        <v>500</v>
      </c>
      <c r="MP75" s="5" t="str">
        <f t="shared" si="659"/>
        <v>-</v>
      </c>
      <c r="MQ75" s="5">
        <f t="shared" si="659"/>
        <v>150</v>
      </c>
      <c r="MR75" s="5">
        <f t="shared" si="659"/>
        <v>364</v>
      </c>
      <c r="MS75" s="5">
        <f t="shared" si="660"/>
        <v>1</v>
      </c>
      <c r="MT75" s="9"/>
      <c r="MU75" s="19">
        <f t="shared" ca="1" si="724"/>
        <v>70</v>
      </c>
      <c r="MV75" s="19">
        <f t="shared" ca="1" si="724"/>
        <v>50</v>
      </c>
      <c r="MW75" s="19">
        <f t="shared" ca="1" si="724"/>
        <v>75</v>
      </c>
      <c r="MX75" s="19">
        <f t="shared" ca="1" si="724"/>
        <v>50</v>
      </c>
      <c r="MY75" s="5">
        <f t="shared" si="661"/>
        <v>1</v>
      </c>
      <c r="MZ75" s="5">
        <f t="shared" si="662"/>
        <v>1</v>
      </c>
      <c r="NA75" s="5">
        <f t="shared" si="663"/>
        <v>1.2</v>
      </c>
      <c r="NB75" s="9"/>
      <c r="NC75" s="19" t="b">
        <f t="shared" ca="1" si="725"/>
        <v>0</v>
      </c>
      <c r="ND75" s="19" t="b">
        <f t="shared" ca="1" si="725"/>
        <v>0</v>
      </c>
      <c r="NE75" s="19">
        <f t="shared" ca="1" si="725"/>
        <v>2</v>
      </c>
      <c r="NF75" s="19">
        <f t="shared" ca="1" si="725"/>
        <v>1</v>
      </c>
      <c r="NG75" s="19">
        <f t="shared" ca="1" si="725"/>
        <v>2</v>
      </c>
      <c r="NH75" s="19">
        <f t="shared" ca="1" si="725"/>
        <v>0</v>
      </c>
      <c r="NI75" s="19" t="str">
        <f t="shared" ca="1" si="725"/>
        <v>-</v>
      </c>
      <c r="NJ75" s="466" t="b">
        <v>1</v>
      </c>
      <c r="NK75" s="19">
        <f t="shared" ca="1" si="725"/>
        <v>448.65000000000003</v>
      </c>
      <c r="NL75" s="19" t="str">
        <f t="shared" ca="1" si="725"/>
        <v>-</v>
      </c>
      <c r="NM75" s="19">
        <f t="shared" ca="1" si="724"/>
        <v>1</v>
      </c>
      <c r="NN75" s="19">
        <f t="shared" ca="1" si="724"/>
        <v>1</v>
      </c>
      <c r="NO75" s="19">
        <f t="shared" ca="1" si="724"/>
        <v>1</v>
      </c>
      <c r="NP75" s="19">
        <f t="shared" ca="1" si="724"/>
        <v>1</v>
      </c>
      <c r="NQ75" s="19">
        <f t="shared" ca="1" si="724"/>
        <v>1</v>
      </c>
      <c r="NR75" s="19">
        <f t="shared" ca="1" si="724"/>
        <v>1</v>
      </c>
      <c r="NS75" s="19">
        <f t="shared" ca="1" si="724"/>
        <v>1</v>
      </c>
      <c r="NT75" s="19">
        <f t="shared" ca="1" si="724"/>
        <v>1</v>
      </c>
      <c r="NU75" s="19">
        <f t="shared" ca="1" si="724"/>
        <v>1</v>
      </c>
      <c r="NV75" s="9"/>
      <c r="NW75" s="539" t="str">
        <f t="shared" si="706"/>
        <v>-</v>
      </c>
      <c r="NX75" s="539" t="str">
        <f t="shared" si="706"/>
        <v>-</v>
      </c>
      <c r="NY75" s="539" t="str">
        <f t="shared" si="706"/>
        <v>-</v>
      </c>
      <c r="NZ75" s="539" t="str">
        <f t="shared" ref="NZ75:PF75" si="733">IF(AND($O75=NZ$19, $AP75=NZ$21),TRUE,"-")</f>
        <v>-</v>
      </c>
      <c r="OA75" s="539" t="str">
        <f t="shared" si="733"/>
        <v>-</v>
      </c>
      <c r="OB75" s="539" t="str">
        <f t="shared" si="733"/>
        <v>-</v>
      </c>
      <c r="OC75" s="539" t="str">
        <f t="shared" ca="1" si="733"/>
        <v>-</v>
      </c>
      <c r="OD75" s="539" t="str">
        <f t="shared" ca="1" si="733"/>
        <v>-</v>
      </c>
      <c r="OE75" s="539" t="str">
        <f t="shared" ca="1" si="733"/>
        <v>-</v>
      </c>
      <c r="OF75" s="539" t="str">
        <f t="shared" ca="1" si="733"/>
        <v>-</v>
      </c>
      <c r="OG75" s="539" t="str">
        <f t="shared" ca="1" si="733"/>
        <v>-</v>
      </c>
      <c r="OH75" s="539" t="str">
        <f t="shared" ca="1" si="733"/>
        <v>-</v>
      </c>
      <c r="OI75" s="539" t="str">
        <f t="shared" ca="1" si="733"/>
        <v>-</v>
      </c>
      <c r="OJ75" s="539" t="str">
        <f t="shared" ca="1" si="733"/>
        <v>-</v>
      </c>
      <c r="OK75" s="539" t="str">
        <f t="shared" ca="1" si="733"/>
        <v>-</v>
      </c>
      <c r="OL75" s="539" t="str">
        <f t="shared" ca="1" si="733"/>
        <v>-</v>
      </c>
      <c r="OM75" s="539" t="str">
        <f t="shared" ca="1" si="733"/>
        <v>-</v>
      </c>
      <c r="ON75" s="539" t="str">
        <f t="shared" ca="1" si="733"/>
        <v>-</v>
      </c>
      <c r="OO75" s="539" t="str">
        <f t="shared" ca="1" si="733"/>
        <v>-</v>
      </c>
      <c r="OP75" s="539" t="str">
        <f t="shared" ca="1" si="733"/>
        <v>-</v>
      </c>
      <c r="OQ75" s="539" t="str">
        <f t="shared" ca="1" si="733"/>
        <v>-</v>
      </c>
      <c r="OR75" s="539" t="str">
        <f t="shared" ca="1" si="733"/>
        <v>-</v>
      </c>
      <c r="OS75" s="539" t="str">
        <f t="shared" ca="1" si="733"/>
        <v>-</v>
      </c>
      <c r="OT75" s="539" t="str">
        <f t="shared" ca="1" si="733"/>
        <v>-</v>
      </c>
      <c r="OU75" s="539" t="str">
        <f t="shared" ca="1" si="733"/>
        <v>-</v>
      </c>
      <c r="OV75" s="539" t="str">
        <f t="shared" ca="1" si="733"/>
        <v>-</v>
      </c>
      <c r="OW75" s="539" t="str">
        <f t="shared" ca="1" si="733"/>
        <v>-</v>
      </c>
      <c r="OX75" s="539" t="str">
        <f t="shared" ca="1" si="733"/>
        <v>-</v>
      </c>
      <c r="OY75" s="539" t="str">
        <f t="shared" ca="1" si="733"/>
        <v>-</v>
      </c>
      <c r="OZ75" s="539" t="str">
        <f t="shared" ca="1" si="733"/>
        <v>-</v>
      </c>
      <c r="PA75" s="539" t="str">
        <f t="shared" ca="1" si="733"/>
        <v>-</v>
      </c>
      <c r="PB75" s="539" t="str">
        <f t="shared" ca="1" si="733"/>
        <v>-</v>
      </c>
      <c r="PC75" s="539" t="str">
        <f t="shared" ca="1" si="733"/>
        <v>-</v>
      </c>
      <c r="PD75" s="539" t="str">
        <f t="shared" ca="1" si="733"/>
        <v>-</v>
      </c>
      <c r="PE75" s="539" t="str">
        <f t="shared" ca="1" si="733"/>
        <v>-</v>
      </c>
      <c r="PF75" s="539" t="str">
        <f t="shared" ca="1" si="733"/>
        <v>-</v>
      </c>
      <c r="PG75" s="549" t="str">
        <f t="shared" si="715"/>
        <v>-</v>
      </c>
      <c r="PH75" s="549" t="str">
        <f t="shared" si="715"/>
        <v>-</v>
      </c>
      <c r="PI75" s="549" t="str">
        <f t="shared" si="715"/>
        <v>-</v>
      </c>
      <c r="PJ75" s="549" t="str">
        <f t="shared" si="715"/>
        <v>-</v>
      </c>
      <c r="PK75" s="549" t="str">
        <f t="shared" si="715"/>
        <v>-</v>
      </c>
      <c r="PL75" s="549" t="str">
        <f t="shared" si="715"/>
        <v>-</v>
      </c>
      <c r="PM75" s="549" t="str">
        <f t="shared" si="715"/>
        <v>-</v>
      </c>
      <c r="PN75" s="549" t="str">
        <f t="shared" si="715"/>
        <v>-</v>
      </c>
      <c r="PO75" s="549" t="str">
        <f t="shared" si="715"/>
        <v>-</v>
      </c>
      <c r="PP75" s="549" t="str">
        <f t="shared" si="715"/>
        <v>-</v>
      </c>
      <c r="PQ75" s="549" t="str">
        <f t="shared" si="715"/>
        <v>-</v>
      </c>
      <c r="PR75" s="549" t="str">
        <f t="shared" si="715"/>
        <v>-</v>
      </c>
      <c r="PS75" s="549" t="str">
        <f t="shared" si="715"/>
        <v>-</v>
      </c>
      <c r="PT75" s="549" t="str">
        <f t="shared" si="715"/>
        <v>-</v>
      </c>
      <c r="PU75" s="549" t="str">
        <f t="shared" si="715"/>
        <v>-</v>
      </c>
      <c r="PV75" s="549" t="str">
        <f t="shared" si="715"/>
        <v>-</v>
      </c>
      <c r="PW75" s="549" t="str">
        <f t="shared" si="715"/>
        <v>-</v>
      </c>
      <c r="PX75" s="549" t="str">
        <f t="shared" si="715"/>
        <v>-</v>
      </c>
      <c r="PY75" s="549" t="str">
        <f t="shared" si="715"/>
        <v>-</v>
      </c>
      <c r="PZ75" s="549" t="str">
        <f t="shared" si="715"/>
        <v>-</v>
      </c>
      <c r="QA75" s="549" t="str">
        <f t="shared" si="715"/>
        <v>-</v>
      </c>
      <c r="QB75" s="549" t="str">
        <f t="shared" si="715"/>
        <v>-</v>
      </c>
      <c r="QC75" s="549" t="str">
        <f t="shared" si="715"/>
        <v>-</v>
      </c>
      <c r="QD75" s="549" t="str">
        <f t="shared" si="715"/>
        <v>-</v>
      </c>
      <c r="QE75" s="549" t="str">
        <f t="shared" si="715"/>
        <v>-</v>
      </c>
      <c r="QF75" s="549" t="str">
        <f t="shared" si="715"/>
        <v>-</v>
      </c>
      <c r="QG75" s="539" t="str">
        <f t="shared" si="707"/>
        <v>-</v>
      </c>
      <c r="QH75" s="539" t="str">
        <f t="shared" si="707"/>
        <v>-</v>
      </c>
      <c r="QI75" s="539" t="str">
        <f t="shared" si="707"/>
        <v>-</v>
      </c>
      <c r="QJ75" s="539" t="str">
        <f t="shared" ref="QJ75:RP75" si="734">IF(AND($O75=QJ$19, $AP75=QJ$21),TRUE,"-")</f>
        <v>-</v>
      </c>
      <c r="QK75" s="539" t="str">
        <f t="shared" si="734"/>
        <v>-</v>
      </c>
      <c r="QL75" s="539" t="str">
        <f t="shared" si="734"/>
        <v>-</v>
      </c>
      <c r="QM75" s="539" t="str">
        <f t="shared" ca="1" si="734"/>
        <v>-</v>
      </c>
      <c r="QN75" s="539" t="str">
        <f t="shared" ca="1" si="734"/>
        <v>-</v>
      </c>
      <c r="QO75" s="539" t="str">
        <f t="shared" ca="1" si="734"/>
        <v>-</v>
      </c>
      <c r="QP75" s="539" t="str">
        <f t="shared" ca="1" si="734"/>
        <v>-</v>
      </c>
      <c r="QQ75" s="539" t="str">
        <f t="shared" ca="1" si="734"/>
        <v>-</v>
      </c>
      <c r="QR75" s="539" t="str">
        <f t="shared" ca="1" si="734"/>
        <v>-</v>
      </c>
      <c r="QS75" s="539" t="str">
        <f t="shared" ca="1" si="734"/>
        <v>-</v>
      </c>
      <c r="QT75" s="539" t="str">
        <f t="shared" ca="1" si="734"/>
        <v>-</v>
      </c>
      <c r="QU75" s="539" t="str">
        <f t="shared" ca="1" si="734"/>
        <v>-</v>
      </c>
      <c r="QV75" s="539" t="str">
        <f t="shared" ca="1" si="734"/>
        <v>-</v>
      </c>
      <c r="QW75" s="539" t="str">
        <f t="shared" ca="1" si="734"/>
        <v>-</v>
      </c>
      <c r="QX75" s="539" t="str">
        <f t="shared" ca="1" si="734"/>
        <v>-</v>
      </c>
      <c r="QY75" s="539" t="str">
        <f t="shared" ca="1" si="734"/>
        <v>-</v>
      </c>
      <c r="QZ75" s="539" t="str">
        <f t="shared" ca="1" si="734"/>
        <v>-</v>
      </c>
      <c r="RA75" s="539" t="str">
        <f t="shared" ca="1" si="734"/>
        <v>-</v>
      </c>
      <c r="RB75" s="539" t="str">
        <f t="shared" ca="1" si="734"/>
        <v>-</v>
      </c>
      <c r="RC75" s="539" t="str">
        <f t="shared" ca="1" si="734"/>
        <v>-</v>
      </c>
      <c r="RD75" s="539" t="str">
        <f t="shared" ca="1" si="734"/>
        <v>-</v>
      </c>
      <c r="RE75" s="539" t="str">
        <f t="shared" ca="1" si="734"/>
        <v>-</v>
      </c>
      <c r="RF75" s="539" t="str">
        <f t="shared" ca="1" si="734"/>
        <v>-</v>
      </c>
      <c r="RG75" s="539" t="str">
        <f t="shared" ca="1" si="734"/>
        <v>-</v>
      </c>
      <c r="RH75" s="539" t="str">
        <f t="shared" ca="1" si="734"/>
        <v>-</v>
      </c>
      <c r="RI75" s="539" t="str">
        <f t="shared" ca="1" si="734"/>
        <v>-</v>
      </c>
      <c r="RJ75" s="539" t="str">
        <f t="shared" ca="1" si="734"/>
        <v>-</v>
      </c>
      <c r="RK75" s="539" t="str">
        <f t="shared" ca="1" si="734"/>
        <v>-</v>
      </c>
      <c r="RL75" s="539" t="str">
        <f t="shared" ca="1" si="734"/>
        <v>-</v>
      </c>
      <c r="RM75" s="539" t="str">
        <f t="shared" ca="1" si="734"/>
        <v>-</v>
      </c>
      <c r="RN75" s="539" t="str">
        <f t="shared" ca="1" si="734"/>
        <v>-</v>
      </c>
      <c r="RO75" s="539" t="str">
        <f t="shared" ca="1" si="734"/>
        <v>-</v>
      </c>
      <c r="RP75" s="539" t="str">
        <f t="shared" ca="1" si="734"/>
        <v>-</v>
      </c>
      <c r="RQ75" s="549" t="str">
        <f t="shared" si="716"/>
        <v>-</v>
      </c>
      <c r="RR75" s="549" t="str">
        <f t="shared" si="716"/>
        <v>-</v>
      </c>
      <c r="RS75" s="549" t="str">
        <f t="shared" si="716"/>
        <v>-</v>
      </c>
      <c r="RT75" s="549" t="str">
        <f t="shared" si="716"/>
        <v>-</v>
      </c>
      <c r="RU75" s="549" t="str">
        <f t="shared" si="716"/>
        <v>-</v>
      </c>
      <c r="RV75" s="549" t="str">
        <f t="shared" si="716"/>
        <v>-</v>
      </c>
      <c r="RW75" s="549" t="str">
        <f t="shared" si="716"/>
        <v>-</v>
      </c>
      <c r="RX75" s="549" t="str">
        <f t="shared" si="716"/>
        <v>-</v>
      </c>
      <c r="RY75" s="549" t="str">
        <f t="shared" si="716"/>
        <v>-</v>
      </c>
      <c r="RZ75" s="549" t="str">
        <f t="shared" si="716"/>
        <v>-</v>
      </c>
      <c r="SA75" s="549" t="str">
        <f t="shared" si="716"/>
        <v>-</v>
      </c>
      <c r="SB75" s="549" t="str">
        <f t="shared" si="716"/>
        <v>-</v>
      </c>
      <c r="SC75" s="549" t="str">
        <f t="shared" si="716"/>
        <v>-</v>
      </c>
      <c r="SD75" s="549" t="str">
        <f t="shared" si="716"/>
        <v>-</v>
      </c>
      <c r="SE75" s="549" t="str">
        <f t="shared" si="716"/>
        <v>-</v>
      </c>
      <c r="SF75" s="549" t="str">
        <f t="shared" si="716"/>
        <v>-</v>
      </c>
      <c r="SG75" s="549" t="str">
        <f t="shared" si="716"/>
        <v>-</v>
      </c>
      <c r="SH75" s="549" t="str">
        <f t="shared" si="716"/>
        <v>-</v>
      </c>
      <c r="SI75" s="549" t="str">
        <f t="shared" si="716"/>
        <v>-</v>
      </c>
      <c r="SJ75" s="549" t="str">
        <f t="shared" si="716"/>
        <v>-</v>
      </c>
      <c r="SK75" s="549" t="str">
        <f t="shared" si="716"/>
        <v>-</v>
      </c>
      <c r="SL75" s="549" t="str">
        <f t="shared" si="716"/>
        <v>-</v>
      </c>
      <c r="SM75" s="549" t="str">
        <f t="shared" si="716"/>
        <v>-</v>
      </c>
      <c r="SN75" s="549" t="str">
        <f t="shared" si="716"/>
        <v>-</v>
      </c>
      <c r="SO75" s="549" t="str">
        <f t="shared" si="716"/>
        <v>-</v>
      </c>
      <c r="SP75" s="549" t="str">
        <f t="shared" si="716"/>
        <v>-</v>
      </c>
      <c r="SQ75" s="539" t="b">
        <f t="shared" si="708"/>
        <v>1</v>
      </c>
      <c r="SR75" s="539" t="b">
        <f t="shared" si="708"/>
        <v>1</v>
      </c>
      <c r="SS75" s="539" t="b">
        <f t="shared" si="708"/>
        <v>1</v>
      </c>
      <c r="ST75" s="539" t="b">
        <f t="shared" ref="ST75:TZ75" si="735">IF(AND($O75=ST$19, $AP75=ST$21),TRUE,"-")</f>
        <v>1</v>
      </c>
      <c r="SU75" s="539" t="b">
        <f t="shared" si="735"/>
        <v>1</v>
      </c>
      <c r="SV75" s="539" t="b">
        <f t="shared" si="735"/>
        <v>1</v>
      </c>
      <c r="SW75" s="539" t="str">
        <f t="shared" ca="1" si="735"/>
        <v>-</v>
      </c>
      <c r="SX75" s="539" t="str">
        <f t="shared" ca="1" si="735"/>
        <v>-</v>
      </c>
      <c r="SY75" s="539" t="str">
        <f t="shared" ca="1" si="735"/>
        <v>-</v>
      </c>
      <c r="SZ75" s="539" t="str">
        <f t="shared" ca="1" si="735"/>
        <v>-</v>
      </c>
      <c r="TA75" s="539" t="str">
        <f t="shared" ca="1" si="735"/>
        <v>-</v>
      </c>
      <c r="TB75" s="539" t="str">
        <f t="shared" ca="1" si="735"/>
        <v>-</v>
      </c>
      <c r="TC75" s="539" t="str">
        <f t="shared" ca="1" si="735"/>
        <v>-</v>
      </c>
      <c r="TD75" s="539" t="str">
        <f t="shared" ca="1" si="735"/>
        <v>-</v>
      </c>
      <c r="TE75" s="539" t="str">
        <f t="shared" ca="1" si="735"/>
        <v>-</v>
      </c>
      <c r="TF75" s="539" t="str">
        <f t="shared" ca="1" si="735"/>
        <v>-</v>
      </c>
      <c r="TG75" s="539" t="str">
        <f t="shared" ca="1" si="735"/>
        <v>-</v>
      </c>
      <c r="TH75" s="539" t="str">
        <f t="shared" ca="1" si="735"/>
        <v>-</v>
      </c>
      <c r="TI75" s="539" t="str">
        <f t="shared" ca="1" si="735"/>
        <v>-</v>
      </c>
      <c r="TJ75" s="539" t="str">
        <f t="shared" ca="1" si="735"/>
        <v>-</v>
      </c>
      <c r="TK75" s="539" t="str">
        <f t="shared" ca="1" si="735"/>
        <v>-</v>
      </c>
      <c r="TL75" s="539" t="str">
        <f t="shared" ca="1" si="735"/>
        <v>-</v>
      </c>
      <c r="TM75" s="539" t="str">
        <f t="shared" ca="1" si="735"/>
        <v>-</v>
      </c>
      <c r="TN75" s="539" t="str">
        <f t="shared" ca="1" si="735"/>
        <v>-</v>
      </c>
      <c r="TO75" s="539" t="str">
        <f t="shared" ca="1" si="735"/>
        <v>-</v>
      </c>
      <c r="TP75" s="539" t="str">
        <f t="shared" ca="1" si="735"/>
        <v>-</v>
      </c>
      <c r="TQ75" s="539" t="str">
        <f t="shared" ca="1" si="735"/>
        <v>-</v>
      </c>
      <c r="TR75" s="539" t="str">
        <f t="shared" ca="1" si="735"/>
        <v>-</v>
      </c>
      <c r="TS75" s="539" t="str">
        <f t="shared" ca="1" si="735"/>
        <v>-</v>
      </c>
      <c r="TT75" s="539" t="str">
        <f t="shared" ca="1" si="735"/>
        <v>-</v>
      </c>
      <c r="TU75" s="539" t="str">
        <f t="shared" ca="1" si="735"/>
        <v>-</v>
      </c>
      <c r="TV75" s="539" t="str">
        <f t="shared" ca="1" si="735"/>
        <v>-</v>
      </c>
      <c r="TW75" s="539" t="str">
        <f t="shared" ca="1" si="735"/>
        <v>-</v>
      </c>
      <c r="TX75" s="539" t="str">
        <f t="shared" ca="1" si="735"/>
        <v>-</v>
      </c>
      <c r="TY75" s="539" t="str">
        <f t="shared" ca="1" si="735"/>
        <v>-</v>
      </c>
      <c r="TZ75" s="539" t="str">
        <f t="shared" ca="1" si="735"/>
        <v>-</v>
      </c>
      <c r="UA75" s="549" t="b">
        <f t="shared" si="717"/>
        <v>1</v>
      </c>
      <c r="UB75" s="549" t="b">
        <f t="shared" si="717"/>
        <v>1</v>
      </c>
      <c r="UC75" s="549" t="b">
        <f t="shared" si="717"/>
        <v>1</v>
      </c>
      <c r="UD75" s="549" t="b">
        <f t="shared" si="717"/>
        <v>1</v>
      </c>
      <c r="UE75" s="549" t="b">
        <f t="shared" si="717"/>
        <v>1</v>
      </c>
      <c r="UF75" s="549" t="b">
        <f t="shared" si="717"/>
        <v>1</v>
      </c>
      <c r="UG75" s="549" t="b">
        <f t="shared" si="717"/>
        <v>1</v>
      </c>
      <c r="UH75" s="549" t="b">
        <f t="shared" si="717"/>
        <v>1</v>
      </c>
      <c r="UI75" s="549" t="b">
        <f t="shared" si="717"/>
        <v>1</v>
      </c>
      <c r="UJ75" s="549" t="b">
        <f t="shared" si="717"/>
        <v>1</v>
      </c>
      <c r="UK75" s="549" t="b">
        <f t="shared" si="717"/>
        <v>1</v>
      </c>
      <c r="UL75" s="549" t="b">
        <f t="shared" si="717"/>
        <v>1</v>
      </c>
      <c r="UM75" s="549" t="b">
        <f t="shared" si="717"/>
        <v>1</v>
      </c>
      <c r="UN75" s="549" t="b">
        <f t="shared" si="717"/>
        <v>1</v>
      </c>
      <c r="UO75" s="549" t="b">
        <f t="shared" si="717"/>
        <v>1</v>
      </c>
      <c r="UP75" s="549" t="b">
        <f t="shared" si="717"/>
        <v>1</v>
      </c>
      <c r="UQ75" s="549" t="b">
        <f t="shared" si="717"/>
        <v>1</v>
      </c>
      <c r="UR75" s="549" t="b">
        <f t="shared" si="717"/>
        <v>1</v>
      </c>
      <c r="US75" s="549" t="b">
        <f t="shared" si="717"/>
        <v>1</v>
      </c>
      <c r="UT75" s="549" t="b">
        <f t="shared" si="717"/>
        <v>1</v>
      </c>
      <c r="UU75" s="549" t="b">
        <f t="shared" si="717"/>
        <v>1</v>
      </c>
      <c r="UV75" s="549" t="b">
        <f t="shared" si="717"/>
        <v>1</v>
      </c>
      <c r="UW75" s="549" t="b">
        <f t="shared" si="717"/>
        <v>1</v>
      </c>
      <c r="UX75" s="549" t="b">
        <f t="shared" si="717"/>
        <v>1</v>
      </c>
      <c r="UY75" s="549" t="b">
        <f t="shared" si="717"/>
        <v>1</v>
      </c>
      <c r="UZ75" s="549" t="b">
        <f t="shared" si="717"/>
        <v>1</v>
      </c>
      <c r="VA75" s="19">
        <f t="shared" ca="1" si="671"/>
        <v>0</v>
      </c>
      <c r="VB75" s="23">
        <v>0</v>
      </c>
    </row>
    <row r="76" spans="1:574" outlineLevel="1">
      <c r="A76" s="21">
        <f t="shared" si="93"/>
        <v>71</v>
      </c>
      <c r="B76" s="21">
        <f t="shared" si="673"/>
        <v>18</v>
      </c>
      <c r="C76">
        <v>108</v>
      </c>
      <c r="D76" s="19" t="str">
        <f t="shared" ca="1" si="583"/>
        <v>SNSW</v>
      </c>
      <c r="E76" t="b">
        <v>0</v>
      </c>
      <c r="F76" t="b">
        <v>0</v>
      </c>
      <c r="G76" t="b">
        <f t="shared" si="704"/>
        <v>0</v>
      </c>
      <c r="H76" s="215">
        <f t="shared" ca="1" si="685"/>
        <v>22</v>
      </c>
      <c r="I76" s="26">
        <v>2</v>
      </c>
      <c r="J76" s="26">
        <v>1</v>
      </c>
      <c r="K76" s="26" t="str">
        <f>""</f>
        <v/>
      </c>
      <c r="L76" s="26">
        <v>0</v>
      </c>
      <c r="M76" s="26">
        <f t="shared" si="585"/>
        <v>2</v>
      </c>
      <c r="N76" s="26">
        <v>2</v>
      </c>
      <c r="O76" s="26">
        <v>3</v>
      </c>
      <c r="P76" s="26">
        <v>2</v>
      </c>
      <c r="Q76" s="26">
        <v>0</v>
      </c>
      <c r="R76" s="26">
        <v>0</v>
      </c>
      <c r="S76" s="26">
        <v>0</v>
      </c>
      <c r="T76" s="26">
        <v>0</v>
      </c>
      <c r="U76" s="26">
        <v>1</v>
      </c>
      <c r="V76" s="116">
        <v>3</v>
      </c>
      <c r="W76" s="116">
        <v>1</v>
      </c>
      <c r="X76" s="116">
        <v>1</v>
      </c>
      <c r="Y76" s="211"/>
      <c r="Z76" s="211"/>
      <c r="AA76" s="211"/>
      <c r="AB76" s="211"/>
      <c r="AC76" s="26">
        <v>0</v>
      </c>
      <c r="AD76" s="211"/>
      <c r="AE76" s="211"/>
      <c r="AF76" s="211"/>
      <c r="AG76" s="211"/>
      <c r="AH76" s="211"/>
      <c r="AI76" s="211"/>
      <c r="AJ76" s="211"/>
      <c r="AK76" s="211"/>
      <c r="AL76" s="136">
        <f t="shared" si="586"/>
        <v>2</v>
      </c>
      <c r="AM76" s="136">
        <f>INDEX(CHOOSE($O76,DataAutumn!i.AdultDrys,DataWinter!i.AdultDrys,DataSpring!i.AdultDrys),1,$N76)</f>
        <v>3</v>
      </c>
      <c r="AN76" s="5">
        <f t="shared" si="587"/>
        <v>2</v>
      </c>
      <c r="AO76" s="5">
        <f t="shared" si="587"/>
        <v>0</v>
      </c>
      <c r="AP76" s="5">
        <f t="shared" si="588"/>
        <v>1</v>
      </c>
      <c r="AQ76" s="211"/>
      <c r="AR76" s="211"/>
      <c r="AS76" s="356" t="str">
        <f t="shared" ca="1" si="589"/>
        <v>optimum_carry 00022 SNSW MWM    numbers5000 pasture381 Day204 Scan2-0000 RR000p GP120p WP100p MP100p T_TRUE (F33N11)</v>
      </c>
      <c r="AT76" s="9" t="str">
        <f ca="1">IF(COUNTIF(AS$5:AS76,AS76)=1,"-","Dup")</f>
        <v>-</v>
      </c>
      <c r="AU76" s="9"/>
      <c r="AV76" s="19" t="str">
        <f t="shared" ca="1" si="729"/>
        <v>-</v>
      </c>
      <c r="AW76" s="19" t="str">
        <f t="shared" ca="1" si="729"/>
        <v>-</v>
      </c>
      <c r="AX76" s="19" t="str">
        <f t="shared" ca="1" si="729"/>
        <v>-</v>
      </c>
      <c r="AY76" s="19" t="str">
        <f t="shared" ca="1" si="729"/>
        <v>-</v>
      </c>
      <c r="AZ76" s="19" t="str">
        <f t="shared" ca="1" si="729"/>
        <v>-</v>
      </c>
      <c r="BA76" s="19" t="str">
        <f t="shared" ca="1" si="729"/>
        <v>-</v>
      </c>
      <c r="BB76" s="19" t="str">
        <f t="shared" ca="1" si="729"/>
        <v>-</v>
      </c>
      <c r="BC76" s="19" t="str">
        <f t="shared" ca="1" si="729"/>
        <v>-</v>
      </c>
      <c r="BD76" s="9"/>
      <c r="BE76" s="5" t="b">
        <f t="shared" si="591"/>
        <v>0</v>
      </c>
      <c r="BF76" s="5" t="str">
        <f t="shared" si="591"/>
        <v>-</v>
      </c>
      <c r="BG76" s="5" t="b">
        <f t="shared" si="591"/>
        <v>0</v>
      </c>
      <c r="BH76" s="5" t="b">
        <f t="shared" si="591"/>
        <v>1</v>
      </c>
      <c r="BI76" s="5" t="b">
        <f t="shared" si="591"/>
        <v>1</v>
      </c>
      <c r="BJ76" s="136">
        <f t="shared" si="591"/>
        <v>0</v>
      </c>
      <c r="BK76" s="19" t="b">
        <f t="shared" ca="1" si="592"/>
        <v>0</v>
      </c>
      <c r="BL76" s="9"/>
      <c r="BM76" s="5" t="str">
        <f t="shared" ca="1" si="593"/>
        <v>-</v>
      </c>
      <c r="BN76" s="19" t="str">
        <f t="shared" ca="1" si="594"/>
        <v>-</v>
      </c>
      <c r="BO76" s="19" t="str">
        <f t="shared" ca="1" si="594"/>
        <v>-</v>
      </c>
      <c r="BP76" s="19" t="str">
        <f t="shared" ca="1" si="594"/>
        <v>-</v>
      </c>
      <c r="BQ76" s="5" t="str">
        <f t="shared" ca="1" si="595"/>
        <v>-</v>
      </c>
      <c r="BR76" s="19" t="str">
        <f t="shared" ca="1" si="596"/>
        <v>-</v>
      </c>
      <c r="BS76" s="5" t="str">
        <f t="shared" ca="1" si="597"/>
        <v>-</v>
      </c>
      <c r="BT76" s="19" t="str">
        <f t="shared" ca="1" si="598"/>
        <v>-</v>
      </c>
      <c r="BU76" s="19" t="str">
        <f t="shared" ca="1" si="598"/>
        <v>-</v>
      </c>
      <c r="BV76" s="19" t="str">
        <f t="shared" ca="1" si="598"/>
        <v>-</v>
      </c>
      <c r="BW76" s="5" t="str">
        <f t="shared" ca="1" si="599"/>
        <v>-</v>
      </c>
      <c r="BX76" s="9"/>
      <c r="BY76" s="5" t="b">
        <f t="shared" si="600"/>
        <v>0</v>
      </c>
      <c r="BZ76" s="5" t="str">
        <f t="shared" ca="1" si="601"/>
        <v>-</v>
      </c>
      <c r="CA76" s="5" t="str">
        <f t="shared" ca="1" si="730"/>
        <v>-</v>
      </c>
      <c r="CB76" s="5" t="str">
        <f t="shared" ca="1" si="730"/>
        <v>-</v>
      </c>
      <c r="CC76" s="5" t="str">
        <f t="shared" ca="1" si="730"/>
        <v>-</v>
      </c>
      <c r="CD76" s="5" t="str">
        <f t="shared" ca="1" si="730"/>
        <v>-</v>
      </c>
      <c r="CE76" s="5" t="str">
        <f t="shared" ca="1" si="730"/>
        <v>-</v>
      </c>
      <c r="CF76" s="5" t="str">
        <f t="shared" ca="1" si="730"/>
        <v>-</v>
      </c>
      <c r="CG76" s="5" t="str">
        <f t="shared" ca="1" si="730"/>
        <v>-</v>
      </c>
      <c r="CH76" s="5" t="str">
        <f t="shared" ca="1" si="730"/>
        <v>-</v>
      </c>
      <c r="CI76" s="9"/>
      <c r="CJ76" s="12" t="b">
        <v>1</v>
      </c>
      <c r="CK76" s="12" t="b">
        <v>1</v>
      </c>
      <c r="CL76" s="12" t="b">
        <v>1</v>
      </c>
      <c r="CM76" s="12">
        <v>22312000005</v>
      </c>
      <c r="CN76" s="12" t="b">
        <v>0</v>
      </c>
      <c r="CO76" s="19" t="str">
        <f t="shared" ca="1" si="603"/>
        <v>-</v>
      </c>
      <c r="CP76" s="19" t="str">
        <f t="shared" ca="1" si="603"/>
        <v>-</v>
      </c>
      <c r="CQ76" s="19" t="str">
        <f t="shared" ca="1" si="603"/>
        <v>-</v>
      </c>
      <c r="CR76" s="433">
        <f t="shared" si="604"/>
        <v>652</v>
      </c>
      <c r="CS76" s="433">
        <f t="shared" si="604"/>
        <v>686</v>
      </c>
      <c r="CT76" s="433">
        <f t="shared" si="604"/>
        <v>721</v>
      </c>
      <c r="CU76" s="144">
        <f t="shared" si="605"/>
        <v>378</v>
      </c>
      <c r="CV76" s="144">
        <f t="shared" si="605"/>
        <v>413</v>
      </c>
      <c r="CW76" s="144">
        <f t="shared" si="605"/>
        <v>448</v>
      </c>
      <c r="CX76" s="19" t="str">
        <f t="shared" ca="1" si="731"/>
        <v>-</v>
      </c>
      <c r="CY76" s="19" t="str">
        <f t="shared" ca="1" si="731"/>
        <v>-</v>
      </c>
      <c r="CZ76" s="19" t="str">
        <f t="shared" ca="1" si="731"/>
        <v>-</v>
      </c>
      <c r="DA76" s="19" t="str">
        <f t="shared" ca="1" si="731"/>
        <v>-</v>
      </c>
      <c r="DB76" s="19" t="str">
        <f t="shared" ca="1" si="731"/>
        <v>-</v>
      </c>
      <c r="DC76" s="19" t="str">
        <f t="shared" ca="1" si="731"/>
        <v>-</v>
      </c>
      <c r="DD76" s="19">
        <f t="shared" ca="1" si="731"/>
        <v>1</v>
      </c>
      <c r="DE76" s="19">
        <f t="shared" ca="1" si="731"/>
        <v>1</v>
      </c>
      <c r="DF76" s="19">
        <f t="shared" ca="1" si="731"/>
        <v>0</v>
      </c>
      <c r="DG76" s="19" t="str">
        <f t="shared" ca="1" si="731"/>
        <v>-</v>
      </c>
      <c r="DH76" s="19" t="str">
        <f t="shared" ca="1" si="731"/>
        <v>-</v>
      </c>
      <c r="DI76" s="19" t="str">
        <f t="shared" ca="1" si="731"/>
        <v>-</v>
      </c>
      <c r="DJ76" s="19" t="str">
        <f t="shared" ca="1" si="731"/>
        <v>-</v>
      </c>
      <c r="DK76" s="19" t="str">
        <f t="shared" ca="1" si="731"/>
        <v>-</v>
      </c>
      <c r="DL76" s="19">
        <f t="shared" ca="1" si="731"/>
        <v>0</v>
      </c>
      <c r="DM76" s="19" t="str">
        <f t="shared" ca="1" si="731"/>
        <v>-</v>
      </c>
      <c r="DN76" s="19" t="str">
        <f t="shared" ca="1" si="731"/>
        <v>-</v>
      </c>
      <c r="DO76" s="19" t="str">
        <f t="shared" ca="1" si="603"/>
        <v>-</v>
      </c>
      <c r="DP76" s="19">
        <f t="shared" ca="1" si="603"/>
        <v>0</v>
      </c>
      <c r="DQ76" s="19">
        <f t="shared" ca="1" si="603"/>
        <v>0</v>
      </c>
      <c r="DR76" s="9"/>
      <c r="DS76" s="19">
        <f t="shared" ca="1" si="700"/>
        <v>0</v>
      </c>
      <c r="DT76" s="19">
        <f t="shared" ca="1" si="700"/>
        <v>0</v>
      </c>
      <c r="DU76" s="19">
        <f t="shared" ca="1" si="700"/>
        <v>0</v>
      </c>
      <c r="DV76" s="19">
        <f t="shared" ca="1" si="700"/>
        <v>0</v>
      </c>
      <c r="DW76" s="19">
        <f t="shared" ca="1" si="700"/>
        <v>0</v>
      </c>
      <c r="DX76" s="19">
        <f t="shared" ca="1" si="700"/>
        <v>0</v>
      </c>
      <c r="DY76" s="19">
        <f t="shared" ca="1" si="700"/>
        <v>0</v>
      </c>
      <c r="DZ76" s="19">
        <f t="shared" ca="1" si="700"/>
        <v>0</v>
      </c>
      <c r="EA76" s="19">
        <f t="shared" ca="1" si="700"/>
        <v>0</v>
      </c>
      <c r="EB76" s="19">
        <f t="shared" ca="1" si="700"/>
        <v>0</v>
      </c>
      <c r="EC76" s="19">
        <f t="shared" ca="1" si="700"/>
        <v>0</v>
      </c>
      <c r="ED76" s="19">
        <f t="shared" ca="1" si="700"/>
        <v>0</v>
      </c>
      <c r="EE76" s="19">
        <f t="shared" ca="1" si="700"/>
        <v>0</v>
      </c>
      <c r="EF76" s="433">
        <f t="shared" si="608"/>
        <v>0</v>
      </c>
      <c r="EG76" s="433">
        <f t="shared" si="608"/>
        <v>0</v>
      </c>
      <c r="EH76" s="116">
        <f t="shared" si="609"/>
        <v>0</v>
      </c>
      <c r="EI76" s="116">
        <f t="shared" ca="1" si="609"/>
        <v>0</v>
      </c>
      <c r="EJ76" s="116">
        <f t="shared" ca="1" si="609"/>
        <v>0</v>
      </c>
      <c r="EK76" s="116">
        <f t="shared" ca="1" si="609"/>
        <v>0</v>
      </c>
      <c r="EL76" s="116">
        <f t="shared" ca="1" si="609"/>
        <v>0</v>
      </c>
      <c r="EM76" s="537">
        <f t="shared" ca="1" si="610"/>
        <v>0</v>
      </c>
      <c r="EN76" s="116">
        <f t="shared" ca="1" si="611"/>
        <v>0</v>
      </c>
      <c r="EO76" s="116">
        <f t="shared" ca="1" si="611"/>
        <v>0</v>
      </c>
      <c r="EP76" s="116">
        <f t="shared" ca="1" si="611"/>
        <v>0</v>
      </c>
      <c r="EQ76" s="116">
        <f t="shared" ca="1" si="611"/>
        <v>0</v>
      </c>
      <c r="ER76" s="116">
        <f t="shared" ca="1" si="611"/>
        <v>0</v>
      </c>
      <c r="ES76" s="537">
        <f t="shared" ca="1" si="612"/>
        <v>0</v>
      </c>
      <c r="ET76" s="116">
        <f t="shared" ca="1" si="613"/>
        <v>0</v>
      </c>
      <c r="EU76" s="116">
        <f t="shared" ca="1" si="613"/>
        <v>0</v>
      </c>
      <c r="EV76" s="116">
        <f t="shared" ca="1" si="613"/>
        <v>0</v>
      </c>
      <c r="EW76" s="116">
        <f t="shared" ca="1" si="613"/>
        <v>0</v>
      </c>
      <c r="EX76" s="116">
        <f t="shared" ca="1" si="613"/>
        <v>0</v>
      </c>
      <c r="EY76" s="537">
        <f t="shared" ca="1" si="614"/>
        <v>0</v>
      </c>
      <c r="EZ76" s="116">
        <f t="shared" ca="1" si="615"/>
        <v>0</v>
      </c>
      <c r="FA76" s="116">
        <f t="shared" ca="1" si="615"/>
        <v>0</v>
      </c>
      <c r="FB76" s="116">
        <f t="shared" ca="1" si="615"/>
        <v>0</v>
      </c>
      <c r="FC76" s="116">
        <f t="shared" ca="1" si="615"/>
        <v>0</v>
      </c>
      <c r="FD76" s="116">
        <f t="shared" ca="1" si="615"/>
        <v>0</v>
      </c>
      <c r="FE76" s="537">
        <f t="shared" ca="1" si="616"/>
        <v>0</v>
      </c>
      <c r="FF76" s="116">
        <f t="shared" ca="1" si="617"/>
        <v>0</v>
      </c>
      <c r="FG76" s="116">
        <f t="shared" ca="1" si="617"/>
        <v>0</v>
      </c>
      <c r="FH76" s="116">
        <f t="shared" ca="1" si="617"/>
        <v>0</v>
      </c>
      <c r="FI76" s="116">
        <f t="shared" ca="1" si="617"/>
        <v>0</v>
      </c>
      <c r="FJ76" s="116">
        <f t="shared" ca="1" si="617"/>
        <v>0</v>
      </c>
      <c r="FK76" s="537">
        <f t="shared" ca="1" si="618"/>
        <v>0</v>
      </c>
      <c r="FL76" s="116">
        <f t="shared" ca="1" si="619"/>
        <v>0</v>
      </c>
      <c r="FM76" s="116">
        <f t="shared" ca="1" si="619"/>
        <v>0</v>
      </c>
      <c r="FN76" s="116">
        <f t="shared" ca="1" si="619"/>
        <v>0</v>
      </c>
      <c r="FO76" s="116">
        <f t="shared" ca="1" si="619"/>
        <v>0</v>
      </c>
      <c r="FP76" s="116">
        <f t="shared" ca="1" si="619"/>
        <v>0</v>
      </c>
      <c r="FQ76" s="537">
        <f t="shared" ca="1" si="620"/>
        <v>0</v>
      </c>
      <c r="FR76" s="117">
        <f t="shared" ca="1" si="621"/>
        <v>0</v>
      </c>
      <c r="FS76" s="117">
        <f t="shared" ca="1" si="621"/>
        <v>0</v>
      </c>
      <c r="FT76" s="117">
        <f t="shared" ca="1" si="621"/>
        <v>0</v>
      </c>
      <c r="FU76" s="117">
        <f t="shared" ca="1" si="621"/>
        <v>0</v>
      </c>
      <c r="FV76" s="556">
        <f t="shared" ca="1" si="722"/>
        <v>0</v>
      </c>
      <c r="FW76" s="556">
        <f t="shared" ca="1" si="722"/>
        <v>0</v>
      </c>
      <c r="FX76" s="556">
        <f t="shared" ca="1" si="722"/>
        <v>0</v>
      </c>
      <c r="FY76" s="556">
        <f t="shared" ca="1" si="722"/>
        <v>0</v>
      </c>
      <c r="FZ76" s="556">
        <f t="shared" ca="1" si="722"/>
        <v>0</v>
      </c>
      <c r="GA76" s="556">
        <f t="shared" ca="1" si="722"/>
        <v>0</v>
      </c>
      <c r="GB76" s="556">
        <f t="shared" ca="1" si="722"/>
        <v>0</v>
      </c>
      <c r="GC76" s="556">
        <f t="shared" ca="1" si="722"/>
        <v>0</v>
      </c>
      <c r="GD76" s="556">
        <f t="shared" ca="1" si="722"/>
        <v>0</v>
      </c>
      <c r="GE76" s="556">
        <f t="shared" ca="1" si="722"/>
        <v>0</v>
      </c>
      <c r="GF76" s="556">
        <f t="shared" ca="1" si="722"/>
        <v>0</v>
      </c>
      <c r="GG76" s="556">
        <f t="shared" ca="1" si="722"/>
        <v>0</v>
      </c>
      <c r="GH76" s="556">
        <f t="shared" ca="1" si="722"/>
        <v>0</v>
      </c>
      <c r="GI76" s="556">
        <f t="shared" ca="1" si="722"/>
        <v>0</v>
      </c>
      <c r="GJ76" s="556">
        <f t="shared" ca="1" si="722"/>
        <v>0</v>
      </c>
      <c r="GK76" s="556">
        <f t="shared" ca="1" si="722"/>
        <v>0</v>
      </c>
      <c r="GL76" s="556">
        <f t="shared" ca="1" si="722"/>
        <v>0</v>
      </c>
      <c r="GM76" s="556">
        <f t="shared" ca="1" si="722"/>
        <v>0</v>
      </c>
      <c r="GN76" s="556">
        <f t="shared" ca="1" si="722"/>
        <v>0</v>
      </c>
      <c r="GO76" s="556">
        <f t="shared" ca="1" si="722"/>
        <v>0</v>
      </c>
      <c r="GP76" s="19">
        <f t="shared" ca="1" si="623"/>
        <v>0</v>
      </c>
      <c r="GQ76" s="116">
        <f t="shared" ca="1" si="624"/>
        <v>0</v>
      </c>
      <c r="GR76" s="116">
        <f t="shared" ca="1" si="624"/>
        <v>0</v>
      </c>
      <c r="GS76" s="116">
        <f t="shared" ca="1" si="624"/>
        <v>0</v>
      </c>
      <c r="GT76" s="116">
        <f t="shared" ca="1" si="624"/>
        <v>0</v>
      </c>
      <c r="GU76" s="116">
        <f t="shared" ca="1" si="624"/>
        <v>0</v>
      </c>
      <c r="GV76" s="537">
        <f t="shared" ca="1" si="625"/>
        <v>0</v>
      </c>
      <c r="GW76" s="116">
        <f t="shared" ca="1" si="626"/>
        <v>0</v>
      </c>
      <c r="GX76" s="116">
        <f t="shared" ca="1" si="626"/>
        <v>0</v>
      </c>
      <c r="GY76" s="116">
        <f t="shared" ca="1" si="626"/>
        <v>0</v>
      </c>
      <c r="GZ76" s="116">
        <f t="shared" ca="1" si="626"/>
        <v>0</v>
      </c>
      <c r="HA76" s="116">
        <f t="shared" ca="1" si="626"/>
        <v>0</v>
      </c>
      <c r="HB76" s="537">
        <f t="shared" ca="1" si="627"/>
        <v>0</v>
      </c>
      <c r="HC76" s="116">
        <f t="shared" ca="1" si="628"/>
        <v>0</v>
      </c>
      <c r="HD76" s="116">
        <f t="shared" ca="1" si="628"/>
        <v>0</v>
      </c>
      <c r="HE76" s="116">
        <f t="shared" ca="1" si="628"/>
        <v>0</v>
      </c>
      <c r="HF76" s="116">
        <f t="shared" ca="1" si="628"/>
        <v>0</v>
      </c>
      <c r="HG76" s="116">
        <f t="shared" ca="1" si="628"/>
        <v>0</v>
      </c>
      <c r="HH76" s="537">
        <f t="shared" ca="1" si="629"/>
        <v>0</v>
      </c>
      <c r="HI76" s="116">
        <f t="shared" ca="1" si="630"/>
        <v>0</v>
      </c>
      <c r="HJ76" s="116">
        <f t="shared" ca="1" si="630"/>
        <v>0</v>
      </c>
      <c r="HK76" s="116">
        <f t="shared" ca="1" si="630"/>
        <v>0</v>
      </c>
      <c r="HL76" s="116">
        <f t="shared" ca="1" si="630"/>
        <v>0</v>
      </c>
      <c r="HM76" s="116">
        <f t="shared" ca="1" si="630"/>
        <v>0</v>
      </c>
      <c r="HN76" s="537">
        <f t="shared" ca="1" si="631"/>
        <v>0</v>
      </c>
      <c r="HO76" s="116">
        <f t="shared" ca="1" si="632"/>
        <v>0</v>
      </c>
      <c r="HP76" s="116">
        <f t="shared" ca="1" si="632"/>
        <v>0</v>
      </c>
      <c r="HQ76" s="116">
        <f t="shared" ca="1" si="632"/>
        <v>0</v>
      </c>
      <c r="HR76" s="116">
        <f t="shared" ca="1" si="632"/>
        <v>0</v>
      </c>
      <c r="HS76" s="116">
        <f t="shared" ca="1" si="632"/>
        <v>0</v>
      </c>
      <c r="HT76" s="537">
        <f t="shared" ca="1" si="633"/>
        <v>0</v>
      </c>
      <c r="HU76" s="116">
        <f t="shared" ca="1" si="634"/>
        <v>0</v>
      </c>
      <c r="HV76" s="116">
        <f t="shared" ca="1" si="634"/>
        <v>0</v>
      </c>
      <c r="HW76" s="116">
        <f t="shared" ca="1" si="634"/>
        <v>0</v>
      </c>
      <c r="HX76" s="116">
        <f t="shared" ca="1" si="634"/>
        <v>0</v>
      </c>
      <c r="HY76" s="116">
        <f t="shared" ca="1" si="634"/>
        <v>0</v>
      </c>
      <c r="HZ76" s="537">
        <f t="shared" ca="1" si="635"/>
        <v>0</v>
      </c>
      <c r="IA76" s="117">
        <f t="shared" ca="1" si="636"/>
        <v>0</v>
      </c>
      <c r="IB76" s="117">
        <f t="shared" ca="1" si="636"/>
        <v>0</v>
      </c>
      <c r="IC76" s="117">
        <f t="shared" ca="1" si="636"/>
        <v>0</v>
      </c>
      <c r="ID76" s="117">
        <f t="shared" ca="1" si="636"/>
        <v>0</v>
      </c>
      <c r="IE76" s="556">
        <f t="shared" ca="1" si="723"/>
        <v>0</v>
      </c>
      <c r="IF76" s="556">
        <f t="shared" ca="1" si="723"/>
        <v>0</v>
      </c>
      <c r="IG76" s="556">
        <f t="shared" ca="1" si="723"/>
        <v>0</v>
      </c>
      <c r="IH76" s="556">
        <f t="shared" ca="1" si="723"/>
        <v>0</v>
      </c>
      <c r="II76" s="556">
        <f t="shared" ca="1" si="723"/>
        <v>0</v>
      </c>
      <c r="IJ76" s="556">
        <f t="shared" ca="1" si="723"/>
        <v>0</v>
      </c>
      <c r="IK76" s="556">
        <f t="shared" ca="1" si="723"/>
        <v>0</v>
      </c>
      <c r="IL76" s="556">
        <f t="shared" ca="1" si="723"/>
        <v>0</v>
      </c>
      <c r="IM76" s="556">
        <f t="shared" ca="1" si="723"/>
        <v>0</v>
      </c>
      <c r="IN76" s="556">
        <f t="shared" ca="1" si="723"/>
        <v>0</v>
      </c>
      <c r="IO76" s="556">
        <f t="shared" ca="1" si="723"/>
        <v>0</v>
      </c>
      <c r="IP76" s="556">
        <f t="shared" ca="1" si="723"/>
        <v>0</v>
      </c>
      <c r="IQ76" s="556">
        <f t="shared" ca="1" si="723"/>
        <v>0</v>
      </c>
      <c r="IR76" s="556">
        <f t="shared" ca="1" si="723"/>
        <v>0</v>
      </c>
      <c r="IS76" s="556">
        <f t="shared" ca="1" si="723"/>
        <v>0</v>
      </c>
      <c r="IT76" s="556">
        <f t="shared" ca="1" si="723"/>
        <v>0</v>
      </c>
      <c r="IU76" s="556">
        <f t="shared" ca="1" si="723"/>
        <v>0</v>
      </c>
      <c r="IV76" s="556">
        <f t="shared" ca="1" si="723"/>
        <v>0</v>
      </c>
      <c r="IW76" s="556">
        <f t="shared" ca="1" si="723"/>
        <v>0</v>
      </c>
      <c r="IX76" s="556">
        <f t="shared" ca="1" si="723"/>
        <v>0</v>
      </c>
      <c r="IY76" s="19">
        <f t="shared" ca="1" si="638"/>
        <v>0</v>
      </c>
      <c r="IZ76" s="5">
        <f t="shared" si="639"/>
        <v>67</v>
      </c>
      <c r="JA76" s="9"/>
      <c r="JB76" s="5">
        <f t="shared" si="640"/>
        <v>1</v>
      </c>
      <c r="JC76" s="5" t="b">
        <f t="shared" si="640"/>
        <v>0</v>
      </c>
      <c r="JD76" s="19">
        <f t="shared" ca="1" si="709"/>
        <v>0</v>
      </c>
      <c r="JE76" s="5">
        <f t="shared" si="642"/>
        <v>0</v>
      </c>
      <c r="JF76" s="5">
        <f t="shared" si="643"/>
        <v>1.2500000000000001E-2</v>
      </c>
      <c r="JG76" s="5">
        <f t="shared" si="644"/>
        <v>0</v>
      </c>
      <c r="JH76" s="19">
        <f t="shared" ca="1" si="709"/>
        <v>0</v>
      </c>
      <c r="JI76" s="5">
        <f t="shared" si="645"/>
        <v>60</v>
      </c>
      <c r="JJ76" s="5">
        <f t="shared" si="646"/>
        <v>1</v>
      </c>
      <c r="JK76" s="19">
        <f t="shared" ca="1" si="709"/>
        <v>0</v>
      </c>
      <c r="JL76" s="19">
        <f t="shared" ca="1" si="709"/>
        <v>0</v>
      </c>
      <c r="JM76" s="19">
        <f t="shared" ca="1" si="709"/>
        <v>0</v>
      </c>
      <c r="JN76" s="19">
        <f t="shared" ca="1" si="709"/>
        <v>0</v>
      </c>
      <c r="JO76" s="19">
        <f t="shared" ca="1" si="709"/>
        <v>0</v>
      </c>
      <c r="JP76" s="19">
        <f t="shared" ca="1" si="709"/>
        <v>0</v>
      </c>
      <c r="JQ76" s="19">
        <f t="shared" ca="1" si="709"/>
        <v>0</v>
      </c>
      <c r="JR76" s="19">
        <f t="shared" ca="1" si="709"/>
        <v>0</v>
      </c>
      <c r="JS76" s="19">
        <f t="shared" ca="1" si="709"/>
        <v>0</v>
      </c>
      <c r="JT76" s="19">
        <f t="shared" ca="1" si="709"/>
        <v>0</v>
      </c>
      <c r="JU76" s="19">
        <f t="shared" ca="1" si="709"/>
        <v>0</v>
      </c>
      <c r="JV76" s="19">
        <f t="shared" ca="1" si="709"/>
        <v>0</v>
      </c>
      <c r="JW76" s="19">
        <f t="shared" ca="1" si="709"/>
        <v>0</v>
      </c>
      <c r="JX76" s="19">
        <f t="shared" ca="1" si="709"/>
        <v>0</v>
      </c>
      <c r="JY76" s="19">
        <f t="shared" ca="1" si="709"/>
        <v>0</v>
      </c>
      <c r="JZ76" s="19">
        <f t="shared" ca="1" si="709"/>
        <v>0</v>
      </c>
      <c r="KA76" s="19">
        <f t="shared" ca="1" si="709"/>
        <v>0</v>
      </c>
      <c r="KB76" s="19">
        <f t="shared" ca="1" si="709"/>
        <v>0</v>
      </c>
      <c r="KC76" s="19">
        <f t="shared" ca="1" si="709"/>
        <v>0</v>
      </c>
      <c r="KD76" s="19">
        <f t="shared" ca="1" si="709"/>
        <v>0</v>
      </c>
      <c r="KE76" s="19">
        <f t="shared" ca="1" si="709"/>
        <v>0</v>
      </c>
      <c r="KF76" s="5">
        <f t="shared" si="647"/>
        <v>0</v>
      </c>
      <c r="KG76" s="5">
        <f t="shared" si="647"/>
        <v>6.25E-2</v>
      </c>
      <c r="KH76" s="5">
        <f t="shared" si="647"/>
        <v>6.25E-2</v>
      </c>
      <c r="KI76" s="5">
        <f t="shared" si="647"/>
        <v>6.25E-2</v>
      </c>
      <c r="KJ76" s="19">
        <f t="shared" ca="1" si="709"/>
        <v>0</v>
      </c>
      <c r="KK76" s="19">
        <f t="shared" ca="1" si="709"/>
        <v>0</v>
      </c>
      <c r="KL76" s="19">
        <f t="shared" ca="1" si="709"/>
        <v>0</v>
      </c>
      <c r="KM76" s="19">
        <f t="shared" ca="1" si="709"/>
        <v>0</v>
      </c>
      <c r="KN76" s="19">
        <f t="shared" ca="1" si="709"/>
        <v>1</v>
      </c>
      <c r="KO76" s="19">
        <f t="shared" ca="1" si="709"/>
        <v>0</v>
      </c>
      <c r="KP76" s="19">
        <f t="shared" ca="1" si="709"/>
        <v>1</v>
      </c>
      <c r="KQ76" s="9"/>
      <c r="KR76" s="5" t="b">
        <f t="shared" ca="1" si="648"/>
        <v>1</v>
      </c>
      <c r="KS76" s="5" t="b">
        <f t="shared" si="649"/>
        <v>0</v>
      </c>
      <c r="KT76" s="5" t="b">
        <f t="shared" si="649"/>
        <v>0</v>
      </c>
      <c r="KU76" s="5" t="b">
        <f t="shared" si="649"/>
        <v>1</v>
      </c>
      <c r="KV76" s="136">
        <f t="shared" si="650"/>
        <v>2</v>
      </c>
      <c r="KW76" s="136">
        <f t="shared" si="650"/>
        <v>2</v>
      </c>
      <c r="KX76" s="5" t="b">
        <f t="shared" si="651"/>
        <v>0</v>
      </c>
      <c r="KY76" s="5" t="b">
        <f t="shared" si="651"/>
        <v>1</v>
      </c>
      <c r="KZ76" s="5" t="b">
        <f t="shared" si="651"/>
        <v>1</v>
      </c>
      <c r="LA76" s="5" t="b">
        <f t="shared" si="651"/>
        <v>0</v>
      </c>
      <c r="LB76" s="5">
        <f t="shared" si="652"/>
        <v>1</v>
      </c>
      <c r="LC76" s="5">
        <f t="shared" si="652"/>
        <v>0</v>
      </c>
      <c r="LD76" s="5" t="b">
        <f t="shared" si="653"/>
        <v>0</v>
      </c>
      <c r="LE76" s="5" t="str" cm="1">
        <f t="array" aca="1" ref="LE76" ca="1">IF(OR(LF76:LM76&lt;&gt;"-"),TRUE,"-")</f>
        <v>-</v>
      </c>
      <c r="LF76" s="19" t="str">
        <f t="shared" ca="1" si="732"/>
        <v>-</v>
      </c>
      <c r="LG76" s="19" t="str">
        <f t="shared" ca="1" si="732"/>
        <v>-</v>
      </c>
      <c r="LH76" s="19" t="str">
        <f t="shared" ca="1" si="732"/>
        <v>-</v>
      </c>
      <c r="LI76" s="19" t="str">
        <f t="shared" ca="1" si="732"/>
        <v>-</v>
      </c>
      <c r="LJ76" s="19" t="str">
        <f t="shared" ca="1" si="732"/>
        <v>-</v>
      </c>
      <c r="LK76" s="19" t="str">
        <f t="shared" ca="1" si="732"/>
        <v>-</v>
      </c>
      <c r="LL76" s="19" t="str">
        <f t="shared" ca="1" si="732"/>
        <v>-</v>
      </c>
      <c r="LM76" s="19" t="str">
        <f t="shared" ca="1" si="732"/>
        <v>-</v>
      </c>
      <c r="LN76" s="466">
        <v>5000</v>
      </c>
      <c r="LO76" s="5" t="b">
        <f t="array" aca="1" ref="LO76" ca="1">IF(OR(LP76:LV76&lt;&gt;"-"),TRUE,"-")</f>
        <v>1</v>
      </c>
      <c r="LP76" s="19">
        <f t="shared" ca="1" si="714"/>
        <v>0</v>
      </c>
      <c r="LQ76" s="19" t="str">
        <f t="shared" ca="1" si="714"/>
        <v>-</v>
      </c>
      <c r="LR76" s="19">
        <f t="shared" ca="1" si="714"/>
        <v>999999</v>
      </c>
      <c r="LS76" s="19">
        <f t="shared" ca="1" si="714"/>
        <v>999999</v>
      </c>
      <c r="LT76" s="19">
        <f t="shared" ca="1" si="714"/>
        <v>999999</v>
      </c>
      <c r="LU76" s="19">
        <f t="shared" ca="1" si="714"/>
        <v>999999</v>
      </c>
      <c r="LV76" s="19">
        <f t="shared" ca="1" si="714"/>
        <v>999999</v>
      </c>
      <c r="LW76" s="19" t="str">
        <f t="shared" ca="1" si="714"/>
        <v>-</v>
      </c>
      <c r="LX76" s="19" t="str">
        <f t="shared" ca="1" si="714"/>
        <v>-</v>
      </c>
      <c r="LY76" s="19" t="str">
        <f t="shared" ca="1" si="714"/>
        <v>-</v>
      </c>
      <c r="LZ76" s="19" t="b">
        <f t="shared" ca="1" si="656"/>
        <v>1</v>
      </c>
      <c r="MA76" s="19">
        <f t="shared" ca="1" si="656"/>
        <v>0</v>
      </c>
      <c r="MB76" s="5" t="str">
        <f t="shared" si="657"/>
        <v>-</v>
      </c>
      <c r="MC76" s="5" t="str">
        <f t="shared" si="657"/>
        <v>-</v>
      </c>
      <c r="MD76" s="5" t="str">
        <f t="shared" si="657"/>
        <v>-</v>
      </c>
      <c r="ME76" s="5" t="str">
        <f t="shared" si="657"/>
        <v>-</v>
      </c>
      <c r="MF76" s="19" t="str">
        <f t="shared" ca="1" si="724"/>
        <v>-</v>
      </c>
      <c r="MG76" s="19" t="str">
        <f t="shared" ca="1" si="724"/>
        <v>-</v>
      </c>
      <c r="MH76" s="19" t="str">
        <f t="shared" ca="1" si="724"/>
        <v>-</v>
      </c>
      <c r="MI76" s="19" t="str">
        <f t="shared" ca="1" si="724"/>
        <v>-</v>
      </c>
      <c r="MJ76" s="19">
        <f t="shared" ca="1" si="724"/>
        <v>0.5</v>
      </c>
      <c r="MK76" s="19">
        <f t="shared" ca="1" si="724"/>
        <v>0.5</v>
      </c>
      <c r="ML76" s="19" t="str">
        <f t="shared" ca="1" si="724"/>
        <v>-</v>
      </c>
      <c r="MM76" s="5">
        <f t="shared" si="659"/>
        <v>0</v>
      </c>
      <c r="MN76" s="5">
        <f t="shared" si="659"/>
        <v>500</v>
      </c>
      <c r="MO76" s="5">
        <f t="shared" si="659"/>
        <v>500</v>
      </c>
      <c r="MP76" s="5" t="str">
        <f t="shared" si="659"/>
        <v>-</v>
      </c>
      <c r="MQ76" s="5">
        <f t="shared" si="659"/>
        <v>150</v>
      </c>
      <c r="MR76" s="5">
        <f t="shared" si="659"/>
        <v>364</v>
      </c>
      <c r="MS76" s="5">
        <f t="shared" si="660"/>
        <v>1</v>
      </c>
      <c r="MT76" s="9"/>
      <c r="MU76" s="19">
        <f t="shared" ca="1" si="724"/>
        <v>70</v>
      </c>
      <c r="MV76" s="19">
        <f t="shared" ca="1" si="724"/>
        <v>50</v>
      </c>
      <c r="MW76" s="19">
        <f t="shared" ca="1" si="724"/>
        <v>75</v>
      </c>
      <c r="MX76" s="19">
        <f t="shared" ca="1" si="724"/>
        <v>50</v>
      </c>
      <c r="MY76" s="5">
        <f t="shared" si="661"/>
        <v>1</v>
      </c>
      <c r="MZ76" s="5">
        <f t="shared" si="662"/>
        <v>1</v>
      </c>
      <c r="NA76" s="5">
        <f t="shared" si="663"/>
        <v>1.2</v>
      </c>
      <c r="NB76" s="9"/>
      <c r="NC76" s="19" t="b">
        <f t="shared" ca="1" si="725"/>
        <v>0</v>
      </c>
      <c r="ND76" s="19" t="b">
        <f t="shared" ca="1" si="725"/>
        <v>0</v>
      </c>
      <c r="NE76" s="19">
        <f t="shared" ca="1" si="725"/>
        <v>2</v>
      </c>
      <c r="NF76" s="19">
        <f t="shared" ca="1" si="725"/>
        <v>1</v>
      </c>
      <c r="NG76" s="19">
        <f t="shared" ca="1" si="725"/>
        <v>2</v>
      </c>
      <c r="NH76" s="19">
        <f t="shared" ca="1" si="725"/>
        <v>0</v>
      </c>
      <c r="NI76" s="19" t="str">
        <f t="shared" ca="1" si="725"/>
        <v>-</v>
      </c>
      <c r="NJ76" s="466" t="b">
        <v>1</v>
      </c>
      <c r="NK76" s="19">
        <f ca="1">$NK$54*0.85</f>
        <v>381.35250000000002</v>
      </c>
      <c r="NL76" s="19" t="str">
        <f t="shared" ca="1" si="725"/>
        <v>-</v>
      </c>
      <c r="NM76" s="19">
        <f t="shared" ca="1" si="724"/>
        <v>1</v>
      </c>
      <c r="NN76" s="19">
        <f t="shared" ca="1" si="724"/>
        <v>1</v>
      </c>
      <c r="NO76" s="19">
        <f t="shared" ca="1" si="724"/>
        <v>1</v>
      </c>
      <c r="NP76" s="19">
        <f t="shared" ca="1" si="724"/>
        <v>1</v>
      </c>
      <c r="NQ76" s="19">
        <f t="shared" ca="1" si="724"/>
        <v>1</v>
      </c>
      <c r="NR76" s="19">
        <f t="shared" ca="1" si="724"/>
        <v>1</v>
      </c>
      <c r="NS76" s="19">
        <f t="shared" ca="1" si="724"/>
        <v>1</v>
      </c>
      <c r="NT76" s="19">
        <f t="shared" ca="1" si="724"/>
        <v>1</v>
      </c>
      <c r="NU76" s="19">
        <f t="shared" ca="1" si="724"/>
        <v>1</v>
      </c>
      <c r="NV76" s="9"/>
      <c r="NW76" s="539" t="str">
        <f t="shared" ref="NW76:PF80" si="736">IF(AND($O76=NW$19, $AP76=NW$21),TRUE,"-")</f>
        <v>-</v>
      </c>
      <c r="NX76" s="539" t="str">
        <f t="shared" si="736"/>
        <v>-</v>
      </c>
      <c r="NY76" s="539" t="str">
        <f t="shared" si="736"/>
        <v>-</v>
      </c>
      <c r="NZ76" s="539" t="str">
        <f t="shared" si="736"/>
        <v>-</v>
      </c>
      <c r="OA76" s="539" t="str">
        <f t="shared" si="736"/>
        <v>-</v>
      </c>
      <c r="OB76" s="539" t="str">
        <f t="shared" si="736"/>
        <v>-</v>
      </c>
      <c r="OC76" s="539" t="str">
        <f t="shared" ca="1" si="736"/>
        <v>-</v>
      </c>
      <c r="OD76" s="539" t="str">
        <f t="shared" ca="1" si="736"/>
        <v>-</v>
      </c>
      <c r="OE76" s="539" t="str">
        <f t="shared" ca="1" si="736"/>
        <v>-</v>
      </c>
      <c r="OF76" s="539" t="str">
        <f t="shared" ca="1" si="736"/>
        <v>-</v>
      </c>
      <c r="OG76" s="539" t="str">
        <f t="shared" ca="1" si="736"/>
        <v>-</v>
      </c>
      <c r="OH76" s="539" t="str">
        <f t="shared" ca="1" si="736"/>
        <v>-</v>
      </c>
      <c r="OI76" s="539" t="str">
        <f t="shared" ca="1" si="736"/>
        <v>-</v>
      </c>
      <c r="OJ76" s="539" t="str">
        <f t="shared" ca="1" si="736"/>
        <v>-</v>
      </c>
      <c r="OK76" s="539" t="str">
        <f t="shared" ca="1" si="736"/>
        <v>-</v>
      </c>
      <c r="OL76" s="539" t="str">
        <f t="shared" ca="1" si="736"/>
        <v>-</v>
      </c>
      <c r="OM76" s="539" t="str">
        <f t="shared" ca="1" si="736"/>
        <v>-</v>
      </c>
      <c r="ON76" s="539" t="str">
        <f t="shared" ca="1" si="736"/>
        <v>-</v>
      </c>
      <c r="OO76" s="539" t="str">
        <f t="shared" ca="1" si="736"/>
        <v>-</v>
      </c>
      <c r="OP76" s="539" t="str">
        <f t="shared" ca="1" si="736"/>
        <v>-</v>
      </c>
      <c r="OQ76" s="539" t="str">
        <f t="shared" ca="1" si="736"/>
        <v>-</v>
      </c>
      <c r="OR76" s="539" t="str">
        <f t="shared" ca="1" si="736"/>
        <v>-</v>
      </c>
      <c r="OS76" s="539" t="str">
        <f t="shared" ca="1" si="736"/>
        <v>-</v>
      </c>
      <c r="OT76" s="539" t="str">
        <f t="shared" ca="1" si="736"/>
        <v>-</v>
      </c>
      <c r="OU76" s="539" t="str">
        <f t="shared" ca="1" si="736"/>
        <v>-</v>
      </c>
      <c r="OV76" s="539" t="str">
        <f t="shared" ca="1" si="736"/>
        <v>-</v>
      </c>
      <c r="OW76" s="539" t="str">
        <f t="shared" ca="1" si="736"/>
        <v>-</v>
      </c>
      <c r="OX76" s="539" t="str">
        <f t="shared" ca="1" si="736"/>
        <v>-</v>
      </c>
      <c r="OY76" s="539" t="str">
        <f t="shared" ca="1" si="736"/>
        <v>-</v>
      </c>
      <c r="OZ76" s="539" t="str">
        <f t="shared" ca="1" si="736"/>
        <v>-</v>
      </c>
      <c r="PA76" s="539" t="str">
        <f t="shared" ca="1" si="736"/>
        <v>-</v>
      </c>
      <c r="PB76" s="539" t="str">
        <f t="shared" ca="1" si="736"/>
        <v>-</v>
      </c>
      <c r="PC76" s="539" t="str">
        <f t="shared" ca="1" si="736"/>
        <v>-</v>
      </c>
      <c r="PD76" s="539" t="str">
        <f t="shared" ca="1" si="736"/>
        <v>-</v>
      </c>
      <c r="PE76" s="539" t="str">
        <f t="shared" ca="1" si="736"/>
        <v>-</v>
      </c>
      <c r="PF76" s="539" t="str">
        <f t="shared" ca="1" si="736"/>
        <v>-</v>
      </c>
      <c r="PG76" s="549" t="str">
        <f t="shared" si="715"/>
        <v>-</v>
      </c>
      <c r="PH76" s="549" t="str">
        <f t="shared" si="715"/>
        <v>-</v>
      </c>
      <c r="PI76" s="549" t="str">
        <f t="shared" si="715"/>
        <v>-</v>
      </c>
      <c r="PJ76" s="549" t="str">
        <f t="shared" si="715"/>
        <v>-</v>
      </c>
      <c r="PK76" s="549" t="str">
        <f t="shared" si="715"/>
        <v>-</v>
      </c>
      <c r="PL76" s="549" t="str">
        <f t="shared" si="715"/>
        <v>-</v>
      </c>
      <c r="PM76" s="549" t="str">
        <f t="shared" si="715"/>
        <v>-</v>
      </c>
      <c r="PN76" s="549" t="str">
        <f t="shared" si="715"/>
        <v>-</v>
      </c>
      <c r="PO76" s="549" t="str">
        <f t="shared" si="715"/>
        <v>-</v>
      </c>
      <c r="PP76" s="549" t="str">
        <f t="shared" si="715"/>
        <v>-</v>
      </c>
      <c r="PQ76" s="549" t="str">
        <f t="shared" si="715"/>
        <v>-</v>
      </c>
      <c r="PR76" s="549" t="str">
        <f t="shared" si="715"/>
        <v>-</v>
      </c>
      <c r="PS76" s="549" t="str">
        <f t="shared" si="715"/>
        <v>-</v>
      </c>
      <c r="PT76" s="549" t="str">
        <f t="shared" si="715"/>
        <v>-</v>
      </c>
      <c r="PU76" s="549" t="str">
        <f t="shared" si="715"/>
        <v>-</v>
      </c>
      <c r="PV76" s="549" t="str">
        <f t="shared" si="715"/>
        <v>-</v>
      </c>
      <c r="PW76" s="549" t="str">
        <f t="shared" si="715"/>
        <v>-</v>
      </c>
      <c r="PX76" s="549" t="str">
        <f t="shared" si="715"/>
        <v>-</v>
      </c>
      <c r="PY76" s="549" t="str">
        <f t="shared" si="715"/>
        <v>-</v>
      </c>
      <c r="PZ76" s="549" t="str">
        <f t="shared" si="715"/>
        <v>-</v>
      </c>
      <c r="QA76" s="549" t="str">
        <f t="shared" si="715"/>
        <v>-</v>
      </c>
      <c r="QB76" s="549" t="str">
        <f t="shared" si="715"/>
        <v>-</v>
      </c>
      <c r="QC76" s="549" t="str">
        <f t="shared" si="715"/>
        <v>-</v>
      </c>
      <c r="QD76" s="549" t="str">
        <f t="shared" si="715"/>
        <v>-</v>
      </c>
      <c r="QE76" s="549" t="str">
        <f t="shared" si="715"/>
        <v>-</v>
      </c>
      <c r="QF76" s="549" t="str">
        <f t="shared" si="715"/>
        <v>-</v>
      </c>
      <c r="QG76" s="539" t="str">
        <f t="shared" ref="QG76:RP80" si="737">IF(AND($O76=QG$19, $AP76=QG$21),TRUE,"-")</f>
        <v>-</v>
      </c>
      <c r="QH76" s="539" t="str">
        <f t="shared" si="737"/>
        <v>-</v>
      </c>
      <c r="QI76" s="539" t="str">
        <f t="shared" si="737"/>
        <v>-</v>
      </c>
      <c r="QJ76" s="539" t="str">
        <f t="shared" si="737"/>
        <v>-</v>
      </c>
      <c r="QK76" s="539" t="str">
        <f t="shared" si="737"/>
        <v>-</v>
      </c>
      <c r="QL76" s="539" t="str">
        <f t="shared" si="737"/>
        <v>-</v>
      </c>
      <c r="QM76" s="539" t="str">
        <f t="shared" ca="1" si="737"/>
        <v>-</v>
      </c>
      <c r="QN76" s="539" t="str">
        <f t="shared" ca="1" si="737"/>
        <v>-</v>
      </c>
      <c r="QO76" s="539" t="str">
        <f t="shared" ca="1" si="737"/>
        <v>-</v>
      </c>
      <c r="QP76" s="539" t="str">
        <f t="shared" ca="1" si="737"/>
        <v>-</v>
      </c>
      <c r="QQ76" s="539" t="str">
        <f t="shared" ca="1" si="737"/>
        <v>-</v>
      </c>
      <c r="QR76" s="539" t="str">
        <f t="shared" ca="1" si="737"/>
        <v>-</v>
      </c>
      <c r="QS76" s="539" t="str">
        <f t="shared" ca="1" si="737"/>
        <v>-</v>
      </c>
      <c r="QT76" s="539" t="str">
        <f t="shared" ca="1" si="737"/>
        <v>-</v>
      </c>
      <c r="QU76" s="539" t="str">
        <f t="shared" ca="1" si="737"/>
        <v>-</v>
      </c>
      <c r="QV76" s="539" t="str">
        <f t="shared" ca="1" si="737"/>
        <v>-</v>
      </c>
      <c r="QW76" s="539" t="str">
        <f t="shared" ca="1" si="737"/>
        <v>-</v>
      </c>
      <c r="QX76" s="539" t="str">
        <f t="shared" ca="1" si="737"/>
        <v>-</v>
      </c>
      <c r="QY76" s="539" t="str">
        <f t="shared" ca="1" si="737"/>
        <v>-</v>
      </c>
      <c r="QZ76" s="539" t="str">
        <f t="shared" ca="1" si="737"/>
        <v>-</v>
      </c>
      <c r="RA76" s="539" t="str">
        <f t="shared" ca="1" si="737"/>
        <v>-</v>
      </c>
      <c r="RB76" s="539" t="str">
        <f t="shared" ca="1" si="737"/>
        <v>-</v>
      </c>
      <c r="RC76" s="539" t="str">
        <f t="shared" ca="1" si="737"/>
        <v>-</v>
      </c>
      <c r="RD76" s="539" t="str">
        <f t="shared" ca="1" si="737"/>
        <v>-</v>
      </c>
      <c r="RE76" s="539" t="str">
        <f t="shared" ca="1" si="737"/>
        <v>-</v>
      </c>
      <c r="RF76" s="539" t="str">
        <f t="shared" ca="1" si="737"/>
        <v>-</v>
      </c>
      <c r="RG76" s="539" t="str">
        <f t="shared" ca="1" si="737"/>
        <v>-</v>
      </c>
      <c r="RH76" s="539" t="str">
        <f t="shared" ca="1" si="737"/>
        <v>-</v>
      </c>
      <c r="RI76" s="539" t="str">
        <f t="shared" ca="1" si="737"/>
        <v>-</v>
      </c>
      <c r="RJ76" s="539" t="str">
        <f t="shared" ca="1" si="737"/>
        <v>-</v>
      </c>
      <c r="RK76" s="539" t="str">
        <f t="shared" ca="1" si="737"/>
        <v>-</v>
      </c>
      <c r="RL76" s="539" t="str">
        <f t="shared" ca="1" si="737"/>
        <v>-</v>
      </c>
      <c r="RM76" s="539" t="str">
        <f t="shared" ca="1" si="737"/>
        <v>-</v>
      </c>
      <c r="RN76" s="539" t="str">
        <f t="shared" ca="1" si="737"/>
        <v>-</v>
      </c>
      <c r="RO76" s="539" t="str">
        <f t="shared" ca="1" si="737"/>
        <v>-</v>
      </c>
      <c r="RP76" s="539" t="str">
        <f t="shared" ca="1" si="737"/>
        <v>-</v>
      </c>
      <c r="RQ76" s="549" t="str">
        <f t="shared" si="716"/>
        <v>-</v>
      </c>
      <c r="RR76" s="549" t="str">
        <f t="shared" si="716"/>
        <v>-</v>
      </c>
      <c r="RS76" s="549" t="str">
        <f t="shared" si="716"/>
        <v>-</v>
      </c>
      <c r="RT76" s="549" t="str">
        <f t="shared" si="716"/>
        <v>-</v>
      </c>
      <c r="RU76" s="549" t="str">
        <f t="shared" si="716"/>
        <v>-</v>
      </c>
      <c r="RV76" s="549" t="str">
        <f t="shared" si="716"/>
        <v>-</v>
      </c>
      <c r="RW76" s="549" t="str">
        <f t="shared" si="716"/>
        <v>-</v>
      </c>
      <c r="RX76" s="549" t="str">
        <f t="shared" si="716"/>
        <v>-</v>
      </c>
      <c r="RY76" s="549" t="str">
        <f t="shared" si="716"/>
        <v>-</v>
      </c>
      <c r="RZ76" s="549" t="str">
        <f t="shared" si="716"/>
        <v>-</v>
      </c>
      <c r="SA76" s="549" t="str">
        <f t="shared" si="716"/>
        <v>-</v>
      </c>
      <c r="SB76" s="549" t="str">
        <f t="shared" si="716"/>
        <v>-</v>
      </c>
      <c r="SC76" s="549" t="str">
        <f t="shared" si="716"/>
        <v>-</v>
      </c>
      <c r="SD76" s="549" t="str">
        <f t="shared" si="716"/>
        <v>-</v>
      </c>
      <c r="SE76" s="549" t="str">
        <f t="shared" si="716"/>
        <v>-</v>
      </c>
      <c r="SF76" s="549" t="str">
        <f t="shared" si="716"/>
        <v>-</v>
      </c>
      <c r="SG76" s="549" t="str">
        <f t="shared" si="716"/>
        <v>-</v>
      </c>
      <c r="SH76" s="549" t="str">
        <f t="shared" si="716"/>
        <v>-</v>
      </c>
      <c r="SI76" s="549" t="str">
        <f t="shared" si="716"/>
        <v>-</v>
      </c>
      <c r="SJ76" s="549" t="str">
        <f t="shared" si="716"/>
        <v>-</v>
      </c>
      <c r="SK76" s="549" t="str">
        <f t="shared" si="716"/>
        <v>-</v>
      </c>
      <c r="SL76" s="549" t="str">
        <f t="shared" si="716"/>
        <v>-</v>
      </c>
      <c r="SM76" s="549" t="str">
        <f t="shared" si="716"/>
        <v>-</v>
      </c>
      <c r="SN76" s="549" t="str">
        <f t="shared" si="716"/>
        <v>-</v>
      </c>
      <c r="SO76" s="549" t="str">
        <f t="shared" si="716"/>
        <v>-</v>
      </c>
      <c r="SP76" s="549" t="str">
        <f t="shared" si="716"/>
        <v>-</v>
      </c>
      <c r="SQ76" s="539" t="b">
        <f t="shared" ref="SQ76:TZ80" si="738">IF(AND($O76=SQ$19, $AP76=SQ$21),TRUE,"-")</f>
        <v>1</v>
      </c>
      <c r="SR76" s="539" t="b">
        <f t="shared" si="738"/>
        <v>1</v>
      </c>
      <c r="SS76" s="539" t="b">
        <f t="shared" si="738"/>
        <v>1</v>
      </c>
      <c r="ST76" s="539" t="b">
        <f t="shared" si="738"/>
        <v>1</v>
      </c>
      <c r="SU76" s="539" t="b">
        <f t="shared" si="738"/>
        <v>1</v>
      </c>
      <c r="SV76" s="539" t="b">
        <f t="shared" si="738"/>
        <v>1</v>
      </c>
      <c r="SW76" s="539" t="str">
        <f t="shared" ca="1" si="738"/>
        <v>-</v>
      </c>
      <c r="SX76" s="539" t="str">
        <f t="shared" ca="1" si="738"/>
        <v>-</v>
      </c>
      <c r="SY76" s="539" t="str">
        <f t="shared" ca="1" si="738"/>
        <v>-</v>
      </c>
      <c r="SZ76" s="539" t="str">
        <f t="shared" ca="1" si="738"/>
        <v>-</v>
      </c>
      <c r="TA76" s="539" t="str">
        <f t="shared" ca="1" si="738"/>
        <v>-</v>
      </c>
      <c r="TB76" s="539" t="str">
        <f t="shared" ca="1" si="738"/>
        <v>-</v>
      </c>
      <c r="TC76" s="539" t="str">
        <f t="shared" ca="1" si="738"/>
        <v>-</v>
      </c>
      <c r="TD76" s="539" t="str">
        <f t="shared" ca="1" si="738"/>
        <v>-</v>
      </c>
      <c r="TE76" s="539" t="str">
        <f t="shared" ca="1" si="738"/>
        <v>-</v>
      </c>
      <c r="TF76" s="539" t="str">
        <f t="shared" ca="1" si="738"/>
        <v>-</v>
      </c>
      <c r="TG76" s="539" t="str">
        <f t="shared" ca="1" si="738"/>
        <v>-</v>
      </c>
      <c r="TH76" s="539" t="str">
        <f t="shared" ca="1" si="738"/>
        <v>-</v>
      </c>
      <c r="TI76" s="539" t="str">
        <f t="shared" ca="1" si="738"/>
        <v>-</v>
      </c>
      <c r="TJ76" s="539" t="str">
        <f t="shared" ca="1" si="738"/>
        <v>-</v>
      </c>
      <c r="TK76" s="539" t="str">
        <f t="shared" ca="1" si="738"/>
        <v>-</v>
      </c>
      <c r="TL76" s="539" t="str">
        <f t="shared" ca="1" si="738"/>
        <v>-</v>
      </c>
      <c r="TM76" s="539" t="str">
        <f t="shared" ca="1" si="738"/>
        <v>-</v>
      </c>
      <c r="TN76" s="539" t="str">
        <f t="shared" ca="1" si="738"/>
        <v>-</v>
      </c>
      <c r="TO76" s="539" t="str">
        <f t="shared" ca="1" si="738"/>
        <v>-</v>
      </c>
      <c r="TP76" s="539" t="str">
        <f t="shared" ca="1" si="738"/>
        <v>-</v>
      </c>
      <c r="TQ76" s="539" t="str">
        <f t="shared" ca="1" si="738"/>
        <v>-</v>
      </c>
      <c r="TR76" s="539" t="str">
        <f t="shared" ca="1" si="738"/>
        <v>-</v>
      </c>
      <c r="TS76" s="539" t="str">
        <f t="shared" ca="1" si="738"/>
        <v>-</v>
      </c>
      <c r="TT76" s="539" t="str">
        <f t="shared" ca="1" si="738"/>
        <v>-</v>
      </c>
      <c r="TU76" s="539" t="str">
        <f t="shared" ca="1" si="738"/>
        <v>-</v>
      </c>
      <c r="TV76" s="539" t="str">
        <f t="shared" ca="1" si="738"/>
        <v>-</v>
      </c>
      <c r="TW76" s="539" t="str">
        <f t="shared" ca="1" si="738"/>
        <v>-</v>
      </c>
      <c r="TX76" s="539" t="str">
        <f t="shared" ca="1" si="738"/>
        <v>-</v>
      </c>
      <c r="TY76" s="539" t="str">
        <f t="shared" ca="1" si="738"/>
        <v>-</v>
      </c>
      <c r="TZ76" s="539" t="str">
        <f t="shared" ca="1" si="738"/>
        <v>-</v>
      </c>
      <c r="UA76" s="549" t="b">
        <f t="shared" si="717"/>
        <v>1</v>
      </c>
      <c r="UB76" s="549" t="b">
        <f t="shared" si="717"/>
        <v>1</v>
      </c>
      <c r="UC76" s="549" t="b">
        <f t="shared" si="717"/>
        <v>1</v>
      </c>
      <c r="UD76" s="549" t="b">
        <f t="shared" si="717"/>
        <v>1</v>
      </c>
      <c r="UE76" s="549" t="b">
        <f t="shared" si="717"/>
        <v>1</v>
      </c>
      <c r="UF76" s="549" t="b">
        <f t="shared" si="717"/>
        <v>1</v>
      </c>
      <c r="UG76" s="549" t="b">
        <f t="shared" si="717"/>
        <v>1</v>
      </c>
      <c r="UH76" s="549" t="b">
        <f t="shared" si="717"/>
        <v>1</v>
      </c>
      <c r="UI76" s="549" t="b">
        <f t="shared" si="717"/>
        <v>1</v>
      </c>
      <c r="UJ76" s="549" t="b">
        <f t="shared" si="717"/>
        <v>1</v>
      </c>
      <c r="UK76" s="549" t="b">
        <f t="shared" si="717"/>
        <v>1</v>
      </c>
      <c r="UL76" s="549" t="b">
        <f t="shared" si="717"/>
        <v>1</v>
      </c>
      <c r="UM76" s="549" t="b">
        <f t="shared" si="717"/>
        <v>1</v>
      </c>
      <c r="UN76" s="549" t="b">
        <f t="shared" si="717"/>
        <v>1</v>
      </c>
      <c r="UO76" s="549" t="b">
        <f t="shared" si="717"/>
        <v>1</v>
      </c>
      <c r="UP76" s="549" t="b">
        <f t="shared" si="717"/>
        <v>1</v>
      </c>
      <c r="UQ76" s="549" t="b">
        <f t="shared" si="717"/>
        <v>1</v>
      </c>
      <c r="UR76" s="549" t="b">
        <f t="shared" si="717"/>
        <v>1</v>
      </c>
      <c r="US76" s="549" t="b">
        <f t="shared" si="717"/>
        <v>1</v>
      </c>
      <c r="UT76" s="549" t="b">
        <f t="shared" si="717"/>
        <v>1</v>
      </c>
      <c r="UU76" s="549" t="b">
        <f t="shared" si="717"/>
        <v>1</v>
      </c>
      <c r="UV76" s="549" t="b">
        <f t="shared" si="717"/>
        <v>1</v>
      </c>
      <c r="UW76" s="549" t="b">
        <f t="shared" si="717"/>
        <v>1</v>
      </c>
      <c r="UX76" s="549" t="b">
        <f t="shared" si="717"/>
        <v>1</v>
      </c>
      <c r="UY76" s="549" t="b">
        <f t="shared" si="717"/>
        <v>1</v>
      </c>
      <c r="UZ76" s="549" t="b">
        <f t="shared" si="717"/>
        <v>1</v>
      </c>
      <c r="VA76" s="19">
        <f t="shared" ca="1" si="671"/>
        <v>0</v>
      </c>
      <c r="VB76" s="23">
        <v>0</v>
      </c>
    </row>
    <row r="77" spans="1:574" outlineLevel="1">
      <c r="A77" s="21">
        <f t="shared" si="93"/>
        <v>72</v>
      </c>
      <c r="B77" s="21">
        <f t="shared" si="673"/>
        <v>18</v>
      </c>
      <c r="C77">
        <v>108</v>
      </c>
      <c r="D77" s="19" t="str">
        <f t="shared" ca="1" si="583"/>
        <v>SNSW</v>
      </c>
      <c r="E77" t="b">
        <v>0</v>
      </c>
      <c r="F77" t="b">
        <v>0</v>
      </c>
      <c r="G77" t="b">
        <f t="shared" si="704"/>
        <v>0</v>
      </c>
      <c r="H77" s="215">
        <f t="shared" ca="1" si="685"/>
        <v>23</v>
      </c>
      <c r="I77" s="26">
        <v>2</v>
      </c>
      <c r="J77" s="26">
        <v>1</v>
      </c>
      <c r="K77" s="26" t="str">
        <f>""</f>
        <v/>
      </c>
      <c r="L77" s="26">
        <v>0</v>
      </c>
      <c r="M77" s="26">
        <f t="shared" si="585"/>
        <v>2</v>
      </c>
      <c r="N77" s="26">
        <v>2</v>
      </c>
      <c r="O77" s="26">
        <v>3</v>
      </c>
      <c r="P77" s="26">
        <v>2</v>
      </c>
      <c r="Q77" s="26">
        <v>0</v>
      </c>
      <c r="R77" s="26">
        <v>0</v>
      </c>
      <c r="S77" s="26">
        <v>0</v>
      </c>
      <c r="T77" s="26">
        <v>0</v>
      </c>
      <c r="U77" s="26">
        <v>1</v>
      </c>
      <c r="V77" s="116">
        <v>3</v>
      </c>
      <c r="W77" s="116">
        <v>1</v>
      </c>
      <c r="X77" s="116">
        <v>1</v>
      </c>
      <c r="Y77" s="211"/>
      <c r="Z77" s="211"/>
      <c r="AA77" s="211"/>
      <c r="AB77" s="211"/>
      <c r="AC77" s="26">
        <v>0</v>
      </c>
      <c r="AD77" s="211"/>
      <c r="AE77" s="211"/>
      <c r="AF77" s="211"/>
      <c r="AG77" s="211"/>
      <c r="AH77" s="211"/>
      <c r="AI77" s="211"/>
      <c r="AJ77" s="211"/>
      <c r="AK77" s="211"/>
      <c r="AL77" s="136">
        <f t="shared" si="586"/>
        <v>2</v>
      </c>
      <c r="AM77" s="136">
        <f>INDEX(CHOOSE($O77,DataAutumn!i.AdultDrys,DataWinter!i.AdultDrys,DataSpring!i.AdultDrys),1,$N77)</f>
        <v>3</v>
      </c>
      <c r="AN77" s="5">
        <f t="shared" si="587"/>
        <v>2</v>
      </c>
      <c r="AO77" s="5">
        <f t="shared" si="587"/>
        <v>0</v>
      </c>
      <c r="AP77" s="5">
        <f t="shared" si="588"/>
        <v>1</v>
      </c>
      <c r="AQ77" s="211"/>
      <c r="AR77" s="211"/>
      <c r="AS77" s="356" t="str">
        <f t="shared" ca="1" si="589"/>
        <v>optimum_carry 00023 SNSW MWM    numbers5750 pasture449 Day204 Scan2-0000 RR000p GP120p WP100p MP100p T_TRUE (F33N11)</v>
      </c>
      <c r="AT77" s="9" t="str">
        <f ca="1">IF(COUNTIF(AS$5:AS77,AS77)=1,"-","Dup")</f>
        <v>-</v>
      </c>
      <c r="AU77" s="9"/>
      <c r="AV77" s="19" t="str">
        <f t="shared" ca="1" si="729"/>
        <v>-</v>
      </c>
      <c r="AW77" s="19" t="str">
        <f t="shared" ca="1" si="729"/>
        <v>-</v>
      </c>
      <c r="AX77" s="19" t="str">
        <f t="shared" ca="1" si="729"/>
        <v>-</v>
      </c>
      <c r="AY77" s="19" t="str">
        <f t="shared" ca="1" si="729"/>
        <v>-</v>
      </c>
      <c r="AZ77" s="19" t="str">
        <f t="shared" ca="1" si="729"/>
        <v>-</v>
      </c>
      <c r="BA77" s="19" t="str">
        <f t="shared" ca="1" si="729"/>
        <v>-</v>
      </c>
      <c r="BB77" s="19" t="str">
        <f t="shared" ca="1" si="729"/>
        <v>-</v>
      </c>
      <c r="BC77" s="19" t="str">
        <f t="shared" ca="1" si="729"/>
        <v>-</v>
      </c>
      <c r="BD77" s="9"/>
      <c r="BE77" s="5" t="b">
        <f t="shared" si="591"/>
        <v>0</v>
      </c>
      <c r="BF77" s="5" t="str">
        <f t="shared" si="591"/>
        <v>-</v>
      </c>
      <c r="BG77" s="5" t="b">
        <f t="shared" si="591"/>
        <v>0</v>
      </c>
      <c r="BH77" s="5" t="b">
        <f t="shared" si="591"/>
        <v>1</v>
      </c>
      <c r="BI77" s="5" t="b">
        <f t="shared" si="591"/>
        <v>1</v>
      </c>
      <c r="BJ77" s="136">
        <f t="shared" si="591"/>
        <v>0</v>
      </c>
      <c r="BK77" s="19" t="b">
        <f t="shared" ca="1" si="592"/>
        <v>0</v>
      </c>
      <c r="BL77" s="9"/>
      <c r="BM77" s="5" t="str">
        <f t="shared" ca="1" si="593"/>
        <v>-</v>
      </c>
      <c r="BN77" s="19" t="str">
        <f t="shared" ca="1" si="594"/>
        <v>-</v>
      </c>
      <c r="BO77" s="19" t="str">
        <f t="shared" ca="1" si="594"/>
        <v>-</v>
      </c>
      <c r="BP77" s="19" t="str">
        <f t="shared" ca="1" si="594"/>
        <v>-</v>
      </c>
      <c r="BQ77" s="5" t="str">
        <f t="shared" ca="1" si="595"/>
        <v>-</v>
      </c>
      <c r="BR77" s="19" t="str">
        <f t="shared" ca="1" si="596"/>
        <v>-</v>
      </c>
      <c r="BS77" s="5" t="str">
        <f t="shared" ca="1" si="597"/>
        <v>-</v>
      </c>
      <c r="BT77" s="19" t="str">
        <f t="shared" ca="1" si="598"/>
        <v>-</v>
      </c>
      <c r="BU77" s="19" t="str">
        <f t="shared" ca="1" si="598"/>
        <v>-</v>
      </c>
      <c r="BV77" s="19" t="str">
        <f t="shared" ca="1" si="598"/>
        <v>-</v>
      </c>
      <c r="BW77" s="5" t="str">
        <f t="shared" ca="1" si="599"/>
        <v>-</v>
      </c>
      <c r="BX77" s="9"/>
      <c r="BY77" s="5" t="b">
        <f t="shared" si="600"/>
        <v>0</v>
      </c>
      <c r="BZ77" s="5" t="str">
        <f t="shared" ca="1" si="601"/>
        <v>-</v>
      </c>
      <c r="CA77" s="5" t="str">
        <f t="shared" ca="1" si="730"/>
        <v>-</v>
      </c>
      <c r="CB77" s="5" t="str">
        <f t="shared" ca="1" si="730"/>
        <v>-</v>
      </c>
      <c r="CC77" s="5" t="str">
        <f t="shared" ca="1" si="730"/>
        <v>-</v>
      </c>
      <c r="CD77" s="5" t="str">
        <f t="shared" ca="1" si="730"/>
        <v>-</v>
      </c>
      <c r="CE77" s="5" t="str">
        <f t="shared" ca="1" si="730"/>
        <v>-</v>
      </c>
      <c r="CF77" s="5" t="str">
        <f t="shared" ca="1" si="730"/>
        <v>-</v>
      </c>
      <c r="CG77" s="5" t="str">
        <f t="shared" ca="1" si="730"/>
        <v>-</v>
      </c>
      <c r="CH77" s="5" t="str">
        <f t="shared" ca="1" si="730"/>
        <v>-</v>
      </c>
      <c r="CI77" s="9"/>
      <c r="CJ77" s="12" t="b">
        <v>1</v>
      </c>
      <c r="CK77" s="12" t="b">
        <v>1</v>
      </c>
      <c r="CL77" s="12" t="b">
        <v>1</v>
      </c>
      <c r="CM77" s="12">
        <v>22312000005</v>
      </c>
      <c r="CN77" s="12" t="b">
        <v>0</v>
      </c>
      <c r="CO77" s="19" t="str">
        <f t="shared" ca="1" si="603"/>
        <v>-</v>
      </c>
      <c r="CP77" s="19" t="str">
        <f t="shared" ca="1" si="603"/>
        <v>-</v>
      </c>
      <c r="CQ77" s="19" t="str">
        <f t="shared" ca="1" si="603"/>
        <v>-</v>
      </c>
      <c r="CR77" s="433">
        <f t="shared" si="604"/>
        <v>652</v>
      </c>
      <c r="CS77" s="433">
        <f t="shared" si="604"/>
        <v>686</v>
      </c>
      <c r="CT77" s="433">
        <f t="shared" si="604"/>
        <v>721</v>
      </c>
      <c r="CU77" s="144">
        <f t="shared" si="605"/>
        <v>378</v>
      </c>
      <c r="CV77" s="144">
        <f t="shared" si="605"/>
        <v>413</v>
      </c>
      <c r="CW77" s="144">
        <f t="shared" si="605"/>
        <v>448</v>
      </c>
      <c r="CX77" s="19" t="str">
        <f t="shared" ca="1" si="731"/>
        <v>-</v>
      </c>
      <c r="CY77" s="19" t="str">
        <f t="shared" ca="1" si="731"/>
        <v>-</v>
      </c>
      <c r="CZ77" s="19" t="str">
        <f t="shared" ca="1" si="731"/>
        <v>-</v>
      </c>
      <c r="DA77" s="19" t="str">
        <f t="shared" ca="1" si="731"/>
        <v>-</v>
      </c>
      <c r="DB77" s="19" t="str">
        <f t="shared" ca="1" si="731"/>
        <v>-</v>
      </c>
      <c r="DC77" s="19" t="str">
        <f t="shared" ca="1" si="731"/>
        <v>-</v>
      </c>
      <c r="DD77" s="19">
        <f t="shared" ca="1" si="731"/>
        <v>1</v>
      </c>
      <c r="DE77" s="19">
        <f t="shared" ca="1" si="731"/>
        <v>1</v>
      </c>
      <c r="DF77" s="19">
        <f t="shared" ca="1" si="731"/>
        <v>0</v>
      </c>
      <c r="DG77" s="19" t="str">
        <f t="shared" ca="1" si="731"/>
        <v>-</v>
      </c>
      <c r="DH77" s="19" t="str">
        <f t="shared" ca="1" si="731"/>
        <v>-</v>
      </c>
      <c r="DI77" s="19" t="str">
        <f t="shared" ca="1" si="731"/>
        <v>-</v>
      </c>
      <c r="DJ77" s="19" t="str">
        <f t="shared" ca="1" si="731"/>
        <v>-</v>
      </c>
      <c r="DK77" s="19" t="str">
        <f t="shared" ca="1" si="731"/>
        <v>-</v>
      </c>
      <c r="DL77" s="19">
        <f t="shared" ca="1" si="731"/>
        <v>0</v>
      </c>
      <c r="DM77" s="19" t="str">
        <f t="shared" ca="1" si="731"/>
        <v>-</v>
      </c>
      <c r="DN77" s="19" t="str">
        <f t="shared" ca="1" si="731"/>
        <v>-</v>
      </c>
      <c r="DO77" s="19" t="str">
        <f t="shared" ca="1" si="603"/>
        <v>-</v>
      </c>
      <c r="DP77" s="19">
        <f t="shared" ca="1" si="603"/>
        <v>0</v>
      </c>
      <c r="DQ77" s="19">
        <f t="shared" ca="1" si="603"/>
        <v>0</v>
      </c>
      <c r="DR77" s="9"/>
      <c r="DS77" s="19">
        <f t="shared" ca="1" si="700"/>
        <v>0</v>
      </c>
      <c r="DT77" s="19">
        <f t="shared" ca="1" si="700"/>
        <v>0</v>
      </c>
      <c r="DU77" s="19">
        <f t="shared" ca="1" si="700"/>
        <v>0</v>
      </c>
      <c r="DV77" s="19">
        <f t="shared" ca="1" si="700"/>
        <v>0</v>
      </c>
      <c r="DW77" s="19">
        <f t="shared" ca="1" si="700"/>
        <v>0</v>
      </c>
      <c r="DX77" s="19">
        <f t="shared" ca="1" si="700"/>
        <v>0</v>
      </c>
      <c r="DY77" s="19">
        <f t="shared" ca="1" si="700"/>
        <v>0</v>
      </c>
      <c r="DZ77" s="19">
        <f t="shared" ca="1" si="700"/>
        <v>0</v>
      </c>
      <c r="EA77" s="19">
        <f t="shared" ca="1" si="700"/>
        <v>0</v>
      </c>
      <c r="EB77" s="19">
        <f t="shared" ca="1" si="700"/>
        <v>0</v>
      </c>
      <c r="EC77" s="19">
        <f t="shared" ca="1" si="700"/>
        <v>0</v>
      </c>
      <c r="ED77" s="19">
        <f t="shared" ca="1" si="700"/>
        <v>0</v>
      </c>
      <c r="EE77" s="19">
        <f t="shared" ca="1" si="700"/>
        <v>0</v>
      </c>
      <c r="EF77" s="433">
        <f t="shared" si="608"/>
        <v>0</v>
      </c>
      <c r="EG77" s="433">
        <f t="shared" si="608"/>
        <v>0</v>
      </c>
      <c r="EH77" s="116">
        <f t="shared" si="609"/>
        <v>0</v>
      </c>
      <c r="EI77" s="116">
        <f t="shared" ca="1" si="609"/>
        <v>0</v>
      </c>
      <c r="EJ77" s="116">
        <f t="shared" ca="1" si="609"/>
        <v>0</v>
      </c>
      <c r="EK77" s="116">
        <f t="shared" ca="1" si="609"/>
        <v>0</v>
      </c>
      <c r="EL77" s="116">
        <f t="shared" ca="1" si="609"/>
        <v>0</v>
      </c>
      <c r="EM77" s="537">
        <f t="shared" ca="1" si="610"/>
        <v>0</v>
      </c>
      <c r="EN77" s="116">
        <f t="shared" ca="1" si="611"/>
        <v>0</v>
      </c>
      <c r="EO77" s="116">
        <f t="shared" ca="1" si="611"/>
        <v>0</v>
      </c>
      <c r="EP77" s="116">
        <f t="shared" ca="1" si="611"/>
        <v>0</v>
      </c>
      <c r="EQ77" s="116">
        <f t="shared" ca="1" si="611"/>
        <v>0</v>
      </c>
      <c r="ER77" s="116">
        <f t="shared" ca="1" si="611"/>
        <v>0</v>
      </c>
      <c r="ES77" s="537">
        <f t="shared" ca="1" si="612"/>
        <v>0</v>
      </c>
      <c r="ET77" s="116">
        <f t="shared" ca="1" si="613"/>
        <v>0</v>
      </c>
      <c r="EU77" s="116">
        <f t="shared" ca="1" si="613"/>
        <v>0</v>
      </c>
      <c r="EV77" s="116">
        <f t="shared" ca="1" si="613"/>
        <v>0</v>
      </c>
      <c r="EW77" s="116">
        <f t="shared" ca="1" si="613"/>
        <v>0</v>
      </c>
      <c r="EX77" s="116">
        <f t="shared" ca="1" si="613"/>
        <v>0</v>
      </c>
      <c r="EY77" s="537">
        <f t="shared" ca="1" si="614"/>
        <v>0</v>
      </c>
      <c r="EZ77" s="116">
        <f t="shared" ca="1" si="615"/>
        <v>0</v>
      </c>
      <c r="FA77" s="116">
        <f t="shared" ca="1" si="615"/>
        <v>0</v>
      </c>
      <c r="FB77" s="116">
        <f t="shared" ca="1" si="615"/>
        <v>0</v>
      </c>
      <c r="FC77" s="116">
        <f t="shared" ca="1" si="615"/>
        <v>0</v>
      </c>
      <c r="FD77" s="116">
        <f t="shared" ca="1" si="615"/>
        <v>0</v>
      </c>
      <c r="FE77" s="537">
        <f t="shared" ca="1" si="616"/>
        <v>0</v>
      </c>
      <c r="FF77" s="116">
        <f t="shared" ca="1" si="617"/>
        <v>0</v>
      </c>
      <c r="FG77" s="116">
        <f t="shared" ca="1" si="617"/>
        <v>0</v>
      </c>
      <c r="FH77" s="116">
        <f t="shared" ca="1" si="617"/>
        <v>0</v>
      </c>
      <c r="FI77" s="116">
        <f t="shared" ca="1" si="617"/>
        <v>0</v>
      </c>
      <c r="FJ77" s="116">
        <f t="shared" ca="1" si="617"/>
        <v>0</v>
      </c>
      <c r="FK77" s="537">
        <f t="shared" ca="1" si="618"/>
        <v>0</v>
      </c>
      <c r="FL77" s="116">
        <f t="shared" ca="1" si="619"/>
        <v>0</v>
      </c>
      <c r="FM77" s="116">
        <f t="shared" ca="1" si="619"/>
        <v>0</v>
      </c>
      <c r="FN77" s="116">
        <f t="shared" ca="1" si="619"/>
        <v>0</v>
      </c>
      <c r="FO77" s="116">
        <f t="shared" ca="1" si="619"/>
        <v>0</v>
      </c>
      <c r="FP77" s="116">
        <f t="shared" ca="1" si="619"/>
        <v>0</v>
      </c>
      <c r="FQ77" s="537">
        <f t="shared" ca="1" si="620"/>
        <v>0</v>
      </c>
      <c r="FR77" s="117">
        <f t="shared" ca="1" si="621"/>
        <v>0</v>
      </c>
      <c r="FS77" s="117">
        <f t="shared" ca="1" si="621"/>
        <v>0</v>
      </c>
      <c r="FT77" s="117">
        <f t="shared" ca="1" si="621"/>
        <v>0</v>
      </c>
      <c r="FU77" s="117">
        <f t="shared" ca="1" si="621"/>
        <v>0</v>
      </c>
      <c r="FV77" s="556">
        <f t="shared" ca="1" si="722"/>
        <v>0</v>
      </c>
      <c r="FW77" s="556">
        <f t="shared" ca="1" si="722"/>
        <v>0</v>
      </c>
      <c r="FX77" s="556">
        <f t="shared" ca="1" si="722"/>
        <v>0</v>
      </c>
      <c r="FY77" s="556">
        <f t="shared" ca="1" si="722"/>
        <v>0</v>
      </c>
      <c r="FZ77" s="556">
        <f t="shared" ca="1" si="722"/>
        <v>0</v>
      </c>
      <c r="GA77" s="556">
        <f t="shared" ca="1" si="722"/>
        <v>0</v>
      </c>
      <c r="GB77" s="556">
        <f t="shared" ca="1" si="722"/>
        <v>0</v>
      </c>
      <c r="GC77" s="556">
        <f t="shared" ca="1" si="722"/>
        <v>0</v>
      </c>
      <c r="GD77" s="556">
        <f t="shared" ca="1" si="722"/>
        <v>0</v>
      </c>
      <c r="GE77" s="556">
        <f t="shared" ca="1" si="722"/>
        <v>0</v>
      </c>
      <c r="GF77" s="556">
        <f t="shared" ca="1" si="722"/>
        <v>0</v>
      </c>
      <c r="GG77" s="556">
        <f t="shared" ca="1" si="722"/>
        <v>0</v>
      </c>
      <c r="GH77" s="556">
        <f t="shared" ca="1" si="722"/>
        <v>0</v>
      </c>
      <c r="GI77" s="556">
        <f t="shared" ca="1" si="722"/>
        <v>0</v>
      </c>
      <c r="GJ77" s="556">
        <f t="shared" ca="1" si="722"/>
        <v>0</v>
      </c>
      <c r="GK77" s="556">
        <f t="shared" ca="1" si="722"/>
        <v>0</v>
      </c>
      <c r="GL77" s="556">
        <f t="shared" ca="1" si="722"/>
        <v>0</v>
      </c>
      <c r="GM77" s="556">
        <f t="shared" ca="1" si="722"/>
        <v>0</v>
      </c>
      <c r="GN77" s="556">
        <f t="shared" ca="1" si="722"/>
        <v>0</v>
      </c>
      <c r="GO77" s="556">
        <f t="shared" ca="1" si="722"/>
        <v>0</v>
      </c>
      <c r="GP77" s="19">
        <f t="shared" ca="1" si="623"/>
        <v>0</v>
      </c>
      <c r="GQ77" s="116">
        <f t="shared" ca="1" si="624"/>
        <v>0</v>
      </c>
      <c r="GR77" s="116">
        <f t="shared" ca="1" si="624"/>
        <v>0</v>
      </c>
      <c r="GS77" s="116">
        <f t="shared" ca="1" si="624"/>
        <v>0</v>
      </c>
      <c r="GT77" s="116">
        <f t="shared" ca="1" si="624"/>
        <v>0</v>
      </c>
      <c r="GU77" s="116">
        <f t="shared" ca="1" si="624"/>
        <v>0</v>
      </c>
      <c r="GV77" s="537">
        <f t="shared" ca="1" si="625"/>
        <v>0</v>
      </c>
      <c r="GW77" s="116">
        <f t="shared" ca="1" si="626"/>
        <v>0</v>
      </c>
      <c r="GX77" s="116">
        <f t="shared" ca="1" si="626"/>
        <v>0</v>
      </c>
      <c r="GY77" s="116">
        <f t="shared" ca="1" si="626"/>
        <v>0</v>
      </c>
      <c r="GZ77" s="116">
        <f t="shared" ca="1" si="626"/>
        <v>0</v>
      </c>
      <c r="HA77" s="116">
        <f t="shared" ca="1" si="626"/>
        <v>0</v>
      </c>
      <c r="HB77" s="537">
        <f t="shared" ca="1" si="627"/>
        <v>0</v>
      </c>
      <c r="HC77" s="116">
        <f t="shared" ca="1" si="628"/>
        <v>0</v>
      </c>
      <c r="HD77" s="116">
        <f t="shared" ca="1" si="628"/>
        <v>0</v>
      </c>
      <c r="HE77" s="116">
        <f t="shared" ca="1" si="628"/>
        <v>0</v>
      </c>
      <c r="HF77" s="116">
        <f t="shared" ca="1" si="628"/>
        <v>0</v>
      </c>
      <c r="HG77" s="116">
        <f t="shared" ca="1" si="628"/>
        <v>0</v>
      </c>
      <c r="HH77" s="537">
        <f t="shared" ca="1" si="629"/>
        <v>0</v>
      </c>
      <c r="HI77" s="116">
        <f t="shared" ca="1" si="630"/>
        <v>0</v>
      </c>
      <c r="HJ77" s="116">
        <f t="shared" ca="1" si="630"/>
        <v>0</v>
      </c>
      <c r="HK77" s="116">
        <f t="shared" ca="1" si="630"/>
        <v>0</v>
      </c>
      <c r="HL77" s="116">
        <f t="shared" ca="1" si="630"/>
        <v>0</v>
      </c>
      <c r="HM77" s="116">
        <f t="shared" ca="1" si="630"/>
        <v>0</v>
      </c>
      <c r="HN77" s="537">
        <f t="shared" ca="1" si="631"/>
        <v>0</v>
      </c>
      <c r="HO77" s="116">
        <f t="shared" ca="1" si="632"/>
        <v>0</v>
      </c>
      <c r="HP77" s="116">
        <f t="shared" ca="1" si="632"/>
        <v>0</v>
      </c>
      <c r="HQ77" s="116">
        <f t="shared" ca="1" si="632"/>
        <v>0</v>
      </c>
      <c r="HR77" s="116">
        <f t="shared" ca="1" si="632"/>
        <v>0</v>
      </c>
      <c r="HS77" s="116">
        <f t="shared" ca="1" si="632"/>
        <v>0</v>
      </c>
      <c r="HT77" s="537">
        <f t="shared" ca="1" si="633"/>
        <v>0</v>
      </c>
      <c r="HU77" s="116">
        <f t="shared" ca="1" si="634"/>
        <v>0</v>
      </c>
      <c r="HV77" s="116">
        <f t="shared" ca="1" si="634"/>
        <v>0</v>
      </c>
      <c r="HW77" s="116">
        <f t="shared" ca="1" si="634"/>
        <v>0</v>
      </c>
      <c r="HX77" s="116">
        <f t="shared" ca="1" si="634"/>
        <v>0</v>
      </c>
      <c r="HY77" s="116">
        <f t="shared" ca="1" si="634"/>
        <v>0</v>
      </c>
      <c r="HZ77" s="537">
        <f t="shared" ca="1" si="635"/>
        <v>0</v>
      </c>
      <c r="IA77" s="117">
        <f t="shared" ca="1" si="636"/>
        <v>0</v>
      </c>
      <c r="IB77" s="117">
        <f t="shared" ca="1" si="636"/>
        <v>0</v>
      </c>
      <c r="IC77" s="117">
        <f t="shared" ca="1" si="636"/>
        <v>0</v>
      </c>
      <c r="ID77" s="117">
        <f t="shared" ca="1" si="636"/>
        <v>0</v>
      </c>
      <c r="IE77" s="556">
        <f t="shared" ca="1" si="723"/>
        <v>0</v>
      </c>
      <c r="IF77" s="556">
        <f t="shared" ca="1" si="723"/>
        <v>0</v>
      </c>
      <c r="IG77" s="556">
        <f t="shared" ca="1" si="723"/>
        <v>0</v>
      </c>
      <c r="IH77" s="556">
        <f t="shared" ca="1" si="723"/>
        <v>0</v>
      </c>
      <c r="II77" s="556">
        <f t="shared" ca="1" si="723"/>
        <v>0</v>
      </c>
      <c r="IJ77" s="556">
        <f t="shared" ca="1" si="723"/>
        <v>0</v>
      </c>
      <c r="IK77" s="556">
        <f t="shared" ca="1" si="723"/>
        <v>0</v>
      </c>
      <c r="IL77" s="556">
        <f t="shared" ca="1" si="723"/>
        <v>0</v>
      </c>
      <c r="IM77" s="556">
        <f t="shared" ca="1" si="723"/>
        <v>0</v>
      </c>
      <c r="IN77" s="556">
        <f t="shared" ca="1" si="723"/>
        <v>0</v>
      </c>
      <c r="IO77" s="556">
        <f t="shared" ca="1" si="723"/>
        <v>0</v>
      </c>
      <c r="IP77" s="556">
        <f t="shared" ca="1" si="723"/>
        <v>0</v>
      </c>
      <c r="IQ77" s="556">
        <f t="shared" ca="1" si="723"/>
        <v>0</v>
      </c>
      <c r="IR77" s="556">
        <f t="shared" ca="1" si="723"/>
        <v>0</v>
      </c>
      <c r="IS77" s="556">
        <f t="shared" ca="1" si="723"/>
        <v>0</v>
      </c>
      <c r="IT77" s="556">
        <f t="shared" ca="1" si="723"/>
        <v>0</v>
      </c>
      <c r="IU77" s="556">
        <f t="shared" ca="1" si="723"/>
        <v>0</v>
      </c>
      <c r="IV77" s="556">
        <f t="shared" ca="1" si="723"/>
        <v>0</v>
      </c>
      <c r="IW77" s="556">
        <f t="shared" ca="1" si="723"/>
        <v>0</v>
      </c>
      <c r="IX77" s="556">
        <f t="shared" ca="1" si="723"/>
        <v>0</v>
      </c>
      <c r="IY77" s="19">
        <f t="shared" ca="1" si="638"/>
        <v>0</v>
      </c>
      <c r="IZ77" s="5">
        <f t="shared" si="639"/>
        <v>67</v>
      </c>
      <c r="JA77" s="9"/>
      <c r="JB77" s="5">
        <f t="shared" si="640"/>
        <v>1</v>
      </c>
      <c r="JC77" s="5" t="b">
        <f t="shared" si="640"/>
        <v>0</v>
      </c>
      <c r="JD77" s="19">
        <f t="shared" ca="1" si="709"/>
        <v>0</v>
      </c>
      <c r="JE77" s="5">
        <f t="shared" si="642"/>
        <v>0</v>
      </c>
      <c r="JF77" s="5">
        <f t="shared" si="643"/>
        <v>1.2500000000000001E-2</v>
      </c>
      <c r="JG77" s="5">
        <f t="shared" si="644"/>
        <v>0</v>
      </c>
      <c r="JH77" s="19">
        <f t="shared" ca="1" si="709"/>
        <v>0</v>
      </c>
      <c r="JI77" s="5">
        <f t="shared" si="645"/>
        <v>60</v>
      </c>
      <c r="JJ77" s="5">
        <f t="shared" si="646"/>
        <v>1</v>
      </c>
      <c r="JK77" s="19">
        <f t="shared" ca="1" si="709"/>
        <v>0</v>
      </c>
      <c r="JL77" s="19">
        <f t="shared" ca="1" si="709"/>
        <v>0</v>
      </c>
      <c r="JM77" s="19">
        <f t="shared" ca="1" si="709"/>
        <v>0</v>
      </c>
      <c r="JN77" s="19">
        <f t="shared" ca="1" si="709"/>
        <v>0</v>
      </c>
      <c r="JO77" s="19">
        <f t="shared" ca="1" si="709"/>
        <v>0</v>
      </c>
      <c r="JP77" s="19">
        <f t="shared" ca="1" si="709"/>
        <v>0</v>
      </c>
      <c r="JQ77" s="19">
        <f t="shared" ca="1" si="709"/>
        <v>0</v>
      </c>
      <c r="JR77" s="19">
        <f t="shared" ca="1" si="709"/>
        <v>0</v>
      </c>
      <c r="JS77" s="19">
        <f t="shared" ca="1" si="709"/>
        <v>0</v>
      </c>
      <c r="JT77" s="19">
        <f t="shared" ca="1" si="709"/>
        <v>0</v>
      </c>
      <c r="JU77" s="19">
        <f t="shared" ca="1" si="709"/>
        <v>0</v>
      </c>
      <c r="JV77" s="19">
        <f t="shared" ca="1" si="709"/>
        <v>0</v>
      </c>
      <c r="JW77" s="19">
        <f t="shared" ca="1" si="709"/>
        <v>0</v>
      </c>
      <c r="JX77" s="19">
        <f t="shared" ref="JX77:KP78" ca="1" si="739">OFFSET(JX$5,$B77,0)</f>
        <v>0</v>
      </c>
      <c r="JY77" s="19">
        <f t="shared" ca="1" si="739"/>
        <v>0</v>
      </c>
      <c r="JZ77" s="19">
        <f t="shared" ca="1" si="739"/>
        <v>0</v>
      </c>
      <c r="KA77" s="19">
        <f t="shared" ca="1" si="739"/>
        <v>0</v>
      </c>
      <c r="KB77" s="19">
        <f t="shared" ca="1" si="739"/>
        <v>0</v>
      </c>
      <c r="KC77" s="19">
        <f t="shared" ca="1" si="739"/>
        <v>0</v>
      </c>
      <c r="KD77" s="19">
        <f t="shared" ca="1" si="739"/>
        <v>0</v>
      </c>
      <c r="KE77" s="19">
        <f t="shared" ca="1" si="739"/>
        <v>0</v>
      </c>
      <c r="KF77" s="5">
        <f t="shared" si="647"/>
        <v>0</v>
      </c>
      <c r="KG77" s="5">
        <f t="shared" si="647"/>
        <v>6.25E-2</v>
      </c>
      <c r="KH77" s="5">
        <f t="shared" si="647"/>
        <v>6.25E-2</v>
      </c>
      <c r="KI77" s="5">
        <f t="shared" si="647"/>
        <v>6.25E-2</v>
      </c>
      <c r="KJ77" s="19">
        <f t="shared" ca="1" si="739"/>
        <v>0</v>
      </c>
      <c r="KK77" s="19">
        <f t="shared" ca="1" si="739"/>
        <v>0</v>
      </c>
      <c r="KL77" s="19">
        <f t="shared" ca="1" si="739"/>
        <v>0</v>
      </c>
      <c r="KM77" s="19">
        <f t="shared" ca="1" si="739"/>
        <v>0</v>
      </c>
      <c r="KN77" s="19">
        <f t="shared" ca="1" si="739"/>
        <v>1</v>
      </c>
      <c r="KO77" s="19">
        <f t="shared" ca="1" si="739"/>
        <v>0</v>
      </c>
      <c r="KP77" s="19">
        <f t="shared" ca="1" si="739"/>
        <v>1</v>
      </c>
      <c r="KQ77" s="9"/>
      <c r="KR77" s="5" t="b">
        <f t="shared" ca="1" si="648"/>
        <v>1</v>
      </c>
      <c r="KS77" s="5" t="b">
        <f t="shared" si="649"/>
        <v>0</v>
      </c>
      <c r="KT77" s="5" t="b">
        <f t="shared" si="649"/>
        <v>0</v>
      </c>
      <c r="KU77" s="5" t="b">
        <f t="shared" si="649"/>
        <v>1</v>
      </c>
      <c r="KV77" s="136">
        <f t="shared" si="650"/>
        <v>2</v>
      </c>
      <c r="KW77" s="136">
        <f t="shared" si="650"/>
        <v>2</v>
      </c>
      <c r="KX77" s="5" t="b">
        <f t="shared" si="651"/>
        <v>0</v>
      </c>
      <c r="KY77" s="5" t="b">
        <f t="shared" si="651"/>
        <v>1</v>
      </c>
      <c r="KZ77" s="5" t="b">
        <f t="shared" si="651"/>
        <v>1</v>
      </c>
      <c r="LA77" s="5" t="b">
        <f t="shared" si="651"/>
        <v>0</v>
      </c>
      <c r="LB77" s="5">
        <f t="shared" si="652"/>
        <v>1</v>
      </c>
      <c r="LC77" s="5">
        <f t="shared" si="652"/>
        <v>0</v>
      </c>
      <c r="LD77" s="5" t="b">
        <f t="shared" si="653"/>
        <v>0</v>
      </c>
      <c r="LE77" s="5" t="str" cm="1">
        <f t="array" aca="1" ref="LE77" ca="1">IF(OR(LF77:LM77&lt;&gt;"-"),TRUE,"-")</f>
        <v>-</v>
      </c>
      <c r="LF77" s="19" t="str">
        <f t="shared" ca="1" si="732"/>
        <v>-</v>
      </c>
      <c r="LG77" s="19" t="str">
        <f t="shared" ca="1" si="732"/>
        <v>-</v>
      </c>
      <c r="LH77" s="19" t="str">
        <f t="shared" ca="1" si="732"/>
        <v>-</v>
      </c>
      <c r="LI77" s="19" t="str">
        <f t="shared" ca="1" si="732"/>
        <v>-</v>
      </c>
      <c r="LJ77" s="19" t="str">
        <f t="shared" ca="1" si="732"/>
        <v>-</v>
      </c>
      <c r="LK77" s="19" t="str">
        <f t="shared" ca="1" si="732"/>
        <v>-</v>
      </c>
      <c r="LL77" s="19" t="str">
        <f t="shared" ca="1" si="732"/>
        <v>-</v>
      </c>
      <c r="LM77" s="19" t="str">
        <f t="shared" ca="1" si="732"/>
        <v>-</v>
      </c>
      <c r="LN77" s="466">
        <f>$LN$54*1.15</f>
        <v>5750</v>
      </c>
      <c r="LO77" s="5" t="b">
        <f t="array" aca="1" ref="LO77" ca="1">IF(OR(LP77:LV77&lt;&gt;"-"),TRUE,"-")</f>
        <v>1</v>
      </c>
      <c r="LP77" s="19">
        <f t="shared" ca="1" si="714"/>
        <v>0</v>
      </c>
      <c r="LQ77" s="19" t="str">
        <f t="shared" ca="1" si="714"/>
        <v>-</v>
      </c>
      <c r="LR77" s="19">
        <f t="shared" ca="1" si="714"/>
        <v>999999</v>
      </c>
      <c r="LS77" s="19">
        <f t="shared" ca="1" si="714"/>
        <v>999999</v>
      </c>
      <c r="LT77" s="19">
        <f t="shared" ca="1" si="714"/>
        <v>999999</v>
      </c>
      <c r="LU77" s="19">
        <f t="shared" ca="1" si="714"/>
        <v>999999</v>
      </c>
      <c r="LV77" s="19">
        <f t="shared" ca="1" si="714"/>
        <v>999999</v>
      </c>
      <c r="LW77" s="19" t="str">
        <f t="shared" ca="1" si="714"/>
        <v>-</v>
      </c>
      <c r="LX77" s="19" t="str">
        <f t="shared" ca="1" si="714"/>
        <v>-</v>
      </c>
      <c r="LY77" s="19" t="str">
        <f t="shared" ca="1" si="714"/>
        <v>-</v>
      </c>
      <c r="LZ77" s="19" t="b">
        <f t="shared" ca="1" si="656"/>
        <v>1</v>
      </c>
      <c r="MA77" s="19">
        <f t="shared" ca="1" si="656"/>
        <v>0</v>
      </c>
      <c r="MB77" s="5" t="str">
        <f t="shared" si="657"/>
        <v>-</v>
      </c>
      <c r="MC77" s="5" t="str">
        <f t="shared" si="657"/>
        <v>-</v>
      </c>
      <c r="MD77" s="5" t="str">
        <f t="shared" si="657"/>
        <v>-</v>
      </c>
      <c r="ME77" s="5" t="str">
        <f t="shared" si="657"/>
        <v>-</v>
      </c>
      <c r="MF77" s="19" t="str">
        <f t="shared" ca="1" si="724"/>
        <v>-</v>
      </c>
      <c r="MG77" s="19" t="str">
        <f t="shared" ca="1" si="724"/>
        <v>-</v>
      </c>
      <c r="MH77" s="19" t="str">
        <f t="shared" ca="1" si="724"/>
        <v>-</v>
      </c>
      <c r="MI77" s="19" t="str">
        <f t="shared" ca="1" si="724"/>
        <v>-</v>
      </c>
      <c r="MJ77" s="19">
        <f t="shared" ca="1" si="724"/>
        <v>0.5</v>
      </c>
      <c r="MK77" s="19">
        <f t="shared" ca="1" si="724"/>
        <v>0.5</v>
      </c>
      <c r="ML77" s="19" t="str">
        <f t="shared" ca="1" si="724"/>
        <v>-</v>
      </c>
      <c r="MM77" s="5">
        <f t="shared" si="659"/>
        <v>0</v>
      </c>
      <c r="MN77" s="5">
        <f t="shared" si="659"/>
        <v>500</v>
      </c>
      <c r="MO77" s="5">
        <f t="shared" si="659"/>
        <v>500</v>
      </c>
      <c r="MP77" s="5" t="str">
        <f t="shared" si="659"/>
        <v>-</v>
      </c>
      <c r="MQ77" s="5">
        <f t="shared" si="659"/>
        <v>150</v>
      </c>
      <c r="MR77" s="5">
        <f t="shared" si="659"/>
        <v>364</v>
      </c>
      <c r="MS77" s="5">
        <f t="shared" si="660"/>
        <v>1</v>
      </c>
      <c r="MT77" s="9"/>
      <c r="MU77" s="19">
        <f t="shared" ca="1" si="724"/>
        <v>70</v>
      </c>
      <c r="MV77" s="19">
        <f t="shared" ca="1" si="724"/>
        <v>50</v>
      </c>
      <c r="MW77" s="19">
        <f t="shared" ca="1" si="724"/>
        <v>75</v>
      </c>
      <c r="MX77" s="19">
        <f t="shared" ca="1" si="724"/>
        <v>50</v>
      </c>
      <c r="MY77" s="5">
        <f t="shared" si="661"/>
        <v>1</v>
      </c>
      <c r="MZ77" s="5">
        <f t="shared" si="662"/>
        <v>1</v>
      </c>
      <c r="NA77" s="5">
        <f t="shared" si="663"/>
        <v>1.2</v>
      </c>
      <c r="NB77" s="9"/>
      <c r="NC77" s="19" t="b">
        <f t="shared" ca="1" si="725"/>
        <v>0</v>
      </c>
      <c r="ND77" s="19" t="b">
        <f t="shared" ca="1" si="725"/>
        <v>0</v>
      </c>
      <c r="NE77" s="19">
        <f t="shared" ca="1" si="725"/>
        <v>2</v>
      </c>
      <c r="NF77" s="19">
        <f t="shared" ca="1" si="725"/>
        <v>1</v>
      </c>
      <c r="NG77" s="19">
        <f t="shared" ca="1" si="725"/>
        <v>2</v>
      </c>
      <c r="NH77" s="19">
        <f t="shared" ca="1" si="725"/>
        <v>0</v>
      </c>
      <c r="NI77" s="19" t="str">
        <f t="shared" ca="1" si="725"/>
        <v>-</v>
      </c>
      <c r="NJ77" s="466" t="b">
        <v>1</v>
      </c>
      <c r="NK77" s="19">
        <f t="shared" ca="1" si="725"/>
        <v>448.65000000000003</v>
      </c>
      <c r="NL77" s="19" t="str">
        <f t="shared" ca="1" si="725"/>
        <v>-</v>
      </c>
      <c r="NM77" s="19">
        <f t="shared" ca="1" si="724"/>
        <v>1</v>
      </c>
      <c r="NN77" s="19">
        <f t="shared" ca="1" si="724"/>
        <v>1</v>
      </c>
      <c r="NO77" s="19">
        <f t="shared" ca="1" si="724"/>
        <v>1</v>
      </c>
      <c r="NP77" s="19">
        <f t="shared" ca="1" si="724"/>
        <v>1</v>
      </c>
      <c r="NQ77" s="19">
        <f t="shared" ca="1" si="724"/>
        <v>1</v>
      </c>
      <c r="NR77" s="19">
        <f t="shared" ca="1" si="724"/>
        <v>1</v>
      </c>
      <c r="NS77" s="19">
        <f t="shared" ca="1" si="724"/>
        <v>1</v>
      </c>
      <c r="NT77" s="19">
        <f t="shared" ca="1" si="724"/>
        <v>1</v>
      </c>
      <c r="NU77" s="19">
        <f t="shared" ca="1" si="724"/>
        <v>1</v>
      </c>
      <c r="NV77" s="9"/>
      <c r="NW77" s="539" t="str">
        <f t="shared" si="736"/>
        <v>-</v>
      </c>
      <c r="NX77" s="539" t="str">
        <f t="shared" si="736"/>
        <v>-</v>
      </c>
      <c r="NY77" s="539" t="str">
        <f t="shared" si="736"/>
        <v>-</v>
      </c>
      <c r="NZ77" s="539" t="str">
        <f t="shared" si="736"/>
        <v>-</v>
      </c>
      <c r="OA77" s="539" t="str">
        <f t="shared" si="736"/>
        <v>-</v>
      </c>
      <c r="OB77" s="539" t="str">
        <f t="shared" si="736"/>
        <v>-</v>
      </c>
      <c r="OC77" s="539" t="str">
        <f t="shared" ca="1" si="736"/>
        <v>-</v>
      </c>
      <c r="OD77" s="539" t="str">
        <f t="shared" ca="1" si="736"/>
        <v>-</v>
      </c>
      <c r="OE77" s="539" t="str">
        <f t="shared" ca="1" si="736"/>
        <v>-</v>
      </c>
      <c r="OF77" s="539" t="str">
        <f t="shared" ca="1" si="736"/>
        <v>-</v>
      </c>
      <c r="OG77" s="539" t="str">
        <f t="shared" ca="1" si="736"/>
        <v>-</v>
      </c>
      <c r="OH77" s="539" t="str">
        <f t="shared" ca="1" si="736"/>
        <v>-</v>
      </c>
      <c r="OI77" s="539" t="str">
        <f t="shared" ca="1" si="736"/>
        <v>-</v>
      </c>
      <c r="OJ77" s="539" t="str">
        <f t="shared" ca="1" si="736"/>
        <v>-</v>
      </c>
      <c r="OK77" s="539" t="str">
        <f t="shared" ca="1" si="736"/>
        <v>-</v>
      </c>
      <c r="OL77" s="539" t="str">
        <f t="shared" ca="1" si="736"/>
        <v>-</v>
      </c>
      <c r="OM77" s="539" t="str">
        <f t="shared" ca="1" si="736"/>
        <v>-</v>
      </c>
      <c r="ON77" s="539" t="str">
        <f t="shared" ca="1" si="736"/>
        <v>-</v>
      </c>
      <c r="OO77" s="539" t="str">
        <f t="shared" ca="1" si="736"/>
        <v>-</v>
      </c>
      <c r="OP77" s="539" t="str">
        <f t="shared" ca="1" si="736"/>
        <v>-</v>
      </c>
      <c r="OQ77" s="539" t="str">
        <f t="shared" ca="1" si="736"/>
        <v>-</v>
      </c>
      <c r="OR77" s="539" t="str">
        <f t="shared" ca="1" si="736"/>
        <v>-</v>
      </c>
      <c r="OS77" s="539" t="str">
        <f t="shared" ca="1" si="736"/>
        <v>-</v>
      </c>
      <c r="OT77" s="539" t="str">
        <f t="shared" ca="1" si="736"/>
        <v>-</v>
      </c>
      <c r="OU77" s="539" t="str">
        <f t="shared" ca="1" si="736"/>
        <v>-</v>
      </c>
      <c r="OV77" s="539" t="str">
        <f t="shared" ca="1" si="736"/>
        <v>-</v>
      </c>
      <c r="OW77" s="539" t="str">
        <f t="shared" ca="1" si="736"/>
        <v>-</v>
      </c>
      <c r="OX77" s="539" t="str">
        <f t="shared" ca="1" si="736"/>
        <v>-</v>
      </c>
      <c r="OY77" s="539" t="str">
        <f t="shared" ca="1" si="736"/>
        <v>-</v>
      </c>
      <c r="OZ77" s="539" t="str">
        <f t="shared" ca="1" si="736"/>
        <v>-</v>
      </c>
      <c r="PA77" s="539" t="str">
        <f t="shared" ca="1" si="736"/>
        <v>-</v>
      </c>
      <c r="PB77" s="539" t="str">
        <f t="shared" ca="1" si="736"/>
        <v>-</v>
      </c>
      <c r="PC77" s="539" t="str">
        <f t="shared" ca="1" si="736"/>
        <v>-</v>
      </c>
      <c r="PD77" s="539" t="str">
        <f t="shared" ca="1" si="736"/>
        <v>-</v>
      </c>
      <c r="PE77" s="539" t="str">
        <f t="shared" ca="1" si="736"/>
        <v>-</v>
      </c>
      <c r="PF77" s="539" t="str">
        <f t="shared" ca="1" si="736"/>
        <v>-</v>
      </c>
      <c r="PG77" s="549" t="str">
        <f t="shared" si="715"/>
        <v>-</v>
      </c>
      <c r="PH77" s="549" t="str">
        <f t="shared" si="715"/>
        <v>-</v>
      </c>
      <c r="PI77" s="549" t="str">
        <f t="shared" si="715"/>
        <v>-</v>
      </c>
      <c r="PJ77" s="549" t="str">
        <f t="shared" si="715"/>
        <v>-</v>
      </c>
      <c r="PK77" s="549" t="str">
        <f t="shared" si="715"/>
        <v>-</v>
      </c>
      <c r="PL77" s="549" t="str">
        <f t="shared" si="715"/>
        <v>-</v>
      </c>
      <c r="PM77" s="549" t="str">
        <f t="shared" si="715"/>
        <v>-</v>
      </c>
      <c r="PN77" s="549" t="str">
        <f t="shared" si="715"/>
        <v>-</v>
      </c>
      <c r="PO77" s="549" t="str">
        <f t="shared" si="715"/>
        <v>-</v>
      </c>
      <c r="PP77" s="549" t="str">
        <f t="shared" si="715"/>
        <v>-</v>
      </c>
      <c r="PQ77" s="549" t="str">
        <f t="shared" si="715"/>
        <v>-</v>
      </c>
      <c r="PR77" s="549" t="str">
        <f t="shared" si="715"/>
        <v>-</v>
      </c>
      <c r="PS77" s="549" t="str">
        <f t="shared" si="715"/>
        <v>-</v>
      </c>
      <c r="PT77" s="549" t="str">
        <f t="shared" si="715"/>
        <v>-</v>
      </c>
      <c r="PU77" s="549" t="str">
        <f t="shared" si="715"/>
        <v>-</v>
      </c>
      <c r="PV77" s="549" t="str">
        <f t="shared" si="715"/>
        <v>-</v>
      </c>
      <c r="PW77" s="549" t="str">
        <f t="shared" si="715"/>
        <v>-</v>
      </c>
      <c r="PX77" s="549" t="str">
        <f t="shared" si="715"/>
        <v>-</v>
      </c>
      <c r="PY77" s="549" t="str">
        <f t="shared" si="715"/>
        <v>-</v>
      </c>
      <c r="PZ77" s="549" t="str">
        <f t="shared" si="715"/>
        <v>-</v>
      </c>
      <c r="QA77" s="549" t="str">
        <f t="shared" si="715"/>
        <v>-</v>
      </c>
      <c r="QB77" s="549" t="str">
        <f t="shared" si="715"/>
        <v>-</v>
      </c>
      <c r="QC77" s="549" t="str">
        <f t="shared" si="715"/>
        <v>-</v>
      </c>
      <c r="QD77" s="549" t="str">
        <f t="shared" si="715"/>
        <v>-</v>
      </c>
      <c r="QE77" s="549" t="str">
        <f t="shared" si="715"/>
        <v>-</v>
      </c>
      <c r="QF77" s="549" t="str">
        <f t="shared" si="715"/>
        <v>-</v>
      </c>
      <c r="QG77" s="539" t="str">
        <f t="shared" si="737"/>
        <v>-</v>
      </c>
      <c r="QH77" s="539" t="str">
        <f t="shared" si="737"/>
        <v>-</v>
      </c>
      <c r="QI77" s="539" t="str">
        <f t="shared" si="737"/>
        <v>-</v>
      </c>
      <c r="QJ77" s="539" t="str">
        <f t="shared" si="737"/>
        <v>-</v>
      </c>
      <c r="QK77" s="539" t="str">
        <f t="shared" si="737"/>
        <v>-</v>
      </c>
      <c r="QL77" s="539" t="str">
        <f t="shared" si="737"/>
        <v>-</v>
      </c>
      <c r="QM77" s="539" t="str">
        <f t="shared" ca="1" si="737"/>
        <v>-</v>
      </c>
      <c r="QN77" s="539" t="str">
        <f t="shared" ca="1" si="737"/>
        <v>-</v>
      </c>
      <c r="QO77" s="539" t="str">
        <f t="shared" ca="1" si="737"/>
        <v>-</v>
      </c>
      <c r="QP77" s="539" t="str">
        <f t="shared" ca="1" si="737"/>
        <v>-</v>
      </c>
      <c r="QQ77" s="539" t="str">
        <f t="shared" ca="1" si="737"/>
        <v>-</v>
      </c>
      <c r="QR77" s="539" t="str">
        <f t="shared" ca="1" si="737"/>
        <v>-</v>
      </c>
      <c r="QS77" s="539" t="str">
        <f t="shared" ca="1" si="737"/>
        <v>-</v>
      </c>
      <c r="QT77" s="539" t="str">
        <f t="shared" ca="1" si="737"/>
        <v>-</v>
      </c>
      <c r="QU77" s="539" t="str">
        <f t="shared" ca="1" si="737"/>
        <v>-</v>
      </c>
      <c r="QV77" s="539" t="str">
        <f t="shared" ca="1" si="737"/>
        <v>-</v>
      </c>
      <c r="QW77" s="539" t="str">
        <f t="shared" ca="1" si="737"/>
        <v>-</v>
      </c>
      <c r="QX77" s="539" t="str">
        <f t="shared" ca="1" si="737"/>
        <v>-</v>
      </c>
      <c r="QY77" s="539" t="str">
        <f t="shared" ca="1" si="737"/>
        <v>-</v>
      </c>
      <c r="QZ77" s="539" t="str">
        <f t="shared" ca="1" si="737"/>
        <v>-</v>
      </c>
      <c r="RA77" s="539" t="str">
        <f t="shared" ca="1" si="737"/>
        <v>-</v>
      </c>
      <c r="RB77" s="539" t="str">
        <f t="shared" ca="1" si="737"/>
        <v>-</v>
      </c>
      <c r="RC77" s="539" t="str">
        <f t="shared" ca="1" si="737"/>
        <v>-</v>
      </c>
      <c r="RD77" s="539" t="str">
        <f t="shared" ca="1" si="737"/>
        <v>-</v>
      </c>
      <c r="RE77" s="539" t="str">
        <f t="shared" ca="1" si="737"/>
        <v>-</v>
      </c>
      <c r="RF77" s="539" t="str">
        <f t="shared" ca="1" si="737"/>
        <v>-</v>
      </c>
      <c r="RG77" s="539" t="str">
        <f t="shared" ca="1" si="737"/>
        <v>-</v>
      </c>
      <c r="RH77" s="539" t="str">
        <f t="shared" ca="1" si="737"/>
        <v>-</v>
      </c>
      <c r="RI77" s="539" t="str">
        <f t="shared" ca="1" si="737"/>
        <v>-</v>
      </c>
      <c r="RJ77" s="539" t="str">
        <f t="shared" ca="1" si="737"/>
        <v>-</v>
      </c>
      <c r="RK77" s="539" t="str">
        <f t="shared" ca="1" si="737"/>
        <v>-</v>
      </c>
      <c r="RL77" s="539" t="str">
        <f t="shared" ca="1" si="737"/>
        <v>-</v>
      </c>
      <c r="RM77" s="539" t="str">
        <f t="shared" ca="1" si="737"/>
        <v>-</v>
      </c>
      <c r="RN77" s="539" t="str">
        <f t="shared" ca="1" si="737"/>
        <v>-</v>
      </c>
      <c r="RO77" s="539" t="str">
        <f t="shared" ca="1" si="737"/>
        <v>-</v>
      </c>
      <c r="RP77" s="539" t="str">
        <f t="shared" ca="1" si="737"/>
        <v>-</v>
      </c>
      <c r="RQ77" s="549" t="str">
        <f t="shared" si="716"/>
        <v>-</v>
      </c>
      <c r="RR77" s="549" t="str">
        <f t="shared" si="716"/>
        <v>-</v>
      </c>
      <c r="RS77" s="549" t="str">
        <f t="shared" si="716"/>
        <v>-</v>
      </c>
      <c r="RT77" s="549" t="str">
        <f t="shared" si="716"/>
        <v>-</v>
      </c>
      <c r="RU77" s="549" t="str">
        <f t="shared" si="716"/>
        <v>-</v>
      </c>
      <c r="RV77" s="549" t="str">
        <f t="shared" si="716"/>
        <v>-</v>
      </c>
      <c r="RW77" s="549" t="str">
        <f t="shared" si="716"/>
        <v>-</v>
      </c>
      <c r="RX77" s="549" t="str">
        <f t="shared" si="716"/>
        <v>-</v>
      </c>
      <c r="RY77" s="549" t="str">
        <f t="shared" si="716"/>
        <v>-</v>
      </c>
      <c r="RZ77" s="549" t="str">
        <f t="shared" si="716"/>
        <v>-</v>
      </c>
      <c r="SA77" s="549" t="str">
        <f t="shared" si="716"/>
        <v>-</v>
      </c>
      <c r="SB77" s="549" t="str">
        <f t="shared" si="716"/>
        <v>-</v>
      </c>
      <c r="SC77" s="549" t="str">
        <f t="shared" si="716"/>
        <v>-</v>
      </c>
      <c r="SD77" s="549" t="str">
        <f t="shared" si="716"/>
        <v>-</v>
      </c>
      <c r="SE77" s="549" t="str">
        <f t="shared" si="716"/>
        <v>-</v>
      </c>
      <c r="SF77" s="549" t="str">
        <f t="shared" si="716"/>
        <v>-</v>
      </c>
      <c r="SG77" s="549" t="str">
        <f t="shared" si="716"/>
        <v>-</v>
      </c>
      <c r="SH77" s="549" t="str">
        <f t="shared" si="716"/>
        <v>-</v>
      </c>
      <c r="SI77" s="549" t="str">
        <f t="shared" si="716"/>
        <v>-</v>
      </c>
      <c r="SJ77" s="549" t="str">
        <f t="shared" si="716"/>
        <v>-</v>
      </c>
      <c r="SK77" s="549" t="str">
        <f t="shared" si="716"/>
        <v>-</v>
      </c>
      <c r="SL77" s="549" t="str">
        <f t="shared" si="716"/>
        <v>-</v>
      </c>
      <c r="SM77" s="549" t="str">
        <f t="shared" si="716"/>
        <v>-</v>
      </c>
      <c r="SN77" s="549" t="str">
        <f t="shared" si="716"/>
        <v>-</v>
      </c>
      <c r="SO77" s="549" t="str">
        <f t="shared" si="716"/>
        <v>-</v>
      </c>
      <c r="SP77" s="549" t="str">
        <f t="shared" si="716"/>
        <v>-</v>
      </c>
      <c r="SQ77" s="539" t="b">
        <f t="shared" si="738"/>
        <v>1</v>
      </c>
      <c r="SR77" s="539" t="b">
        <f t="shared" si="738"/>
        <v>1</v>
      </c>
      <c r="SS77" s="539" t="b">
        <f t="shared" si="738"/>
        <v>1</v>
      </c>
      <c r="ST77" s="539" t="b">
        <f t="shared" si="738"/>
        <v>1</v>
      </c>
      <c r="SU77" s="539" t="b">
        <f t="shared" si="738"/>
        <v>1</v>
      </c>
      <c r="SV77" s="539" t="b">
        <f t="shared" si="738"/>
        <v>1</v>
      </c>
      <c r="SW77" s="539" t="str">
        <f t="shared" ca="1" si="738"/>
        <v>-</v>
      </c>
      <c r="SX77" s="539" t="str">
        <f t="shared" ca="1" si="738"/>
        <v>-</v>
      </c>
      <c r="SY77" s="539" t="str">
        <f t="shared" ca="1" si="738"/>
        <v>-</v>
      </c>
      <c r="SZ77" s="539" t="str">
        <f t="shared" ca="1" si="738"/>
        <v>-</v>
      </c>
      <c r="TA77" s="539" t="str">
        <f t="shared" ca="1" si="738"/>
        <v>-</v>
      </c>
      <c r="TB77" s="539" t="str">
        <f t="shared" ca="1" si="738"/>
        <v>-</v>
      </c>
      <c r="TC77" s="539" t="str">
        <f t="shared" ca="1" si="738"/>
        <v>-</v>
      </c>
      <c r="TD77" s="539" t="str">
        <f t="shared" ca="1" si="738"/>
        <v>-</v>
      </c>
      <c r="TE77" s="539" t="str">
        <f t="shared" ca="1" si="738"/>
        <v>-</v>
      </c>
      <c r="TF77" s="539" t="str">
        <f t="shared" ca="1" si="738"/>
        <v>-</v>
      </c>
      <c r="TG77" s="539" t="str">
        <f t="shared" ca="1" si="738"/>
        <v>-</v>
      </c>
      <c r="TH77" s="539" t="str">
        <f t="shared" ca="1" si="738"/>
        <v>-</v>
      </c>
      <c r="TI77" s="539" t="str">
        <f t="shared" ca="1" si="738"/>
        <v>-</v>
      </c>
      <c r="TJ77" s="539" t="str">
        <f t="shared" ca="1" si="738"/>
        <v>-</v>
      </c>
      <c r="TK77" s="539" t="str">
        <f t="shared" ca="1" si="738"/>
        <v>-</v>
      </c>
      <c r="TL77" s="539" t="str">
        <f t="shared" ca="1" si="738"/>
        <v>-</v>
      </c>
      <c r="TM77" s="539" t="str">
        <f t="shared" ca="1" si="738"/>
        <v>-</v>
      </c>
      <c r="TN77" s="539" t="str">
        <f t="shared" ca="1" si="738"/>
        <v>-</v>
      </c>
      <c r="TO77" s="539" t="str">
        <f t="shared" ca="1" si="738"/>
        <v>-</v>
      </c>
      <c r="TP77" s="539" t="str">
        <f t="shared" ca="1" si="738"/>
        <v>-</v>
      </c>
      <c r="TQ77" s="539" t="str">
        <f t="shared" ca="1" si="738"/>
        <v>-</v>
      </c>
      <c r="TR77" s="539" t="str">
        <f t="shared" ca="1" si="738"/>
        <v>-</v>
      </c>
      <c r="TS77" s="539" t="str">
        <f t="shared" ca="1" si="738"/>
        <v>-</v>
      </c>
      <c r="TT77" s="539" t="str">
        <f t="shared" ca="1" si="738"/>
        <v>-</v>
      </c>
      <c r="TU77" s="539" t="str">
        <f t="shared" ca="1" si="738"/>
        <v>-</v>
      </c>
      <c r="TV77" s="539" t="str">
        <f t="shared" ca="1" si="738"/>
        <v>-</v>
      </c>
      <c r="TW77" s="539" t="str">
        <f t="shared" ca="1" si="738"/>
        <v>-</v>
      </c>
      <c r="TX77" s="539" t="str">
        <f t="shared" ca="1" si="738"/>
        <v>-</v>
      </c>
      <c r="TY77" s="539" t="str">
        <f t="shared" ca="1" si="738"/>
        <v>-</v>
      </c>
      <c r="TZ77" s="539" t="str">
        <f t="shared" ca="1" si="738"/>
        <v>-</v>
      </c>
      <c r="UA77" s="549" t="b">
        <f t="shared" si="717"/>
        <v>1</v>
      </c>
      <c r="UB77" s="549" t="b">
        <f t="shared" si="717"/>
        <v>1</v>
      </c>
      <c r="UC77" s="549" t="b">
        <f t="shared" si="717"/>
        <v>1</v>
      </c>
      <c r="UD77" s="549" t="b">
        <f t="shared" si="717"/>
        <v>1</v>
      </c>
      <c r="UE77" s="549" t="b">
        <f t="shared" si="717"/>
        <v>1</v>
      </c>
      <c r="UF77" s="549" t="b">
        <f t="shared" si="717"/>
        <v>1</v>
      </c>
      <c r="UG77" s="549" t="b">
        <f t="shared" si="717"/>
        <v>1</v>
      </c>
      <c r="UH77" s="549" t="b">
        <f t="shared" si="717"/>
        <v>1</v>
      </c>
      <c r="UI77" s="549" t="b">
        <f t="shared" si="717"/>
        <v>1</v>
      </c>
      <c r="UJ77" s="549" t="b">
        <f t="shared" si="717"/>
        <v>1</v>
      </c>
      <c r="UK77" s="549" t="b">
        <f t="shared" si="717"/>
        <v>1</v>
      </c>
      <c r="UL77" s="549" t="b">
        <f t="shared" si="717"/>
        <v>1</v>
      </c>
      <c r="UM77" s="549" t="b">
        <f t="shared" si="717"/>
        <v>1</v>
      </c>
      <c r="UN77" s="549" t="b">
        <f t="shared" si="717"/>
        <v>1</v>
      </c>
      <c r="UO77" s="549" t="b">
        <f t="shared" si="717"/>
        <v>1</v>
      </c>
      <c r="UP77" s="549" t="b">
        <f t="shared" si="717"/>
        <v>1</v>
      </c>
      <c r="UQ77" s="549" t="b">
        <f t="shared" si="717"/>
        <v>1</v>
      </c>
      <c r="UR77" s="549" t="b">
        <f t="shared" si="717"/>
        <v>1</v>
      </c>
      <c r="US77" s="549" t="b">
        <f t="shared" si="717"/>
        <v>1</v>
      </c>
      <c r="UT77" s="549" t="b">
        <f t="shared" si="717"/>
        <v>1</v>
      </c>
      <c r="UU77" s="549" t="b">
        <f t="shared" si="717"/>
        <v>1</v>
      </c>
      <c r="UV77" s="549" t="b">
        <f t="shared" si="717"/>
        <v>1</v>
      </c>
      <c r="UW77" s="549" t="b">
        <f t="shared" si="717"/>
        <v>1</v>
      </c>
      <c r="UX77" s="549" t="b">
        <f t="shared" si="717"/>
        <v>1</v>
      </c>
      <c r="UY77" s="549" t="b">
        <f t="shared" si="717"/>
        <v>1</v>
      </c>
      <c r="UZ77" s="549" t="b">
        <f t="shared" si="717"/>
        <v>1</v>
      </c>
      <c r="VA77" s="19">
        <f t="shared" ca="1" si="671"/>
        <v>0</v>
      </c>
      <c r="VB77" s="23">
        <v>0</v>
      </c>
    </row>
    <row r="78" spans="1:574" outlineLevel="1">
      <c r="A78" s="21">
        <f t="shared" si="93"/>
        <v>73</v>
      </c>
      <c r="B78" s="21">
        <f t="shared" si="673"/>
        <v>18</v>
      </c>
      <c r="C78">
        <v>108</v>
      </c>
      <c r="D78" s="19" t="str">
        <f t="shared" ca="1" si="583"/>
        <v>SNSW</v>
      </c>
      <c r="E78" t="b">
        <v>0</v>
      </c>
      <c r="F78" t="b">
        <v>0</v>
      </c>
      <c r="G78" t="b">
        <f t="shared" ref="G78:G80" si="740">E78</f>
        <v>0</v>
      </c>
      <c r="H78" s="215">
        <f t="shared" ca="1" si="685"/>
        <v>24</v>
      </c>
      <c r="I78" s="26">
        <v>2</v>
      </c>
      <c r="J78" s="26">
        <v>1</v>
      </c>
      <c r="K78" s="26" t="str">
        <f>""</f>
        <v/>
      </c>
      <c r="L78" s="26">
        <v>0</v>
      </c>
      <c r="M78" s="26">
        <f t="shared" si="585"/>
        <v>2</v>
      </c>
      <c r="N78" s="26">
        <v>2</v>
      </c>
      <c r="O78" s="26">
        <v>3</v>
      </c>
      <c r="P78" s="26">
        <v>2</v>
      </c>
      <c r="Q78" s="26">
        <v>0</v>
      </c>
      <c r="R78" s="26">
        <v>0</v>
      </c>
      <c r="S78" s="26">
        <v>0</v>
      </c>
      <c r="T78" s="26">
        <v>0</v>
      </c>
      <c r="U78" s="26">
        <v>1</v>
      </c>
      <c r="V78" s="116">
        <v>3</v>
      </c>
      <c r="W78" s="116">
        <v>1</v>
      </c>
      <c r="X78" s="116">
        <v>1</v>
      </c>
      <c r="Y78" s="211"/>
      <c r="Z78" s="211"/>
      <c r="AA78" s="211"/>
      <c r="AB78" s="211"/>
      <c r="AC78" s="26">
        <v>0</v>
      </c>
      <c r="AD78" s="211"/>
      <c r="AE78" s="211"/>
      <c r="AF78" s="211"/>
      <c r="AG78" s="211"/>
      <c r="AH78" s="211"/>
      <c r="AI78" s="211"/>
      <c r="AJ78" s="211"/>
      <c r="AK78" s="211"/>
      <c r="AL78" s="136">
        <f t="shared" si="586"/>
        <v>2</v>
      </c>
      <c r="AM78" s="136">
        <f>INDEX(CHOOSE($O78,DataAutumn!i.AdultDrys,DataWinter!i.AdultDrys,DataSpring!i.AdultDrys),1,$N78)</f>
        <v>3</v>
      </c>
      <c r="AN78" s="5">
        <f t="shared" si="587"/>
        <v>2</v>
      </c>
      <c r="AO78" s="5">
        <f t="shared" si="587"/>
        <v>0</v>
      </c>
      <c r="AP78" s="5">
        <f t="shared" si="588"/>
        <v>1</v>
      </c>
      <c r="AQ78" s="211"/>
      <c r="AR78" s="211"/>
      <c r="AS78" s="356" t="str">
        <f t="shared" ca="1" si="589"/>
        <v>optimum_carry 00024 SNSW MWM    numbers5000 pasture516 Day204 Scan2-0000 RR000p GP120p WP100p MP100p T_TRUE (F33N11)</v>
      </c>
      <c r="AT78" s="9" t="str">
        <f ca="1">IF(COUNTIF(AS$5:AS78,AS78)=1,"-","Dup")</f>
        <v>-</v>
      </c>
      <c r="AU78" s="9"/>
      <c r="AV78" s="19" t="str">
        <f t="shared" ca="1" si="729"/>
        <v>-</v>
      </c>
      <c r="AW78" s="19" t="str">
        <f t="shared" ca="1" si="729"/>
        <v>-</v>
      </c>
      <c r="AX78" s="19" t="str">
        <f t="shared" ca="1" si="729"/>
        <v>-</v>
      </c>
      <c r="AY78" s="19" t="str">
        <f t="shared" ca="1" si="729"/>
        <v>-</v>
      </c>
      <c r="AZ78" s="19" t="str">
        <f t="shared" ca="1" si="729"/>
        <v>-</v>
      </c>
      <c r="BA78" s="19" t="str">
        <f t="shared" ca="1" si="729"/>
        <v>-</v>
      </c>
      <c r="BB78" s="19" t="str">
        <f t="shared" ca="1" si="729"/>
        <v>-</v>
      </c>
      <c r="BC78" s="19" t="str">
        <f t="shared" ca="1" si="729"/>
        <v>-</v>
      </c>
      <c r="BD78" s="9"/>
      <c r="BE78" s="5" t="b">
        <f t="shared" si="591"/>
        <v>0</v>
      </c>
      <c r="BF78" s="5" t="str">
        <f t="shared" si="591"/>
        <v>-</v>
      </c>
      <c r="BG78" s="5" t="b">
        <f t="shared" si="591"/>
        <v>0</v>
      </c>
      <c r="BH78" s="5" t="b">
        <f t="shared" si="591"/>
        <v>1</v>
      </c>
      <c r="BI78" s="5" t="b">
        <f t="shared" si="591"/>
        <v>1</v>
      </c>
      <c r="BJ78" s="136">
        <f t="shared" si="591"/>
        <v>0</v>
      </c>
      <c r="BK78" s="19" t="b">
        <f t="shared" ca="1" si="592"/>
        <v>0</v>
      </c>
      <c r="BL78" s="9"/>
      <c r="BM78" s="5" t="str">
        <f t="shared" ca="1" si="593"/>
        <v>-</v>
      </c>
      <c r="BN78" s="19" t="str">
        <f t="shared" ca="1" si="594"/>
        <v>-</v>
      </c>
      <c r="BO78" s="19" t="str">
        <f t="shared" ca="1" si="594"/>
        <v>-</v>
      </c>
      <c r="BP78" s="19" t="str">
        <f t="shared" ca="1" si="594"/>
        <v>-</v>
      </c>
      <c r="BQ78" s="5" t="str">
        <f t="shared" ca="1" si="595"/>
        <v>-</v>
      </c>
      <c r="BR78" s="19" t="str">
        <f t="shared" ca="1" si="596"/>
        <v>-</v>
      </c>
      <c r="BS78" s="5" t="str">
        <f t="shared" ca="1" si="597"/>
        <v>-</v>
      </c>
      <c r="BT78" s="19" t="str">
        <f t="shared" ca="1" si="598"/>
        <v>-</v>
      </c>
      <c r="BU78" s="19" t="str">
        <f t="shared" ca="1" si="598"/>
        <v>-</v>
      </c>
      <c r="BV78" s="19" t="str">
        <f t="shared" ca="1" si="598"/>
        <v>-</v>
      </c>
      <c r="BW78" s="5" t="str">
        <f t="shared" ca="1" si="599"/>
        <v>-</v>
      </c>
      <c r="BX78" s="9"/>
      <c r="BY78" s="5" t="b">
        <f t="shared" si="600"/>
        <v>0</v>
      </c>
      <c r="BZ78" s="5" t="str">
        <f t="shared" ca="1" si="601"/>
        <v>-</v>
      </c>
      <c r="CA78" s="5" t="str">
        <f t="shared" ca="1" si="730"/>
        <v>-</v>
      </c>
      <c r="CB78" s="5" t="str">
        <f t="shared" ca="1" si="730"/>
        <v>-</v>
      </c>
      <c r="CC78" s="5" t="str">
        <f t="shared" ca="1" si="730"/>
        <v>-</v>
      </c>
      <c r="CD78" s="5" t="str">
        <f t="shared" ca="1" si="730"/>
        <v>-</v>
      </c>
      <c r="CE78" s="5" t="str">
        <f t="shared" ca="1" si="730"/>
        <v>-</v>
      </c>
      <c r="CF78" s="5" t="str">
        <f t="shared" ca="1" si="730"/>
        <v>-</v>
      </c>
      <c r="CG78" s="5" t="str">
        <f t="shared" ca="1" si="730"/>
        <v>-</v>
      </c>
      <c r="CH78" s="5" t="str">
        <f t="shared" ca="1" si="730"/>
        <v>-</v>
      </c>
      <c r="CI78" s="9"/>
      <c r="CJ78" s="12" t="b">
        <v>1</v>
      </c>
      <c r="CK78" s="12" t="b">
        <v>1</v>
      </c>
      <c r="CL78" s="12" t="b">
        <v>1</v>
      </c>
      <c r="CM78" s="12">
        <v>22312000005</v>
      </c>
      <c r="CN78" s="12" t="b">
        <v>0</v>
      </c>
      <c r="CO78" s="19" t="str">
        <f t="shared" ca="1" si="603"/>
        <v>-</v>
      </c>
      <c r="CP78" s="19" t="str">
        <f t="shared" ca="1" si="603"/>
        <v>-</v>
      </c>
      <c r="CQ78" s="19" t="str">
        <f t="shared" ca="1" si="603"/>
        <v>-</v>
      </c>
      <c r="CR78" s="433">
        <f t="shared" si="604"/>
        <v>652</v>
      </c>
      <c r="CS78" s="433">
        <f t="shared" si="604"/>
        <v>686</v>
      </c>
      <c r="CT78" s="433">
        <f t="shared" si="604"/>
        <v>721</v>
      </c>
      <c r="CU78" s="144">
        <f t="shared" si="605"/>
        <v>378</v>
      </c>
      <c r="CV78" s="144">
        <f t="shared" si="605"/>
        <v>413</v>
      </c>
      <c r="CW78" s="144">
        <f t="shared" si="605"/>
        <v>448</v>
      </c>
      <c r="CX78" s="19" t="str">
        <f t="shared" ca="1" si="731"/>
        <v>-</v>
      </c>
      <c r="CY78" s="19" t="str">
        <f t="shared" ca="1" si="731"/>
        <v>-</v>
      </c>
      <c r="CZ78" s="19" t="str">
        <f t="shared" ca="1" si="731"/>
        <v>-</v>
      </c>
      <c r="DA78" s="19" t="str">
        <f t="shared" ca="1" si="731"/>
        <v>-</v>
      </c>
      <c r="DB78" s="19" t="str">
        <f t="shared" ca="1" si="731"/>
        <v>-</v>
      </c>
      <c r="DC78" s="19" t="str">
        <f t="shared" ca="1" si="731"/>
        <v>-</v>
      </c>
      <c r="DD78" s="19">
        <f t="shared" ca="1" si="731"/>
        <v>1</v>
      </c>
      <c r="DE78" s="19">
        <f t="shared" ca="1" si="731"/>
        <v>1</v>
      </c>
      <c r="DF78" s="19">
        <f t="shared" ca="1" si="731"/>
        <v>0</v>
      </c>
      <c r="DG78" s="19" t="str">
        <f t="shared" ca="1" si="731"/>
        <v>-</v>
      </c>
      <c r="DH78" s="19" t="str">
        <f t="shared" ca="1" si="731"/>
        <v>-</v>
      </c>
      <c r="DI78" s="19" t="str">
        <f t="shared" ca="1" si="731"/>
        <v>-</v>
      </c>
      <c r="DJ78" s="19" t="str">
        <f t="shared" ca="1" si="731"/>
        <v>-</v>
      </c>
      <c r="DK78" s="19" t="str">
        <f t="shared" ca="1" si="731"/>
        <v>-</v>
      </c>
      <c r="DL78" s="19">
        <f t="shared" ca="1" si="731"/>
        <v>0</v>
      </c>
      <c r="DM78" s="19" t="str">
        <f t="shared" ca="1" si="731"/>
        <v>-</v>
      </c>
      <c r="DN78" s="19" t="str">
        <f t="shared" ca="1" si="731"/>
        <v>-</v>
      </c>
      <c r="DO78" s="19" t="str">
        <f t="shared" ca="1" si="603"/>
        <v>-</v>
      </c>
      <c r="DP78" s="19">
        <f t="shared" ca="1" si="603"/>
        <v>0</v>
      </c>
      <c r="DQ78" s="19">
        <f t="shared" ca="1" si="603"/>
        <v>0</v>
      </c>
      <c r="DR78" s="9"/>
      <c r="DS78" s="19">
        <f t="shared" ca="1" si="700"/>
        <v>0</v>
      </c>
      <c r="DT78" s="19">
        <f t="shared" ca="1" si="700"/>
        <v>0</v>
      </c>
      <c r="DU78" s="19">
        <f t="shared" ca="1" si="700"/>
        <v>0</v>
      </c>
      <c r="DV78" s="19">
        <f t="shared" ca="1" si="700"/>
        <v>0</v>
      </c>
      <c r="DW78" s="19">
        <f t="shared" ca="1" si="700"/>
        <v>0</v>
      </c>
      <c r="DX78" s="19">
        <f t="shared" ca="1" si="700"/>
        <v>0</v>
      </c>
      <c r="DY78" s="19">
        <f t="shared" ca="1" si="700"/>
        <v>0</v>
      </c>
      <c r="DZ78" s="19">
        <f t="shared" ca="1" si="700"/>
        <v>0</v>
      </c>
      <c r="EA78" s="19">
        <f t="shared" ca="1" si="700"/>
        <v>0</v>
      </c>
      <c r="EB78" s="19">
        <f t="shared" ca="1" si="700"/>
        <v>0</v>
      </c>
      <c r="EC78" s="19">
        <f t="shared" ca="1" si="700"/>
        <v>0</v>
      </c>
      <c r="ED78" s="19">
        <f t="shared" ca="1" si="700"/>
        <v>0</v>
      </c>
      <c r="EE78" s="19">
        <f t="shared" ca="1" si="700"/>
        <v>0</v>
      </c>
      <c r="EF78" s="433">
        <f t="shared" si="608"/>
        <v>0</v>
      </c>
      <c r="EG78" s="433">
        <f t="shared" si="608"/>
        <v>0</v>
      </c>
      <c r="EH78" s="116">
        <f t="shared" si="609"/>
        <v>0</v>
      </c>
      <c r="EI78" s="116">
        <f t="shared" ca="1" si="609"/>
        <v>0</v>
      </c>
      <c r="EJ78" s="116">
        <f t="shared" ca="1" si="609"/>
        <v>0</v>
      </c>
      <c r="EK78" s="116">
        <f t="shared" ca="1" si="609"/>
        <v>0</v>
      </c>
      <c r="EL78" s="116">
        <f t="shared" ca="1" si="609"/>
        <v>0</v>
      </c>
      <c r="EM78" s="537">
        <f t="shared" ca="1" si="610"/>
        <v>0</v>
      </c>
      <c r="EN78" s="116">
        <f t="shared" ca="1" si="611"/>
        <v>0</v>
      </c>
      <c r="EO78" s="116">
        <f t="shared" ca="1" si="611"/>
        <v>0</v>
      </c>
      <c r="EP78" s="116">
        <f t="shared" ca="1" si="611"/>
        <v>0</v>
      </c>
      <c r="EQ78" s="116">
        <f t="shared" ca="1" si="611"/>
        <v>0</v>
      </c>
      <c r="ER78" s="116">
        <f t="shared" ca="1" si="611"/>
        <v>0</v>
      </c>
      <c r="ES78" s="537">
        <f t="shared" ca="1" si="612"/>
        <v>0</v>
      </c>
      <c r="ET78" s="116">
        <f t="shared" ca="1" si="613"/>
        <v>0</v>
      </c>
      <c r="EU78" s="116">
        <f t="shared" ca="1" si="613"/>
        <v>0</v>
      </c>
      <c r="EV78" s="116">
        <f t="shared" ca="1" si="613"/>
        <v>0</v>
      </c>
      <c r="EW78" s="116">
        <f t="shared" ca="1" si="613"/>
        <v>0</v>
      </c>
      <c r="EX78" s="116">
        <f t="shared" ca="1" si="613"/>
        <v>0</v>
      </c>
      <c r="EY78" s="537">
        <f t="shared" ca="1" si="614"/>
        <v>0</v>
      </c>
      <c r="EZ78" s="116">
        <f t="shared" ca="1" si="615"/>
        <v>0</v>
      </c>
      <c r="FA78" s="116">
        <f t="shared" ca="1" si="615"/>
        <v>0</v>
      </c>
      <c r="FB78" s="116">
        <f t="shared" ca="1" si="615"/>
        <v>0</v>
      </c>
      <c r="FC78" s="116">
        <f t="shared" ca="1" si="615"/>
        <v>0</v>
      </c>
      <c r="FD78" s="116">
        <f t="shared" ca="1" si="615"/>
        <v>0</v>
      </c>
      <c r="FE78" s="537">
        <f t="shared" ca="1" si="616"/>
        <v>0</v>
      </c>
      <c r="FF78" s="116">
        <f t="shared" ca="1" si="617"/>
        <v>0</v>
      </c>
      <c r="FG78" s="116">
        <f t="shared" ca="1" si="617"/>
        <v>0</v>
      </c>
      <c r="FH78" s="116">
        <f t="shared" ca="1" si="617"/>
        <v>0</v>
      </c>
      <c r="FI78" s="116">
        <f t="shared" ca="1" si="617"/>
        <v>0</v>
      </c>
      <c r="FJ78" s="116">
        <f t="shared" ca="1" si="617"/>
        <v>0</v>
      </c>
      <c r="FK78" s="537">
        <f t="shared" ca="1" si="618"/>
        <v>0</v>
      </c>
      <c r="FL78" s="116">
        <f t="shared" ca="1" si="619"/>
        <v>0</v>
      </c>
      <c r="FM78" s="116">
        <f t="shared" ca="1" si="619"/>
        <v>0</v>
      </c>
      <c r="FN78" s="116">
        <f t="shared" ca="1" si="619"/>
        <v>0</v>
      </c>
      <c r="FO78" s="116">
        <f t="shared" ca="1" si="619"/>
        <v>0</v>
      </c>
      <c r="FP78" s="116">
        <f t="shared" ca="1" si="619"/>
        <v>0</v>
      </c>
      <c r="FQ78" s="537">
        <f t="shared" ca="1" si="620"/>
        <v>0</v>
      </c>
      <c r="FR78" s="117">
        <f t="shared" ca="1" si="621"/>
        <v>0</v>
      </c>
      <c r="FS78" s="117">
        <f t="shared" ca="1" si="621"/>
        <v>0</v>
      </c>
      <c r="FT78" s="117">
        <f t="shared" ca="1" si="621"/>
        <v>0</v>
      </c>
      <c r="FU78" s="117">
        <f t="shared" ca="1" si="621"/>
        <v>0</v>
      </c>
      <c r="FV78" s="556">
        <f t="shared" ca="1" si="722"/>
        <v>0</v>
      </c>
      <c r="FW78" s="556">
        <f t="shared" ca="1" si="722"/>
        <v>0</v>
      </c>
      <c r="FX78" s="556">
        <f t="shared" ca="1" si="722"/>
        <v>0</v>
      </c>
      <c r="FY78" s="556">
        <f t="shared" ca="1" si="722"/>
        <v>0</v>
      </c>
      <c r="FZ78" s="556">
        <f t="shared" ca="1" si="722"/>
        <v>0</v>
      </c>
      <c r="GA78" s="556">
        <f t="shared" ca="1" si="722"/>
        <v>0</v>
      </c>
      <c r="GB78" s="556">
        <f t="shared" ca="1" si="722"/>
        <v>0</v>
      </c>
      <c r="GC78" s="556">
        <f t="shared" ca="1" si="722"/>
        <v>0</v>
      </c>
      <c r="GD78" s="556">
        <f t="shared" ca="1" si="722"/>
        <v>0</v>
      </c>
      <c r="GE78" s="556">
        <f t="shared" ca="1" si="722"/>
        <v>0</v>
      </c>
      <c r="GF78" s="556">
        <f t="shared" ca="1" si="722"/>
        <v>0</v>
      </c>
      <c r="GG78" s="556">
        <f t="shared" ca="1" si="722"/>
        <v>0</v>
      </c>
      <c r="GH78" s="556">
        <f t="shared" ca="1" si="722"/>
        <v>0</v>
      </c>
      <c r="GI78" s="556">
        <f t="shared" ca="1" si="722"/>
        <v>0</v>
      </c>
      <c r="GJ78" s="556">
        <f t="shared" ca="1" si="722"/>
        <v>0</v>
      </c>
      <c r="GK78" s="556">
        <f t="shared" ca="1" si="722"/>
        <v>0</v>
      </c>
      <c r="GL78" s="556">
        <f t="shared" ca="1" si="722"/>
        <v>0</v>
      </c>
      <c r="GM78" s="556">
        <f t="shared" ca="1" si="722"/>
        <v>0</v>
      </c>
      <c r="GN78" s="556">
        <f t="shared" ca="1" si="722"/>
        <v>0</v>
      </c>
      <c r="GO78" s="556">
        <f t="shared" ca="1" si="722"/>
        <v>0</v>
      </c>
      <c r="GP78" s="19">
        <f t="shared" ca="1" si="623"/>
        <v>0</v>
      </c>
      <c r="GQ78" s="116">
        <f t="shared" ca="1" si="624"/>
        <v>0</v>
      </c>
      <c r="GR78" s="116">
        <f t="shared" ca="1" si="624"/>
        <v>0</v>
      </c>
      <c r="GS78" s="116">
        <f t="shared" ca="1" si="624"/>
        <v>0</v>
      </c>
      <c r="GT78" s="116">
        <f t="shared" ca="1" si="624"/>
        <v>0</v>
      </c>
      <c r="GU78" s="116">
        <f t="shared" ca="1" si="624"/>
        <v>0</v>
      </c>
      <c r="GV78" s="537">
        <f t="shared" ca="1" si="625"/>
        <v>0</v>
      </c>
      <c r="GW78" s="116">
        <f t="shared" ca="1" si="626"/>
        <v>0</v>
      </c>
      <c r="GX78" s="116">
        <f t="shared" ca="1" si="626"/>
        <v>0</v>
      </c>
      <c r="GY78" s="116">
        <f t="shared" ca="1" si="626"/>
        <v>0</v>
      </c>
      <c r="GZ78" s="116">
        <f t="shared" ca="1" si="626"/>
        <v>0</v>
      </c>
      <c r="HA78" s="116">
        <f t="shared" ca="1" si="626"/>
        <v>0</v>
      </c>
      <c r="HB78" s="537">
        <f t="shared" ca="1" si="627"/>
        <v>0</v>
      </c>
      <c r="HC78" s="116">
        <f t="shared" ca="1" si="628"/>
        <v>0</v>
      </c>
      <c r="HD78" s="116">
        <f t="shared" ca="1" si="628"/>
        <v>0</v>
      </c>
      <c r="HE78" s="116">
        <f t="shared" ca="1" si="628"/>
        <v>0</v>
      </c>
      <c r="HF78" s="116">
        <f t="shared" ca="1" si="628"/>
        <v>0</v>
      </c>
      <c r="HG78" s="116">
        <f t="shared" ca="1" si="628"/>
        <v>0</v>
      </c>
      <c r="HH78" s="537">
        <f t="shared" ca="1" si="629"/>
        <v>0</v>
      </c>
      <c r="HI78" s="116">
        <f t="shared" ca="1" si="630"/>
        <v>0</v>
      </c>
      <c r="HJ78" s="116">
        <f t="shared" ca="1" si="630"/>
        <v>0</v>
      </c>
      <c r="HK78" s="116">
        <f t="shared" ca="1" si="630"/>
        <v>0</v>
      </c>
      <c r="HL78" s="116">
        <f t="shared" ca="1" si="630"/>
        <v>0</v>
      </c>
      <c r="HM78" s="116">
        <f t="shared" ca="1" si="630"/>
        <v>0</v>
      </c>
      <c r="HN78" s="537">
        <f t="shared" ca="1" si="631"/>
        <v>0</v>
      </c>
      <c r="HO78" s="116">
        <f t="shared" ca="1" si="632"/>
        <v>0</v>
      </c>
      <c r="HP78" s="116">
        <f t="shared" ca="1" si="632"/>
        <v>0</v>
      </c>
      <c r="HQ78" s="116">
        <f t="shared" ca="1" si="632"/>
        <v>0</v>
      </c>
      <c r="HR78" s="116">
        <f t="shared" ca="1" si="632"/>
        <v>0</v>
      </c>
      <c r="HS78" s="116">
        <f t="shared" ca="1" si="632"/>
        <v>0</v>
      </c>
      <c r="HT78" s="537">
        <f t="shared" ca="1" si="633"/>
        <v>0</v>
      </c>
      <c r="HU78" s="116">
        <f t="shared" ca="1" si="634"/>
        <v>0</v>
      </c>
      <c r="HV78" s="116">
        <f t="shared" ca="1" si="634"/>
        <v>0</v>
      </c>
      <c r="HW78" s="116">
        <f t="shared" ca="1" si="634"/>
        <v>0</v>
      </c>
      <c r="HX78" s="116">
        <f t="shared" ca="1" si="634"/>
        <v>0</v>
      </c>
      <c r="HY78" s="116">
        <f t="shared" ca="1" si="634"/>
        <v>0</v>
      </c>
      <c r="HZ78" s="537">
        <f t="shared" ca="1" si="635"/>
        <v>0</v>
      </c>
      <c r="IA78" s="117">
        <f t="shared" ca="1" si="636"/>
        <v>0</v>
      </c>
      <c r="IB78" s="117">
        <f t="shared" ca="1" si="636"/>
        <v>0</v>
      </c>
      <c r="IC78" s="117">
        <f t="shared" ca="1" si="636"/>
        <v>0</v>
      </c>
      <c r="ID78" s="117">
        <f t="shared" ca="1" si="636"/>
        <v>0</v>
      </c>
      <c r="IE78" s="556">
        <f t="shared" ca="1" si="723"/>
        <v>0</v>
      </c>
      <c r="IF78" s="556">
        <f t="shared" ca="1" si="723"/>
        <v>0</v>
      </c>
      <c r="IG78" s="556">
        <f t="shared" ca="1" si="723"/>
        <v>0</v>
      </c>
      <c r="IH78" s="556">
        <f t="shared" ca="1" si="723"/>
        <v>0</v>
      </c>
      <c r="II78" s="556">
        <f t="shared" ca="1" si="723"/>
        <v>0</v>
      </c>
      <c r="IJ78" s="556">
        <f t="shared" ca="1" si="723"/>
        <v>0</v>
      </c>
      <c r="IK78" s="556">
        <f t="shared" ca="1" si="723"/>
        <v>0</v>
      </c>
      <c r="IL78" s="556">
        <f t="shared" ca="1" si="723"/>
        <v>0</v>
      </c>
      <c r="IM78" s="556">
        <f t="shared" ca="1" si="723"/>
        <v>0</v>
      </c>
      <c r="IN78" s="556">
        <f t="shared" ca="1" si="723"/>
        <v>0</v>
      </c>
      <c r="IO78" s="556">
        <f t="shared" ca="1" si="723"/>
        <v>0</v>
      </c>
      <c r="IP78" s="556">
        <f t="shared" ca="1" si="723"/>
        <v>0</v>
      </c>
      <c r="IQ78" s="556">
        <f t="shared" ca="1" si="723"/>
        <v>0</v>
      </c>
      <c r="IR78" s="556">
        <f t="shared" ca="1" si="723"/>
        <v>0</v>
      </c>
      <c r="IS78" s="556">
        <f t="shared" ca="1" si="723"/>
        <v>0</v>
      </c>
      <c r="IT78" s="556">
        <f t="shared" ca="1" si="723"/>
        <v>0</v>
      </c>
      <c r="IU78" s="556">
        <f t="shared" ca="1" si="723"/>
        <v>0</v>
      </c>
      <c r="IV78" s="556">
        <f t="shared" ca="1" si="723"/>
        <v>0</v>
      </c>
      <c r="IW78" s="556">
        <f t="shared" ca="1" si="723"/>
        <v>0</v>
      </c>
      <c r="IX78" s="556">
        <f t="shared" ca="1" si="723"/>
        <v>0</v>
      </c>
      <c r="IY78" s="19">
        <f t="shared" ca="1" si="638"/>
        <v>0</v>
      </c>
      <c r="IZ78" s="5">
        <f t="shared" si="639"/>
        <v>67</v>
      </c>
      <c r="JA78" s="9"/>
      <c r="JB78" s="5">
        <f t="shared" si="640"/>
        <v>1</v>
      </c>
      <c r="JC78" s="5" t="b">
        <f t="shared" si="640"/>
        <v>0</v>
      </c>
      <c r="JD78" s="19">
        <f t="shared" ref="JD78:KP80" ca="1" si="741">OFFSET(JD$5,$B78,0)</f>
        <v>0</v>
      </c>
      <c r="JE78" s="5">
        <f t="shared" si="642"/>
        <v>0</v>
      </c>
      <c r="JF78" s="5">
        <f t="shared" si="643"/>
        <v>1.2500000000000001E-2</v>
      </c>
      <c r="JG78" s="5">
        <f t="shared" si="644"/>
        <v>0</v>
      </c>
      <c r="JH78" s="19">
        <f t="shared" ca="1" si="741"/>
        <v>0</v>
      </c>
      <c r="JI78" s="5">
        <f t="shared" si="645"/>
        <v>60</v>
      </c>
      <c r="JJ78" s="5">
        <f t="shared" si="646"/>
        <v>1</v>
      </c>
      <c r="JK78" s="19">
        <f t="shared" ca="1" si="741"/>
        <v>0</v>
      </c>
      <c r="JL78" s="19">
        <f t="shared" ca="1" si="741"/>
        <v>0</v>
      </c>
      <c r="JM78" s="19">
        <f t="shared" ca="1" si="741"/>
        <v>0</v>
      </c>
      <c r="JN78" s="19">
        <f t="shared" ca="1" si="741"/>
        <v>0</v>
      </c>
      <c r="JO78" s="19">
        <f t="shared" ca="1" si="741"/>
        <v>0</v>
      </c>
      <c r="JP78" s="19">
        <f t="shared" ca="1" si="741"/>
        <v>0</v>
      </c>
      <c r="JQ78" s="19">
        <f t="shared" ca="1" si="741"/>
        <v>0</v>
      </c>
      <c r="JR78" s="19">
        <f t="shared" ca="1" si="741"/>
        <v>0</v>
      </c>
      <c r="JS78" s="19">
        <f t="shared" ca="1" si="741"/>
        <v>0</v>
      </c>
      <c r="JT78" s="19">
        <f t="shared" ca="1" si="741"/>
        <v>0</v>
      </c>
      <c r="JU78" s="19">
        <f t="shared" ca="1" si="741"/>
        <v>0</v>
      </c>
      <c r="JV78" s="19">
        <f t="shared" ca="1" si="741"/>
        <v>0</v>
      </c>
      <c r="JW78" s="19">
        <f t="shared" ca="1" si="741"/>
        <v>0</v>
      </c>
      <c r="JX78" s="19">
        <f t="shared" ca="1" si="739"/>
        <v>0</v>
      </c>
      <c r="JY78" s="19">
        <f t="shared" ca="1" si="739"/>
        <v>0</v>
      </c>
      <c r="JZ78" s="19">
        <f t="shared" ca="1" si="739"/>
        <v>0</v>
      </c>
      <c r="KA78" s="19">
        <f t="shared" ca="1" si="739"/>
        <v>0</v>
      </c>
      <c r="KB78" s="19">
        <f t="shared" ca="1" si="739"/>
        <v>0</v>
      </c>
      <c r="KC78" s="19">
        <f t="shared" ca="1" si="739"/>
        <v>0</v>
      </c>
      <c r="KD78" s="19">
        <f t="shared" ca="1" si="739"/>
        <v>0</v>
      </c>
      <c r="KE78" s="19">
        <f t="shared" ca="1" si="739"/>
        <v>0</v>
      </c>
      <c r="KF78" s="5">
        <f t="shared" si="647"/>
        <v>0</v>
      </c>
      <c r="KG78" s="5">
        <f t="shared" si="647"/>
        <v>6.25E-2</v>
      </c>
      <c r="KH78" s="5">
        <f t="shared" si="647"/>
        <v>6.25E-2</v>
      </c>
      <c r="KI78" s="5">
        <f t="shared" si="647"/>
        <v>6.25E-2</v>
      </c>
      <c r="KJ78" s="19">
        <f t="shared" ca="1" si="739"/>
        <v>0</v>
      </c>
      <c r="KK78" s="19">
        <f t="shared" ca="1" si="739"/>
        <v>0</v>
      </c>
      <c r="KL78" s="19">
        <f t="shared" ca="1" si="739"/>
        <v>0</v>
      </c>
      <c r="KM78" s="19">
        <f t="shared" ca="1" si="739"/>
        <v>0</v>
      </c>
      <c r="KN78" s="19">
        <f t="shared" ca="1" si="739"/>
        <v>1</v>
      </c>
      <c r="KO78" s="19">
        <f t="shared" ca="1" si="739"/>
        <v>0</v>
      </c>
      <c r="KP78" s="19">
        <f t="shared" ca="1" si="739"/>
        <v>1</v>
      </c>
      <c r="KQ78" s="9"/>
      <c r="KR78" s="5" t="b">
        <f t="shared" ca="1" si="648"/>
        <v>1</v>
      </c>
      <c r="KS78" s="5" t="b">
        <f t="shared" si="649"/>
        <v>0</v>
      </c>
      <c r="KT78" s="5" t="b">
        <f t="shared" si="649"/>
        <v>0</v>
      </c>
      <c r="KU78" s="5" t="b">
        <f t="shared" si="649"/>
        <v>1</v>
      </c>
      <c r="KV78" s="136">
        <f t="shared" si="650"/>
        <v>2</v>
      </c>
      <c r="KW78" s="136">
        <f t="shared" si="650"/>
        <v>2</v>
      </c>
      <c r="KX78" s="5" t="b">
        <f t="shared" si="651"/>
        <v>0</v>
      </c>
      <c r="KY78" s="5" t="b">
        <f t="shared" si="651"/>
        <v>1</v>
      </c>
      <c r="KZ78" s="5" t="b">
        <f t="shared" si="651"/>
        <v>1</v>
      </c>
      <c r="LA78" s="5" t="b">
        <f t="shared" si="651"/>
        <v>0</v>
      </c>
      <c r="LB78" s="5">
        <f t="shared" si="652"/>
        <v>1</v>
      </c>
      <c r="LC78" s="5">
        <f t="shared" si="652"/>
        <v>0</v>
      </c>
      <c r="LD78" s="5" t="b">
        <f t="shared" si="653"/>
        <v>0</v>
      </c>
      <c r="LE78" s="5" t="str" cm="1">
        <f t="array" aca="1" ref="LE78" ca="1">IF(OR(LF78:LM78&lt;&gt;"-"),TRUE,"-")</f>
        <v>-</v>
      </c>
      <c r="LF78" s="19" t="str">
        <f t="shared" ca="1" si="732"/>
        <v>-</v>
      </c>
      <c r="LG78" s="19" t="str">
        <f t="shared" ca="1" si="732"/>
        <v>-</v>
      </c>
      <c r="LH78" s="19" t="str">
        <f t="shared" ca="1" si="732"/>
        <v>-</v>
      </c>
      <c r="LI78" s="19" t="str">
        <f t="shared" ca="1" si="732"/>
        <v>-</v>
      </c>
      <c r="LJ78" s="19" t="str">
        <f t="shared" ca="1" si="732"/>
        <v>-</v>
      </c>
      <c r="LK78" s="19" t="str">
        <f t="shared" ca="1" si="732"/>
        <v>-</v>
      </c>
      <c r="LL78" s="19" t="str">
        <f t="shared" ca="1" si="732"/>
        <v>-</v>
      </c>
      <c r="LM78" s="19" t="str">
        <f t="shared" ca="1" si="732"/>
        <v>-</v>
      </c>
      <c r="LN78" s="466">
        <v>5000</v>
      </c>
      <c r="LO78" s="5" t="b">
        <f t="array" aca="1" ref="LO78" ca="1">IF(OR(LP78:LV78&lt;&gt;"-"),TRUE,"-")</f>
        <v>1</v>
      </c>
      <c r="LP78" s="19">
        <f t="shared" ca="1" si="714"/>
        <v>0</v>
      </c>
      <c r="LQ78" s="19" t="str">
        <f t="shared" ca="1" si="714"/>
        <v>-</v>
      </c>
      <c r="LR78" s="19">
        <f t="shared" ca="1" si="714"/>
        <v>999999</v>
      </c>
      <c r="LS78" s="19">
        <f t="shared" ca="1" si="714"/>
        <v>999999</v>
      </c>
      <c r="LT78" s="19">
        <f t="shared" ca="1" si="714"/>
        <v>999999</v>
      </c>
      <c r="LU78" s="19">
        <f t="shared" ca="1" si="714"/>
        <v>999999</v>
      </c>
      <c r="LV78" s="19">
        <f t="shared" ca="1" si="714"/>
        <v>999999</v>
      </c>
      <c r="LW78" s="19" t="str">
        <f t="shared" ca="1" si="714"/>
        <v>-</v>
      </c>
      <c r="LX78" s="19" t="str">
        <f t="shared" ca="1" si="714"/>
        <v>-</v>
      </c>
      <c r="LY78" s="19" t="str">
        <f t="shared" ca="1" si="714"/>
        <v>-</v>
      </c>
      <c r="LZ78" s="19" t="b">
        <f t="shared" ca="1" si="656"/>
        <v>1</v>
      </c>
      <c r="MA78" s="19">
        <f t="shared" ca="1" si="656"/>
        <v>0</v>
      </c>
      <c r="MB78" s="5" t="str">
        <f t="shared" si="657"/>
        <v>-</v>
      </c>
      <c r="MC78" s="5" t="str">
        <f t="shared" si="657"/>
        <v>-</v>
      </c>
      <c r="MD78" s="5" t="str">
        <f t="shared" si="657"/>
        <v>-</v>
      </c>
      <c r="ME78" s="5" t="str">
        <f t="shared" si="657"/>
        <v>-</v>
      </c>
      <c r="MF78" s="19" t="str">
        <f t="shared" ca="1" si="724"/>
        <v>-</v>
      </c>
      <c r="MG78" s="19" t="str">
        <f t="shared" ca="1" si="724"/>
        <v>-</v>
      </c>
      <c r="MH78" s="19" t="str">
        <f t="shared" ca="1" si="724"/>
        <v>-</v>
      </c>
      <c r="MI78" s="19" t="str">
        <f t="shared" ca="1" si="724"/>
        <v>-</v>
      </c>
      <c r="MJ78" s="19">
        <f t="shared" ca="1" si="724"/>
        <v>0.5</v>
      </c>
      <c r="MK78" s="19">
        <f t="shared" ca="1" si="724"/>
        <v>0.5</v>
      </c>
      <c r="ML78" s="19" t="str">
        <f t="shared" ca="1" si="724"/>
        <v>-</v>
      </c>
      <c r="MM78" s="5">
        <f t="shared" si="659"/>
        <v>0</v>
      </c>
      <c r="MN78" s="5">
        <f t="shared" si="659"/>
        <v>500</v>
      </c>
      <c r="MO78" s="5">
        <f t="shared" si="659"/>
        <v>500</v>
      </c>
      <c r="MP78" s="5" t="str">
        <f t="shared" si="659"/>
        <v>-</v>
      </c>
      <c r="MQ78" s="5">
        <f t="shared" si="659"/>
        <v>150</v>
      </c>
      <c r="MR78" s="5">
        <f t="shared" si="659"/>
        <v>364</v>
      </c>
      <c r="MS78" s="5">
        <f t="shared" si="660"/>
        <v>1</v>
      </c>
      <c r="MT78" s="9"/>
      <c r="MU78" s="19">
        <f t="shared" ca="1" si="724"/>
        <v>70</v>
      </c>
      <c r="MV78" s="19">
        <f t="shared" ca="1" si="724"/>
        <v>50</v>
      </c>
      <c r="MW78" s="19">
        <f t="shared" ca="1" si="724"/>
        <v>75</v>
      </c>
      <c r="MX78" s="19">
        <f t="shared" ca="1" si="724"/>
        <v>50</v>
      </c>
      <c r="MY78" s="5">
        <f t="shared" si="661"/>
        <v>1</v>
      </c>
      <c r="MZ78" s="5">
        <f t="shared" si="662"/>
        <v>1</v>
      </c>
      <c r="NA78" s="5">
        <f t="shared" si="663"/>
        <v>1.2</v>
      </c>
      <c r="NB78" s="9"/>
      <c r="NC78" s="19" t="b">
        <f t="shared" ca="1" si="725"/>
        <v>0</v>
      </c>
      <c r="ND78" s="19" t="b">
        <f t="shared" ca="1" si="725"/>
        <v>0</v>
      </c>
      <c r="NE78" s="19">
        <f t="shared" ca="1" si="725"/>
        <v>2</v>
      </c>
      <c r="NF78" s="19">
        <f t="shared" ca="1" si="725"/>
        <v>1</v>
      </c>
      <c r="NG78" s="19">
        <f t="shared" ca="1" si="725"/>
        <v>2</v>
      </c>
      <c r="NH78" s="19">
        <f t="shared" ca="1" si="725"/>
        <v>0</v>
      </c>
      <c r="NI78" s="19" t="str">
        <f t="shared" ca="1" si="725"/>
        <v>-</v>
      </c>
      <c r="NJ78" s="466" t="b">
        <v>1</v>
      </c>
      <c r="NK78" s="19">
        <f ca="1">$NK$54*1.15</f>
        <v>515.94749999999999</v>
      </c>
      <c r="NL78" s="19" t="str">
        <f t="shared" ca="1" si="725"/>
        <v>-</v>
      </c>
      <c r="NM78" s="19">
        <f t="shared" ca="1" si="724"/>
        <v>1</v>
      </c>
      <c r="NN78" s="19">
        <f t="shared" ca="1" si="724"/>
        <v>1</v>
      </c>
      <c r="NO78" s="19">
        <f t="shared" ca="1" si="724"/>
        <v>1</v>
      </c>
      <c r="NP78" s="19">
        <f t="shared" ca="1" si="724"/>
        <v>1</v>
      </c>
      <c r="NQ78" s="19">
        <f t="shared" ca="1" si="724"/>
        <v>1</v>
      </c>
      <c r="NR78" s="19">
        <f t="shared" ca="1" si="724"/>
        <v>1</v>
      </c>
      <c r="NS78" s="19">
        <f t="shared" ca="1" si="724"/>
        <v>1</v>
      </c>
      <c r="NT78" s="19">
        <f t="shared" ca="1" si="724"/>
        <v>1</v>
      </c>
      <c r="NU78" s="19">
        <f t="shared" ca="1" si="724"/>
        <v>1</v>
      </c>
      <c r="NV78" s="9"/>
      <c r="NW78" s="539" t="str">
        <f t="shared" si="736"/>
        <v>-</v>
      </c>
      <c r="NX78" s="539" t="str">
        <f t="shared" si="736"/>
        <v>-</v>
      </c>
      <c r="NY78" s="539" t="str">
        <f t="shared" si="736"/>
        <v>-</v>
      </c>
      <c r="NZ78" s="539" t="str">
        <f t="shared" si="736"/>
        <v>-</v>
      </c>
      <c r="OA78" s="539" t="str">
        <f t="shared" si="736"/>
        <v>-</v>
      </c>
      <c r="OB78" s="539" t="str">
        <f t="shared" si="736"/>
        <v>-</v>
      </c>
      <c r="OC78" s="539" t="str">
        <f t="shared" ca="1" si="736"/>
        <v>-</v>
      </c>
      <c r="OD78" s="539" t="str">
        <f t="shared" ca="1" si="736"/>
        <v>-</v>
      </c>
      <c r="OE78" s="539" t="str">
        <f t="shared" ca="1" si="736"/>
        <v>-</v>
      </c>
      <c r="OF78" s="539" t="str">
        <f t="shared" ca="1" si="736"/>
        <v>-</v>
      </c>
      <c r="OG78" s="539" t="str">
        <f t="shared" ca="1" si="736"/>
        <v>-</v>
      </c>
      <c r="OH78" s="539" t="str">
        <f t="shared" ca="1" si="736"/>
        <v>-</v>
      </c>
      <c r="OI78" s="539" t="str">
        <f t="shared" ca="1" si="736"/>
        <v>-</v>
      </c>
      <c r="OJ78" s="539" t="str">
        <f t="shared" ca="1" si="736"/>
        <v>-</v>
      </c>
      <c r="OK78" s="539" t="str">
        <f t="shared" ca="1" si="736"/>
        <v>-</v>
      </c>
      <c r="OL78" s="539" t="str">
        <f t="shared" ca="1" si="736"/>
        <v>-</v>
      </c>
      <c r="OM78" s="539" t="str">
        <f t="shared" ca="1" si="736"/>
        <v>-</v>
      </c>
      <c r="ON78" s="539" t="str">
        <f t="shared" ca="1" si="736"/>
        <v>-</v>
      </c>
      <c r="OO78" s="539" t="str">
        <f t="shared" ca="1" si="736"/>
        <v>-</v>
      </c>
      <c r="OP78" s="539" t="str">
        <f t="shared" ca="1" si="736"/>
        <v>-</v>
      </c>
      <c r="OQ78" s="539" t="str">
        <f t="shared" ca="1" si="736"/>
        <v>-</v>
      </c>
      <c r="OR78" s="539" t="str">
        <f t="shared" ca="1" si="736"/>
        <v>-</v>
      </c>
      <c r="OS78" s="539" t="str">
        <f t="shared" ca="1" si="736"/>
        <v>-</v>
      </c>
      <c r="OT78" s="539" t="str">
        <f t="shared" ca="1" si="736"/>
        <v>-</v>
      </c>
      <c r="OU78" s="539" t="str">
        <f t="shared" ca="1" si="736"/>
        <v>-</v>
      </c>
      <c r="OV78" s="539" t="str">
        <f t="shared" ca="1" si="736"/>
        <v>-</v>
      </c>
      <c r="OW78" s="539" t="str">
        <f t="shared" ca="1" si="736"/>
        <v>-</v>
      </c>
      <c r="OX78" s="539" t="str">
        <f t="shared" ca="1" si="736"/>
        <v>-</v>
      </c>
      <c r="OY78" s="539" t="str">
        <f t="shared" ca="1" si="736"/>
        <v>-</v>
      </c>
      <c r="OZ78" s="539" t="str">
        <f t="shared" ca="1" si="736"/>
        <v>-</v>
      </c>
      <c r="PA78" s="539" t="str">
        <f t="shared" ca="1" si="736"/>
        <v>-</v>
      </c>
      <c r="PB78" s="539" t="str">
        <f t="shared" ca="1" si="736"/>
        <v>-</v>
      </c>
      <c r="PC78" s="539" t="str">
        <f t="shared" ca="1" si="736"/>
        <v>-</v>
      </c>
      <c r="PD78" s="539" t="str">
        <f t="shared" ca="1" si="736"/>
        <v>-</v>
      </c>
      <c r="PE78" s="539" t="str">
        <f t="shared" ca="1" si="736"/>
        <v>-</v>
      </c>
      <c r="PF78" s="539" t="str">
        <f t="shared" ca="1" si="736"/>
        <v>-</v>
      </c>
      <c r="PG78" s="549" t="str">
        <f t="shared" si="715"/>
        <v>-</v>
      </c>
      <c r="PH78" s="549" t="str">
        <f t="shared" si="715"/>
        <v>-</v>
      </c>
      <c r="PI78" s="549" t="str">
        <f t="shared" si="715"/>
        <v>-</v>
      </c>
      <c r="PJ78" s="549" t="str">
        <f t="shared" si="715"/>
        <v>-</v>
      </c>
      <c r="PK78" s="549" t="str">
        <f t="shared" si="715"/>
        <v>-</v>
      </c>
      <c r="PL78" s="549" t="str">
        <f t="shared" si="715"/>
        <v>-</v>
      </c>
      <c r="PM78" s="549" t="str">
        <f t="shared" si="715"/>
        <v>-</v>
      </c>
      <c r="PN78" s="549" t="str">
        <f t="shared" si="715"/>
        <v>-</v>
      </c>
      <c r="PO78" s="549" t="str">
        <f t="shared" si="715"/>
        <v>-</v>
      </c>
      <c r="PP78" s="549" t="str">
        <f t="shared" si="715"/>
        <v>-</v>
      </c>
      <c r="PQ78" s="549" t="str">
        <f t="shared" si="715"/>
        <v>-</v>
      </c>
      <c r="PR78" s="549" t="str">
        <f t="shared" si="715"/>
        <v>-</v>
      </c>
      <c r="PS78" s="549" t="str">
        <f t="shared" si="715"/>
        <v>-</v>
      </c>
      <c r="PT78" s="549" t="str">
        <f t="shared" si="715"/>
        <v>-</v>
      </c>
      <c r="PU78" s="549" t="str">
        <f t="shared" si="715"/>
        <v>-</v>
      </c>
      <c r="PV78" s="549" t="str">
        <f t="shared" si="715"/>
        <v>-</v>
      </c>
      <c r="PW78" s="549" t="str">
        <f t="shared" si="715"/>
        <v>-</v>
      </c>
      <c r="PX78" s="549" t="str">
        <f t="shared" si="715"/>
        <v>-</v>
      </c>
      <c r="PY78" s="549" t="str">
        <f t="shared" si="715"/>
        <v>-</v>
      </c>
      <c r="PZ78" s="549" t="str">
        <f t="shared" si="715"/>
        <v>-</v>
      </c>
      <c r="QA78" s="549" t="str">
        <f t="shared" si="715"/>
        <v>-</v>
      </c>
      <c r="QB78" s="549" t="str">
        <f t="shared" si="715"/>
        <v>-</v>
      </c>
      <c r="QC78" s="549" t="str">
        <f t="shared" si="715"/>
        <v>-</v>
      </c>
      <c r="QD78" s="549" t="str">
        <f t="shared" si="715"/>
        <v>-</v>
      </c>
      <c r="QE78" s="549" t="str">
        <f t="shared" si="715"/>
        <v>-</v>
      </c>
      <c r="QF78" s="549" t="str">
        <f t="shared" si="715"/>
        <v>-</v>
      </c>
      <c r="QG78" s="539" t="str">
        <f t="shared" si="737"/>
        <v>-</v>
      </c>
      <c r="QH78" s="539" t="str">
        <f t="shared" si="737"/>
        <v>-</v>
      </c>
      <c r="QI78" s="539" t="str">
        <f t="shared" si="737"/>
        <v>-</v>
      </c>
      <c r="QJ78" s="539" t="str">
        <f t="shared" si="737"/>
        <v>-</v>
      </c>
      <c r="QK78" s="539" t="str">
        <f t="shared" si="737"/>
        <v>-</v>
      </c>
      <c r="QL78" s="539" t="str">
        <f t="shared" si="737"/>
        <v>-</v>
      </c>
      <c r="QM78" s="539" t="str">
        <f t="shared" ca="1" si="737"/>
        <v>-</v>
      </c>
      <c r="QN78" s="539" t="str">
        <f t="shared" ca="1" si="737"/>
        <v>-</v>
      </c>
      <c r="QO78" s="539" t="str">
        <f t="shared" ca="1" si="737"/>
        <v>-</v>
      </c>
      <c r="QP78" s="539" t="str">
        <f t="shared" ca="1" si="737"/>
        <v>-</v>
      </c>
      <c r="QQ78" s="539" t="str">
        <f t="shared" ca="1" si="737"/>
        <v>-</v>
      </c>
      <c r="QR78" s="539" t="str">
        <f t="shared" ca="1" si="737"/>
        <v>-</v>
      </c>
      <c r="QS78" s="539" t="str">
        <f t="shared" ca="1" si="737"/>
        <v>-</v>
      </c>
      <c r="QT78" s="539" t="str">
        <f t="shared" ca="1" si="737"/>
        <v>-</v>
      </c>
      <c r="QU78" s="539" t="str">
        <f t="shared" ca="1" si="737"/>
        <v>-</v>
      </c>
      <c r="QV78" s="539" t="str">
        <f t="shared" ca="1" si="737"/>
        <v>-</v>
      </c>
      <c r="QW78" s="539" t="str">
        <f t="shared" ca="1" si="737"/>
        <v>-</v>
      </c>
      <c r="QX78" s="539" t="str">
        <f t="shared" ca="1" si="737"/>
        <v>-</v>
      </c>
      <c r="QY78" s="539" t="str">
        <f t="shared" ca="1" si="737"/>
        <v>-</v>
      </c>
      <c r="QZ78" s="539" t="str">
        <f t="shared" ca="1" si="737"/>
        <v>-</v>
      </c>
      <c r="RA78" s="539" t="str">
        <f t="shared" ca="1" si="737"/>
        <v>-</v>
      </c>
      <c r="RB78" s="539" t="str">
        <f t="shared" ca="1" si="737"/>
        <v>-</v>
      </c>
      <c r="RC78" s="539" t="str">
        <f t="shared" ca="1" si="737"/>
        <v>-</v>
      </c>
      <c r="RD78" s="539" t="str">
        <f t="shared" ca="1" si="737"/>
        <v>-</v>
      </c>
      <c r="RE78" s="539" t="str">
        <f t="shared" ca="1" si="737"/>
        <v>-</v>
      </c>
      <c r="RF78" s="539" t="str">
        <f t="shared" ca="1" si="737"/>
        <v>-</v>
      </c>
      <c r="RG78" s="539" t="str">
        <f t="shared" ca="1" si="737"/>
        <v>-</v>
      </c>
      <c r="RH78" s="539" t="str">
        <f t="shared" ca="1" si="737"/>
        <v>-</v>
      </c>
      <c r="RI78" s="539" t="str">
        <f t="shared" ca="1" si="737"/>
        <v>-</v>
      </c>
      <c r="RJ78" s="539" t="str">
        <f t="shared" ca="1" si="737"/>
        <v>-</v>
      </c>
      <c r="RK78" s="539" t="str">
        <f t="shared" ca="1" si="737"/>
        <v>-</v>
      </c>
      <c r="RL78" s="539" t="str">
        <f t="shared" ca="1" si="737"/>
        <v>-</v>
      </c>
      <c r="RM78" s="539" t="str">
        <f t="shared" ca="1" si="737"/>
        <v>-</v>
      </c>
      <c r="RN78" s="539" t="str">
        <f t="shared" ca="1" si="737"/>
        <v>-</v>
      </c>
      <c r="RO78" s="539" t="str">
        <f t="shared" ca="1" si="737"/>
        <v>-</v>
      </c>
      <c r="RP78" s="539" t="str">
        <f t="shared" ca="1" si="737"/>
        <v>-</v>
      </c>
      <c r="RQ78" s="549" t="str">
        <f t="shared" si="716"/>
        <v>-</v>
      </c>
      <c r="RR78" s="549" t="str">
        <f t="shared" si="716"/>
        <v>-</v>
      </c>
      <c r="RS78" s="549" t="str">
        <f t="shared" si="716"/>
        <v>-</v>
      </c>
      <c r="RT78" s="549" t="str">
        <f t="shared" si="716"/>
        <v>-</v>
      </c>
      <c r="RU78" s="549" t="str">
        <f t="shared" si="716"/>
        <v>-</v>
      </c>
      <c r="RV78" s="549" t="str">
        <f t="shared" si="716"/>
        <v>-</v>
      </c>
      <c r="RW78" s="549" t="str">
        <f t="shared" si="716"/>
        <v>-</v>
      </c>
      <c r="RX78" s="549" t="str">
        <f t="shared" si="716"/>
        <v>-</v>
      </c>
      <c r="RY78" s="549" t="str">
        <f t="shared" si="716"/>
        <v>-</v>
      </c>
      <c r="RZ78" s="549" t="str">
        <f t="shared" si="716"/>
        <v>-</v>
      </c>
      <c r="SA78" s="549" t="str">
        <f t="shared" si="716"/>
        <v>-</v>
      </c>
      <c r="SB78" s="549" t="str">
        <f t="shared" si="716"/>
        <v>-</v>
      </c>
      <c r="SC78" s="549" t="str">
        <f t="shared" si="716"/>
        <v>-</v>
      </c>
      <c r="SD78" s="549" t="str">
        <f t="shared" si="716"/>
        <v>-</v>
      </c>
      <c r="SE78" s="549" t="str">
        <f t="shared" si="716"/>
        <v>-</v>
      </c>
      <c r="SF78" s="549" t="str">
        <f t="shared" si="716"/>
        <v>-</v>
      </c>
      <c r="SG78" s="549" t="str">
        <f t="shared" si="716"/>
        <v>-</v>
      </c>
      <c r="SH78" s="549" t="str">
        <f t="shared" si="716"/>
        <v>-</v>
      </c>
      <c r="SI78" s="549" t="str">
        <f t="shared" si="716"/>
        <v>-</v>
      </c>
      <c r="SJ78" s="549" t="str">
        <f t="shared" si="716"/>
        <v>-</v>
      </c>
      <c r="SK78" s="549" t="str">
        <f t="shared" si="716"/>
        <v>-</v>
      </c>
      <c r="SL78" s="549" t="str">
        <f t="shared" si="716"/>
        <v>-</v>
      </c>
      <c r="SM78" s="549" t="str">
        <f t="shared" si="716"/>
        <v>-</v>
      </c>
      <c r="SN78" s="549" t="str">
        <f t="shared" si="716"/>
        <v>-</v>
      </c>
      <c r="SO78" s="549" t="str">
        <f t="shared" si="716"/>
        <v>-</v>
      </c>
      <c r="SP78" s="549" t="str">
        <f t="shared" si="716"/>
        <v>-</v>
      </c>
      <c r="SQ78" s="539" t="b">
        <f t="shared" si="738"/>
        <v>1</v>
      </c>
      <c r="SR78" s="539" t="b">
        <f t="shared" si="738"/>
        <v>1</v>
      </c>
      <c r="SS78" s="539" t="b">
        <f t="shared" si="738"/>
        <v>1</v>
      </c>
      <c r="ST78" s="539" t="b">
        <f t="shared" si="738"/>
        <v>1</v>
      </c>
      <c r="SU78" s="539" t="b">
        <f t="shared" si="738"/>
        <v>1</v>
      </c>
      <c r="SV78" s="539" t="b">
        <f t="shared" si="738"/>
        <v>1</v>
      </c>
      <c r="SW78" s="539" t="str">
        <f t="shared" ca="1" si="738"/>
        <v>-</v>
      </c>
      <c r="SX78" s="539" t="str">
        <f t="shared" ca="1" si="738"/>
        <v>-</v>
      </c>
      <c r="SY78" s="539" t="str">
        <f t="shared" ca="1" si="738"/>
        <v>-</v>
      </c>
      <c r="SZ78" s="539" t="str">
        <f t="shared" ca="1" si="738"/>
        <v>-</v>
      </c>
      <c r="TA78" s="539" t="str">
        <f t="shared" ca="1" si="738"/>
        <v>-</v>
      </c>
      <c r="TB78" s="539" t="str">
        <f t="shared" ca="1" si="738"/>
        <v>-</v>
      </c>
      <c r="TC78" s="539" t="str">
        <f t="shared" ca="1" si="738"/>
        <v>-</v>
      </c>
      <c r="TD78" s="539" t="str">
        <f t="shared" ca="1" si="738"/>
        <v>-</v>
      </c>
      <c r="TE78" s="539" t="str">
        <f t="shared" ca="1" si="738"/>
        <v>-</v>
      </c>
      <c r="TF78" s="539" t="str">
        <f t="shared" ca="1" si="738"/>
        <v>-</v>
      </c>
      <c r="TG78" s="539" t="str">
        <f t="shared" ca="1" si="738"/>
        <v>-</v>
      </c>
      <c r="TH78" s="539" t="str">
        <f t="shared" ca="1" si="738"/>
        <v>-</v>
      </c>
      <c r="TI78" s="539" t="str">
        <f t="shared" ca="1" si="738"/>
        <v>-</v>
      </c>
      <c r="TJ78" s="539" t="str">
        <f t="shared" ca="1" si="738"/>
        <v>-</v>
      </c>
      <c r="TK78" s="539" t="str">
        <f t="shared" ca="1" si="738"/>
        <v>-</v>
      </c>
      <c r="TL78" s="539" t="str">
        <f t="shared" ca="1" si="738"/>
        <v>-</v>
      </c>
      <c r="TM78" s="539" t="str">
        <f t="shared" ca="1" si="738"/>
        <v>-</v>
      </c>
      <c r="TN78" s="539" t="str">
        <f t="shared" ca="1" si="738"/>
        <v>-</v>
      </c>
      <c r="TO78" s="539" t="str">
        <f t="shared" ca="1" si="738"/>
        <v>-</v>
      </c>
      <c r="TP78" s="539" t="str">
        <f t="shared" ca="1" si="738"/>
        <v>-</v>
      </c>
      <c r="TQ78" s="539" t="str">
        <f t="shared" ca="1" si="738"/>
        <v>-</v>
      </c>
      <c r="TR78" s="539" t="str">
        <f t="shared" ca="1" si="738"/>
        <v>-</v>
      </c>
      <c r="TS78" s="539" t="str">
        <f t="shared" ca="1" si="738"/>
        <v>-</v>
      </c>
      <c r="TT78" s="539" t="str">
        <f t="shared" ca="1" si="738"/>
        <v>-</v>
      </c>
      <c r="TU78" s="539" t="str">
        <f t="shared" ca="1" si="738"/>
        <v>-</v>
      </c>
      <c r="TV78" s="539" t="str">
        <f t="shared" ca="1" si="738"/>
        <v>-</v>
      </c>
      <c r="TW78" s="539" t="str">
        <f t="shared" ca="1" si="738"/>
        <v>-</v>
      </c>
      <c r="TX78" s="539" t="str">
        <f t="shared" ca="1" si="738"/>
        <v>-</v>
      </c>
      <c r="TY78" s="539" t="str">
        <f t="shared" ca="1" si="738"/>
        <v>-</v>
      </c>
      <c r="TZ78" s="539" t="str">
        <f t="shared" ca="1" si="738"/>
        <v>-</v>
      </c>
      <c r="UA78" s="549" t="b">
        <f t="shared" si="717"/>
        <v>1</v>
      </c>
      <c r="UB78" s="549" t="b">
        <f t="shared" si="717"/>
        <v>1</v>
      </c>
      <c r="UC78" s="549" t="b">
        <f t="shared" si="717"/>
        <v>1</v>
      </c>
      <c r="UD78" s="549" t="b">
        <f t="shared" si="717"/>
        <v>1</v>
      </c>
      <c r="UE78" s="549" t="b">
        <f t="shared" si="717"/>
        <v>1</v>
      </c>
      <c r="UF78" s="549" t="b">
        <f t="shared" si="717"/>
        <v>1</v>
      </c>
      <c r="UG78" s="549" t="b">
        <f t="shared" si="717"/>
        <v>1</v>
      </c>
      <c r="UH78" s="549" t="b">
        <f t="shared" si="717"/>
        <v>1</v>
      </c>
      <c r="UI78" s="549" t="b">
        <f t="shared" si="717"/>
        <v>1</v>
      </c>
      <c r="UJ78" s="549" t="b">
        <f t="shared" si="717"/>
        <v>1</v>
      </c>
      <c r="UK78" s="549" t="b">
        <f t="shared" si="717"/>
        <v>1</v>
      </c>
      <c r="UL78" s="549" t="b">
        <f t="shared" si="717"/>
        <v>1</v>
      </c>
      <c r="UM78" s="549" t="b">
        <f t="shared" si="717"/>
        <v>1</v>
      </c>
      <c r="UN78" s="549" t="b">
        <f t="shared" si="717"/>
        <v>1</v>
      </c>
      <c r="UO78" s="549" t="b">
        <f t="shared" si="717"/>
        <v>1</v>
      </c>
      <c r="UP78" s="549" t="b">
        <f t="shared" si="717"/>
        <v>1</v>
      </c>
      <c r="UQ78" s="549" t="b">
        <f t="shared" si="717"/>
        <v>1</v>
      </c>
      <c r="UR78" s="549" t="b">
        <f t="shared" si="717"/>
        <v>1</v>
      </c>
      <c r="US78" s="549" t="b">
        <f t="shared" si="717"/>
        <v>1</v>
      </c>
      <c r="UT78" s="549" t="b">
        <f t="shared" si="717"/>
        <v>1</v>
      </c>
      <c r="UU78" s="549" t="b">
        <f t="shared" si="717"/>
        <v>1</v>
      </c>
      <c r="UV78" s="549" t="b">
        <f t="shared" si="717"/>
        <v>1</v>
      </c>
      <c r="UW78" s="549" t="b">
        <f t="shared" si="717"/>
        <v>1</v>
      </c>
      <c r="UX78" s="549" t="b">
        <f t="shared" si="717"/>
        <v>1</v>
      </c>
      <c r="UY78" s="549" t="b">
        <f t="shared" si="717"/>
        <v>1</v>
      </c>
      <c r="UZ78" s="549" t="b">
        <f t="shared" si="717"/>
        <v>1</v>
      </c>
      <c r="VA78" s="19">
        <f t="shared" ca="1" si="671"/>
        <v>0</v>
      </c>
      <c r="VB78" s="23">
        <v>0</v>
      </c>
    </row>
    <row r="79" spans="1:574" outlineLevel="1">
      <c r="A79" s="21">
        <f t="shared" si="93"/>
        <v>74</v>
      </c>
      <c r="B79" s="21">
        <f t="shared" si="673"/>
        <v>18</v>
      </c>
      <c r="C79">
        <v>108</v>
      </c>
      <c r="D79" s="19" t="str">
        <f t="shared" ca="1" si="583"/>
        <v>SNSW</v>
      </c>
      <c r="E79" t="b">
        <v>0</v>
      </c>
      <c r="F79" t="b">
        <v>0</v>
      </c>
      <c r="G79" t="b">
        <f t="shared" si="740"/>
        <v>0</v>
      </c>
      <c r="H79" s="215">
        <f t="shared" ca="1" si="685"/>
        <v>25</v>
      </c>
      <c r="I79" s="26">
        <v>2</v>
      </c>
      <c r="J79" s="26">
        <v>1</v>
      </c>
      <c r="K79" s="26" t="str">
        <f>""</f>
        <v/>
      </c>
      <c r="L79" s="26">
        <v>0</v>
      </c>
      <c r="M79" s="26">
        <f t="shared" si="585"/>
        <v>2</v>
      </c>
      <c r="N79" s="26">
        <v>2</v>
      </c>
      <c r="O79" s="26">
        <v>3</v>
      </c>
      <c r="P79" s="26">
        <v>2</v>
      </c>
      <c r="Q79" s="26">
        <v>0</v>
      </c>
      <c r="R79" s="26">
        <v>0</v>
      </c>
      <c r="S79" s="26">
        <v>0</v>
      </c>
      <c r="T79" s="26">
        <v>0</v>
      </c>
      <c r="U79" s="26">
        <v>1</v>
      </c>
      <c r="V79" s="116">
        <v>3</v>
      </c>
      <c r="W79" s="116">
        <v>1</v>
      </c>
      <c r="X79" s="116">
        <v>1</v>
      </c>
      <c r="Y79" s="211"/>
      <c r="Z79" s="211"/>
      <c r="AA79" s="211"/>
      <c r="AB79" s="211"/>
      <c r="AC79" s="26">
        <v>0</v>
      </c>
      <c r="AD79" s="211"/>
      <c r="AE79" s="211"/>
      <c r="AF79" s="211"/>
      <c r="AG79" s="211"/>
      <c r="AH79" s="211"/>
      <c r="AI79" s="211"/>
      <c r="AJ79" s="211"/>
      <c r="AK79" s="211"/>
      <c r="AL79" s="136">
        <f t="shared" si="586"/>
        <v>2</v>
      </c>
      <c r="AM79" s="136">
        <f>INDEX(CHOOSE($O79,DataAutumn!i.AdultDrys,DataWinter!i.AdultDrys,DataSpring!i.AdultDrys),1,$N79)</f>
        <v>3</v>
      </c>
      <c r="AN79" s="5">
        <f t="shared" si="587"/>
        <v>2</v>
      </c>
      <c r="AO79" s="5">
        <f t="shared" si="587"/>
        <v>0</v>
      </c>
      <c r="AP79" s="5">
        <f t="shared" si="588"/>
        <v>1</v>
      </c>
      <c r="AQ79" s="211"/>
      <c r="AR79" s="211"/>
      <c r="AS79" s="356" t="str">
        <f t="shared" ca="1" si="589"/>
        <v>optimum_carry 00025 SNSW MWM    numbers4250 pasture449 Day204 Scan2-0000 RR000p GP120p WP100p MP100p T_TRUE (F33N11)</v>
      </c>
      <c r="AT79" s="9" t="str">
        <f ca="1">IF(COUNTIF(AS$5:AS79,AS79)=1,"-","Dup")</f>
        <v>-</v>
      </c>
      <c r="AU79" s="9"/>
      <c r="AV79" s="19" t="str">
        <f t="shared" ca="1" si="729"/>
        <v>-</v>
      </c>
      <c r="AW79" s="19" t="str">
        <f t="shared" ca="1" si="729"/>
        <v>-</v>
      </c>
      <c r="AX79" s="19" t="str">
        <f t="shared" ca="1" si="729"/>
        <v>-</v>
      </c>
      <c r="AY79" s="19" t="str">
        <f t="shared" ca="1" si="729"/>
        <v>-</v>
      </c>
      <c r="AZ79" s="19" t="str">
        <f t="shared" ca="1" si="729"/>
        <v>-</v>
      </c>
      <c r="BA79" s="19" t="str">
        <f t="shared" ca="1" si="729"/>
        <v>-</v>
      </c>
      <c r="BB79" s="19" t="str">
        <f t="shared" ca="1" si="729"/>
        <v>-</v>
      </c>
      <c r="BC79" s="19" t="str">
        <f t="shared" ca="1" si="729"/>
        <v>-</v>
      </c>
      <c r="BD79" s="9"/>
      <c r="BE79" s="5" t="b">
        <f t="shared" si="591"/>
        <v>0</v>
      </c>
      <c r="BF79" s="5" t="str">
        <f t="shared" si="591"/>
        <v>-</v>
      </c>
      <c r="BG79" s="5" t="b">
        <f t="shared" si="591"/>
        <v>0</v>
      </c>
      <c r="BH79" s="5" t="b">
        <f t="shared" si="591"/>
        <v>1</v>
      </c>
      <c r="BI79" s="5" t="b">
        <f t="shared" si="591"/>
        <v>1</v>
      </c>
      <c r="BJ79" s="136">
        <f t="shared" si="591"/>
        <v>0</v>
      </c>
      <c r="BK79" s="19" t="b">
        <f t="shared" ca="1" si="592"/>
        <v>0</v>
      </c>
      <c r="BL79" s="9"/>
      <c r="BM79" s="5" t="str">
        <f t="shared" ca="1" si="593"/>
        <v>-</v>
      </c>
      <c r="BN79" s="19" t="str">
        <f t="shared" ca="1" si="594"/>
        <v>-</v>
      </c>
      <c r="BO79" s="19" t="str">
        <f t="shared" ca="1" si="594"/>
        <v>-</v>
      </c>
      <c r="BP79" s="19" t="str">
        <f t="shared" ca="1" si="594"/>
        <v>-</v>
      </c>
      <c r="BQ79" s="5" t="str">
        <f t="shared" ca="1" si="595"/>
        <v>-</v>
      </c>
      <c r="BR79" s="19" t="str">
        <f t="shared" ca="1" si="596"/>
        <v>-</v>
      </c>
      <c r="BS79" s="5" t="str">
        <f t="shared" ca="1" si="597"/>
        <v>-</v>
      </c>
      <c r="BT79" s="19" t="str">
        <f t="shared" ca="1" si="598"/>
        <v>-</v>
      </c>
      <c r="BU79" s="19" t="str">
        <f t="shared" ca="1" si="598"/>
        <v>-</v>
      </c>
      <c r="BV79" s="19" t="str">
        <f t="shared" ca="1" si="598"/>
        <v>-</v>
      </c>
      <c r="BW79" s="5" t="str">
        <f t="shared" ca="1" si="599"/>
        <v>-</v>
      </c>
      <c r="BX79" s="9"/>
      <c r="BY79" s="5" t="b">
        <f t="shared" si="600"/>
        <v>0</v>
      </c>
      <c r="BZ79" s="5" t="str">
        <f t="shared" ca="1" si="601"/>
        <v>-</v>
      </c>
      <c r="CA79" s="5" t="str">
        <f t="shared" ca="1" si="730"/>
        <v>-</v>
      </c>
      <c r="CB79" s="5" t="str">
        <f t="shared" ca="1" si="730"/>
        <v>-</v>
      </c>
      <c r="CC79" s="5" t="str">
        <f t="shared" ca="1" si="730"/>
        <v>-</v>
      </c>
      <c r="CD79" s="5" t="str">
        <f t="shared" ca="1" si="730"/>
        <v>-</v>
      </c>
      <c r="CE79" s="5" t="str">
        <f t="shared" ca="1" si="730"/>
        <v>-</v>
      </c>
      <c r="CF79" s="5" t="str">
        <f t="shared" ca="1" si="730"/>
        <v>-</v>
      </c>
      <c r="CG79" s="5" t="str">
        <f t="shared" ca="1" si="730"/>
        <v>-</v>
      </c>
      <c r="CH79" s="5" t="str">
        <f t="shared" ca="1" si="730"/>
        <v>-</v>
      </c>
      <c r="CI79" s="9"/>
      <c r="CJ79" s="12" t="b">
        <v>1</v>
      </c>
      <c r="CK79" s="12" t="b">
        <v>1</v>
      </c>
      <c r="CL79" s="12" t="b">
        <v>1</v>
      </c>
      <c r="CM79" s="12">
        <v>22312000005</v>
      </c>
      <c r="CN79" s="12" t="b">
        <v>0</v>
      </c>
      <c r="CO79" s="19" t="str">
        <f t="shared" ca="1" si="603"/>
        <v>-</v>
      </c>
      <c r="CP79" s="19" t="str">
        <f t="shared" ca="1" si="603"/>
        <v>-</v>
      </c>
      <c r="CQ79" s="19" t="str">
        <f t="shared" ca="1" si="603"/>
        <v>-</v>
      </c>
      <c r="CR79" s="433">
        <f t="shared" si="604"/>
        <v>652</v>
      </c>
      <c r="CS79" s="433">
        <f t="shared" si="604"/>
        <v>686</v>
      </c>
      <c r="CT79" s="433">
        <f t="shared" si="604"/>
        <v>721</v>
      </c>
      <c r="CU79" s="144">
        <f t="shared" si="605"/>
        <v>378</v>
      </c>
      <c r="CV79" s="144">
        <f t="shared" si="605"/>
        <v>413</v>
      </c>
      <c r="CW79" s="144">
        <f t="shared" si="605"/>
        <v>448</v>
      </c>
      <c r="CX79" s="19" t="str">
        <f t="shared" ca="1" si="731"/>
        <v>-</v>
      </c>
      <c r="CY79" s="19" t="str">
        <f t="shared" ca="1" si="731"/>
        <v>-</v>
      </c>
      <c r="CZ79" s="19" t="str">
        <f t="shared" ca="1" si="731"/>
        <v>-</v>
      </c>
      <c r="DA79" s="19" t="str">
        <f t="shared" ca="1" si="731"/>
        <v>-</v>
      </c>
      <c r="DB79" s="19" t="str">
        <f t="shared" ca="1" si="731"/>
        <v>-</v>
      </c>
      <c r="DC79" s="19" t="str">
        <f t="shared" ca="1" si="731"/>
        <v>-</v>
      </c>
      <c r="DD79" s="19">
        <f t="shared" ca="1" si="731"/>
        <v>1</v>
      </c>
      <c r="DE79" s="19">
        <f t="shared" ca="1" si="731"/>
        <v>1</v>
      </c>
      <c r="DF79" s="19">
        <f t="shared" ca="1" si="731"/>
        <v>0</v>
      </c>
      <c r="DG79" s="19" t="str">
        <f t="shared" ca="1" si="731"/>
        <v>-</v>
      </c>
      <c r="DH79" s="19" t="str">
        <f t="shared" ca="1" si="731"/>
        <v>-</v>
      </c>
      <c r="DI79" s="19" t="str">
        <f t="shared" ca="1" si="731"/>
        <v>-</v>
      </c>
      <c r="DJ79" s="19" t="str">
        <f t="shared" ca="1" si="731"/>
        <v>-</v>
      </c>
      <c r="DK79" s="19" t="str">
        <f t="shared" ca="1" si="731"/>
        <v>-</v>
      </c>
      <c r="DL79" s="19">
        <f t="shared" ca="1" si="731"/>
        <v>0</v>
      </c>
      <c r="DM79" s="19" t="str">
        <f t="shared" ca="1" si="731"/>
        <v>-</v>
      </c>
      <c r="DN79" s="19" t="str">
        <f t="shared" ca="1" si="731"/>
        <v>-</v>
      </c>
      <c r="DO79" s="19" t="str">
        <f t="shared" ca="1" si="603"/>
        <v>-</v>
      </c>
      <c r="DP79" s="19">
        <f t="shared" ca="1" si="603"/>
        <v>0</v>
      </c>
      <c r="DQ79" s="19">
        <f t="shared" ca="1" si="603"/>
        <v>0</v>
      </c>
      <c r="DR79" s="9"/>
      <c r="DS79" s="19">
        <f t="shared" ca="1" si="700"/>
        <v>0</v>
      </c>
      <c r="DT79" s="19">
        <f t="shared" ca="1" si="700"/>
        <v>0</v>
      </c>
      <c r="DU79" s="19">
        <f t="shared" ca="1" si="700"/>
        <v>0</v>
      </c>
      <c r="DV79" s="19">
        <f t="shared" ca="1" si="700"/>
        <v>0</v>
      </c>
      <c r="DW79" s="19">
        <f t="shared" ca="1" si="700"/>
        <v>0</v>
      </c>
      <c r="DX79" s="19">
        <f t="shared" ca="1" si="700"/>
        <v>0</v>
      </c>
      <c r="DY79" s="19">
        <f t="shared" ca="1" si="700"/>
        <v>0</v>
      </c>
      <c r="DZ79" s="19">
        <f t="shared" ca="1" si="700"/>
        <v>0</v>
      </c>
      <c r="EA79" s="19">
        <f t="shared" ca="1" si="700"/>
        <v>0</v>
      </c>
      <c r="EB79" s="19">
        <f t="shared" ca="1" si="700"/>
        <v>0</v>
      </c>
      <c r="EC79" s="19">
        <f t="shared" ca="1" si="700"/>
        <v>0</v>
      </c>
      <c r="ED79" s="19">
        <f t="shared" ca="1" si="700"/>
        <v>0</v>
      </c>
      <c r="EE79" s="19">
        <f t="shared" ca="1" si="700"/>
        <v>0</v>
      </c>
      <c r="EF79" s="433">
        <f t="shared" si="608"/>
        <v>0</v>
      </c>
      <c r="EG79" s="433">
        <f t="shared" si="608"/>
        <v>0</v>
      </c>
      <c r="EH79" s="116">
        <f t="shared" si="609"/>
        <v>0</v>
      </c>
      <c r="EI79" s="116">
        <f t="shared" ca="1" si="609"/>
        <v>0</v>
      </c>
      <c r="EJ79" s="116">
        <f t="shared" ca="1" si="609"/>
        <v>0</v>
      </c>
      <c r="EK79" s="116">
        <f t="shared" ca="1" si="609"/>
        <v>0</v>
      </c>
      <c r="EL79" s="116">
        <f t="shared" ca="1" si="609"/>
        <v>0</v>
      </c>
      <c r="EM79" s="537">
        <f t="shared" ca="1" si="610"/>
        <v>0</v>
      </c>
      <c r="EN79" s="116">
        <f t="shared" ca="1" si="611"/>
        <v>0</v>
      </c>
      <c r="EO79" s="116">
        <f t="shared" ca="1" si="611"/>
        <v>0</v>
      </c>
      <c r="EP79" s="116">
        <f t="shared" ca="1" si="611"/>
        <v>0</v>
      </c>
      <c r="EQ79" s="116">
        <f t="shared" ca="1" si="611"/>
        <v>0</v>
      </c>
      <c r="ER79" s="116">
        <f t="shared" ca="1" si="611"/>
        <v>0</v>
      </c>
      <c r="ES79" s="537">
        <f t="shared" ca="1" si="612"/>
        <v>0</v>
      </c>
      <c r="ET79" s="116">
        <f t="shared" ca="1" si="613"/>
        <v>0</v>
      </c>
      <c r="EU79" s="116">
        <f t="shared" ca="1" si="613"/>
        <v>0</v>
      </c>
      <c r="EV79" s="116">
        <f t="shared" ca="1" si="613"/>
        <v>0</v>
      </c>
      <c r="EW79" s="116">
        <f t="shared" ca="1" si="613"/>
        <v>0</v>
      </c>
      <c r="EX79" s="116">
        <f t="shared" ca="1" si="613"/>
        <v>0</v>
      </c>
      <c r="EY79" s="537">
        <f t="shared" ca="1" si="614"/>
        <v>0</v>
      </c>
      <c r="EZ79" s="116">
        <f t="shared" ca="1" si="615"/>
        <v>0</v>
      </c>
      <c r="FA79" s="116">
        <f t="shared" ca="1" si="615"/>
        <v>0</v>
      </c>
      <c r="FB79" s="116">
        <f t="shared" ca="1" si="615"/>
        <v>0</v>
      </c>
      <c r="FC79" s="116">
        <f t="shared" ca="1" si="615"/>
        <v>0</v>
      </c>
      <c r="FD79" s="116">
        <f t="shared" ca="1" si="615"/>
        <v>0</v>
      </c>
      <c r="FE79" s="537">
        <f t="shared" ca="1" si="616"/>
        <v>0</v>
      </c>
      <c r="FF79" s="116">
        <f t="shared" ca="1" si="617"/>
        <v>0</v>
      </c>
      <c r="FG79" s="116">
        <f t="shared" ca="1" si="617"/>
        <v>0</v>
      </c>
      <c r="FH79" s="116">
        <f t="shared" ca="1" si="617"/>
        <v>0</v>
      </c>
      <c r="FI79" s="116">
        <f t="shared" ca="1" si="617"/>
        <v>0</v>
      </c>
      <c r="FJ79" s="116">
        <f t="shared" ca="1" si="617"/>
        <v>0</v>
      </c>
      <c r="FK79" s="537">
        <f t="shared" ca="1" si="618"/>
        <v>0</v>
      </c>
      <c r="FL79" s="116">
        <f t="shared" ca="1" si="619"/>
        <v>0</v>
      </c>
      <c r="FM79" s="116">
        <f t="shared" ca="1" si="619"/>
        <v>0</v>
      </c>
      <c r="FN79" s="116">
        <f t="shared" ca="1" si="619"/>
        <v>0</v>
      </c>
      <c r="FO79" s="116">
        <f t="shared" ca="1" si="619"/>
        <v>0</v>
      </c>
      <c r="FP79" s="116">
        <f t="shared" ca="1" si="619"/>
        <v>0</v>
      </c>
      <c r="FQ79" s="537">
        <f t="shared" ca="1" si="620"/>
        <v>0</v>
      </c>
      <c r="FR79" s="117">
        <f t="shared" ca="1" si="621"/>
        <v>0</v>
      </c>
      <c r="FS79" s="117">
        <f t="shared" ca="1" si="621"/>
        <v>0</v>
      </c>
      <c r="FT79" s="117">
        <f t="shared" ca="1" si="621"/>
        <v>0</v>
      </c>
      <c r="FU79" s="117">
        <f t="shared" ca="1" si="621"/>
        <v>0</v>
      </c>
      <c r="FV79" s="556">
        <f t="shared" ca="1" si="722"/>
        <v>0</v>
      </c>
      <c r="FW79" s="556">
        <f t="shared" ca="1" si="722"/>
        <v>0</v>
      </c>
      <c r="FX79" s="556">
        <f t="shared" ca="1" si="722"/>
        <v>0</v>
      </c>
      <c r="FY79" s="556">
        <f t="shared" ca="1" si="722"/>
        <v>0</v>
      </c>
      <c r="FZ79" s="556">
        <f t="shared" ca="1" si="722"/>
        <v>0</v>
      </c>
      <c r="GA79" s="556">
        <f t="shared" ca="1" si="722"/>
        <v>0</v>
      </c>
      <c r="GB79" s="556">
        <f t="shared" ca="1" si="722"/>
        <v>0</v>
      </c>
      <c r="GC79" s="556">
        <f t="shared" ca="1" si="722"/>
        <v>0</v>
      </c>
      <c r="GD79" s="556">
        <f t="shared" ca="1" si="722"/>
        <v>0</v>
      </c>
      <c r="GE79" s="556">
        <f t="shared" ca="1" si="722"/>
        <v>0</v>
      </c>
      <c r="GF79" s="556">
        <f t="shared" ca="1" si="722"/>
        <v>0</v>
      </c>
      <c r="GG79" s="556">
        <f t="shared" ca="1" si="722"/>
        <v>0</v>
      </c>
      <c r="GH79" s="556">
        <f t="shared" ca="1" si="722"/>
        <v>0</v>
      </c>
      <c r="GI79" s="556">
        <f t="shared" ca="1" si="722"/>
        <v>0</v>
      </c>
      <c r="GJ79" s="556">
        <f t="shared" ca="1" si="722"/>
        <v>0</v>
      </c>
      <c r="GK79" s="556">
        <f t="shared" ca="1" si="722"/>
        <v>0</v>
      </c>
      <c r="GL79" s="556">
        <f t="shared" ca="1" si="722"/>
        <v>0</v>
      </c>
      <c r="GM79" s="556">
        <f t="shared" ca="1" si="722"/>
        <v>0</v>
      </c>
      <c r="GN79" s="556">
        <f t="shared" ca="1" si="722"/>
        <v>0</v>
      </c>
      <c r="GO79" s="556">
        <f t="shared" ca="1" si="722"/>
        <v>0</v>
      </c>
      <c r="GP79" s="19">
        <f t="shared" ca="1" si="623"/>
        <v>0</v>
      </c>
      <c r="GQ79" s="116">
        <f t="shared" ca="1" si="624"/>
        <v>0</v>
      </c>
      <c r="GR79" s="116">
        <f t="shared" ca="1" si="624"/>
        <v>0</v>
      </c>
      <c r="GS79" s="116">
        <f t="shared" ca="1" si="624"/>
        <v>0</v>
      </c>
      <c r="GT79" s="116">
        <f t="shared" ca="1" si="624"/>
        <v>0</v>
      </c>
      <c r="GU79" s="116">
        <f t="shared" ca="1" si="624"/>
        <v>0</v>
      </c>
      <c r="GV79" s="537">
        <f t="shared" ca="1" si="625"/>
        <v>0</v>
      </c>
      <c r="GW79" s="116">
        <f t="shared" ca="1" si="626"/>
        <v>0</v>
      </c>
      <c r="GX79" s="116">
        <f t="shared" ca="1" si="626"/>
        <v>0</v>
      </c>
      <c r="GY79" s="116">
        <f t="shared" ca="1" si="626"/>
        <v>0</v>
      </c>
      <c r="GZ79" s="116">
        <f t="shared" ca="1" si="626"/>
        <v>0</v>
      </c>
      <c r="HA79" s="116">
        <f t="shared" ca="1" si="626"/>
        <v>0</v>
      </c>
      <c r="HB79" s="537">
        <f t="shared" ca="1" si="627"/>
        <v>0</v>
      </c>
      <c r="HC79" s="116">
        <f t="shared" ca="1" si="628"/>
        <v>0</v>
      </c>
      <c r="HD79" s="116">
        <f t="shared" ca="1" si="628"/>
        <v>0</v>
      </c>
      <c r="HE79" s="116">
        <f t="shared" ca="1" si="628"/>
        <v>0</v>
      </c>
      <c r="HF79" s="116">
        <f t="shared" ca="1" si="628"/>
        <v>0</v>
      </c>
      <c r="HG79" s="116">
        <f t="shared" ca="1" si="628"/>
        <v>0</v>
      </c>
      <c r="HH79" s="537">
        <f t="shared" ca="1" si="629"/>
        <v>0</v>
      </c>
      <c r="HI79" s="116">
        <f t="shared" ca="1" si="630"/>
        <v>0</v>
      </c>
      <c r="HJ79" s="116">
        <f t="shared" ca="1" si="630"/>
        <v>0</v>
      </c>
      <c r="HK79" s="116">
        <f t="shared" ca="1" si="630"/>
        <v>0</v>
      </c>
      <c r="HL79" s="116">
        <f t="shared" ca="1" si="630"/>
        <v>0</v>
      </c>
      <c r="HM79" s="116">
        <f t="shared" ca="1" si="630"/>
        <v>0</v>
      </c>
      <c r="HN79" s="537">
        <f t="shared" ca="1" si="631"/>
        <v>0</v>
      </c>
      <c r="HO79" s="116">
        <f t="shared" ca="1" si="632"/>
        <v>0</v>
      </c>
      <c r="HP79" s="116">
        <f t="shared" ca="1" si="632"/>
        <v>0</v>
      </c>
      <c r="HQ79" s="116">
        <f t="shared" ca="1" si="632"/>
        <v>0</v>
      </c>
      <c r="HR79" s="116">
        <f t="shared" ca="1" si="632"/>
        <v>0</v>
      </c>
      <c r="HS79" s="116">
        <f t="shared" ca="1" si="632"/>
        <v>0</v>
      </c>
      <c r="HT79" s="537">
        <f t="shared" ca="1" si="633"/>
        <v>0</v>
      </c>
      <c r="HU79" s="116">
        <f t="shared" ca="1" si="634"/>
        <v>0</v>
      </c>
      <c r="HV79" s="116">
        <f t="shared" ca="1" si="634"/>
        <v>0</v>
      </c>
      <c r="HW79" s="116">
        <f t="shared" ca="1" si="634"/>
        <v>0</v>
      </c>
      <c r="HX79" s="116">
        <f t="shared" ca="1" si="634"/>
        <v>0</v>
      </c>
      <c r="HY79" s="116">
        <f t="shared" ca="1" si="634"/>
        <v>0</v>
      </c>
      <c r="HZ79" s="537">
        <f t="shared" ca="1" si="635"/>
        <v>0</v>
      </c>
      <c r="IA79" s="117">
        <f t="shared" ca="1" si="636"/>
        <v>0</v>
      </c>
      <c r="IB79" s="117">
        <f t="shared" ca="1" si="636"/>
        <v>0</v>
      </c>
      <c r="IC79" s="117">
        <f t="shared" ca="1" si="636"/>
        <v>0</v>
      </c>
      <c r="ID79" s="117">
        <f t="shared" ca="1" si="636"/>
        <v>0</v>
      </c>
      <c r="IE79" s="556">
        <f t="shared" ca="1" si="723"/>
        <v>0</v>
      </c>
      <c r="IF79" s="556">
        <f t="shared" ca="1" si="723"/>
        <v>0</v>
      </c>
      <c r="IG79" s="556">
        <f t="shared" ca="1" si="723"/>
        <v>0</v>
      </c>
      <c r="IH79" s="556">
        <f t="shared" ca="1" si="723"/>
        <v>0</v>
      </c>
      <c r="II79" s="556">
        <f t="shared" ca="1" si="723"/>
        <v>0</v>
      </c>
      <c r="IJ79" s="556">
        <f t="shared" ca="1" si="723"/>
        <v>0</v>
      </c>
      <c r="IK79" s="556">
        <f t="shared" ca="1" si="723"/>
        <v>0</v>
      </c>
      <c r="IL79" s="556">
        <f t="shared" ca="1" si="723"/>
        <v>0</v>
      </c>
      <c r="IM79" s="556">
        <f t="shared" ca="1" si="723"/>
        <v>0</v>
      </c>
      <c r="IN79" s="556">
        <f t="shared" ca="1" si="723"/>
        <v>0</v>
      </c>
      <c r="IO79" s="556">
        <f t="shared" ca="1" si="723"/>
        <v>0</v>
      </c>
      <c r="IP79" s="556">
        <f t="shared" ca="1" si="723"/>
        <v>0</v>
      </c>
      <c r="IQ79" s="556">
        <f t="shared" ca="1" si="723"/>
        <v>0</v>
      </c>
      <c r="IR79" s="556">
        <f t="shared" ca="1" si="723"/>
        <v>0</v>
      </c>
      <c r="IS79" s="556">
        <f t="shared" ca="1" si="723"/>
        <v>0</v>
      </c>
      <c r="IT79" s="556">
        <f t="shared" ca="1" si="723"/>
        <v>0</v>
      </c>
      <c r="IU79" s="556">
        <f t="shared" ca="1" si="723"/>
        <v>0</v>
      </c>
      <c r="IV79" s="556">
        <f t="shared" ca="1" si="723"/>
        <v>0</v>
      </c>
      <c r="IW79" s="556">
        <f t="shared" ca="1" si="723"/>
        <v>0</v>
      </c>
      <c r="IX79" s="556">
        <f t="shared" ca="1" si="723"/>
        <v>0</v>
      </c>
      <c r="IY79" s="19">
        <f t="shared" ca="1" si="638"/>
        <v>0</v>
      </c>
      <c r="IZ79" s="5">
        <f t="shared" si="639"/>
        <v>67</v>
      </c>
      <c r="JA79" s="9"/>
      <c r="JB79" s="5">
        <f t="shared" si="640"/>
        <v>1</v>
      </c>
      <c r="JC79" s="5" t="b">
        <f t="shared" si="640"/>
        <v>0</v>
      </c>
      <c r="JD79" s="19">
        <f t="shared" ca="1" si="741"/>
        <v>0</v>
      </c>
      <c r="JE79" s="5">
        <f t="shared" si="642"/>
        <v>0</v>
      </c>
      <c r="JF79" s="5">
        <f t="shared" si="643"/>
        <v>1.2500000000000001E-2</v>
      </c>
      <c r="JG79" s="5">
        <f t="shared" si="644"/>
        <v>0</v>
      </c>
      <c r="JH79" s="19">
        <f t="shared" ca="1" si="741"/>
        <v>0</v>
      </c>
      <c r="JI79" s="5">
        <f t="shared" si="645"/>
        <v>60</v>
      </c>
      <c r="JJ79" s="5">
        <f t="shared" si="646"/>
        <v>1</v>
      </c>
      <c r="JK79" s="19">
        <f t="shared" ca="1" si="741"/>
        <v>0</v>
      </c>
      <c r="JL79" s="19">
        <f t="shared" ca="1" si="741"/>
        <v>0</v>
      </c>
      <c r="JM79" s="19">
        <f t="shared" ca="1" si="741"/>
        <v>0</v>
      </c>
      <c r="JN79" s="19">
        <f t="shared" ca="1" si="741"/>
        <v>0</v>
      </c>
      <c r="JO79" s="19">
        <f t="shared" ca="1" si="741"/>
        <v>0</v>
      </c>
      <c r="JP79" s="19">
        <f t="shared" ca="1" si="741"/>
        <v>0</v>
      </c>
      <c r="JQ79" s="19">
        <f t="shared" ca="1" si="741"/>
        <v>0</v>
      </c>
      <c r="JR79" s="19">
        <f t="shared" ca="1" si="741"/>
        <v>0</v>
      </c>
      <c r="JS79" s="19">
        <f t="shared" ca="1" si="741"/>
        <v>0</v>
      </c>
      <c r="JT79" s="19">
        <f t="shared" ca="1" si="741"/>
        <v>0</v>
      </c>
      <c r="JU79" s="19">
        <f t="shared" ca="1" si="741"/>
        <v>0</v>
      </c>
      <c r="JV79" s="19">
        <f t="shared" ca="1" si="741"/>
        <v>0</v>
      </c>
      <c r="JW79" s="19">
        <f t="shared" ca="1" si="741"/>
        <v>0</v>
      </c>
      <c r="JX79" s="19">
        <f t="shared" ca="1" si="741"/>
        <v>0</v>
      </c>
      <c r="JY79" s="19">
        <f t="shared" ca="1" si="741"/>
        <v>0</v>
      </c>
      <c r="JZ79" s="19">
        <f t="shared" ca="1" si="741"/>
        <v>0</v>
      </c>
      <c r="KA79" s="19">
        <f t="shared" ca="1" si="741"/>
        <v>0</v>
      </c>
      <c r="KB79" s="19">
        <f t="shared" ca="1" si="741"/>
        <v>0</v>
      </c>
      <c r="KC79" s="19">
        <f t="shared" ca="1" si="741"/>
        <v>0</v>
      </c>
      <c r="KD79" s="19">
        <f t="shared" ca="1" si="741"/>
        <v>0</v>
      </c>
      <c r="KE79" s="19">
        <f t="shared" ca="1" si="741"/>
        <v>0</v>
      </c>
      <c r="KF79" s="5">
        <f t="shared" si="647"/>
        <v>0</v>
      </c>
      <c r="KG79" s="5">
        <f t="shared" si="647"/>
        <v>6.25E-2</v>
      </c>
      <c r="KH79" s="5">
        <f t="shared" si="647"/>
        <v>6.25E-2</v>
      </c>
      <c r="KI79" s="5">
        <f t="shared" si="647"/>
        <v>6.25E-2</v>
      </c>
      <c r="KJ79" s="19">
        <f t="shared" ca="1" si="741"/>
        <v>0</v>
      </c>
      <c r="KK79" s="19">
        <f t="shared" ca="1" si="741"/>
        <v>0</v>
      </c>
      <c r="KL79" s="19">
        <f t="shared" ca="1" si="741"/>
        <v>0</v>
      </c>
      <c r="KM79" s="19">
        <f t="shared" ca="1" si="741"/>
        <v>0</v>
      </c>
      <c r="KN79" s="19">
        <f t="shared" ca="1" si="741"/>
        <v>1</v>
      </c>
      <c r="KO79" s="19">
        <f t="shared" ca="1" si="741"/>
        <v>0</v>
      </c>
      <c r="KP79" s="19">
        <f t="shared" ca="1" si="741"/>
        <v>1</v>
      </c>
      <c r="KQ79" s="9"/>
      <c r="KR79" s="5" t="b">
        <f t="shared" ca="1" si="648"/>
        <v>1</v>
      </c>
      <c r="KS79" s="5" t="b">
        <f t="shared" si="649"/>
        <v>0</v>
      </c>
      <c r="KT79" s="5" t="b">
        <f t="shared" si="649"/>
        <v>0</v>
      </c>
      <c r="KU79" s="5" t="b">
        <f t="shared" si="649"/>
        <v>1</v>
      </c>
      <c r="KV79" s="136">
        <f t="shared" si="650"/>
        <v>2</v>
      </c>
      <c r="KW79" s="136">
        <f t="shared" si="650"/>
        <v>2</v>
      </c>
      <c r="KX79" s="5" t="b">
        <f t="shared" si="651"/>
        <v>0</v>
      </c>
      <c r="KY79" s="5" t="b">
        <f t="shared" si="651"/>
        <v>1</v>
      </c>
      <c r="KZ79" s="5" t="b">
        <f t="shared" si="651"/>
        <v>1</v>
      </c>
      <c r="LA79" s="5" t="b">
        <f t="shared" si="651"/>
        <v>0</v>
      </c>
      <c r="LB79" s="5">
        <f t="shared" si="652"/>
        <v>1</v>
      </c>
      <c r="LC79" s="5">
        <f t="shared" si="652"/>
        <v>0</v>
      </c>
      <c r="LD79" s="5" t="b">
        <f t="shared" si="653"/>
        <v>0</v>
      </c>
      <c r="LE79" s="5" t="str" cm="1">
        <f t="array" aca="1" ref="LE79" ca="1">IF(OR(LF79:LM79&lt;&gt;"-"),TRUE,"-")</f>
        <v>-</v>
      </c>
      <c r="LF79" s="19" t="str">
        <f t="shared" ca="1" si="732"/>
        <v>-</v>
      </c>
      <c r="LG79" s="19" t="str">
        <f t="shared" ca="1" si="732"/>
        <v>-</v>
      </c>
      <c r="LH79" s="19" t="str">
        <f t="shared" ca="1" si="732"/>
        <v>-</v>
      </c>
      <c r="LI79" s="19" t="str">
        <f t="shared" ca="1" si="732"/>
        <v>-</v>
      </c>
      <c r="LJ79" s="19" t="str">
        <f t="shared" ca="1" si="732"/>
        <v>-</v>
      </c>
      <c r="LK79" s="19" t="str">
        <f t="shared" ca="1" si="732"/>
        <v>-</v>
      </c>
      <c r="LL79" s="19" t="str">
        <f t="shared" ca="1" si="732"/>
        <v>-</v>
      </c>
      <c r="LM79" s="19" t="str">
        <f t="shared" ca="1" si="732"/>
        <v>-</v>
      </c>
      <c r="LN79" s="466">
        <f>$LN$54*0.85</f>
        <v>4250</v>
      </c>
      <c r="LO79" s="5" t="b">
        <f t="array" aca="1" ref="LO79" ca="1">IF(OR(LP79:LV79&lt;&gt;"-"),TRUE,"-")</f>
        <v>1</v>
      </c>
      <c r="LP79" s="19">
        <f t="shared" ca="1" si="714"/>
        <v>0</v>
      </c>
      <c r="LQ79" s="19" t="str">
        <f t="shared" ca="1" si="714"/>
        <v>-</v>
      </c>
      <c r="LR79" s="19">
        <f t="shared" ca="1" si="714"/>
        <v>999999</v>
      </c>
      <c r="LS79" s="19">
        <f t="shared" ca="1" si="714"/>
        <v>999999</v>
      </c>
      <c r="LT79" s="19">
        <f t="shared" ca="1" si="714"/>
        <v>999999</v>
      </c>
      <c r="LU79" s="19">
        <f t="shared" ca="1" si="714"/>
        <v>999999</v>
      </c>
      <c r="LV79" s="19">
        <f t="shared" ca="1" si="714"/>
        <v>999999</v>
      </c>
      <c r="LW79" s="19" t="str">
        <f t="shared" ca="1" si="714"/>
        <v>-</v>
      </c>
      <c r="LX79" s="19" t="str">
        <f t="shared" ca="1" si="714"/>
        <v>-</v>
      </c>
      <c r="LY79" s="19" t="str">
        <f t="shared" ca="1" si="714"/>
        <v>-</v>
      </c>
      <c r="LZ79" s="19" t="b">
        <f t="shared" ca="1" si="656"/>
        <v>1</v>
      </c>
      <c r="MA79" s="19">
        <f t="shared" ca="1" si="656"/>
        <v>0</v>
      </c>
      <c r="MB79" s="5" t="str">
        <f t="shared" si="657"/>
        <v>-</v>
      </c>
      <c r="MC79" s="5" t="str">
        <f t="shared" si="657"/>
        <v>-</v>
      </c>
      <c r="MD79" s="5" t="str">
        <f t="shared" si="657"/>
        <v>-</v>
      </c>
      <c r="ME79" s="5" t="str">
        <f t="shared" si="657"/>
        <v>-</v>
      </c>
      <c r="MF79" s="19" t="str">
        <f t="shared" ca="1" si="724"/>
        <v>-</v>
      </c>
      <c r="MG79" s="19" t="str">
        <f t="shared" ca="1" si="724"/>
        <v>-</v>
      </c>
      <c r="MH79" s="19" t="str">
        <f t="shared" ca="1" si="724"/>
        <v>-</v>
      </c>
      <c r="MI79" s="19" t="str">
        <f t="shared" ca="1" si="724"/>
        <v>-</v>
      </c>
      <c r="MJ79" s="19">
        <f t="shared" ca="1" si="724"/>
        <v>0.5</v>
      </c>
      <c r="MK79" s="19">
        <f t="shared" ca="1" si="724"/>
        <v>0.5</v>
      </c>
      <c r="ML79" s="19" t="str">
        <f t="shared" ca="1" si="724"/>
        <v>-</v>
      </c>
      <c r="MM79" s="5">
        <f t="shared" si="659"/>
        <v>0</v>
      </c>
      <c r="MN79" s="5">
        <f t="shared" si="659"/>
        <v>500</v>
      </c>
      <c r="MO79" s="5">
        <f t="shared" si="659"/>
        <v>500</v>
      </c>
      <c r="MP79" s="5" t="str">
        <f t="shared" si="659"/>
        <v>-</v>
      </c>
      <c r="MQ79" s="5">
        <f t="shared" si="659"/>
        <v>150</v>
      </c>
      <c r="MR79" s="5">
        <f t="shared" si="659"/>
        <v>364</v>
      </c>
      <c r="MS79" s="5">
        <f t="shared" si="660"/>
        <v>1</v>
      </c>
      <c r="MT79" s="9"/>
      <c r="MU79" s="19">
        <f t="shared" ca="1" si="724"/>
        <v>70</v>
      </c>
      <c r="MV79" s="19">
        <f t="shared" ca="1" si="724"/>
        <v>50</v>
      </c>
      <c r="MW79" s="19">
        <f t="shared" ca="1" si="724"/>
        <v>75</v>
      </c>
      <c r="MX79" s="19">
        <f t="shared" ca="1" si="724"/>
        <v>50</v>
      </c>
      <c r="MY79" s="5">
        <f t="shared" si="661"/>
        <v>1</v>
      </c>
      <c r="MZ79" s="5">
        <f t="shared" si="662"/>
        <v>1</v>
      </c>
      <c r="NA79" s="5">
        <f t="shared" si="663"/>
        <v>1.2</v>
      </c>
      <c r="NB79" s="9"/>
      <c r="NC79" s="19" t="b">
        <f t="shared" ca="1" si="725"/>
        <v>0</v>
      </c>
      <c r="ND79" s="19" t="b">
        <f t="shared" ca="1" si="725"/>
        <v>0</v>
      </c>
      <c r="NE79" s="19">
        <f t="shared" ca="1" si="725"/>
        <v>2</v>
      </c>
      <c r="NF79" s="19">
        <f t="shared" ca="1" si="725"/>
        <v>1</v>
      </c>
      <c r="NG79" s="19">
        <f t="shared" ca="1" si="725"/>
        <v>2</v>
      </c>
      <c r="NH79" s="19">
        <f t="shared" ca="1" si="725"/>
        <v>0</v>
      </c>
      <c r="NI79" s="19" t="str">
        <f t="shared" ca="1" si="725"/>
        <v>-</v>
      </c>
      <c r="NJ79" s="466" t="b">
        <v>1</v>
      </c>
      <c r="NK79" s="19">
        <f t="shared" ca="1" si="725"/>
        <v>448.65000000000003</v>
      </c>
      <c r="NL79" s="19" t="str">
        <f t="shared" ca="1" si="725"/>
        <v>-</v>
      </c>
      <c r="NM79" s="19">
        <f t="shared" ca="1" si="724"/>
        <v>1</v>
      </c>
      <c r="NN79" s="19">
        <f t="shared" ca="1" si="724"/>
        <v>1</v>
      </c>
      <c r="NO79" s="19">
        <f t="shared" ca="1" si="724"/>
        <v>1</v>
      </c>
      <c r="NP79" s="19">
        <f t="shared" ca="1" si="724"/>
        <v>1</v>
      </c>
      <c r="NQ79" s="19">
        <f t="shared" ca="1" si="724"/>
        <v>1</v>
      </c>
      <c r="NR79" s="19">
        <f t="shared" ca="1" si="724"/>
        <v>1</v>
      </c>
      <c r="NS79" s="19">
        <f t="shared" ca="1" si="724"/>
        <v>1</v>
      </c>
      <c r="NT79" s="19">
        <f t="shared" ca="1" si="724"/>
        <v>1</v>
      </c>
      <c r="NU79" s="19">
        <f t="shared" ca="1" si="724"/>
        <v>1</v>
      </c>
      <c r="NV79" s="9"/>
      <c r="NW79" s="539" t="str">
        <f t="shared" si="736"/>
        <v>-</v>
      </c>
      <c r="NX79" s="539" t="str">
        <f t="shared" si="736"/>
        <v>-</v>
      </c>
      <c r="NY79" s="539" t="str">
        <f t="shared" si="736"/>
        <v>-</v>
      </c>
      <c r="NZ79" s="539" t="str">
        <f t="shared" si="736"/>
        <v>-</v>
      </c>
      <c r="OA79" s="539" t="str">
        <f t="shared" si="736"/>
        <v>-</v>
      </c>
      <c r="OB79" s="539" t="str">
        <f t="shared" si="736"/>
        <v>-</v>
      </c>
      <c r="OC79" s="539" t="str">
        <f t="shared" ca="1" si="736"/>
        <v>-</v>
      </c>
      <c r="OD79" s="539" t="str">
        <f t="shared" ca="1" si="736"/>
        <v>-</v>
      </c>
      <c r="OE79" s="539" t="str">
        <f t="shared" ca="1" si="736"/>
        <v>-</v>
      </c>
      <c r="OF79" s="539" t="str">
        <f t="shared" ca="1" si="736"/>
        <v>-</v>
      </c>
      <c r="OG79" s="539" t="str">
        <f t="shared" ca="1" si="736"/>
        <v>-</v>
      </c>
      <c r="OH79" s="539" t="str">
        <f t="shared" ca="1" si="736"/>
        <v>-</v>
      </c>
      <c r="OI79" s="539" t="str">
        <f t="shared" ca="1" si="736"/>
        <v>-</v>
      </c>
      <c r="OJ79" s="539" t="str">
        <f t="shared" ca="1" si="736"/>
        <v>-</v>
      </c>
      <c r="OK79" s="539" t="str">
        <f t="shared" ca="1" si="736"/>
        <v>-</v>
      </c>
      <c r="OL79" s="539" t="str">
        <f t="shared" ca="1" si="736"/>
        <v>-</v>
      </c>
      <c r="OM79" s="539" t="str">
        <f t="shared" ca="1" si="736"/>
        <v>-</v>
      </c>
      <c r="ON79" s="539" t="str">
        <f t="shared" ca="1" si="736"/>
        <v>-</v>
      </c>
      <c r="OO79" s="539" t="str">
        <f t="shared" ca="1" si="736"/>
        <v>-</v>
      </c>
      <c r="OP79" s="539" t="str">
        <f t="shared" ca="1" si="736"/>
        <v>-</v>
      </c>
      <c r="OQ79" s="539" t="str">
        <f t="shared" ca="1" si="736"/>
        <v>-</v>
      </c>
      <c r="OR79" s="539" t="str">
        <f t="shared" ca="1" si="736"/>
        <v>-</v>
      </c>
      <c r="OS79" s="539" t="str">
        <f t="shared" ca="1" si="736"/>
        <v>-</v>
      </c>
      <c r="OT79" s="539" t="str">
        <f t="shared" ca="1" si="736"/>
        <v>-</v>
      </c>
      <c r="OU79" s="539" t="str">
        <f t="shared" ca="1" si="736"/>
        <v>-</v>
      </c>
      <c r="OV79" s="539" t="str">
        <f t="shared" ca="1" si="736"/>
        <v>-</v>
      </c>
      <c r="OW79" s="539" t="str">
        <f t="shared" ca="1" si="736"/>
        <v>-</v>
      </c>
      <c r="OX79" s="539" t="str">
        <f t="shared" ca="1" si="736"/>
        <v>-</v>
      </c>
      <c r="OY79" s="539" t="str">
        <f t="shared" ca="1" si="736"/>
        <v>-</v>
      </c>
      <c r="OZ79" s="539" t="str">
        <f t="shared" ca="1" si="736"/>
        <v>-</v>
      </c>
      <c r="PA79" s="539" t="str">
        <f t="shared" ca="1" si="736"/>
        <v>-</v>
      </c>
      <c r="PB79" s="539" t="str">
        <f t="shared" ca="1" si="736"/>
        <v>-</v>
      </c>
      <c r="PC79" s="539" t="str">
        <f t="shared" ca="1" si="736"/>
        <v>-</v>
      </c>
      <c r="PD79" s="539" t="str">
        <f t="shared" ca="1" si="736"/>
        <v>-</v>
      </c>
      <c r="PE79" s="539" t="str">
        <f t="shared" ca="1" si="736"/>
        <v>-</v>
      </c>
      <c r="PF79" s="539" t="str">
        <f t="shared" ca="1" si="736"/>
        <v>-</v>
      </c>
      <c r="PG79" s="549" t="str">
        <f t="shared" si="715"/>
        <v>-</v>
      </c>
      <c r="PH79" s="549" t="str">
        <f t="shared" si="715"/>
        <v>-</v>
      </c>
      <c r="PI79" s="549" t="str">
        <f t="shared" si="715"/>
        <v>-</v>
      </c>
      <c r="PJ79" s="549" t="str">
        <f t="shared" si="715"/>
        <v>-</v>
      </c>
      <c r="PK79" s="549" t="str">
        <f t="shared" si="715"/>
        <v>-</v>
      </c>
      <c r="PL79" s="549" t="str">
        <f t="shared" si="715"/>
        <v>-</v>
      </c>
      <c r="PM79" s="549" t="str">
        <f t="shared" si="715"/>
        <v>-</v>
      </c>
      <c r="PN79" s="549" t="str">
        <f t="shared" si="715"/>
        <v>-</v>
      </c>
      <c r="PO79" s="549" t="str">
        <f t="shared" si="715"/>
        <v>-</v>
      </c>
      <c r="PP79" s="549" t="str">
        <f t="shared" si="715"/>
        <v>-</v>
      </c>
      <c r="PQ79" s="549" t="str">
        <f t="shared" si="715"/>
        <v>-</v>
      </c>
      <c r="PR79" s="549" t="str">
        <f t="shared" si="715"/>
        <v>-</v>
      </c>
      <c r="PS79" s="549" t="str">
        <f t="shared" si="715"/>
        <v>-</v>
      </c>
      <c r="PT79" s="549" t="str">
        <f t="shared" si="715"/>
        <v>-</v>
      </c>
      <c r="PU79" s="549" t="str">
        <f t="shared" si="715"/>
        <v>-</v>
      </c>
      <c r="PV79" s="549" t="str">
        <f t="shared" si="715"/>
        <v>-</v>
      </c>
      <c r="PW79" s="549" t="str">
        <f t="shared" si="715"/>
        <v>-</v>
      </c>
      <c r="PX79" s="549" t="str">
        <f t="shared" si="715"/>
        <v>-</v>
      </c>
      <c r="PY79" s="549" t="str">
        <f t="shared" si="715"/>
        <v>-</v>
      </c>
      <c r="PZ79" s="549" t="str">
        <f t="shared" si="715"/>
        <v>-</v>
      </c>
      <c r="QA79" s="549" t="str">
        <f t="shared" si="715"/>
        <v>-</v>
      </c>
      <c r="QB79" s="549" t="str">
        <f t="shared" ref="QB79:QF79" si="742">IF($O79=QB$19,TRUE,"-")</f>
        <v>-</v>
      </c>
      <c r="QC79" s="549" t="str">
        <f t="shared" si="742"/>
        <v>-</v>
      </c>
      <c r="QD79" s="549" t="str">
        <f t="shared" si="742"/>
        <v>-</v>
      </c>
      <c r="QE79" s="549" t="str">
        <f t="shared" si="742"/>
        <v>-</v>
      </c>
      <c r="QF79" s="549" t="str">
        <f t="shared" si="742"/>
        <v>-</v>
      </c>
      <c r="QG79" s="539" t="str">
        <f t="shared" si="737"/>
        <v>-</v>
      </c>
      <c r="QH79" s="539" t="str">
        <f t="shared" si="737"/>
        <v>-</v>
      </c>
      <c r="QI79" s="539" t="str">
        <f t="shared" si="737"/>
        <v>-</v>
      </c>
      <c r="QJ79" s="539" t="str">
        <f t="shared" si="737"/>
        <v>-</v>
      </c>
      <c r="QK79" s="539" t="str">
        <f t="shared" si="737"/>
        <v>-</v>
      </c>
      <c r="QL79" s="539" t="str">
        <f t="shared" si="737"/>
        <v>-</v>
      </c>
      <c r="QM79" s="539" t="str">
        <f t="shared" ca="1" si="737"/>
        <v>-</v>
      </c>
      <c r="QN79" s="539" t="str">
        <f t="shared" ca="1" si="737"/>
        <v>-</v>
      </c>
      <c r="QO79" s="539" t="str">
        <f t="shared" ca="1" si="737"/>
        <v>-</v>
      </c>
      <c r="QP79" s="539" t="str">
        <f t="shared" ca="1" si="737"/>
        <v>-</v>
      </c>
      <c r="QQ79" s="539" t="str">
        <f t="shared" ca="1" si="737"/>
        <v>-</v>
      </c>
      <c r="QR79" s="539" t="str">
        <f t="shared" ca="1" si="737"/>
        <v>-</v>
      </c>
      <c r="QS79" s="539" t="str">
        <f t="shared" ca="1" si="737"/>
        <v>-</v>
      </c>
      <c r="QT79" s="539" t="str">
        <f t="shared" ca="1" si="737"/>
        <v>-</v>
      </c>
      <c r="QU79" s="539" t="str">
        <f t="shared" ca="1" si="737"/>
        <v>-</v>
      </c>
      <c r="QV79" s="539" t="str">
        <f t="shared" ca="1" si="737"/>
        <v>-</v>
      </c>
      <c r="QW79" s="539" t="str">
        <f t="shared" ca="1" si="737"/>
        <v>-</v>
      </c>
      <c r="QX79" s="539" t="str">
        <f t="shared" ca="1" si="737"/>
        <v>-</v>
      </c>
      <c r="QY79" s="539" t="str">
        <f t="shared" ca="1" si="737"/>
        <v>-</v>
      </c>
      <c r="QZ79" s="539" t="str">
        <f t="shared" ca="1" si="737"/>
        <v>-</v>
      </c>
      <c r="RA79" s="539" t="str">
        <f t="shared" ca="1" si="737"/>
        <v>-</v>
      </c>
      <c r="RB79" s="539" t="str">
        <f t="shared" ca="1" si="737"/>
        <v>-</v>
      </c>
      <c r="RC79" s="539" t="str">
        <f t="shared" ca="1" si="737"/>
        <v>-</v>
      </c>
      <c r="RD79" s="539" t="str">
        <f t="shared" ca="1" si="737"/>
        <v>-</v>
      </c>
      <c r="RE79" s="539" t="str">
        <f t="shared" ca="1" si="737"/>
        <v>-</v>
      </c>
      <c r="RF79" s="539" t="str">
        <f t="shared" ca="1" si="737"/>
        <v>-</v>
      </c>
      <c r="RG79" s="539" t="str">
        <f t="shared" ca="1" si="737"/>
        <v>-</v>
      </c>
      <c r="RH79" s="539" t="str">
        <f t="shared" ca="1" si="737"/>
        <v>-</v>
      </c>
      <c r="RI79" s="539" t="str">
        <f t="shared" ca="1" si="737"/>
        <v>-</v>
      </c>
      <c r="RJ79" s="539" t="str">
        <f t="shared" ca="1" si="737"/>
        <v>-</v>
      </c>
      <c r="RK79" s="539" t="str">
        <f t="shared" ca="1" si="737"/>
        <v>-</v>
      </c>
      <c r="RL79" s="539" t="str">
        <f t="shared" ca="1" si="737"/>
        <v>-</v>
      </c>
      <c r="RM79" s="539" t="str">
        <f t="shared" ca="1" si="737"/>
        <v>-</v>
      </c>
      <c r="RN79" s="539" t="str">
        <f t="shared" ca="1" si="737"/>
        <v>-</v>
      </c>
      <c r="RO79" s="539" t="str">
        <f t="shared" ca="1" si="737"/>
        <v>-</v>
      </c>
      <c r="RP79" s="539" t="str">
        <f t="shared" ca="1" si="737"/>
        <v>-</v>
      </c>
      <c r="RQ79" s="549" t="str">
        <f t="shared" si="716"/>
        <v>-</v>
      </c>
      <c r="RR79" s="549" t="str">
        <f t="shared" si="716"/>
        <v>-</v>
      </c>
      <c r="RS79" s="549" t="str">
        <f t="shared" si="716"/>
        <v>-</v>
      </c>
      <c r="RT79" s="549" t="str">
        <f t="shared" si="716"/>
        <v>-</v>
      </c>
      <c r="RU79" s="549" t="str">
        <f t="shared" si="716"/>
        <v>-</v>
      </c>
      <c r="RV79" s="549" t="str">
        <f t="shared" si="716"/>
        <v>-</v>
      </c>
      <c r="RW79" s="549" t="str">
        <f t="shared" si="716"/>
        <v>-</v>
      </c>
      <c r="RX79" s="549" t="str">
        <f t="shared" si="716"/>
        <v>-</v>
      </c>
      <c r="RY79" s="549" t="str">
        <f t="shared" si="716"/>
        <v>-</v>
      </c>
      <c r="RZ79" s="549" t="str">
        <f t="shared" si="716"/>
        <v>-</v>
      </c>
      <c r="SA79" s="549" t="str">
        <f t="shared" si="716"/>
        <v>-</v>
      </c>
      <c r="SB79" s="549" t="str">
        <f t="shared" si="716"/>
        <v>-</v>
      </c>
      <c r="SC79" s="549" t="str">
        <f t="shared" si="716"/>
        <v>-</v>
      </c>
      <c r="SD79" s="549" t="str">
        <f t="shared" si="716"/>
        <v>-</v>
      </c>
      <c r="SE79" s="549" t="str">
        <f t="shared" si="716"/>
        <v>-</v>
      </c>
      <c r="SF79" s="549" t="str">
        <f t="shared" si="716"/>
        <v>-</v>
      </c>
      <c r="SG79" s="549" t="str">
        <f t="shared" si="716"/>
        <v>-</v>
      </c>
      <c r="SH79" s="549" t="str">
        <f t="shared" si="716"/>
        <v>-</v>
      </c>
      <c r="SI79" s="549" t="str">
        <f t="shared" si="716"/>
        <v>-</v>
      </c>
      <c r="SJ79" s="549" t="str">
        <f t="shared" si="716"/>
        <v>-</v>
      </c>
      <c r="SK79" s="549" t="str">
        <f t="shared" si="716"/>
        <v>-</v>
      </c>
      <c r="SL79" s="549" t="str">
        <f t="shared" ref="SL79:SP79" si="743">IF($O79=SL$19,TRUE,"-")</f>
        <v>-</v>
      </c>
      <c r="SM79" s="549" t="str">
        <f t="shared" si="743"/>
        <v>-</v>
      </c>
      <c r="SN79" s="549" t="str">
        <f t="shared" si="743"/>
        <v>-</v>
      </c>
      <c r="SO79" s="549" t="str">
        <f t="shared" si="743"/>
        <v>-</v>
      </c>
      <c r="SP79" s="549" t="str">
        <f t="shared" si="743"/>
        <v>-</v>
      </c>
      <c r="SQ79" s="539" t="b">
        <f t="shared" si="738"/>
        <v>1</v>
      </c>
      <c r="SR79" s="539" t="b">
        <f t="shared" si="738"/>
        <v>1</v>
      </c>
      <c r="SS79" s="539" t="b">
        <f t="shared" si="738"/>
        <v>1</v>
      </c>
      <c r="ST79" s="539" t="b">
        <f t="shared" si="738"/>
        <v>1</v>
      </c>
      <c r="SU79" s="539" t="b">
        <f t="shared" si="738"/>
        <v>1</v>
      </c>
      <c r="SV79" s="539" t="b">
        <f t="shared" si="738"/>
        <v>1</v>
      </c>
      <c r="SW79" s="539" t="str">
        <f t="shared" ca="1" si="738"/>
        <v>-</v>
      </c>
      <c r="SX79" s="539" t="str">
        <f t="shared" ca="1" si="738"/>
        <v>-</v>
      </c>
      <c r="SY79" s="539" t="str">
        <f t="shared" ca="1" si="738"/>
        <v>-</v>
      </c>
      <c r="SZ79" s="539" t="str">
        <f t="shared" ca="1" si="738"/>
        <v>-</v>
      </c>
      <c r="TA79" s="539" t="str">
        <f t="shared" ca="1" si="738"/>
        <v>-</v>
      </c>
      <c r="TB79" s="539" t="str">
        <f t="shared" ca="1" si="738"/>
        <v>-</v>
      </c>
      <c r="TC79" s="539" t="str">
        <f t="shared" ca="1" si="738"/>
        <v>-</v>
      </c>
      <c r="TD79" s="539" t="str">
        <f t="shared" ca="1" si="738"/>
        <v>-</v>
      </c>
      <c r="TE79" s="539" t="str">
        <f t="shared" ca="1" si="738"/>
        <v>-</v>
      </c>
      <c r="TF79" s="539" t="str">
        <f t="shared" ca="1" si="738"/>
        <v>-</v>
      </c>
      <c r="TG79" s="539" t="str">
        <f t="shared" ca="1" si="738"/>
        <v>-</v>
      </c>
      <c r="TH79" s="539" t="str">
        <f t="shared" ca="1" si="738"/>
        <v>-</v>
      </c>
      <c r="TI79" s="539" t="str">
        <f t="shared" ca="1" si="738"/>
        <v>-</v>
      </c>
      <c r="TJ79" s="539" t="str">
        <f t="shared" ca="1" si="738"/>
        <v>-</v>
      </c>
      <c r="TK79" s="539" t="str">
        <f t="shared" ca="1" si="738"/>
        <v>-</v>
      </c>
      <c r="TL79" s="539" t="str">
        <f t="shared" ca="1" si="738"/>
        <v>-</v>
      </c>
      <c r="TM79" s="539" t="str">
        <f t="shared" ca="1" si="738"/>
        <v>-</v>
      </c>
      <c r="TN79" s="539" t="str">
        <f t="shared" ca="1" si="738"/>
        <v>-</v>
      </c>
      <c r="TO79" s="539" t="str">
        <f t="shared" ca="1" si="738"/>
        <v>-</v>
      </c>
      <c r="TP79" s="539" t="str">
        <f t="shared" ca="1" si="738"/>
        <v>-</v>
      </c>
      <c r="TQ79" s="539" t="str">
        <f t="shared" ca="1" si="738"/>
        <v>-</v>
      </c>
      <c r="TR79" s="539" t="str">
        <f t="shared" ca="1" si="738"/>
        <v>-</v>
      </c>
      <c r="TS79" s="539" t="str">
        <f t="shared" ca="1" si="738"/>
        <v>-</v>
      </c>
      <c r="TT79" s="539" t="str">
        <f t="shared" ca="1" si="738"/>
        <v>-</v>
      </c>
      <c r="TU79" s="539" t="str">
        <f t="shared" ca="1" si="738"/>
        <v>-</v>
      </c>
      <c r="TV79" s="539" t="str">
        <f t="shared" ca="1" si="738"/>
        <v>-</v>
      </c>
      <c r="TW79" s="539" t="str">
        <f t="shared" ca="1" si="738"/>
        <v>-</v>
      </c>
      <c r="TX79" s="539" t="str">
        <f t="shared" ca="1" si="738"/>
        <v>-</v>
      </c>
      <c r="TY79" s="539" t="str">
        <f t="shared" ca="1" si="738"/>
        <v>-</v>
      </c>
      <c r="TZ79" s="539" t="str">
        <f t="shared" ca="1" si="738"/>
        <v>-</v>
      </c>
      <c r="UA79" s="549" t="b">
        <f t="shared" si="717"/>
        <v>1</v>
      </c>
      <c r="UB79" s="549" t="b">
        <f t="shared" si="717"/>
        <v>1</v>
      </c>
      <c r="UC79" s="549" t="b">
        <f t="shared" si="717"/>
        <v>1</v>
      </c>
      <c r="UD79" s="549" t="b">
        <f t="shared" si="717"/>
        <v>1</v>
      </c>
      <c r="UE79" s="549" t="b">
        <f t="shared" si="717"/>
        <v>1</v>
      </c>
      <c r="UF79" s="549" t="b">
        <f t="shared" si="717"/>
        <v>1</v>
      </c>
      <c r="UG79" s="549" t="b">
        <f t="shared" si="717"/>
        <v>1</v>
      </c>
      <c r="UH79" s="549" t="b">
        <f t="shared" si="717"/>
        <v>1</v>
      </c>
      <c r="UI79" s="549" t="b">
        <f t="shared" si="717"/>
        <v>1</v>
      </c>
      <c r="UJ79" s="549" t="b">
        <f t="shared" si="717"/>
        <v>1</v>
      </c>
      <c r="UK79" s="549" t="b">
        <f t="shared" si="717"/>
        <v>1</v>
      </c>
      <c r="UL79" s="549" t="b">
        <f t="shared" si="717"/>
        <v>1</v>
      </c>
      <c r="UM79" s="549" t="b">
        <f t="shared" si="717"/>
        <v>1</v>
      </c>
      <c r="UN79" s="549" t="b">
        <f t="shared" si="717"/>
        <v>1</v>
      </c>
      <c r="UO79" s="549" t="b">
        <f t="shared" si="717"/>
        <v>1</v>
      </c>
      <c r="UP79" s="549" t="b">
        <f t="shared" si="717"/>
        <v>1</v>
      </c>
      <c r="UQ79" s="549" t="b">
        <f t="shared" si="717"/>
        <v>1</v>
      </c>
      <c r="UR79" s="549" t="b">
        <f t="shared" si="717"/>
        <v>1</v>
      </c>
      <c r="US79" s="549" t="b">
        <f t="shared" si="717"/>
        <v>1</v>
      </c>
      <c r="UT79" s="549" t="b">
        <f t="shared" si="717"/>
        <v>1</v>
      </c>
      <c r="UU79" s="549" t="b">
        <f t="shared" si="717"/>
        <v>1</v>
      </c>
      <c r="UV79" s="549" t="b">
        <f t="shared" ref="UV79:UZ79" si="744">IF($O79=UV$19,TRUE,"-")</f>
        <v>1</v>
      </c>
      <c r="UW79" s="549" t="b">
        <f t="shared" si="744"/>
        <v>1</v>
      </c>
      <c r="UX79" s="549" t="b">
        <f t="shared" si="744"/>
        <v>1</v>
      </c>
      <c r="UY79" s="549" t="b">
        <f t="shared" si="744"/>
        <v>1</v>
      </c>
      <c r="UZ79" s="549" t="b">
        <f t="shared" si="744"/>
        <v>1</v>
      </c>
      <c r="VA79" s="19">
        <f t="shared" ca="1" si="671"/>
        <v>0</v>
      </c>
      <c r="VB79" s="23">
        <v>0</v>
      </c>
    </row>
    <row r="80" spans="1:574" outlineLevel="1">
      <c r="A80" s="21">
        <f t="shared" si="93"/>
        <v>75</v>
      </c>
      <c r="B80" s="21">
        <f t="shared" si="673"/>
        <v>18</v>
      </c>
      <c r="C80">
        <v>108</v>
      </c>
      <c r="D80" s="19" t="str">
        <f t="shared" ca="1" si="583"/>
        <v>SNSW</v>
      </c>
      <c r="E80" t="b">
        <v>0</v>
      </c>
      <c r="F80" t="b">
        <v>0</v>
      </c>
      <c r="G80" t="b">
        <f t="shared" si="740"/>
        <v>0</v>
      </c>
      <c r="H80" s="215">
        <f t="shared" ca="1" si="685"/>
        <v>26</v>
      </c>
      <c r="I80" s="26">
        <v>2</v>
      </c>
      <c r="J80" s="26">
        <v>1</v>
      </c>
      <c r="K80" s="26" t="str">
        <f>""</f>
        <v/>
      </c>
      <c r="L80" s="26">
        <v>0</v>
      </c>
      <c r="M80" s="26">
        <f t="shared" si="585"/>
        <v>2</v>
      </c>
      <c r="N80" s="26">
        <v>2</v>
      </c>
      <c r="O80" s="26">
        <v>3</v>
      </c>
      <c r="P80" s="26">
        <v>2</v>
      </c>
      <c r="Q80" s="26">
        <v>0</v>
      </c>
      <c r="R80" s="26">
        <v>0</v>
      </c>
      <c r="S80" s="26">
        <v>0</v>
      </c>
      <c r="T80" s="26">
        <v>0</v>
      </c>
      <c r="U80" s="26">
        <v>1</v>
      </c>
      <c r="V80" s="116">
        <v>1</v>
      </c>
      <c r="W80" s="116">
        <v>1</v>
      </c>
      <c r="X80" s="116">
        <v>1</v>
      </c>
      <c r="Y80" s="211"/>
      <c r="Z80" s="211"/>
      <c r="AA80" s="211"/>
      <c r="AB80" s="211"/>
      <c r="AC80" s="26">
        <v>0</v>
      </c>
      <c r="AD80" s="211"/>
      <c r="AE80" s="211"/>
      <c r="AF80" s="211"/>
      <c r="AG80" s="211"/>
      <c r="AH80" s="211"/>
      <c r="AI80" s="211"/>
      <c r="AJ80" s="211"/>
      <c r="AK80" s="211"/>
      <c r="AL80" s="136">
        <f t="shared" si="586"/>
        <v>2</v>
      </c>
      <c r="AM80" s="136">
        <f>INDEX(CHOOSE($O80,DataAutumn!i.AdultDrys,DataWinter!i.AdultDrys,DataSpring!i.AdultDrys),1,$N80)</f>
        <v>3</v>
      </c>
      <c r="AN80" s="5">
        <f t="shared" si="587"/>
        <v>2</v>
      </c>
      <c r="AO80" s="5">
        <f t="shared" si="587"/>
        <v>0</v>
      </c>
      <c r="AP80" s="5">
        <f t="shared" si="588"/>
        <v>1</v>
      </c>
      <c r="AQ80" s="211"/>
      <c r="AR80" s="211"/>
      <c r="AS80" s="356" t="str">
        <f t="shared" ca="1" si="589"/>
        <v>optimum_carry 00026 SNSW MWM    numbers4250 pasture381 Day204 Scan2-0000 RR000p GP100p WP100p MP100p T_TRUE (F33N11)</v>
      </c>
      <c r="AT80" s="9" t="str">
        <f ca="1">IF(COUNTIF(AS$5:AS80,AS80)=1,"-","Dup")</f>
        <v>-</v>
      </c>
      <c r="AU80" s="9"/>
      <c r="AV80" s="19" t="str">
        <f t="shared" ca="1" si="729"/>
        <v>-</v>
      </c>
      <c r="AW80" s="19" t="str">
        <f t="shared" ca="1" si="729"/>
        <v>-</v>
      </c>
      <c r="AX80" s="19" t="str">
        <f t="shared" ca="1" si="729"/>
        <v>-</v>
      </c>
      <c r="AY80" s="19" t="str">
        <f t="shared" ca="1" si="729"/>
        <v>-</v>
      </c>
      <c r="AZ80" s="19" t="str">
        <f t="shared" ca="1" si="729"/>
        <v>-</v>
      </c>
      <c r="BA80" s="19" t="str">
        <f t="shared" ca="1" si="729"/>
        <v>-</v>
      </c>
      <c r="BB80" s="19" t="str">
        <f t="shared" ca="1" si="729"/>
        <v>-</v>
      </c>
      <c r="BC80" s="19" t="str">
        <f t="shared" ca="1" si="729"/>
        <v>-</v>
      </c>
      <c r="BD80" s="9"/>
      <c r="BE80" s="5" t="b">
        <f t="shared" si="591"/>
        <v>0</v>
      </c>
      <c r="BF80" s="5" t="str">
        <f t="shared" si="591"/>
        <v>-</v>
      </c>
      <c r="BG80" s="5" t="b">
        <f t="shared" si="591"/>
        <v>0</v>
      </c>
      <c r="BH80" s="5" t="b">
        <f t="shared" si="591"/>
        <v>1</v>
      </c>
      <c r="BI80" s="5" t="b">
        <f t="shared" si="591"/>
        <v>1</v>
      </c>
      <c r="BJ80" s="136">
        <f t="shared" si="591"/>
        <v>0</v>
      </c>
      <c r="BK80" s="19" t="b">
        <f t="shared" ca="1" si="592"/>
        <v>0</v>
      </c>
      <c r="BL80" s="9"/>
      <c r="BM80" s="5" t="str">
        <f t="shared" ca="1" si="593"/>
        <v>-</v>
      </c>
      <c r="BN80" s="19" t="str">
        <f t="shared" ca="1" si="594"/>
        <v>-</v>
      </c>
      <c r="BO80" s="19" t="str">
        <f t="shared" ca="1" si="594"/>
        <v>-</v>
      </c>
      <c r="BP80" s="19" t="str">
        <f t="shared" ca="1" si="594"/>
        <v>-</v>
      </c>
      <c r="BQ80" s="5" t="str">
        <f t="shared" ca="1" si="595"/>
        <v>-</v>
      </c>
      <c r="BR80" s="19" t="str">
        <f t="shared" ca="1" si="596"/>
        <v>-</v>
      </c>
      <c r="BS80" s="5" t="str">
        <f t="shared" ca="1" si="597"/>
        <v>-</v>
      </c>
      <c r="BT80" s="19" t="str">
        <f t="shared" ca="1" si="598"/>
        <v>-</v>
      </c>
      <c r="BU80" s="19" t="str">
        <f t="shared" ca="1" si="598"/>
        <v>-</v>
      </c>
      <c r="BV80" s="19" t="str">
        <f t="shared" ca="1" si="598"/>
        <v>-</v>
      </c>
      <c r="BW80" s="5" t="str">
        <f t="shared" ca="1" si="599"/>
        <v>-</v>
      </c>
      <c r="BX80" s="9"/>
      <c r="BY80" s="5" t="b">
        <f t="shared" si="600"/>
        <v>0</v>
      </c>
      <c r="BZ80" s="5" t="str">
        <f t="shared" ca="1" si="601"/>
        <v>-</v>
      </c>
      <c r="CA80" s="5" t="str">
        <f t="shared" ca="1" si="730"/>
        <v>-</v>
      </c>
      <c r="CB80" s="5" t="str">
        <f t="shared" ca="1" si="730"/>
        <v>-</v>
      </c>
      <c r="CC80" s="5" t="str">
        <f t="shared" ca="1" si="730"/>
        <v>-</v>
      </c>
      <c r="CD80" s="5" t="str">
        <f t="shared" ca="1" si="730"/>
        <v>-</v>
      </c>
      <c r="CE80" s="5" t="str">
        <f t="shared" ca="1" si="730"/>
        <v>-</v>
      </c>
      <c r="CF80" s="5" t="str">
        <f t="shared" ca="1" si="730"/>
        <v>-</v>
      </c>
      <c r="CG80" s="5" t="str">
        <f t="shared" ca="1" si="730"/>
        <v>-</v>
      </c>
      <c r="CH80" s="5" t="str">
        <f t="shared" ca="1" si="730"/>
        <v>-</v>
      </c>
      <c r="CI80" s="9"/>
      <c r="CJ80" s="12" t="b">
        <v>1</v>
      </c>
      <c r="CK80" s="12" t="b">
        <v>1</v>
      </c>
      <c r="CL80" s="12" t="b">
        <v>1</v>
      </c>
      <c r="CM80" s="12">
        <v>22312000005</v>
      </c>
      <c r="CN80" s="12" t="b">
        <v>0</v>
      </c>
      <c r="CO80" s="19" t="str">
        <f t="shared" ca="1" si="603"/>
        <v>-</v>
      </c>
      <c r="CP80" s="19" t="str">
        <f t="shared" ca="1" si="603"/>
        <v>-</v>
      </c>
      <c r="CQ80" s="19" t="str">
        <f t="shared" ca="1" si="603"/>
        <v>-</v>
      </c>
      <c r="CR80" s="433">
        <f t="shared" si="604"/>
        <v>652</v>
      </c>
      <c r="CS80" s="433">
        <f t="shared" si="604"/>
        <v>686</v>
      </c>
      <c r="CT80" s="433">
        <f t="shared" si="604"/>
        <v>721</v>
      </c>
      <c r="CU80" s="144">
        <f t="shared" si="605"/>
        <v>378</v>
      </c>
      <c r="CV80" s="144">
        <f t="shared" si="605"/>
        <v>413</v>
      </c>
      <c r="CW80" s="144">
        <f t="shared" si="605"/>
        <v>448</v>
      </c>
      <c r="CX80" s="19" t="str">
        <f t="shared" ca="1" si="731"/>
        <v>-</v>
      </c>
      <c r="CY80" s="19" t="str">
        <f t="shared" ca="1" si="731"/>
        <v>-</v>
      </c>
      <c r="CZ80" s="19" t="str">
        <f t="shared" ca="1" si="731"/>
        <v>-</v>
      </c>
      <c r="DA80" s="19" t="str">
        <f t="shared" ca="1" si="731"/>
        <v>-</v>
      </c>
      <c r="DB80" s="19" t="str">
        <f t="shared" ca="1" si="731"/>
        <v>-</v>
      </c>
      <c r="DC80" s="19" t="str">
        <f t="shared" ca="1" si="731"/>
        <v>-</v>
      </c>
      <c r="DD80" s="19">
        <f t="shared" ca="1" si="731"/>
        <v>1</v>
      </c>
      <c r="DE80" s="19">
        <f t="shared" ca="1" si="731"/>
        <v>1</v>
      </c>
      <c r="DF80" s="19">
        <f t="shared" ca="1" si="731"/>
        <v>0</v>
      </c>
      <c r="DG80" s="19" t="str">
        <f t="shared" ca="1" si="731"/>
        <v>-</v>
      </c>
      <c r="DH80" s="19" t="str">
        <f t="shared" ca="1" si="731"/>
        <v>-</v>
      </c>
      <c r="DI80" s="19" t="str">
        <f t="shared" ca="1" si="731"/>
        <v>-</v>
      </c>
      <c r="DJ80" s="19" t="str">
        <f t="shared" ca="1" si="731"/>
        <v>-</v>
      </c>
      <c r="DK80" s="19" t="str">
        <f t="shared" ca="1" si="731"/>
        <v>-</v>
      </c>
      <c r="DL80" s="19">
        <f t="shared" ca="1" si="731"/>
        <v>0</v>
      </c>
      <c r="DM80" s="19" t="str">
        <f t="shared" ca="1" si="731"/>
        <v>-</v>
      </c>
      <c r="DN80" s="19" t="str">
        <f t="shared" ca="1" si="731"/>
        <v>-</v>
      </c>
      <c r="DO80" s="19" t="str">
        <f t="shared" ca="1" si="603"/>
        <v>-</v>
      </c>
      <c r="DP80" s="19">
        <f t="shared" ca="1" si="603"/>
        <v>0</v>
      </c>
      <c r="DQ80" s="19">
        <f t="shared" ca="1" si="603"/>
        <v>0</v>
      </c>
      <c r="DR80" s="9"/>
      <c r="DS80" s="19">
        <f t="shared" ref="DS80:EE80" ca="1" si="745">OFFSET(DS$5,$B80,0)</f>
        <v>0</v>
      </c>
      <c r="DT80" s="19">
        <f t="shared" ca="1" si="745"/>
        <v>0</v>
      </c>
      <c r="DU80" s="19">
        <f t="shared" ca="1" si="745"/>
        <v>0</v>
      </c>
      <c r="DV80" s="19">
        <f t="shared" ca="1" si="745"/>
        <v>0</v>
      </c>
      <c r="DW80" s="19">
        <f t="shared" ca="1" si="745"/>
        <v>0</v>
      </c>
      <c r="DX80" s="19">
        <f t="shared" ca="1" si="745"/>
        <v>0</v>
      </c>
      <c r="DY80" s="19">
        <f t="shared" ca="1" si="745"/>
        <v>0</v>
      </c>
      <c r="DZ80" s="19">
        <f t="shared" ca="1" si="745"/>
        <v>0</v>
      </c>
      <c r="EA80" s="19">
        <f t="shared" ca="1" si="745"/>
        <v>0</v>
      </c>
      <c r="EB80" s="19">
        <f t="shared" ca="1" si="745"/>
        <v>0</v>
      </c>
      <c r="EC80" s="19">
        <f t="shared" ca="1" si="745"/>
        <v>0</v>
      </c>
      <c r="ED80" s="19">
        <f t="shared" ca="1" si="745"/>
        <v>0</v>
      </c>
      <c r="EE80" s="19">
        <f t="shared" ca="1" si="745"/>
        <v>0</v>
      </c>
      <c r="EF80" s="433">
        <f t="shared" si="608"/>
        <v>0</v>
      </c>
      <c r="EG80" s="433">
        <f t="shared" si="608"/>
        <v>0</v>
      </c>
      <c r="EH80" s="116">
        <f t="shared" si="609"/>
        <v>0</v>
      </c>
      <c r="EI80" s="116">
        <f t="shared" ca="1" si="609"/>
        <v>0</v>
      </c>
      <c r="EJ80" s="116">
        <f t="shared" ca="1" si="609"/>
        <v>0</v>
      </c>
      <c r="EK80" s="116">
        <f t="shared" ca="1" si="609"/>
        <v>0</v>
      </c>
      <c r="EL80" s="116">
        <f t="shared" ca="1" si="609"/>
        <v>0</v>
      </c>
      <c r="EM80" s="537">
        <f t="shared" ca="1" si="610"/>
        <v>0</v>
      </c>
      <c r="EN80" s="116">
        <f t="shared" ca="1" si="611"/>
        <v>0</v>
      </c>
      <c r="EO80" s="116">
        <f t="shared" ca="1" si="611"/>
        <v>0</v>
      </c>
      <c r="EP80" s="116">
        <f t="shared" ca="1" si="611"/>
        <v>0</v>
      </c>
      <c r="EQ80" s="116">
        <f t="shared" ca="1" si="611"/>
        <v>0</v>
      </c>
      <c r="ER80" s="116">
        <f t="shared" ca="1" si="611"/>
        <v>0</v>
      </c>
      <c r="ES80" s="537">
        <f t="shared" ca="1" si="612"/>
        <v>0</v>
      </c>
      <c r="ET80" s="116">
        <f t="shared" ca="1" si="613"/>
        <v>0</v>
      </c>
      <c r="EU80" s="116">
        <f t="shared" ca="1" si="613"/>
        <v>0</v>
      </c>
      <c r="EV80" s="116">
        <f t="shared" ca="1" si="613"/>
        <v>0</v>
      </c>
      <c r="EW80" s="116">
        <f t="shared" ca="1" si="613"/>
        <v>0</v>
      </c>
      <c r="EX80" s="116">
        <f t="shared" ca="1" si="613"/>
        <v>0</v>
      </c>
      <c r="EY80" s="537">
        <f t="shared" ca="1" si="614"/>
        <v>0</v>
      </c>
      <c r="EZ80" s="116">
        <f t="shared" ca="1" si="615"/>
        <v>0</v>
      </c>
      <c r="FA80" s="116">
        <f t="shared" ca="1" si="615"/>
        <v>0</v>
      </c>
      <c r="FB80" s="116">
        <f t="shared" ca="1" si="615"/>
        <v>0</v>
      </c>
      <c r="FC80" s="116">
        <f t="shared" ca="1" si="615"/>
        <v>0</v>
      </c>
      <c r="FD80" s="116">
        <f t="shared" ca="1" si="615"/>
        <v>0</v>
      </c>
      <c r="FE80" s="537">
        <f t="shared" ca="1" si="616"/>
        <v>0</v>
      </c>
      <c r="FF80" s="116">
        <f t="shared" ca="1" si="617"/>
        <v>0</v>
      </c>
      <c r="FG80" s="116">
        <f t="shared" ca="1" si="617"/>
        <v>0</v>
      </c>
      <c r="FH80" s="116">
        <f t="shared" ca="1" si="617"/>
        <v>0</v>
      </c>
      <c r="FI80" s="116">
        <f t="shared" ca="1" si="617"/>
        <v>0</v>
      </c>
      <c r="FJ80" s="116">
        <f t="shared" ca="1" si="617"/>
        <v>0</v>
      </c>
      <c r="FK80" s="537">
        <f t="shared" ca="1" si="618"/>
        <v>0</v>
      </c>
      <c r="FL80" s="116">
        <f t="shared" ca="1" si="619"/>
        <v>0</v>
      </c>
      <c r="FM80" s="116">
        <f t="shared" ca="1" si="619"/>
        <v>0</v>
      </c>
      <c r="FN80" s="116">
        <f t="shared" ca="1" si="619"/>
        <v>0</v>
      </c>
      <c r="FO80" s="116">
        <f t="shared" ca="1" si="619"/>
        <v>0</v>
      </c>
      <c r="FP80" s="116">
        <f t="shared" ca="1" si="619"/>
        <v>0</v>
      </c>
      <c r="FQ80" s="537">
        <f t="shared" ca="1" si="620"/>
        <v>0</v>
      </c>
      <c r="FR80" s="117">
        <f t="shared" ca="1" si="621"/>
        <v>0</v>
      </c>
      <c r="FS80" s="117">
        <f t="shared" ca="1" si="621"/>
        <v>0</v>
      </c>
      <c r="FT80" s="117">
        <f t="shared" ca="1" si="621"/>
        <v>0</v>
      </c>
      <c r="FU80" s="117">
        <f t="shared" ca="1" si="621"/>
        <v>0</v>
      </c>
      <c r="FV80" s="556">
        <f t="shared" ca="1" si="722"/>
        <v>0</v>
      </c>
      <c r="FW80" s="556">
        <f t="shared" ca="1" si="722"/>
        <v>0</v>
      </c>
      <c r="FX80" s="556">
        <f t="shared" ca="1" si="722"/>
        <v>0</v>
      </c>
      <c r="FY80" s="556">
        <f t="shared" ca="1" si="722"/>
        <v>0</v>
      </c>
      <c r="FZ80" s="556">
        <f t="shared" ca="1" si="722"/>
        <v>0</v>
      </c>
      <c r="GA80" s="556">
        <f t="shared" ca="1" si="722"/>
        <v>0</v>
      </c>
      <c r="GB80" s="556">
        <f t="shared" ca="1" si="722"/>
        <v>0</v>
      </c>
      <c r="GC80" s="556">
        <f t="shared" ca="1" si="722"/>
        <v>0</v>
      </c>
      <c r="GD80" s="556">
        <f t="shared" ca="1" si="722"/>
        <v>0</v>
      </c>
      <c r="GE80" s="556">
        <f t="shared" ca="1" si="722"/>
        <v>0</v>
      </c>
      <c r="GF80" s="556">
        <f t="shared" ca="1" si="722"/>
        <v>0</v>
      </c>
      <c r="GG80" s="556">
        <f t="shared" ca="1" si="722"/>
        <v>0</v>
      </c>
      <c r="GH80" s="556">
        <f t="shared" ca="1" si="722"/>
        <v>0</v>
      </c>
      <c r="GI80" s="556">
        <f t="shared" ca="1" si="722"/>
        <v>0</v>
      </c>
      <c r="GJ80" s="556">
        <f t="shared" ca="1" si="722"/>
        <v>0</v>
      </c>
      <c r="GK80" s="556">
        <f t="shared" ca="1" si="722"/>
        <v>0</v>
      </c>
      <c r="GL80" s="556">
        <f t="shared" ca="1" si="722"/>
        <v>0</v>
      </c>
      <c r="GM80" s="556">
        <f t="shared" ca="1" si="722"/>
        <v>0</v>
      </c>
      <c r="GN80" s="556">
        <f t="shared" ca="1" si="722"/>
        <v>0</v>
      </c>
      <c r="GO80" s="556">
        <f t="shared" ca="1" si="722"/>
        <v>0</v>
      </c>
      <c r="GP80" s="19">
        <f t="shared" ca="1" si="623"/>
        <v>0</v>
      </c>
      <c r="GQ80" s="116">
        <f t="shared" ca="1" si="624"/>
        <v>0</v>
      </c>
      <c r="GR80" s="116">
        <f t="shared" ca="1" si="624"/>
        <v>0</v>
      </c>
      <c r="GS80" s="116">
        <f t="shared" ca="1" si="624"/>
        <v>0</v>
      </c>
      <c r="GT80" s="116">
        <f t="shared" ca="1" si="624"/>
        <v>0</v>
      </c>
      <c r="GU80" s="116">
        <f t="shared" ca="1" si="624"/>
        <v>0</v>
      </c>
      <c r="GV80" s="537">
        <f t="shared" ca="1" si="625"/>
        <v>0</v>
      </c>
      <c r="GW80" s="116">
        <f t="shared" ca="1" si="626"/>
        <v>0</v>
      </c>
      <c r="GX80" s="116">
        <f t="shared" ca="1" si="626"/>
        <v>0</v>
      </c>
      <c r="GY80" s="116">
        <f t="shared" ca="1" si="626"/>
        <v>0</v>
      </c>
      <c r="GZ80" s="116">
        <f t="shared" ca="1" si="626"/>
        <v>0</v>
      </c>
      <c r="HA80" s="116">
        <f t="shared" ca="1" si="626"/>
        <v>0</v>
      </c>
      <c r="HB80" s="537">
        <f t="shared" ca="1" si="627"/>
        <v>0</v>
      </c>
      <c r="HC80" s="116">
        <f t="shared" ca="1" si="628"/>
        <v>0</v>
      </c>
      <c r="HD80" s="116">
        <f t="shared" ca="1" si="628"/>
        <v>0</v>
      </c>
      <c r="HE80" s="116">
        <f t="shared" ca="1" si="628"/>
        <v>0</v>
      </c>
      <c r="HF80" s="116">
        <f t="shared" ca="1" si="628"/>
        <v>0</v>
      </c>
      <c r="HG80" s="116">
        <f t="shared" ca="1" si="628"/>
        <v>0</v>
      </c>
      <c r="HH80" s="537">
        <f t="shared" ca="1" si="629"/>
        <v>0</v>
      </c>
      <c r="HI80" s="116">
        <f t="shared" ca="1" si="630"/>
        <v>0</v>
      </c>
      <c r="HJ80" s="116">
        <f t="shared" ca="1" si="630"/>
        <v>0</v>
      </c>
      <c r="HK80" s="116">
        <f t="shared" ca="1" si="630"/>
        <v>0</v>
      </c>
      <c r="HL80" s="116">
        <f t="shared" ca="1" si="630"/>
        <v>0</v>
      </c>
      <c r="HM80" s="116">
        <f t="shared" ca="1" si="630"/>
        <v>0</v>
      </c>
      <c r="HN80" s="537">
        <f t="shared" ca="1" si="631"/>
        <v>0</v>
      </c>
      <c r="HO80" s="116">
        <f t="shared" ca="1" si="632"/>
        <v>0</v>
      </c>
      <c r="HP80" s="116">
        <f t="shared" ca="1" si="632"/>
        <v>0</v>
      </c>
      <c r="HQ80" s="116">
        <f t="shared" ca="1" si="632"/>
        <v>0</v>
      </c>
      <c r="HR80" s="116">
        <f t="shared" ca="1" si="632"/>
        <v>0</v>
      </c>
      <c r="HS80" s="116">
        <f t="shared" ca="1" si="632"/>
        <v>0</v>
      </c>
      <c r="HT80" s="537">
        <f t="shared" ca="1" si="633"/>
        <v>0</v>
      </c>
      <c r="HU80" s="116">
        <f t="shared" ca="1" si="634"/>
        <v>0</v>
      </c>
      <c r="HV80" s="116">
        <f t="shared" ca="1" si="634"/>
        <v>0</v>
      </c>
      <c r="HW80" s="116">
        <f t="shared" ca="1" si="634"/>
        <v>0</v>
      </c>
      <c r="HX80" s="116">
        <f t="shared" ca="1" si="634"/>
        <v>0</v>
      </c>
      <c r="HY80" s="116">
        <f t="shared" ca="1" si="634"/>
        <v>0</v>
      </c>
      <c r="HZ80" s="537">
        <f t="shared" ca="1" si="635"/>
        <v>0</v>
      </c>
      <c r="IA80" s="117">
        <f t="shared" ca="1" si="636"/>
        <v>0</v>
      </c>
      <c r="IB80" s="117">
        <f t="shared" ca="1" si="636"/>
        <v>0</v>
      </c>
      <c r="IC80" s="117">
        <f t="shared" ca="1" si="636"/>
        <v>0</v>
      </c>
      <c r="ID80" s="117">
        <f t="shared" ca="1" si="636"/>
        <v>0</v>
      </c>
      <c r="IE80" s="556">
        <f t="shared" ca="1" si="723"/>
        <v>0</v>
      </c>
      <c r="IF80" s="556">
        <f t="shared" ca="1" si="723"/>
        <v>0</v>
      </c>
      <c r="IG80" s="556">
        <f t="shared" ca="1" si="723"/>
        <v>0</v>
      </c>
      <c r="IH80" s="556">
        <f t="shared" ca="1" si="723"/>
        <v>0</v>
      </c>
      <c r="II80" s="556">
        <f t="shared" ca="1" si="723"/>
        <v>0</v>
      </c>
      <c r="IJ80" s="556">
        <f t="shared" ca="1" si="723"/>
        <v>0</v>
      </c>
      <c r="IK80" s="556">
        <f t="shared" ca="1" si="723"/>
        <v>0</v>
      </c>
      <c r="IL80" s="556">
        <f t="shared" ca="1" si="723"/>
        <v>0</v>
      </c>
      <c r="IM80" s="556">
        <f t="shared" ca="1" si="723"/>
        <v>0</v>
      </c>
      <c r="IN80" s="556">
        <f t="shared" ca="1" si="723"/>
        <v>0</v>
      </c>
      <c r="IO80" s="556">
        <f t="shared" ca="1" si="723"/>
        <v>0</v>
      </c>
      <c r="IP80" s="556">
        <f t="shared" ca="1" si="723"/>
        <v>0</v>
      </c>
      <c r="IQ80" s="556">
        <f t="shared" ca="1" si="723"/>
        <v>0</v>
      </c>
      <c r="IR80" s="556">
        <f t="shared" ca="1" si="723"/>
        <v>0</v>
      </c>
      <c r="IS80" s="556">
        <f t="shared" ca="1" si="723"/>
        <v>0</v>
      </c>
      <c r="IT80" s="556">
        <f t="shared" ca="1" si="723"/>
        <v>0</v>
      </c>
      <c r="IU80" s="556">
        <f t="shared" ca="1" si="723"/>
        <v>0</v>
      </c>
      <c r="IV80" s="556">
        <f t="shared" ca="1" si="723"/>
        <v>0</v>
      </c>
      <c r="IW80" s="556">
        <f t="shared" ca="1" si="723"/>
        <v>0</v>
      </c>
      <c r="IX80" s="556">
        <f t="shared" ca="1" si="723"/>
        <v>0</v>
      </c>
      <c r="IY80" s="19">
        <f t="shared" ca="1" si="638"/>
        <v>0</v>
      </c>
      <c r="IZ80" s="5">
        <f t="shared" si="639"/>
        <v>67</v>
      </c>
      <c r="JA80" s="9"/>
      <c r="JB80" s="5">
        <f t="shared" si="640"/>
        <v>1</v>
      </c>
      <c r="JC80" s="5" t="b">
        <f t="shared" si="640"/>
        <v>0</v>
      </c>
      <c r="JD80" s="19">
        <f t="shared" ca="1" si="741"/>
        <v>0</v>
      </c>
      <c r="JE80" s="5">
        <f t="shared" si="642"/>
        <v>0</v>
      </c>
      <c r="JF80" s="5">
        <f t="shared" si="643"/>
        <v>1.2500000000000001E-2</v>
      </c>
      <c r="JG80" s="5">
        <f t="shared" si="644"/>
        <v>0</v>
      </c>
      <c r="JH80" s="19">
        <f t="shared" ca="1" si="741"/>
        <v>0</v>
      </c>
      <c r="JI80" s="5">
        <f t="shared" si="645"/>
        <v>60</v>
      </c>
      <c r="JJ80" s="5">
        <f t="shared" si="646"/>
        <v>1</v>
      </c>
      <c r="JK80" s="19">
        <f t="shared" ca="1" si="741"/>
        <v>0</v>
      </c>
      <c r="JL80" s="19">
        <f t="shared" ca="1" si="741"/>
        <v>0</v>
      </c>
      <c r="JM80" s="19">
        <f t="shared" ca="1" si="741"/>
        <v>0</v>
      </c>
      <c r="JN80" s="19">
        <f t="shared" ca="1" si="741"/>
        <v>0</v>
      </c>
      <c r="JO80" s="19">
        <f t="shared" ca="1" si="741"/>
        <v>0</v>
      </c>
      <c r="JP80" s="19">
        <f t="shared" ca="1" si="741"/>
        <v>0</v>
      </c>
      <c r="JQ80" s="19">
        <f t="shared" ca="1" si="741"/>
        <v>0</v>
      </c>
      <c r="JR80" s="19">
        <f t="shared" ca="1" si="741"/>
        <v>0</v>
      </c>
      <c r="JS80" s="19">
        <f t="shared" ca="1" si="741"/>
        <v>0</v>
      </c>
      <c r="JT80" s="19">
        <f t="shared" ca="1" si="741"/>
        <v>0</v>
      </c>
      <c r="JU80" s="19">
        <f t="shared" ca="1" si="741"/>
        <v>0</v>
      </c>
      <c r="JV80" s="19">
        <f t="shared" ca="1" si="741"/>
        <v>0</v>
      </c>
      <c r="JW80" s="19">
        <f t="shared" ca="1" si="741"/>
        <v>0</v>
      </c>
      <c r="JX80" s="19">
        <f t="shared" ca="1" si="741"/>
        <v>0</v>
      </c>
      <c r="JY80" s="19">
        <f t="shared" ca="1" si="741"/>
        <v>0</v>
      </c>
      <c r="JZ80" s="19">
        <f t="shared" ca="1" si="741"/>
        <v>0</v>
      </c>
      <c r="KA80" s="19">
        <f t="shared" ca="1" si="741"/>
        <v>0</v>
      </c>
      <c r="KB80" s="19">
        <f t="shared" ca="1" si="741"/>
        <v>0</v>
      </c>
      <c r="KC80" s="19">
        <f t="shared" ca="1" si="741"/>
        <v>0</v>
      </c>
      <c r="KD80" s="19">
        <f t="shared" ca="1" si="741"/>
        <v>0</v>
      </c>
      <c r="KE80" s="19">
        <f t="shared" ca="1" si="741"/>
        <v>0</v>
      </c>
      <c r="KF80" s="5">
        <f t="shared" si="647"/>
        <v>0</v>
      </c>
      <c r="KG80" s="5">
        <f t="shared" si="647"/>
        <v>6.25E-2</v>
      </c>
      <c r="KH80" s="5">
        <f t="shared" si="647"/>
        <v>6.25E-2</v>
      </c>
      <c r="KI80" s="5">
        <f t="shared" si="647"/>
        <v>6.25E-2</v>
      </c>
      <c r="KJ80" s="19">
        <f t="shared" ca="1" si="741"/>
        <v>0</v>
      </c>
      <c r="KK80" s="19">
        <f t="shared" ca="1" si="741"/>
        <v>0</v>
      </c>
      <c r="KL80" s="19">
        <f t="shared" ca="1" si="741"/>
        <v>0</v>
      </c>
      <c r="KM80" s="19">
        <f t="shared" ca="1" si="741"/>
        <v>0</v>
      </c>
      <c r="KN80" s="19">
        <f t="shared" ca="1" si="741"/>
        <v>1</v>
      </c>
      <c r="KO80" s="19">
        <f t="shared" ca="1" si="741"/>
        <v>0</v>
      </c>
      <c r="KP80" s="19">
        <f t="shared" ca="1" si="741"/>
        <v>1</v>
      </c>
      <c r="KQ80" s="9"/>
      <c r="KR80" s="5" t="b">
        <f t="shared" ca="1" si="648"/>
        <v>1</v>
      </c>
      <c r="KS80" s="5" t="b">
        <f t="shared" si="649"/>
        <v>0</v>
      </c>
      <c r="KT80" s="5" t="b">
        <f t="shared" si="649"/>
        <v>0</v>
      </c>
      <c r="KU80" s="5" t="b">
        <f t="shared" si="649"/>
        <v>1</v>
      </c>
      <c r="KV80" s="136">
        <f t="shared" si="650"/>
        <v>2</v>
      </c>
      <c r="KW80" s="136">
        <f t="shared" si="650"/>
        <v>2</v>
      </c>
      <c r="KX80" s="5" t="b">
        <f t="shared" si="651"/>
        <v>0</v>
      </c>
      <c r="KY80" s="5" t="b">
        <f t="shared" si="651"/>
        <v>1</v>
      </c>
      <c r="KZ80" s="5" t="b">
        <f t="shared" si="651"/>
        <v>1</v>
      </c>
      <c r="LA80" s="5" t="b">
        <f t="shared" si="651"/>
        <v>0</v>
      </c>
      <c r="LB80" s="5">
        <f t="shared" si="652"/>
        <v>1</v>
      </c>
      <c r="LC80" s="5">
        <f t="shared" si="652"/>
        <v>0</v>
      </c>
      <c r="LD80" s="5" t="b">
        <f t="shared" si="653"/>
        <v>0</v>
      </c>
      <c r="LE80" s="5" t="str" cm="1">
        <f t="array" aca="1" ref="LE80" ca="1">IF(OR(LF80:LM80&lt;&gt;"-"),TRUE,"-")</f>
        <v>-</v>
      </c>
      <c r="LF80" s="19" t="str">
        <f t="shared" ca="1" si="732"/>
        <v>-</v>
      </c>
      <c r="LG80" s="19" t="str">
        <f t="shared" ca="1" si="732"/>
        <v>-</v>
      </c>
      <c r="LH80" s="19" t="str">
        <f t="shared" ca="1" si="732"/>
        <v>-</v>
      </c>
      <c r="LI80" s="19" t="str">
        <f t="shared" ca="1" si="732"/>
        <v>-</v>
      </c>
      <c r="LJ80" s="19" t="str">
        <f t="shared" ca="1" si="732"/>
        <v>-</v>
      </c>
      <c r="LK80" s="19" t="str">
        <f t="shared" ca="1" si="732"/>
        <v>-</v>
      </c>
      <c r="LL80" s="19" t="str">
        <f t="shared" ca="1" si="732"/>
        <v>-</v>
      </c>
      <c r="LM80" s="19" t="str">
        <f t="shared" ca="1" si="732"/>
        <v>-</v>
      </c>
      <c r="LN80" s="466">
        <f>$LN$54*0.85</f>
        <v>4250</v>
      </c>
      <c r="LO80" s="5" t="b">
        <f t="array" aca="1" ref="LO80" ca="1">IF(OR(LP80:LV80&lt;&gt;"-"),TRUE,"-")</f>
        <v>1</v>
      </c>
      <c r="LP80" s="19">
        <f t="shared" ca="1" si="714"/>
        <v>0</v>
      </c>
      <c r="LQ80" s="19" t="str">
        <f t="shared" ca="1" si="714"/>
        <v>-</v>
      </c>
      <c r="LR80" s="19">
        <f t="shared" ca="1" si="714"/>
        <v>999999</v>
      </c>
      <c r="LS80" s="19">
        <f t="shared" ca="1" si="714"/>
        <v>999999</v>
      </c>
      <c r="LT80" s="19">
        <f t="shared" ca="1" si="714"/>
        <v>999999</v>
      </c>
      <c r="LU80" s="19">
        <f t="shared" ca="1" si="714"/>
        <v>999999</v>
      </c>
      <c r="LV80" s="19">
        <f t="shared" ca="1" si="714"/>
        <v>999999</v>
      </c>
      <c r="LW80" s="19" t="str">
        <f t="shared" ca="1" si="714"/>
        <v>-</v>
      </c>
      <c r="LX80" s="19" t="str">
        <f t="shared" ca="1" si="714"/>
        <v>-</v>
      </c>
      <c r="LY80" s="19" t="str">
        <f t="shared" ca="1" si="714"/>
        <v>-</v>
      </c>
      <c r="LZ80" s="19" t="b">
        <f t="shared" ca="1" si="656"/>
        <v>1</v>
      </c>
      <c r="MA80" s="19">
        <f t="shared" ca="1" si="656"/>
        <v>0</v>
      </c>
      <c r="MB80" s="5" t="str">
        <f t="shared" si="657"/>
        <v>-</v>
      </c>
      <c r="MC80" s="5" t="str">
        <f t="shared" si="657"/>
        <v>-</v>
      </c>
      <c r="MD80" s="5" t="str">
        <f t="shared" si="657"/>
        <v>-</v>
      </c>
      <c r="ME80" s="5" t="str">
        <f t="shared" si="657"/>
        <v>-</v>
      </c>
      <c r="MF80" s="19" t="str">
        <f t="shared" ca="1" si="724"/>
        <v>-</v>
      </c>
      <c r="MG80" s="19" t="str">
        <f t="shared" ca="1" si="724"/>
        <v>-</v>
      </c>
      <c r="MH80" s="19" t="str">
        <f t="shared" ca="1" si="724"/>
        <v>-</v>
      </c>
      <c r="MI80" s="19" t="str">
        <f t="shared" ca="1" si="724"/>
        <v>-</v>
      </c>
      <c r="MJ80" s="19">
        <f t="shared" ca="1" si="724"/>
        <v>0.5</v>
      </c>
      <c r="MK80" s="19">
        <f t="shared" ca="1" si="724"/>
        <v>0.5</v>
      </c>
      <c r="ML80" s="19" t="str">
        <f t="shared" ca="1" si="724"/>
        <v>-</v>
      </c>
      <c r="MM80" s="5">
        <f t="shared" si="659"/>
        <v>0</v>
      </c>
      <c r="MN80" s="5">
        <f t="shared" si="659"/>
        <v>500</v>
      </c>
      <c r="MO80" s="5">
        <f t="shared" si="659"/>
        <v>500</v>
      </c>
      <c r="MP80" s="5" t="str">
        <f t="shared" si="659"/>
        <v>-</v>
      </c>
      <c r="MQ80" s="5">
        <f t="shared" si="659"/>
        <v>150</v>
      </c>
      <c r="MR80" s="5">
        <f t="shared" si="659"/>
        <v>364</v>
      </c>
      <c r="MS80" s="5">
        <f t="shared" si="660"/>
        <v>1</v>
      </c>
      <c r="MT80" s="9"/>
      <c r="MU80" s="19">
        <f t="shared" ca="1" si="724"/>
        <v>70</v>
      </c>
      <c r="MV80" s="19">
        <f t="shared" ca="1" si="724"/>
        <v>50</v>
      </c>
      <c r="MW80" s="19">
        <f t="shared" ca="1" si="724"/>
        <v>75</v>
      </c>
      <c r="MX80" s="19">
        <f t="shared" ca="1" si="724"/>
        <v>50</v>
      </c>
      <c r="MY80" s="5">
        <f t="shared" si="661"/>
        <v>1</v>
      </c>
      <c r="MZ80" s="5">
        <f t="shared" si="662"/>
        <v>1</v>
      </c>
      <c r="NA80" s="5">
        <f t="shared" si="663"/>
        <v>1</v>
      </c>
      <c r="NB80" s="9"/>
      <c r="NC80" s="19" t="b">
        <f t="shared" ca="1" si="725"/>
        <v>0</v>
      </c>
      <c r="ND80" s="19" t="b">
        <f t="shared" ca="1" si="725"/>
        <v>0</v>
      </c>
      <c r="NE80" s="19">
        <f t="shared" ca="1" si="725"/>
        <v>2</v>
      </c>
      <c r="NF80" s="19">
        <f t="shared" ca="1" si="725"/>
        <v>1</v>
      </c>
      <c r="NG80" s="19">
        <f t="shared" ca="1" si="725"/>
        <v>2</v>
      </c>
      <c r="NH80" s="19">
        <f t="shared" ca="1" si="725"/>
        <v>0</v>
      </c>
      <c r="NI80" s="19" t="str">
        <f t="shared" ca="1" si="725"/>
        <v>-</v>
      </c>
      <c r="NJ80" s="466" t="b">
        <v>1</v>
      </c>
      <c r="NK80" s="19">
        <f ca="1">$NK$54*0.85</f>
        <v>381.35250000000002</v>
      </c>
      <c r="NL80" s="19" t="str">
        <f t="shared" ca="1" si="725"/>
        <v>-</v>
      </c>
      <c r="NM80" s="19">
        <f t="shared" ca="1" si="724"/>
        <v>1</v>
      </c>
      <c r="NN80" s="19">
        <f t="shared" ca="1" si="724"/>
        <v>1</v>
      </c>
      <c r="NO80" s="19">
        <f t="shared" ca="1" si="724"/>
        <v>1</v>
      </c>
      <c r="NP80" s="19">
        <f t="shared" ca="1" si="724"/>
        <v>1</v>
      </c>
      <c r="NQ80" s="19">
        <f t="shared" ca="1" si="724"/>
        <v>1</v>
      </c>
      <c r="NR80" s="19">
        <f t="shared" ca="1" si="724"/>
        <v>1</v>
      </c>
      <c r="NS80" s="19">
        <f t="shared" ca="1" si="724"/>
        <v>1</v>
      </c>
      <c r="NT80" s="19">
        <f t="shared" ca="1" si="724"/>
        <v>1</v>
      </c>
      <c r="NU80" s="19">
        <f t="shared" ca="1" si="724"/>
        <v>1</v>
      </c>
      <c r="NV80" s="9"/>
      <c r="NW80" s="539" t="str">
        <f t="shared" si="736"/>
        <v>-</v>
      </c>
      <c r="NX80" s="539" t="str">
        <f t="shared" si="736"/>
        <v>-</v>
      </c>
      <c r="NY80" s="539" t="str">
        <f t="shared" si="736"/>
        <v>-</v>
      </c>
      <c r="NZ80" s="539" t="str">
        <f t="shared" si="736"/>
        <v>-</v>
      </c>
      <c r="OA80" s="539" t="str">
        <f t="shared" si="736"/>
        <v>-</v>
      </c>
      <c r="OB80" s="539" t="str">
        <f t="shared" si="736"/>
        <v>-</v>
      </c>
      <c r="OC80" s="539" t="str">
        <f t="shared" ca="1" si="736"/>
        <v>-</v>
      </c>
      <c r="OD80" s="539" t="str">
        <f t="shared" ca="1" si="736"/>
        <v>-</v>
      </c>
      <c r="OE80" s="539" t="str">
        <f t="shared" ca="1" si="736"/>
        <v>-</v>
      </c>
      <c r="OF80" s="539" t="str">
        <f t="shared" ca="1" si="736"/>
        <v>-</v>
      </c>
      <c r="OG80" s="539" t="str">
        <f t="shared" ca="1" si="736"/>
        <v>-</v>
      </c>
      <c r="OH80" s="539" t="str">
        <f t="shared" ca="1" si="736"/>
        <v>-</v>
      </c>
      <c r="OI80" s="539" t="str">
        <f t="shared" ca="1" si="736"/>
        <v>-</v>
      </c>
      <c r="OJ80" s="539" t="str">
        <f t="shared" ca="1" si="736"/>
        <v>-</v>
      </c>
      <c r="OK80" s="539" t="str">
        <f t="shared" ca="1" si="736"/>
        <v>-</v>
      </c>
      <c r="OL80" s="539" t="str">
        <f t="shared" ca="1" si="736"/>
        <v>-</v>
      </c>
      <c r="OM80" s="539" t="str">
        <f t="shared" ca="1" si="736"/>
        <v>-</v>
      </c>
      <c r="ON80" s="539" t="str">
        <f t="shared" ca="1" si="736"/>
        <v>-</v>
      </c>
      <c r="OO80" s="539" t="str">
        <f t="shared" ca="1" si="736"/>
        <v>-</v>
      </c>
      <c r="OP80" s="539" t="str">
        <f t="shared" ca="1" si="736"/>
        <v>-</v>
      </c>
      <c r="OQ80" s="539" t="str">
        <f t="shared" ca="1" si="736"/>
        <v>-</v>
      </c>
      <c r="OR80" s="539" t="str">
        <f t="shared" ca="1" si="736"/>
        <v>-</v>
      </c>
      <c r="OS80" s="539" t="str">
        <f t="shared" ca="1" si="736"/>
        <v>-</v>
      </c>
      <c r="OT80" s="539" t="str">
        <f t="shared" ca="1" si="736"/>
        <v>-</v>
      </c>
      <c r="OU80" s="539" t="str">
        <f t="shared" ca="1" si="736"/>
        <v>-</v>
      </c>
      <c r="OV80" s="539" t="str">
        <f t="shared" ca="1" si="736"/>
        <v>-</v>
      </c>
      <c r="OW80" s="539" t="str">
        <f t="shared" ca="1" si="736"/>
        <v>-</v>
      </c>
      <c r="OX80" s="539" t="str">
        <f t="shared" ca="1" si="736"/>
        <v>-</v>
      </c>
      <c r="OY80" s="539" t="str">
        <f t="shared" ca="1" si="736"/>
        <v>-</v>
      </c>
      <c r="OZ80" s="539" t="str">
        <f t="shared" ca="1" si="736"/>
        <v>-</v>
      </c>
      <c r="PA80" s="539" t="str">
        <f t="shared" ca="1" si="736"/>
        <v>-</v>
      </c>
      <c r="PB80" s="539" t="str">
        <f t="shared" ca="1" si="736"/>
        <v>-</v>
      </c>
      <c r="PC80" s="539" t="str">
        <f t="shared" ca="1" si="736"/>
        <v>-</v>
      </c>
      <c r="PD80" s="539" t="str">
        <f t="shared" ca="1" si="736"/>
        <v>-</v>
      </c>
      <c r="PE80" s="539" t="str">
        <f t="shared" ca="1" si="736"/>
        <v>-</v>
      </c>
      <c r="PF80" s="539" t="str">
        <f t="shared" ca="1" si="736"/>
        <v>-</v>
      </c>
      <c r="PG80" s="549" t="str">
        <f t="shared" ref="PG80:QF80" si="746">IF($O80=PG$19,TRUE,"-")</f>
        <v>-</v>
      </c>
      <c r="PH80" s="549" t="str">
        <f t="shared" si="746"/>
        <v>-</v>
      </c>
      <c r="PI80" s="549" t="str">
        <f t="shared" si="746"/>
        <v>-</v>
      </c>
      <c r="PJ80" s="549" t="str">
        <f t="shared" si="746"/>
        <v>-</v>
      </c>
      <c r="PK80" s="549" t="str">
        <f t="shared" si="746"/>
        <v>-</v>
      </c>
      <c r="PL80" s="549" t="str">
        <f t="shared" si="746"/>
        <v>-</v>
      </c>
      <c r="PM80" s="549" t="str">
        <f t="shared" si="746"/>
        <v>-</v>
      </c>
      <c r="PN80" s="549" t="str">
        <f t="shared" si="746"/>
        <v>-</v>
      </c>
      <c r="PO80" s="549" t="str">
        <f t="shared" si="746"/>
        <v>-</v>
      </c>
      <c r="PP80" s="549" t="str">
        <f t="shared" si="746"/>
        <v>-</v>
      </c>
      <c r="PQ80" s="549" t="str">
        <f t="shared" si="746"/>
        <v>-</v>
      </c>
      <c r="PR80" s="549" t="str">
        <f t="shared" si="746"/>
        <v>-</v>
      </c>
      <c r="PS80" s="549" t="str">
        <f t="shared" si="746"/>
        <v>-</v>
      </c>
      <c r="PT80" s="549" t="str">
        <f t="shared" si="746"/>
        <v>-</v>
      </c>
      <c r="PU80" s="549" t="str">
        <f t="shared" si="746"/>
        <v>-</v>
      </c>
      <c r="PV80" s="549" t="str">
        <f t="shared" si="746"/>
        <v>-</v>
      </c>
      <c r="PW80" s="549" t="str">
        <f t="shared" si="746"/>
        <v>-</v>
      </c>
      <c r="PX80" s="549" t="str">
        <f t="shared" si="746"/>
        <v>-</v>
      </c>
      <c r="PY80" s="549" t="str">
        <f t="shared" si="746"/>
        <v>-</v>
      </c>
      <c r="PZ80" s="549" t="str">
        <f t="shared" si="746"/>
        <v>-</v>
      </c>
      <c r="QA80" s="549" t="str">
        <f t="shared" si="746"/>
        <v>-</v>
      </c>
      <c r="QB80" s="549" t="str">
        <f t="shared" si="746"/>
        <v>-</v>
      </c>
      <c r="QC80" s="549" t="str">
        <f t="shared" si="746"/>
        <v>-</v>
      </c>
      <c r="QD80" s="549" t="str">
        <f t="shared" si="746"/>
        <v>-</v>
      </c>
      <c r="QE80" s="549" t="str">
        <f t="shared" si="746"/>
        <v>-</v>
      </c>
      <c r="QF80" s="549" t="str">
        <f t="shared" si="746"/>
        <v>-</v>
      </c>
      <c r="QG80" s="539" t="str">
        <f t="shared" si="737"/>
        <v>-</v>
      </c>
      <c r="QH80" s="539" t="str">
        <f t="shared" si="737"/>
        <v>-</v>
      </c>
      <c r="QI80" s="539" t="str">
        <f t="shared" si="737"/>
        <v>-</v>
      </c>
      <c r="QJ80" s="539" t="str">
        <f t="shared" si="737"/>
        <v>-</v>
      </c>
      <c r="QK80" s="539" t="str">
        <f t="shared" si="737"/>
        <v>-</v>
      </c>
      <c r="QL80" s="539" t="str">
        <f t="shared" si="737"/>
        <v>-</v>
      </c>
      <c r="QM80" s="539" t="str">
        <f t="shared" ca="1" si="737"/>
        <v>-</v>
      </c>
      <c r="QN80" s="539" t="str">
        <f t="shared" ca="1" si="737"/>
        <v>-</v>
      </c>
      <c r="QO80" s="539" t="str">
        <f t="shared" ca="1" si="737"/>
        <v>-</v>
      </c>
      <c r="QP80" s="539" t="str">
        <f t="shared" ca="1" si="737"/>
        <v>-</v>
      </c>
      <c r="QQ80" s="539" t="str">
        <f t="shared" ca="1" si="737"/>
        <v>-</v>
      </c>
      <c r="QR80" s="539" t="str">
        <f t="shared" ca="1" si="737"/>
        <v>-</v>
      </c>
      <c r="QS80" s="539" t="str">
        <f t="shared" ca="1" si="737"/>
        <v>-</v>
      </c>
      <c r="QT80" s="539" t="str">
        <f t="shared" ca="1" si="737"/>
        <v>-</v>
      </c>
      <c r="QU80" s="539" t="str">
        <f t="shared" ca="1" si="737"/>
        <v>-</v>
      </c>
      <c r="QV80" s="539" t="str">
        <f t="shared" ca="1" si="737"/>
        <v>-</v>
      </c>
      <c r="QW80" s="539" t="str">
        <f t="shared" ca="1" si="737"/>
        <v>-</v>
      </c>
      <c r="QX80" s="539" t="str">
        <f t="shared" ca="1" si="737"/>
        <v>-</v>
      </c>
      <c r="QY80" s="539" t="str">
        <f t="shared" ca="1" si="737"/>
        <v>-</v>
      </c>
      <c r="QZ80" s="539" t="str">
        <f t="shared" ca="1" si="737"/>
        <v>-</v>
      </c>
      <c r="RA80" s="539" t="str">
        <f t="shared" ca="1" si="737"/>
        <v>-</v>
      </c>
      <c r="RB80" s="539" t="str">
        <f t="shared" ca="1" si="737"/>
        <v>-</v>
      </c>
      <c r="RC80" s="539" t="str">
        <f t="shared" ca="1" si="737"/>
        <v>-</v>
      </c>
      <c r="RD80" s="539" t="str">
        <f t="shared" ca="1" si="737"/>
        <v>-</v>
      </c>
      <c r="RE80" s="539" t="str">
        <f t="shared" ca="1" si="737"/>
        <v>-</v>
      </c>
      <c r="RF80" s="539" t="str">
        <f t="shared" ca="1" si="737"/>
        <v>-</v>
      </c>
      <c r="RG80" s="539" t="str">
        <f t="shared" ca="1" si="737"/>
        <v>-</v>
      </c>
      <c r="RH80" s="539" t="str">
        <f t="shared" ca="1" si="737"/>
        <v>-</v>
      </c>
      <c r="RI80" s="539" t="str">
        <f t="shared" ca="1" si="737"/>
        <v>-</v>
      </c>
      <c r="RJ80" s="539" t="str">
        <f t="shared" ca="1" si="737"/>
        <v>-</v>
      </c>
      <c r="RK80" s="539" t="str">
        <f t="shared" ca="1" si="737"/>
        <v>-</v>
      </c>
      <c r="RL80" s="539" t="str">
        <f t="shared" ca="1" si="737"/>
        <v>-</v>
      </c>
      <c r="RM80" s="539" t="str">
        <f t="shared" ca="1" si="737"/>
        <v>-</v>
      </c>
      <c r="RN80" s="539" t="str">
        <f t="shared" ca="1" si="737"/>
        <v>-</v>
      </c>
      <c r="RO80" s="539" t="str">
        <f t="shared" ca="1" si="737"/>
        <v>-</v>
      </c>
      <c r="RP80" s="539" t="str">
        <f t="shared" ca="1" si="737"/>
        <v>-</v>
      </c>
      <c r="RQ80" s="549" t="str">
        <f t="shared" ref="RQ80:SP80" si="747">IF($O80=RQ$19,TRUE,"-")</f>
        <v>-</v>
      </c>
      <c r="RR80" s="549" t="str">
        <f t="shared" si="747"/>
        <v>-</v>
      </c>
      <c r="RS80" s="549" t="str">
        <f t="shared" si="747"/>
        <v>-</v>
      </c>
      <c r="RT80" s="549" t="str">
        <f t="shared" si="747"/>
        <v>-</v>
      </c>
      <c r="RU80" s="549" t="str">
        <f t="shared" si="747"/>
        <v>-</v>
      </c>
      <c r="RV80" s="549" t="str">
        <f t="shared" si="747"/>
        <v>-</v>
      </c>
      <c r="RW80" s="549" t="str">
        <f t="shared" si="747"/>
        <v>-</v>
      </c>
      <c r="RX80" s="549" t="str">
        <f t="shared" si="747"/>
        <v>-</v>
      </c>
      <c r="RY80" s="549" t="str">
        <f t="shared" si="747"/>
        <v>-</v>
      </c>
      <c r="RZ80" s="549" t="str">
        <f t="shared" si="747"/>
        <v>-</v>
      </c>
      <c r="SA80" s="549" t="str">
        <f t="shared" si="747"/>
        <v>-</v>
      </c>
      <c r="SB80" s="549" t="str">
        <f t="shared" si="747"/>
        <v>-</v>
      </c>
      <c r="SC80" s="549" t="str">
        <f t="shared" si="747"/>
        <v>-</v>
      </c>
      <c r="SD80" s="549" t="str">
        <f t="shared" si="747"/>
        <v>-</v>
      </c>
      <c r="SE80" s="549" t="str">
        <f t="shared" si="747"/>
        <v>-</v>
      </c>
      <c r="SF80" s="549" t="str">
        <f t="shared" si="747"/>
        <v>-</v>
      </c>
      <c r="SG80" s="549" t="str">
        <f t="shared" si="747"/>
        <v>-</v>
      </c>
      <c r="SH80" s="549" t="str">
        <f t="shared" si="747"/>
        <v>-</v>
      </c>
      <c r="SI80" s="549" t="str">
        <f t="shared" si="747"/>
        <v>-</v>
      </c>
      <c r="SJ80" s="549" t="str">
        <f t="shared" si="747"/>
        <v>-</v>
      </c>
      <c r="SK80" s="549" t="str">
        <f t="shared" si="747"/>
        <v>-</v>
      </c>
      <c r="SL80" s="549" t="str">
        <f t="shared" si="747"/>
        <v>-</v>
      </c>
      <c r="SM80" s="549" t="str">
        <f t="shared" si="747"/>
        <v>-</v>
      </c>
      <c r="SN80" s="549" t="str">
        <f t="shared" si="747"/>
        <v>-</v>
      </c>
      <c r="SO80" s="549" t="str">
        <f t="shared" si="747"/>
        <v>-</v>
      </c>
      <c r="SP80" s="549" t="str">
        <f t="shared" si="747"/>
        <v>-</v>
      </c>
      <c r="SQ80" s="539" t="b">
        <f t="shared" si="738"/>
        <v>1</v>
      </c>
      <c r="SR80" s="539" t="b">
        <f t="shared" si="738"/>
        <v>1</v>
      </c>
      <c r="SS80" s="539" t="b">
        <f t="shared" si="738"/>
        <v>1</v>
      </c>
      <c r="ST80" s="539" t="b">
        <f t="shared" si="738"/>
        <v>1</v>
      </c>
      <c r="SU80" s="539" t="b">
        <f t="shared" si="738"/>
        <v>1</v>
      </c>
      <c r="SV80" s="539" t="b">
        <f t="shared" si="738"/>
        <v>1</v>
      </c>
      <c r="SW80" s="539" t="str">
        <f t="shared" ca="1" si="738"/>
        <v>-</v>
      </c>
      <c r="SX80" s="539" t="str">
        <f t="shared" ca="1" si="738"/>
        <v>-</v>
      </c>
      <c r="SY80" s="539" t="str">
        <f t="shared" ca="1" si="738"/>
        <v>-</v>
      </c>
      <c r="SZ80" s="539" t="str">
        <f t="shared" ca="1" si="738"/>
        <v>-</v>
      </c>
      <c r="TA80" s="539" t="str">
        <f t="shared" ca="1" si="738"/>
        <v>-</v>
      </c>
      <c r="TB80" s="539" t="str">
        <f t="shared" ca="1" si="738"/>
        <v>-</v>
      </c>
      <c r="TC80" s="539" t="str">
        <f t="shared" ca="1" si="738"/>
        <v>-</v>
      </c>
      <c r="TD80" s="539" t="str">
        <f t="shared" ca="1" si="738"/>
        <v>-</v>
      </c>
      <c r="TE80" s="539" t="str">
        <f t="shared" ca="1" si="738"/>
        <v>-</v>
      </c>
      <c r="TF80" s="539" t="str">
        <f t="shared" ca="1" si="738"/>
        <v>-</v>
      </c>
      <c r="TG80" s="539" t="str">
        <f t="shared" ca="1" si="738"/>
        <v>-</v>
      </c>
      <c r="TH80" s="539" t="str">
        <f t="shared" ca="1" si="738"/>
        <v>-</v>
      </c>
      <c r="TI80" s="539" t="str">
        <f t="shared" ca="1" si="738"/>
        <v>-</v>
      </c>
      <c r="TJ80" s="539" t="str">
        <f t="shared" ca="1" si="738"/>
        <v>-</v>
      </c>
      <c r="TK80" s="539" t="str">
        <f t="shared" ca="1" si="738"/>
        <v>-</v>
      </c>
      <c r="TL80" s="539" t="str">
        <f t="shared" ca="1" si="738"/>
        <v>-</v>
      </c>
      <c r="TM80" s="539" t="str">
        <f t="shared" ca="1" si="738"/>
        <v>-</v>
      </c>
      <c r="TN80" s="539" t="str">
        <f t="shared" ca="1" si="738"/>
        <v>-</v>
      </c>
      <c r="TO80" s="539" t="str">
        <f t="shared" ca="1" si="738"/>
        <v>-</v>
      </c>
      <c r="TP80" s="539" t="str">
        <f t="shared" ca="1" si="738"/>
        <v>-</v>
      </c>
      <c r="TQ80" s="539" t="str">
        <f t="shared" ca="1" si="738"/>
        <v>-</v>
      </c>
      <c r="TR80" s="539" t="str">
        <f t="shared" ca="1" si="738"/>
        <v>-</v>
      </c>
      <c r="TS80" s="539" t="str">
        <f t="shared" ca="1" si="738"/>
        <v>-</v>
      </c>
      <c r="TT80" s="539" t="str">
        <f t="shared" ca="1" si="738"/>
        <v>-</v>
      </c>
      <c r="TU80" s="539" t="str">
        <f t="shared" ca="1" si="738"/>
        <v>-</v>
      </c>
      <c r="TV80" s="539" t="str">
        <f t="shared" ca="1" si="738"/>
        <v>-</v>
      </c>
      <c r="TW80" s="539" t="str">
        <f t="shared" ca="1" si="738"/>
        <v>-</v>
      </c>
      <c r="TX80" s="539" t="str">
        <f t="shared" ca="1" si="738"/>
        <v>-</v>
      </c>
      <c r="TY80" s="539" t="str">
        <f t="shared" ca="1" si="738"/>
        <v>-</v>
      </c>
      <c r="TZ80" s="539" t="str">
        <f t="shared" ca="1" si="738"/>
        <v>-</v>
      </c>
      <c r="UA80" s="549" t="b">
        <f t="shared" ref="UA80:UZ80" si="748">IF($O80=UA$19,TRUE,"-")</f>
        <v>1</v>
      </c>
      <c r="UB80" s="549" t="b">
        <f t="shared" si="748"/>
        <v>1</v>
      </c>
      <c r="UC80" s="549" t="b">
        <f t="shared" si="748"/>
        <v>1</v>
      </c>
      <c r="UD80" s="549" t="b">
        <f t="shared" si="748"/>
        <v>1</v>
      </c>
      <c r="UE80" s="549" t="b">
        <f t="shared" si="748"/>
        <v>1</v>
      </c>
      <c r="UF80" s="549" t="b">
        <f t="shared" si="748"/>
        <v>1</v>
      </c>
      <c r="UG80" s="549" t="b">
        <f t="shared" si="748"/>
        <v>1</v>
      </c>
      <c r="UH80" s="549" t="b">
        <f t="shared" si="748"/>
        <v>1</v>
      </c>
      <c r="UI80" s="549" t="b">
        <f t="shared" si="748"/>
        <v>1</v>
      </c>
      <c r="UJ80" s="549" t="b">
        <f t="shared" si="748"/>
        <v>1</v>
      </c>
      <c r="UK80" s="549" t="b">
        <f t="shared" si="748"/>
        <v>1</v>
      </c>
      <c r="UL80" s="549" t="b">
        <f t="shared" si="748"/>
        <v>1</v>
      </c>
      <c r="UM80" s="549" t="b">
        <f t="shared" si="748"/>
        <v>1</v>
      </c>
      <c r="UN80" s="549" t="b">
        <f t="shared" si="748"/>
        <v>1</v>
      </c>
      <c r="UO80" s="549" t="b">
        <f t="shared" si="748"/>
        <v>1</v>
      </c>
      <c r="UP80" s="549" t="b">
        <f t="shared" si="748"/>
        <v>1</v>
      </c>
      <c r="UQ80" s="549" t="b">
        <f t="shared" si="748"/>
        <v>1</v>
      </c>
      <c r="UR80" s="549" t="b">
        <f t="shared" si="748"/>
        <v>1</v>
      </c>
      <c r="US80" s="549" t="b">
        <f t="shared" si="748"/>
        <v>1</v>
      </c>
      <c r="UT80" s="549" t="b">
        <f t="shared" si="748"/>
        <v>1</v>
      </c>
      <c r="UU80" s="549" t="b">
        <f t="shared" si="748"/>
        <v>1</v>
      </c>
      <c r="UV80" s="549" t="b">
        <f t="shared" si="748"/>
        <v>1</v>
      </c>
      <c r="UW80" s="549" t="b">
        <f t="shared" si="748"/>
        <v>1</v>
      </c>
      <c r="UX80" s="549" t="b">
        <f t="shared" si="748"/>
        <v>1</v>
      </c>
      <c r="UY80" s="549" t="b">
        <f t="shared" si="748"/>
        <v>1</v>
      </c>
      <c r="UZ80" s="549" t="b">
        <f t="shared" si="748"/>
        <v>1</v>
      </c>
      <c r="VA80" s="19">
        <f t="shared" ca="1" si="671"/>
        <v>0</v>
      </c>
      <c r="VB80" s="23">
        <v>0</v>
      </c>
    </row>
    <row r="81" spans="1:574" outlineLevel="2">
      <c r="A81" s="21">
        <f t="shared" si="93"/>
        <v>76</v>
      </c>
      <c r="B81" s="21"/>
      <c r="D81" s="14"/>
      <c r="E81" t="b">
        <v>0</v>
      </c>
      <c r="H81" s="211"/>
      <c r="I81" s="21"/>
      <c r="J81" s="21"/>
      <c r="K81" s="21"/>
      <c r="L81" s="21"/>
      <c r="M81" s="21"/>
      <c r="N81" s="21"/>
      <c r="O81" s="21"/>
      <c r="P81" s="21"/>
      <c r="Q81" s="21"/>
      <c r="R81" s="21"/>
      <c r="S81" s="21"/>
      <c r="T81" s="21"/>
      <c r="U81" s="21"/>
      <c r="V81" s="21"/>
      <c r="W81" s="21"/>
      <c r="X81" s="21"/>
      <c r="Y81" s="211"/>
      <c r="Z81" s="211"/>
      <c r="AA81" s="211"/>
      <c r="AB81" s="211"/>
      <c r="AC81" s="21"/>
      <c r="AD81" s="211"/>
      <c r="AE81" s="211"/>
      <c r="AF81" s="211"/>
      <c r="AG81" s="211"/>
      <c r="AH81" s="211"/>
      <c r="AI81" s="211"/>
      <c r="AJ81" s="211"/>
      <c r="AK81" s="211"/>
      <c r="AQ81" s="211"/>
      <c r="AR81" s="211"/>
      <c r="AS81" s="228" t="str">
        <f ca="1">"blank "&amp;TEXT(RAND(),"0.000")</f>
        <v>blank 0.636</v>
      </c>
      <c r="AT81" s="9" t="str">
        <f ca="1">IF(COUNTIF(AS$5:AS81,AS81)=1,"-","Dup")</f>
        <v>-</v>
      </c>
      <c r="AU81" s="9"/>
      <c r="AV81" s="14"/>
      <c r="AW81" s="14"/>
      <c r="AX81" s="14"/>
      <c r="AY81" s="14"/>
      <c r="AZ81" s="14"/>
      <c r="BA81" s="14"/>
      <c r="BB81" s="14"/>
      <c r="BC81" s="14"/>
      <c r="BD81" s="9"/>
      <c r="BE81" s="14"/>
      <c r="BF81" s="14"/>
      <c r="BG81" s="14"/>
      <c r="BH81" s="14"/>
      <c r="BI81" s="14"/>
      <c r="BJ81" s="14"/>
      <c r="BK81" s="14"/>
      <c r="BL81" s="9"/>
      <c r="BM81" s="14"/>
      <c r="BN81" s="14"/>
      <c r="BO81" s="14"/>
      <c r="BP81" s="14"/>
      <c r="BQ81" s="14"/>
      <c r="BR81" s="14"/>
      <c r="BS81" s="14"/>
      <c r="BT81" s="14"/>
      <c r="BU81" s="14"/>
      <c r="BV81" s="14"/>
      <c r="BW81" s="14"/>
      <c r="BX81" s="9"/>
      <c r="BY81" s="14"/>
      <c r="BZ81" s="14"/>
      <c r="CA81" s="14"/>
      <c r="CB81" s="14"/>
      <c r="CC81" s="14"/>
      <c r="CD81" s="14"/>
      <c r="CE81" s="14"/>
      <c r="CF81" s="14"/>
      <c r="CG81" s="14"/>
      <c r="CH81" s="14"/>
      <c r="CI81" s="9"/>
      <c r="CJ81" s="14"/>
      <c r="CK81" s="14"/>
      <c r="CL81" s="14"/>
      <c r="CM81" s="14"/>
      <c r="CN81" s="14"/>
      <c r="CO81" s="14"/>
      <c r="CP81" s="14"/>
      <c r="CQ81" s="14"/>
      <c r="CR81" s="14"/>
      <c r="CS81" s="14"/>
      <c r="CT81" s="14"/>
      <c r="CU81" s="14"/>
      <c r="CV81" s="14"/>
      <c r="CW81" s="14"/>
      <c r="CX81" s="14"/>
      <c r="CY81" s="14"/>
      <c r="CZ81" s="14"/>
      <c r="DA81" s="14"/>
      <c r="DB81" s="14"/>
      <c r="DC81" s="14"/>
      <c r="DD81" s="14"/>
      <c r="DE81" s="14"/>
      <c r="DF81" s="14"/>
      <c r="DG81" s="14"/>
      <c r="DH81" s="14"/>
      <c r="DI81" s="14"/>
      <c r="DJ81" s="14"/>
      <c r="DK81" s="14"/>
      <c r="DL81" s="14"/>
      <c r="DM81" s="14"/>
      <c r="DN81" s="14"/>
      <c r="DO81" s="14"/>
      <c r="DP81" s="14"/>
      <c r="DQ81" s="14"/>
      <c r="DR81" s="9"/>
      <c r="DS81" s="14"/>
      <c r="DT81" s="14"/>
      <c r="DU81" s="14"/>
      <c r="DV81" s="14"/>
      <c r="DW81" s="14"/>
      <c r="DX81" s="14"/>
      <c r="DY81" s="14"/>
      <c r="DZ81" s="14"/>
      <c r="EA81" s="14"/>
      <c r="EB81" s="14"/>
      <c r="EC81" s="14"/>
      <c r="ED81" s="14"/>
      <c r="EE81" s="14"/>
      <c r="EF81" s="14"/>
      <c r="EG81" s="14"/>
      <c r="EH81" s="14"/>
      <c r="EI81" s="14"/>
      <c r="EJ81" s="14"/>
      <c r="EK81" s="14"/>
      <c r="EL81" s="14"/>
      <c r="EM81" s="14"/>
      <c r="EN81" s="14"/>
      <c r="EO81" s="14"/>
      <c r="EP81" s="14"/>
      <c r="EQ81" s="14"/>
      <c r="ER81" s="14"/>
      <c r="ES81" s="14"/>
      <c r="ET81" s="14"/>
      <c r="EU81" s="14"/>
      <c r="EV81" s="14"/>
      <c r="EW81" s="14"/>
      <c r="EX81" s="14"/>
      <c r="EY81" s="14"/>
      <c r="EZ81" s="14"/>
      <c r="FA81" s="14"/>
      <c r="FB81" s="14"/>
      <c r="FC81" s="14"/>
      <c r="FD81" s="14"/>
      <c r="FE81" s="14"/>
      <c r="FF81" s="14"/>
      <c r="FG81" s="14"/>
      <c r="FH81" s="14"/>
      <c r="FI81" s="14"/>
      <c r="FJ81" s="14"/>
      <c r="FK81" s="14"/>
      <c r="FL81" s="14"/>
      <c r="FM81" s="14"/>
      <c r="FN81" s="14"/>
      <c r="FO81" s="14"/>
      <c r="FP81" s="14"/>
      <c r="FQ81" s="14"/>
      <c r="FR81" s="14"/>
      <c r="FS81" s="14"/>
      <c r="FT81" s="14"/>
      <c r="FU81" s="14"/>
      <c r="FV81" s="14"/>
      <c r="FW81" s="14"/>
      <c r="FX81" s="14"/>
      <c r="FY81" s="14"/>
      <c r="FZ81" s="14"/>
      <c r="GA81" s="14"/>
      <c r="GB81" s="14"/>
      <c r="GC81" s="14"/>
      <c r="GD81" s="14"/>
      <c r="GE81" s="14"/>
      <c r="GF81" s="14"/>
      <c r="GG81" s="14"/>
      <c r="GH81" s="14"/>
      <c r="GI81" s="14"/>
      <c r="GJ81" s="14"/>
      <c r="GK81" s="14"/>
      <c r="GL81" s="14"/>
      <c r="GM81" s="14"/>
      <c r="GN81" s="14"/>
      <c r="GO81" s="14"/>
      <c r="GP81" s="14"/>
      <c r="GQ81" s="14"/>
      <c r="GR81" s="14"/>
      <c r="GS81" s="14"/>
      <c r="GT81" s="14"/>
      <c r="GU81" s="14"/>
      <c r="GV81" s="14"/>
      <c r="GW81" s="14"/>
      <c r="GX81" s="14"/>
      <c r="GY81" s="14"/>
      <c r="GZ81" s="14"/>
      <c r="HA81" s="14"/>
      <c r="HB81" s="14"/>
      <c r="HC81" s="14"/>
      <c r="HD81" s="14"/>
      <c r="HE81" s="14"/>
      <c r="HF81" s="14"/>
      <c r="HG81" s="14"/>
      <c r="HH81" s="14"/>
      <c r="HI81" s="14"/>
      <c r="HJ81" s="14"/>
      <c r="HK81" s="14"/>
      <c r="HL81" s="14"/>
      <c r="HM81" s="14"/>
      <c r="HN81" s="14"/>
      <c r="HO81" s="14"/>
      <c r="HP81" s="14"/>
      <c r="HQ81" s="14"/>
      <c r="HR81" s="14"/>
      <c r="HS81" s="14"/>
      <c r="HT81" s="14"/>
      <c r="HU81" s="14"/>
      <c r="HV81" s="14"/>
      <c r="HW81" s="14"/>
      <c r="HX81" s="14"/>
      <c r="HY81" s="14"/>
      <c r="HZ81" s="14"/>
      <c r="IA81" s="14"/>
      <c r="IB81" s="14"/>
      <c r="IC81" s="14"/>
      <c r="ID81" s="14"/>
      <c r="IE81" s="14"/>
      <c r="IF81" s="14"/>
      <c r="IG81" s="14"/>
      <c r="IH81" s="14"/>
      <c r="II81" s="14"/>
      <c r="IJ81" s="14"/>
      <c r="IK81" s="14"/>
      <c r="IL81" s="14"/>
      <c r="IM81" s="14"/>
      <c r="IN81" s="14"/>
      <c r="IO81" s="14"/>
      <c r="IP81" s="14"/>
      <c r="IQ81" s="14"/>
      <c r="IR81" s="14"/>
      <c r="IS81" s="14"/>
      <c r="IT81" s="14"/>
      <c r="IU81" s="14"/>
      <c r="IV81" s="14"/>
      <c r="IW81" s="14"/>
      <c r="IX81" s="14"/>
      <c r="IY81" s="14"/>
      <c r="IZ81" s="14"/>
      <c r="JA81" s="9"/>
      <c r="JB81" s="14"/>
      <c r="JC81" s="14"/>
      <c r="JD81" s="14"/>
      <c r="JE81" s="14"/>
      <c r="JF81" s="14"/>
      <c r="JG81" s="14"/>
      <c r="JH81" s="14"/>
      <c r="JI81" s="14"/>
      <c r="JJ81" s="14"/>
      <c r="JK81" s="14"/>
      <c r="JL81" s="14"/>
      <c r="JM81" s="14"/>
      <c r="JN81" s="14"/>
      <c r="JO81" s="14"/>
      <c r="JP81" s="14"/>
      <c r="JQ81" s="14"/>
      <c r="JR81" s="14"/>
      <c r="JS81" s="14"/>
      <c r="JT81" s="14"/>
      <c r="JU81" s="14"/>
      <c r="JV81" s="14"/>
      <c r="JW81" s="14"/>
      <c r="JX81" s="14"/>
      <c r="JY81" s="14"/>
      <c r="JZ81" s="14"/>
      <c r="KA81" s="14"/>
      <c r="KB81" s="14"/>
      <c r="KC81" s="14"/>
      <c r="KD81" s="14"/>
      <c r="KE81" s="14"/>
      <c r="KF81" s="14"/>
      <c r="KG81" s="14"/>
      <c r="KH81" s="14"/>
      <c r="KI81" s="14"/>
      <c r="KJ81" s="14"/>
      <c r="KK81" s="14"/>
      <c r="KL81" s="14"/>
      <c r="KM81" s="14"/>
      <c r="KN81" s="14"/>
      <c r="KO81" s="14"/>
      <c r="KP81" s="14"/>
      <c r="KQ81" s="9"/>
      <c r="KR81" s="14"/>
      <c r="KS81" s="14"/>
      <c r="KT81" s="14"/>
      <c r="KU81" s="14"/>
      <c r="KV81" s="14"/>
      <c r="KW81" s="14"/>
      <c r="KX81" s="14"/>
      <c r="KY81" s="14"/>
      <c r="KZ81" s="14"/>
      <c r="LA81" s="14"/>
      <c r="LB81" s="14"/>
      <c r="LC81" s="14"/>
      <c r="LD81" s="14"/>
      <c r="LE81" s="14"/>
      <c r="LF81" s="14"/>
      <c r="LG81" s="14"/>
      <c r="LH81" s="14"/>
      <c r="LI81" s="14"/>
      <c r="LJ81" s="14"/>
      <c r="LK81" s="14"/>
      <c r="LL81" s="14"/>
      <c r="LM81" s="14"/>
      <c r="LN81" s="14"/>
      <c r="LO81" s="14"/>
      <c r="LP81" s="14"/>
      <c r="LQ81" s="14"/>
      <c r="LR81" s="14"/>
      <c r="LS81" s="14"/>
      <c r="LT81" s="14"/>
      <c r="LU81" s="14"/>
      <c r="LV81" s="14"/>
      <c r="LW81" s="14"/>
      <c r="LX81" s="14"/>
      <c r="LY81" s="14"/>
      <c r="LZ81" s="14"/>
      <c r="MA81" s="14"/>
      <c r="MB81" s="14"/>
      <c r="MC81" s="14"/>
      <c r="MD81" s="14"/>
      <c r="ME81" s="14"/>
      <c r="MF81" s="14"/>
      <c r="MG81" s="14"/>
      <c r="MH81" s="14"/>
      <c r="MI81" s="14"/>
      <c r="MJ81" s="14"/>
      <c r="MK81" s="14"/>
      <c r="ML81" s="14"/>
      <c r="MM81" s="14"/>
      <c r="MN81" s="14"/>
      <c r="MO81" s="14"/>
      <c r="MP81" s="14"/>
      <c r="MQ81" s="14"/>
      <c r="MR81" s="14"/>
      <c r="MS81" s="14"/>
      <c r="MT81" s="9"/>
      <c r="MU81" s="14"/>
      <c r="MV81" s="14"/>
      <c r="MW81" s="14"/>
      <c r="MX81" s="14"/>
      <c r="MY81" s="14"/>
      <c r="MZ81" s="14"/>
      <c r="NA81" s="14"/>
      <c r="NB81" s="9"/>
      <c r="NC81" s="14"/>
      <c r="ND81" s="14"/>
      <c r="NE81" s="14"/>
      <c r="NF81" s="14"/>
      <c r="NG81" s="14"/>
      <c r="NH81" s="14"/>
      <c r="NI81" s="14"/>
      <c r="NJ81" s="14"/>
      <c r="NK81" s="14"/>
      <c r="NL81" s="14"/>
      <c r="NM81" s="14"/>
      <c r="NN81" s="14"/>
      <c r="NO81" s="14"/>
      <c r="NP81" s="14"/>
      <c r="NQ81" s="14"/>
      <c r="NR81" s="14"/>
      <c r="NS81" s="14"/>
      <c r="NT81" s="14"/>
      <c r="NU81" s="14"/>
      <c r="NV81" s="9"/>
      <c r="NW81" s="14"/>
      <c r="NX81" s="14"/>
      <c r="NY81" s="14"/>
      <c r="NZ81" s="14"/>
      <c r="OA81" s="14"/>
      <c r="OB81" s="14"/>
      <c r="OC81" s="14"/>
      <c r="OD81" s="14"/>
      <c r="OE81" s="14"/>
      <c r="OF81" s="14"/>
      <c r="OG81" s="14"/>
      <c r="OH81" s="14"/>
      <c r="OI81" s="14"/>
      <c r="OJ81" s="14"/>
      <c r="OK81" s="14"/>
      <c r="OL81" s="14"/>
      <c r="OM81" s="14"/>
      <c r="ON81" s="14"/>
      <c r="OO81" s="14"/>
      <c r="OP81" s="14"/>
      <c r="OQ81" s="14"/>
      <c r="OR81" s="14"/>
      <c r="OS81" s="14"/>
      <c r="OT81" s="14"/>
      <c r="OU81" s="14"/>
      <c r="OV81" s="14"/>
      <c r="OW81" s="14"/>
      <c r="OX81" s="14"/>
      <c r="OY81" s="14"/>
      <c r="OZ81" s="14"/>
      <c r="PA81" s="14"/>
      <c r="PB81" s="14"/>
      <c r="PC81" s="14"/>
      <c r="PD81" s="14"/>
      <c r="PE81" s="14"/>
      <c r="PF81" s="14"/>
      <c r="PG81" s="14"/>
      <c r="PH81" s="14"/>
      <c r="PI81" s="14"/>
      <c r="PJ81" s="14"/>
      <c r="PK81" s="14"/>
      <c r="PL81" s="14"/>
      <c r="PM81" s="14"/>
      <c r="PN81" s="14"/>
      <c r="PO81" s="14"/>
      <c r="PP81" s="14"/>
      <c r="PQ81" s="14"/>
      <c r="PR81" s="14"/>
      <c r="PS81" s="14"/>
      <c r="PT81" s="14"/>
      <c r="PU81" s="14"/>
      <c r="PV81" s="14"/>
      <c r="PW81" s="14"/>
      <c r="PX81" s="14"/>
      <c r="PY81" s="14"/>
      <c r="PZ81" s="14"/>
      <c r="QA81" s="14"/>
      <c r="QB81" s="14"/>
      <c r="QC81" s="14"/>
      <c r="QD81" s="14"/>
      <c r="QE81" s="14"/>
      <c r="QF81" s="14"/>
      <c r="QG81" s="14"/>
      <c r="QH81" s="14"/>
      <c r="QI81" s="14"/>
      <c r="QJ81" s="14"/>
      <c r="QK81" s="14"/>
      <c r="QL81" s="14"/>
      <c r="QM81" s="14"/>
      <c r="QN81" s="14"/>
      <c r="QO81" s="14"/>
      <c r="QP81" s="14"/>
      <c r="QQ81" s="14"/>
      <c r="QR81" s="14"/>
      <c r="QS81" s="14"/>
      <c r="QT81" s="14"/>
      <c r="QU81" s="14"/>
      <c r="QV81" s="14"/>
      <c r="QW81" s="14"/>
      <c r="QX81" s="14"/>
      <c r="QY81" s="14"/>
      <c r="QZ81" s="14"/>
      <c r="RA81" s="14"/>
      <c r="RB81" s="14"/>
      <c r="RC81" s="14"/>
      <c r="RD81" s="14"/>
      <c r="RE81" s="14"/>
      <c r="RF81" s="14"/>
      <c r="RG81" s="14"/>
      <c r="RH81" s="14"/>
      <c r="RI81" s="14"/>
      <c r="RJ81" s="14"/>
      <c r="RK81" s="14"/>
      <c r="RL81" s="14"/>
      <c r="RM81" s="14"/>
      <c r="RN81" s="14"/>
      <c r="RO81" s="14"/>
      <c r="RP81" s="14"/>
      <c r="RQ81" s="14"/>
      <c r="RR81" s="14"/>
      <c r="RS81" s="14"/>
      <c r="RT81" s="14"/>
      <c r="RU81" s="14"/>
      <c r="RV81" s="14"/>
      <c r="RW81" s="14"/>
      <c r="RX81" s="14"/>
      <c r="RY81" s="14"/>
      <c r="RZ81" s="14"/>
      <c r="SA81" s="14"/>
      <c r="SB81" s="14"/>
      <c r="SC81" s="14"/>
      <c r="SD81" s="14"/>
      <c r="SE81" s="14"/>
      <c r="SF81" s="14"/>
      <c r="SG81" s="14"/>
      <c r="SH81" s="14"/>
      <c r="SI81" s="14"/>
      <c r="SJ81" s="14"/>
      <c r="SK81" s="14"/>
      <c r="SL81" s="14"/>
      <c r="SM81" s="14"/>
      <c r="SN81" s="14"/>
      <c r="SO81" s="14"/>
      <c r="SP81" s="14"/>
      <c r="SQ81" s="14"/>
      <c r="SR81" s="14"/>
      <c r="SS81" s="14"/>
      <c r="ST81" s="14"/>
      <c r="SU81" s="14"/>
      <c r="SV81" s="14"/>
      <c r="SW81" s="14"/>
      <c r="SX81" s="14"/>
      <c r="SY81" s="14"/>
      <c r="SZ81" s="14"/>
      <c r="TA81" s="14"/>
      <c r="TB81" s="14"/>
      <c r="TC81" s="14"/>
      <c r="TD81" s="14"/>
      <c r="TE81" s="14"/>
      <c r="TF81" s="14"/>
      <c r="TG81" s="14"/>
      <c r="TH81" s="14"/>
      <c r="TI81" s="14"/>
      <c r="TJ81" s="14"/>
      <c r="TK81" s="14"/>
      <c r="TL81" s="14"/>
      <c r="TM81" s="14"/>
      <c r="TN81" s="14"/>
      <c r="TO81" s="14"/>
      <c r="TP81" s="14"/>
      <c r="TQ81" s="14"/>
      <c r="TR81" s="14"/>
      <c r="TS81" s="14"/>
      <c r="TT81" s="14"/>
      <c r="TU81" s="14"/>
      <c r="TV81" s="14"/>
      <c r="TW81" s="14"/>
      <c r="TX81" s="14"/>
      <c r="TY81" s="14"/>
      <c r="TZ81" s="14"/>
      <c r="UA81" s="14"/>
      <c r="UB81" s="14"/>
      <c r="UC81" s="14"/>
      <c r="UD81" s="14"/>
      <c r="UE81" s="14"/>
      <c r="UF81" s="14"/>
      <c r="UG81" s="14"/>
      <c r="UH81" s="14"/>
      <c r="UI81" s="14"/>
      <c r="UJ81" s="14"/>
      <c r="UK81" s="14"/>
      <c r="UL81" s="14"/>
      <c r="UM81" s="14"/>
      <c r="UN81" s="14"/>
      <c r="UO81" s="14"/>
      <c r="UP81" s="14"/>
      <c r="UQ81" s="14"/>
      <c r="UR81" s="14"/>
      <c r="US81" s="14"/>
      <c r="UT81" s="14"/>
      <c r="UU81" s="14"/>
      <c r="UV81" s="14"/>
      <c r="UW81" s="14"/>
      <c r="UX81" s="14"/>
      <c r="UY81" s="14"/>
      <c r="UZ81" s="14"/>
      <c r="VA81" s="14"/>
      <c r="VB81" s="23">
        <v>0</v>
      </c>
    </row>
    <row r="82" spans="1:574">
      <c r="A82" s="21">
        <f>ROW(A82)-5</f>
        <v>77</v>
      </c>
      <c r="B82" s="21"/>
      <c r="D82" s="504"/>
      <c r="E82" t="b">
        <v>0</v>
      </c>
      <c r="G82" s="29" t="s">
        <v>1876</v>
      </c>
      <c r="N82" s="268">
        <v>2</v>
      </c>
      <c r="O82" s="211"/>
      <c r="P82" s="268">
        <v>2</v>
      </c>
      <c r="Q82" s="211"/>
      <c r="R82" s="211"/>
      <c r="S82" s="211"/>
      <c r="T82" s="211"/>
      <c r="U82" s="268">
        <v>1</v>
      </c>
      <c r="V82" s="268">
        <v>1</v>
      </c>
      <c r="W82" s="268">
        <v>1</v>
      </c>
      <c r="X82" s="268">
        <v>3</v>
      </c>
      <c r="Y82" s="211"/>
      <c r="Z82" s="211"/>
      <c r="AA82" s="211"/>
      <c r="AB82" s="211"/>
      <c r="AD82" s="211"/>
      <c r="AE82" s="211"/>
      <c r="AF82" s="211"/>
      <c r="AG82" s="211"/>
      <c r="AH82" s="211"/>
      <c r="AI82" s="211"/>
      <c r="AJ82" s="211"/>
      <c r="AK82" s="211"/>
      <c r="AR82" s="211"/>
      <c r="AS82" s="26" t="s">
        <v>1889</v>
      </c>
      <c r="AT82" s="9" t="str">
        <f ca="1">IF(COUNTIF(AS$5:AS82,AS82)=1,"-","Dup")</f>
        <v>-</v>
      </c>
      <c r="AU82" s="9"/>
      <c r="AV82" s="504"/>
      <c r="AW82" s="504"/>
      <c r="AX82" s="504"/>
      <c r="AY82" s="504"/>
      <c r="AZ82" s="504"/>
      <c r="BA82" s="504"/>
      <c r="BB82" s="504"/>
      <c r="BC82" s="504"/>
      <c r="BD82" s="9"/>
      <c r="BE82" s="504"/>
      <c r="BF82" s="504"/>
      <c r="BG82" s="504"/>
      <c r="BH82" s="504"/>
      <c r="BI82" s="504"/>
      <c r="BJ82" s="504"/>
      <c r="BK82" s="504"/>
      <c r="BL82" s="9"/>
      <c r="BM82" s="504"/>
      <c r="BN82" s="504"/>
      <c r="BO82" s="504"/>
      <c r="BP82" s="504"/>
      <c r="BQ82" s="504"/>
      <c r="BR82" s="504"/>
      <c r="BS82" s="504"/>
      <c r="BT82" s="504"/>
      <c r="BU82" s="504"/>
      <c r="BV82" s="504"/>
      <c r="BW82" s="504"/>
      <c r="BX82" s="9"/>
      <c r="BY82" s="504"/>
      <c r="BZ82" s="504"/>
      <c r="CA82" s="504"/>
      <c r="CB82" s="504"/>
      <c r="CC82" s="504"/>
      <c r="CD82" s="504"/>
      <c r="CE82" s="504"/>
      <c r="CF82" s="504"/>
      <c r="CG82" s="504"/>
      <c r="CH82" s="504"/>
      <c r="CI82" s="9"/>
      <c r="CJ82" s="504"/>
      <c r="CK82" s="504"/>
      <c r="CL82" s="504"/>
      <c r="CM82" s="504"/>
      <c r="CN82" s="504"/>
      <c r="CO82" s="504"/>
      <c r="CP82" s="504"/>
      <c r="CQ82" s="504"/>
      <c r="CR82" s="504"/>
      <c r="CS82" s="504"/>
      <c r="CT82" s="504"/>
      <c r="CU82" s="504"/>
      <c r="CV82" s="504"/>
      <c r="CW82" s="504"/>
      <c r="CX82" s="504"/>
      <c r="CY82" s="504"/>
      <c r="CZ82" s="504"/>
      <c r="DA82" s="504"/>
      <c r="DB82" s="504"/>
      <c r="DC82" s="504"/>
      <c r="DD82" s="504"/>
      <c r="DE82" s="504"/>
      <c r="DF82" s="504"/>
      <c r="DG82" s="504"/>
      <c r="DH82" s="504"/>
      <c r="DI82" s="504"/>
      <c r="DJ82" s="504"/>
      <c r="DK82" s="504"/>
      <c r="DL82" s="504"/>
      <c r="DM82" s="504"/>
      <c r="DN82" s="504"/>
      <c r="DO82" s="504"/>
      <c r="DP82" s="504"/>
      <c r="DQ82" s="504"/>
      <c r="DR82" s="9"/>
      <c r="DS82" s="504"/>
      <c r="DT82" s="504"/>
      <c r="DU82" s="504"/>
      <c r="DV82" s="504"/>
      <c r="DW82" s="504"/>
      <c r="DX82" s="504"/>
      <c r="DY82" s="504"/>
      <c r="DZ82" s="504"/>
      <c r="EA82" s="504"/>
      <c r="EB82" s="504"/>
      <c r="EC82" s="504"/>
      <c r="ED82" s="504"/>
      <c r="EE82" s="505"/>
      <c r="EF82" s="504"/>
      <c r="EG82" s="504"/>
      <c r="EH82" s="504"/>
      <c r="EI82" s="504"/>
      <c r="EJ82" s="504"/>
      <c r="EK82" s="504"/>
      <c r="EL82" s="504"/>
      <c r="EM82" s="504"/>
      <c r="EN82" s="504"/>
      <c r="EO82" s="504"/>
      <c r="EP82" s="504"/>
      <c r="EQ82" s="504"/>
      <c r="ER82" s="504"/>
      <c r="ES82" s="504"/>
      <c r="ET82" s="504"/>
      <c r="EU82" s="504"/>
      <c r="EV82" s="504"/>
      <c r="EW82" s="504"/>
      <c r="EX82" s="504"/>
      <c r="EY82" s="504"/>
      <c r="EZ82" s="504"/>
      <c r="FA82" s="504"/>
      <c r="FB82" s="504"/>
      <c r="FC82" s="504"/>
      <c r="FD82" s="504"/>
      <c r="FE82" s="504"/>
      <c r="FF82" s="504"/>
      <c r="FG82" s="504"/>
      <c r="FH82" s="504"/>
      <c r="FI82" s="504"/>
      <c r="FJ82" s="504"/>
      <c r="FK82" s="504"/>
      <c r="FL82" s="504"/>
      <c r="FM82" s="504"/>
      <c r="FN82" s="504"/>
      <c r="FO82" s="504"/>
      <c r="FP82" s="504"/>
      <c r="FQ82" s="504"/>
      <c r="FR82" s="504"/>
      <c r="FS82" s="504"/>
      <c r="FT82" s="504"/>
      <c r="FU82" s="504"/>
      <c r="FV82" s="504"/>
      <c r="FW82" s="504"/>
      <c r="FX82" s="504"/>
      <c r="FY82" s="504"/>
      <c r="FZ82" s="504"/>
      <c r="GA82" s="504"/>
      <c r="GB82" s="504"/>
      <c r="GC82" s="504"/>
      <c r="GD82" s="504"/>
      <c r="GE82" s="504"/>
      <c r="GF82" s="504"/>
      <c r="GG82" s="504"/>
      <c r="GH82" s="504"/>
      <c r="GI82" s="504"/>
      <c r="GJ82" s="504"/>
      <c r="GK82" s="504"/>
      <c r="GL82" s="504"/>
      <c r="GM82" s="504"/>
      <c r="GN82" s="504"/>
      <c r="GO82" s="504"/>
      <c r="GP82" s="504"/>
      <c r="GQ82" s="504"/>
      <c r="GR82" s="504"/>
      <c r="GS82" s="504"/>
      <c r="GT82" s="504"/>
      <c r="GU82" s="504"/>
      <c r="GV82" s="504"/>
      <c r="GW82" s="504"/>
      <c r="GX82" s="504"/>
      <c r="GY82" s="504"/>
      <c r="GZ82" s="504"/>
      <c r="HA82" s="504"/>
      <c r="HB82" s="504"/>
      <c r="HC82" s="504"/>
      <c r="HD82" s="504"/>
      <c r="HE82" s="504"/>
      <c r="HF82" s="504"/>
      <c r="HG82" s="504"/>
      <c r="HH82" s="504"/>
      <c r="HI82" s="504"/>
      <c r="HJ82" s="504"/>
      <c r="HK82" s="504"/>
      <c r="HL82" s="504"/>
      <c r="HM82" s="504"/>
      <c r="HN82" s="504"/>
      <c r="HO82" s="504"/>
      <c r="HP82" s="504"/>
      <c r="HQ82" s="504"/>
      <c r="HR82" s="504"/>
      <c r="HS82" s="504"/>
      <c r="HT82" s="504"/>
      <c r="HU82" s="504"/>
      <c r="HV82" s="504"/>
      <c r="HW82" s="504"/>
      <c r="HX82" s="504"/>
      <c r="HY82" s="504"/>
      <c r="HZ82" s="504"/>
      <c r="IA82" s="504"/>
      <c r="IB82" s="504"/>
      <c r="IC82" s="504"/>
      <c r="ID82" s="504"/>
      <c r="IE82" s="504"/>
      <c r="IF82" s="504"/>
      <c r="IG82" s="504"/>
      <c r="IH82" s="504"/>
      <c r="II82" s="504"/>
      <c r="IJ82" s="504"/>
      <c r="IK82" s="504"/>
      <c r="IL82" s="504"/>
      <c r="IM82" s="504"/>
      <c r="IN82" s="504"/>
      <c r="IO82" s="504"/>
      <c r="IP82" s="504"/>
      <c r="IQ82" s="504"/>
      <c r="IR82" s="504"/>
      <c r="IS82" s="504"/>
      <c r="IT82" s="504"/>
      <c r="IU82" s="504"/>
      <c r="IV82" s="504"/>
      <c r="IW82" s="504"/>
      <c r="IX82" s="504"/>
      <c r="IY82" s="504"/>
      <c r="IZ82" s="504"/>
      <c r="JA82" s="9"/>
      <c r="JB82" s="504"/>
      <c r="JC82" s="504"/>
      <c r="JD82" s="504"/>
      <c r="JE82" s="504"/>
      <c r="JF82" s="504"/>
      <c r="JG82" s="504"/>
      <c r="JH82" s="504"/>
      <c r="JI82" s="504"/>
      <c r="JJ82" s="504"/>
      <c r="JK82" s="504"/>
      <c r="JL82" s="504"/>
      <c r="JM82" s="504"/>
      <c r="JN82" s="504"/>
      <c r="JO82" s="504"/>
      <c r="JP82" s="504"/>
      <c r="JQ82" s="504"/>
      <c r="JR82" s="504"/>
      <c r="JS82" s="504"/>
      <c r="JT82" s="504"/>
      <c r="JU82" s="504"/>
      <c r="JV82" s="504"/>
      <c r="JW82" s="504"/>
      <c r="JX82" s="504"/>
      <c r="JY82" s="504"/>
      <c r="JZ82" s="504"/>
      <c r="KA82" s="504"/>
      <c r="KB82" s="504"/>
      <c r="KC82" s="504"/>
      <c r="KD82" s="504"/>
      <c r="KE82" s="504"/>
      <c r="KF82" s="504"/>
      <c r="KG82" s="504"/>
      <c r="KH82" s="504"/>
      <c r="KI82" s="504"/>
      <c r="KJ82" s="504"/>
      <c r="KK82" s="504"/>
      <c r="KL82" s="504"/>
      <c r="KM82" s="504"/>
      <c r="KN82" s="504"/>
      <c r="KO82" s="504"/>
      <c r="KP82" s="504"/>
      <c r="KQ82" s="9"/>
      <c r="KR82" s="504"/>
      <c r="KS82" s="504"/>
      <c r="KT82" s="504"/>
      <c r="KU82" s="504"/>
      <c r="KV82" s="504"/>
      <c r="KW82" s="504"/>
      <c r="KX82" s="504"/>
      <c r="KY82" s="504"/>
      <c r="KZ82" s="504"/>
      <c r="LA82" s="504"/>
      <c r="LB82" s="504"/>
      <c r="LC82" s="504"/>
      <c r="LD82" s="504"/>
      <c r="LE82" s="504"/>
      <c r="LF82" s="504"/>
      <c r="LG82" s="504"/>
      <c r="LH82" s="504"/>
      <c r="LI82" s="504"/>
      <c r="LJ82" s="504"/>
      <c r="LK82" s="504"/>
      <c r="LL82" s="504"/>
      <c r="LM82" s="504"/>
      <c r="LN82" s="504"/>
      <c r="LO82" s="504"/>
      <c r="LP82" s="504"/>
      <c r="LQ82" s="504"/>
      <c r="LR82" s="504"/>
      <c r="LS82" s="504"/>
      <c r="LT82" s="504"/>
      <c r="LU82" s="504"/>
      <c r="LV82" s="504"/>
      <c r="LW82" s="504"/>
      <c r="LX82" s="504"/>
      <c r="LY82" s="504"/>
      <c r="LZ82" s="504"/>
      <c r="MA82" s="504"/>
      <c r="MB82" s="504"/>
      <c r="MC82" s="504"/>
      <c r="MD82" s="504"/>
      <c r="ME82" s="504"/>
      <c r="MF82" s="504"/>
      <c r="MG82" s="504"/>
      <c r="MH82" s="504"/>
      <c r="MI82" s="504"/>
      <c r="MJ82" s="504"/>
      <c r="MK82" s="504"/>
      <c r="ML82" s="504"/>
      <c r="MM82" s="504"/>
      <c r="MN82" s="504"/>
      <c r="MO82" s="504"/>
      <c r="MP82" s="504"/>
      <c r="MQ82" s="504"/>
      <c r="MR82" s="504"/>
      <c r="MS82" s="504"/>
      <c r="MT82" s="9"/>
      <c r="MU82" s="504"/>
      <c r="MV82" s="504"/>
      <c r="MW82" s="504"/>
      <c r="MX82" s="504"/>
      <c r="MY82" s="504"/>
      <c r="MZ82" s="504"/>
      <c r="NA82" s="504"/>
      <c r="NB82" s="9"/>
      <c r="NC82" s="504"/>
      <c r="ND82" s="504"/>
      <c r="NE82" s="504"/>
      <c r="NF82" s="504"/>
      <c r="NG82" s="504"/>
      <c r="NH82" s="504"/>
      <c r="NI82" s="504"/>
      <c r="NJ82" s="504"/>
      <c r="NK82" s="504"/>
      <c r="NL82" s="504"/>
      <c r="NM82" s="504"/>
      <c r="NN82" s="504"/>
      <c r="NO82" s="504"/>
      <c r="NP82" s="504"/>
      <c r="NQ82" s="504"/>
      <c r="NR82" s="504"/>
      <c r="NS82" s="504"/>
      <c r="NT82" s="504"/>
      <c r="NU82" s="504"/>
      <c r="NV82" s="9"/>
      <c r="NW82" s="504"/>
      <c r="NX82" s="504"/>
      <c r="NY82" s="504"/>
      <c r="NZ82" s="504"/>
      <c r="OA82" s="504"/>
      <c r="OB82" s="504"/>
      <c r="OC82" s="504"/>
      <c r="OD82" s="504"/>
      <c r="OE82" s="504"/>
      <c r="OF82" s="504"/>
      <c r="OG82" s="504"/>
      <c r="OH82" s="504"/>
      <c r="OI82" s="504"/>
      <c r="OJ82" s="504"/>
      <c r="OK82" s="504"/>
      <c r="OL82" s="504"/>
      <c r="OM82" s="504"/>
      <c r="ON82" s="504"/>
      <c r="OO82" s="504"/>
      <c r="OP82" s="504"/>
      <c r="OQ82" s="504"/>
      <c r="OR82" s="504"/>
      <c r="OS82" s="504"/>
      <c r="OT82" s="504"/>
      <c r="OU82" s="504"/>
      <c r="OV82" s="504"/>
      <c r="OW82" s="504"/>
      <c r="OX82" s="504"/>
      <c r="OY82" s="504"/>
      <c r="OZ82" s="504"/>
      <c r="PA82" s="504"/>
      <c r="PB82" s="504"/>
      <c r="PC82" s="504"/>
      <c r="PD82" s="504"/>
      <c r="PE82" s="504"/>
      <c r="PF82" s="504"/>
      <c r="PG82" s="504"/>
      <c r="PH82" s="504"/>
      <c r="PI82" s="504"/>
      <c r="PJ82" s="504"/>
      <c r="PK82" s="504"/>
      <c r="PL82" s="504"/>
      <c r="PM82" s="504"/>
      <c r="PN82" s="504"/>
      <c r="PO82" s="504"/>
      <c r="PP82" s="504"/>
      <c r="PQ82" s="504"/>
      <c r="PR82" s="504"/>
      <c r="PS82" s="504"/>
      <c r="PT82" s="504"/>
      <c r="PU82" s="504"/>
      <c r="PV82" s="504"/>
      <c r="PW82" s="504"/>
      <c r="PX82" s="504"/>
      <c r="PY82" s="504"/>
      <c r="PZ82" s="504"/>
      <c r="QA82" s="504"/>
      <c r="QB82" s="504"/>
      <c r="QC82" s="504"/>
      <c r="QD82" s="504"/>
      <c r="QE82" s="504"/>
      <c r="QF82" s="504"/>
      <c r="QG82" s="504"/>
      <c r="QH82" s="504"/>
      <c r="QI82" s="504"/>
      <c r="QJ82" s="504"/>
      <c r="QK82" s="504"/>
      <c r="QL82" s="504"/>
      <c r="QM82" s="504"/>
      <c r="QN82" s="504"/>
      <c r="QO82" s="504"/>
      <c r="QP82" s="504"/>
      <c r="QQ82" s="504"/>
      <c r="QR82" s="504"/>
      <c r="QS82" s="504"/>
      <c r="QT82" s="504"/>
      <c r="QU82" s="504"/>
      <c r="QV82" s="504"/>
      <c r="QW82" s="504"/>
      <c r="QX82" s="504"/>
      <c r="QY82" s="504"/>
      <c r="QZ82" s="504"/>
      <c r="RA82" s="504"/>
      <c r="RB82" s="504"/>
      <c r="RC82" s="504"/>
      <c r="RD82" s="504"/>
      <c r="RE82" s="504"/>
      <c r="RF82" s="504"/>
      <c r="RG82" s="504"/>
      <c r="RH82" s="504"/>
      <c r="RI82" s="504"/>
      <c r="RJ82" s="504"/>
      <c r="RK82" s="504"/>
      <c r="RL82" s="504"/>
      <c r="RM82" s="504"/>
      <c r="RN82" s="504"/>
      <c r="RO82" s="504"/>
      <c r="RP82" s="504"/>
      <c r="RQ82" s="504"/>
      <c r="RR82" s="504"/>
      <c r="RS82" s="504"/>
      <c r="RT82" s="504"/>
      <c r="RU82" s="504"/>
      <c r="RV82" s="504"/>
      <c r="RW82" s="504"/>
      <c r="RX82" s="504"/>
      <c r="RY82" s="504"/>
      <c r="RZ82" s="504"/>
      <c r="SA82" s="504"/>
      <c r="SB82" s="504"/>
      <c r="SC82" s="504"/>
      <c r="SD82" s="504"/>
      <c r="SE82" s="504"/>
      <c r="SF82" s="504"/>
      <c r="SG82" s="504"/>
      <c r="SH82" s="504"/>
      <c r="SI82" s="504"/>
      <c r="SJ82" s="504"/>
      <c r="SK82" s="504"/>
      <c r="SL82" s="504"/>
      <c r="SM82" s="504"/>
      <c r="SN82" s="504"/>
      <c r="SO82" s="504"/>
      <c r="SP82" s="504"/>
      <c r="SQ82" s="504"/>
      <c r="SR82" s="504"/>
      <c r="SS82" s="504"/>
      <c r="ST82" s="504"/>
      <c r="SU82" s="504"/>
      <c r="SV82" s="504"/>
      <c r="SW82" s="504"/>
      <c r="SX82" s="504"/>
      <c r="SY82" s="504"/>
      <c r="SZ82" s="504"/>
      <c r="TA82" s="504"/>
      <c r="TB82" s="504"/>
      <c r="TC82" s="504"/>
      <c r="TD82" s="504"/>
      <c r="TE82" s="504"/>
      <c r="TF82" s="504"/>
      <c r="TG82" s="504"/>
      <c r="TH82" s="504"/>
      <c r="TI82" s="504"/>
      <c r="TJ82" s="504"/>
      <c r="TK82" s="504"/>
      <c r="TL82" s="504"/>
      <c r="TM82" s="504"/>
      <c r="TN82" s="504"/>
      <c r="TO82" s="504"/>
      <c r="TP82" s="504"/>
      <c r="TQ82" s="504"/>
      <c r="TR82" s="504"/>
      <c r="TS82" s="504"/>
      <c r="TT82" s="504"/>
      <c r="TU82" s="504"/>
      <c r="TV82" s="504"/>
      <c r="TW82" s="504"/>
      <c r="TX82" s="504"/>
      <c r="TY82" s="504"/>
      <c r="TZ82" s="504"/>
      <c r="UA82" s="504"/>
      <c r="UB82" s="504"/>
      <c r="UC82" s="504"/>
      <c r="UD82" s="504"/>
      <c r="UE82" s="504"/>
      <c r="UF82" s="504"/>
      <c r="UG82" s="504"/>
      <c r="UH82" s="504"/>
      <c r="UI82" s="504"/>
      <c r="UJ82" s="504"/>
      <c r="UK82" s="504"/>
      <c r="UL82" s="504"/>
      <c r="UM82" s="504"/>
      <c r="UN82" s="504"/>
      <c r="UO82" s="504"/>
      <c r="UP82" s="504"/>
      <c r="UQ82" s="504"/>
      <c r="UR82" s="504"/>
      <c r="US82" s="504"/>
      <c r="UT82" s="504"/>
      <c r="UU82" s="504"/>
      <c r="UV82" s="504"/>
      <c r="UW82" s="504"/>
      <c r="UX82" s="504"/>
      <c r="UY82" s="504"/>
      <c r="UZ82" s="504"/>
      <c r="VA82" s="504"/>
      <c r="VB82" s="23">
        <v>0</v>
      </c>
    </row>
    <row r="83" spans="1:574" outlineLevel="2">
      <c r="A83" s="21">
        <f>ROW(A83)-5</f>
        <v>78</v>
      </c>
      <c r="B83" s="21"/>
      <c r="D83" s="504"/>
      <c r="E83" t="b">
        <v>0</v>
      </c>
      <c r="G83" s="29" t="s">
        <v>1758</v>
      </c>
      <c r="N83" s="574">
        <f>PRODUCT($P82:$P82)</f>
        <v>2</v>
      </c>
      <c r="O83" s="211"/>
      <c r="P83" s="570">
        <f>PRODUCT($U82:$U82)</f>
        <v>1</v>
      </c>
      <c r="Q83" s="211"/>
      <c r="R83" s="211"/>
      <c r="S83" s="211"/>
      <c r="T83" s="211"/>
      <c r="U83" s="571">
        <f>PRODUCT($V82:$V82)</f>
        <v>1</v>
      </c>
      <c r="V83" s="572">
        <f>PRODUCT($W82:$W82)</f>
        <v>1</v>
      </c>
      <c r="W83" s="573">
        <f>PRODUCT($X82:$X82)</f>
        <v>3</v>
      </c>
      <c r="X83" s="268">
        <v>1</v>
      </c>
      <c r="Y83" s="211"/>
      <c r="Z83" s="211"/>
      <c r="AA83" s="211"/>
      <c r="AB83" s="211"/>
      <c r="AD83" s="211"/>
      <c r="AE83" s="211"/>
      <c r="AF83" s="211"/>
      <c r="AG83" s="211"/>
      <c r="AH83" s="211"/>
      <c r="AI83" s="211"/>
      <c r="AJ83" s="211"/>
      <c r="AK83" s="211"/>
      <c r="AR83">
        <f>PRODUCT($H82:$AR82)</f>
        <v>12</v>
      </c>
      <c r="AS83" s="551" t="str">
        <f>AS82&amp;" "&amp;$AR83&amp;" trials (if complete)"</f>
        <v>farm_plan 12 trials (if complete)</v>
      </c>
      <c r="AT83" s="9" t="str">
        <f ca="1">IF(COUNTIF(AS$5:AS83,AS83)=1,"-","Dup")</f>
        <v>-</v>
      </c>
      <c r="AU83" s="9"/>
      <c r="AV83" s="504"/>
      <c r="AW83" s="504"/>
      <c r="AX83" s="504"/>
      <c r="AY83" s="504"/>
      <c r="AZ83" s="504"/>
      <c r="BA83" s="504"/>
      <c r="BB83" s="504"/>
      <c r="BC83" s="504"/>
      <c r="BD83" s="9"/>
      <c r="BE83" s="504"/>
      <c r="BF83" s="504"/>
      <c r="BG83" s="504"/>
      <c r="BH83" s="504"/>
      <c r="BI83" s="504"/>
      <c r="BJ83" s="504"/>
      <c r="BK83" s="504"/>
      <c r="BL83" s="9"/>
      <c r="BM83" s="504"/>
      <c r="BN83" s="504"/>
      <c r="BO83" s="504"/>
      <c r="BP83" s="504"/>
      <c r="BQ83" s="504"/>
      <c r="BR83" s="504"/>
      <c r="BS83" s="504"/>
      <c r="BT83" s="504"/>
      <c r="BU83" s="504"/>
      <c r="BV83" s="504"/>
      <c r="BW83" s="504"/>
      <c r="BX83" s="9"/>
      <c r="BY83" s="504"/>
      <c r="BZ83" s="504"/>
      <c r="CA83" s="504"/>
      <c r="CB83" s="504"/>
      <c r="CC83" s="504"/>
      <c r="CD83" s="504"/>
      <c r="CE83" s="504"/>
      <c r="CF83" s="504"/>
      <c r="CG83" s="504"/>
      <c r="CH83" s="504"/>
      <c r="CI83" s="9"/>
      <c r="CJ83" s="504"/>
      <c r="CK83" s="504"/>
      <c r="CL83" s="504"/>
      <c r="CM83" s="504"/>
      <c r="CN83" s="504"/>
      <c r="CO83" s="504"/>
      <c r="CP83" s="504"/>
      <c r="CQ83" s="504"/>
      <c r="CR83" s="504"/>
      <c r="CS83" s="504"/>
      <c r="CT83" s="504"/>
      <c r="CU83" s="504"/>
      <c r="CV83" s="504"/>
      <c r="CW83" s="504"/>
      <c r="CX83" s="504"/>
      <c r="CY83" s="504"/>
      <c r="CZ83" s="504"/>
      <c r="DA83" s="504"/>
      <c r="DB83" s="504"/>
      <c r="DC83" s="504"/>
      <c r="DD83" s="504"/>
      <c r="DE83" s="504"/>
      <c r="DF83" s="504"/>
      <c r="DG83" s="504"/>
      <c r="DH83" s="504"/>
      <c r="DI83" s="504"/>
      <c r="DJ83" s="504"/>
      <c r="DK83" s="504"/>
      <c r="DL83" s="504"/>
      <c r="DM83" s="504"/>
      <c r="DN83" s="504"/>
      <c r="DO83" s="504"/>
      <c r="DP83" s="504"/>
      <c r="DQ83" s="504"/>
      <c r="DR83" s="9"/>
      <c r="DS83" s="504"/>
      <c r="DT83" s="504"/>
      <c r="DU83" s="504"/>
      <c r="DV83" s="504"/>
      <c r="DW83" s="504"/>
      <c r="DX83" s="504"/>
      <c r="DY83" s="504"/>
      <c r="DZ83" s="504"/>
      <c r="EA83" s="504"/>
      <c r="EB83" s="504"/>
      <c r="EC83" s="504"/>
      <c r="ED83" s="504"/>
      <c r="EE83" s="505"/>
      <c r="EF83" s="504"/>
      <c r="EG83" s="504"/>
      <c r="EH83" s="504"/>
      <c r="EI83" s="504"/>
      <c r="EJ83" s="504"/>
      <c r="EK83" s="504"/>
      <c r="EL83" s="504"/>
      <c r="EM83" s="504"/>
      <c r="EN83" s="504"/>
      <c r="EO83" s="504"/>
      <c r="EP83" s="504"/>
      <c r="EQ83" s="504"/>
      <c r="ER83" s="504"/>
      <c r="ES83" s="504"/>
      <c r="ET83" s="504"/>
      <c r="EU83" s="504"/>
      <c r="EV83" s="504"/>
      <c r="EW83" s="504"/>
      <c r="EX83" s="504"/>
      <c r="EY83" s="504"/>
      <c r="EZ83" s="504"/>
      <c r="FA83" s="504"/>
      <c r="FB83" s="504"/>
      <c r="FC83" s="504"/>
      <c r="FD83" s="504"/>
      <c r="FE83" s="504"/>
      <c r="FF83" s="504"/>
      <c r="FG83" s="504"/>
      <c r="FH83" s="504"/>
      <c r="FI83" s="504"/>
      <c r="FJ83" s="504"/>
      <c r="FK83" s="504"/>
      <c r="FL83" s="504"/>
      <c r="FM83" s="504"/>
      <c r="FN83" s="504"/>
      <c r="FO83" s="504"/>
      <c r="FP83" s="504"/>
      <c r="FQ83" s="504"/>
      <c r="FR83" s="504"/>
      <c r="FS83" s="504"/>
      <c r="FT83" s="504"/>
      <c r="FU83" s="504"/>
      <c r="FV83" s="504"/>
      <c r="FW83" s="504"/>
      <c r="FX83" s="504"/>
      <c r="FY83" s="504"/>
      <c r="FZ83" s="504"/>
      <c r="GA83" s="504"/>
      <c r="GB83" s="504"/>
      <c r="GC83" s="504"/>
      <c r="GD83" s="504"/>
      <c r="GE83" s="504"/>
      <c r="GF83" s="504"/>
      <c r="GG83" s="504"/>
      <c r="GH83" s="504"/>
      <c r="GI83" s="504"/>
      <c r="GJ83" s="504"/>
      <c r="GK83" s="504"/>
      <c r="GL83" s="504"/>
      <c r="GM83" s="504"/>
      <c r="GN83" s="504"/>
      <c r="GO83" s="504"/>
      <c r="GP83" s="504"/>
      <c r="GQ83" s="504"/>
      <c r="GR83" s="504"/>
      <c r="GS83" s="504"/>
      <c r="GT83" s="504"/>
      <c r="GU83" s="504"/>
      <c r="GV83" s="504"/>
      <c r="GW83" s="504"/>
      <c r="GX83" s="504"/>
      <c r="GY83" s="504"/>
      <c r="GZ83" s="504"/>
      <c r="HA83" s="504"/>
      <c r="HB83" s="504"/>
      <c r="HC83" s="504"/>
      <c r="HD83" s="504"/>
      <c r="HE83" s="504"/>
      <c r="HF83" s="504"/>
      <c r="HG83" s="504"/>
      <c r="HH83" s="504"/>
      <c r="HI83" s="504"/>
      <c r="HJ83" s="504"/>
      <c r="HK83" s="504"/>
      <c r="HL83" s="504"/>
      <c r="HM83" s="504"/>
      <c r="HN83" s="504"/>
      <c r="HO83" s="504"/>
      <c r="HP83" s="504"/>
      <c r="HQ83" s="504"/>
      <c r="HR83" s="504"/>
      <c r="HS83" s="504"/>
      <c r="HT83" s="504"/>
      <c r="HU83" s="504"/>
      <c r="HV83" s="504"/>
      <c r="HW83" s="504"/>
      <c r="HX83" s="504"/>
      <c r="HY83" s="504"/>
      <c r="HZ83" s="504"/>
      <c r="IA83" s="504"/>
      <c r="IB83" s="504"/>
      <c r="IC83" s="504"/>
      <c r="ID83" s="504"/>
      <c r="IE83" s="504"/>
      <c r="IF83" s="504"/>
      <c r="IG83" s="504"/>
      <c r="IH83" s="504"/>
      <c r="II83" s="504"/>
      <c r="IJ83" s="504"/>
      <c r="IK83" s="504"/>
      <c r="IL83" s="504"/>
      <c r="IM83" s="504"/>
      <c r="IN83" s="504"/>
      <c r="IO83" s="504"/>
      <c r="IP83" s="504"/>
      <c r="IQ83" s="504"/>
      <c r="IR83" s="504"/>
      <c r="IS83" s="504"/>
      <c r="IT83" s="504"/>
      <c r="IU83" s="504"/>
      <c r="IV83" s="504"/>
      <c r="IW83" s="504"/>
      <c r="IX83" s="504"/>
      <c r="IY83" s="504"/>
      <c r="IZ83" s="504"/>
      <c r="JA83" s="9"/>
      <c r="JB83" s="504"/>
      <c r="JC83" s="504"/>
      <c r="JD83" s="504"/>
      <c r="JE83" s="504"/>
      <c r="JF83" s="504"/>
      <c r="JG83" s="504"/>
      <c r="JH83" s="504"/>
      <c r="JI83" s="504"/>
      <c r="JJ83" s="504"/>
      <c r="JK83" s="504"/>
      <c r="JL83" s="504"/>
      <c r="JM83" s="504"/>
      <c r="JN83" s="504"/>
      <c r="JO83" s="504"/>
      <c r="JP83" s="504"/>
      <c r="JQ83" s="504"/>
      <c r="JR83" s="504"/>
      <c r="JS83" s="504"/>
      <c r="JT83" s="504"/>
      <c r="JU83" s="504"/>
      <c r="JV83" s="504"/>
      <c r="JW83" s="504"/>
      <c r="JX83" s="504"/>
      <c r="JY83" s="504"/>
      <c r="JZ83" s="504"/>
      <c r="KA83" s="504"/>
      <c r="KB83" s="504"/>
      <c r="KC83" s="504"/>
      <c r="KD83" s="504"/>
      <c r="KE83" s="504"/>
      <c r="KF83" s="504"/>
      <c r="KG83" s="504"/>
      <c r="KH83" s="504"/>
      <c r="KI83" s="504"/>
      <c r="KJ83" s="504"/>
      <c r="KK83" s="504"/>
      <c r="KL83" s="504"/>
      <c r="KM83" s="504"/>
      <c r="KN83" s="504"/>
      <c r="KO83" s="504"/>
      <c r="KP83" s="504"/>
      <c r="KQ83" s="9"/>
      <c r="KR83" s="504"/>
      <c r="KS83" s="504"/>
      <c r="KT83" s="504"/>
      <c r="KU83" s="504"/>
      <c r="KV83" s="504"/>
      <c r="KW83" s="504"/>
      <c r="KX83" s="504"/>
      <c r="KY83" s="504"/>
      <c r="KZ83" s="504"/>
      <c r="LA83" s="504"/>
      <c r="LB83" s="504"/>
      <c r="LC83" s="504"/>
      <c r="LD83" s="504"/>
      <c r="LE83" s="504"/>
      <c r="LF83" s="504"/>
      <c r="LG83" s="504"/>
      <c r="LH83" s="504"/>
      <c r="LI83" s="504"/>
      <c r="LJ83" s="504"/>
      <c r="LK83" s="504"/>
      <c r="LL83" s="504"/>
      <c r="LM83" s="504"/>
      <c r="LN83" s="504"/>
      <c r="LO83" s="504"/>
      <c r="LP83" s="504"/>
      <c r="LQ83" s="504"/>
      <c r="LR83" s="504"/>
      <c r="LS83" s="504"/>
      <c r="LT83" s="504"/>
      <c r="LU83" s="504"/>
      <c r="LV83" s="504"/>
      <c r="LW83" s="504"/>
      <c r="LX83" s="504"/>
      <c r="LY83" s="504"/>
      <c r="LZ83" s="504"/>
      <c r="MA83" s="504"/>
      <c r="MB83" s="504"/>
      <c r="MC83" s="504"/>
      <c r="MD83" s="504"/>
      <c r="ME83" s="504"/>
      <c r="MF83" s="504"/>
      <c r="MG83" s="504"/>
      <c r="MH83" s="504"/>
      <c r="MI83" s="504"/>
      <c r="MJ83" s="504"/>
      <c r="MK83" s="504"/>
      <c r="ML83" s="504"/>
      <c r="MM83" s="504"/>
      <c r="MN83" s="504"/>
      <c r="MO83" s="504"/>
      <c r="MP83" s="504"/>
      <c r="MQ83" s="504"/>
      <c r="MR83" s="504"/>
      <c r="MS83" s="504"/>
      <c r="MT83" s="9"/>
      <c r="MU83" s="504"/>
      <c r="MV83" s="504"/>
      <c r="MW83" s="504"/>
      <c r="MX83" s="504"/>
      <c r="MY83" s="504"/>
      <c r="MZ83" s="504"/>
      <c r="NA83" s="504"/>
      <c r="NB83" s="9"/>
      <c r="NC83" s="504"/>
      <c r="ND83" s="504"/>
      <c r="NE83" s="504"/>
      <c r="NF83" s="504"/>
      <c r="NG83" s="504"/>
      <c r="NH83" s="504"/>
      <c r="NI83" s="504"/>
      <c r="NJ83" s="504"/>
      <c r="NK83" s="504"/>
      <c r="NL83" s="504"/>
      <c r="NM83" s="504"/>
      <c r="NN83" s="504"/>
      <c r="NO83" s="504"/>
      <c r="NP83" s="504"/>
      <c r="NQ83" s="504"/>
      <c r="NR83" s="504"/>
      <c r="NS83" s="504"/>
      <c r="NT83" s="504"/>
      <c r="NU83" s="504"/>
      <c r="NV83" s="9"/>
      <c r="NW83" s="504"/>
      <c r="NX83" s="504"/>
      <c r="NY83" s="504"/>
      <c r="NZ83" s="504"/>
      <c r="OA83" s="504"/>
      <c r="OB83" s="504"/>
      <c r="OC83" s="504"/>
      <c r="OD83" s="504"/>
      <c r="OE83" s="504"/>
      <c r="OF83" s="504"/>
      <c r="OG83" s="504"/>
      <c r="OH83" s="504"/>
      <c r="OI83" s="504"/>
      <c r="OJ83" s="504"/>
      <c r="OK83" s="504"/>
      <c r="OL83" s="504"/>
      <c r="OM83" s="504"/>
      <c r="ON83" s="504"/>
      <c r="OO83" s="504"/>
      <c r="OP83" s="504"/>
      <c r="OQ83" s="504"/>
      <c r="OR83" s="504"/>
      <c r="OS83" s="504"/>
      <c r="OT83" s="504"/>
      <c r="OU83" s="504"/>
      <c r="OV83" s="504"/>
      <c r="OW83" s="504"/>
      <c r="OX83" s="504"/>
      <c r="OY83" s="504"/>
      <c r="OZ83" s="504"/>
      <c r="PA83" s="504"/>
      <c r="PB83" s="504"/>
      <c r="PC83" s="504"/>
      <c r="PD83" s="504"/>
      <c r="PE83" s="504"/>
      <c r="PF83" s="504"/>
      <c r="PG83" s="504"/>
      <c r="PH83" s="504"/>
      <c r="PI83" s="504"/>
      <c r="PJ83" s="504"/>
      <c r="PK83" s="504"/>
      <c r="PL83" s="504"/>
      <c r="PM83" s="504"/>
      <c r="PN83" s="504"/>
      <c r="PO83" s="504"/>
      <c r="PP83" s="504"/>
      <c r="PQ83" s="504"/>
      <c r="PR83" s="504"/>
      <c r="PS83" s="504"/>
      <c r="PT83" s="504"/>
      <c r="PU83" s="504"/>
      <c r="PV83" s="504"/>
      <c r="PW83" s="504"/>
      <c r="PX83" s="504"/>
      <c r="PY83" s="504"/>
      <c r="PZ83" s="504"/>
      <c r="QA83" s="504"/>
      <c r="QB83" s="504"/>
      <c r="QC83" s="504"/>
      <c r="QD83" s="504"/>
      <c r="QE83" s="504"/>
      <c r="QF83" s="504"/>
      <c r="QG83" s="504"/>
      <c r="QH83" s="504"/>
      <c r="QI83" s="504"/>
      <c r="QJ83" s="504"/>
      <c r="QK83" s="504"/>
      <c r="QL83" s="504"/>
      <c r="QM83" s="504"/>
      <c r="QN83" s="504"/>
      <c r="QO83" s="504"/>
      <c r="QP83" s="504"/>
      <c r="QQ83" s="504"/>
      <c r="QR83" s="504"/>
      <c r="QS83" s="504"/>
      <c r="QT83" s="504"/>
      <c r="QU83" s="504"/>
      <c r="QV83" s="504"/>
      <c r="QW83" s="504"/>
      <c r="QX83" s="504"/>
      <c r="QY83" s="504"/>
      <c r="QZ83" s="504"/>
      <c r="RA83" s="504"/>
      <c r="RB83" s="504"/>
      <c r="RC83" s="504"/>
      <c r="RD83" s="504"/>
      <c r="RE83" s="504"/>
      <c r="RF83" s="504"/>
      <c r="RG83" s="504"/>
      <c r="RH83" s="504"/>
      <c r="RI83" s="504"/>
      <c r="RJ83" s="504"/>
      <c r="RK83" s="504"/>
      <c r="RL83" s="504"/>
      <c r="RM83" s="504"/>
      <c r="RN83" s="504"/>
      <c r="RO83" s="504"/>
      <c r="RP83" s="504"/>
      <c r="RQ83" s="504"/>
      <c r="RR83" s="504"/>
      <c r="RS83" s="504"/>
      <c r="RT83" s="504"/>
      <c r="RU83" s="504"/>
      <c r="RV83" s="504"/>
      <c r="RW83" s="504"/>
      <c r="RX83" s="504"/>
      <c r="RY83" s="504"/>
      <c r="RZ83" s="504"/>
      <c r="SA83" s="504"/>
      <c r="SB83" s="504"/>
      <c r="SC83" s="504"/>
      <c r="SD83" s="504"/>
      <c r="SE83" s="504"/>
      <c r="SF83" s="504"/>
      <c r="SG83" s="504"/>
      <c r="SH83" s="504"/>
      <c r="SI83" s="504"/>
      <c r="SJ83" s="504"/>
      <c r="SK83" s="504"/>
      <c r="SL83" s="504"/>
      <c r="SM83" s="504"/>
      <c r="SN83" s="504"/>
      <c r="SO83" s="504"/>
      <c r="SP83" s="504"/>
      <c r="SQ83" s="504"/>
      <c r="SR83" s="504"/>
      <c r="SS83" s="504"/>
      <c r="ST83" s="504"/>
      <c r="SU83" s="504"/>
      <c r="SV83" s="504"/>
      <c r="SW83" s="504"/>
      <c r="SX83" s="504"/>
      <c r="SY83" s="504"/>
      <c r="SZ83" s="504"/>
      <c r="TA83" s="504"/>
      <c r="TB83" s="504"/>
      <c r="TC83" s="504"/>
      <c r="TD83" s="504"/>
      <c r="TE83" s="504"/>
      <c r="TF83" s="504"/>
      <c r="TG83" s="504"/>
      <c r="TH83" s="504"/>
      <c r="TI83" s="504"/>
      <c r="TJ83" s="504"/>
      <c r="TK83" s="504"/>
      <c r="TL83" s="504"/>
      <c r="TM83" s="504"/>
      <c r="TN83" s="504"/>
      <c r="TO83" s="504"/>
      <c r="TP83" s="504"/>
      <c r="TQ83" s="504"/>
      <c r="TR83" s="504"/>
      <c r="TS83" s="504"/>
      <c r="TT83" s="504"/>
      <c r="TU83" s="504"/>
      <c r="TV83" s="504"/>
      <c r="TW83" s="504"/>
      <c r="TX83" s="504"/>
      <c r="TY83" s="504"/>
      <c r="TZ83" s="504"/>
      <c r="UA83" s="504"/>
      <c r="UB83" s="504"/>
      <c r="UC83" s="504"/>
      <c r="UD83" s="504"/>
      <c r="UE83" s="504"/>
      <c r="UF83" s="504"/>
      <c r="UG83" s="504"/>
      <c r="UH83" s="504"/>
      <c r="UI83" s="504"/>
      <c r="UJ83" s="504"/>
      <c r="UK83" s="504"/>
      <c r="UL83" s="504"/>
      <c r="UM83" s="504"/>
      <c r="UN83" s="504"/>
      <c r="UO83" s="504"/>
      <c r="UP83" s="504"/>
      <c r="UQ83" s="504"/>
      <c r="UR83" s="504"/>
      <c r="US83" s="504"/>
      <c r="UT83" s="504"/>
      <c r="UU83" s="504"/>
      <c r="UV83" s="504"/>
      <c r="UW83" s="504"/>
      <c r="UX83" s="504"/>
      <c r="UY83" s="504"/>
      <c r="UZ83" s="504"/>
      <c r="VA83" s="504"/>
      <c r="VB83" s="23">
        <v>0</v>
      </c>
    </row>
    <row r="84" spans="1:574" outlineLevel="1">
      <c r="A84" s="21">
        <f t="shared" si="93"/>
        <v>79</v>
      </c>
      <c r="B84" s="21">
        <f>$A$23</f>
        <v>18</v>
      </c>
      <c r="C84">
        <v>109</v>
      </c>
      <c r="D84" s="19" t="str">
        <f t="shared" ref="D84" ca="1" si="749">OFFSET(D$5,$B84,0)</f>
        <v>SNSW</v>
      </c>
      <c r="E84" t="b">
        <v>1</v>
      </c>
      <c r="F84" t="b">
        <v>0</v>
      </c>
      <c r="G84" t="b">
        <f t="shared" ref="G84" si="750">E84</f>
        <v>1</v>
      </c>
      <c r="H84" s="26">
        <v>0</v>
      </c>
      <c r="I84" s="26">
        <v>2</v>
      </c>
      <c r="J84" s="26">
        <v>1</v>
      </c>
      <c r="K84" s="26" t="str">
        <f>""</f>
        <v/>
      </c>
      <c r="L84" s="26">
        <v>0</v>
      </c>
      <c r="M84" s="26">
        <f>d.Region</f>
        <v>2</v>
      </c>
      <c r="N84" s="26">
        <v>2</v>
      </c>
      <c r="O84" s="26">
        <v>3</v>
      </c>
      <c r="P84" s="26">
        <v>2</v>
      </c>
      <c r="Q84" s="26">
        <v>0</v>
      </c>
      <c r="R84" s="26">
        <v>0</v>
      </c>
      <c r="S84" s="26">
        <v>0</v>
      </c>
      <c r="T84" s="26">
        <v>0</v>
      </c>
      <c r="U84" s="26">
        <v>1</v>
      </c>
      <c r="V84" s="116">
        <v>1</v>
      </c>
      <c r="W84" s="116">
        <v>1</v>
      </c>
      <c r="X84" s="116">
        <v>1</v>
      </c>
      <c r="Y84" s="211"/>
      <c r="Z84" s="211"/>
      <c r="AA84" s="211"/>
      <c r="AB84" s="211"/>
      <c r="AC84" s="26">
        <v>0</v>
      </c>
      <c r="AD84" s="211"/>
      <c r="AE84" s="211"/>
      <c r="AF84" s="211"/>
      <c r="AG84" s="211"/>
      <c r="AH84" s="211"/>
      <c r="AI84" s="211"/>
      <c r="AJ84" s="211"/>
      <c r="AK84" s="211"/>
      <c r="AL84" s="136">
        <f t="shared" ref="AL84" si="751">INDEX(i.StdELMan,($M84-1)*12+($N84-1)*3+$O84,AL$16)</f>
        <v>2</v>
      </c>
      <c r="AM84" s="136">
        <f>INDEX(CHOOSE($O84,DataAutumn!i.AdultDrys,DataWinter!i.AdultDrys,DataSpring!i.AdultDrys),1,$N84)</f>
        <v>3</v>
      </c>
      <c r="AN84" s="5">
        <f t="shared" ref="AN84:AO84" si="752">INDEX(i.FlkStrctr,$N84,AN$15)</f>
        <v>2</v>
      </c>
      <c r="AO84" s="5">
        <f t="shared" si="752"/>
        <v>0</v>
      </c>
      <c r="AP84" s="5">
        <f t="shared" ref="AP84" si="753">INDEX(i.StdELMan,($M84-1)*12+($N84-1)*3+$O84,AP$15)</f>
        <v>1</v>
      </c>
      <c r="AQ84" s="211"/>
      <c r="AR84" s="211"/>
      <c r="AS84" s="356" t="str">
        <f ca="1">LEFT(OFFSET(AS84,-1,0),FIND(" ",OFFSET(AS84,-1,0)))        &amp; TEXT($H84,"00000 ")
&amp; $D84        &amp; IF($JB84=0," FWM","")&amp;IF($JB84=1," MWM","")&amp;IF($JB84=5," Mat","")&amp;IF($JC84=TRUE,"&amp;BBT","    ")
&amp;IF(LN84&lt;&gt;"-", "numbers"&amp;LN84,"")&amp;IF(NJ84," pasture"&amp;ROUND(NK84,0),"") &amp;" Day"&amp;INDEX(i.DOY,$O84,1)
&amp; " Scan"&amp;$P84&amp;"-"&amp;$Q84&amp;$R84&amp;$S84&amp;$T84        &amp; " RR"&amp;TEXT($JV84*100,"000p;-00p;000p;@")
&amp; " GP"&amp;TEXT($NA84*100,"000p")        &amp; " WP"&amp;TEXT($MY84*100,"000p")        &amp; " MP"&amp;TEXT($MZ84*100,"000p")
&amp; " T_" &amp; IF(AND($CJ84,$CL84),"TRUE")        &amp; " (F"&amp;3+COUNTIF($CY84:$DB84,TRUE)&amp;3&amp;"N"&amp;$DD84&amp;$DE84&amp;")"</f>
        <v>farm_plan 00000 SNSW MWM    numbers5000 pasture449 Day204 Scan2-0000 RR000p GP100p WP100p MP100p T_TRUE (F33N11)</v>
      </c>
      <c r="AT84" s="9" t="str">
        <f ca="1">IF(COUNTIF(AS$5:AS84,AS84)=1,"-","Dup")</f>
        <v>-</v>
      </c>
      <c r="AU84" s="9"/>
      <c r="AV84" s="466" t="b">
        <v>1</v>
      </c>
      <c r="AW84" s="466" t="b">
        <v>1</v>
      </c>
      <c r="AX84" s="466" t="b">
        <v>1</v>
      </c>
      <c r="AY84" s="466" t="b">
        <v>1</v>
      </c>
      <c r="AZ84" s="466" t="b">
        <v>1</v>
      </c>
      <c r="BA84" s="466" t="b">
        <v>1</v>
      </c>
      <c r="BB84" s="466" t="b">
        <v>1</v>
      </c>
      <c r="BC84" s="466" t="b">
        <v>1</v>
      </c>
      <c r="BD84" s="9"/>
      <c r="BE84" s="5" t="b">
        <f t="shared" ref="BE84:BJ84" si="754">INDEX(i.model_structure,$I84,BE$15)</f>
        <v>0</v>
      </c>
      <c r="BF84" s="5" t="str">
        <f t="shared" si="754"/>
        <v>-</v>
      </c>
      <c r="BG84" s="5" t="b">
        <f t="shared" si="754"/>
        <v>0</v>
      </c>
      <c r="BH84" s="5" t="b">
        <f t="shared" si="754"/>
        <v>1</v>
      </c>
      <c r="BI84" s="5" t="b">
        <f t="shared" si="754"/>
        <v>1</v>
      </c>
      <c r="BJ84" s="136">
        <f t="shared" si="754"/>
        <v>0</v>
      </c>
      <c r="BK84" s="19" t="b">
        <f t="shared" ref="BK84" ca="1" si="755">OFFSET(BK$5,$B84,0)</f>
        <v>0</v>
      </c>
      <c r="BL84" s="9"/>
      <c r="BM84" s="5" t="str">
        <f t="shared" ref="BM84" ca="1" si="756">IF($N84&lt;&gt;4,OFFSET(BM$5,$B84,0),1)</f>
        <v>-</v>
      </c>
      <c r="BN84" s="19" t="str">
        <f t="shared" ref="BN84:BP84" ca="1" si="757">OFFSET(BN$5,$B84,0)</f>
        <v>-</v>
      </c>
      <c r="BO84" s="19" t="str">
        <f t="shared" ca="1" si="757"/>
        <v>-</v>
      </c>
      <c r="BP84" s="19" t="str">
        <f t="shared" ca="1" si="757"/>
        <v>-</v>
      </c>
      <c r="BQ84" s="5" t="str">
        <f t="shared" ref="BQ84" ca="1" si="758">IF($N84&lt;&gt;4,OFFSET(BQ$5,$B84,0),1)</f>
        <v>-</v>
      </c>
      <c r="BR84" s="19" t="str">
        <f t="shared" ref="BR84" ca="1" si="759">OFFSET(BR$5,$B84,0)</f>
        <v>-</v>
      </c>
      <c r="BS84" s="5" t="str">
        <f t="shared" ref="BS84" ca="1" si="760">IF($N84&lt;&gt;4,OFFSET(BS$5,$B84,0),1)</f>
        <v>-</v>
      </c>
      <c r="BT84" s="19" t="str">
        <f t="shared" ref="BT84:BV84" ca="1" si="761">OFFSET(BT$5,$B84,0)</f>
        <v>-</v>
      </c>
      <c r="BU84" s="19" t="str">
        <f t="shared" ca="1" si="761"/>
        <v>-</v>
      </c>
      <c r="BV84" s="19" t="str">
        <f t="shared" ca="1" si="761"/>
        <v>-</v>
      </c>
      <c r="BW84" s="5" t="str">
        <f t="shared" ref="BW84" ca="1" si="762">IF($N84&lt;&gt;4,OFFSET(BW$5,$B84,0),1)</f>
        <v>-</v>
      </c>
      <c r="BX84" s="9"/>
      <c r="BY84" s="5" t="b">
        <f t="shared" ref="BY84" si="763">$K84&lt;0</f>
        <v>0</v>
      </c>
      <c r="BZ84" s="5" t="str">
        <f t="shared" ref="BZ84" ca="1" si="764">IF($K84="",BZ$23,ABS($K84))</f>
        <v>-</v>
      </c>
      <c r="CA84" s="5" t="str">
        <f t="shared" ref="CA84:CH84" ca="1" si="765">IF($K84="",CA$23,ABS($K84)=CA$15)</f>
        <v>-</v>
      </c>
      <c r="CB84" s="5" t="str">
        <f t="shared" ca="1" si="765"/>
        <v>-</v>
      </c>
      <c r="CC84" s="5" t="str">
        <f t="shared" ca="1" si="765"/>
        <v>-</v>
      </c>
      <c r="CD84" s="5" t="str">
        <f t="shared" ca="1" si="765"/>
        <v>-</v>
      </c>
      <c r="CE84" s="5" t="str">
        <f t="shared" ca="1" si="765"/>
        <v>-</v>
      </c>
      <c r="CF84" s="5" t="str">
        <f t="shared" ca="1" si="765"/>
        <v>-</v>
      </c>
      <c r="CG84" s="5" t="str">
        <f t="shared" ca="1" si="765"/>
        <v>-</v>
      </c>
      <c r="CH84" s="5" t="str">
        <f t="shared" ca="1" si="765"/>
        <v>-</v>
      </c>
      <c r="CI84" s="9"/>
      <c r="CJ84" s="12" t="b">
        <v>1</v>
      </c>
      <c r="CK84" s="12" t="b">
        <v>1</v>
      </c>
      <c r="CL84" s="12" t="b">
        <v>1</v>
      </c>
      <c r="CM84" s="12">
        <f>VALUE($M84&amp;$N84&amp;$O84&amp;$X84&amp;$P84&amp;$Q84&amp;$R84&amp;$S84&amp;$T84&amp;"05")</f>
        <v>22312000005</v>
      </c>
      <c r="CN84" s="12" t="b">
        <v>0</v>
      </c>
      <c r="CO84" s="19" t="str">
        <f t="shared" ref="CO84:DQ84" ca="1" si="766">OFFSET(CO$5,$B84,0)</f>
        <v>-</v>
      </c>
      <c r="CP84" s="19" t="str">
        <f t="shared" ca="1" si="766"/>
        <v>-</v>
      </c>
      <c r="CQ84" s="19" t="str">
        <f t="shared" ca="1" si="766"/>
        <v>-</v>
      </c>
      <c r="CR84" s="433">
        <f t="shared" ref="CR84:CT84" si="767">INDEX(i.UserPeriod0,$AP84,CR$15)</f>
        <v>652</v>
      </c>
      <c r="CS84" s="433">
        <f t="shared" si="767"/>
        <v>686</v>
      </c>
      <c r="CT84" s="433">
        <f t="shared" si="767"/>
        <v>721</v>
      </c>
      <c r="CU84" s="144">
        <f t="shared" ref="CU84:CW84" si="768">7*INDEX(i.end_joining,1,CU$15+($AP84-1)*3)</f>
        <v>378</v>
      </c>
      <c r="CV84" s="144">
        <f t="shared" si="768"/>
        <v>413</v>
      </c>
      <c r="CW84" s="144">
        <f t="shared" si="768"/>
        <v>448</v>
      </c>
      <c r="CX84" s="19" t="str">
        <f t="shared" ref="CX84:DN84" ca="1" si="769">OFFSET(CX$5,$B84,0)</f>
        <v>-</v>
      </c>
      <c r="CY84" s="19" t="str">
        <f t="shared" ca="1" si="769"/>
        <v>-</v>
      </c>
      <c r="CZ84" s="19" t="str">
        <f t="shared" ca="1" si="769"/>
        <v>-</v>
      </c>
      <c r="DA84" s="19" t="str">
        <f t="shared" ca="1" si="769"/>
        <v>-</v>
      </c>
      <c r="DB84" s="19" t="str">
        <f t="shared" ca="1" si="769"/>
        <v>-</v>
      </c>
      <c r="DC84" s="19" t="str">
        <f t="shared" ca="1" si="769"/>
        <v>-</v>
      </c>
      <c r="DD84" s="19">
        <f t="shared" ca="1" si="769"/>
        <v>1</v>
      </c>
      <c r="DE84" s="19">
        <f t="shared" ca="1" si="769"/>
        <v>1</v>
      </c>
      <c r="DF84" s="19">
        <f t="shared" ca="1" si="769"/>
        <v>0</v>
      </c>
      <c r="DG84" s="19" t="str">
        <f t="shared" ca="1" si="769"/>
        <v>-</v>
      </c>
      <c r="DH84" s="19" t="str">
        <f t="shared" ca="1" si="769"/>
        <v>-</v>
      </c>
      <c r="DI84" s="19" t="str">
        <f t="shared" ca="1" si="769"/>
        <v>-</v>
      </c>
      <c r="DJ84" s="19" t="str">
        <f t="shared" ca="1" si="769"/>
        <v>-</v>
      </c>
      <c r="DK84" s="19" t="str">
        <f t="shared" ca="1" si="769"/>
        <v>-</v>
      </c>
      <c r="DL84" s="19">
        <f t="shared" ca="1" si="769"/>
        <v>0</v>
      </c>
      <c r="DM84" s="19" t="str">
        <f t="shared" ca="1" si="769"/>
        <v>-</v>
      </c>
      <c r="DN84" s="19" t="str">
        <f t="shared" ca="1" si="769"/>
        <v>-</v>
      </c>
      <c r="DO84" s="19" t="str">
        <f t="shared" ca="1" si="766"/>
        <v>-</v>
      </c>
      <c r="DP84" s="19">
        <f t="shared" ca="1" si="766"/>
        <v>0</v>
      </c>
      <c r="DQ84" s="19">
        <f t="shared" ca="1" si="766"/>
        <v>0</v>
      </c>
      <c r="DR84" s="9"/>
      <c r="DS84" s="19">
        <f t="shared" ref="DS84:EE84" ca="1" si="770">OFFSET(DS$5,$B84,0)</f>
        <v>0</v>
      </c>
      <c r="DT84" s="19">
        <f t="shared" ca="1" si="770"/>
        <v>0</v>
      </c>
      <c r="DU84" s="19">
        <f t="shared" ca="1" si="770"/>
        <v>0</v>
      </c>
      <c r="DV84" s="19">
        <f t="shared" ca="1" si="770"/>
        <v>0</v>
      </c>
      <c r="DW84" s="19">
        <f t="shared" ca="1" si="770"/>
        <v>0</v>
      </c>
      <c r="DX84" s="19">
        <f t="shared" ca="1" si="770"/>
        <v>0</v>
      </c>
      <c r="DY84" s="19">
        <f t="shared" ca="1" si="770"/>
        <v>0</v>
      </c>
      <c r="DZ84" s="19">
        <f t="shared" ca="1" si="770"/>
        <v>0</v>
      </c>
      <c r="EA84" s="19">
        <f t="shared" ca="1" si="770"/>
        <v>0</v>
      </c>
      <c r="EB84" s="19">
        <f t="shared" ca="1" si="770"/>
        <v>0</v>
      </c>
      <c r="EC84" s="19">
        <f t="shared" ca="1" si="770"/>
        <v>0</v>
      </c>
      <c r="ED84" s="19">
        <f t="shared" ca="1" si="770"/>
        <v>0</v>
      </c>
      <c r="EE84" s="19">
        <f t="shared" ca="1" si="770"/>
        <v>0</v>
      </c>
      <c r="EF84" s="433">
        <f t="shared" ref="EF84:EG84" si="771">IF(AND($O84=EF$19,$AE84&lt;&gt;0,$AP84=EF$21),INDEX(i.LTWFeedLevels,$AE84,MOD(EF$15-1,7)+1),0)</f>
        <v>0</v>
      </c>
      <c r="EG84" s="433">
        <f t="shared" si="771"/>
        <v>0</v>
      </c>
      <c r="EH84" s="116">
        <f t="shared" ref="EH84:EL84" si="772">IF(AND($M84=EH$17,$O84=EH$19,$AH84=EH$16,OR($P84=EH$20,EH$20=1),$AP84=EH$21),INDEX(i.FS_Strategy,$AI84+1,$AH84),0)</f>
        <v>0</v>
      </c>
      <c r="EI84" s="116">
        <f t="shared" ca="1" si="772"/>
        <v>0</v>
      </c>
      <c r="EJ84" s="116">
        <f t="shared" ca="1" si="772"/>
        <v>0</v>
      </c>
      <c r="EK84" s="116">
        <f t="shared" ca="1" si="772"/>
        <v>0</v>
      </c>
      <c r="EL84" s="116">
        <f t="shared" ca="1" si="772"/>
        <v>0</v>
      </c>
      <c r="EM84" s="537">
        <f t="shared" ref="EM84" ca="1" si="773">IF(AND($M84=EM$17,$O84=EM$19,$AH84=EM$16,OR($P84=EM$20,EM$20=1),$AP84=EM$21),INDEX(i.FS_Strategy,$AJ84+1,$AH84),0)</f>
        <v>0</v>
      </c>
      <c r="EN84" s="116">
        <f t="shared" ref="EN84:ER84" ca="1" si="774">IF(AND($M84=EN$17,$O84=EN$19,$AH84=EN$16,OR($P84=EN$20,EN$20=1),$AP84=EN$21),INDEX(i.FS_Strategy,$AI84+1,$AH84),0)</f>
        <v>0</v>
      </c>
      <c r="EO84" s="116">
        <f t="shared" ca="1" si="774"/>
        <v>0</v>
      </c>
      <c r="EP84" s="116">
        <f t="shared" ca="1" si="774"/>
        <v>0</v>
      </c>
      <c r="EQ84" s="116">
        <f t="shared" ca="1" si="774"/>
        <v>0</v>
      </c>
      <c r="ER84" s="116">
        <f t="shared" ca="1" si="774"/>
        <v>0</v>
      </c>
      <c r="ES84" s="537">
        <f t="shared" ref="ES84" ca="1" si="775">IF(AND($M84=ES$17,$O84=ES$19,$AH84=ES$16,OR($P84=ES$20,ES$20=1),$AP84=ES$21),INDEX(i.FS_Strategy,$AJ84+1,$AH84),0)</f>
        <v>0</v>
      </c>
      <c r="ET84" s="116">
        <f t="shared" ref="ET84:EX84" ca="1" si="776">IF(AND($M84=ET$17,$O84=ET$19,$AH84=ET$16,OR($P84=ET$20,ET$20=1),$AP84=ET$21),INDEX(i.FS_Strategy,$AI84+1,$AH84),0)</f>
        <v>0</v>
      </c>
      <c r="EU84" s="116">
        <f t="shared" ca="1" si="776"/>
        <v>0</v>
      </c>
      <c r="EV84" s="116">
        <f t="shared" ca="1" si="776"/>
        <v>0</v>
      </c>
      <c r="EW84" s="116">
        <f t="shared" ca="1" si="776"/>
        <v>0</v>
      </c>
      <c r="EX84" s="116">
        <f t="shared" ca="1" si="776"/>
        <v>0</v>
      </c>
      <c r="EY84" s="537">
        <f t="shared" ref="EY84" ca="1" si="777">IF(AND($M84=EY$17,$O84=EY$19,$AH84=EY$16,OR($P84=EY$20,EY$20=1),$AP84=EY$21),INDEX(i.FS_Strategy,$AJ84+1,$AH84),0)</f>
        <v>0</v>
      </c>
      <c r="EZ84" s="116">
        <f t="shared" ref="EZ84:FD84" ca="1" si="778">IF(AND($M84=EZ$17,$O84=EZ$19,$AH84=EZ$16,OR($P84=EZ$20,EZ$20=1),$AP84=EZ$21),INDEX(i.FS_Strategy,$AI84+1,$AH84),0)</f>
        <v>0</v>
      </c>
      <c r="FA84" s="116">
        <f t="shared" ca="1" si="778"/>
        <v>0</v>
      </c>
      <c r="FB84" s="116">
        <f t="shared" ca="1" si="778"/>
        <v>0</v>
      </c>
      <c r="FC84" s="116">
        <f t="shared" ca="1" si="778"/>
        <v>0</v>
      </c>
      <c r="FD84" s="116">
        <f t="shared" ca="1" si="778"/>
        <v>0</v>
      </c>
      <c r="FE84" s="537">
        <f t="shared" ref="FE84" ca="1" si="779">IF(AND($M84=FE$17,$O84=FE$19,$AH84=FE$16,OR($P84=FE$20,FE$20=1),$AP84=FE$21),INDEX(i.FS_Strategy,$AJ84+1,$AH84),0)</f>
        <v>0</v>
      </c>
      <c r="FF84" s="116">
        <f t="shared" ref="FF84:FJ84" ca="1" si="780">IF(AND($M84=FF$17,$O84=FF$19,$AH84=FF$16,OR($P84=FF$20,FF$20=1),$AP84=FF$21),INDEX(i.FS_Strategy,$AI84+1,$AH84),0)</f>
        <v>0</v>
      </c>
      <c r="FG84" s="116">
        <f t="shared" ca="1" si="780"/>
        <v>0</v>
      </c>
      <c r="FH84" s="116">
        <f t="shared" ca="1" si="780"/>
        <v>0</v>
      </c>
      <c r="FI84" s="116">
        <f t="shared" ca="1" si="780"/>
        <v>0</v>
      </c>
      <c r="FJ84" s="116">
        <f t="shared" ca="1" si="780"/>
        <v>0</v>
      </c>
      <c r="FK84" s="537">
        <f t="shared" ref="FK84" ca="1" si="781">IF(AND($M84=FK$17,$O84=FK$19,$AH84=FK$16,OR($P84=FK$20,FK$20=1),$AP84=FK$21),INDEX(i.FS_Strategy,$AJ84+1,$AH84),0)</f>
        <v>0</v>
      </c>
      <c r="FL84" s="116">
        <f t="shared" ref="FL84:FP84" ca="1" si="782">IF(AND($M84=FL$17,$O84=FL$19,$AH84=FL$16,OR($P84=FL$20,FL$20=1),$AP84=FL$21),INDEX(i.FS_Strategy,$AI84+1,$AH84),0)</f>
        <v>0</v>
      </c>
      <c r="FM84" s="116">
        <f t="shared" ca="1" si="782"/>
        <v>0</v>
      </c>
      <c r="FN84" s="116">
        <f t="shared" ca="1" si="782"/>
        <v>0</v>
      </c>
      <c r="FO84" s="116">
        <f t="shared" ca="1" si="782"/>
        <v>0</v>
      </c>
      <c r="FP84" s="116">
        <f t="shared" ca="1" si="782"/>
        <v>0</v>
      </c>
      <c r="FQ84" s="537">
        <f t="shared" ref="FQ84" ca="1" si="783">IF(AND($M84=FQ$17,$O84=FQ$19,$AH84=FQ$16,OR($P84=FQ$20,FQ$20=1),$AP84=FQ$21),INDEX(i.FS_Strategy,$AJ84+1,$AH84),0)</f>
        <v>0</v>
      </c>
      <c r="FR84" s="117">
        <f t="shared" ref="FR84:FU84" ca="1" si="784">IF(AND($M84=FR$17,$O84=FR$19,$AH84=FR$16,OR($P84=FR$20,FR$20=1)),INDEX(i.FS_Strategy,$AJ84+1,$AH84),0)</f>
        <v>0</v>
      </c>
      <c r="FS84" s="117">
        <f t="shared" ca="1" si="784"/>
        <v>0</v>
      </c>
      <c r="FT84" s="117">
        <f t="shared" ca="1" si="784"/>
        <v>0</v>
      </c>
      <c r="FU84" s="117">
        <f t="shared" ca="1" si="784"/>
        <v>0</v>
      </c>
      <c r="FV84" s="556">
        <f t="shared" ref="FV84:GO84" ca="1" si="785">IF(AND($M84=FV$17,$O84=FV$19,$AH84=FV$16,OR($P84=FV$20,FV$20=1)),INDEX(i.FS_Strategy,$AK84+1,$AH84),0)</f>
        <v>0</v>
      </c>
      <c r="FW84" s="556">
        <f t="shared" ca="1" si="785"/>
        <v>0</v>
      </c>
      <c r="FX84" s="556">
        <f t="shared" ca="1" si="785"/>
        <v>0</v>
      </c>
      <c r="FY84" s="556">
        <f t="shared" ca="1" si="785"/>
        <v>0</v>
      </c>
      <c r="FZ84" s="556">
        <f t="shared" ca="1" si="785"/>
        <v>0</v>
      </c>
      <c r="GA84" s="556">
        <f t="shared" ca="1" si="785"/>
        <v>0</v>
      </c>
      <c r="GB84" s="556">
        <f t="shared" ca="1" si="785"/>
        <v>0</v>
      </c>
      <c r="GC84" s="556">
        <f t="shared" ca="1" si="785"/>
        <v>0</v>
      </c>
      <c r="GD84" s="556">
        <f t="shared" ca="1" si="785"/>
        <v>0</v>
      </c>
      <c r="GE84" s="556">
        <f t="shared" ca="1" si="785"/>
        <v>0</v>
      </c>
      <c r="GF84" s="556">
        <f t="shared" ca="1" si="785"/>
        <v>0</v>
      </c>
      <c r="GG84" s="556">
        <f t="shared" ca="1" si="785"/>
        <v>0</v>
      </c>
      <c r="GH84" s="556">
        <f t="shared" ca="1" si="785"/>
        <v>0</v>
      </c>
      <c r="GI84" s="556">
        <f t="shared" ca="1" si="785"/>
        <v>0</v>
      </c>
      <c r="GJ84" s="556">
        <f t="shared" ca="1" si="785"/>
        <v>0</v>
      </c>
      <c r="GK84" s="556">
        <f t="shared" ca="1" si="785"/>
        <v>0</v>
      </c>
      <c r="GL84" s="556">
        <f t="shared" ca="1" si="785"/>
        <v>0</v>
      </c>
      <c r="GM84" s="556">
        <f t="shared" ca="1" si="785"/>
        <v>0</v>
      </c>
      <c r="GN84" s="556">
        <f t="shared" ca="1" si="785"/>
        <v>0</v>
      </c>
      <c r="GO84" s="556">
        <f t="shared" ca="1" si="785"/>
        <v>0</v>
      </c>
      <c r="GP84" s="19">
        <f t="shared" ref="GP84" ca="1" si="786">OFFSET(GP$5,$B84,0)</f>
        <v>0</v>
      </c>
      <c r="GQ84" s="116">
        <f t="shared" ref="GQ84:GU84" ca="1" si="787">IF(AND($M84=GQ$17,$O84=GQ$19,$AH84=GQ$16,OR($P84=GQ$20,GQ$20=1),$AP84=GQ$21),INDEX(i.FS_Strategy,$AI84+1,$AH84),0)</f>
        <v>0</v>
      </c>
      <c r="GR84" s="116">
        <f t="shared" ca="1" si="787"/>
        <v>0</v>
      </c>
      <c r="GS84" s="116">
        <f t="shared" ca="1" si="787"/>
        <v>0</v>
      </c>
      <c r="GT84" s="116">
        <f t="shared" ca="1" si="787"/>
        <v>0</v>
      </c>
      <c r="GU84" s="116">
        <f t="shared" ca="1" si="787"/>
        <v>0</v>
      </c>
      <c r="GV84" s="537">
        <f t="shared" ref="GV84" ca="1" si="788">IF(AND($M84=GV$17,$O84=GV$19,$AH84=GV$16,OR($P84=GV$20,GV$20=1),$AP84=GV$21),INDEX(i.FS_Strategy,$AJ84+1,$AH84),0)</f>
        <v>0</v>
      </c>
      <c r="GW84" s="116">
        <f t="shared" ref="GW84:HA84" ca="1" si="789">IF(AND($M84=GW$17,$O84=GW$19,$AH84=GW$16,OR($P84=GW$20,GW$20=1),$AP84=GW$21),INDEX(i.FS_Strategy,$AI84+1,$AH84),0)</f>
        <v>0</v>
      </c>
      <c r="GX84" s="116">
        <f t="shared" ca="1" si="789"/>
        <v>0</v>
      </c>
      <c r="GY84" s="116">
        <f t="shared" ca="1" si="789"/>
        <v>0</v>
      </c>
      <c r="GZ84" s="116">
        <f t="shared" ca="1" si="789"/>
        <v>0</v>
      </c>
      <c r="HA84" s="116">
        <f t="shared" ca="1" si="789"/>
        <v>0</v>
      </c>
      <c r="HB84" s="537">
        <f t="shared" ref="HB84" ca="1" si="790">IF(AND($M84=HB$17,$O84=HB$19,$AH84=HB$16,OR($P84=HB$20,HB$20=1),$AP84=HB$21),INDEX(i.FS_Strategy,$AJ84+1,$AH84),0)</f>
        <v>0</v>
      </c>
      <c r="HC84" s="116">
        <f t="shared" ref="HC84:HG84" ca="1" si="791">IF(AND($M84=HC$17,$O84=HC$19,$AH84=HC$16,OR($P84=HC$20,HC$20=1),$AP84=HC$21),INDEX(i.FS_Strategy,$AI84+1,$AH84),0)</f>
        <v>0</v>
      </c>
      <c r="HD84" s="116">
        <f t="shared" ca="1" si="791"/>
        <v>0</v>
      </c>
      <c r="HE84" s="116">
        <f t="shared" ca="1" si="791"/>
        <v>0</v>
      </c>
      <c r="HF84" s="116">
        <f t="shared" ca="1" si="791"/>
        <v>0</v>
      </c>
      <c r="HG84" s="116">
        <f t="shared" ca="1" si="791"/>
        <v>0</v>
      </c>
      <c r="HH84" s="537">
        <f t="shared" ref="HH84" ca="1" si="792">IF(AND($M84=HH$17,$O84=HH$19,$AH84=HH$16,OR($P84=HH$20,HH$20=1),$AP84=HH$21),INDEX(i.FS_Strategy,$AJ84+1,$AH84),0)</f>
        <v>0</v>
      </c>
      <c r="HI84" s="116">
        <f t="shared" ref="HI84:HM84" ca="1" si="793">IF(AND($M84=HI$17,$O84=HI$19,$AH84=HI$16,OR($P84=HI$20,HI$20=1),$AP84=HI$21),INDEX(i.FS_Strategy,$AI84+1,$AH84),0)</f>
        <v>0</v>
      </c>
      <c r="HJ84" s="116">
        <f t="shared" ca="1" si="793"/>
        <v>0</v>
      </c>
      <c r="HK84" s="116">
        <f t="shared" ca="1" si="793"/>
        <v>0</v>
      </c>
      <c r="HL84" s="116">
        <f t="shared" ca="1" si="793"/>
        <v>0</v>
      </c>
      <c r="HM84" s="116">
        <f t="shared" ca="1" si="793"/>
        <v>0</v>
      </c>
      <c r="HN84" s="537">
        <f t="shared" ref="HN84" ca="1" si="794">IF(AND($M84=HN$17,$O84=HN$19,$AH84=HN$16,OR($P84=HN$20,HN$20=1),$AP84=HN$21),INDEX(i.FS_Strategy,$AJ84+1,$AH84),0)</f>
        <v>0</v>
      </c>
      <c r="HO84" s="116">
        <f t="shared" ref="HO84:HS84" ca="1" si="795">IF(AND($M84=HO$17,$O84=HO$19,$AH84=HO$16,OR($P84=HO$20,HO$20=1),$AP84=HO$21),INDEX(i.FS_Strategy,$AI84+1,$AH84),0)</f>
        <v>0</v>
      </c>
      <c r="HP84" s="116">
        <f t="shared" ca="1" si="795"/>
        <v>0</v>
      </c>
      <c r="HQ84" s="116">
        <f t="shared" ca="1" si="795"/>
        <v>0</v>
      </c>
      <c r="HR84" s="116">
        <f t="shared" ca="1" si="795"/>
        <v>0</v>
      </c>
      <c r="HS84" s="116">
        <f t="shared" ca="1" si="795"/>
        <v>0</v>
      </c>
      <c r="HT84" s="537">
        <f t="shared" ref="HT84" ca="1" si="796">IF(AND($M84=HT$17,$O84=HT$19,$AH84=HT$16,OR($P84=HT$20,HT$20=1),$AP84=HT$21),INDEX(i.FS_Strategy,$AJ84+1,$AH84),0)</f>
        <v>0</v>
      </c>
      <c r="HU84" s="116">
        <f t="shared" ref="HU84:HY84" ca="1" si="797">IF(AND($M84=HU$17,$O84=HU$19,$AH84=HU$16,OR($P84=HU$20,HU$20=1),$AP84=HU$21),INDEX(i.FS_Strategy,$AI84+1,$AH84),0)</f>
        <v>0</v>
      </c>
      <c r="HV84" s="116">
        <f t="shared" ca="1" si="797"/>
        <v>0</v>
      </c>
      <c r="HW84" s="116">
        <f t="shared" ca="1" si="797"/>
        <v>0</v>
      </c>
      <c r="HX84" s="116">
        <f t="shared" ca="1" si="797"/>
        <v>0</v>
      </c>
      <c r="HY84" s="116">
        <f t="shared" ca="1" si="797"/>
        <v>0</v>
      </c>
      <c r="HZ84" s="537">
        <f t="shared" ref="HZ84" ca="1" si="798">IF(AND($M84=HZ$17,$O84=HZ$19,$AH84=HZ$16,OR($P84=HZ$20,HZ$20=1),$AP84=HZ$21),INDEX(i.FS_Strategy,$AJ84+1,$AH84),0)</f>
        <v>0</v>
      </c>
      <c r="IA84" s="117">
        <f t="shared" ref="IA84:ID84" ca="1" si="799">IF(AND($M84=IA$17,$O84=IA$19,$AH84=IA$16,OR($P84=IA$20,IA$20=1)),INDEX(i.FS_Strategy,$AJ84+1,$AH84),0)</f>
        <v>0</v>
      </c>
      <c r="IB84" s="117">
        <f t="shared" ca="1" si="799"/>
        <v>0</v>
      </c>
      <c r="IC84" s="117">
        <f t="shared" ca="1" si="799"/>
        <v>0</v>
      </c>
      <c r="ID84" s="117">
        <f t="shared" ca="1" si="799"/>
        <v>0</v>
      </c>
      <c r="IE84" s="556">
        <f t="shared" ref="IE84:IX84" ca="1" si="800">IF(AND($M84=IE$17,$O84=IE$19,$AH84=IE$16,OR($P84=IE$20,IE$20=1)),INDEX(i.FS_Strategy,$AK84+1,$AH84),0)</f>
        <v>0</v>
      </c>
      <c r="IF84" s="556">
        <f t="shared" ca="1" si="800"/>
        <v>0</v>
      </c>
      <c r="IG84" s="556">
        <f t="shared" ca="1" si="800"/>
        <v>0</v>
      </c>
      <c r="IH84" s="556">
        <f t="shared" ca="1" si="800"/>
        <v>0</v>
      </c>
      <c r="II84" s="556">
        <f t="shared" ca="1" si="800"/>
        <v>0</v>
      </c>
      <c r="IJ84" s="556">
        <f t="shared" ca="1" si="800"/>
        <v>0</v>
      </c>
      <c r="IK84" s="556">
        <f t="shared" ca="1" si="800"/>
        <v>0</v>
      </c>
      <c r="IL84" s="556">
        <f t="shared" ca="1" si="800"/>
        <v>0</v>
      </c>
      <c r="IM84" s="556">
        <f t="shared" ca="1" si="800"/>
        <v>0</v>
      </c>
      <c r="IN84" s="556">
        <f t="shared" ca="1" si="800"/>
        <v>0</v>
      </c>
      <c r="IO84" s="556">
        <f t="shared" ca="1" si="800"/>
        <v>0</v>
      </c>
      <c r="IP84" s="556">
        <f t="shared" ca="1" si="800"/>
        <v>0</v>
      </c>
      <c r="IQ84" s="556">
        <f t="shared" ca="1" si="800"/>
        <v>0</v>
      </c>
      <c r="IR84" s="556">
        <f t="shared" ca="1" si="800"/>
        <v>0</v>
      </c>
      <c r="IS84" s="556">
        <f t="shared" ca="1" si="800"/>
        <v>0</v>
      </c>
      <c r="IT84" s="556">
        <f t="shared" ca="1" si="800"/>
        <v>0</v>
      </c>
      <c r="IU84" s="556">
        <f t="shared" ca="1" si="800"/>
        <v>0</v>
      </c>
      <c r="IV84" s="556">
        <f t="shared" ca="1" si="800"/>
        <v>0</v>
      </c>
      <c r="IW84" s="556">
        <f t="shared" ca="1" si="800"/>
        <v>0</v>
      </c>
      <c r="IX84" s="556">
        <f t="shared" ca="1" si="800"/>
        <v>0</v>
      </c>
      <c r="IY84" s="19">
        <f t="shared" ref="IY84" ca="1" si="801">OFFSET(IY$5,$B84,0)</f>
        <v>0</v>
      </c>
      <c r="IZ84" s="5">
        <f t="shared" ref="IZ84" si="802">INDEX(i.TOL,$O84,IZ$15)</f>
        <v>67</v>
      </c>
      <c r="JA84" s="9"/>
      <c r="JB84" s="5">
        <f t="shared" ref="JB84:JC84" si="803">INDEX(i.FlkStrctr,$N84,JB$15)</f>
        <v>1</v>
      </c>
      <c r="JC84" s="5" t="b">
        <f t="shared" si="803"/>
        <v>0</v>
      </c>
      <c r="JD84" s="19">
        <f t="shared" ref="JD84:KP84" ca="1" si="804">OFFSET(JD$5,$B84,0)</f>
        <v>0</v>
      </c>
      <c r="JE84" s="5">
        <f t="shared" ref="JE84" si="805">INDEX(i.RR_scenario,$U84,$N84)</f>
        <v>0</v>
      </c>
      <c r="JF84" s="5">
        <f t="shared" ref="JF84" si="806">INDEX(i.dryman,($AM84-1)*4+$AL84,JF$15)</f>
        <v>1.2500000000000001E-2</v>
      </c>
      <c r="JG84" s="5">
        <f t="shared" ref="JG84" si="807">INDEX(i.Triplets_mortality,$AB84+1,JG$15)</f>
        <v>0</v>
      </c>
      <c r="JH84" s="19">
        <f t="shared" ca="1" si="804"/>
        <v>0</v>
      </c>
      <c r="JI84" s="5">
        <f t="shared" ref="JI84" si="808">INDEX(i.FlkStrctr,$N84,JI$15)</f>
        <v>60</v>
      </c>
      <c r="JJ84" s="5">
        <f t="shared" ref="JJ84" si="809">INDEX(i.Triplet_pi_yatf,$AD84+1,JJ$15)</f>
        <v>1</v>
      </c>
      <c r="JK84" s="19">
        <f t="shared" ca="1" si="804"/>
        <v>0</v>
      </c>
      <c r="JL84" s="19">
        <f t="shared" ca="1" si="804"/>
        <v>0</v>
      </c>
      <c r="JM84" s="19">
        <f t="shared" ca="1" si="804"/>
        <v>0</v>
      </c>
      <c r="JN84" s="19">
        <f t="shared" ca="1" si="804"/>
        <v>0</v>
      </c>
      <c r="JO84" s="19">
        <f t="shared" ca="1" si="804"/>
        <v>0</v>
      </c>
      <c r="JP84" s="19">
        <f t="shared" ca="1" si="804"/>
        <v>0</v>
      </c>
      <c r="JQ84" s="19">
        <f t="shared" ca="1" si="804"/>
        <v>0</v>
      </c>
      <c r="JR84" s="19">
        <f t="shared" ca="1" si="804"/>
        <v>0</v>
      </c>
      <c r="JS84" s="19">
        <f t="shared" ca="1" si="804"/>
        <v>0</v>
      </c>
      <c r="JT84" s="19">
        <f t="shared" ca="1" si="804"/>
        <v>0</v>
      </c>
      <c r="JU84" s="19">
        <f t="shared" ca="1" si="804"/>
        <v>0</v>
      </c>
      <c r="JV84" s="19">
        <f t="shared" ca="1" si="804"/>
        <v>0</v>
      </c>
      <c r="JW84" s="19">
        <f t="shared" ca="1" si="804"/>
        <v>0</v>
      </c>
      <c r="JX84" s="19">
        <f t="shared" ca="1" si="804"/>
        <v>0</v>
      </c>
      <c r="JY84" s="19">
        <f t="shared" ca="1" si="804"/>
        <v>0</v>
      </c>
      <c r="JZ84" s="19">
        <f t="shared" ca="1" si="804"/>
        <v>0</v>
      </c>
      <c r="KA84" s="19">
        <f t="shared" ca="1" si="804"/>
        <v>0</v>
      </c>
      <c r="KB84" s="19">
        <f t="shared" ca="1" si="804"/>
        <v>0</v>
      </c>
      <c r="KC84" s="19">
        <f t="shared" ca="1" si="804"/>
        <v>0</v>
      </c>
      <c r="KD84" s="19">
        <f t="shared" ca="1" si="804"/>
        <v>0</v>
      </c>
      <c r="KE84" s="19">
        <f t="shared" ca="1" si="804"/>
        <v>0</v>
      </c>
      <c r="KF84" s="5">
        <f t="shared" ref="KF84:KI84" si="810">INDEX(i.dryman,($AM84-1)*4+$AL84,KF$16)</f>
        <v>0</v>
      </c>
      <c r="KG84" s="5">
        <f t="shared" si="810"/>
        <v>6.25E-2</v>
      </c>
      <c r="KH84" s="5">
        <f t="shared" si="810"/>
        <v>6.25E-2</v>
      </c>
      <c r="KI84" s="5">
        <f t="shared" si="810"/>
        <v>6.25E-2</v>
      </c>
      <c r="KJ84" s="19">
        <f t="shared" ca="1" si="804"/>
        <v>0</v>
      </c>
      <c r="KK84" s="19">
        <f t="shared" ca="1" si="804"/>
        <v>0</v>
      </c>
      <c r="KL84" s="19">
        <f t="shared" ca="1" si="804"/>
        <v>0</v>
      </c>
      <c r="KM84" s="19">
        <f t="shared" ca="1" si="804"/>
        <v>0</v>
      </c>
      <c r="KN84" s="19">
        <f t="shared" ca="1" si="804"/>
        <v>1</v>
      </c>
      <c r="KO84" s="19">
        <f t="shared" ca="1" si="804"/>
        <v>0</v>
      </c>
      <c r="KP84" s="19">
        <f t="shared" ca="1" si="804"/>
        <v>1</v>
      </c>
      <c r="KQ84" s="9"/>
      <c r="KR84" s="5" t="b">
        <f t="shared" ref="KR84" ca="1" si="811">IF($L84&lt;&gt;0,INDEX(i.cropgraze_inc,$L84,KR$15),OFFSET(KR$5,$B84,0))</f>
        <v>1</v>
      </c>
      <c r="KS84" s="5" t="b">
        <f t="shared" ref="KS84:KU84" si="812">($O84=KS$19)</f>
        <v>0</v>
      </c>
      <c r="KT84" s="5" t="b">
        <f t="shared" si="812"/>
        <v>0</v>
      </c>
      <c r="KU84" s="5" t="b">
        <f t="shared" si="812"/>
        <v>1</v>
      </c>
      <c r="KV84" s="136">
        <f t="shared" ref="KV84:KW84" si="813">$P84</f>
        <v>2</v>
      </c>
      <c r="KW84" s="136">
        <f t="shared" si="813"/>
        <v>2</v>
      </c>
      <c r="KX84" s="5" t="b">
        <f t="shared" ref="KX84:LA84" si="814">INDEX(i.dryman,($AM84-1)*4+$AL84,KX$15)</f>
        <v>0</v>
      </c>
      <c r="KY84" s="5" t="b">
        <f t="shared" si="814"/>
        <v>1</v>
      </c>
      <c r="KZ84" s="5" t="b">
        <f t="shared" si="814"/>
        <v>1</v>
      </c>
      <c r="LA84" s="5" t="b">
        <f t="shared" si="814"/>
        <v>0</v>
      </c>
      <c r="LB84" s="5">
        <f t="shared" ref="LB84:LC84" si="815">INDEX(i.dryman,($AM84-1)*4+$AL84,LB$15+$N84-1)</f>
        <v>1</v>
      </c>
      <c r="LC84" s="5">
        <f t="shared" si="815"/>
        <v>0</v>
      </c>
      <c r="LD84" s="5" t="b">
        <f t="shared" ref="LD84" si="816">AND(INDEX(i.dryman,($AM84-1)*4+$AL84,LD$15),($KW84&gt;0))</f>
        <v>0</v>
      </c>
      <c r="LE84" s="5" t="str" cm="1">
        <f t="array" aca="1" ref="LE84" ca="1">IF(OR(LF84:LM84&lt;&gt;"-"),TRUE,"-")</f>
        <v>-</v>
      </c>
      <c r="LF84" s="19" t="str">
        <f t="shared" ref="LF84:LM84" ca="1" si="817">OFFSET(LF$5,$B84,0)</f>
        <v>-</v>
      </c>
      <c r="LG84" s="19" t="str">
        <f t="shared" ca="1" si="817"/>
        <v>-</v>
      </c>
      <c r="LH84" s="19" t="str">
        <f t="shared" ca="1" si="817"/>
        <v>-</v>
      </c>
      <c r="LI84" s="19" t="str">
        <f t="shared" ca="1" si="817"/>
        <v>-</v>
      </c>
      <c r="LJ84" s="19" t="str">
        <f t="shared" ca="1" si="817"/>
        <v>-</v>
      </c>
      <c r="LK84" s="19" t="str">
        <f t="shared" ca="1" si="817"/>
        <v>-</v>
      </c>
      <c r="LL84" s="19" t="str">
        <f t="shared" ca="1" si="817"/>
        <v>-</v>
      </c>
      <c r="LM84" s="19" t="str">
        <f t="shared" ca="1" si="817"/>
        <v>-</v>
      </c>
      <c r="LN84" s="466">
        <v>5000</v>
      </c>
      <c r="LO84" s="5" t="b">
        <f t="array" aca="1" ref="LO84" ca="1">IF(OR(LP84:LV84&lt;&gt;"-"),TRUE,"-")</f>
        <v>1</v>
      </c>
      <c r="LP84" s="19">
        <f t="shared" ref="LP84:LW84" ca="1" si="818">OFFSET(LP$5,$B84,0)</f>
        <v>0</v>
      </c>
      <c r="LQ84" s="19" t="str">
        <f t="shared" ca="1" si="818"/>
        <v>-</v>
      </c>
      <c r="LR84" s="19">
        <f t="shared" ca="1" si="818"/>
        <v>999999</v>
      </c>
      <c r="LS84" s="19">
        <f t="shared" ca="1" si="818"/>
        <v>999999</v>
      </c>
      <c r="LT84" s="19">
        <f t="shared" ca="1" si="818"/>
        <v>999999</v>
      </c>
      <c r="LU84" s="19">
        <f t="shared" ca="1" si="818"/>
        <v>999999</v>
      </c>
      <c r="LV84" s="19">
        <f t="shared" ca="1" si="818"/>
        <v>999999</v>
      </c>
      <c r="LW84" s="19" t="str">
        <f t="shared" ca="1" si="818"/>
        <v>-</v>
      </c>
      <c r="LX84" s="19" t="str">
        <f ca="1">OFFSET(LX$5,$B84,0)</f>
        <v>-</v>
      </c>
      <c r="LY84" s="19" t="str">
        <f ca="1">OFFSET(LY$5,$B84,0)</f>
        <v>-</v>
      </c>
      <c r="LZ84" s="19" t="b">
        <f t="shared" ref="LZ84:MA84" ca="1" si="819">OFFSET(LZ$5,$B84,0)</f>
        <v>1</v>
      </c>
      <c r="MA84" s="19">
        <f t="shared" ca="1" si="819"/>
        <v>0</v>
      </c>
      <c r="MB84" s="5" t="str">
        <f t="shared" ref="MB84:ME84" si="820">INDEX(i.FlkStrctr,$N84,MB$15)</f>
        <v>-</v>
      </c>
      <c r="MC84" s="5" t="str">
        <f t="shared" si="820"/>
        <v>-</v>
      </c>
      <c r="MD84" s="5" t="str">
        <f t="shared" si="820"/>
        <v>-</v>
      </c>
      <c r="ME84" s="5" t="str">
        <f t="shared" si="820"/>
        <v>-</v>
      </c>
      <c r="MF84" s="19" t="str">
        <f t="shared" ref="MF84:NU84" ca="1" si="821">OFFSET(MF$5,$B84,0)</f>
        <v>-</v>
      </c>
      <c r="MG84" s="19" t="str">
        <f t="shared" ca="1" si="821"/>
        <v>-</v>
      </c>
      <c r="MH84" s="19" t="str">
        <f t="shared" ca="1" si="821"/>
        <v>-</v>
      </c>
      <c r="MI84" s="19" t="str">
        <f t="shared" ca="1" si="821"/>
        <v>-</v>
      </c>
      <c r="MJ84" s="19">
        <f t="shared" ca="1" si="821"/>
        <v>0.5</v>
      </c>
      <c r="MK84" s="19">
        <f t="shared" ca="1" si="821"/>
        <v>0.5</v>
      </c>
      <c r="ML84" s="19" t="str">
        <f t="shared" ca="1" si="821"/>
        <v>-</v>
      </c>
      <c r="MM84" s="5">
        <f t="shared" ref="MM84:MR84" si="822">INDEX(i.FlkStrctr,$N84,MM$15)</f>
        <v>0</v>
      </c>
      <c r="MN84" s="5">
        <f t="shared" si="822"/>
        <v>500</v>
      </c>
      <c r="MO84" s="5">
        <f t="shared" si="822"/>
        <v>500</v>
      </c>
      <c r="MP84" s="5" t="str">
        <f t="shared" si="822"/>
        <v>-</v>
      </c>
      <c r="MQ84" s="5">
        <f t="shared" si="822"/>
        <v>150</v>
      </c>
      <c r="MR84" s="5">
        <f t="shared" si="822"/>
        <v>364</v>
      </c>
      <c r="MS84" s="5">
        <v>0.5</v>
      </c>
      <c r="MT84" s="9"/>
      <c r="MU84" s="19">
        <f t="shared" ca="1" si="821"/>
        <v>70</v>
      </c>
      <c r="MV84" s="19">
        <f t="shared" ca="1" si="821"/>
        <v>50</v>
      </c>
      <c r="MW84" s="19">
        <f t="shared" ca="1" si="821"/>
        <v>75</v>
      </c>
      <c r="MX84" s="19">
        <f t="shared" ca="1" si="821"/>
        <v>50</v>
      </c>
      <c r="MY84" s="5">
        <f t="shared" ref="MY84" si="823">INDEX(i.WoolPrices,$W84,MY$15)</f>
        <v>1</v>
      </c>
      <c r="MZ84" s="5">
        <f t="shared" ref="MZ84" si="824">INDEX(i.MeatPrices,$X84,MZ$15)</f>
        <v>1</v>
      </c>
      <c r="NA84" s="5">
        <f t="shared" ref="NA84" si="825">INDEX(i.GrainPrices,$V84,NA$15)</f>
        <v>1</v>
      </c>
      <c r="NB84" s="9"/>
      <c r="NC84" s="19" t="b">
        <f t="shared" ref="NC84:NL84" ca="1" si="826">OFFSET(NC$5,$B84,0)</f>
        <v>0</v>
      </c>
      <c r="ND84" s="19" t="b">
        <f t="shared" ca="1" si="826"/>
        <v>0</v>
      </c>
      <c r="NE84" s="19">
        <f t="shared" ca="1" si="826"/>
        <v>2</v>
      </c>
      <c r="NF84" s="19">
        <f t="shared" ca="1" si="826"/>
        <v>1</v>
      </c>
      <c r="NG84" s="19">
        <f t="shared" ca="1" si="826"/>
        <v>2</v>
      </c>
      <c r="NH84" s="19">
        <f t="shared" ca="1" si="826"/>
        <v>0</v>
      </c>
      <c r="NI84" s="19" t="str">
        <f t="shared" ca="1" si="826"/>
        <v>-</v>
      </c>
      <c r="NJ84" s="466" t="b">
        <v>1</v>
      </c>
      <c r="NK84" s="19">
        <f t="shared" ca="1" si="826"/>
        <v>448.65000000000003</v>
      </c>
      <c r="NL84" s="19" t="str">
        <f t="shared" ca="1" si="826"/>
        <v>-</v>
      </c>
      <c r="NM84" s="19">
        <f t="shared" ca="1" si="821"/>
        <v>1</v>
      </c>
      <c r="NN84" s="19">
        <f t="shared" ca="1" si="821"/>
        <v>1</v>
      </c>
      <c r="NO84" s="19">
        <f t="shared" ca="1" si="821"/>
        <v>1</v>
      </c>
      <c r="NP84" s="19">
        <f t="shared" ca="1" si="821"/>
        <v>1</v>
      </c>
      <c r="NQ84" s="19">
        <f t="shared" ca="1" si="821"/>
        <v>1</v>
      </c>
      <c r="NR84" s="19">
        <f t="shared" ca="1" si="821"/>
        <v>1</v>
      </c>
      <c r="NS84" s="19">
        <f t="shared" ca="1" si="821"/>
        <v>1</v>
      </c>
      <c r="NT84" s="19">
        <f t="shared" ca="1" si="821"/>
        <v>1</v>
      </c>
      <c r="NU84" s="19">
        <f t="shared" ca="1" si="821"/>
        <v>1</v>
      </c>
      <c r="NV84" s="9"/>
      <c r="NW84" s="539" t="str">
        <f t="shared" ref="NW84:PF84" si="827">IF(AND($O84=NW$19, $AP84=NW$21),TRUE,"-")</f>
        <v>-</v>
      </c>
      <c r="NX84" s="539" t="str">
        <f t="shared" si="827"/>
        <v>-</v>
      </c>
      <c r="NY84" s="539" t="str">
        <f t="shared" si="827"/>
        <v>-</v>
      </c>
      <c r="NZ84" s="539" t="str">
        <f t="shared" si="827"/>
        <v>-</v>
      </c>
      <c r="OA84" s="539" t="str">
        <f t="shared" si="827"/>
        <v>-</v>
      </c>
      <c r="OB84" s="539" t="str">
        <f t="shared" si="827"/>
        <v>-</v>
      </c>
      <c r="OC84" s="539" t="str">
        <f t="shared" ca="1" si="827"/>
        <v>-</v>
      </c>
      <c r="OD84" s="539" t="str">
        <f t="shared" ca="1" si="827"/>
        <v>-</v>
      </c>
      <c r="OE84" s="539" t="str">
        <f t="shared" ca="1" si="827"/>
        <v>-</v>
      </c>
      <c r="OF84" s="539" t="str">
        <f t="shared" ca="1" si="827"/>
        <v>-</v>
      </c>
      <c r="OG84" s="539" t="str">
        <f t="shared" ca="1" si="827"/>
        <v>-</v>
      </c>
      <c r="OH84" s="539" t="str">
        <f t="shared" ca="1" si="827"/>
        <v>-</v>
      </c>
      <c r="OI84" s="539" t="str">
        <f t="shared" ca="1" si="827"/>
        <v>-</v>
      </c>
      <c r="OJ84" s="539" t="str">
        <f t="shared" ca="1" si="827"/>
        <v>-</v>
      </c>
      <c r="OK84" s="539" t="str">
        <f t="shared" ca="1" si="827"/>
        <v>-</v>
      </c>
      <c r="OL84" s="539" t="str">
        <f t="shared" ca="1" si="827"/>
        <v>-</v>
      </c>
      <c r="OM84" s="539" t="str">
        <f t="shared" ca="1" si="827"/>
        <v>-</v>
      </c>
      <c r="ON84" s="539" t="str">
        <f t="shared" ca="1" si="827"/>
        <v>-</v>
      </c>
      <c r="OO84" s="539" t="str">
        <f t="shared" ca="1" si="827"/>
        <v>-</v>
      </c>
      <c r="OP84" s="539" t="str">
        <f t="shared" ca="1" si="827"/>
        <v>-</v>
      </c>
      <c r="OQ84" s="539" t="str">
        <f t="shared" ca="1" si="827"/>
        <v>-</v>
      </c>
      <c r="OR84" s="539" t="str">
        <f t="shared" ca="1" si="827"/>
        <v>-</v>
      </c>
      <c r="OS84" s="539" t="str">
        <f t="shared" ca="1" si="827"/>
        <v>-</v>
      </c>
      <c r="OT84" s="539" t="str">
        <f t="shared" ca="1" si="827"/>
        <v>-</v>
      </c>
      <c r="OU84" s="539" t="str">
        <f t="shared" ca="1" si="827"/>
        <v>-</v>
      </c>
      <c r="OV84" s="539" t="str">
        <f t="shared" ca="1" si="827"/>
        <v>-</v>
      </c>
      <c r="OW84" s="539" t="str">
        <f t="shared" ca="1" si="827"/>
        <v>-</v>
      </c>
      <c r="OX84" s="539" t="str">
        <f t="shared" ca="1" si="827"/>
        <v>-</v>
      </c>
      <c r="OY84" s="539" t="str">
        <f t="shared" ca="1" si="827"/>
        <v>-</v>
      </c>
      <c r="OZ84" s="539" t="str">
        <f t="shared" ca="1" si="827"/>
        <v>-</v>
      </c>
      <c r="PA84" s="539" t="str">
        <f t="shared" ca="1" si="827"/>
        <v>-</v>
      </c>
      <c r="PB84" s="539" t="str">
        <f t="shared" ca="1" si="827"/>
        <v>-</v>
      </c>
      <c r="PC84" s="539" t="str">
        <f t="shared" ca="1" si="827"/>
        <v>-</v>
      </c>
      <c r="PD84" s="539" t="str">
        <f t="shared" ca="1" si="827"/>
        <v>-</v>
      </c>
      <c r="PE84" s="539" t="str">
        <f t="shared" ca="1" si="827"/>
        <v>-</v>
      </c>
      <c r="PF84" s="539" t="str">
        <f t="shared" ca="1" si="827"/>
        <v>-</v>
      </c>
      <c r="PG84" s="549" t="str">
        <f t="shared" ref="PG84:QF84" si="828">IF($O84=PG$19,TRUE,"-")</f>
        <v>-</v>
      </c>
      <c r="PH84" s="549" t="str">
        <f t="shared" si="828"/>
        <v>-</v>
      </c>
      <c r="PI84" s="549" t="str">
        <f t="shared" si="828"/>
        <v>-</v>
      </c>
      <c r="PJ84" s="549" t="str">
        <f t="shared" si="828"/>
        <v>-</v>
      </c>
      <c r="PK84" s="549" t="str">
        <f t="shared" si="828"/>
        <v>-</v>
      </c>
      <c r="PL84" s="549" t="str">
        <f t="shared" si="828"/>
        <v>-</v>
      </c>
      <c r="PM84" s="549" t="str">
        <f t="shared" si="828"/>
        <v>-</v>
      </c>
      <c r="PN84" s="549" t="str">
        <f t="shared" si="828"/>
        <v>-</v>
      </c>
      <c r="PO84" s="549" t="str">
        <f t="shared" si="828"/>
        <v>-</v>
      </c>
      <c r="PP84" s="549" t="str">
        <f t="shared" si="828"/>
        <v>-</v>
      </c>
      <c r="PQ84" s="549" t="str">
        <f t="shared" si="828"/>
        <v>-</v>
      </c>
      <c r="PR84" s="549" t="str">
        <f t="shared" si="828"/>
        <v>-</v>
      </c>
      <c r="PS84" s="549" t="str">
        <f t="shared" si="828"/>
        <v>-</v>
      </c>
      <c r="PT84" s="549" t="str">
        <f t="shared" si="828"/>
        <v>-</v>
      </c>
      <c r="PU84" s="549" t="str">
        <f t="shared" si="828"/>
        <v>-</v>
      </c>
      <c r="PV84" s="549" t="str">
        <f t="shared" si="828"/>
        <v>-</v>
      </c>
      <c r="PW84" s="549" t="str">
        <f t="shared" si="828"/>
        <v>-</v>
      </c>
      <c r="PX84" s="549" t="str">
        <f t="shared" si="828"/>
        <v>-</v>
      </c>
      <c r="PY84" s="549" t="str">
        <f t="shared" si="828"/>
        <v>-</v>
      </c>
      <c r="PZ84" s="549" t="str">
        <f t="shared" si="828"/>
        <v>-</v>
      </c>
      <c r="QA84" s="549" t="str">
        <f t="shared" si="828"/>
        <v>-</v>
      </c>
      <c r="QB84" s="549" t="str">
        <f t="shared" si="828"/>
        <v>-</v>
      </c>
      <c r="QC84" s="549" t="str">
        <f t="shared" si="828"/>
        <v>-</v>
      </c>
      <c r="QD84" s="549" t="str">
        <f t="shared" si="828"/>
        <v>-</v>
      </c>
      <c r="QE84" s="549" t="str">
        <f t="shared" si="828"/>
        <v>-</v>
      </c>
      <c r="QF84" s="549" t="str">
        <f t="shared" si="828"/>
        <v>-</v>
      </c>
      <c r="QG84" s="539" t="str">
        <f t="shared" ref="QG84:RP84" si="829">IF(AND($O84=QG$19, $AP84=QG$21),TRUE,"-")</f>
        <v>-</v>
      </c>
      <c r="QH84" s="539" t="str">
        <f t="shared" si="829"/>
        <v>-</v>
      </c>
      <c r="QI84" s="539" t="str">
        <f t="shared" si="829"/>
        <v>-</v>
      </c>
      <c r="QJ84" s="539" t="str">
        <f t="shared" si="829"/>
        <v>-</v>
      </c>
      <c r="QK84" s="539" t="str">
        <f t="shared" si="829"/>
        <v>-</v>
      </c>
      <c r="QL84" s="539" t="str">
        <f t="shared" si="829"/>
        <v>-</v>
      </c>
      <c r="QM84" s="539" t="str">
        <f t="shared" ca="1" si="829"/>
        <v>-</v>
      </c>
      <c r="QN84" s="539" t="str">
        <f t="shared" ca="1" si="829"/>
        <v>-</v>
      </c>
      <c r="QO84" s="539" t="str">
        <f t="shared" ca="1" si="829"/>
        <v>-</v>
      </c>
      <c r="QP84" s="539" t="str">
        <f t="shared" ca="1" si="829"/>
        <v>-</v>
      </c>
      <c r="QQ84" s="539" t="str">
        <f t="shared" ca="1" si="829"/>
        <v>-</v>
      </c>
      <c r="QR84" s="539" t="str">
        <f t="shared" ca="1" si="829"/>
        <v>-</v>
      </c>
      <c r="QS84" s="539" t="str">
        <f t="shared" ca="1" si="829"/>
        <v>-</v>
      </c>
      <c r="QT84" s="539" t="str">
        <f t="shared" ca="1" si="829"/>
        <v>-</v>
      </c>
      <c r="QU84" s="539" t="str">
        <f t="shared" ca="1" si="829"/>
        <v>-</v>
      </c>
      <c r="QV84" s="539" t="str">
        <f t="shared" ca="1" si="829"/>
        <v>-</v>
      </c>
      <c r="QW84" s="539" t="str">
        <f t="shared" ca="1" si="829"/>
        <v>-</v>
      </c>
      <c r="QX84" s="539" t="str">
        <f t="shared" ca="1" si="829"/>
        <v>-</v>
      </c>
      <c r="QY84" s="539" t="str">
        <f t="shared" ca="1" si="829"/>
        <v>-</v>
      </c>
      <c r="QZ84" s="539" t="str">
        <f t="shared" ca="1" si="829"/>
        <v>-</v>
      </c>
      <c r="RA84" s="539" t="str">
        <f t="shared" ca="1" si="829"/>
        <v>-</v>
      </c>
      <c r="RB84" s="539" t="str">
        <f t="shared" ca="1" si="829"/>
        <v>-</v>
      </c>
      <c r="RC84" s="539" t="str">
        <f t="shared" ca="1" si="829"/>
        <v>-</v>
      </c>
      <c r="RD84" s="539" t="str">
        <f t="shared" ca="1" si="829"/>
        <v>-</v>
      </c>
      <c r="RE84" s="539" t="str">
        <f t="shared" ca="1" si="829"/>
        <v>-</v>
      </c>
      <c r="RF84" s="539" t="str">
        <f t="shared" ca="1" si="829"/>
        <v>-</v>
      </c>
      <c r="RG84" s="539" t="str">
        <f t="shared" ca="1" si="829"/>
        <v>-</v>
      </c>
      <c r="RH84" s="539" t="str">
        <f t="shared" ca="1" si="829"/>
        <v>-</v>
      </c>
      <c r="RI84" s="539" t="str">
        <f t="shared" ca="1" si="829"/>
        <v>-</v>
      </c>
      <c r="RJ84" s="539" t="str">
        <f t="shared" ca="1" si="829"/>
        <v>-</v>
      </c>
      <c r="RK84" s="539" t="str">
        <f t="shared" ca="1" si="829"/>
        <v>-</v>
      </c>
      <c r="RL84" s="539" t="str">
        <f t="shared" ca="1" si="829"/>
        <v>-</v>
      </c>
      <c r="RM84" s="539" t="str">
        <f t="shared" ca="1" si="829"/>
        <v>-</v>
      </c>
      <c r="RN84" s="539" t="str">
        <f t="shared" ca="1" si="829"/>
        <v>-</v>
      </c>
      <c r="RO84" s="539" t="str">
        <f t="shared" ca="1" si="829"/>
        <v>-</v>
      </c>
      <c r="RP84" s="539" t="str">
        <f t="shared" ca="1" si="829"/>
        <v>-</v>
      </c>
      <c r="RQ84" s="549" t="str">
        <f t="shared" ref="RQ84:SP84" si="830">IF($O84=RQ$19,TRUE,"-")</f>
        <v>-</v>
      </c>
      <c r="RR84" s="549" t="str">
        <f t="shared" si="830"/>
        <v>-</v>
      </c>
      <c r="RS84" s="549" t="str">
        <f t="shared" si="830"/>
        <v>-</v>
      </c>
      <c r="RT84" s="549" t="str">
        <f t="shared" si="830"/>
        <v>-</v>
      </c>
      <c r="RU84" s="549" t="str">
        <f t="shared" si="830"/>
        <v>-</v>
      </c>
      <c r="RV84" s="549" t="str">
        <f t="shared" si="830"/>
        <v>-</v>
      </c>
      <c r="RW84" s="549" t="str">
        <f t="shared" si="830"/>
        <v>-</v>
      </c>
      <c r="RX84" s="549" t="str">
        <f t="shared" si="830"/>
        <v>-</v>
      </c>
      <c r="RY84" s="549" t="str">
        <f t="shared" si="830"/>
        <v>-</v>
      </c>
      <c r="RZ84" s="549" t="str">
        <f t="shared" si="830"/>
        <v>-</v>
      </c>
      <c r="SA84" s="549" t="str">
        <f t="shared" si="830"/>
        <v>-</v>
      </c>
      <c r="SB84" s="549" t="str">
        <f t="shared" si="830"/>
        <v>-</v>
      </c>
      <c r="SC84" s="549" t="str">
        <f t="shared" si="830"/>
        <v>-</v>
      </c>
      <c r="SD84" s="549" t="str">
        <f t="shared" si="830"/>
        <v>-</v>
      </c>
      <c r="SE84" s="549" t="str">
        <f t="shared" si="830"/>
        <v>-</v>
      </c>
      <c r="SF84" s="549" t="str">
        <f t="shared" si="830"/>
        <v>-</v>
      </c>
      <c r="SG84" s="549" t="str">
        <f t="shared" si="830"/>
        <v>-</v>
      </c>
      <c r="SH84" s="549" t="str">
        <f t="shared" si="830"/>
        <v>-</v>
      </c>
      <c r="SI84" s="549" t="str">
        <f t="shared" si="830"/>
        <v>-</v>
      </c>
      <c r="SJ84" s="549" t="str">
        <f t="shared" si="830"/>
        <v>-</v>
      </c>
      <c r="SK84" s="549" t="str">
        <f t="shared" si="830"/>
        <v>-</v>
      </c>
      <c r="SL84" s="549" t="str">
        <f t="shared" si="830"/>
        <v>-</v>
      </c>
      <c r="SM84" s="549" t="str">
        <f t="shared" si="830"/>
        <v>-</v>
      </c>
      <c r="SN84" s="549" t="str">
        <f t="shared" si="830"/>
        <v>-</v>
      </c>
      <c r="SO84" s="549" t="str">
        <f t="shared" si="830"/>
        <v>-</v>
      </c>
      <c r="SP84" s="549" t="str">
        <f t="shared" si="830"/>
        <v>-</v>
      </c>
      <c r="SQ84" s="539" t="b">
        <f t="shared" ref="SQ84:TZ84" si="831">IF(AND($O84=SQ$19, $AP84=SQ$21),TRUE,"-")</f>
        <v>1</v>
      </c>
      <c r="SR84" s="539" t="b">
        <f t="shared" si="831"/>
        <v>1</v>
      </c>
      <c r="SS84" s="539" t="b">
        <f t="shared" si="831"/>
        <v>1</v>
      </c>
      <c r="ST84" s="539" t="b">
        <f t="shared" si="831"/>
        <v>1</v>
      </c>
      <c r="SU84" s="539" t="b">
        <f t="shared" si="831"/>
        <v>1</v>
      </c>
      <c r="SV84" s="539" t="b">
        <f t="shared" si="831"/>
        <v>1</v>
      </c>
      <c r="SW84" s="539" t="str">
        <f t="shared" ca="1" si="831"/>
        <v>-</v>
      </c>
      <c r="SX84" s="539" t="str">
        <f t="shared" ca="1" si="831"/>
        <v>-</v>
      </c>
      <c r="SY84" s="539" t="str">
        <f t="shared" ca="1" si="831"/>
        <v>-</v>
      </c>
      <c r="SZ84" s="539" t="str">
        <f t="shared" ca="1" si="831"/>
        <v>-</v>
      </c>
      <c r="TA84" s="539" t="str">
        <f t="shared" ca="1" si="831"/>
        <v>-</v>
      </c>
      <c r="TB84" s="539" t="str">
        <f t="shared" ca="1" si="831"/>
        <v>-</v>
      </c>
      <c r="TC84" s="539" t="str">
        <f t="shared" ca="1" si="831"/>
        <v>-</v>
      </c>
      <c r="TD84" s="539" t="str">
        <f t="shared" ca="1" si="831"/>
        <v>-</v>
      </c>
      <c r="TE84" s="539" t="str">
        <f t="shared" ca="1" si="831"/>
        <v>-</v>
      </c>
      <c r="TF84" s="539" t="str">
        <f t="shared" ca="1" si="831"/>
        <v>-</v>
      </c>
      <c r="TG84" s="539" t="str">
        <f t="shared" ca="1" si="831"/>
        <v>-</v>
      </c>
      <c r="TH84" s="539" t="str">
        <f t="shared" ca="1" si="831"/>
        <v>-</v>
      </c>
      <c r="TI84" s="539" t="str">
        <f t="shared" ca="1" si="831"/>
        <v>-</v>
      </c>
      <c r="TJ84" s="539" t="str">
        <f t="shared" ca="1" si="831"/>
        <v>-</v>
      </c>
      <c r="TK84" s="539" t="str">
        <f t="shared" ca="1" si="831"/>
        <v>-</v>
      </c>
      <c r="TL84" s="539" t="str">
        <f t="shared" ca="1" si="831"/>
        <v>-</v>
      </c>
      <c r="TM84" s="539" t="str">
        <f t="shared" ca="1" si="831"/>
        <v>-</v>
      </c>
      <c r="TN84" s="539" t="str">
        <f t="shared" ca="1" si="831"/>
        <v>-</v>
      </c>
      <c r="TO84" s="539" t="str">
        <f t="shared" ca="1" si="831"/>
        <v>-</v>
      </c>
      <c r="TP84" s="539" t="str">
        <f t="shared" ca="1" si="831"/>
        <v>-</v>
      </c>
      <c r="TQ84" s="539" t="str">
        <f t="shared" ca="1" si="831"/>
        <v>-</v>
      </c>
      <c r="TR84" s="539" t="str">
        <f t="shared" ca="1" si="831"/>
        <v>-</v>
      </c>
      <c r="TS84" s="539" t="str">
        <f t="shared" ca="1" si="831"/>
        <v>-</v>
      </c>
      <c r="TT84" s="539" t="str">
        <f t="shared" ca="1" si="831"/>
        <v>-</v>
      </c>
      <c r="TU84" s="539" t="str">
        <f t="shared" ca="1" si="831"/>
        <v>-</v>
      </c>
      <c r="TV84" s="539" t="str">
        <f t="shared" ca="1" si="831"/>
        <v>-</v>
      </c>
      <c r="TW84" s="539" t="str">
        <f t="shared" ca="1" si="831"/>
        <v>-</v>
      </c>
      <c r="TX84" s="539" t="str">
        <f t="shared" ca="1" si="831"/>
        <v>-</v>
      </c>
      <c r="TY84" s="539" t="str">
        <f t="shared" ca="1" si="831"/>
        <v>-</v>
      </c>
      <c r="TZ84" s="539" t="str">
        <f t="shared" ca="1" si="831"/>
        <v>-</v>
      </c>
      <c r="UA84" s="549" t="b">
        <f t="shared" ref="UA84:UZ84" si="832">IF($O84=UA$19,TRUE,"-")</f>
        <v>1</v>
      </c>
      <c r="UB84" s="549" t="b">
        <f t="shared" si="832"/>
        <v>1</v>
      </c>
      <c r="UC84" s="549" t="b">
        <f t="shared" si="832"/>
        <v>1</v>
      </c>
      <c r="UD84" s="549" t="b">
        <f t="shared" si="832"/>
        <v>1</v>
      </c>
      <c r="UE84" s="549" t="b">
        <f t="shared" si="832"/>
        <v>1</v>
      </c>
      <c r="UF84" s="549" t="b">
        <f t="shared" si="832"/>
        <v>1</v>
      </c>
      <c r="UG84" s="549" t="b">
        <f t="shared" si="832"/>
        <v>1</v>
      </c>
      <c r="UH84" s="549" t="b">
        <f t="shared" si="832"/>
        <v>1</v>
      </c>
      <c r="UI84" s="549" t="b">
        <f t="shared" si="832"/>
        <v>1</v>
      </c>
      <c r="UJ84" s="549" t="b">
        <f t="shared" si="832"/>
        <v>1</v>
      </c>
      <c r="UK84" s="549" t="b">
        <f t="shared" si="832"/>
        <v>1</v>
      </c>
      <c r="UL84" s="549" t="b">
        <f t="shared" si="832"/>
        <v>1</v>
      </c>
      <c r="UM84" s="549" t="b">
        <f t="shared" si="832"/>
        <v>1</v>
      </c>
      <c r="UN84" s="549" t="b">
        <f t="shared" si="832"/>
        <v>1</v>
      </c>
      <c r="UO84" s="549" t="b">
        <f t="shared" si="832"/>
        <v>1</v>
      </c>
      <c r="UP84" s="549" t="b">
        <f t="shared" si="832"/>
        <v>1</v>
      </c>
      <c r="UQ84" s="549" t="b">
        <f t="shared" si="832"/>
        <v>1</v>
      </c>
      <c r="UR84" s="549" t="b">
        <f t="shared" si="832"/>
        <v>1</v>
      </c>
      <c r="US84" s="549" t="b">
        <f t="shared" si="832"/>
        <v>1</v>
      </c>
      <c r="UT84" s="549" t="b">
        <f t="shared" si="832"/>
        <v>1</v>
      </c>
      <c r="UU84" s="549" t="b">
        <f t="shared" si="832"/>
        <v>1</v>
      </c>
      <c r="UV84" s="549" t="b">
        <f t="shared" si="832"/>
        <v>1</v>
      </c>
      <c r="UW84" s="549" t="b">
        <f t="shared" si="832"/>
        <v>1</v>
      </c>
      <c r="UX84" s="549" t="b">
        <f t="shared" si="832"/>
        <v>1</v>
      </c>
      <c r="UY84" s="549" t="b">
        <f t="shared" si="832"/>
        <v>1</v>
      </c>
      <c r="UZ84" s="549" t="b">
        <f t="shared" si="832"/>
        <v>1</v>
      </c>
      <c r="VA84" s="19">
        <f t="shared" ref="VA84" ca="1" si="833">OFFSET(VA$5,$B84,0)</f>
        <v>0</v>
      </c>
      <c r="VB84" s="23">
        <v>0</v>
      </c>
    </row>
    <row r="85" spans="1:574" outlineLevel="1">
      <c r="A85" s="21">
        <f t="shared" si="93"/>
        <v>80</v>
      </c>
      <c r="B85" s="21"/>
      <c r="D85" s="14"/>
      <c r="E85" t="b">
        <v>0</v>
      </c>
      <c r="Y85" s="211"/>
      <c r="Z85" s="211"/>
      <c r="AA85" s="211"/>
      <c r="AB85" s="211"/>
      <c r="AD85" s="211"/>
      <c r="AE85" s="211"/>
      <c r="AF85" s="211"/>
      <c r="AG85" s="211"/>
      <c r="AH85" s="211"/>
      <c r="AI85" s="211"/>
      <c r="AJ85" s="211"/>
      <c r="AK85" s="211"/>
      <c r="AS85" s="226" t="s">
        <v>817</v>
      </c>
      <c r="AT85" s="9" t="str">
        <f ca="1">IF(COUNTIF(AS$5:AS85,AS85)=1,"-","Dup")</f>
        <v>-</v>
      </c>
      <c r="AU85" s="9"/>
      <c r="AV85" s="14"/>
      <c r="AW85" s="14"/>
      <c r="AX85" s="14"/>
      <c r="AY85" s="14"/>
      <c r="AZ85" s="14"/>
      <c r="BA85" s="14"/>
      <c r="BB85" s="14"/>
      <c r="BC85" s="14"/>
      <c r="BD85" s="9"/>
      <c r="BE85" s="14"/>
      <c r="BF85" s="14"/>
      <c r="BG85" s="14"/>
      <c r="BH85" s="14"/>
      <c r="BI85" s="14"/>
      <c r="BJ85" s="14"/>
      <c r="BK85" s="14"/>
      <c r="BL85" s="9"/>
      <c r="BM85" s="14"/>
      <c r="BN85" s="14"/>
      <c r="BO85" s="14"/>
      <c r="BP85" s="14"/>
      <c r="BQ85" s="14"/>
      <c r="BR85" s="14"/>
      <c r="BS85" s="14"/>
      <c r="BT85" s="14"/>
      <c r="BU85" s="14"/>
      <c r="BV85" s="14"/>
      <c r="BW85" s="14"/>
      <c r="BX85" s="9"/>
      <c r="BY85" s="14"/>
      <c r="BZ85" s="14"/>
      <c r="CA85" s="14"/>
      <c r="CB85" s="14"/>
      <c r="CC85" s="14"/>
      <c r="CD85" s="14"/>
      <c r="CE85" s="14"/>
      <c r="CF85" s="14"/>
      <c r="CG85" s="14"/>
      <c r="CH85" s="14"/>
      <c r="CI85" s="9"/>
      <c r="CJ85" s="14"/>
      <c r="CK85" s="14"/>
      <c r="CL85" s="14"/>
      <c r="CM85" s="14"/>
      <c r="CN85" s="14"/>
      <c r="CO85" s="146"/>
      <c r="CP85" s="14"/>
      <c r="CQ85" s="14"/>
      <c r="CR85" s="14"/>
      <c r="CS85" s="14"/>
      <c r="CT85" s="14"/>
      <c r="CU85" s="14"/>
      <c r="CV85" s="14"/>
      <c r="CW85" s="14"/>
      <c r="CX85" s="14"/>
      <c r="CY85" s="14"/>
      <c r="CZ85" s="14"/>
      <c r="DA85" s="14"/>
      <c r="DB85" s="14"/>
      <c r="DC85" s="14"/>
      <c r="DD85" s="14"/>
      <c r="DE85" s="14"/>
      <c r="DF85" s="14"/>
      <c r="DG85" s="14"/>
      <c r="DH85" s="14"/>
      <c r="DI85" s="14"/>
      <c r="DJ85" s="14"/>
      <c r="DK85" s="14"/>
      <c r="DL85" s="14"/>
      <c r="DM85" s="14"/>
      <c r="DN85" s="14"/>
      <c r="DO85" s="14"/>
      <c r="DP85" s="14"/>
      <c r="DQ85" s="14"/>
      <c r="DR85" s="9"/>
      <c r="DS85" s="14"/>
      <c r="DT85" s="14"/>
      <c r="DU85" s="14"/>
      <c r="DV85" s="14"/>
      <c r="DW85" s="14"/>
      <c r="DX85" s="14"/>
      <c r="DY85" s="14"/>
      <c r="DZ85" s="14"/>
      <c r="EA85" s="14"/>
      <c r="EB85" s="14"/>
      <c r="EC85" s="14"/>
      <c r="ED85" s="14"/>
      <c r="EE85" s="313"/>
      <c r="EF85" s="14"/>
      <c r="EG85" s="14"/>
      <c r="EH85" s="14"/>
      <c r="EI85" s="14"/>
      <c r="EJ85" s="14"/>
      <c r="EK85" s="14"/>
      <c r="EL85" s="14"/>
      <c r="EM85" s="14"/>
      <c r="EN85" s="14"/>
      <c r="EO85" s="14"/>
      <c r="EP85" s="14"/>
      <c r="EQ85" s="14"/>
      <c r="ER85" s="14"/>
      <c r="ES85" s="14"/>
      <c r="ET85" s="14"/>
      <c r="EU85" s="14"/>
      <c r="EV85" s="14"/>
      <c r="EW85" s="14"/>
      <c r="EX85" s="14"/>
      <c r="EY85" s="14"/>
      <c r="EZ85" s="14"/>
      <c r="FA85" s="14"/>
      <c r="FB85" s="14"/>
      <c r="FC85" s="14"/>
      <c r="FD85" s="14"/>
      <c r="FE85" s="14"/>
      <c r="FF85" s="14"/>
      <c r="FG85" s="14"/>
      <c r="FH85" s="14"/>
      <c r="FI85" s="14"/>
      <c r="FJ85" s="14"/>
      <c r="FK85" s="14"/>
      <c r="FL85" s="14"/>
      <c r="FM85" s="14"/>
      <c r="FN85" s="14"/>
      <c r="FO85" s="14"/>
      <c r="FP85" s="14"/>
      <c r="FQ85" s="14"/>
      <c r="FR85" s="14"/>
      <c r="FS85" s="14"/>
      <c r="FT85" s="14"/>
      <c r="FU85" s="14"/>
      <c r="FV85" s="14"/>
      <c r="FW85" s="14"/>
      <c r="FX85" s="14"/>
      <c r="FY85" s="14"/>
      <c r="FZ85" s="14"/>
      <c r="GA85" s="14"/>
      <c r="GB85" s="14"/>
      <c r="GC85" s="14"/>
      <c r="GD85" s="14"/>
      <c r="GE85" s="14"/>
      <c r="GF85" s="14"/>
      <c r="GG85" s="14"/>
      <c r="GH85" s="14"/>
      <c r="GI85" s="14"/>
      <c r="GJ85" s="14"/>
      <c r="GK85" s="14"/>
      <c r="GL85" s="14"/>
      <c r="GM85" s="14"/>
      <c r="GN85" s="14"/>
      <c r="GO85" s="14"/>
      <c r="GP85" s="14"/>
      <c r="GQ85" s="14"/>
      <c r="GR85" s="14"/>
      <c r="GS85" s="14"/>
      <c r="GT85" s="14"/>
      <c r="GU85" s="14"/>
      <c r="GV85" s="14"/>
      <c r="GW85" s="14"/>
      <c r="GX85" s="14"/>
      <c r="GY85" s="14"/>
      <c r="GZ85" s="14"/>
      <c r="HA85" s="14"/>
      <c r="HB85" s="14"/>
      <c r="HC85" s="14"/>
      <c r="HD85" s="14"/>
      <c r="HE85" s="14"/>
      <c r="HF85" s="14"/>
      <c r="HG85" s="14"/>
      <c r="HH85" s="14"/>
      <c r="HI85" s="14"/>
      <c r="HJ85" s="14"/>
      <c r="HK85" s="14"/>
      <c r="HL85" s="14"/>
      <c r="HM85" s="14"/>
      <c r="HN85" s="14"/>
      <c r="HO85" s="14"/>
      <c r="HP85" s="14"/>
      <c r="HQ85" s="14"/>
      <c r="HR85" s="14"/>
      <c r="HS85" s="14"/>
      <c r="HT85" s="14"/>
      <c r="HU85" s="14"/>
      <c r="HV85" s="14"/>
      <c r="HW85" s="14"/>
      <c r="HX85" s="14"/>
      <c r="HY85" s="14"/>
      <c r="HZ85" s="14"/>
      <c r="IA85" s="14"/>
      <c r="IB85" s="14"/>
      <c r="IC85" s="14"/>
      <c r="ID85" s="14"/>
      <c r="IE85" s="14"/>
      <c r="IF85" s="14"/>
      <c r="IG85" s="14"/>
      <c r="IH85" s="14"/>
      <c r="II85" s="14"/>
      <c r="IJ85" s="14"/>
      <c r="IK85" s="14"/>
      <c r="IL85" s="14"/>
      <c r="IM85" s="14"/>
      <c r="IN85" s="14"/>
      <c r="IO85" s="14"/>
      <c r="IP85" s="14"/>
      <c r="IQ85" s="14"/>
      <c r="IR85" s="14"/>
      <c r="IS85" s="14"/>
      <c r="IT85" s="14"/>
      <c r="IU85" s="14"/>
      <c r="IV85" s="14"/>
      <c r="IW85" s="14"/>
      <c r="IX85" s="14"/>
      <c r="IY85" s="14"/>
      <c r="IZ85" s="14"/>
      <c r="JA85" s="9"/>
      <c r="JB85" s="14"/>
      <c r="JC85" s="14"/>
      <c r="JD85" s="14"/>
      <c r="JE85" s="14"/>
      <c r="JF85" s="14"/>
      <c r="JG85" s="14"/>
      <c r="JH85" s="14"/>
      <c r="JI85" s="14"/>
      <c r="JJ85" s="14"/>
      <c r="JK85" s="14"/>
      <c r="JL85" s="14"/>
      <c r="JM85" s="14"/>
      <c r="JN85" s="14"/>
      <c r="JO85" s="14"/>
      <c r="JP85" s="14"/>
      <c r="JQ85" s="14"/>
      <c r="JR85" s="14"/>
      <c r="JS85" s="14"/>
      <c r="JT85" s="14"/>
      <c r="JU85" s="14"/>
      <c r="JV85" s="14"/>
      <c r="JW85" s="14"/>
      <c r="JX85" s="14"/>
      <c r="JY85" s="14"/>
      <c r="JZ85" s="14"/>
      <c r="KA85" s="14"/>
      <c r="KB85" s="14"/>
      <c r="KC85" s="14"/>
      <c r="KD85" s="14"/>
      <c r="KE85" s="14"/>
      <c r="KF85" s="14"/>
      <c r="KG85" s="14"/>
      <c r="KH85" s="14"/>
      <c r="KI85" s="14"/>
      <c r="KJ85" s="14"/>
      <c r="KK85" s="14"/>
      <c r="KL85" s="14"/>
      <c r="KM85" s="14"/>
      <c r="KN85" s="14"/>
      <c r="KO85" s="14"/>
      <c r="KP85" s="14"/>
      <c r="KQ85" s="9"/>
      <c r="KR85" s="14"/>
      <c r="KS85" s="14"/>
      <c r="KT85" s="14"/>
      <c r="KU85" s="14"/>
      <c r="KV85" s="14"/>
      <c r="KW85" s="14"/>
      <c r="KX85" s="14"/>
      <c r="KY85" s="14"/>
      <c r="KZ85" s="14"/>
      <c r="LA85" s="14"/>
      <c r="LB85" s="14"/>
      <c r="LC85" s="14"/>
      <c r="LD85" s="14"/>
      <c r="LE85" s="14"/>
      <c r="LF85" s="14"/>
      <c r="LG85" s="14"/>
      <c r="LH85" s="14"/>
      <c r="LI85" s="14"/>
      <c r="LJ85" s="14"/>
      <c r="LK85" s="14"/>
      <c r="LL85" s="14"/>
      <c r="LM85" s="14"/>
      <c r="LN85" s="14"/>
      <c r="LO85" s="14"/>
      <c r="LP85" s="14"/>
      <c r="LQ85" s="14"/>
      <c r="LR85" s="14"/>
      <c r="LS85" s="14"/>
      <c r="LT85" s="14"/>
      <c r="LU85" s="14"/>
      <c r="LV85" s="14"/>
      <c r="LW85" s="14"/>
      <c r="LX85" s="14"/>
      <c r="LY85" s="14"/>
      <c r="LZ85" s="14"/>
      <c r="MA85" s="14"/>
      <c r="MB85" s="14"/>
      <c r="MC85" s="14"/>
      <c r="MD85" s="14"/>
      <c r="ME85" s="14"/>
      <c r="MF85" s="14"/>
      <c r="MG85" s="14"/>
      <c r="MH85" s="14"/>
      <c r="MI85" s="14"/>
      <c r="MJ85" s="14"/>
      <c r="MK85" s="14"/>
      <c r="ML85" s="14"/>
      <c r="MM85" s="14"/>
      <c r="MN85" s="14"/>
      <c r="MO85" s="14"/>
      <c r="MP85" s="14"/>
      <c r="MQ85" s="14"/>
      <c r="MR85" s="14"/>
      <c r="MS85" s="14"/>
      <c r="MT85" s="9"/>
      <c r="MU85" s="14"/>
      <c r="MV85" s="14"/>
      <c r="MW85" s="14"/>
      <c r="MX85" s="14"/>
      <c r="MY85" s="14"/>
      <c r="MZ85" s="14"/>
      <c r="NA85" s="14"/>
      <c r="NB85" s="9"/>
      <c r="NC85" s="14"/>
      <c r="ND85" s="14"/>
      <c r="NE85" s="14"/>
      <c r="NF85" s="14"/>
      <c r="NG85" s="14"/>
      <c r="NH85" s="14"/>
      <c r="NI85" s="14"/>
      <c r="NJ85" s="14"/>
      <c r="NK85" s="14"/>
      <c r="NL85" s="14"/>
      <c r="NM85" s="14"/>
      <c r="NN85" s="14"/>
      <c r="NO85" s="14"/>
      <c r="NP85" s="14"/>
      <c r="NQ85" s="14"/>
      <c r="NR85" s="14"/>
      <c r="NS85" s="14"/>
      <c r="NT85" s="14"/>
      <c r="NU85" s="14"/>
      <c r="NV85" s="9"/>
      <c r="NW85" s="14"/>
      <c r="NX85" s="14"/>
      <c r="NY85" s="14"/>
      <c r="NZ85" s="14"/>
      <c r="OA85" s="14"/>
      <c r="OB85" s="14"/>
      <c r="OC85" s="14"/>
      <c r="OD85" s="14"/>
      <c r="OE85" s="14"/>
      <c r="OF85" s="14"/>
      <c r="OG85" s="14"/>
      <c r="OH85" s="14"/>
      <c r="OI85" s="14"/>
      <c r="OJ85" s="14"/>
      <c r="OK85" s="14"/>
      <c r="OL85" s="14"/>
      <c r="OM85" s="14"/>
      <c r="ON85" s="14"/>
      <c r="OO85" s="14"/>
      <c r="OP85" s="14"/>
      <c r="OQ85" s="14"/>
      <c r="OR85" s="14"/>
      <c r="OS85" s="14"/>
      <c r="OT85" s="14"/>
      <c r="OU85" s="14"/>
      <c r="OV85" s="14"/>
      <c r="OW85" s="14"/>
      <c r="OX85" s="14"/>
      <c r="OY85" s="14"/>
      <c r="OZ85" s="14"/>
      <c r="PA85" s="14"/>
      <c r="PB85" s="14"/>
      <c r="PC85" s="14"/>
      <c r="PD85" s="14"/>
      <c r="PE85" s="14"/>
      <c r="PF85" s="14"/>
      <c r="PG85" s="14"/>
      <c r="PH85" s="14"/>
      <c r="PI85" s="14"/>
      <c r="PJ85" s="14"/>
      <c r="PK85" s="14"/>
      <c r="PL85" s="14"/>
      <c r="PM85" s="14"/>
      <c r="PN85" s="14"/>
      <c r="PO85" s="14"/>
      <c r="PP85" s="14"/>
      <c r="PQ85" s="14"/>
      <c r="PR85" s="14"/>
      <c r="PS85" s="14"/>
      <c r="PT85" s="14"/>
      <c r="PU85" s="14"/>
      <c r="PV85" s="14"/>
      <c r="PW85" s="14"/>
      <c r="PX85" s="14"/>
      <c r="PY85" s="14"/>
      <c r="PZ85" s="14"/>
      <c r="QA85" s="14"/>
      <c r="QB85" s="14"/>
      <c r="QC85" s="14"/>
      <c r="QD85" s="14"/>
      <c r="QE85" s="14"/>
      <c r="QF85" s="14"/>
      <c r="QG85" s="14"/>
      <c r="QH85" s="14"/>
      <c r="QI85" s="14"/>
      <c r="QJ85" s="14"/>
      <c r="QK85" s="14"/>
      <c r="QL85" s="14"/>
      <c r="QM85" s="14"/>
      <c r="QN85" s="14"/>
      <c r="QO85" s="14"/>
      <c r="QP85" s="14"/>
      <c r="QQ85" s="14"/>
      <c r="QR85" s="14"/>
      <c r="QS85" s="14"/>
      <c r="QT85" s="14"/>
      <c r="QU85" s="14"/>
      <c r="QV85" s="14"/>
      <c r="QW85" s="14"/>
      <c r="QX85" s="14"/>
      <c r="QY85" s="14"/>
      <c r="QZ85" s="14"/>
      <c r="RA85" s="14"/>
      <c r="RB85" s="14"/>
      <c r="RC85" s="14"/>
      <c r="RD85" s="14"/>
      <c r="RE85" s="14"/>
      <c r="RF85" s="14"/>
      <c r="RG85" s="14"/>
      <c r="RH85" s="14"/>
      <c r="RI85" s="14"/>
      <c r="RJ85" s="14"/>
      <c r="RK85" s="14"/>
      <c r="RL85" s="14"/>
      <c r="RM85" s="14"/>
      <c r="RN85" s="14"/>
      <c r="RO85" s="14"/>
      <c r="RP85" s="14"/>
      <c r="RQ85" s="14"/>
      <c r="RR85" s="14"/>
      <c r="RS85" s="14"/>
      <c r="RT85" s="14"/>
      <c r="RU85" s="14"/>
      <c r="RV85" s="14"/>
      <c r="RW85" s="14"/>
      <c r="RX85" s="14"/>
      <c r="RY85" s="14"/>
      <c r="RZ85" s="14"/>
      <c r="SA85" s="14"/>
      <c r="SB85" s="14"/>
      <c r="SC85" s="14"/>
      <c r="SD85" s="14"/>
      <c r="SE85" s="14"/>
      <c r="SF85" s="14"/>
      <c r="SG85" s="14"/>
      <c r="SH85" s="14"/>
      <c r="SI85" s="14"/>
      <c r="SJ85" s="14"/>
      <c r="SK85" s="14"/>
      <c r="SL85" s="14"/>
      <c r="SM85" s="14"/>
      <c r="SN85" s="14"/>
      <c r="SO85" s="14"/>
      <c r="SP85" s="14"/>
      <c r="SQ85" s="14"/>
      <c r="SR85" s="14"/>
      <c r="SS85" s="14"/>
      <c r="ST85" s="14"/>
      <c r="SU85" s="14"/>
      <c r="SV85" s="14"/>
      <c r="SW85" s="14"/>
      <c r="SX85" s="14"/>
      <c r="SY85" s="14"/>
      <c r="SZ85" s="14"/>
      <c r="TA85" s="14"/>
      <c r="TB85" s="14"/>
      <c r="TC85" s="14"/>
      <c r="TD85" s="14"/>
      <c r="TE85" s="14"/>
      <c r="TF85" s="14"/>
      <c r="TG85" s="14"/>
      <c r="TH85" s="14"/>
      <c r="TI85" s="14"/>
      <c r="TJ85" s="14"/>
      <c r="TK85" s="14"/>
      <c r="TL85" s="14"/>
      <c r="TM85" s="14"/>
      <c r="TN85" s="14"/>
      <c r="TO85" s="14"/>
      <c r="TP85" s="14"/>
      <c r="TQ85" s="14"/>
      <c r="TR85" s="14"/>
      <c r="TS85" s="14"/>
      <c r="TT85" s="14"/>
      <c r="TU85" s="14"/>
      <c r="TV85" s="14"/>
      <c r="TW85" s="14"/>
      <c r="TX85" s="14"/>
      <c r="TY85" s="14"/>
      <c r="TZ85" s="14"/>
      <c r="UA85" s="14"/>
      <c r="UB85" s="14"/>
      <c r="UC85" s="14"/>
      <c r="UD85" s="14"/>
      <c r="UE85" s="14"/>
      <c r="UF85" s="14"/>
      <c r="UG85" s="14"/>
      <c r="UH85" s="14"/>
      <c r="UI85" s="14"/>
      <c r="UJ85" s="14"/>
      <c r="UK85" s="14"/>
      <c r="UL85" s="14"/>
      <c r="UM85" s="14"/>
      <c r="UN85" s="14"/>
      <c r="UO85" s="14"/>
      <c r="UP85" s="14"/>
      <c r="UQ85" s="14"/>
      <c r="UR85" s="14"/>
      <c r="US85" s="14"/>
      <c r="UT85" s="14"/>
      <c r="UU85" s="14"/>
      <c r="UV85" s="14"/>
      <c r="UW85" s="14"/>
      <c r="UX85" s="14"/>
      <c r="UY85" s="14"/>
      <c r="UZ85" s="14"/>
      <c r="VA85" s="14"/>
      <c r="VB85" s="23">
        <v>0</v>
      </c>
    </row>
    <row r="86" spans="1:574" outlineLevel="1">
      <c r="A86" s="21">
        <f t="shared" si="93"/>
        <v>81</v>
      </c>
      <c r="B86" s="21"/>
      <c r="D86" s="14"/>
      <c r="E86" t="b">
        <v>0</v>
      </c>
      <c r="Y86" s="211"/>
      <c r="Z86" s="211"/>
      <c r="AA86" s="211"/>
      <c r="AB86" s="211"/>
      <c r="AD86" s="211"/>
      <c r="AE86" s="211"/>
      <c r="AF86" s="211"/>
      <c r="AG86" s="211"/>
      <c r="AH86" s="211"/>
      <c r="AI86" s="211"/>
      <c r="AJ86" s="211"/>
      <c r="AK86" s="211"/>
      <c r="AS86" s="226" t="s">
        <v>818</v>
      </c>
      <c r="AT86" s="9" t="str">
        <f ca="1">IF(COUNTIF(AS$5:AS86,AS86)=1,"-","Dup")</f>
        <v>-</v>
      </c>
      <c r="AU86" s="9"/>
      <c r="AV86" s="14"/>
      <c r="AW86" s="14"/>
      <c r="AX86" s="14"/>
      <c r="AY86" s="14"/>
      <c r="AZ86" s="14"/>
      <c r="BA86" s="14"/>
      <c r="BB86" s="14"/>
      <c r="BC86" s="14"/>
      <c r="BD86" s="9"/>
      <c r="BE86" s="14"/>
      <c r="BF86" s="14"/>
      <c r="BG86" s="14"/>
      <c r="BH86" s="14"/>
      <c r="BI86" s="14"/>
      <c r="BJ86" s="14"/>
      <c r="BK86" s="14"/>
      <c r="BL86" s="9"/>
      <c r="BM86" s="14"/>
      <c r="BN86" s="14"/>
      <c r="BO86" s="14"/>
      <c r="BP86" s="14"/>
      <c r="BQ86" s="14"/>
      <c r="BR86" s="14"/>
      <c r="BS86" s="14"/>
      <c r="BT86" s="14"/>
      <c r="BU86" s="14"/>
      <c r="BV86" s="14"/>
      <c r="BW86" s="14"/>
      <c r="BX86" s="9"/>
      <c r="BY86" s="14"/>
      <c r="BZ86" s="14"/>
      <c r="CA86" s="14"/>
      <c r="CB86" s="14"/>
      <c r="CC86" s="14"/>
      <c r="CD86" s="14"/>
      <c r="CE86" s="14"/>
      <c r="CF86" s="14"/>
      <c r="CG86" s="14"/>
      <c r="CH86" s="14"/>
      <c r="CI86" s="9"/>
      <c r="CJ86" s="14"/>
      <c r="CK86" s="14"/>
      <c r="CL86" s="14"/>
      <c r="CM86" s="14"/>
      <c r="CN86" s="14"/>
      <c r="CO86" s="146"/>
      <c r="CP86" s="14"/>
      <c r="CQ86" s="14"/>
      <c r="CR86" s="14"/>
      <c r="CS86" s="14"/>
      <c r="CT86" s="14"/>
      <c r="CU86" s="14"/>
      <c r="CV86" s="14"/>
      <c r="CW86" s="14"/>
      <c r="CX86" s="14"/>
      <c r="CY86" s="14"/>
      <c r="CZ86" s="14"/>
      <c r="DA86" s="14"/>
      <c r="DB86" s="14"/>
      <c r="DC86" s="14"/>
      <c r="DD86" s="14"/>
      <c r="DE86" s="14"/>
      <c r="DF86" s="14"/>
      <c r="DG86" s="14"/>
      <c r="DH86" s="14"/>
      <c r="DI86" s="14"/>
      <c r="DJ86" s="14"/>
      <c r="DK86" s="14"/>
      <c r="DL86" s="14"/>
      <c r="DM86" s="14"/>
      <c r="DN86" s="14"/>
      <c r="DO86" s="14"/>
      <c r="DP86" s="14"/>
      <c r="DQ86" s="14"/>
      <c r="DR86" s="9"/>
      <c r="DS86" s="14"/>
      <c r="DT86" s="14"/>
      <c r="DU86" s="14"/>
      <c r="DV86" s="14"/>
      <c r="DW86" s="14"/>
      <c r="DX86" s="14"/>
      <c r="DY86" s="14"/>
      <c r="DZ86" s="14"/>
      <c r="EA86" s="14"/>
      <c r="EB86" s="14"/>
      <c r="EC86" s="14"/>
      <c r="ED86" s="14"/>
      <c r="EE86" s="313"/>
      <c r="EF86" s="14"/>
      <c r="EG86" s="14"/>
      <c r="EH86" s="14"/>
      <c r="EI86" s="14"/>
      <c r="EJ86" s="14"/>
      <c r="EK86" s="14"/>
      <c r="EL86" s="14"/>
      <c r="EM86" s="14"/>
      <c r="EN86" s="14"/>
      <c r="EO86" s="14"/>
      <c r="EP86" s="14"/>
      <c r="EQ86" s="14"/>
      <c r="ER86" s="14"/>
      <c r="ES86" s="14"/>
      <c r="ET86" s="14"/>
      <c r="EU86" s="14"/>
      <c r="EV86" s="14"/>
      <c r="EW86" s="14"/>
      <c r="EX86" s="14"/>
      <c r="EY86" s="14"/>
      <c r="EZ86" s="14"/>
      <c r="FA86" s="14"/>
      <c r="FB86" s="14"/>
      <c r="FC86" s="14"/>
      <c r="FD86" s="14"/>
      <c r="FE86" s="14"/>
      <c r="FF86" s="14"/>
      <c r="FG86" s="14"/>
      <c r="FH86" s="14"/>
      <c r="FI86" s="14"/>
      <c r="FJ86" s="14"/>
      <c r="FK86" s="14"/>
      <c r="FL86" s="14"/>
      <c r="FM86" s="14"/>
      <c r="FN86" s="14"/>
      <c r="FO86" s="14"/>
      <c r="FP86" s="14"/>
      <c r="FQ86" s="14"/>
      <c r="FR86" s="14"/>
      <c r="FS86" s="14"/>
      <c r="FT86" s="14"/>
      <c r="FU86" s="14"/>
      <c r="FV86" s="14"/>
      <c r="FW86" s="14"/>
      <c r="FX86" s="14"/>
      <c r="FY86" s="14"/>
      <c r="FZ86" s="14"/>
      <c r="GA86" s="14"/>
      <c r="GB86" s="14"/>
      <c r="GC86" s="14"/>
      <c r="GD86" s="14"/>
      <c r="GE86" s="14"/>
      <c r="GF86" s="14"/>
      <c r="GG86" s="14"/>
      <c r="GH86" s="14"/>
      <c r="GI86" s="14"/>
      <c r="GJ86" s="14"/>
      <c r="GK86" s="14"/>
      <c r="GL86" s="14"/>
      <c r="GM86" s="14"/>
      <c r="GN86" s="14"/>
      <c r="GO86" s="14"/>
      <c r="GP86" s="14"/>
      <c r="GQ86" s="14"/>
      <c r="GR86" s="14"/>
      <c r="GS86" s="14"/>
      <c r="GT86" s="14"/>
      <c r="GU86" s="14"/>
      <c r="GV86" s="14"/>
      <c r="GW86" s="14"/>
      <c r="GX86" s="14"/>
      <c r="GY86" s="14"/>
      <c r="GZ86" s="14"/>
      <c r="HA86" s="14"/>
      <c r="HB86" s="14"/>
      <c r="HC86" s="14"/>
      <c r="HD86" s="14"/>
      <c r="HE86" s="14"/>
      <c r="HF86" s="14"/>
      <c r="HG86" s="14"/>
      <c r="HH86" s="14"/>
      <c r="HI86" s="14"/>
      <c r="HJ86" s="14"/>
      <c r="HK86" s="14"/>
      <c r="HL86" s="14"/>
      <c r="HM86" s="14"/>
      <c r="HN86" s="14"/>
      <c r="HO86" s="14"/>
      <c r="HP86" s="14"/>
      <c r="HQ86" s="14"/>
      <c r="HR86" s="14"/>
      <c r="HS86" s="14"/>
      <c r="HT86" s="14"/>
      <c r="HU86" s="14"/>
      <c r="HV86" s="14"/>
      <c r="HW86" s="14"/>
      <c r="HX86" s="14"/>
      <c r="HY86" s="14"/>
      <c r="HZ86" s="14"/>
      <c r="IA86" s="14"/>
      <c r="IB86" s="14"/>
      <c r="IC86" s="14"/>
      <c r="ID86" s="14"/>
      <c r="IE86" s="14"/>
      <c r="IF86" s="14"/>
      <c r="IG86" s="14"/>
      <c r="IH86" s="14"/>
      <c r="II86" s="14"/>
      <c r="IJ86" s="14"/>
      <c r="IK86" s="14"/>
      <c r="IL86" s="14"/>
      <c r="IM86" s="14"/>
      <c r="IN86" s="14"/>
      <c r="IO86" s="14"/>
      <c r="IP86" s="14"/>
      <c r="IQ86" s="14"/>
      <c r="IR86" s="14"/>
      <c r="IS86" s="14"/>
      <c r="IT86" s="14"/>
      <c r="IU86" s="14"/>
      <c r="IV86" s="14"/>
      <c r="IW86" s="14"/>
      <c r="IX86" s="14"/>
      <c r="IY86" s="14"/>
      <c r="IZ86" s="14"/>
      <c r="JA86" s="9"/>
      <c r="JB86" s="14"/>
      <c r="JC86" s="14"/>
      <c r="JD86" s="14"/>
      <c r="JE86" s="14"/>
      <c r="JF86" s="14"/>
      <c r="JG86" s="14"/>
      <c r="JH86" s="14"/>
      <c r="JI86" s="14"/>
      <c r="JJ86" s="14"/>
      <c r="JK86" s="14"/>
      <c r="JL86" s="14"/>
      <c r="JM86" s="14"/>
      <c r="JN86" s="14"/>
      <c r="JO86" s="14"/>
      <c r="JP86" s="14"/>
      <c r="JQ86" s="14"/>
      <c r="JR86" s="14"/>
      <c r="JS86" s="14"/>
      <c r="JT86" s="14"/>
      <c r="JU86" s="14"/>
      <c r="JV86" s="14"/>
      <c r="JW86" s="14"/>
      <c r="JX86" s="14"/>
      <c r="JY86" s="14"/>
      <c r="JZ86" s="14"/>
      <c r="KA86" s="14"/>
      <c r="KB86" s="14"/>
      <c r="KC86" s="14"/>
      <c r="KD86" s="14"/>
      <c r="KE86" s="14"/>
      <c r="KF86" s="14"/>
      <c r="KG86" s="14"/>
      <c r="KH86" s="14"/>
      <c r="KI86" s="14"/>
      <c r="KJ86" s="14"/>
      <c r="KK86" s="14"/>
      <c r="KL86" s="14"/>
      <c r="KM86" s="14"/>
      <c r="KN86" s="14"/>
      <c r="KO86" s="14"/>
      <c r="KP86" s="14"/>
      <c r="KQ86" s="9"/>
      <c r="KR86" s="14"/>
      <c r="KS86" s="14"/>
      <c r="KT86" s="14"/>
      <c r="KU86" s="14"/>
      <c r="KV86" s="14"/>
      <c r="KW86" s="14"/>
      <c r="KX86" s="14"/>
      <c r="KY86" s="14"/>
      <c r="KZ86" s="14"/>
      <c r="LA86" s="14"/>
      <c r="LB86" s="14"/>
      <c r="LC86" s="14"/>
      <c r="LD86" s="14"/>
      <c r="LE86" s="14"/>
      <c r="LF86" s="14"/>
      <c r="LG86" s="14"/>
      <c r="LH86" s="14"/>
      <c r="LI86" s="14"/>
      <c r="LJ86" s="14"/>
      <c r="LK86" s="14"/>
      <c r="LL86" s="14"/>
      <c r="LM86" s="14"/>
      <c r="LN86" s="14"/>
      <c r="LO86" s="14"/>
      <c r="LP86" s="14"/>
      <c r="LQ86" s="14"/>
      <c r="LR86" s="14"/>
      <c r="LS86" s="14"/>
      <c r="LT86" s="14"/>
      <c r="LU86" s="14"/>
      <c r="LV86" s="14"/>
      <c r="LW86" s="14"/>
      <c r="LX86" s="14"/>
      <c r="LY86" s="14"/>
      <c r="LZ86" s="14"/>
      <c r="MA86" s="14"/>
      <c r="MB86" s="14"/>
      <c r="MC86" s="14"/>
      <c r="MD86" s="14"/>
      <c r="ME86" s="14"/>
      <c r="MF86" s="14"/>
      <c r="MG86" s="14"/>
      <c r="MH86" s="14"/>
      <c r="MI86" s="14"/>
      <c r="MJ86" s="14"/>
      <c r="MK86" s="14"/>
      <c r="ML86" s="14"/>
      <c r="MM86" s="14"/>
      <c r="MN86" s="14"/>
      <c r="MO86" s="14"/>
      <c r="MP86" s="14"/>
      <c r="MQ86" s="14"/>
      <c r="MR86" s="14"/>
      <c r="MS86" s="14"/>
      <c r="MT86" s="9"/>
      <c r="MU86" s="14"/>
      <c r="MV86" s="14"/>
      <c r="MW86" s="14"/>
      <c r="MX86" s="14"/>
      <c r="MY86" s="14"/>
      <c r="MZ86" s="14"/>
      <c r="NA86" s="14"/>
      <c r="NB86" s="9"/>
      <c r="NC86" s="14"/>
      <c r="ND86" s="14"/>
      <c r="NE86" s="14"/>
      <c r="NF86" s="14"/>
      <c r="NG86" s="14"/>
      <c r="NH86" s="14"/>
      <c r="NI86" s="14"/>
      <c r="NJ86" s="14"/>
      <c r="NK86" s="14"/>
      <c r="NL86" s="14"/>
      <c r="NM86" s="14"/>
      <c r="NN86" s="14"/>
      <c r="NO86" s="14"/>
      <c r="NP86" s="14"/>
      <c r="NQ86" s="14"/>
      <c r="NR86" s="14"/>
      <c r="NS86" s="14"/>
      <c r="NT86" s="14"/>
      <c r="NU86" s="14"/>
      <c r="NV86" s="9"/>
      <c r="NW86" s="14"/>
      <c r="NX86" s="14"/>
      <c r="NY86" s="14"/>
      <c r="NZ86" s="14"/>
      <c r="OA86" s="14"/>
      <c r="OB86" s="14"/>
      <c r="OC86" s="14"/>
      <c r="OD86" s="14"/>
      <c r="OE86" s="14"/>
      <c r="OF86" s="14"/>
      <c r="OG86" s="14"/>
      <c r="OH86" s="14"/>
      <c r="OI86" s="14"/>
      <c r="OJ86" s="14"/>
      <c r="OK86" s="14"/>
      <c r="OL86" s="14"/>
      <c r="OM86" s="14"/>
      <c r="ON86" s="14"/>
      <c r="OO86" s="14"/>
      <c r="OP86" s="14"/>
      <c r="OQ86" s="14"/>
      <c r="OR86" s="14"/>
      <c r="OS86" s="14"/>
      <c r="OT86" s="14"/>
      <c r="OU86" s="14"/>
      <c r="OV86" s="14"/>
      <c r="OW86" s="14"/>
      <c r="OX86" s="14"/>
      <c r="OY86" s="14"/>
      <c r="OZ86" s="14"/>
      <c r="PA86" s="14"/>
      <c r="PB86" s="14"/>
      <c r="PC86" s="14"/>
      <c r="PD86" s="14"/>
      <c r="PE86" s="14"/>
      <c r="PF86" s="14"/>
      <c r="PG86" s="14"/>
      <c r="PH86" s="14"/>
      <c r="PI86" s="14"/>
      <c r="PJ86" s="14"/>
      <c r="PK86" s="14"/>
      <c r="PL86" s="14"/>
      <c r="PM86" s="14"/>
      <c r="PN86" s="14"/>
      <c r="PO86" s="14"/>
      <c r="PP86" s="14"/>
      <c r="PQ86" s="14"/>
      <c r="PR86" s="14"/>
      <c r="PS86" s="14"/>
      <c r="PT86" s="14"/>
      <c r="PU86" s="14"/>
      <c r="PV86" s="14"/>
      <c r="PW86" s="14"/>
      <c r="PX86" s="14"/>
      <c r="PY86" s="14"/>
      <c r="PZ86" s="14"/>
      <c r="QA86" s="14"/>
      <c r="QB86" s="14"/>
      <c r="QC86" s="14"/>
      <c r="QD86" s="14"/>
      <c r="QE86" s="14"/>
      <c r="QF86" s="14"/>
      <c r="QG86" s="14"/>
      <c r="QH86" s="14"/>
      <c r="QI86" s="14"/>
      <c r="QJ86" s="14"/>
      <c r="QK86" s="14"/>
      <c r="QL86" s="14"/>
      <c r="QM86" s="14"/>
      <c r="QN86" s="14"/>
      <c r="QO86" s="14"/>
      <c r="QP86" s="14"/>
      <c r="QQ86" s="14"/>
      <c r="QR86" s="14"/>
      <c r="QS86" s="14"/>
      <c r="QT86" s="14"/>
      <c r="QU86" s="14"/>
      <c r="QV86" s="14"/>
      <c r="QW86" s="14"/>
      <c r="QX86" s="14"/>
      <c r="QY86" s="14"/>
      <c r="QZ86" s="14"/>
      <c r="RA86" s="14"/>
      <c r="RB86" s="14"/>
      <c r="RC86" s="14"/>
      <c r="RD86" s="14"/>
      <c r="RE86" s="14"/>
      <c r="RF86" s="14"/>
      <c r="RG86" s="14"/>
      <c r="RH86" s="14"/>
      <c r="RI86" s="14"/>
      <c r="RJ86" s="14"/>
      <c r="RK86" s="14"/>
      <c r="RL86" s="14"/>
      <c r="RM86" s="14"/>
      <c r="RN86" s="14"/>
      <c r="RO86" s="14"/>
      <c r="RP86" s="14"/>
      <c r="RQ86" s="14"/>
      <c r="RR86" s="14"/>
      <c r="RS86" s="14"/>
      <c r="RT86" s="14"/>
      <c r="RU86" s="14"/>
      <c r="RV86" s="14"/>
      <c r="RW86" s="14"/>
      <c r="RX86" s="14"/>
      <c r="RY86" s="14"/>
      <c r="RZ86" s="14"/>
      <c r="SA86" s="14"/>
      <c r="SB86" s="14"/>
      <c r="SC86" s="14"/>
      <c r="SD86" s="14"/>
      <c r="SE86" s="14"/>
      <c r="SF86" s="14"/>
      <c r="SG86" s="14"/>
      <c r="SH86" s="14"/>
      <c r="SI86" s="14"/>
      <c r="SJ86" s="14"/>
      <c r="SK86" s="14"/>
      <c r="SL86" s="14"/>
      <c r="SM86" s="14"/>
      <c r="SN86" s="14"/>
      <c r="SO86" s="14"/>
      <c r="SP86" s="14"/>
      <c r="SQ86" s="14"/>
      <c r="SR86" s="14"/>
      <c r="SS86" s="14"/>
      <c r="ST86" s="14"/>
      <c r="SU86" s="14"/>
      <c r="SV86" s="14"/>
      <c r="SW86" s="14"/>
      <c r="SX86" s="14"/>
      <c r="SY86" s="14"/>
      <c r="SZ86" s="14"/>
      <c r="TA86" s="14"/>
      <c r="TB86" s="14"/>
      <c r="TC86" s="14"/>
      <c r="TD86" s="14"/>
      <c r="TE86" s="14"/>
      <c r="TF86" s="14"/>
      <c r="TG86" s="14"/>
      <c r="TH86" s="14"/>
      <c r="TI86" s="14"/>
      <c r="TJ86" s="14"/>
      <c r="TK86" s="14"/>
      <c r="TL86" s="14"/>
      <c r="TM86" s="14"/>
      <c r="TN86" s="14"/>
      <c r="TO86" s="14"/>
      <c r="TP86" s="14"/>
      <c r="TQ86" s="14"/>
      <c r="TR86" s="14"/>
      <c r="TS86" s="14"/>
      <c r="TT86" s="14"/>
      <c r="TU86" s="14"/>
      <c r="TV86" s="14"/>
      <c r="TW86" s="14"/>
      <c r="TX86" s="14"/>
      <c r="TY86" s="14"/>
      <c r="TZ86" s="14"/>
      <c r="UA86" s="14"/>
      <c r="UB86" s="14"/>
      <c r="UC86" s="14"/>
      <c r="UD86" s="14"/>
      <c r="UE86" s="14"/>
      <c r="UF86" s="14"/>
      <c r="UG86" s="14"/>
      <c r="UH86" s="14"/>
      <c r="UI86" s="14"/>
      <c r="UJ86" s="14"/>
      <c r="UK86" s="14"/>
      <c r="UL86" s="14"/>
      <c r="UM86" s="14"/>
      <c r="UN86" s="14"/>
      <c r="UO86" s="14"/>
      <c r="UP86" s="14"/>
      <c r="UQ86" s="14"/>
      <c r="UR86" s="14"/>
      <c r="US86" s="14"/>
      <c r="UT86" s="14"/>
      <c r="UU86" s="14"/>
      <c r="UV86" s="14"/>
      <c r="UW86" s="14"/>
      <c r="UX86" s="14"/>
      <c r="UY86" s="14"/>
      <c r="UZ86" s="14"/>
      <c r="VA86" s="14"/>
      <c r="VB86" s="23">
        <v>0</v>
      </c>
    </row>
    <row r="87" spans="1:574" outlineLevel="1">
      <c r="A87" s="21">
        <f t="shared" si="93"/>
        <v>82</v>
      </c>
      <c r="B87" s="21"/>
      <c r="D87" s="14"/>
      <c r="E87" t="b">
        <v>0</v>
      </c>
      <c r="Y87" s="211"/>
      <c r="Z87" s="211"/>
      <c r="AA87" s="211"/>
      <c r="AB87" s="211"/>
      <c r="AD87" s="211"/>
      <c r="AE87" s="211"/>
      <c r="AF87" s="211"/>
      <c r="AG87" s="211"/>
      <c r="AH87" s="211"/>
      <c r="AI87" s="211"/>
      <c r="AJ87" s="211"/>
      <c r="AK87" s="211"/>
      <c r="AS87" s="226" t="s">
        <v>1473</v>
      </c>
      <c r="AT87" s="9" t="str">
        <f ca="1">IF(COUNTIF(AS$5:AS87,AS87)=1,"-","Dup")</f>
        <v>-</v>
      </c>
      <c r="AU87" s="9"/>
      <c r="AV87" s="14"/>
      <c r="AW87" s="14"/>
      <c r="AX87" s="14"/>
      <c r="AY87" s="14"/>
      <c r="AZ87" s="14"/>
      <c r="BA87" s="14"/>
      <c r="BB87" s="14"/>
      <c r="BC87" s="14"/>
      <c r="BD87" s="9"/>
      <c r="BE87" s="14"/>
      <c r="BF87" s="14"/>
      <c r="BG87" s="14"/>
      <c r="BH87" s="14"/>
      <c r="BI87" s="14"/>
      <c r="BJ87" s="14"/>
      <c r="BK87" s="14"/>
      <c r="BL87" s="9"/>
      <c r="BM87" s="14"/>
      <c r="BN87" s="14"/>
      <c r="BO87" s="14"/>
      <c r="BP87" s="14"/>
      <c r="BQ87" s="14"/>
      <c r="BR87" s="14"/>
      <c r="BS87" s="14"/>
      <c r="BT87" s="14"/>
      <c r="BU87" s="14"/>
      <c r="BV87" s="14"/>
      <c r="BW87" s="14"/>
      <c r="BX87" s="9"/>
      <c r="BY87" s="14"/>
      <c r="BZ87" s="14"/>
      <c r="CA87" s="14"/>
      <c r="CB87" s="14"/>
      <c r="CC87" s="14"/>
      <c r="CD87" s="14"/>
      <c r="CE87" s="14"/>
      <c r="CF87" s="14"/>
      <c r="CG87" s="14"/>
      <c r="CH87" s="14"/>
      <c r="CI87" s="9"/>
      <c r="CJ87" s="14"/>
      <c r="CK87" s="14"/>
      <c r="CL87" s="14"/>
      <c r="CM87" s="14"/>
      <c r="CN87" s="14"/>
      <c r="CO87" s="146"/>
      <c r="CP87" s="14"/>
      <c r="CQ87" s="14"/>
      <c r="CR87" s="14"/>
      <c r="CS87" s="14"/>
      <c r="CT87" s="14"/>
      <c r="CU87" s="14"/>
      <c r="CV87" s="14"/>
      <c r="CW87" s="14"/>
      <c r="CX87" s="14"/>
      <c r="CY87" s="14"/>
      <c r="CZ87" s="14"/>
      <c r="DA87" s="14"/>
      <c r="DB87" s="14"/>
      <c r="DC87" s="14"/>
      <c r="DD87" s="14"/>
      <c r="DE87" s="14"/>
      <c r="DF87" s="14"/>
      <c r="DG87" s="14"/>
      <c r="DH87" s="14"/>
      <c r="DI87" s="14"/>
      <c r="DJ87" s="14"/>
      <c r="DK87" s="14"/>
      <c r="DL87" s="14"/>
      <c r="DM87" s="14"/>
      <c r="DN87" s="14"/>
      <c r="DO87" s="14"/>
      <c r="DP87" s="14"/>
      <c r="DQ87" s="14"/>
      <c r="DR87" s="9"/>
      <c r="DS87" s="14"/>
      <c r="DT87" s="14"/>
      <c r="DU87" s="14"/>
      <c r="DV87" s="14"/>
      <c r="DW87" s="14"/>
      <c r="DX87" s="14"/>
      <c r="DY87" s="14"/>
      <c r="DZ87" s="14"/>
      <c r="EA87" s="14"/>
      <c r="EB87" s="14"/>
      <c r="EC87" s="14"/>
      <c r="ED87" s="14"/>
      <c r="EE87" s="313"/>
      <c r="EF87" s="14"/>
      <c r="EG87" s="14"/>
      <c r="EH87" s="14"/>
      <c r="EI87" s="14"/>
      <c r="EJ87" s="14"/>
      <c r="EK87" s="14"/>
      <c r="EL87" s="14"/>
      <c r="EM87" s="14"/>
      <c r="EN87" s="14"/>
      <c r="EO87" s="14"/>
      <c r="EP87" s="14"/>
      <c r="EQ87" s="14"/>
      <c r="ER87" s="14"/>
      <c r="ES87" s="14"/>
      <c r="ET87" s="14"/>
      <c r="EU87" s="14"/>
      <c r="EV87" s="14"/>
      <c r="EW87" s="14"/>
      <c r="EX87" s="14"/>
      <c r="EY87" s="14"/>
      <c r="EZ87" s="14"/>
      <c r="FA87" s="14"/>
      <c r="FB87" s="14"/>
      <c r="FC87" s="14"/>
      <c r="FD87" s="14"/>
      <c r="FE87" s="14"/>
      <c r="FF87" s="14"/>
      <c r="FG87" s="14"/>
      <c r="FH87" s="14"/>
      <c r="FI87" s="14"/>
      <c r="FJ87" s="14"/>
      <c r="FK87" s="14"/>
      <c r="FL87" s="14"/>
      <c r="FM87" s="14"/>
      <c r="FN87" s="14"/>
      <c r="FO87" s="14"/>
      <c r="FP87" s="14"/>
      <c r="FQ87" s="14"/>
      <c r="FR87" s="14"/>
      <c r="FS87" s="14"/>
      <c r="FT87" s="14"/>
      <c r="FU87" s="14"/>
      <c r="FV87" s="14"/>
      <c r="FW87" s="14"/>
      <c r="FX87" s="14"/>
      <c r="FY87" s="14"/>
      <c r="FZ87" s="14"/>
      <c r="GA87" s="14"/>
      <c r="GB87" s="14"/>
      <c r="GC87" s="14"/>
      <c r="GD87" s="14"/>
      <c r="GE87" s="14"/>
      <c r="GF87" s="14"/>
      <c r="GG87" s="14"/>
      <c r="GH87" s="14"/>
      <c r="GI87" s="14"/>
      <c r="GJ87" s="14"/>
      <c r="GK87" s="14"/>
      <c r="GL87" s="14"/>
      <c r="GM87" s="14"/>
      <c r="GN87" s="14"/>
      <c r="GO87" s="14"/>
      <c r="GP87" s="14"/>
      <c r="GQ87" s="14"/>
      <c r="GR87" s="14"/>
      <c r="GS87" s="14"/>
      <c r="GT87" s="14"/>
      <c r="GU87" s="14"/>
      <c r="GV87" s="14"/>
      <c r="GW87" s="14"/>
      <c r="GX87" s="14"/>
      <c r="GY87" s="14"/>
      <c r="GZ87" s="14"/>
      <c r="HA87" s="14"/>
      <c r="HB87" s="14"/>
      <c r="HC87" s="14"/>
      <c r="HD87" s="14"/>
      <c r="HE87" s="14"/>
      <c r="HF87" s="14"/>
      <c r="HG87" s="14"/>
      <c r="HH87" s="14"/>
      <c r="HI87" s="14"/>
      <c r="HJ87" s="14"/>
      <c r="HK87" s="14"/>
      <c r="HL87" s="14"/>
      <c r="HM87" s="14"/>
      <c r="HN87" s="14"/>
      <c r="HO87" s="14"/>
      <c r="HP87" s="14"/>
      <c r="HQ87" s="14"/>
      <c r="HR87" s="14"/>
      <c r="HS87" s="14"/>
      <c r="HT87" s="14"/>
      <c r="HU87" s="14"/>
      <c r="HV87" s="14"/>
      <c r="HW87" s="14"/>
      <c r="HX87" s="14"/>
      <c r="HY87" s="14"/>
      <c r="HZ87" s="14"/>
      <c r="IA87" s="14"/>
      <c r="IB87" s="14"/>
      <c r="IC87" s="14"/>
      <c r="ID87" s="14"/>
      <c r="IE87" s="14"/>
      <c r="IF87" s="14"/>
      <c r="IG87" s="14"/>
      <c r="IH87" s="14"/>
      <c r="II87" s="14"/>
      <c r="IJ87" s="14"/>
      <c r="IK87" s="14"/>
      <c r="IL87" s="14"/>
      <c r="IM87" s="14"/>
      <c r="IN87" s="14"/>
      <c r="IO87" s="14"/>
      <c r="IP87" s="14"/>
      <c r="IQ87" s="14"/>
      <c r="IR87" s="14"/>
      <c r="IS87" s="14"/>
      <c r="IT87" s="14"/>
      <c r="IU87" s="14"/>
      <c r="IV87" s="14"/>
      <c r="IW87" s="14"/>
      <c r="IX87" s="14"/>
      <c r="IY87" s="14"/>
      <c r="IZ87" s="14"/>
      <c r="JA87" s="9"/>
      <c r="JB87" s="14"/>
      <c r="JC87" s="14"/>
      <c r="JD87" s="14"/>
      <c r="JE87" s="14"/>
      <c r="JF87" s="14"/>
      <c r="JG87" s="14"/>
      <c r="JH87" s="14"/>
      <c r="JI87" s="14"/>
      <c r="JJ87" s="14"/>
      <c r="JK87" s="14"/>
      <c r="JL87" s="14"/>
      <c r="JM87" s="14"/>
      <c r="JN87" s="14"/>
      <c r="JO87" s="14"/>
      <c r="JP87" s="14"/>
      <c r="JQ87" s="14"/>
      <c r="JR87" s="14"/>
      <c r="JS87" s="14"/>
      <c r="JT87" s="14"/>
      <c r="JU87" s="14"/>
      <c r="JV87" s="14"/>
      <c r="JW87" s="14"/>
      <c r="JX87" s="14"/>
      <c r="JY87" s="14"/>
      <c r="JZ87" s="14"/>
      <c r="KA87" s="14"/>
      <c r="KB87" s="14"/>
      <c r="KC87" s="14"/>
      <c r="KD87" s="14"/>
      <c r="KE87" s="14"/>
      <c r="KF87" s="14"/>
      <c r="KG87" s="14"/>
      <c r="KH87" s="14"/>
      <c r="KI87" s="14"/>
      <c r="KJ87" s="14"/>
      <c r="KK87" s="14"/>
      <c r="KL87" s="14"/>
      <c r="KM87" s="14"/>
      <c r="KN87" s="14"/>
      <c r="KO87" s="14"/>
      <c r="KP87" s="14"/>
      <c r="KQ87" s="9"/>
      <c r="KR87" s="14"/>
      <c r="KS87" s="14"/>
      <c r="KT87" s="14"/>
      <c r="KU87" s="14"/>
      <c r="KV87" s="14"/>
      <c r="KW87" s="14"/>
      <c r="KX87" s="14"/>
      <c r="KY87" s="14"/>
      <c r="KZ87" s="14"/>
      <c r="LA87" s="14"/>
      <c r="LB87" s="14"/>
      <c r="LC87" s="14"/>
      <c r="LD87" s="14"/>
      <c r="LE87" s="14"/>
      <c r="LF87" s="14"/>
      <c r="LG87" s="14"/>
      <c r="LH87" s="14"/>
      <c r="LI87" s="14"/>
      <c r="LJ87" s="14"/>
      <c r="LK87" s="14"/>
      <c r="LL87" s="14"/>
      <c r="LM87" s="14"/>
      <c r="LN87" s="14"/>
      <c r="LO87" s="14"/>
      <c r="LP87" s="14"/>
      <c r="LQ87" s="14"/>
      <c r="LR87" s="14"/>
      <c r="LS87" s="14"/>
      <c r="LT87" s="14"/>
      <c r="LU87" s="14"/>
      <c r="LV87" s="14"/>
      <c r="LW87" s="14"/>
      <c r="LX87" s="14"/>
      <c r="LY87" s="14"/>
      <c r="LZ87" s="14"/>
      <c r="MA87" s="14"/>
      <c r="MB87" s="14"/>
      <c r="MC87" s="14"/>
      <c r="MD87" s="14"/>
      <c r="ME87" s="14"/>
      <c r="MF87" s="14"/>
      <c r="MG87" s="14"/>
      <c r="MH87" s="14"/>
      <c r="MI87" s="14"/>
      <c r="MJ87" s="14"/>
      <c r="MK87" s="14"/>
      <c r="ML87" s="14"/>
      <c r="MM87" s="14"/>
      <c r="MN87" s="14"/>
      <c r="MO87" s="14"/>
      <c r="MP87" s="14"/>
      <c r="MQ87" s="14"/>
      <c r="MR87" s="14"/>
      <c r="MS87" s="14"/>
      <c r="MT87" s="9"/>
      <c r="MU87" s="14"/>
      <c r="MV87" s="14"/>
      <c r="MW87" s="14"/>
      <c r="MX87" s="14"/>
      <c r="MY87" s="14"/>
      <c r="MZ87" s="14"/>
      <c r="NA87" s="14"/>
      <c r="NB87" s="9"/>
      <c r="NC87" s="14"/>
      <c r="ND87" s="14"/>
      <c r="NE87" s="14"/>
      <c r="NF87" s="14"/>
      <c r="NG87" s="14"/>
      <c r="NH87" s="14"/>
      <c r="NI87" s="14"/>
      <c r="NJ87" s="14"/>
      <c r="NK87" s="14"/>
      <c r="NL87" s="14"/>
      <c r="NM87" s="14"/>
      <c r="NN87" s="14"/>
      <c r="NO87" s="14"/>
      <c r="NP87" s="14"/>
      <c r="NQ87" s="14"/>
      <c r="NR87" s="14"/>
      <c r="NS87" s="14"/>
      <c r="NT87" s="14"/>
      <c r="NU87" s="14"/>
      <c r="NV87" s="9"/>
      <c r="NW87" s="14"/>
      <c r="NX87" s="14"/>
      <c r="NY87" s="14"/>
      <c r="NZ87" s="14"/>
      <c r="OA87" s="14"/>
      <c r="OB87" s="14"/>
      <c r="OC87" s="14"/>
      <c r="OD87" s="14"/>
      <c r="OE87" s="14"/>
      <c r="OF87" s="14"/>
      <c r="OG87" s="14"/>
      <c r="OH87" s="14"/>
      <c r="OI87" s="14"/>
      <c r="OJ87" s="14"/>
      <c r="OK87" s="14"/>
      <c r="OL87" s="14"/>
      <c r="OM87" s="14"/>
      <c r="ON87" s="14"/>
      <c r="OO87" s="14"/>
      <c r="OP87" s="14"/>
      <c r="OQ87" s="14"/>
      <c r="OR87" s="14"/>
      <c r="OS87" s="14"/>
      <c r="OT87" s="14"/>
      <c r="OU87" s="14"/>
      <c r="OV87" s="14"/>
      <c r="OW87" s="14"/>
      <c r="OX87" s="14"/>
      <c r="OY87" s="14"/>
      <c r="OZ87" s="14"/>
      <c r="PA87" s="14"/>
      <c r="PB87" s="14"/>
      <c r="PC87" s="14"/>
      <c r="PD87" s="14"/>
      <c r="PE87" s="14"/>
      <c r="PF87" s="14"/>
      <c r="PG87" s="14"/>
      <c r="PH87" s="14"/>
      <c r="PI87" s="14"/>
      <c r="PJ87" s="14"/>
      <c r="PK87" s="14"/>
      <c r="PL87" s="14"/>
      <c r="PM87" s="14"/>
      <c r="PN87" s="14"/>
      <c r="PO87" s="14"/>
      <c r="PP87" s="14"/>
      <c r="PQ87" s="14"/>
      <c r="PR87" s="14"/>
      <c r="PS87" s="14"/>
      <c r="PT87" s="14"/>
      <c r="PU87" s="14"/>
      <c r="PV87" s="14"/>
      <c r="PW87" s="14"/>
      <c r="PX87" s="14"/>
      <c r="PY87" s="14"/>
      <c r="PZ87" s="14"/>
      <c r="QA87" s="14"/>
      <c r="QB87" s="14"/>
      <c r="QC87" s="14"/>
      <c r="QD87" s="14"/>
      <c r="QE87" s="14"/>
      <c r="QF87" s="14"/>
      <c r="QG87" s="14"/>
      <c r="QH87" s="14"/>
      <c r="QI87" s="14"/>
      <c r="QJ87" s="14"/>
      <c r="QK87" s="14"/>
      <c r="QL87" s="14"/>
      <c r="QM87" s="14"/>
      <c r="QN87" s="14"/>
      <c r="QO87" s="14"/>
      <c r="QP87" s="14"/>
      <c r="QQ87" s="14"/>
      <c r="QR87" s="14"/>
      <c r="QS87" s="14"/>
      <c r="QT87" s="14"/>
      <c r="QU87" s="14"/>
      <c r="QV87" s="14"/>
      <c r="QW87" s="14"/>
      <c r="QX87" s="14"/>
      <c r="QY87" s="14"/>
      <c r="QZ87" s="14"/>
      <c r="RA87" s="14"/>
      <c r="RB87" s="14"/>
      <c r="RC87" s="14"/>
      <c r="RD87" s="14"/>
      <c r="RE87" s="14"/>
      <c r="RF87" s="14"/>
      <c r="RG87" s="14"/>
      <c r="RH87" s="14"/>
      <c r="RI87" s="14"/>
      <c r="RJ87" s="14"/>
      <c r="RK87" s="14"/>
      <c r="RL87" s="14"/>
      <c r="RM87" s="14"/>
      <c r="RN87" s="14"/>
      <c r="RO87" s="14"/>
      <c r="RP87" s="14"/>
      <c r="RQ87" s="14"/>
      <c r="RR87" s="14"/>
      <c r="RS87" s="14"/>
      <c r="RT87" s="14"/>
      <c r="RU87" s="14"/>
      <c r="RV87" s="14"/>
      <c r="RW87" s="14"/>
      <c r="RX87" s="14"/>
      <c r="RY87" s="14"/>
      <c r="RZ87" s="14"/>
      <c r="SA87" s="14"/>
      <c r="SB87" s="14"/>
      <c r="SC87" s="14"/>
      <c r="SD87" s="14"/>
      <c r="SE87" s="14"/>
      <c r="SF87" s="14"/>
      <c r="SG87" s="14"/>
      <c r="SH87" s="14"/>
      <c r="SI87" s="14"/>
      <c r="SJ87" s="14"/>
      <c r="SK87" s="14"/>
      <c r="SL87" s="14"/>
      <c r="SM87" s="14"/>
      <c r="SN87" s="14"/>
      <c r="SO87" s="14"/>
      <c r="SP87" s="14"/>
      <c r="SQ87" s="14"/>
      <c r="SR87" s="14"/>
      <c r="SS87" s="14"/>
      <c r="ST87" s="14"/>
      <c r="SU87" s="14"/>
      <c r="SV87" s="14"/>
      <c r="SW87" s="14"/>
      <c r="SX87" s="14"/>
      <c r="SY87" s="14"/>
      <c r="SZ87" s="14"/>
      <c r="TA87" s="14"/>
      <c r="TB87" s="14"/>
      <c r="TC87" s="14"/>
      <c r="TD87" s="14"/>
      <c r="TE87" s="14"/>
      <c r="TF87" s="14"/>
      <c r="TG87" s="14"/>
      <c r="TH87" s="14"/>
      <c r="TI87" s="14"/>
      <c r="TJ87" s="14"/>
      <c r="TK87" s="14"/>
      <c r="TL87" s="14"/>
      <c r="TM87" s="14"/>
      <c r="TN87" s="14"/>
      <c r="TO87" s="14"/>
      <c r="TP87" s="14"/>
      <c r="TQ87" s="14"/>
      <c r="TR87" s="14"/>
      <c r="TS87" s="14"/>
      <c r="TT87" s="14"/>
      <c r="TU87" s="14"/>
      <c r="TV87" s="14"/>
      <c r="TW87" s="14"/>
      <c r="TX87" s="14"/>
      <c r="TY87" s="14"/>
      <c r="TZ87" s="14"/>
      <c r="UA87" s="14"/>
      <c r="UB87" s="14"/>
      <c r="UC87" s="14"/>
      <c r="UD87" s="14"/>
      <c r="UE87" s="14"/>
      <c r="UF87" s="14"/>
      <c r="UG87" s="14"/>
      <c r="UH87" s="14"/>
      <c r="UI87" s="14"/>
      <c r="UJ87" s="14"/>
      <c r="UK87" s="14"/>
      <c r="UL87" s="14"/>
      <c r="UM87" s="14"/>
      <c r="UN87" s="14"/>
      <c r="UO87" s="14"/>
      <c r="UP87" s="14"/>
      <c r="UQ87" s="14"/>
      <c r="UR87" s="14"/>
      <c r="US87" s="14"/>
      <c r="UT87" s="14"/>
      <c r="UU87" s="14"/>
      <c r="UV87" s="14"/>
      <c r="UW87" s="14"/>
      <c r="UX87" s="14"/>
      <c r="UY87" s="14"/>
      <c r="UZ87" s="14"/>
      <c r="VA87" s="14"/>
      <c r="VB87" s="23">
        <v>0</v>
      </c>
    </row>
    <row r="88" spans="1:574" collapsed="1">
      <c r="A88" s="21">
        <f t="shared" si="93"/>
        <v>83</v>
      </c>
      <c r="B88" s="21"/>
      <c r="D88" s="14"/>
      <c r="E88" t="b">
        <v>0</v>
      </c>
      <c r="Y88" s="211"/>
      <c r="Z88" s="211"/>
      <c r="AA88" s="211"/>
      <c r="AB88" s="211"/>
      <c r="AD88" s="211"/>
      <c r="AE88" s="211"/>
      <c r="AF88" s="211"/>
      <c r="AG88" s="211"/>
      <c r="AH88" s="211"/>
      <c r="AI88" s="211"/>
      <c r="AJ88" s="211"/>
      <c r="AK88" s="211"/>
      <c r="AS88" s="553" t="s">
        <v>769</v>
      </c>
      <c r="AT88" s="9" t="str">
        <f ca="1">IF(COUNTIF(AS$5:AS88,AS88)=1,"-","Dup")</f>
        <v>-</v>
      </c>
      <c r="AU88" s="9"/>
      <c r="AV88" s="14"/>
      <c r="AW88" s="14"/>
      <c r="AX88" s="14"/>
      <c r="AY88" s="14"/>
      <c r="AZ88" s="14"/>
      <c r="BA88" s="14"/>
      <c r="BB88" s="14"/>
      <c r="BC88" s="14"/>
      <c r="BD88" s="9"/>
      <c r="BE88" s="14"/>
      <c r="BF88" s="14"/>
      <c r="BG88" s="14"/>
      <c r="BH88" s="14"/>
      <c r="BI88" s="14"/>
      <c r="BJ88" s="14"/>
      <c r="BK88" s="14"/>
      <c r="BL88" s="9"/>
      <c r="BM88" s="14"/>
      <c r="BN88" s="14"/>
      <c r="BO88" s="14"/>
      <c r="BP88" s="14"/>
      <c r="BQ88" s="14"/>
      <c r="BR88" s="14"/>
      <c r="BS88" s="14"/>
      <c r="BT88" s="14"/>
      <c r="BU88" s="14"/>
      <c r="BV88" s="14"/>
      <c r="BW88" s="14"/>
      <c r="BX88" s="9"/>
      <c r="BY88" s="14"/>
      <c r="BZ88" s="14"/>
      <c r="CA88" s="14"/>
      <c r="CB88" s="14"/>
      <c r="CC88" s="14"/>
      <c r="CD88" s="14"/>
      <c r="CE88" s="14"/>
      <c r="CF88" s="14"/>
      <c r="CG88" s="14"/>
      <c r="CH88" s="14"/>
      <c r="CI88" s="9"/>
      <c r="CJ88" s="14"/>
      <c r="CK88" s="14"/>
      <c r="CL88" s="14"/>
      <c r="CM88" s="14"/>
      <c r="CN88" s="14"/>
      <c r="CO88" s="146"/>
      <c r="CP88" s="14"/>
      <c r="CQ88" s="14"/>
      <c r="CR88" s="14"/>
      <c r="CS88" s="14"/>
      <c r="CT88" s="14"/>
      <c r="CU88" s="14"/>
      <c r="CV88" s="14"/>
      <c r="CW88" s="14"/>
      <c r="CX88" s="14"/>
      <c r="CY88" s="14"/>
      <c r="CZ88" s="14"/>
      <c r="DA88" s="14"/>
      <c r="DB88" s="14"/>
      <c r="DC88" s="14"/>
      <c r="DD88" s="14"/>
      <c r="DE88" s="14"/>
      <c r="DF88" s="14"/>
      <c r="DG88" s="14"/>
      <c r="DH88" s="14"/>
      <c r="DI88" s="14"/>
      <c r="DJ88" s="14"/>
      <c r="DK88" s="14"/>
      <c r="DL88" s="14"/>
      <c r="DM88" s="14"/>
      <c r="DN88" s="14"/>
      <c r="DO88" s="14"/>
      <c r="DP88" s="14"/>
      <c r="DQ88" s="14"/>
      <c r="DR88" s="9"/>
      <c r="DS88" s="14"/>
      <c r="DT88" s="14"/>
      <c r="DU88" s="14"/>
      <c r="DV88" s="14"/>
      <c r="DW88" s="14"/>
      <c r="DX88" s="14"/>
      <c r="DY88" s="14"/>
      <c r="DZ88" s="14"/>
      <c r="EA88" s="14"/>
      <c r="EB88" s="14"/>
      <c r="EC88" s="14"/>
      <c r="ED88" s="14"/>
      <c r="EE88" s="313"/>
      <c r="EF88" s="14"/>
      <c r="EG88" s="14"/>
      <c r="EH88" s="14"/>
      <c r="EI88" s="14"/>
      <c r="EJ88" s="14"/>
      <c r="EK88" s="14"/>
      <c r="EL88" s="14"/>
      <c r="EM88" s="14"/>
      <c r="EN88" s="14"/>
      <c r="EO88" s="14"/>
      <c r="EP88" s="14"/>
      <c r="EQ88" s="14"/>
      <c r="ER88" s="14"/>
      <c r="ES88" s="14"/>
      <c r="ET88" s="14"/>
      <c r="EU88" s="14"/>
      <c r="EV88" s="14"/>
      <c r="EW88" s="14"/>
      <c r="EX88" s="14"/>
      <c r="EY88" s="14"/>
      <c r="EZ88" s="14"/>
      <c r="FA88" s="14"/>
      <c r="FB88" s="14"/>
      <c r="FC88" s="14"/>
      <c r="FD88" s="14"/>
      <c r="FE88" s="14"/>
      <c r="FF88" s="14"/>
      <c r="FG88" s="14"/>
      <c r="FH88" s="14"/>
      <c r="FI88" s="14"/>
      <c r="FJ88" s="14"/>
      <c r="FK88" s="14"/>
      <c r="FL88" s="14"/>
      <c r="FM88" s="14"/>
      <c r="FN88" s="14"/>
      <c r="FO88" s="14"/>
      <c r="FP88" s="14"/>
      <c r="FQ88" s="14"/>
      <c r="FR88" s="14"/>
      <c r="FS88" s="14"/>
      <c r="FT88" s="14"/>
      <c r="FU88" s="14"/>
      <c r="FV88" s="14"/>
      <c r="FW88" s="14"/>
      <c r="FX88" s="14"/>
      <c r="FY88" s="14"/>
      <c r="FZ88" s="14"/>
      <c r="GA88" s="14"/>
      <c r="GB88" s="14"/>
      <c r="GC88" s="14"/>
      <c r="GD88" s="14"/>
      <c r="GE88" s="14"/>
      <c r="GF88" s="14"/>
      <c r="GG88" s="14"/>
      <c r="GH88" s="14"/>
      <c r="GI88" s="14"/>
      <c r="GJ88" s="14"/>
      <c r="GK88" s="14"/>
      <c r="GL88" s="14"/>
      <c r="GM88" s="14"/>
      <c r="GN88" s="14"/>
      <c r="GO88" s="14"/>
      <c r="GP88" s="14"/>
      <c r="GQ88" s="14"/>
      <c r="GR88" s="14"/>
      <c r="GS88" s="14"/>
      <c r="GT88" s="14"/>
      <c r="GU88" s="14"/>
      <c r="GV88" s="14"/>
      <c r="GW88" s="14"/>
      <c r="GX88" s="14"/>
      <c r="GY88" s="14"/>
      <c r="GZ88" s="14"/>
      <c r="HA88" s="14"/>
      <c r="HB88" s="14"/>
      <c r="HC88" s="14"/>
      <c r="HD88" s="14"/>
      <c r="HE88" s="14"/>
      <c r="HF88" s="14"/>
      <c r="HG88" s="14"/>
      <c r="HH88" s="14"/>
      <c r="HI88" s="14"/>
      <c r="HJ88" s="14"/>
      <c r="HK88" s="14"/>
      <c r="HL88" s="14"/>
      <c r="HM88" s="14"/>
      <c r="HN88" s="14"/>
      <c r="HO88" s="14"/>
      <c r="HP88" s="14"/>
      <c r="HQ88" s="14"/>
      <c r="HR88" s="14"/>
      <c r="HS88" s="14"/>
      <c r="HT88" s="14"/>
      <c r="HU88" s="14"/>
      <c r="HV88" s="14"/>
      <c r="HW88" s="14"/>
      <c r="HX88" s="14"/>
      <c r="HY88" s="14"/>
      <c r="HZ88" s="14"/>
      <c r="IA88" s="14"/>
      <c r="IB88" s="14"/>
      <c r="IC88" s="14"/>
      <c r="ID88" s="14"/>
      <c r="IE88" s="14"/>
      <c r="IF88" s="14"/>
      <c r="IG88" s="14"/>
      <c r="IH88" s="14"/>
      <c r="II88" s="14"/>
      <c r="IJ88" s="14"/>
      <c r="IK88" s="14"/>
      <c r="IL88" s="14"/>
      <c r="IM88" s="14"/>
      <c r="IN88" s="14"/>
      <c r="IO88" s="14"/>
      <c r="IP88" s="14"/>
      <c r="IQ88" s="14"/>
      <c r="IR88" s="14"/>
      <c r="IS88" s="14"/>
      <c r="IT88" s="14"/>
      <c r="IU88" s="14"/>
      <c r="IV88" s="14"/>
      <c r="IW88" s="14"/>
      <c r="IX88" s="14"/>
      <c r="IY88" s="14"/>
      <c r="IZ88" s="14"/>
      <c r="JA88" s="9"/>
      <c r="JB88" s="14"/>
      <c r="JC88" s="14"/>
      <c r="JD88" s="14"/>
      <c r="JE88" s="14"/>
      <c r="JF88" s="14"/>
      <c r="JG88" s="14"/>
      <c r="JH88" s="14"/>
      <c r="JI88" s="14"/>
      <c r="JJ88" s="14"/>
      <c r="JK88" s="14"/>
      <c r="JL88" s="14"/>
      <c r="JM88" s="14"/>
      <c r="JN88" s="14"/>
      <c r="JO88" s="14"/>
      <c r="JP88" s="14"/>
      <c r="JQ88" s="14"/>
      <c r="JR88" s="14"/>
      <c r="JS88" s="14"/>
      <c r="JT88" s="14"/>
      <c r="JU88" s="14"/>
      <c r="JV88" s="14"/>
      <c r="JW88" s="14"/>
      <c r="JX88" s="14"/>
      <c r="JY88" s="14"/>
      <c r="JZ88" s="14"/>
      <c r="KA88" s="14"/>
      <c r="KB88" s="14"/>
      <c r="KC88" s="14"/>
      <c r="KD88" s="14"/>
      <c r="KE88" s="14"/>
      <c r="KF88" s="14"/>
      <c r="KG88" s="14"/>
      <c r="KH88" s="14"/>
      <c r="KI88" s="14"/>
      <c r="KJ88" s="14"/>
      <c r="KK88" s="14"/>
      <c r="KL88" s="14"/>
      <c r="KM88" s="14"/>
      <c r="KN88" s="14"/>
      <c r="KO88" s="14"/>
      <c r="KP88" s="14"/>
      <c r="KQ88" s="9"/>
      <c r="KR88" s="14"/>
      <c r="KS88" s="14"/>
      <c r="KT88" s="14"/>
      <c r="KU88" s="14"/>
      <c r="KV88" s="14"/>
      <c r="KW88" s="14"/>
      <c r="KX88" s="14"/>
      <c r="KY88" s="14"/>
      <c r="KZ88" s="14"/>
      <c r="LA88" s="14"/>
      <c r="LB88" s="14"/>
      <c r="LC88" s="14"/>
      <c r="LD88" s="14"/>
      <c r="LE88" s="14"/>
      <c r="LF88" s="14"/>
      <c r="LG88" s="14"/>
      <c r="LH88" s="14"/>
      <c r="LI88" s="14"/>
      <c r="LJ88" s="14"/>
      <c r="LK88" s="14"/>
      <c r="LL88" s="14"/>
      <c r="LM88" s="14"/>
      <c r="LN88" s="14"/>
      <c r="LO88" s="14"/>
      <c r="LP88" s="14"/>
      <c r="LQ88" s="14"/>
      <c r="LR88" s="14"/>
      <c r="LS88" s="14"/>
      <c r="LT88" s="14"/>
      <c r="LU88" s="14"/>
      <c r="LV88" s="14"/>
      <c r="LW88" s="14"/>
      <c r="LX88" s="14"/>
      <c r="LY88" s="14"/>
      <c r="LZ88" s="14"/>
      <c r="MA88" s="14"/>
      <c r="MB88" s="14"/>
      <c r="MC88" s="14"/>
      <c r="MD88" s="14"/>
      <c r="ME88" s="14"/>
      <c r="MF88" s="14"/>
      <c r="MG88" s="14"/>
      <c r="MH88" s="14"/>
      <c r="MI88" s="14"/>
      <c r="MJ88" s="14"/>
      <c r="MK88" s="14"/>
      <c r="ML88" s="14"/>
      <c r="MM88" s="14"/>
      <c r="MN88" s="14"/>
      <c r="MO88" s="14"/>
      <c r="MP88" s="14"/>
      <c r="MQ88" s="14"/>
      <c r="MR88" s="14"/>
      <c r="MS88" s="14"/>
      <c r="MT88" s="9"/>
      <c r="MU88" s="14"/>
      <c r="MV88" s="14"/>
      <c r="MW88" s="14"/>
      <c r="MX88" s="14"/>
      <c r="MY88" s="14"/>
      <c r="MZ88" s="14"/>
      <c r="NA88" s="14"/>
      <c r="NB88" s="9"/>
      <c r="NC88" s="14"/>
      <c r="ND88" s="14"/>
      <c r="NE88" s="14"/>
      <c r="NF88" s="14"/>
      <c r="NG88" s="14"/>
      <c r="NH88" s="14"/>
      <c r="NI88" s="14"/>
      <c r="NJ88" s="14"/>
      <c r="NK88" s="14"/>
      <c r="NL88" s="14"/>
      <c r="NM88" s="14"/>
      <c r="NN88" s="14"/>
      <c r="NO88" s="14"/>
      <c r="NP88" s="14"/>
      <c r="NQ88" s="14"/>
      <c r="NR88" s="14"/>
      <c r="NS88" s="14"/>
      <c r="NT88" s="14"/>
      <c r="NU88" s="14"/>
      <c r="NV88" s="9"/>
      <c r="NW88" s="14"/>
      <c r="NX88" s="14"/>
      <c r="NY88" s="14"/>
      <c r="NZ88" s="14"/>
      <c r="OA88" s="14"/>
      <c r="OB88" s="14"/>
      <c r="OC88" s="14"/>
      <c r="OD88" s="14"/>
      <c r="OE88" s="14"/>
      <c r="OF88" s="14"/>
      <c r="OG88" s="14"/>
      <c r="OH88" s="14"/>
      <c r="OI88" s="14"/>
      <c r="OJ88" s="14"/>
      <c r="OK88" s="14"/>
      <c r="OL88" s="14"/>
      <c r="OM88" s="14"/>
      <c r="ON88" s="14"/>
      <c r="OO88" s="14"/>
      <c r="OP88" s="14"/>
      <c r="OQ88" s="14"/>
      <c r="OR88" s="14"/>
      <c r="OS88" s="14"/>
      <c r="OT88" s="14"/>
      <c r="OU88" s="14"/>
      <c r="OV88" s="14"/>
      <c r="OW88" s="14"/>
      <c r="OX88" s="14"/>
      <c r="OY88" s="14"/>
      <c r="OZ88" s="14"/>
      <c r="PA88" s="14"/>
      <c r="PB88" s="14"/>
      <c r="PC88" s="14"/>
      <c r="PD88" s="14"/>
      <c r="PE88" s="14"/>
      <c r="PF88" s="14"/>
      <c r="PG88" s="14"/>
      <c r="PH88" s="14"/>
      <c r="PI88" s="14"/>
      <c r="PJ88" s="14"/>
      <c r="PK88" s="14"/>
      <c r="PL88" s="14"/>
      <c r="PM88" s="14"/>
      <c r="PN88" s="14"/>
      <c r="PO88" s="14"/>
      <c r="PP88" s="14"/>
      <c r="PQ88" s="14"/>
      <c r="PR88" s="14"/>
      <c r="PS88" s="14"/>
      <c r="PT88" s="14"/>
      <c r="PU88" s="14"/>
      <c r="PV88" s="14"/>
      <c r="PW88" s="14"/>
      <c r="PX88" s="14"/>
      <c r="PY88" s="14"/>
      <c r="PZ88" s="14"/>
      <c r="QA88" s="14"/>
      <c r="QB88" s="14"/>
      <c r="QC88" s="14"/>
      <c r="QD88" s="14"/>
      <c r="QE88" s="14"/>
      <c r="QF88" s="14"/>
      <c r="QG88" s="14"/>
      <c r="QH88" s="14"/>
      <c r="QI88" s="14"/>
      <c r="QJ88" s="14"/>
      <c r="QK88" s="14"/>
      <c r="QL88" s="14"/>
      <c r="QM88" s="14"/>
      <c r="QN88" s="14"/>
      <c r="QO88" s="14"/>
      <c r="QP88" s="14"/>
      <c r="QQ88" s="14"/>
      <c r="QR88" s="14"/>
      <c r="QS88" s="14"/>
      <c r="QT88" s="14"/>
      <c r="QU88" s="14"/>
      <c r="QV88" s="14"/>
      <c r="QW88" s="14"/>
      <c r="QX88" s="14"/>
      <c r="QY88" s="14"/>
      <c r="QZ88" s="14"/>
      <c r="RA88" s="14"/>
      <c r="RB88" s="14"/>
      <c r="RC88" s="14"/>
      <c r="RD88" s="14"/>
      <c r="RE88" s="14"/>
      <c r="RF88" s="14"/>
      <c r="RG88" s="14"/>
      <c r="RH88" s="14"/>
      <c r="RI88" s="14"/>
      <c r="RJ88" s="14"/>
      <c r="RK88" s="14"/>
      <c r="RL88" s="14"/>
      <c r="RM88" s="14"/>
      <c r="RN88" s="14"/>
      <c r="RO88" s="14"/>
      <c r="RP88" s="14"/>
      <c r="RQ88" s="14"/>
      <c r="RR88" s="14"/>
      <c r="RS88" s="14"/>
      <c r="RT88" s="14"/>
      <c r="RU88" s="14"/>
      <c r="RV88" s="14"/>
      <c r="RW88" s="14"/>
      <c r="RX88" s="14"/>
      <c r="RY88" s="14"/>
      <c r="RZ88" s="14"/>
      <c r="SA88" s="14"/>
      <c r="SB88" s="14"/>
      <c r="SC88" s="14"/>
      <c r="SD88" s="14"/>
      <c r="SE88" s="14"/>
      <c r="SF88" s="14"/>
      <c r="SG88" s="14"/>
      <c r="SH88" s="14"/>
      <c r="SI88" s="14"/>
      <c r="SJ88" s="14"/>
      <c r="SK88" s="14"/>
      <c r="SL88" s="14"/>
      <c r="SM88" s="14"/>
      <c r="SN88" s="14"/>
      <c r="SO88" s="14"/>
      <c r="SP88" s="14"/>
      <c r="SQ88" s="14"/>
      <c r="SR88" s="14"/>
      <c r="SS88" s="14"/>
      <c r="ST88" s="14"/>
      <c r="SU88" s="14"/>
      <c r="SV88" s="14"/>
      <c r="SW88" s="14"/>
      <c r="SX88" s="14"/>
      <c r="SY88" s="14"/>
      <c r="SZ88" s="14"/>
      <c r="TA88" s="14"/>
      <c r="TB88" s="14"/>
      <c r="TC88" s="14"/>
      <c r="TD88" s="14"/>
      <c r="TE88" s="14"/>
      <c r="TF88" s="14"/>
      <c r="TG88" s="14"/>
      <c r="TH88" s="14"/>
      <c r="TI88" s="14"/>
      <c r="TJ88" s="14"/>
      <c r="TK88" s="14"/>
      <c r="TL88" s="14"/>
      <c r="TM88" s="14"/>
      <c r="TN88" s="14"/>
      <c r="TO88" s="14"/>
      <c r="TP88" s="14"/>
      <c r="TQ88" s="14"/>
      <c r="TR88" s="14"/>
      <c r="TS88" s="14"/>
      <c r="TT88" s="14"/>
      <c r="TU88" s="14"/>
      <c r="TV88" s="14"/>
      <c r="TW88" s="14"/>
      <c r="TX88" s="14"/>
      <c r="TY88" s="14"/>
      <c r="TZ88" s="14"/>
      <c r="UA88" s="14"/>
      <c r="UB88" s="14"/>
      <c r="UC88" s="14"/>
      <c r="UD88" s="14"/>
      <c r="UE88" s="14"/>
      <c r="UF88" s="14"/>
      <c r="UG88" s="14"/>
      <c r="UH88" s="14"/>
      <c r="UI88" s="14"/>
      <c r="UJ88" s="14"/>
      <c r="UK88" s="14"/>
      <c r="UL88" s="14"/>
      <c r="UM88" s="14"/>
      <c r="UN88" s="14"/>
      <c r="UO88" s="14"/>
      <c r="UP88" s="14"/>
      <c r="UQ88" s="14"/>
      <c r="UR88" s="14"/>
      <c r="US88" s="14"/>
      <c r="UT88" s="14"/>
      <c r="UU88" s="14"/>
      <c r="UV88" s="14"/>
      <c r="UW88" s="14"/>
      <c r="UX88" s="14"/>
      <c r="UY88" s="14"/>
      <c r="UZ88" s="14"/>
      <c r="VA88" s="14"/>
      <c r="VB88" s="23">
        <v>0</v>
      </c>
    </row>
    <row r="89" spans="1:574" ht="6.75" customHeight="1">
      <c r="A89" s="21">
        <f t="shared" ref="A89" si="834">ROW(A89)-5</f>
        <v>84</v>
      </c>
      <c r="B89" s="8">
        <f t="shared" ref="B89:G89" si="835">B$5</f>
        <v>0</v>
      </c>
      <c r="C89" s="8">
        <f t="shared" si="835"/>
        <v>0</v>
      </c>
      <c r="D89" s="8" t="str">
        <f t="shared" si="835"/>
        <v>SNSW</v>
      </c>
      <c r="E89" s="8" t="b">
        <f t="shared" si="835"/>
        <v>0</v>
      </c>
      <c r="F89" s="8" t="b">
        <f t="shared" si="835"/>
        <v>0</v>
      </c>
      <c r="G89" s="8" t="b">
        <f t="shared" si="835"/>
        <v>0</v>
      </c>
      <c r="H89" s="22"/>
      <c r="I89" s="22"/>
      <c r="J89" s="22"/>
      <c r="K89" s="22"/>
      <c r="L89" s="22"/>
      <c r="M89" s="22"/>
      <c r="N89" s="22" t="b">
        <v>0</v>
      </c>
      <c r="O89" s="22" t="b">
        <v>0</v>
      </c>
      <c r="P89" s="22"/>
      <c r="Q89" s="22"/>
      <c r="R89" s="22"/>
      <c r="S89" s="22"/>
      <c r="T89" s="22"/>
      <c r="U89" s="22" t="b">
        <v>0</v>
      </c>
      <c r="V89" s="22" t="b">
        <v>0</v>
      </c>
      <c r="W89" s="22" t="b">
        <v>0</v>
      </c>
      <c r="X89" s="22" t="b">
        <v>0</v>
      </c>
      <c r="Y89" s="269"/>
      <c r="Z89" s="269"/>
      <c r="AA89" s="269"/>
      <c r="AB89" s="269"/>
      <c r="AC89" s="22" t="b">
        <v>0</v>
      </c>
      <c r="AD89" s="269"/>
      <c r="AE89" s="269" t="b">
        <v>0</v>
      </c>
      <c r="AF89" s="269" t="b">
        <v>0</v>
      </c>
      <c r="AG89" s="269" t="b">
        <v>0</v>
      </c>
      <c r="AH89" s="269" t="b">
        <v>0</v>
      </c>
      <c r="AI89" s="269" t="b">
        <v>0</v>
      </c>
      <c r="AJ89" s="269" t="b">
        <v>0</v>
      </c>
      <c r="AK89" s="269" t="b">
        <v>0</v>
      </c>
      <c r="AL89" s="22" t="b">
        <v>0</v>
      </c>
      <c r="AM89" s="22" t="b">
        <v>0</v>
      </c>
      <c r="AN89" s="22" t="b">
        <v>0</v>
      </c>
      <c r="AO89" s="22" t="b">
        <v>0</v>
      </c>
      <c r="AP89" s="22" t="b">
        <v>0</v>
      </c>
      <c r="AQ89" s="22"/>
      <c r="AR89" s="22"/>
      <c r="AS89" s="230" t="s">
        <v>26</v>
      </c>
      <c r="AT89" s="10" t="str">
        <f ca="1">IF(COUNTIF(AS$5:AS89,AS89)=1,"-","Dup")</f>
        <v>-</v>
      </c>
      <c r="AU89" s="8">
        <f t="shared" ref="AU89:ED89" si="836">AU$5</f>
        <v>0</v>
      </c>
      <c r="AV89" s="8" t="str">
        <f t="shared" si="836"/>
        <v>-</v>
      </c>
      <c r="AW89" s="8" t="str">
        <f t="shared" si="836"/>
        <v>-</v>
      </c>
      <c r="AX89" s="8" t="str">
        <f t="shared" si="836"/>
        <v>-</v>
      </c>
      <c r="AY89" s="8" t="str">
        <f t="shared" si="836"/>
        <v>-</v>
      </c>
      <c r="AZ89" s="8" t="str">
        <f t="shared" si="836"/>
        <v>-</v>
      </c>
      <c r="BA89" s="8" t="str">
        <f t="shared" si="836"/>
        <v>-</v>
      </c>
      <c r="BB89" s="8" t="str">
        <f t="shared" si="836"/>
        <v>-</v>
      </c>
      <c r="BC89" s="8" t="str">
        <f t="shared" si="836"/>
        <v>-</v>
      </c>
      <c r="BD89" s="8">
        <f t="shared" si="836"/>
        <v>0</v>
      </c>
      <c r="BE89" s="8" t="str">
        <f t="shared" si="836"/>
        <v>-</v>
      </c>
      <c r="BF89" s="8" t="str">
        <f t="shared" si="836"/>
        <v>-</v>
      </c>
      <c r="BG89" s="8" t="str">
        <f t="shared" si="836"/>
        <v>-</v>
      </c>
      <c r="BH89" s="8" t="str">
        <f t="shared" si="836"/>
        <v>-</v>
      </c>
      <c r="BI89" s="8" t="str">
        <f t="shared" si="836"/>
        <v>-</v>
      </c>
      <c r="BJ89" s="8" t="str">
        <f>BJ$5</f>
        <v>-</v>
      </c>
      <c r="BK89" s="8" t="str">
        <f>BK$5</f>
        <v>-</v>
      </c>
      <c r="BL89" s="8">
        <f t="shared" ref="BL89:CH89" si="837">BL$5</f>
        <v>0</v>
      </c>
      <c r="BM89" s="8" t="str">
        <f t="shared" si="837"/>
        <v>-</v>
      </c>
      <c r="BN89" s="8" t="str">
        <f t="shared" si="837"/>
        <v>-</v>
      </c>
      <c r="BO89" s="8" t="str">
        <f t="shared" si="837"/>
        <v>-</v>
      </c>
      <c r="BP89" s="8" t="str">
        <f t="shared" si="837"/>
        <v>-</v>
      </c>
      <c r="BQ89" s="8" t="str">
        <f t="shared" si="837"/>
        <v>-</v>
      </c>
      <c r="BR89" s="8" t="str">
        <f t="shared" si="837"/>
        <v>-</v>
      </c>
      <c r="BS89" s="8" t="str">
        <f t="shared" si="837"/>
        <v>-</v>
      </c>
      <c r="BT89" s="8" t="str">
        <f t="shared" si="837"/>
        <v>-</v>
      </c>
      <c r="BU89" s="8" t="str">
        <f t="shared" si="837"/>
        <v>-</v>
      </c>
      <c r="BV89" s="8" t="str">
        <f t="shared" si="837"/>
        <v>-</v>
      </c>
      <c r="BW89" s="8" t="str">
        <f t="shared" si="837"/>
        <v>-</v>
      </c>
      <c r="BX89" s="8">
        <f t="shared" si="837"/>
        <v>0</v>
      </c>
      <c r="BY89" s="8" t="str">
        <f t="shared" si="837"/>
        <v>-</v>
      </c>
      <c r="BZ89" s="8" t="str">
        <f t="shared" si="837"/>
        <v>-</v>
      </c>
      <c r="CA89" s="8" t="str">
        <f t="shared" si="837"/>
        <v>-</v>
      </c>
      <c r="CB89" s="8" t="str">
        <f t="shared" si="837"/>
        <v>-</v>
      </c>
      <c r="CC89" s="8" t="str">
        <f t="shared" si="837"/>
        <v>-</v>
      </c>
      <c r="CD89" s="8" t="str">
        <f t="shared" si="837"/>
        <v>-</v>
      </c>
      <c r="CE89" s="8" t="str">
        <f t="shared" si="837"/>
        <v>-</v>
      </c>
      <c r="CF89" s="8" t="str">
        <f t="shared" si="837"/>
        <v>-</v>
      </c>
      <c r="CG89" s="8" t="str">
        <f t="shared" si="837"/>
        <v>-</v>
      </c>
      <c r="CH89" s="8" t="str">
        <f t="shared" si="837"/>
        <v>-</v>
      </c>
      <c r="CI89" s="8">
        <f t="shared" si="836"/>
        <v>0</v>
      </c>
      <c r="CJ89" s="8" t="str">
        <f t="shared" si="836"/>
        <v>-</v>
      </c>
      <c r="CK89" s="8" t="str">
        <f t="shared" si="836"/>
        <v>-</v>
      </c>
      <c r="CL89" s="8" t="str">
        <f t="shared" si="836"/>
        <v>-</v>
      </c>
      <c r="CM89" s="8" t="str">
        <f t="shared" si="836"/>
        <v>-</v>
      </c>
      <c r="CN89" s="8" t="str">
        <f t="shared" si="836"/>
        <v>-</v>
      </c>
      <c r="CO89" s="8" t="str">
        <f t="shared" si="836"/>
        <v>-</v>
      </c>
      <c r="CP89" s="8" t="str">
        <f t="shared" si="836"/>
        <v>-</v>
      </c>
      <c r="CQ89" s="8" t="str">
        <f t="shared" si="836"/>
        <v>-</v>
      </c>
      <c r="CR89" s="8" t="str">
        <f t="shared" ref="CR89:DN89" si="838">CR$5</f>
        <v>-</v>
      </c>
      <c r="CS89" s="8" t="str">
        <f t="shared" si="838"/>
        <v>-</v>
      </c>
      <c r="CT89" s="8" t="str">
        <f t="shared" si="838"/>
        <v>-</v>
      </c>
      <c r="CU89" s="8" t="str">
        <f t="shared" si="838"/>
        <v>-</v>
      </c>
      <c r="CV89" s="8" t="str">
        <f t="shared" si="838"/>
        <v>-</v>
      </c>
      <c r="CW89" s="8" t="str">
        <f t="shared" si="838"/>
        <v>-</v>
      </c>
      <c r="CX89" s="8" t="str">
        <f t="shared" si="838"/>
        <v>-</v>
      </c>
      <c r="CY89" s="8" t="str">
        <f t="shared" si="838"/>
        <v>-</v>
      </c>
      <c r="CZ89" s="8" t="str">
        <f t="shared" si="838"/>
        <v>-</v>
      </c>
      <c r="DA89" s="8" t="str">
        <f t="shared" si="838"/>
        <v>-</v>
      </c>
      <c r="DB89" s="8" t="str">
        <f t="shared" si="838"/>
        <v>-</v>
      </c>
      <c r="DC89" s="8" t="str">
        <f t="shared" si="838"/>
        <v>-</v>
      </c>
      <c r="DD89" s="8" t="str">
        <f t="shared" si="838"/>
        <v>-</v>
      </c>
      <c r="DE89" s="8" t="str">
        <f t="shared" si="838"/>
        <v>-</v>
      </c>
      <c r="DF89" s="8" t="str">
        <f t="shared" si="838"/>
        <v>-</v>
      </c>
      <c r="DG89" s="8" t="str">
        <f t="shared" si="838"/>
        <v>-</v>
      </c>
      <c r="DH89" s="8" t="str">
        <f t="shared" si="838"/>
        <v>-</v>
      </c>
      <c r="DI89" s="8" t="str">
        <f t="shared" si="838"/>
        <v>-</v>
      </c>
      <c r="DJ89" s="8" t="str">
        <f t="shared" si="838"/>
        <v>-</v>
      </c>
      <c r="DK89" s="8" t="str">
        <f t="shared" si="838"/>
        <v>-</v>
      </c>
      <c r="DL89" s="8" t="str">
        <f t="shared" si="838"/>
        <v>-</v>
      </c>
      <c r="DM89" s="8" t="str">
        <f t="shared" si="838"/>
        <v>-</v>
      </c>
      <c r="DN89" s="8" t="str">
        <f t="shared" si="838"/>
        <v>-</v>
      </c>
      <c r="DO89" s="8" t="str">
        <f t="shared" si="836"/>
        <v>-</v>
      </c>
      <c r="DP89" s="8">
        <f t="shared" si="836"/>
        <v>1</v>
      </c>
      <c r="DQ89" s="8">
        <f t="shared" si="836"/>
        <v>1</v>
      </c>
      <c r="DR89" s="8">
        <f t="shared" si="836"/>
        <v>0</v>
      </c>
      <c r="DS89" s="8">
        <f t="shared" si="836"/>
        <v>0</v>
      </c>
      <c r="DT89" s="8">
        <f t="shared" si="836"/>
        <v>0</v>
      </c>
      <c r="DU89" s="8">
        <f t="shared" si="836"/>
        <v>0</v>
      </c>
      <c r="DV89" s="8">
        <f t="shared" si="836"/>
        <v>0</v>
      </c>
      <c r="DW89" s="8">
        <f t="shared" si="836"/>
        <v>0</v>
      </c>
      <c r="DX89" s="8">
        <f t="shared" si="836"/>
        <v>0</v>
      </c>
      <c r="DY89" s="8">
        <f t="shared" si="836"/>
        <v>0</v>
      </c>
      <c r="DZ89" s="8">
        <f t="shared" si="836"/>
        <v>0</v>
      </c>
      <c r="EA89" s="8">
        <f t="shared" si="836"/>
        <v>0</v>
      </c>
      <c r="EB89" s="8">
        <f t="shared" si="836"/>
        <v>0</v>
      </c>
      <c r="EC89" s="8">
        <f t="shared" si="836"/>
        <v>0</v>
      </c>
      <c r="ED89" s="8">
        <f t="shared" si="836"/>
        <v>0</v>
      </c>
      <c r="EE89" s="8">
        <f t="shared" ref="EE89:IY89" si="839">EE$5</f>
        <v>0</v>
      </c>
      <c r="EF89" s="8">
        <f t="shared" si="839"/>
        <v>0</v>
      </c>
      <c r="EG89" s="8">
        <f t="shared" si="839"/>
        <v>0</v>
      </c>
      <c r="EH89" s="8">
        <f t="shared" si="839"/>
        <v>0</v>
      </c>
      <c r="EI89" s="8">
        <f t="shared" si="839"/>
        <v>0</v>
      </c>
      <c r="EJ89" s="8"/>
      <c r="EK89" s="8">
        <f t="shared" si="839"/>
        <v>0</v>
      </c>
      <c r="EL89" s="8"/>
      <c r="EM89" s="8">
        <f t="shared" si="839"/>
        <v>0</v>
      </c>
      <c r="EN89" s="8">
        <f t="shared" si="839"/>
        <v>0</v>
      </c>
      <c r="EO89" s="8">
        <f t="shared" si="839"/>
        <v>0</v>
      </c>
      <c r="EP89" s="8">
        <f t="shared" si="839"/>
        <v>0</v>
      </c>
      <c r="EQ89" s="8">
        <f t="shared" si="839"/>
        <v>0</v>
      </c>
      <c r="ER89" s="8">
        <f t="shared" si="839"/>
        <v>0</v>
      </c>
      <c r="ES89" s="8">
        <f t="shared" si="839"/>
        <v>0</v>
      </c>
      <c r="ET89" s="8">
        <f t="shared" si="839"/>
        <v>0</v>
      </c>
      <c r="EU89" s="8">
        <f t="shared" si="839"/>
        <v>0</v>
      </c>
      <c r="EV89" s="8">
        <f t="shared" si="839"/>
        <v>0</v>
      </c>
      <c r="EW89" s="8">
        <f t="shared" si="839"/>
        <v>0</v>
      </c>
      <c r="EX89" s="8">
        <f t="shared" si="839"/>
        <v>0</v>
      </c>
      <c r="EY89" s="8">
        <f t="shared" si="839"/>
        <v>0</v>
      </c>
      <c r="EZ89" s="8">
        <f t="shared" si="839"/>
        <v>0</v>
      </c>
      <c r="FA89" s="8">
        <f t="shared" si="839"/>
        <v>0</v>
      </c>
      <c r="FB89" s="8">
        <f t="shared" si="839"/>
        <v>0</v>
      </c>
      <c r="FC89" s="8">
        <f t="shared" si="839"/>
        <v>0</v>
      </c>
      <c r="FD89" s="8">
        <f t="shared" si="839"/>
        <v>0</v>
      </c>
      <c r="FE89" s="8">
        <f t="shared" si="839"/>
        <v>0</v>
      </c>
      <c r="FF89" s="8">
        <f t="shared" si="839"/>
        <v>0</v>
      </c>
      <c r="FG89" s="8">
        <f t="shared" si="839"/>
        <v>0</v>
      </c>
      <c r="FH89" s="8">
        <f t="shared" si="839"/>
        <v>0</v>
      </c>
      <c r="FI89" s="8">
        <f t="shared" si="839"/>
        <v>0</v>
      </c>
      <c r="FJ89" s="8">
        <f t="shared" si="839"/>
        <v>0</v>
      </c>
      <c r="FK89" s="8">
        <f t="shared" si="839"/>
        <v>0</v>
      </c>
      <c r="FL89" s="8">
        <f t="shared" si="839"/>
        <v>0</v>
      </c>
      <c r="FM89" s="8">
        <f t="shared" si="839"/>
        <v>0</v>
      </c>
      <c r="FN89" s="8">
        <f t="shared" si="839"/>
        <v>0</v>
      </c>
      <c r="FO89" s="8">
        <f t="shared" si="839"/>
        <v>0</v>
      </c>
      <c r="FP89" s="8">
        <f t="shared" si="839"/>
        <v>0</v>
      </c>
      <c r="FQ89" s="8">
        <f t="shared" si="839"/>
        <v>0</v>
      </c>
      <c r="FR89" s="8">
        <f t="shared" si="839"/>
        <v>0</v>
      </c>
      <c r="FS89" s="8"/>
      <c r="FT89" s="8">
        <f t="shared" si="839"/>
        <v>0</v>
      </c>
      <c r="FU89" s="8"/>
      <c r="FV89" s="8">
        <f t="shared" si="839"/>
        <v>0</v>
      </c>
      <c r="FW89" s="8">
        <f t="shared" si="839"/>
        <v>0</v>
      </c>
      <c r="FX89" s="8"/>
      <c r="FY89" s="8">
        <f t="shared" si="839"/>
        <v>0</v>
      </c>
      <c r="FZ89" s="8"/>
      <c r="GA89" s="8">
        <f t="shared" si="839"/>
        <v>0</v>
      </c>
      <c r="GB89" s="8">
        <f t="shared" si="839"/>
        <v>0</v>
      </c>
      <c r="GC89" s="8"/>
      <c r="GD89" s="8">
        <f t="shared" si="839"/>
        <v>0</v>
      </c>
      <c r="GE89" s="8"/>
      <c r="GF89" s="8">
        <f t="shared" si="839"/>
        <v>0</v>
      </c>
      <c r="GG89" s="8">
        <f t="shared" si="839"/>
        <v>0</v>
      </c>
      <c r="GH89" s="8"/>
      <c r="GI89" s="8">
        <f t="shared" si="839"/>
        <v>0</v>
      </c>
      <c r="GJ89" s="8"/>
      <c r="GK89" s="8">
        <f t="shared" si="839"/>
        <v>0</v>
      </c>
      <c r="GL89" s="8">
        <f t="shared" si="839"/>
        <v>0</v>
      </c>
      <c r="GM89" s="8"/>
      <c r="GN89" s="8">
        <f t="shared" si="839"/>
        <v>0</v>
      </c>
      <c r="GO89" s="8">
        <f t="shared" si="839"/>
        <v>0</v>
      </c>
      <c r="GP89" s="8">
        <f t="shared" si="839"/>
        <v>0</v>
      </c>
      <c r="GQ89" s="8">
        <f t="shared" si="839"/>
        <v>0</v>
      </c>
      <c r="GR89" s="8">
        <f t="shared" si="839"/>
        <v>0</v>
      </c>
      <c r="GS89" s="8"/>
      <c r="GT89" s="8">
        <f t="shared" si="839"/>
        <v>0</v>
      </c>
      <c r="GU89" s="8"/>
      <c r="GV89" s="8">
        <f t="shared" si="839"/>
        <v>0</v>
      </c>
      <c r="GW89" s="8">
        <f t="shared" si="839"/>
        <v>0</v>
      </c>
      <c r="GX89" s="8">
        <f t="shared" si="839"/>
        <v>0</v>
      </c>
      <c r="GY89" s="8">
        <f t="shared" si="839"/>
        <v>0</v>
      </c>
      <c r="GZ89" s="8">
        <f t="shared" si="839"/>
        <v>0</v>
      </c>
      <c r="HA89" s="8">
        <f t="shared" si="839"/>
        <v>0</v>
      </c>
      <c r="HB89" s="8">
        <f t="shared" si="839"/>
        <v>0</v>
      </c>
      <c r="HC89" s="8">
        <f t="shared" si="839"/>
        <v>0</v>
      </c>
      <c r="HD89" s="8">
        <f t="shared" si="839"/>
        <v>0</v>
      </c>
      <c r="HE89" s="8">
        <f t="shared" si="839"/>
        <v>0</v>
      </c>
      <c r="HF89" s="8">
        <f t="shared" si="839"/>
        <v>0</v>
      </c>
      <c r="HG89" s="8">
        <f t="shared" si="839"/>
        <v>0</v>
      </c>
      <c r="HH89" s="8">
        <f t="shared" si="839"/>
        <v>0</v>
      </c>
      <c r="HI89" s="8">
        <f t="shared" si="839"/>
        <v>0</v>
      </c>
      <c r="HJ89" s="8">
        <f t="shared" si="839"/>
        <v>0</v>
      </c>
      <c r="HK89" s="8">
        <f t="shared" si="839"/>
        <v>0</v>
      </c>
      <c r="HL89" s="8">
        <f t="shared" si="839"/>
        <v>0</v>
      </c>
      <c r="HM89" s="8">
        <f t="shared" si="839"/>
        <v>0</v>
      </c>
      <c r="HN89" s="8">
        <f t="shared" si="839"/>
        <v>0</v>
      </c>
      <c r="HO89" s="8">
        <f t="shared" si="839"/>
        <v>0</v>
      </c>
      <c r="HP89" s="8">
        <f t="shared" si="839"/>
        <v>0</v>
      </c>
      <c r="HQ89" s="8">
        <f t="shared" si="839"/>
        <v>0</v>
      </c>
      <c r="HR89" s="8">
        <f t="shared" si="839"/>
        <v>0</v>
      </c>
      <c r="HS89" s="8">
        <f t="shared" si="839"/>
        <v>0</v>
      </c>
      <c r="HT89" s="8">
        <f t="shared" si="839"/>
        <v>0</v>
      </c>
      <c r="HU89" s="8">
        <f t="shared" si="839"/>
        <v>0</v>
      </c>
      <c r="HV89" s="8">
        <f t="shared" si="839"/>
        <v>0</v>
      </c>
      <c r="HW89" s="8">
        <f t="shared" si="839"/>
        <v>0</v>
      </c>
      <c r="HX89" s="8">
        <f t="shared" si="839"/>
        <v>0</v>
      </c>
      <c r="HY89" s="8">
        <f t="shared" si="839"/>
        <v>0</v>
      </c>
      <c r="HZ89" s="8">
        <f t="shared" si="839"/>
        <v>0</v>
      </c>
      <c r="IA89" s="8">
        <f t="shared" si="839"/>
        <v>0</v>
      </c>
      <c r="IB89" s="8"/>
      <c r="IC89" s="8">
        <f t="shared" si="839"/>
        <v>0</v>
      </c>
      <c r="ID89" s="8"/>
      <c r="IE89" s="8">
        <f t="shared" si="839"/>
        <v>0</v>
      </c>
      <c r="IF89" s="8">
        <f t="shared" si="839"/>
        <v>0</v>
      </c>
      <c r="IG89" s="8"/>
      <c r="IH89" s="8">
        <f t="shared" si="839"/>
        <v>0</v>
      </c>
      <c r="II89" s="8"/>
      <c r="IJ89" s="8">
        <f t="shared" si="839"/>
        <v>0</v>
      </c>
      <c r="IK89" s="8">
        <f t="shared" si="839"/>
        <v>0</v>
      </c>
      <c r="IL89" s="8"/>
      <c r="IM89" s="8">
        <f t="shared" si="839"/>
        <v>0</v>
      </c>
      <c r="IN89" s="8"/>
      <c r="IO89" s="8">
        <f t="shared" si="839"/>
        <v>0</v>
      </c>
      <c r="IP89" s="8">
        <f t="shared" si="839"/>
        <v>0</v>
      </c>
      <c r="IQ89" s="8"/>
      <c r="IR89" s="8">
        <f t="shared" si="839"/>
        <v>0</v>
      </c>
      <c r="IS89" s="8"/>
      <c r="IT89" s="8">
        <f t="shared" si="839"/>
        <v>0</v>
      </c>
      <c r="IU89" s="8">
        <f t="shared" si="839"/>
        <v>0</v>
      </c>
      <c r="IV89" s="8"/>
      <c r="IW89" s="8">
        <f t="shared" si="839"/>
        <v>0</v>
      </c>
      <c r="IX89" s="8">
        <f t="shared" si="839"/>
        <v>0</v>
      </c>
      <c r="IY89" s="8">
        <f t="shared" si="839"/>
        <v>0</v>
      </c>
      <c r="IZ89" s="8" t="str">
        <f t="shared" ref="IZ89:JB89" si="840">IZ$5</f>
        <v>-</v>
      </c>
      <c r="JA89" s="8">
        <f t="shared" si="840"/>
        <v>0</v>
      </c>
      <c r="JB89" s="8" t="str">
        <f t="shared" si="840"/>
        <v>-</v>
      </c>
      <c r="JC89" s="8" t="str">
        <f t="shared" ref="JC89:LM89" si="841">JC$5</f>
        <v>-</v>
      </c>
      <c r="JD89" s="8">
        <f t="shared" si="841"/>
        <v>0</v>
      </c>
      <c r="JE89" s="8">
        <f>JE$5</f>
        <v>0</v>
      </c>
      <c r="JF89" s="8">
        <f>JF$5</f>
        <v>0</v>
      </c>
      <c r="JG89" s="8">
        <f>JG$5</f>
        <v>0</v>
      </c>
      <c r="JH89" s="8">
        <f>JH$5</f>
        <v>0</v>
      </c>
      <c r="JI89" s="8" t="str">
        <f t="shared" si="841"/>
        <v>-</v>
      </c>
      <c r="JJ89" s="8">
        <f t="shared" si="841"/>
        <v>1</v>
      </c>
      <c r="JK89" s="8">
        <f t="shared" si="841"/>
        <v>0</v>
      </c>
      <c r="JL89" s="8">
        <f t="shared" si="841"/>
        <v>0</v>
      </c>
      <c r="JM89" s="8">
        <f t="shared" si="841"/>
        <v>0</v>
      </c>
      <c r="JN89" s="8">
        <f t="shared" si="841"/>
        <v>0</v>
      </c>
      <c r="JO89" s="8">
        <f t="shared" si="841"/>
        <v>0</v>
      </c>
      <c r="JP89" s="8">
        <f t="shared" si="841"/>
        <v>0</v>
      </c>
      <c r="JQ89" s="8">
        <f t="shared" si="841"/>
        <v>0</v>
      </c>
      <c r="JR89" s="8">
        <f t="shared" si="841"/>
        <v>0</v>
      </c>
      <c r="JS89" s="8">
        <f t="shared" si="841"/>
        <v>0</v>
      </c>
      <c r="JT89" s="8">
        <f t="shared" si="841"/>
        <v>0</v>
      </c>
      <c r="JU89" s="8">
        <f t="shared" si="841"/>
        <v>0</v>
      </c>
      <c r="JV89" s="8">
        <f t="shared" si="841"/>
        <v>0</v>
      </c>
      <c r="JW89" s="8">
        <f t="shared" si="841"/>
        <v>0</v>
      </c>
      <c r="JX89" s="8">
        <f t="shared" si="841"/>
        <v>0</v>
      </c>
      <c r="JY89" s="8">
        <f t="shared" si="841"/>
        <v>0</v>
      </c>
      <c r="JZ89" s="8">
        <f t="shared" si="841"/>
        <v>0</v>
      </c>
      <c r="KA89" s="8">
        <f t="shared" si="841"/>
        <v>0</v>
      </c>
      <c r="KB89" s="8">
        <f t="shared" si="841"/>
        <v>0</v>
      </c>
      <c r="KC89" s="8">
        <f t="shared" si="841"/>
        <v>0</v>
      </c>
      <c r="KD89" s="8">
        <f t="shared" si="841"/>
        <v>0</v>
      </c>
      <c r="KE89" s="8">
        <f t="shared" si="841"/>
        <v>0</v>
      </c>
      <c r="KF89" s="8">
        <f t="shared" si="841"/>
        <v>0</v>
      </c>
      <c r="KG89" s="8">
        <f t="shared" si="841"/>
        <v>0</v>
      </c>
      <c r="KH89" s="8">
        <f t="shared" si="841"/>
        <v>0</v>
      </c>
      <c r="KI89" s="8">
        <f t="shared" si="841"/>
        <v>0</v>
      </c>
      <c r="KJ89" s="8">
        <f t="shared" si="841"/>
        <v>0</v>
      </c>
      <c r="KK89" s="8">
        <f t="shared" si="841"/>
        <v>0</v>
      </c>
      <c r="KL89" s="8">
        <f t="shared" si="841"/>
        <v>0</v>
      </c>
      <c r="KM89" s="8">
        <f t="shared" si="841"/>
        <v>0</v>
      </c>
      <c r="KN89" s="8">
        <f t="shared" si="841"/>
        <v>1</v>
      </c>
      <c r="KO89" s="8">
        <f t="shared" si="841"/>
        <v>0</v>
      </c>
      <c r="KP89" s="8">
        <f t="shared" si="841"/>
        <v>1</v>
      </c>
      <c r="KQ89" s="8">
        <f t="shared" si="841"/>
        <v>0</v>
      </c>
      <c r="KR89" s="8" t="str">
        <f>KR$5</f>
        <v>-</v>
      </c>
      <c r="KS89" s="8" t="str">
        <f t="shared" si="841"/>
        <v>-</v>
      </c>
      <c r="KT89" s="8" t="str">
        <f t="shared" si="841"/>
        <v>-</v>
      </c>
      <c r="KU89" s="8" t="str">
        <f t="shared" si="841"/>
        <v>-</v>
      </c>
      <c r="KV89" s="8" t="str">
        <f t="shared" si="841"/>
        <v>-</v>
      </c>
      <c r="KW89" s="8" t="str">
        <f t="shared" si="841"/>
        <v>-</v>
      </c>
      <c r="KX89" s="8" t="str">
        <f t="shared" si="841"/>
        <v>-</v>
      </c>
      <c r="KY89" s="8" t="str">
        <f>KY$5</f>
        <v>-</v>
      </c>
      <c r="KZ89" s="8" t="str">
        <f t="shared" si="841"/>
        <v>-</v>
      </c>
      <c r="LA89" s="8" t="str">
        <f t="shared" si="841"/>
        <v>-</v>
      </c>
      <c r="LB89" s="8" t="str">
        <f t="shared" si="841"/>
        <v>-</v>
      </c>
      <c r="LC89" s="8" t="str">
        <f t="shared" si="841"/>
        <v>-</v>
      </c>
      <c r="LD89" s="8" t="str">
        <f t="shared" si="841"/>
        <v>-</v>
      </c>
      <c r="LE89" s="8" t="str">
        <f t="shared" si="841"/>
        <v>-</v>
      </c>
      <c r="LF89" s="8" t="str">
        <f t="shared" si="841"/>
        <v>-</v>
      </c>
      <c r="LG89" s="8" t="str">
        <f t="shared" si="841"/>
        <v>-</v>
      </c>
      <c r="LH89" s="8" t="str">
        <f t="shared" si="841"/>
        <v>-</v>
      </c>
      <c r="LI89" s="8" t="str">
        <f t="shared" si="841"/>
        <v>-</v>
      </c>
      <c r="LJ89" s="8" t="str">
        <f t="shared" si="841"/>
        <v>-</v>
      </c>
      <c r="LK89" s="8" t="str">
        <f t="shared" si="841"/>
        <v>-</v>
      </c>
      <c r="LL89" s="8" t="str">
        <f t="shared" si="841"/>
        <v>-</v>
      </c>
      <c r="LM89" s="8" t="str">
        <f t="shared" si="841"/>
        <v>-</v>
      </c>
      <c r="LN89" s="8" t="str">
        <f t="shared" ref="LN89:MR89" si="842">LN$5</f>
        <v>-</v>
      </c>
      <c r="LO89" s="8" t="str">
        <f t="shared" si="842"/>
        <v>-</v>
      </c>
      <c r="LP89" s="8" t="str">
        <f t="shared" si="842"/>
        <v>-</v>
      </c>
      <c r="LQ89" s="8" t="str">
        <f t="shared" si="842"/>
        <v>-</v>
      </c>
      <c r="LR89" s="8" t="str">
        <f t="shared" si="842"/>
        <v>-</v>
      </c>
      <c r="LS89" s="8" t="str">
        <f t="shared" si="842"/>
        <v>-</v>
      </c>
      <c r="LT89" s="8" t="str">
        <f t="shared" si="842"/>
        <v>-</v>
      </c>
      <c r="LU89" s="8" t="str">
        <f t="shared" si="842"/>
        <v>-</v>
      </c>
      <c r="LV89" s="8" t="str">
        <f t="shared" si="842"/>
        <v>-</v>
      </c>
      <c r="LW89" s="8" t="str">
        <f t="shared" si="842"/>
        <v>-</v>
      </c>
      <c r="LX89" s="8" t="str">
        <f t="shared" si="842"/>
        <v>-</v>
      </c>
      <c r="LY89" s="8" t="str">
        <f t="shared" si="842"/>
        <v>-</v>
      </c>
      <c r="LZ89" s="8" t="str">
        <f t="shared" si="842"/>
        <v>-</v>
      </c>
      <c r="MA89" s="8" t="str">
        <f t="shared" si="842"/>
        <v>-</v>
      </c>
      <c r="MB89" s="8" t="str">
        <f t="shared" si="842"/>
        <v>-</v>
      </c>
      <c r="MC89" s="8" t="str">
        <f t="shared" si="842"/>
        <v>-</v>
      </c>
      <c r="MD89" s="8" t="str">
        <f t="shared" si="842"/>
        <v>-</v>
      </c>
      <c r="ME89" s="8" t="str">
        <f t="shared" si="842"/>
        <v>-</v>
      </c>
      <c r="MF89" s="8" t="str">
        <f t="shared" si="842"/>
        <v>-</v>
      </c>
      <c r="MG89" s="8" t="str">
        <f t="shared" si="842"/>
        <v>-</v>
      </c>
      <c r="MH89" s="8" t="str">
        <f t="shared" si="842"/>
        <v>-</v>
      </c>
      <c r="MI89" s="8" t="str">
        <f t="shared" si="842"/>
        <v>-</v>
      </c>
      <c r="MJ89" s="8" t="str">
        <f t="shared" si="842"/>
        <v>-</v>
      </c>
      <c r="MK89" s="8" t="str">
        <f t="shared" si="842"/>
        <v>-</v>
      </c>
      <c r="ML89" s="8" t="str">
        <f t="shared" si="842"/>
        <v>-</v>
      </c>
      <c r="MM89" s="8" t="str">
        <f t="shared" si="842"/>
        <v>-</v>
      </c>
      <c r="MN89" s="8" t="str">
        <f t="shared" si="842"/>
        <v>-</v>
      </c>
      <c r="MO89" s="8" t="str">
        <f t="shared" si="842"/>
        <v>-</v>
      </c>
      <c r="MP89" s="8" t="str">
        <f t="shared" si="842"/>
        <v>-</v>
      </c>
      <c r="MQ89" s="8" t="str">
        <f t="shared" si="842"/>
        <v>-</v>
      </c>
      <c r="MR89" s="8" t="str">
        <f t="shared" si="842"/>
        <v>-</v>
      </c>
      <c r="MS89" s="8">
        <f t="shared" ref="MS89:PX89" si="843">MS$5</f>
        <v>1</v>
      </c>
      <c r="MT89" s="8">
        <f t="shared" si="843"/>
        <v>0</v>
      </c>
      <c r="MU89" s="8" t="str">
        <f t="shared" si="843"/>
        <v>-</v>
      </c>
      <c r="MV89" s="8" t="str">
        <f t="shared" si="843"/>
        <v>-</v>
      </c>
      <c r="MW89" s="8" t="str">
        <f t="shared" si="843"/>
        <v>-</v>
      </c>
      <c r="MX89" s="8" t="str">
        <f t="shared" si="843"/>
        <v>-</v>
      </c>
      <c r="MY89" s="8">
        <f t="shared" si="843"/>
        <v>1</v>
      </c>
      <c r="MZ89" s="8">
        <f t="shared" si="843"/>
        <v>1</v>
      </c>
      <c r="NA89" s="8">
        <f t="shared" si="843"/>
        <v>1</v>
      </c>
      <c r="NB89" s="8">
        <f t="shared" si="843"/>
        <v>0</v>
      </c>
      <c r="NC89" s="8" t="str">
        <f t="shared" si="843"/>
        <v>-</v>
      </c>
      <c r="ND89" s="8" t="str">
        <f t="shared" si="843"/>
        <v>-</v>
      </c>
      <c r="NE89" s="8" t="str">
        <f t="shared" si="843"/>
        <v>-</v>
      </c>
      <c r="NF89" s="8" t="str">
        <f t="shared" si="843"/>
        <v>-</v>
      </c>
      <c r="NG89" s="8" t="str">
        <f t="shared" si="843"/>
        <v>-</v>
      </c>
      <c r="NH89" s="8" t="str">
        <f t="shared" si="843"/>
        <v>-</v>
      </c>
      <c r="NI89" s="8" t="str">
        <f t="shared" si="843"/>
        <v>-</v>
      </c>
      <c r="NJ89" s="8" t="str">
        <f t="shared" si="843"/>
        <v>-</v>
      </c>
      <c r="NK89" s="8" t="str">
        <f t="shared" si="843"/>
        <v>-</v>
      </c>
      <c r="NL89" s="8" t="str">
        <f t="shared" si="843"/>
        <v>-</v>
      </c>
      <c r="NM89" s="8">
        <f t="shared" si="843"/>
        <v>1</v>
      </c>
      <c r="NN89" s="8">
        <f t="shared" si="843"/>
        <v>1</v>
      </c>
      <c r="NO89" s="8">
        <f t="shared" si="843"/>
        <v>1</v>
      </c>
      <c r="NP89" s="8">
        <f t="shared" si="843"/>
        <v>1</v>
      </c>
      <c r="NQ89" s="8">
        <f t="shared" si="843"/>
        <v>1</v>
      </c>
      <c r="NR89" s="8">
        <f t="shared" si="843"/>
        <v>1</v>
      </c>
      <c r="NS89" s="8">
        <f t="shared" si="843"/>
        <v>1</v>
      </c>
      <c r="NT89" s="8">
        <f t="shared" si="843"/>
        <v>1</v>
      </c>
      <c r="NU89" s="8">
        <f t="shared" ref="NU89" si="844">NU$5</f>
        <v>1</v>
      </c>
      <c r="NV89" s="8">
        <f t="shared" si="843"/>
        <v>0</v>
      </c>
      <c r="NW89" s="8" t="str">
        <f t="shared" si="843"/>
        <v>-</v>
      </c>
      <c r="NX89" s="8" t="str">
        <f t="shared" si="843"/>
        <v>-</v>
      </c>
      <c r="NY89" s="8" t="str">
        <f t="shared" si="843"/>
        <v>-</v>
      </c>
      <c r="NZ89" s="8" t="str">
        <f t="shared" si="843"/>
        <v>-</v>
      </c>
      <c r="OA89" s="8" t="str">
        <f t="shared" si="843"/>
        <v>-</v>
      </c>
      <c r="OB89" s="8" t="str">
        <f t="shared" si="843"/>
        <v>-</v>
      </c>
      <c r="OC89" s="8" t="str">
        <f t="shared" si="843"/>
        <v>-</v>
      </c>
      <c r="OD89" s="8" t="str">
        <f t="shared" si="843"/>
        <v>-</v>
      </c>
      <c r="OE89" s="8" t="str">
        <f t="shared" si="843"/>
        <v>-</v>
      </c>
      <c r="OF89" s="8" t="str">
        <f t="shared" si="843"/>
        <v>-</v>
      </c>
      <c r="OG89" s="8" t="str">
        <f t="shared" si="843"/>
        <v>-</v>
      </c>
      <c r="OH89" s="8" t="str">
        <f t="shared" si="843"/>
        <v>-</v>
      </c>
      <c r="OI89" s="8" t="str">
        <f t="shared" si="843"/>
        <v>-</v>
      </c>
      <c r="OJ89" s="8" t="str">
        <f t="shared" si="843"/>
        <v>-</v>
      </c>
      <c r="OK89" s="8" t="str">
        <f t="shared" si="843"/>
        <v>-</v>
      </c>
      <c r="OL89" s="8" t="str">
        <f t="shared" si="843"/>
        <v>-</v>
      </c>
      <c r="OM89" s="8" t="str">
        <f t="shared" si="843"/>
        <v>-</v>
      </c>
      <c r="ON89" s="8" t="str">
        <f t="shared" si="843"/>
        <v>-</v>
      </c>
      <c r="OO89" s="8" t="str">
        <f t="shared" si="843"/>
        <v>-</v>
      </c>
      <c r="OP89" s="8" t="str">
        <f t="shared" si="843"/>
        <v>-</v>
      </c>
      <c r="OQ89" s="8" t="str">
        <f t="shared" si="843"/>
        <v>-</v>
      </c>
      <c r="OR89" s="8" t="str">
        <f t="shared" si="843"/>
        <v>-</v>
      </c>
      <c r="OS89" s="8" t="str">
        <f t="shared" si="843"/>
        <v>-</v>
      </c>
      <c r="OT89" s="8" t="str">
        <f t="shared" si="843"/>
        <v>-</v>
      </c>
      <c r="OU89" s="8" t="str">
        <f t="shared" si="843"/>
        <v>-</v>
      </c>
      <c r="OV89" s="8" t="str">
        <f t="shared" si="843"/>
        <v>-</v>
      </c>
      <c r="OW89" s="8" t="str">
        <f t="shared" si="843"/>
        <v>-</v>
      </c>
      <c r="OX89" s="8" t="str">
        <f t="shared" si="843"/>
        <v>-</v>
      </c>
      <c r="OY89" s="8" t="str">
        <f t="shared" si="843"/>
        <v>-</v>
      </c>
      <c r="OZ89" s="8" t="str">
        <f t="shared" si="843"/>
        <v>-</v>
      </c>
      <c r="PA89" s="8" t="str">
        <f t="shared" si="843"/>
        <v>-</v>
      </c>
      <c r="PB89" s="8" t="str">
        <f t="shared" si="843"/>
        <v>-</v>
      </c>
      <c r="PC89" s="8" t="str">
        <f t="shared" si="843"/>
        <v>-</v>
      </c>
      <c r="PD89" s="8" t="str">
        <f t="shared" si="843"/>
        <v>-</v>
      </c>
      <c r="PE89" s="8" t="str">
        <f t="shared" si="843"/>
        <v>-</v>
      </c>
      <c r="PF89" s="8" t="str">
        <f t="shared" si="843"/>
        <v>-</v>
      </c>
      <c r="PG89" s="8" t="str">
        <f t="shared" si="843"/>
        <v>-</v>
      </c>
      <c r="PH89" s="8" t="str">
        <f t="shared" si="843"/>
        <v>-</v>
      </c>
      <c r="PI89" s="8" t="str">
        <f t="shared" si="843"/>
        <v>-</v>
      </c>
      <c r="PJ89" s="8" t="str">
        <f t="shared" si="843"/>
        <v>-</v>
      </c>
      <c r="PK89" s="8" t="str">
        <f t="shared" si="843"/>
        <v>-</v>
      </c>
      <c r="PL89" s="8" t="str">
        <f t="shared" si="843"/>
        <v>-</v>
      </c>
      <c r="PM89" s="8" t="str">
        <f t="shared" si="843"/>
        <v>-</v>
      </c>
      <c r="PN89" s="8" t="str">
        <f t="shared" si="843"/>
        <v>-</v>
      </c>
      <c r="PO89" s="8" t="str">
        <f t="shared" si="843"/>
        <v>-</v>
      </c>
      <c r="PP89" s="8" t="str">
        <f t="shared" si="843"/>
        <v>-</v>
      </c>
      <c r="PQ89" s="8" t="str">
        <f t="shared" si="843"/>
        <v>-</v>
      </c>
      <c r="PR89" s="8" t="str">
        <f t="shared" si="843"/>
        <v>-</v>
      </c>
      <c r="PS89" s="8" t="str">
        <f t="shared" si="843"/>
        <v>-</v>
      </c>
      <c r="PT89" s="8" t="str">
        <f t="shared" si="843"/>
        <v>-</v>
      </c>
      <c r="PU89" s="8" t="str">
        <f t="shared" si="843"/>
        <v>-</v>
      </c>
      <c r="PV89" s="8" t="str">
        <f t="shared" si="843"/>
        <v>-</v>
      </c>
      <c r="PW89" s="8" t="str">
        <f t="shared" si="843"/>
        <v>-</v>
      </c>
      <c r="PX89" s="8" t="str">
        <f t="shared" si="843"/>
        <v>-</v>
      </c>
      <c r="PY89" s="8" t="str">
        <f t="shared" ref="PY89:TN89" si="845">PY$5</f>
        <v>-</v>
      </c>
      <c r="PZ89" s="8" t="str">
        <f t="shared" si="845"/>
        <v>-</v>
      </c>
      <c r="QA89" s="8" t="str">
        <f t="shared" si="845"/>
        <v>-</v>
      </c>
      <c r="QB89" s="8" t="str">
        <f t="shared" si="845"/>
        <v>-</v>
      </c>
      <c r="QC89" s="8" t="str">
        <f t="shared" si="845"/>
        <v>-</v>
      </c>
      <c r="QD89" s="8" t="str">
        <f t="shared" si="845"/>
        <v>-</v>
      </c>
      <c r="QE89" s="8" t="str">
        <f t="shared" si="845"/>
        <v>-</v>
      </c>
      <c r="QF89" s="8" t="str">
        <f t="shared" si="845"/>
        <v>-</v>
      </c>
      <c r="QG89" s="8" t="str">
        <f t="shared" si="845"/>
        <v>-</v>
      </c>
      <c r="QH89" s="8" t="str">
        <f t="shared" si="845"/>
        <v>-</v>
      </c>
      <c r="QI89" s="8" t="str">
        <f t="shared" si="845"/>
        <v>-</v>
      </c>
      <c r="QJ89" s="8" t="str">
        <f t="shared" si="845"/>
        <v>-</v>
      </c>
      <c r="QK89" s="8" t="str">
        <f t="shared" si="845"/>
        <v>-</v>
      </c>
      <c r="QL89" s="8" t="str">
        <f t="shared" si="845"/>
        <v>-</v>
      </c>
      <c r="QM89" s="8" t="str">
        <f t="shared" si="845"/>
        <v>-</v>
      </c>
      <c r="QN89" s="8" t="str">
        <f t="shared" si="845"/>
        <v>-</v>
      </c>
      <c r="QO89" s="8" t="str">
        <f t="shared" si="845"/>
        <v>-</v>
      </c>
      <c r="QP89" s="8" t="str">
        <f t="shared" si="845"/>
        <v>-</v>
      </c>
      <c r="QQ89" s="8" t="str">
        <f t="shared" si="845"/>
        <v>-</v>
      </c>
      <c r="QR89" s="8" t="str">
        <f t="shared" si="845"/>
        <v>-</v>
      </c>
      <c r="QS89" s="8" t="str">
        <f t="shared" si="845"/>
        <v>-</v>
      </c>
      <c r="QT89" s="8" t="str">
        <f t="shared" si="845"/>
        <v>-</v>
      </c>
      <c r="QU89" s="8" t="str">
        <f t="shared" si="845"/>
        <v>-</v>
      </c>
      <c r="QV89" s="8" t="str">
        <f t="shared" si="845"/>
        <v>-</v>
      </c>
      <c r="QW89" s="8" t="str">
        <f t="shared" si="845"/>
        <v>-</v>
      </c>
      <c r="QX89" s="8" t="str">
        <f t="shared" si="845"/>
        <v>-</v>
      </c>
      <c r="QY89" s="8" t="str">
        <f t="shared" si="845"/>
        <v>-</v>
      </c>
      <c r="QZ89" s="8" t="str">
        <f t="shared" si="845"/>
        <v>-</v>
      </c>
      <c r="RA89" s="8" t="str">
        <f t="shared" si="845"/>
        <v>-</v>
      </c>
      <c r="RB89" s="8" t="str">
        <f t="shared" si="845"/>
        <v>-</v>
      </c>
      <c r="RC89" s="8" t="str">
        <f t="shared" si="845"/>
        <v>-</v>
      </c>
      <c r="RD89" s="8" t="str">
        <f t="shared" si="845"/>
        <v>-</v>
      </c>
      <c r="RE89" s="8" t="str">
        <f t="shared" si="845"/>
        <v>-</v>
      </c>
      <c r="RF89" s="8" t="str">
        <f t="shared" si="845"/>
        <v>-</v>
      </c>
      <c r="RG89" s="8" t="str">
        <f t="shared" si="845"/>
        <v>-</v>
      </c>
      <c r="RH89" s="8" t="str">
        <f t="shared" si="845"/>
        <v>-</v>
      </c>
      <c r="RI89" s="8" t="str">
        <f t="shared" si="845"/>
        <v>-</v>
      </c>
      <c r="RJ89" s="8" t="str">
        <f t="shared" si="845"/>
        <v>-</v>
      </c>
      <c r="RK89" s="8" t="str">
        <f t="shared" si="845"/>
        <v>-</v>
      </c>
      <c r="RL89" s="8" t="str">
        <f t="shared" si="845"/>
        <v>-</v>
      </c>
      <c r="RM89" s="8" t="str">
        <f t="shared" si="845"/>
        <v>-</v>
      </c>
      <c r="RN89" s="8" t="str">
        <f t="shared" si="845"/>
        <v>-</v>
      </c>
      <c r="RO89" s="8" t="str">
        <f t="shared" si="845"/>
        <v>-</v>
      </c>
      <c r="RP89" s="8" t="str">
        <f t="shared" si="845"/>
        <v>-</v>
      </c>
      <c r="RQ89" s="8" t="str">
        <f t="shared" si="845"/>
        <v>-</v>
      </c>
      <c r="RR89" s="8" t="str">
        <f t="shared" si="845"/>
        <v>-</v>
      </c>
      <c r="RS89" s="8" t="str">
        <f t="shared" si="845"/>
        <v>-</v>
      </c>
      <c r="RT89" s="8" t="str">
        <f t="shared" si="845"/>
        <v>-</v>
      </c>
      <c r="RU89" s="8" t="str">
        <f t="shared" si="845"/>
        <v>-</v>
      </c>
      <c r="RV89" s="8" t="str">
        <f t="shared" si="845"/>
        <v>-</v>
      </c>
      <c r="RW89" s="8" t="str">
        <f t="shared" si="845"/>
        <v>-</v>
      </c>
      <c r="RX89" s="8" t="str">
        <f t="shared" si="845"/>
        <v>-</v>
      </c>
      <c r="RY89" s="8" t="str">
        <f t="shared" si="845"/>
        <v>-</v>
      </c>
      <c r="RZ89" s="8" t="str">
        <f t="shared" si="845"/>
        <v>-</v>
      </c>
      <c r="SA89" s="8" t="str">
        <f t="shared" si="845"/>
        <v>-</v>
      </c>
      <c r="SB89" s="8" t="str">
        <f t="shared" si="845"/>
        <v>-</v>
      </c>
      <c r="SC89" s="8" t="str">
        <f t="shared" si="845"/>
        <v>-</v>
      </c>
      <c r="SD89" s="8" t="str">
        <f t="shared" si="845"/>
        <v>-</v>
      </c>
      <c r="SE89" s="8" t="str">
        <f t="shared" si="845"/>
        <v>-</v>
      </c>
      <c r="SF89" s="8" t="str">
        <f t="shared" si="845"/>
        <v>-</v>
      </c>
      <c r="SG89" s="8" t="str">
        <f t="shared" si="845"/>
        <v>-</v>
      </c>
      <c r="SH89" s="8" t="str">
        <f t="shared" si="845"/>
        <v>-</v>
      </c>
      <c r="SI89" s="8" t="str">
        <f t="shared" si="845"/>
        <v>-</v>
      </c>
      <c r="SJ89" s="8" t="str">
        <f t="shared" si="845"/>
        <v>-</v>
      </c>
      <c r="SK89" s="8" t="str">
        <f t="shared" si="845"/>
        <v>-</v>
      </c>
      <c r="SL89" s="8" t="str">
        <f t="shared" si="845"/>
        <v>-</v>
      </c>
      <c r="SM89" s="8" t="str">
        <f t="shared" si="845"/>
        <v>-</v>
      </c>
      <c r="SN89" s="8" t="str">
        <f t="shared" si="845"/>
        <v>-</v>
      </c>
      <c r="SO89" s="8" t="str">
        <f t="shared" si="845"/>
        <v>-</v>
      </c>
      <c r="SP89" s="8" t="str">
        <f t="shared" si="845"/>
        <v>-</v>
      </c>
      <c r="SQ89" s="8" t="str">
        <f t="shared" si="845"/>
        <v>-</v>
      </c>
      <c r="SR89" s="8" t="str">
        <f t="shared" si="845"/>
        <v>-</v>
      </c>
      <c r="SS89" s="8" t="str">
        <f t="shared" si="845"/>
        <v>-</v>
      </c>
      <c r="ST89" s="8" t="str">
        <f t="shared" si="845"/>
        <v>-</v>
      </c>
      <c r="SU89" s="8" t="str">
        <f t="shared" si="845"/>
        <v>-</v>
      </c>
      <c r="SV89" s="8" t="str">
        <f t="shared" si="845"/>
        <v>-</v>
      </c>
      <c r="SW89" s="8" t="str">
        <f t="shared" si="845"/>
        <v>-</v>
      </c>
      <c r="SX89" s="8" t="str">
        <f t="shared" si="845"/>
        <v>-</v>
      </c>
      <c r="SY89" s="8" t="str">
        <f t="shared" si="845"/>
        <v>-</v>
      </c>
      <c r="SZ89" s="8" t="str">
        <f t="shared" si="845"/>
        <v>-</v>
      </c>
      <c r="TA89" s="8" t="str">
        <f t="shared" si="845"/>
        <v>-</v>
      </c>
      <c r="TB89" s="8" t="str">
        <f t="shared" si="845"/>
        <v>-</v>
      </c>
      <c r="TC89" s="8" t="str">
        <f t="shared" si="845"/>
        <v>-</v>
      </c>
      <c r="TD89" s="8" t="str">
        <f t="shared" si="845"/>
        <v>-</v>
      </c>
      <c r="TE89" s="8" t="str">
        <f t="shared" si="845"/>
        <v>-</v>
      </c>
      <c r="TF89" s="8" t="str">
        <f t="shared" si="845"/>
        <v>-</v>
      </c>
      <c r="TG89" s="8" t="str">
        <f t="shared" si="845"/>
        <v>-</v>
      </c>
      <c r="TH89" s="8" t="str">
        <f t="shared" si="845"/>
        <v>-</v>
      </c>
      <c r="TI89" s="8" t="str">
        <f t="shared" si="845"/>
        <v>-</v>
      </c>
      <c r="TJ89" s="8" t="str">
        <f t="shared" si="845"/>
        <v>-</v>
      </c>
      <c r="TK89" s="8" t="str">
        <f t="shared" si="845"/>
        <v>-</v>
      </c>
      <c r="TL89" s="8" t="str">
        <f t="shared" si="845"/>
        <v>-</v>
      </c>
      <c r="TM89" s="8" t="str">
        <f t="shared" si="845"/>
        <v>-</v>
      </c>
      <c r="TN89" s="8" t="str">
        <f t="shared" si="845"/>
        <v>-</v>
      </c>
      <c r="TO89" s="8" t="str">
        <f t="shared" ref="TO89:VA89" si="846">TO$5</f>
        <v>-</v>
      </c>
      <c r="TP89" s="8" t="str">
        <f t="shared" si="846"/>
        <v>-</v>
      </c>
      <c r="TQ89" s="8" t="str">
        <f t="shared" si="846"/>
        <v>-</v>
      </c>
      <c r="TR89" s="8" t="str">
        <f t="shared" si="846"/>
        <v>-</v>
      </c>
      <c r="TS89" s="8" t="str">
        <f t="shared" si="846"/>
        <v>-</v>
      </c>
      <c r="TT89" s="8" t="str">
        <f t="shared" si="846"/>
        <v>-</v>
      </c>
      <c r="TU89" s="8" t="str">
        <f t="shared" si="846"/>
        <v>-</v>
      </c>
      <c r="TV89" s="8" t="str">
        <f t="shared" si="846"/>
        <v>-</v>
      </c>
      <c r="TW89" s="8" t="str">
        <f t="shared" si="846"/>
        <v>-</v>
      </c>
      <c r="TX89" s="8" t="str">
        <f t="shared" si="846"/>
        <v>-</v>
      </c>
      <c r="TY89" s="8" t="str">
        <f t="shared" si="846"/>
        <v>-</v>
      </c>
      <c r="TZ89" s="8" t="str">
        <f t="shared" si="846"/>
        <v>-</v>
      </c>
      <c r="UA89" s="8" t="str">
        <f t="shared" si="846"/>
        <v>-</v>
      </c>
      <c r="UB89" s="8" t="str">
        <f t="shared" si="846"/>
        <v>-</v>
      </c>
      <c r="UC89" s="8" t="str">
        <f t="shared" si="846"/>
        <v>-</v>
      </c>
      <c r="UD89" s="8" t="str">
        <f t="shared" si="846"/>
        <v>-</v>
      </c>
      <c r="UE89" s="8" t="str">
        <f t="shared" si="846"/>
        <v>-</v>
      </c>
      <c r="UF89" s="8" t="str">
        <f t="shared" si="846"/>
        <v>-</v>
      </c>
      <c r="UG89" s="8" t="str">
        <f t="shared" si="846"/>
        <v>-</v>
      </c>
      <c r="UH89" s="8" t="str">
        <f t="shared" si="846"/>
        <v>-</v>
      </c>
      <c r="UI89" s="8" t="str">
        <f t="shared" si="846"/>
        <v>-</v>
      </c>
      <c r="UJ89" s="8" t="str">
        <f t="shared" si="846"/>
        <v>-</v>
      </c>
      <c r="UK89" s="8" t="str">
        <f t="shared" si="846"/>
        <v>-</v>
      </c>
      <c r="UL89" s="8" t="str">
        <f t="shared" si="846"/>
        <v>-</v>
      </c>
      <c r="UM89" s="8" t="str">
        <f t="shared" si="846"/>
        <v>-</v>
      </c>
      <c r="UN89" s="8" t="str">
        <f t="shared" si="846"/>
        <v>-</v>
      </c>
      <c r="UO89" s="8" t="str">
        <f t="shared" si="846"/>
        <v>-</v>
      </c>
      <c r="UP89" s="8" t="str">
        <f t="shared" si="846"/>
        <v>-</v>
      </c>
      <c r="UQ89" s="8" t="str">
        <f t="shared" si="846"/>
        <v>-</v>
      </c>
      <c r="UR89" s="8" t="str">
        <f t="shared" si="846"/>
        <v>-</v>
      </c>
      <c r="US89" s="8" t="str">
        <f t="shared" si="846"/>
        <v>-</v>
      </c>
      <c r="UT89" s="8" t="str">
        <f t="shared" si="846"/>
        <v>-</v>
      </c>
      <c r="UU89" s="8" t="str">
        <f t="shared" si="846"/>
        <v>-</v>
      </c>
      <c r="UV89" s="8" t="str">
        <f t="shared" si="846"/>
        <v>-</v>
      </c>
      <c r="UW89" s="8" t="str">
        <f t="shared" si="846"/>
        <v>-</v>
      </c>
      <c r="UX89" s="8" t="str">
        <f t="shared" si="846"/>
        <v>-</v>
      </c>
      <c r="UY89" s="8" t="str">
        <f t="shared" si="846"/>
        <v>-</v>
      </c>
      <c r="UZ89" s="8" t="str">
        <f t="shared" si="846"/>
        <v>-</v>
      </c>
      <c r="VA89" s="8">
        <f t="shared" si="846"/>
        <v>1</v>
      </c>
      <c r="VB89" s="23">
        <v>0</v>
      </c>
    </row>
    <row r="90" spans="1:574">
      <c r="AS90" s="224"/>
    </row>
  </sheetData>
  <autoFilter ref="A4:VB90" xr:uid="{A5DE918E-332D-4563-9BCB-E13ECBAD8AE1}"/>
  <phoneticPr fontId="7" type="noConversion"/>
  <conditionalFormatting sqref="A1:XFD1">
    <cfRule type="cellIs" dxfId="97" priority="40" stopIfTrue="1" operator="equal">
      <formula>"sam"</formula>
    </cfRule>
    <cfRule type="cellIs" dxfId="96" priority="41" stopIfTrue="1" operator="equal">
      <formula>"sap"</formula>
    </cfRule>
    <cfRule type="cellIs" dxfId="95" priority="42" stopIfTrue="1" operator="equal">
      <formula>"saa"</formula>
    </cfRule>
    <cfRule type="cellIs" dxfId="94" priority="43" stopIfTrue="1" operator="equal">
      <formula>"sar"</formula>
    </cfRule>
    <cfRule type="cellIs" dxfId="93" priority="44" stopIfTrue="1" operator="equal">
      <formula>"sat"</formula>
    </cfRule>
    <cfRule type="cellIs" dxfId="92" priority="45" stopIfTrue="1" operator="equal">
      <formula>"sav"</formula>
    </cfRule>
  </conditionalFormatting>
  <conditionalFormatting sqref="E1:G1048576">
    <cfRule type="cellIs" dxfId="91" priority="420" stopIfTrue="1" operator="equal">
      <formula>TRUE</formula>
    </cfRule>
  </conditionalFormatting>
  <conditionalFormatting sqref="I37:AK37">
    <cfRule type="expression" dxfId="90" priority="38">
      <formula>(I37&gt;I$6)</formula>
    </cfRule>
  </conditionalFormatting>
  <conditionalFormatting sqref="CY1:DC1048576">
    <cfRule type="cellIs" dxfId="89" priority="104" operator="equal">
      <formula>FALSE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F25BE-1933-467E-8AF1-E38A3981FFC8}">
  <sheetPr codeName="Sheet4">
    <outlinePr summaryBelow="0" summaryRight="0"/>
  </sheetPr>
  <dimension ref="A1:GJ794"/>
  <sheetViews>
    <sheetView topLeftCell="A129" workbookViewId="0">
      <pane xSplit="5" topLeftCell="F1" activePane="topRight" state="frozen"/>
      <selection activeCell="S253" sqref="S253:BN300"/>
      <selection pane="topRight" activeCell="H100" sqref="H100:J100"/>
    </sheetView>
  </sheetViews>
  <sheetFormatPr defaultRowHeight="15" outlineLevelRow="2"/>
  <cols>
    <col min="2" max="2" width="43.28515625" customWidth="1"/>
    <col min="3" max="3" width="6.28515625" customWidth="1"/>
    <col min="4" max="4" width="7.85546875" customWidth="1"/>
    <col min="5" max="6" width="6.28515625" customWidth="1"/>
    <col min="7" max="9" width="7.28515625" customWidth="1"/>
    <col min="10" max="10" width="7.42578125" customWidth="1"/>
    <col min="11" max="12" width="7.140625" customWidth="1"/>
    <col min="13" max="13" width="6.85546875" customWidth="1"/>
    <col min="14" max="19" width="6.28515625" customWidth="1"/>
    <col min="20" max="28" width="7" customWidth="1"/>
    <col min="29" max="29" width="6.28515625" customWidth="1"/>
    <col min="30" max="30" width="7.140625" customWidth="1"/>
    <col min="31" max="46" width="6.28515625" customWidth="1"/>
    <col min="47" max="47" width="7.7109375" customWidth="1"/>
    <col min="48" max="52" width="6.28515625" customWidth="1"/>
    <col min="53" max="53" width="8.85546875" customWidth="1"/>
    <col min="54" max="124" width="6.28515625" customWidth="1"/>
    <col min="125" max="275" width="6.5703125" customWidth="1"/>
  </cols>
  <sheetData>
    <row r="1" spans="1:73">
      <c r="B1" t="s">
        <v>376</v>
      </c>
      <c r="H1" t="s">
        <v>618</v>
      </c>
      <c r="I1" s="30"/>
      <c r="W1" t="s">
        <v>1652</v>
      </c>
    </row>
    <row r="2" spans="1:73">
      <c r="B2" t="s">
        <v>759</v>
      </c>
      <c r="W2" t="s">
        <v>1475</v>
      </c>
      <c r="X2" t="s">
        <v>575</v>
      </c>
    </row>
    <row r="3" spans="1:73">
      <c r="B3" t="s">
        <v>378</v>
      </c>
      <c r="W3" t="s">
        <v>936</v>
      </c>
      <c r="X3" t="s">
        <v>954</v>
      </c>
    </row>
    <row r="4" spans="1:73">
      <c r="A4" t="s">
        <v>575</v>
      </c>
      <c r="B4" t="s">
        <v>964</v>
      </c>
      <c r="C4" s="213">
        <v>3</v>
      </c>
      <c r="D4" s="62" t="str">
        <f>(INDEX(i.TOL_Desc,d.TOL,1)&amp;" ")</f>
        <v xml:space="preserve">Spr </v>
      </c>
      <c r="E4" s="143" t="s">
        <v>1024</v>
      </c>
      <c r="W4" t="s">
        <v>1816</v>
      </c>
      <c r="X4" t="s">
        <v>955</v>
      </c>
    </row>
    <row r="5" spans="1:73">
      <c r="A5" s="16" t="s">
        <v>1135</v>
      </c>
      <c r="W5" t="s">
        <v>1817</v>
      </c>
      <c r="X5" t="s">
        <v>956</v>
      </c>
    </row>
    <row r="6" spans="1:73">
      <c r="B6" s="33" t="s">
        <v>1852</v>
      </c>
      <c r="C6" s="354">
        <v>2</v>
      </c>
      <c r="D6" s="62" t="str">
        <f>INDEX(i.Region_Desc,d.Region,1)</f>
        <v>GSW</v>
      </c>
      <c r="E6" s="62" t="s">
        <v>978</v>
      </c>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c r="B7" s="33"/>
      <c r="C7" s="30" t="s">
        <v>1276</v>
      </c>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494" t="s">
        <v>1521</v>
      </c>
      <c r="AN7" s="62"/>
      <c r="AO7" s="62"/>
      <c r="AP7" s="62"/>
      <c r="AX7" t="s">
        <v>1520</v>
      </c>
      <c r="BI7" t="s">
        <v>1519</v>
      </c>
      <c r="BU7" s="62"/>
    </row>
    <row r="8" spans="1:73" ht="17.25" outlineLevel="1" collapsed="1">
      <c r="B8" t="s">
        <v>953</v>
      </c>
      <c r="C8">
        <v>1</v>
      </c>
      <c r="D8">
        <v>2</v>
      </c>
      <c r="E8">
        <v>3</v>
      </c>
      <c r="F8">
        <v>1</v>
      </c>
      <c r="G8">
        <v>2</v>
      </c>
      <c r="H8">
        <v>3</v>
      </c>
      <c r="I8">
        <v>1</v>
      </c>
      <c r="J8">
        <v>2</v>
      </c>
      <c r="K8">
        <v>3</v>
      </c>
      <c r="L8">
        <v>1</v>
      </c>
      <c r="M8">
        <v>2</v>
      </c>
      <c r="N8">
        <v>3</v>
      </c>
      <c r="O8">
        <v>1</v>
      </c>
      <c r="P8">
        <v>2</v>
      </c>
      <c r="Q8">
        <v>3</v>
      </c>
      <c r="R8">
        <v>1</v>
      </c>
      <c r="S8">
        <v>2</v>
      </c>
      <c r="T8">
        <v>3</v>
      </c>
      <c r="U8" s="118" t="s">
        <v>1146</v>
      </c>
      <c r="V8" s="118"/>
      <c r="W8" s="118"/>
      <c r="X8" s="118"/>
      <c r="Y8" s="118"/>
      <c r="Z8" s="118"/>
      <c r="AA8" s="118"/>
      <c r="AB8" s="118"/>
      <c r="AC8" s="118"/>
      <c r="AD8" s="118"/>
      <c r="AE8" s="118"/>
      <c r="AF8" s="118"/>
      <c r="AG8" s="118"/>
      <c r="AH8" s="118"/>
      <c r="AI8" s="118"/>
      <c r="AJ8" s="118"/>
      <c r="AK8" s="118"/>
      <c r="AL8" s="118"/>
      <c r="AM8" s="139" t="s">
        <v>936</v>
      </c>
      <c r="AN8" s="139"/>
      <c r="AO8" s="139"/>
      <c r="AP8" s="139" t="s">
        <v>1816</v>
      </c>
      <c r="AQ8" s="139"/>
      <c r="AR8" s="139"/>
      <c r="AS8" s="139" t="s">
        <v>1817</v>
      </c>
      <c r="AT8" s="139"/>
      <c r="AU8" s="139"/>
      <c r="AW8" t="s">
        <v>1130</v>
      </c>
      <c r="AX8" s="265">
        <v>43466</v>
      </c>
      <c r="BI8" s="139" t="s">
        <v>936</v>
      </c>
      <c r="BJ8" s="139"/>
      <c r="BK8" s="139"/>
      <c r="BL8" s="139" t="s">
        <v>1816</v>
      </c>
      <c r="BM8" s="139"/>
      <c r="BN8" s="139"/>
      <c r="BO8" s="139" t="s">
        <v>1817</v>
      </c>
      <c r="BP8" s="139"/>
      <c r="BQ8" s="139"/>
    </row>
    <row r="9" spans="1:73" outlineLevel="1" collapsed="1">
      <c r="C9" s="21" t="s">
        <v>954</v>
      </c>
      <c r="D9" s="21" t="s">
        <v>955</v>
      </c>
      <c r="E9" s="21" t="s">
        <v>956</v>
      </c>
      <c r="F9" s="21" t="s">
        <v>954</v>
      </c>
      <c r="G9" s="21" t="s">
        <v>955</v>
      </c>
      <c r="H9" s="21" t="s">
        <v>956</v>
      </c>
      <c r="I9" s="21" t="s">
        <v>954</v>
      </c>
      <c r="J9" s="21" t="s">
        <v>955</v>
      </c>
      <c r="K9" s="21" t="s">
        <v>956</v>
      </c>
      <c r="L9" s="21" t="s">
        <v>954</v>
      </c>
      <c r="M9" s="21" t="s">
        <v>955</v>
      </c>
      <c r="N9" s="21" t="s">
        <v>956</v>
      </c>
      <c r="O9" s="21" t="s">
        <v>954</v>
      </c>
      <c r="P9" s="21" t="s">
        <v>955</v>
      </c>
      <c r="Q9" s="21" t="s">
        <v>956</v>
      </c>
      <c r="R9" s="21" t="s">
        <v>954</v>
      </c>
      <c r="S9" s="21" t="s">
        <v>955</v>
      </c>
      <c r="T9" s="21" t="s">
        <v>956</v>
      </c>
      <c r="U9" s="21" t="s">
        <v>954</v>
      </c>
      <c r="V9" s="21" t="s">
        <v>955</v>
      </c>
      <c r="W9" s="21" t="s">
        <v>956</v>
      </c>
      <c r="X9" s="21" t="s">
        <v>954</v>
      </c>
      <c r="Y9" s="21" t="s">
        <v>955</v>
      </c>
      <c r="Z9" s="21" t="s">
        <v>956</v>
      </c>
      <c r="AA9" s="21" t="s">
        <v>954</v>
      </c>
      <c r="AB9" s="21" t="s">
        <v>955</v>
      </c>
      <c r="AC9" s="21" t="s">
        <v>956</v>
      </c>
      <c r="AD9" s="21" t="s">
        <v>954</v>
      </c>
      <c r="AE9" s="21" t="s">
        <v>955</v>
      </c>
      <c r="AF9" s="21" t="s">
        <v>956</v>
      </c>
      <c r="AG9" s="21" t="s">
        <v>954</v>
      </c>
      <c r="AH9" s="21" t="s">
        <v>955</v>
      </c>
      <c r="AI9" s="21" t="s">
        <v>956</v>
      </c>
      <c r="AJ9" s="21" t="s">
        <v>954</v>
      </c>
      <c r="AK9" s="21" t="s">
        <v>955</v>
      </c>
      <c r="AL9" s="21" t="s">
        <v>956</v>
      </c>
      <c r="AM9" s="21" t="s">
        <v>954</v>
      </c>
      <c r="AN9" s="21" t="s">
        <v>955</v>
      </c>
      <c r="AO9" s="21" t="s">
        <v>956</v>
      </c>
      <c r="AP9" s="21" t="s">
        <v>954</v>
      </c>
      <c r="AQ9" s="21" t="s">
        <v>955</v>
      </c>
      <c r="AR9" s="21" t="s">
        <v>956</v>
      </c>
      <c r="AS9" s="21" t="s">
        <v>954</v>
      </c>
      <c r="AT9" s="21" t="s">
        <v>955</v>
      </c>
      <c r="AU9" s="21" t="s">
        <v>956</v>
      </c>
      <c r="AW9" t="s">
        <v>1131</v>
      </c>
      <c r="AX9" s="26">
        <v>7</v>
      </c>
      <c r="BI9" s="21" t="s">
        <v>954</v>
      </c>
      <c r="BJ9" s="21" t="s">
        <v>955</v>
      </c>
      <c r="BK9" s="21" t="s">
        <v>956</v>
      </c>
      <c r="BL9" s="21" t="s">
        <v>954</v>
      </c>
      <c r="BM9" s="21" t="s">
        <v>955</v>
      </c>
      <c r="BN9" s="21" t="s">
        <v>956</v>
      </c>
      <c r="BO9" s="21" t="s">
        <v>954</v>
      </c>
      <c r="BP9" s="21" t="s">
        <v>955</v>
      </c>
      <c r="BQ9" s="21" t="s">
        <v>956</v>
      </c>
    </row>
    <row r="10" spans="1:73" outlineLevel="1">
      <c r="B10" t="s">
        <v>1134</v>
      </c>
      <c r="C10" s="21">
        <v>1</v>
      </c>
      <c r="D10" s="21">
        <v>1</v>
      </c>
      <c r="E10" s="21">
        <v>1</v>
      </c>
      <c r="F10" s="21">
        <v>2</v>
      </c>
      <c r="G10" s="21">
        <v>2</v>
      </c>
      <c r="H10" s="21">
        <v>2</v>
      </c>
      <c r="I10" s="21">
        <v>3</v>
      </c>
      <c r="J10" s="21">
        <v>3</v>
      </c>
      <c r="K10" s="21">
        <v>3</v>
      </c>
      <c r="L10" s="21">
        <v>4</v>
      </c>
      <c r="M10" s="21">
        <v>4</v>
      </c>
      <c r="N10" s="21">
        <v>4</v>
      </c>
      <c r="O10" s="21">
        <v>5</v>
      </c>
      <c r="P10" s="21">
        <v>5</v>
      </c>
      <c r="Q10" s="21">
        <v>5</v>
      </c>
      <c r="R10" s="21">
        <v>6</v>
      </c>
      <c r="S10" s="21">
        <v>6</v>
      </c>
      <c r="T10" s="21">
        <v>6</v>
      </c>
      <c r="U10" s="21"/>
      <c r="V10" s="21"/>
      <c r="W10" s="21"/>
      <c r="X10" s="21"/>
      <c r="Y10" s="21"/>
      <c r="Z10" s="21"/>
      <c r="AA10" s="21"/>
      <c r="AB10" s="21"/>
      <c r="AC10" s="21"/>
      <c r="AD10" s="21"/>
      <c r="AE10" s="21"/>
      <c r="AF10" s="21"/>
      <c r="AG10" s="21"/>
      <c r="AH10" s="21"/>
      <c r="AI10" s="21"/>
      <c r="AJ10" s="21"/>
      <c r="AK10" s="21"/>
      <c r="AL10" s="21"/>
      <c r="AM10" s="265">
        <v>43952</v>
      </c>
      <c r="AN10" s="265">
        <v>44007</v>
      </c>
      <c r="AO10" s="265">
        <v>44050</v>
      </c>
      <c r="AP10" s="265">
        <v>43966</v>
      </c>
      <c r="AQ10" s="265">
        <v>44000</v>
      </c>
      <c r="AR10" s="265">
        <v>44035</v>
      </c>
      <c r="AS10" s="265">
        <v>43952</v>
      </c>
      <c r="AT10" s="265">
        <v>43986</v>
      </c>
      <c r="AU10" s="265">
        <v>44021</v>
      </c>
      <c r="AX10" s="266">
        <f t="shared" ref="AX10:BF10" si="0">AM10+17/2</f>
        <v>43960.5</v>
      </c>
      <c r="AY10" s="266">
        <f t="shared" si="0"/>
        <v>44015.5</v>
      </c>
      <c r="AZ10" s="266">
        <f t="shared" si="0"/>
        <v>44058.5</v>
      </c>
      <c r="BA10" s="266">
        <f t="shared" si="0"/>
        <v>43974.5</v>
      </c>
      <c r="BB10" s="266">
        <f t="shared" si="0"/>
        <v>44008.5</v>
      </c>
      <c r="BC10" s="266">
        <f t="shared" si="0"/>
        <v>44043.5</v>
      </c>
      <c r="BD10" s="266">
        <f t="shared" si="0"/>
        <v>43960.5</v>
      </c>
      <c r="BE10" s="266">
        <f t="shared" si="0"/>
        <v>43994.5</v>
      </c>
      <c r="BF10" s="266">
        <f t="shared" si="0"/>
        <v>44029.5</v>
      </c>
      <c r="BI10" s="265">
        <v>43952</v>
      </c>
      <c r="BJ10" s="265">
        <v>44007</v>
      </c>
      <c r="BK10" s="265">
        <v>44050</v>
      </c>
      <c r="BL10" s="265">
        <v>43966</v>
      </c>
      <c r="BM10" s="265">
        <v>44000</v>
      </c>
      <c r="BN10" s="265">
        <v>44035</v>
      </c>
      <c r="BO10" s="265">
        <v>43952</v>
      </c>
      <c r="BP10" s="265">
        <v>43986</v>
      </c>
      <c r="BQ10" s="265">
        <v>44021</v>
      </c>
    </row>
    <row r="11" spans="1:73" outlineLevel="1" collapsed="1">
      <c r="A11">
        <v>1</v>
      </c>
      <c r="B11" s="29" t="s">
        <v>948</v>
      </c>
      <c r="C11" s="150">
        <f t="shared" ref="C11:T11" si="1">INDEX($AM11:$AU11,1,C$8+(d.Region-1)*3)</f>
        <v>33</v>
      </c>
      <c r="D11" s="150">
        <f t="shared" si="1"/>
        <v>38</v>
      </c>
      <c r="E11" s="150">
        <f t="shared" si="1"/>
        <v>43</v>
      </c>
      <c r="F11" s="150">
        <f t="shared" si="1"/>
        <v>33</v>
      </c>
      <c r="G11" s="150">
        <f t="shared" si="1"/>
        <v>38</v>
      </c>
      <c r="H11" s="150">
        <f t="shared" si="1"/>
        <v>43</v>
      </c>
      <c r="I11" s="150">
        <f t="shared" si="1"/>
        <v>33</v>
      </c>
      <c r="J11" s="150">
        <f t="shared" si="1"/>
        <v>38</v>
      </c>
      <c r="K11" s="150">
        <f t="shared" si="1"/>
        <v>43</v>
      </c>
      <c r="L11" s="150">
        <f t="shared" si="1"/>
        <v>33</v>
      </c>
      <c r="M11" s="150">
        <f t="shared" si="1"/>
        <v>38</v>
      </c>
      <c r="N11" s="150">
        <f t="shared" si="1"/>
        <v>43</v>
      </c>
      <c r="O11" s="150">
        <f t="shared" si="1"/>
        <v>33</v>
      </c>
      <c r="P11" s="150">
        <f t="shared" si="1"/>
        <v>38</v>
      </c>
      <c r="Q11" s="150">
        <f t="shared" si="1"/>
        <v>43</v>
      </c>
      <c r="R11" s="150">
        <f t="shared" si="1"/>
        <v>33</v>
      </c>
      <c r="S11" s="150">
        <f t="shared" si="1"/>
        <v>38</v>
      </c>
      <c r="T11" s="150">
        <f t="shared" si="1"/>
        <v>43</v>
      </c>
      <c r="U11" s="126" t="str">
        <f t="shared" ref="U11:AD19" si="2">C11&amp;":"&amp;C11+1</f>
        <v>33:34</v>
      </c>
      <c r="V11" s="126" t="str">
        <f t="shared" si="2"/>
        <v>38:39</v>
      </c>
      <c r="W11" s="126" t="str">
        <f t="shared" si="2"/>
        <v>43:44</v>
      </c>
      <c r="X11" s="126" t="str">
        <f t="shared" si="2"/>
        <v>33:34</v>
      </c>
      <c r="Y11" s="126" t="str">
        <f t="shared" si="2"/>
        <v>38:39</v>
      </c>
      <c r="Z11" s="126" t="str">
        <f t="shared" si="2"/>
        <v>43:44</v>
      </c>
      <c r="AA11" s="126" t="str">
        <f t="shared" si="2"/>
        <v>33:34</v>
      </c>
      <c r="AB11" s="126" t="str">
        <f t="shared" si="2"/>
        <v>38:39</v>
      </c>
      <c r="AC11" s="126" t="str">
        <f t="shared" si="2"/>
        <v>43:44</v>
      </c>
      <c r="AD11" s="126" t="str">
        <f t="shared" si="2"/>
        <v>33:34</v>
      </c>
      <c r="AE11" s="126" t="str">
        <f t="shared" ref="AE11:AL18" si="3">M11&amp;":"&amp;M11+1</f>
        <v>38:39</v>
      </c>
      <c r="AF11" s="126" t="str">
        <f t="shared" si="3"/>
        <v>43:44</v>
      </c>
      <c r="AG11" s="126" t="str">
        <f t="shared" si="3"/>
        <v>33:34</v>
      </c>
      <c r="AH11" s="126" t="str">
        <f t="shared" si="3"/>
        <v>38:39</v>
      </c>
      <c r="AI11" s="126" t="str">
        <f t="shared" si="3"/>
        <v>43:44</v>
      </c>
      <c r="AJ11" s="126" t="str">
        <f t="shared" si="3"/>
        <v>33:34</v>
      </c>
      <c r="AK11" s="126" t="str">
        <f t="shared" si="3"/>
        <v>38:39</v>
      </c>
      <c r="AL11" s="126" t="str">
        <f t="shared" si="3"/>
        <v>43:44</v>
      </c>
      <c r="AM11" s="495">
        <f>AX11+1</f>
        <v>31</v>
      </c>
      <c r="AN11" s="495">
        <f t="shared" ref="AN11:AU11" si="4">AY11+1</f>
        <v>39</v>
      </c>
      <c r="AO11" s="495">
        <f t="shared" si="4"/>
        <v>45</v>
      </c>
      <c r="AP11" s="495">
        <f t="shared" si="4"/>
        <v>33</v>
      </c>
      <c r="AQ11" s="495">
        <f t="shared" si="4"/>
        <v>38</v>
      </c>
      <c r="AR11" s="495">
        <f t="shared" si="4"/>
        <v>43</v>
      </c>
      <c r="AS11" s="495">
        <f t="shared" si="4"/>
        <v>31</v>
      </c>
      <c r="AT11" s="495">
        <f t="shared" si="4"/>
        <v>36</v>
      </c>
      <c r="AU11" s="495">
        <f t="shared" si="4"/>
        <v>41</v>
      </c>
      <c r="AW11">
        <f>AW17-365</f>
        <v>-282.5</v>
      </c>
      <c r="AX11">
        <f t="shared" ref="AX11" si="5">ROUND((AX$10+$AW11-$AX$8)/$AX$9,0)</f>
        <v>30</v>
      </c>
      <c r="AY11">
        <f>ROUND((AY$10+$AW11-$AX$8)/$AX$9,0)</f>
        <v>38</v>
      </c>
      <c r="AZ11">
        <f t="shared" ref="AZ11:BF11" si="6">ROUND((AZ$10+$AW11-$AX$8)/$AX$9,0)</f>
        <v>44</v>
      </c>
      <c r="BA11">
        <f t="shared" si="6"/>
        <v>32</v>
      </c>
      <c r="BB11">
        <f t="shared" si="6"/>
        <v>37</v>
      </c>
      <c r="BC11">
        <f t="shared" si="6"/>
        <v>42</v>
      </c>
      <c r="BD11">
        <f t="shared" si="6"/>
        <v>30</v>
      </c>
      <c r="BE11">
        <f t="shared" si="6"/>
        <v>35</v>
      </c>
      <c r="BF11">
        <f t="shared" si="6"/>
        <v>40</v>
      </c>
      <c r="BI11" s="26">
        <v>31</v>
      </c>
      <c r="BJ11" s="26">
        <v>39</v>
      </c>
      <c r="BK11" s="26">
        <v>45</v>
      </c>
      <c r="BL11" s="26">
        <v>33</v>
      </c>
      <c r="BM11" s="26">
        <v>38</v>
      </c>
      <c r="BN11" s="26">
        <v>43</v>
      </c>
      <c r="BO11" s="26">
        <v>31</v>
      </c>
      <c r="BP11" s="26">
        <v>36</v>
      </c>
      <c r="BQ11" s="26">
        <v>41</v>
      </c>
    </row>
    <row r="12" spans="1:73" outlineLevel="1" collapsed="1">
      <c r="A12">
        <f t="shared" ref="A12:A21" ca="1" si="7">OFFSET(A12,-1,0)+1</f>
        <v>2</v>
      </c>
      <c r="B12" s="29" t="s">
        <v>949</v>
      </c>
      <c r="C12" s="150">
        <f t="shared" ref="C12:L17" si="8">INDEX($AM12:$AU12,1,C$8+(d.Region-1)*3)+INDEX(i.AgeJ,C$10,1)/7</f>
        <v>49</v>
      </c>
      <c r="D12" s="150">
        <f t="shared" si="8"/>
        <v>54</v>
      </c>
      <c r="E12" s="150">
        <f t="shared" si="8"/>
        <v>59</v>
      </c>
      <c r="F12" s="150">
        <f t="shared" si="8"/>
        <v>51</v>
      </c>
      <c r="G12" s="150">
        <f t="shared" si="8"/>
        <v>56</v>
      </c>
      <c r="H12" s="150">
        <f t="shared" si="8"/>
        <v>61</v>
      </c>
      <c r="I12" s="150">
        <f t="shared" si="8"/>
        <v>54</v>
      </c>
      <c r="J12" s="150">
        <f t="shared" si="8"/>
        <v>59</v>
      </c>
      <c r="K12" s="150">
        <f t="shared" si="8"/>
        <v>64</v>
      </c>
      <c r="L12" s="150">
        <f t="shared" si="8"/>
        <v>56</v>
      </c>
      <c r="M12" s="150">
        <f t="shared" ref="M12:T17" si="9">INDEX($AM12:$AU12,1,M$8+(d.Region-1)*3)+INDEX(i.AgeJ,M$10,1)/7</f>
        <v>61</v>
      </c>
      <c r="N12" s="150">
        <f t="shared" si="9"/>
        <v>66</v>
      </c>
      <c r="O12" s="150">
        <f t="shared" si="9"/>
        <v>58</v>
      </c>
      <c r="P12" s="150">
        <f t="shared" si="9"/>
        <v>63</v>
      </c>
      <c r="Q12" s="150">
        <f t="shared" si="9"/>
        <v>68</v>
      </c>
      <c r="R12" s="150">
        <f t="shared" si="9"/>
        <v>49</v>
      </c>
      <c r="S12" s="150">
        <f t="shared" si="9"/>
        <v>54</v>
      </c>
      <c r="T12" s="150">
        <f t="shared" si="9"/>
        <v>59</v>
      </c>
      <c r="U12" s="126" t="str">
        <f t="shared" si="2"/>
        <v>49:50</v>
      </c>
      <c r="V12" s="126" t="str">
        <f t="shared" si="2"/>
        <v>54:55</v>
      </c>
      <c r="W12" s="126" t="str">
        <f t="shared" si="2"/>
        <v>59:60</v>
      </c>
      <c r="X12" s="126" t="str">
        <f t="shared" si="2"/>
        <v>51:52</v>
      </c>
      <c r="Y12" s="126" t="str">
        <f t="shared" si="2"/>
        <v>56:57</v>
      </c>
      <c r="Z12" s="126" t="str">
        <f t="shared" si="2"/>
        <v>61:62</v>
      </c>
      <c r="AA12" s="126" t="str">
        <f t="shared" si="2"/>
        <v>54:55</v>
      </c>
      <c r="AB12" s="126" t="str">
        <f t="shared" si="2"/>
        <v>59:60</v>
      </c>
      <c r="AC12" s="126" t="str">
        <f t="shared" si="2"/>
        <v>64:65</v>
      </c>
      <c r="AD12" s="126" t="str">
        <f t="shared" si="2"/>
        <v>56:57</v>
      </c>
      <c r="AE12" s="126" t="str">
        <f t="shared" si="3"/>
        <v>61:62</v>
      </c>
      <c r="AF12" s="126" t="str">
        <f t="shared" si="3"/>
        <v>66:67</v>
      </c>
      <c r="AG12" s="126" t="str">
        <f t="shared" si="3"/>
        <v>58:59</v>
      </c>
      <c r="AH12" s="126" t="str">
        <f t="shared" si="3"/>
        <v>63:64</v>
      </c>
      <c r="AI12" s="126" t="str">
        <f t="shared" si="3"/>
        <v>68:69</v>
      </c>
      <c r="AJ12" s="126" t="str">
        <f t="shared" si="3"/>
        <v>49:50</v>
      </c>
      <c r="AK12" s="126" t="str">
        <f t="shared" si="3"/>
        <v>54:55</v>
      </c>
      <c r="AL12" s="126" t="str">
        <f t="shared" si="3"/>
        <v>59:60</v>
      </c>
      <c r="AM12" s="496">
        <f>AX12</f>
        <v>47</v>
      </c>
      <c r="AN12" s="496">
        <f t="shared" ref="AN12:AN19" si="10">AY12</f>
        <v>55</v>
      </c>
      <c r="AO12" s="496">
        <f t="shared" ref="AO12:AO19" si="11">AZ12</f>
        <v>61</v>
      </c>
      <c r="AP12" s="496">
        <f t="shared" ref="AP12:AP19" si="12">BA12</f>
        <v>49</v>
      </c>
      <c r="AQ12" s="496">
        <f t="shared" ref="AQ12:AQ19" si="13">BB12</f>
        <v>54</v>
      </c>
      <c r="AR12" s="496">
        <f t="shared" ref="AR12:AR19" si="14">BC12</f>
        <v>59</v>
      </c>
      <c r="AS12" s="496">
        <f t="shared" ref="AS12:AS19" si="15">BD12</f>
        <v>47</v>
      </c>
      <c r="AT12" s="496">
        <f t="shared" ref="AT12:AT19" si="16">BE12</f>
        <v>52</v>
      </c>
      <c r="AU12" s="496">
        <f t="shared" ref="AU12:AU19" si="17">BF12</f>
        <v>57</v>
      </c>
      <c r="AW12">
        <f>-22*7-17/2</f>
        <v>-162.5</v>
      </c>
      <c r="AX12">
        <f t="shared" ref="AX12:BA31" si="18">ROUND((AX$10+$AW12-$AX$8)/$AX$9,0)</f>
        <v>47</v>
      </c>
      <c r="AY12">
        <f t="shared" si="18"/>
        <v>55</v>
      </c>
      <c r="AZ12">
        <f t="shared" si="18"/>
        <v>61</v>
      </c>
      <c r="BA12">
        <f t="shared" si="18"/>
        <v>49</v>
      </c>
      <c r="BB12">
        <f t="shared" ref="BB12:BF31" si="19">ROUND((BB$10+$AW12-$AX$8)/$AX$9,0)</f>
        <v>54</v>
      </c>
      <c r="BC12">
        <f t="shared" si="19"/>
        <v>59</v>
      </c>
      <c r="BD12">
        <f t="shared" si="19"/>
        <v>47</v>
      </c>
      <c r="BE12">
        <f t="shared" si="19"/>
        <v>52</v>
      </c>
      <c r="BF12">
        <f t="shared" si="19"/>
        <v>57</v>
      </c>
      <c r="BI12" s="26">
        <v>47</v>
      </c>
      <c r="BJ12" s="26">
        <v>55</v>
      </c>
      <c r="BK12" s="26">
        <v>61</v>
      </c>
      <c r="BL12" s="26">
        <v>49</v>
      </c>
      <c r="BM12" s="26">
        <v>54</v>
      </c>
      <c r="BN12" s="26">
        <v>59</v>
      </c>
      <c r="BO12" s="26">
        <v>47</v>
      </c>
      <c r="BP12" s="26">
        <v>52</v>
      </c>
      <c r="BQ12" s="26">
        <v>57</v>
      </c>
    </row>
    <row r="13" spans="1:73" outlineLevel="1" collapsed="1">
      <c r="A13">
        <f t="shared" ca="1" si="7"/>
        <v>3</v>
      </c>
      <c r="B13" s="29" t="s">
        <v>959</v>
      </c>
      <c r="C13" s="150">
        <f t="shared" si="8"/>
        <v>54</v>
      </c>
      <c r="D13" s="150">
        <f t="shared" si="8"/>
        <v>59</v>
      </c>
      <c r="E13" s="150">
        <f t="shared" si="8"/>
        <v>64</v>
      </c>
      <c r="F13" s="150">
        <f t="shared" si="8"/>
        <v>56</v>
      </c>
      <c r="G13" s="150">
        <f t="shared" si="8"/>
        <v>61</v>
      </c>
      <c r="H13" s="150">
        <f t="shared" si="8"/>
        <v>66</v>
      </c>
      <c r="I13" s="150">
        <f t="shared" si="8"/>
        <v>59</v>
      </c>
      <c r="J13" s="150">
        <f t="shared" si="8"/>
        <v>64</v>
      </c>
      <c r="K13" s="150">
        <f t="shared" si="8"/>
        <v>69</v>
      </c>
      <c r="L13" s="150">
        <f t="shared" si="8"/>
        <v>61</v>
      </c>
      <c r="M13" s="150">
        <f t="shared" si="9"/>
        <v>66</v>
      </c>
      <c r="N13" s="150">
        <f t="shared" si="9"/>
        <v>71</v>
      </c>
      <c r="O13" s="150">
        <f t="shared" si="9"/>
        <v>63</v>
      </c>
      <c r="P13" s="150">
        <f t="shared" si="9"/>
        <v>68</v>
      </c>
      <c r="Q13" s="150">
        <f t="shared" si="9"/>
        <v>73</v>
      </c>
      <c r="R13" s="150">
        <f t="shared" si="9"/>
        <v>54</v>
      </c>
      <c r="S13" s="150">
        <f t="shared" si="9"/>
        <v>59</v>
      </c>
      <c r="T13" s="150">
        <f t="shared" si="9"/>
        <v>64</v>
      </c>
      <c r="U13" s="126" t="str">
        <f t="shared" si="2"/>
        <v>54:55</v>
      </c>
      <c r="V13" s="126" t="str">
        <f t="shared" si="2"/>
        <v>59:60</v>
      </c>
      <c r="W13" s="126" t="str">
        <f t="shared" si="2"/>
        <v>64:65</v>
      </c>
      <c r="X13" s="126" t="str">
        <f t="shared" si="2"/>
        <v>56:57</v>
      </c>
      <c r="Y13" s="126" t="str">
        <f t="shared" si="2"/>
        <v>61:62</v>
      </c>
      <c r="Z13" s="126" t="str">
        <f t="shared" si="2"/>
        <v>66:67</v>
      </c>
      <c r="AA13" s="126" t="str">
        <f t="shared" si="2"/>
        <v>59:60</v>
      </c>
      <c r="AB13" s="126" t="str">
        <f t="shared" si="2"/>
        <v>64:65</v>
      </c>
      <c r="AC13" s="126" t="str">
        <f t="shared" si="2"/>
        <v>69:70</v>
      </c>
      <c r="AD13" s="126" t="str">
        <f t="shared" si="2"/>
        <v>61:62</v>
      </c>
      <c r="AE13" s="126" t="str">
        <f t="shared" si="3"/>
        <v>66:67</v>
      </c>
      <c r="AF13" s="126" t="str">
        <f t="shared" si="3"/>
        <v>71:72</v>
      </c>
      <c r="AG13" s="126" t="str">
        <f t="shared" si="3"/>
        <v>63:64</v>
      </c>
      <c r="AH13" s="126" t="str">
        <f t="shared" si="3"/>
        <v>68:69</v>
      </c>
      <c r="AI13" s="126" t="str">
        <f t="shared" si="3"/>
        <v>73:74</v>
      </c>
      <c r="AJ13" s="126" t="str">
        <f t="shared" si="3"/>
        <v>54:55</v>
      </c>
      <c r="AK13" s="126" t="str">
        <f t="shared" si="3"/>
        <v>59:60</v>
      </c>
      <c r="AL13" s="126" t="str">
        <f t="shared" si="3"/>
        <v>64:65</v>
      </c>
      <c r="AM13" s="496">
        <f t="shared" ref="AM13:AM19" si="20">AX13</f>
        <v>52</v>
      </c>
      <c r="AN13" s="496">
        <f t="shared" si="10"/>
        <v>60</v>
      </c>
      <c r="AO13" s="496">
        <f t="shared" si="11"/>
        <v>66</v>
      </c>
      <c r="AP13" s="496">
        <f t="shared" si="12"/>
        <v>54</v>
      </c>
      <c r="AQ13" s="496">
        <f t="shared" si="13"/>
        <v>59</v>
      </c>
      <c r="AR13" s="496">
        <f t="shared" si="14"/>
        <v>64</v>
      </c>
      <c r="AS13" s="496">
        <f t="shared" si="15"/>
        <v>52</v>
      </c>
      <c r="AT13" s="496">
        <f t="shared" si="16"/>
        <v>57</v>
      </c>
      <c r="AU13" s="496">
        <f t="shared" si="17"/>
        <v>62</v>
      </c>
      <c r="AW13">
        <f>AW12+35</f>
        <v>-127.5</v>
      </c>
      <c r="AX13">
        <f t="shared" si="18"/>
        <v>52</v>
      </c>
      <c r="AY13">
        <f t="shared" si="18"/>
        <v>60</v>
      </c>
      <c r="AZ13">
        <f t="shared" si="18"/>
        <v>66</v>
      </c>
      <c r="BA13">
        <f t="shared" si="18"/>
        <v>54</v>
      </c>
      <c r="BB13">
        <f t="shared" si="19"/>
        <v>59</v>
      </c>
      <c r="BC13">
        <f t="shared" si="19"/>
        <v>64</v>
      </c>
      <c r="BD13">
        <f t="shared" si="19"/>
        <v>52</v>
      </c>
      <c r="BE13">
        <f t="shared" si="19"/>
        <v>57</v>
      </c>
      <c r="BF13">
        <f t="shared" si="19"/>
        <v>62</v>
      </c>
      <c r="BI13" s="26">
        <v>53</v>
      </c>
      <c r="BJ13" s="26">
        <v>61</v>
      </c>
      <c r="BK13" s="26">
        <v>67</v>
      </c>
      <c r="BL13" s="26">
        <f>BL12+5+1</f>
        <v>55</v>
      </c>
      <c r="BM13" s="26">
        <f t="shared" ref="BM13:BN13" si="21">BM12+5+1</f>
        <v>60</v>
      </c>
      <c r="BN13" s="26">
        <f t="shared" si="21"/>
        <v>65</v>
      </c>
      <c r="BO13" s="26">
        <v>53</v>
      </c>
      <c r="BP13" s="26">
        <v>58</v>
      </c>
      <c r="BQ13" s="26">
        <v>63</v>
      </c>
    </row>
    <row r="14" spans="1:73" outlineLevel="1">
      <c r="A14">
        <f t="shared" ca="1" si="7"/>
        <v>4</v>
      </c>
      <c r="B14" s="29" t="s">
        <v>1128</v>
      </c>
      <c r="C14" s="150">
        <f t="shared" si="8"/>
        <v>62</v>
      </c>
      <c r="D14" s="150">
        <f t="shared" si="8"/>
        <v>67</v>
      </c>
      <c r="E14" s="150">
        <f t="shared" si="8"/>
        <v>72</v>
      </c>
      <c r="F14" s="150">
        <f t="shared" si="8"/>
        <v>64</v>
      </c>
      <c r="G14" s="150">
        <f t="shared" si="8"/>
        <v>69</v>
      </c>
      <c r="H14" s="150">
        <f t="shared" si="8"/>
        <v>74</v>
      </c>
      <c r="I14" s="150">
        <f t="shared" si="8"/>
        <v>67</v>
      </c>
      <c r="J14" s="150">
        <f t="shared" si="8"/>
        <v>72</v>
      </c>
      <c r="K14" s="150">
        <f t="shared" si="8"/>
        <v>77</v>
      </c>
      <c r="L14" s="150">
        <f t="shared" si="8"/>
        <v>69</v>
      </c>
      <c r="M14" s="150">
        <f t="shared" si="9"/>
        <v>74</v>
      </c>
      <c r="N14" s="150">
        <f t="shared" si="9"/>
        <v>79</v>
      </c>
      <c r="O14" s="150">
        <f t="shared" si="9"/>
        <v>71</v>
      </c>
      <c r="P14" s="150">
        <f t="shared" si="9"/>
        <v>76</v>
      </c>
      <c r="Q14" s="150">
        <f t="shared" si="9"/>
        <v>81</v>
      </c>
      <c r="R14" s="150">
        <f t="shared" si="9"/>
        <v>62</v>
      </c>
      <c r="S14" s="150">
        <f t="shared" si="9"/>
        <v>67</v>
      </c>
      <c r="T14" s="150">
        <f t="shared" si="9"/>
        <v>72</v>
      </c>
      <c r="U14" s="126" t="str">
        <f t="shared" si="2"/>
        <v>62:63</v>
      </c>
      <c r="V14" s="126" t="str">
        <f t="shared" si="2"/>
        <v>67:68</v>
      </c>
      <c r="W14" s="126" t="str">
        <f t="shared" si="2"/>
        <v>72:73</v>
      </c>
      <c r="X14" s="126" t="str">
        <f t="shared" si="2"/>
        <v>64:65</v>
      </c>
      <c r="Y14" s="126" t="str">
        <f t="shared" si="2"/>
        <v>69:70</v>
      </c>
      <c r="Z14" s="126" t="str">
        <f t="shared" si="2"/>
        <v>74:75</v>
      </c>
      <c r="AA14" s="126" t="str">
        <f t="shared" si="2"/>
        <v>67:68</v>
      </c>
      <c r="AB14" s="126" t="str">
        <f t="shared" si="2"/>
        <v>72:73</v>
      </c>
      <c r="AC14" s="126" t="str">
        <f t="shared" si="2"/>
        <v>77:78</v>
      </c>
      <c r="AD14" s="126" t="str">
        <f t="shared" si="2"/>
        <v>69:70</v>
      </c>
      <c r="AE14" s="126" t="str">
        <f t="shared" si="3"/>
        <v>74:75</v>
      </c>
      <c r="AF14" s="126" t="str">
        <f t="shared" si="3"/>
        <v>79:80</v>
      </c>
      <c r="AG14" s="126" t="str">
        <f t="shared" si="3"/>
        <v>71:72</v>
      </c>
      <c r="AH14" s="126" t="str">
        <f t="shared" si="3"/>
        <v>76:77</v>
      </c>
      <c r="AI14" s="126" t="str">
        <f t="shared" si="3"/>
        <v>81:82</v>
      </c>
      <c r="AJ14" s="126" t="str">
        <f t="shared" si="3"/>
        <v>62:63</v>
      </c>
      <c r="AK14" s="126" t="str">
        <f t="shared" si="3"/>
        <v>67:68</v>
      </c>
      <c r="AL14" s="126" t="str">
        <f t="shared" si="3"/>
        <v>72:73</v>
      </c>
      <c r="AM14" s="496">
        <f t="shared" si="20"/>
        <v>60</v>
      </c>
      <c r="AN14" s="496">
        <f t="shared" si="10"/>
        <v>68</v>
      </c>
      <c r="AO14" s="496">
        <f t="shared" si="11"/>
        <v>74</v>
      </c>
      <c r="AP14" s="496">
        <f t="shared" si="12"/>
        <v>62</v>
      </c>
      <c r="AQ14" s="496">
        <f t="shared" si="13"/>
        <v>67</v>
      </c>
      <c r="AR14" s="496">
        <f t="shared" si="14"/>
        <v>72</v>
      </c>
      <c r="AS14" s="496">
        <f t="shared" si="15"/>
        <v>60</v>
      </c>
      <c r="AT14" s="496">
        <f t="shared" si="16"/>
        <v>65</v>
      </c>
      <c r="AU14" s="496">
        <f t="shared" si="17"/>
        <v>70</v>
      </c>
      <c r="AW14">
        <f>AW12+90</f>
        <v>-72.5</v>
      </c>
      <c r="AX14">
        <f t="shared" si="18"/>
        <v>60</v>
      </c>
      <c r="AY14">
        <f t="shared" si="18"/>
        <v>68</v>
      </c>
      <c r="AZ14">
        <f t="shared" si="18"/>
        <v>74</v>
      </c>
      <c r="BA14">
        <f t="shared" si="18"/>
        <v>62</v>
      </c>
      <c r="BB14">
        <f t="shared" si="19"/>
        <v>67</v>
      </c>
      <c r="BC14">
        <f t="shared" si="19"/>
        <v>72</v>
      </c>
      <c r="BD14">
        <f t="shared" si="19"/>
        <v>60</v>
      </c>
      <c r="BE14">
        <f t="shared" si="19"/>
        <v>65</v>
      </c>
      <c r="BF14">
        <f t="shared" si="19"/>
        <v>70</v>
      </c>
      <c r="BI14" s="26">
        <v>58</v>
      </c>
      <c r="BJ14" s="26">
        <v>66</v>
      </c>
      <c r="BK14" s="26">
        <v>72</v>
      </c>
      <c r="BL14" s="26">
        <v>62</v>
      </c>
      <c r="BM14" s="26">
        <v>67</v>
      </c>
      <c r="BN14" s="26">
        <v>72</v>
      </c>
      <c r="BO14" s="26">
        <v>58</v>
      </c>
      <c r="BP14" s="26">
        <v>63</v>
      </c>
      <c r="BQ14" s="26">
        <v>68</v>
      </c>
    </row>
    <row r="15" spans="1:73" outlineLevel="1">
      <c r="A15">
        <f t="shared" ca="1" si="7"/>
        <v>5</v>
      </c>
      <c r="B15" s="29" t="s">
        <v>1681</v>
      </c>
      <c r="C15" s="150">
        <f t="shared" ref="C15:T15" si="22">INDEX($AM15:$AU15,1,C$8+(d.Region-1)*3)+INDEX(i.AgeJ,C$10,1)/7</f>
        <v>69</v>
      </c>
      <c r="D15" s="150">
        <f t="shared" si="22"/>
        <v>74</v>
      </c>
      <c r="E15" s="150">
        <f t="shared" si="22"/>
        <v>79</v>
      </c>
      <c r="F15" s="150">
        <f t="shared" si="22"/>
        <v>71</v>
      </c>
      <c r="G15" s="150">
        <f t="shared" si="22"/>
        <v>76</v>
      </c>
      <c r="H15" s="150">
        <f t="shared" si="22"/>
        <v>81</v>
      </c>
      <c r="I15" s="150">
        <f t="shared" si="22"/>
        <v>74</v>
      </c>
      <c r="J15" s="150">
        <f t="shared" si="22"/>
        <v>79</v>
      </c>
      <c r="K15" s="150">
        <f t="shared" si="22"/>
        <v>84</v>
      </c>
      <c r="L15" s="150">
        <f t="shared" si="22"/>
        <v>76</v>
      </c>
      <c r="M15" s="150">
        <f t="shared" si="22"/>
        <v>81</v>
      </c>
      <c r="N15" s="150">
        <f t="shared" si="22"/>
        <v>86</v>
      </c>
      <c r="O15" s="150">
        <f t="shared" si="22"/>
        <v>78</v>
      </c>
      <c r="P15" s="150">
        <f t="shared" si="22"/>
        <v>83</v>
      </c>
      <c r="Q15" s="150">
        <f t="shared" si="22"/>
        <v>88</v>
      </c>
      <c r="R15" s="150">
        <f t="shared" si="22"/>
        <v>69</v>
      </c>
      <c r="S15" s="150">
        <f t="shared" si="22"/>
        <v>74</v>
      </c>
      <c r="T15" s="150">
        <f t="shared" si="22"/>
        <v>79</v>
      </c>
      <c r="U15" s="126" t="str">
        <f>C15&amp;":"&amp;C15+1</f>
        <v>69:70</v>
      </c>
      <c r="V15" s="126" t="str">
        <f t="shared" ref="V15" si="23">D15&amp;":"&amp;D15+1</f>
        <v>74:75</v>
      </c>
      <c r="W15" s="126" t="str">
        <f t="shared" ref="W15" si="24">E15&amp;":"&amp;E15+1</f>
        <v>79:80</v>
      </c>
      <c r="X15" s="126" t="str">
        <f t="shared" ref="X15" si="25">F15&amp;":"&amp;F15+1</f>
        <v>71:72</v>
      </c>
      <c r="Y15" s="126" t="str">
        <f t="shared" ref="Y15" si="26">G15&amp;":"&amp;G15+1</f>
        <v>76:77</v>
      </c>
      <c r="Z15" s="126" t="str">
        <f t="shared" ref="Z15" si="27">H15&amp;":"&amp;H15+1</f>
        <v>81:82</v>
      </c>
      <c r="AA15" s="126" t="str">
        <f t="shared" ref="AA15" si="28">I15&amp;":"&amp;I15+1</f>
        <v>74:75</v>
      </c>
      <c r="AB15" s="126" t="str">
        <f t="shared" ref="AB15" si="29">J15&amp;":"&amp;J15+1</f>
        <v>79:80</v>
      </c>
      <c r="AC15" s="126" t="str">
        <f t="shared" ref="AC15" si="30">K15&amp;":"&amp;K15+1</f>
        <v>84:85</v>
      </c>
      <c r="AD15" s="126" t="str">
        <f t="shared" ref="AD15" si="31">L15&amp;":"&amp;L15+1</f>
        <v>76:77</v>
      </c>
      <c r="AE15" s="126" t="str">
        <f t="shared" ref="AE15" si="32">M15&amp;":"&amp;M15+1</f>
        <v>81:82</v>
      </c>
      <c r="AF15" s="126" t="str">
        <f t="shared" ref="AF15" si="33">N15&amp;":"&amp;N15+1</f>
        <v>86:87</v>
      </c>
      <c r="AG15" s="126" t="str">
        <f t="shared" ref="AG15:AL15" si="34">O15&amp;":"&amp;O15+1</f>
        <v>78:79</v>
      </c>
      <c r="AH15" s="126" t="str">
        <f t="shared" si="34"/>
        <v>83:84</v>
      </c>
      <c r="AI15" s="126" t="str">
        <f t="shared" si="34"/>
        <v>88:89</v>
      </c>
      <c r="AJ15" s="126" t="str">
        <f t="shared" si="34"/>
        <v>69:70</v>
      </c>
      <c r="AK15" s="126" t="str">
        <f t="shared" si="34"/>
        <v>74:75</v>
      </c>
      <c r="AL15" s="126" t="str">
        <f t="shared" si="34"/>
        <v>79:80</v>
      </c>
      <c r="AM15" s="496">
        <f t="shared" ref="AM15:AU15" si="35">AX15</f>
        <v>67</v>
      </c>
      <c r="AN15" s="496">
        <f t="shared" si="35"/>
        <v>75</v>
      </c>
      <c r="AO15" s="496">
        <f t="shared" si="35"/>
        <v>81</v>
      </c>
      <c r="AP15" s="496">
        <f t="shared" si="35"/>
        <v>69</v>
      </c>
      <c r="AQ15" s="496">
        <f t="shared" si="35"/>
        <v>74</v>
      </c>
      <c r="AR15" s="496">
        <f t="shared" si="35"/>
        <v>79</v>
      </c>
      <c r="AS15" s="496">
        <f t="shared" si="35"/>
        <v>67</v>
      </c>
      <c r="AT15" s="496">
        <f t="shared" si="35"/>
        <v>72</v>
      </c>
      <c r="AU15" s="496">
        <f t="shared" si="35"/>
        <v>77</v>
      </c>
      <c r="AW15">
        <f>AW12+135</f>
        <v>-27.5</v>
      </c>
      <c r="AX15">
        <f t="shared" ref="AX15:BF15" si="36">ROUND((AX$10+$AW15-$AX$8)/$AX$9,0)</f>
        <v>67</v>
      </c>
      <c r="AY15">
        <f t="shared" si="36"/>
        <v>75</v>
      </c>
      <c r="AZ15">
        <f t="shared" si="36"/>
        <v>81</v>
      </c>
      <c r="BA15">
        <f t="shared" si="36"/>
        <v>69</v>
      </c>
      <c r="BB15">
        <f t="shared" si="36"/>
        <v>74</v>
      </c>
      <c r="BC15">
        <f t="shared" si="36"/>
        <v>79</v>
      </c>
      <c r="BD15">
        <f t="shared" si="36"/>
        <v>67</v>
      </c>
      <c r="BE15">
        <f t="shared" si="36"/>
        <v>72</v>
      </c>
      <c r="BF15">
        <f t="shared" si="36"/>
        <v>77</v>
      </c>
      <c r="BI15" s="26"/>
      <c r="BJ15" s="26"/>
      <c r="BK15" s="26"/>
      <c r="BL15" s="26"/>
      <c r="BM15" s="26"/>
      <c r="BN15" s="26"/>
      <c r="BO15" s="26"/>
      <c r="BP15" s="26"/>
      <c r="BQ15" s="26"/>
    </row>
    <row r="16" spans="1:73" outlineLevel="1" collapsed="1">
      <c r="A16">
        <f t="shared" ca="1" si="7"/>
        <v>6</v>
      </c>
      <c r="B16" s="29" t="s">
        <v>1129</v>
      </c>
      <c r="C16" s="150">
        <f t="shared" si="8"/>
        <v>76</v>
      </c>
      <c r="D16" s="150">
        <f t="shared" si="8"/>
        <v>81</v>
      </c>
      <c r="E16" s="150">
        <f t="shared" si="8"/>
        <v>86</v>
      </c>
      <c r="F16" s="150">
        <f t="shared" si="8"/>
        <v>78</v>
      </c>
      <c r="G16" s="150">
        <f t="shared" si="8"/>
        <v>83</v>
      </c>
      <c r="H16" s="150">
        <f t="shared" si="8"/>
        <v>88</v>
      </c>
      <c r="I16" s="150">
        <f t="shared" si="8"/>
        <v>81</v>
      </c>
      <c r="J16" s="150">
        <f t="shared" si="8"/>
        <v>86</v>
      </c>
      <c r="K16" s="150">
        <f t="shared" si="8"/>
        <v>91</v>
      </c>
      <c r="L16" s="150">
        <f t="shared" si="8"/>
        <v>83</v>
      </c>
      <c r="M16" s="150">
        <f t="shared" si="9"/>
        <v>88</v>
      </c>
      <c r="N16" s="150">
        <f t="shared" si="9"/>
        <v>93</v>
      </c>
      <c r="O16" s="150">
        <f t="shared" si="9"/>
        <v>85</v>
      </c>
      <c r="P16" s="150">
        <f t="shared" si="9"/>
        <v>90</v>
      </c>
      <c r="Q16" s="150">
        <f t="shared" si="9"/>
        <v>95</v>
      </c>
      <c r="R16" s="150">
        <f t="shared" si="9"/>
        <v>76</v>
      </c>
      <c r="S16" s="150">
        <f t="shared" si="9"/>
        <v>81</v>
      </c>
      <c r="T16" s="150">
        <f t="shared" si="9"/>
        <v>86</v>
      </c>
      <c r="U16" s="126" t="str">
        <f t="shared" si="2"/>
        <v>76:77</v>
      </c>
      <c r="V16" s="126" t="str">
        <f t="shared" si="2"/>
        <v>81:82</v>
      </c>
      <c r="W16" s="126" t="str">
        <f t="shared" si="2"/>
        <v>86:87</v>
      </c>
      <c r="X16" s="126" t="str">
        <f t="shared" si="2"/>
        <v>78:79</v>
      </c>
      <c r="Y16" s="126" t="str">
        <f t="shared" si="2"/>
        <v>83:84</v>
      </c>
      <c r="Z16" s="126" t="str">
        <f t="shared" si="2"/>
        <v>88:89</v>
      </c>
      <c r="AA16" s="126" t="str">
        <f t="shared" si="2"/>
        <v>81:82</v>
      </c>
      <c r="AB16" s="126" t="str">
        <f t="shared" si="2"/>
        <v>86:87</v>
      </c>
      <c r="AC16" s="126" t="str">
        <f t="shared" si="2"/>
        <v>91:92</v>
      </c>
      <c r="AD16" s="126" t="str">
        <f t="shared" si="2"/>
        <v>83:84</v>
      </c>
      <c r="AE16" s="126" t="str">
        <f t="shared" si="3"/>
        <v>88:89</v>
      </c>
      <c r="AF16" s="126" t="str">
        <f t="shared" si="3"/>
        <v>93:94</v>
      </c>
      <c r="AG16" s="126" t="str">
        <f t="shared" si="3"/>
        <v>85:86</v>
      </c>
      <c r="AH16" s="126" t="str">
        <f t="shared" si="3"/>
        <v>90:91</v>
      </c>
      <c r="AI16" s="126" t="str">
        <f t="shared" si="3"/>
        <v>95:96</v>
      </c>
      <c r="AJ16" s="126" t="str">
        <f t="shared" si="3"/>
        <v>76:77</v>
      </c>
      <c r="AK16" s="126" t="str">
        <f t="shared" si="3"/>
        <v>81:82</v>
      </c>
      <c r="AL16" s="126" t="str">
        <f t="shared" si="3"/>
        <v>86:87</v>
      </c>
      <c r="AM16" s="496">
        <f t="shared" si="20"/>
        <v>74</v>
      </c>
      <c r="AN16" s="496">
        <f t="shared" si="10"/>
        <v>82</v>
      </c>
      <c r="AO16" s="496">
        <f t="shared" si="11"/>
        <v>88</v>
      </c>
      <c r="AP16" s="496">
        <f t="shared" si="12"/>
        <v>76</v>
      </c>
      <c r="AQ16" s="496">
        <f t="shared" si="13"/>
        <v>81</v>
      </c>
      <c r="AR16" s="496">
        <f t="shared" si="14"/>
        <v>86</v>
      </c>
      <c r="AS16" s="496">
        <f t="shared" si="15"/>
        <v>74</v>
      </c>
      <c r="AT16" s="496">
        <f t="shared" si="16"/>
        <v>79</v>
      </c>
      <c r="AU16" s="496">
        <f t="shared" si="17"/>
        <v>84</v>
      </c>
      <c r="AW16">
        <f>35-17/2</f>
        <v>26.5</v>
      </c>
      <c r="AX16">
        <f t="shared" si="18"/>
        <v>74</v>
      </c>
      <c r="AY16">
        <f t="shared" si="18"/>
        <v>82</v>
      </c>
      <c r="AZ16">
        <f t="shared" si="18"/>
        <v>88</v>
      </c>
      <c r="BA16">
        <f t="shared" si="18"/>
        <v>76</v>
      </c>
      <c r="BB16">
        <f t="shared" si="19"/>
        <v>81</v>
      </c>
      <c r="BC16">
        <f t="shared" si="19"/>
        <v>86</v>
      </c>
      <c r="BD16">
        <f t="shared" si="19"/>
        <v>74</v>
      </c>
      <c r="BE16">
        <f t="shared" si="19"/>
        <v>79</v>
      </c>
      <c r="BF16">
        <f t="shared" si="19"/>
        <v>84</v>
      </c>
      <c r="BI16" s="26">
        <v>74</v>
      </c>
      <c r="BJ16" s="26">
        <v>82</v>
      </c>
      <c r="BK16" s="26">
        <v>88</v>
      </c>
      <c r="BL16" s="26">
        <v>76</v>
      </c>
      <c r="BM16" s="26">
        <v>81</v>
      </c>
      <c r="BN16" s="26">
        <v>86</v>
      </c>
      <c r="BO16" s="26">
        <v>74</v>
      </c>
      <c r="BP16" s="26">
        <v>79</v>
      </c>
      <c r="BQ16" s="26">
        <v>84</v>
      </c>
    </row>
    <row r="17" spans="1:69" outlineLevel="1" collapsed="1">
      <c r="A17">
        <f t="shared" ca="1" si="7"/>
        <v>7</v>
      </c>
      <c r="B17" s="29" t="s">
        <v>951</v>
      </c>
      <c r="C17" s="150">
        <f t="shared" si="8"/>
        <v>84</v>
      </c>
      <c r="D17" s="150">
        <f t="shared" si="8"/>
        <v>89</v>
      </c>
      <c r="E17" s="150">
        <f t="shared" si="8"/>
        <v>94</v>
      </c>
      <c r="F17" s="150">
        <f t="shared" si="8"/>
        <v>86</v>
      </c>
      <c r="G17" s="150">
        <f t="shared" si="8"/>
        <v>91</v>
      </c>
      <c r="H17" s="150">
        <f t="shared" si="8"/>
        <v>96</v>
      </c>
      <c r="I17" s="150">
        <f t="shared" si="8"/>
        <v>89</v>
      </c>
      <c r="J17" s="150">
        <f t="shared" si="8"/>
        <v>94</v>
      </c>
      <c r="K17" s="150">
        <f t="shared" si="8"/>
        <v>99</v>
      </c>
      <c r="L17" s="150">
        <f t="shared" si="8"/>
        <v>91</v>
      </c>
      <c r="M17" s="150">
        <f t="shared" si="9"/>
        <v>96</v>
      </c>
      <c r="N17" s="150">
        <f t="shared" si="9"/>
        <v>101</v>
      </c>
      <c r="O17" s="150">
        <f t="shared" si="9"/>
        <v>93</v>
      </c>
      <c r="P17" s="150">
        <f t="shared" si="9"/>
        <v>98</v>
      </c>
      <c r="Q17" s="150">
        <f t="shared" si="9"/>
        <v>103</v>
      </c>
      <c r="R17" s="150">
        <f t="shared" si="9"/>
        <v>84</v>
      </c>
      <c r="S17" s="150">
        <f t="shared" si="9"/>
        <v>89</v>
      </c>
      <c r="T17" s="150">
        <f t="shared" si="9"/>
        <v>94</v>
      </c>
      <c r="U17" s="126" t="str">
        <f t="shared" si="2"/>
        <v>84:85</v>
      </c>
      <c r="V17" s="126" t="str">
        <f t="shared" si="2"/>
        <v>89:90</v>
      </c>
      <c r="W17" s="126" t="str">
        <f t="shared" si="2"/>
        <v>94:95</v>
      </c>
      <c r="X17" s="126" t="str">
        <f t="shared" si="2"/>
        <v>86:87</v>
      </c>
      <c r="Y17" s="126" t="str">
        <f t="shared" si="2"/>
        <v>91:92</v>
      </c>
      <c r="Z17" s="126" t="str">
        <f t="shared" si="2"/>
        <v>96:97</v>
      </c>
      <c r="AA17" s="126" t="str">
        <f t="shared" si="2"/>
        <v>89:90</v>
      </c>
      <c r="AB17" s="126" t="str">
        <f t="shared" si="2"/>
        <v>94:95</v>
      </c>
      <c r="AC17" s="126" t="str">
        <f t="shared" si="2"/>
        <v>99:100</v>
      </c>
      <c r="AD17" s="126" t="str">
        <f t="shared" si="2"/>
        <v>91:92</v>
      </c>
      <c r="AE17" s="126" t="str">
        <f t="shared" si="3"/>
        <v>96:97</v>
      </c>
      <c r="AF17" s="126" t="str">
        <f t="shared" si="3"/>
        <v>101:102</v>
      </c>
      <c r="AG17" s="126" t="str">
        <f t="shared" si="3"/>
        <v>93:94</v>
      </c>
      <c r="AH17" s="126" t="str">
        <f t="shared" si="3"/>
        <v>98:99</v>
      </c>
      <c r="AI17" s="126" t="str">
        <f t="shared" si="3"/>
        <v>103:104</v>
      </c>
      <c r="AJ17" s="126" t="str">
        <f t="shared" si="3"/>
        <v>84:85</v>
      </c>
      <c r="AK17" s="126" t="str">
        <f t="shared" si="3"/>
        <v>89:90</v>
      </c>
      <c r="AL17" s="126" t="str">
        <f t="shared" si="3"/>
        <v>94:95</v>
      </c>
      <c r="AM17" s="496">
        <f t="shared" si="20"/>
        <v>82</v>
      </c>
      <c r="AN17" s="496">
        <f t="shared" si="10"/>
        <v>90</v>
      </c>
      <c r="AO17" s="496">
        <f t="shared" si="11"/>
        <v>96</v>
      </c>
      <c r="AP17" s="496">
        <f t="shared" si="12"/>
        <v>84</v>
      </c>
      <c r="AQ17" s="496">
        <f t="shared" si="13"/>
        <v>89</v>
      </c>
      <c r="AR17" s="496">
        <f t="shared" si="14"/>
        <v>94</v>
      </c>
      <c r="AS17" s="496">
        <f t="shared" si="15"/>
        <v>82</v>
      </c>
      <c r="AT17" s="496">
        <f t="shared" si="16"/>
        <v>87</v>
      </c>
      <c r="AU17" s="496">
        <f t="shared" si="17"/>
        <v>92</v>
      </c>
      <c r="AW17">
        <f>91-17/2</f>
        <v>82.5</v>
      </c>
      <c r="AX17">
        <f t="shared" si="18"/>
        <v>82</v>
      </c>
      <c r="AY17">
        <f t="shared" si="18"/>
        <v>90</v>
      </c>
      <c r="AZ17">
        <f t="shared" si="18"/>
        <v>96</v>
      </c>
      <c r="BA17">
        <f t="shared" si="18"/>
        <v>84</v>
      </c>
      <c r="BB17">
        <f t="shared" si="19"/>
        <v>89</v>
      </c>
      <c r="BC17">
        <f t="shared" si="19"/>
        <v>94</v>
      </c>
      <c r="BD17">
        <f t="shared" si="19"/>
        <v>82</v>
      </c>
      <c r="BE17">
        <f t="shared" si="19"/>
        <v>87</v>
      </c>
      <c r="BF17">
        <f t="shared" si="19"/>
        <v>92</v>
      </c>
      <c r="BI17" s="26">
        <v>83</v>
      </c>
      <c r="BJ17" s="26">
        <v>91</v>
      </c>
      <c r="BK17" s="26">
        <v>97</v>
      </c>
      <c r="BL17" s="26">
        <v>85</v>
      </c>
      <c r="BM17" s="26">
        <v>90</v>
      </c>
      <c r="BN17" s="26">
        <v>95</v>
      </c>
      <c r="BO17" s="26">
        <v>83</v>
      </c>
      <c r="BP17" s="26">
        <v>88</v>
      </c>
      <c r="BQ17" s="26">
        <v>93</v>
      </c>
    </row>
    <row r="18" spans="1:69" outlineLevel="1" collapsed="1">
      <c r="A18">
        <f t="shared" ca="1" si="7"/>
        <v>8</v>
      </c>
      <c r="B18" s="29" t="s">
        <v>1684</v>
      </c>
      <c r="C18" s="151">
        <f t="shared" ref="C18:T18" si="37">INDEX($AM18:$AU18,1,C$8+(d.Region-1)*3)</f>
        <v>102</v>
      </c>
      <c r="D18" s="151">
        <f t="shared" si="37"/>
        <v>106</v>
      </c>
      <c r="E18" s="151">
        <f t="shared" si="37"/>
        <v>111</v>
      </c>
      <c r="F18" s="151">
        <f t="shared" si="37"/>
        <v>102</v>
      </c>
      <c r="G18" s="151">
        <f t="shared" si="37"/>
        <v>106</v>
      </c>
      <c r="H18" s="151">
        <f t="shared" si="37"/>
        <v>111</v>
      </c>
      <c r="I18" s="151">
        <f t="shared" si="37"/>
        <v>102</v>
      </c>
      <c r="J18" s="151">
        <f t="shared" si="37"/>
        <v>106</v>
      </c>
      <c r="K18" s="151">
        <f t="shared" si="37"/>
        <v>111</v>
      </c>
      <c r="L18" s="151">
        <f t="shared" si="37"/>
        <v>102</v>
      </c>
      <c r="M18" s="151">
        <f t="shared" si="37"/>
        <v>106</v>
      </c>
      <c r="N18" s="151">
        <f t="shared" si="37"/>
        <v>111</v>
      </c>
      <c r="O18" s="151">
        <f t="shared" si="37"/>
        <v>102</v>
      </c>
      <c r="P18" s="151">
        <f t="shared" si="37"/>
        <v>106</v>
      </c>
      <c r="Q18" s="151">
        <f t="shared" si="37"/>
        <v>111</v>
      </c>
      <c r="R18" s="151">
        <f t="shared" si="37"/>
        <v>102</v>
      </c>
      <c r="S18" s="151">
        <f t="shared" si="37"/>
        <v>106</v>
      </c>
      <c r="T18" s="151">
        <f t="shared" si="37"/>
        <v>111</v>
      </c>
      <c r="U18" s="126" t="str">
        <f t="shared" si="2"/>
        <v>102:103</v>
      </c>
      <c r="V18" s="126" t="str">
        <f t="shared" si="2"/>
        <v>106:107</v>
      </c>
      <c r="W18" s="126" t="str">
        <f t="shared" si="2"/>
        <v>111:112</v>
      </c>
      <c r="X18" s="126" t="str">
        <f t="shared" si="2"/>
        <v>102:103</v>
      </c>
      <c r="Y18" s="126" t="str">
        <f t="shared" si="2"/>
        <v>106:107</v>
      </c>
      <c r="Z18" s="126" t="str">
        <f t="shared" si="2"/>
        <v>111:112</v>
      </c>
      <c r="AA18" s="126" t="str">
        <f t="shared" si="2"/>
        <v>102:103</v>
      </c>
      <c r="AB18" s="126" t="str">
        <f t="shared" si="2"/>
        <v>106:107</v>
      </c>
      <c r="AC18" s="126" t="str">
        <f t="shared" si="2"/>
        <v>111:112</v>
      </c>
      <c r="AD18" s="126" t="str">
        <f t="shared" si="2"/>
        <v>102:103</v>
      </c>
      <c r="AE18" s="126" t="str">
        <f t="shared" si="3"/>
        <v>106:107</v>
      </c>
      <c r="AF18" s="126" t="str">
        <f t="shared" si="3"/>
        <v>111:112</v>
      </c>
      <c r="AG18" s="126" t="str">
        <f t="shared" si="3"/>
        <v>102:103</v>
      </c>
      <c r="AH18" s="126" t="str">
        <f t="shared" si="3"/>
        <v>106:107</v>
      </c>
      <c r="AI18" s="126" t="str">
        <f t="shared" si="3"/>
        <v>111:112</v>
      </c>
      <c r="AJ18" s="126" t="str">
        <f t="shared" si="3"/>
        <v>102:103</v>
      </c>
      <c r="AK18" s="126" t="str">
        <f t="shared" si="3"/>
        <v>106:107</v>
      </c>
      <c r="AL18" s="126" t="str">
        <f t="shared" si="3"/>
        <v>111:112</v>
      </c>
      <c r="AM18" s="496">
        <f t="shared" si="20"/>
        <v>100</v>
      </c>
      <c r="AN18" s="496">
        <f t="shared" si="10"/>
        <v>107</v>
      </c>
      <c r="AO18" s="496">
        <f t="shared" si="11"/>
        <v>114</v>
      </c>
      <c r="AP18" s="496">
        <f t="shared" si="12"/>
        <v>102</v>
      </c>
      <c r="AQ18" s="496">
        <f t="shared" si="13"/>
        <v>106</v>
      </c>
      <c r="AR18" s="496">
        <f t="shared" si="14"/>
        <v>111</v>
      </c>
      <c r="AS18" s="496">
        <f t="shared" si="15"/>
        <v>100</v>
      </c>
      <c r="AT18" s="496">
        <f t="shared" si="16"/>
        <v>104</v>
      </c>
      <c r="AU18" s="496">
        <f t="shared" si="17"/>
        <v>109</v>
      </c>
      <c r="AW18">
        <f>AW12+365</f>
        <v>202.5</v>
      </c>
      <c r="AX18">
        <f t="shared" si="18"/>
        <v>100</v>
      </c>
      <c r="AY18">
        <f t="shared" si="18"/>
        <v>107</v>
      </c>
      <c r="AZ18">
        <f t="shared" si="18"/>
        <v>114</v>
      </c>
      <c r="BA18">
        <f t="shared" si="18"/>
        <v>102</v>
      </c>
      <c r="BB18">
        <f t="shared" si="19"/>
        <v>106</v>
      </c>
      <c r="BC18">
        <f t="shared" si="19"/>
        <v>111</v>
      </c>
      <c r="BD18">
        <f t="shared" si="19"/>
        <v>100</v>
      </c>
      <c r="BE18">
        <f t="shared" si="19"/>
        <v>104</v>
      </c>
      <c r="BF18">
        <f t="shared" si="19"/>
        <v>109</v>
      </c>
      <c r="BI18" s="26">
        <v>99</v>
      </c>
      <c r="BJ18" s="26">
        <v>107</v>
      </c>
      <c r="BK18" s="26">
        <v>113</v>
      </c>
      <c r="BL18" s="26">
        <v>101</v>
      </c>
      <c r="BM18" s="26">
        <v>106</v>
      </c>
      <c r="BN18" s="26">
        <v>111</v>
      </c>
      <c r="BO18" s="26">
        <v>99</v>
      </c>
      <c r="BP18" s="26">
        <v>104</v>
      </c>
      <c r="BQ18" s="26">
        <v>109</v>
      </c>
    </row>
    <row r="19" spans="1:69" outlineLevel="1">
      <c r="A19">
        <f t="shared" ca="1" si="7"/>
        <v>9</v>
      </c>
      <c r="B19" s="29" t="s">
        <v>1077</v>
      </c>
      <c r="C19" s="150">
        <f t="shared" ref="C19:E37" si="38">INDEX($AM19:$AU19,1,C$8+(d.Region-1)*3)+INDEX(i.AgeJ,C$10,1)/7</f>
        <v>114</v>
      </c>
      <c r="D19" s="150">
        <f t="shared" si="38"/>
        <v>119</v>
      </c>
      <c r="E19" s="150">
        <f t="shared" si="38"/>
        <v>124</v>
      </c>
      <c r="F19" s="150"/>
      <c r="G19" s="150"/>
      <c r="H19" s="150"/>
      <c r="I19" s="150"/>
      <c r="J19" s="150"/>
      <c r="K19" s="150"/>
      <c r="L19" s="150"/>
      <c r="M19" s="150"/>
      <c r="N19" s="150"/>
      <c r="O19" s="150"/>
      <c r="P19" s="150"/>
      <c r="Q19" s="150"/>
      <c r="R19" s="150"/>
      <c r="S19" s="150"/>
      <c r="T19" s="150"/>
      <c r="U19" s="126" t="str">
        <f t="shared" si="2"/>
        <v>114:115</v>
      </c>
      <c r="V19" s="126" t="str">
        <f t="shared" si="2"/>
        <v>119:120</v>
      </c>
      <c r="W19" s="126" t="str">
        <f t="shared" si="2"/>
        <v>124:125</v>
      </c>
      <c r="X19" s="126"/>
      <c r="Y19" s="126"/>
      <c r="Z19" s="126"/>
      <c r="AA19" s="126"/>
      <c r="AB19" s="126"/>
      <c r="AC19" s="126"/>
      <c r="AD19" s="126"/>
      <c r="AE19" s="126"/>
      <c r="AF19" s="126"/>
      <c r="AG19" s="126"/>
      <c r="AH19" s="126"/>
      <c r="AI19" s="126"/>
      <c r="AJ19" s="126"/>
      <c r="AK19" s="126"/>
      <c r="AL19" s="126"/>
      <c r="AM19" s="496">
        <f t="shared" si="20"/>
        <v>112</v>
      </c>
      <c r="AN19" s="496">
        <f t="shared" si="10"/>
        <v>120</v>
      </c>
      <c r="AO19" s="496">
        <f t="shared" si="11"/>
        <v>126</v>
      </c>
      <c r="AP19" s="496">
        <f t="shared" si="12"/>
        <v>114</v>
      </c>
      <c r="AQ19" s="496">
        <f t="shared" si="13"/>
        <v>119</v>
      </c>
      <c r="AR19" s="496">
        <f t="shared" si="14"/>
        <v>124</v>
      </c>
      <c r="AS19" s="496">
        <f t="shared" si="15"/>
        <v>112</v>
      </c>
      <c r="AT19" s="496">
        <f t="shared" si="16"/>
        <v>117</v>
      </c>
      <c r="AU19" s="496">
        <f t="shared" si="17"/>
        <v>122</v>
      </c>
      <c r="AW19">
        <f>AW18+90</f>
        <v>292.5</v>
      </c>
      <c r="AX19">
        <f t="shared" si="18"/>
        <v>112</v>
      </c>
      <c r="AY19">
        <f t="shared" si="18"/>
        <v>120</v>
      </c>
      <c r="AZ19">
        <f t="shared" si="18"/>
        <v>126</v>
      </c>
      <c r="BA19">
        <f t="shared" si="18"/>
        <v>114</v>
      </c>
      <c r="BB19">
        <f t="shared" si="19"/>
        <v>119</v>
      </c>
      <c r="BC19">
        <f t="shared" si="19"/>
        <v>124</v>
      </c>
      <c r="BD19">
        <f t="shared" si="19"/>
        <v>112</v>
      </c>
      <c r="BE19">
        <f t="shared" si="19"/>
        <v>117</v>
      </c>
      <c r="BF19">
        <f t="shared" si="19"/>
        <v>122</v>
      </c>
      <c r="BI19" s="26"/>
      <c r="BJ19" s="26"/>
      <c r="BK19" s="26"/>
      <c r="BL19" s="26"/>
      <c r="BM19" s="26"/>
      <c r="BN19" s="26"/>
      <c r="BO19" s="26"/>
      <c r="BP19" s="26"/>
      <c r="BQ19" s="26"/>
    </row>
    <row r="20" spans="1:69" outlineLevel="1">
      <c r="A20">
        <f t="shared" ca="1" si="7"/>
        <v>10</v>
      </c>
      <c r="B20" s="29" t="s">
        <v>1681</v>
      </c>
      <c r="C20" s="150">
        <f t="shared" si="38"/>
        <v>121</v>
      </c>
      <c r="D20" s="150">
        <f t="shared" si="38"/>
        <v>126</v>
      </c>
      <c r="E20" s="150">
        <f t="shared" si="38"/>
        <v>131</v>
      </c>
      <c r="F20" s="150"/>
      <c r="G20" s="150"/>
      <c r="H20" s="150"/>
      <c r="I20" s="150"/>
      <c r="J20" s="150"/>
      <c r="K20" s="150"/>
      <c r="L20" s="150"/>
      <c r="M20" s="150"/>
      <c r="N20" s="150"/>
      <c r="O20" s="150"/>
      <c r="P20" s="150"/>
      <c r="Q20" s="150"/>
      <c r="R20" s="150"/>
      <c r="S20" s="150"/>
      <c r="T20" s="150"/>
      <c r="U20" s="126" t="str">
        <f t="shared" ref="U20:U24" si="39">C20&amp;":"&amp;C20+1</f>
        <v>121:122</v>
      </c>
      <c r="V20" s="126" t="str">
        <f t="shared" ref="V20:V24" si="40">D20&amp;":"&amp;D20+1</f>
        <v>126:127</v>
      </c>
      <c r="W20" s="126" t="str">
        <f t="shared" ref="W20:W24" si="41">E20&amp;":"&amp;E20+1</f>
        <v>131:132</v>
      </c>
      <c r="X20" s="126"/>
      <c r="Y20" s="126"/>
      <c r="Z20" s="126"/>
      <c r="AA20" s="126"/>
      <c r="AB20" s="126"/>
      <c r="AC20" s="126"/>
      <c r="AD20" s="126"/>
      <c r="AE20" s="126"/>
      <c r="AF20" s="126"/>
      <c r="AG20" s="126"/>
      <c r="AH20" s="126"/>
      <c r="AI20" s="126"/>
      <c r="AJ20" s="126"/>
      <c r="AK20" s="126"/>
      <c r="AL20" s="126"/>
      <c r="AM20" s="496">
        <f t="shared" ref="AM20:AM24" si="42">AX20</f>
        <v>119</v>
      </c>
      <c r="AN20" s="496">
        <f t="shared" ref="AN20:AN24" si="43">AY20</f>
        <v>127</v>
      </c>
      <c r="AO20" s="496">
        <f t="shared" ref="AO20:AO24" si="44">AZ20</f>
        <v>133</v>
      </c>
      <c r="AP20" s="496">
        <f t="shared" ref="AP20:AP24" si="45">BA20</f>
        <v>121</v>
      </c>
      <c r="AQ20" s="496">
        <f t="shared" ref="AQ20:AQ24" si="46">BB20</f>
        <v>126</v>
      </c>
      <c r="AR20" s="496">
        <f t="shared" ref="AR20:AR24" si="47">BC20</f>
        <v>131</v>
      </c>
      <c r="AS20" s="496">
        <f t="shared" ref="AS20:AS24" si="48">BD20</f>
        <v>119</v>
      </c>
      <c r="AT20" s="496">
        <f t="shared" ref="AT20:AT24" si="49">BE20</f>
        <v>124</v>
      </c>
      <c r="AU20" s="496">
        <f t="shared" ref="AU20:AU24" si="50">BF20</f>
        <v>129</v>
      </c>
      <c r="AW20">
        <f>AW18+135</f>
        <v>337.5</v>
      </c>
      <c r="AX20">
        <f t="shared" si="18"/>
        <v>119</v>
      </c>
      <c r="AY20">
        <f t="shared" si="18"/>
        <v>127</v>
      </c>
      <c r="AZ20">
        <f t="shared" si="18"/>
        <v>133</v>
      </c>
      <c r="BA20">
        <f t="shared" si="18"/>
        <v>121</v>
      </c>
      <c r="BB20">
        <f t="shared" si="19"/>
        <v>126</v>
      </c>
      <c r="BC20">
        <f t="shared" si="19"/>
        <v>131</v>
      </c>
      <c r="BD20">
        <f t="shared" si="19"/>
        <v>119</v>
      </c>
      <c r="BE20">
        <f t="shared" si="19"/>
        <v>124</v>
      </c>
      <c r="BF20">
        <f t="shared" si="19"/>
        <v>129</v>
      </c>
      <c r="BI20" s="26">
        <v>58</v>
      </c>
      <c r="BJ20" s="26">
        <v>66</v>
      </c>
      <c r="BK20" s="26">
        <v>72</v>
      </c>
      <c r="BL20" s="26">
        <v>62</v>
      </c>
      <c r="BM20" s="26">
        <v>67</v>
      </c>
      <c r="BN20" s="26">
        <v>72</v>
      </c>
      <c r="BO20" s="26">
        <v>58</v>
      </c>
      <c r="BP20" s="26">
        <v>63</v>
      </c>
      <c r="BQ20" s="26">
        <v>68</v>
      </c>
    </row>
    <row r="21" spans="1:69" outlineLevel="1" collapsed="1">
      <c r="A21">
        <f t="shared" ca="1" si="7"/>
        <v>11</v>
      </c>
      <c r="B21" s="29" t="s">
        <v>1682</v>
      </c>
      <c r="C21" s="150">
        <f t="shared" si="38"/>
        <v>129</v>
      </c>
      <c r="D21" s="150">
        <f t="shared" si="38"/>
        <v>133</v>
      </c>
      <c r="E21" s="150">
        <f t="shared" si="38"/>
        <v>138</v>
      </c>
      <c r="F21" s="150"/>
      <c r="G21" s="150"/>
      <c r="H21" s="150"/>
      <c r="I21" s="150"/>
      <c r="J21" s="150"/>
      <c r="K21" s="150"/>
      <c r="L21" s="150"/>
      <c r="M21" s="150"/>
      <c r="N21" s="150"/>
      <c r="O21" s="150"/>
      <c r="P21" s="150"/>
      <c r="Q21" s="150"/>
      <c r="R21" s="150"/>
      <c r="S21" s="150"/>
      <c r="T21" s="150"/>
      <c r="U21" s="126" t="str">
        <f t="shared" si="39"/>
        <v>129:130</v>
      </c>
      <c r="V21" s="126" t="str">
        <f t="shared" si="40"/>
        <v>133:134</v>
      </c>
      <c r="W21" s="126" t="str">
        <f t="shared" si="41"/>
        <v>138:139</v>
      </c>
      <c r="X21" s="126"/>
      <c r="Y21" s="126"/>
      <c r="Z21" s="126"/>
      <c r="AA21" s="126"/>
      <c r="AB21" s="126"/>
      <c r="AC21" s="126"/>
      <c r="AD21" s="126"/>
      <c r="AE21" s="126"/>
      <c r="AF21" s="126"/>
      <c r="AG21" s="126"/>
      <c r="AH21" s="126"/>
      <c r="AI21" s="126"/>
      <c r="AJ21" s="126"/>
      <c r="AK21" s="126"/>
      <c r="AL21" s="126"/>
      <c r="AM21" s="496">
        <f t="shared" si="42"/>
        <v>127</v>
      </c>
      <c r="AN21" s="496">
        <f t="shared" si="43"/>
        <v>134</v>
      </c>
      <c r="AO21" s="496">
        <f t="shared" si="44"/>
        <v>141</v>
      </c>
      <c r="AP21" s="496">
        <f t="shared" si="45"/>
        <v>129</v>
      </c>
      <c r="AQ21" s="496">
        <f t="shared" si="46"/>
        <v>133</v>
      </c>
      <c r="AR21" s="496">
        <f t="shared" si="47"/>
        <v>138</v>
      </c>
      <c r="AS21" s="496">
        <f t="shared" si="48"/>
        <v>127</v>
      </c>
      <c r="AT21" s="496">
        <f t="shared" si="49"/>
        <v>131</v>
      </c>
      <c r="AU21" s="496">
        <f t="shared" si="50"/>
        <v>136</v>
      </c>
      <c r="AW21">
        <f>AW16+365</f>
        <v>391.5</v>
      </c>
      <c r="AX21">
        <f t="shared" si="18"/>
        <v>127</v>
      </c>
      <c r="AY21">
        <f t="shared" si="18"/>
        <v>134</v>
      </c>
      <c r="AZ21">
        <f t="shared" si="18"/>
        <v>141</v>
      </c>
      <c r="BA21">
        <f t="shared" si="18"/>
        <v>129</v>
      </c>
      <c r="BB21">
        <f t="shared" si="19"/>
        <v>133</v>
      </c>
      <c r="BC21">
        <f t="shared" si="19"/>
        <v>138</v>
      </c>
      <c r="BD21">
        <f t="shared" si="19"/>
        <v>127</v>
      </c>
      <c r="BE21">
        <f t="shared" si="19"/>
        <v>131</v>
      </c>
      <c r="BF21">
        <f t="shared" si="19"/>
        <v>136</v>
      </c>
      <c r="BI21" s="26">
        <v>74</v>
      </c>
      <c r="BJ21" s="26">
        <v>82</v>
      </c>
      <c r="BK21" s="26">
        <v>88</v>
      </c>
      <c r="BL21" s="26">
        <v>76</v>
      </c>
      <c r="BM21" s="26">
        <v>81</v>
      </c>
      <c r="BN21" s="26">
        <v>86</v>
      </c>
      <c r="BO21" s="26">
        <v>74</v>
      </c>
      <c r="BP21" s="26">
        <v>79</v>
      </c>
      <c r="BQ21" s="26">
        <v>84</v>
      </c>
    </row>
    <row r="22" spans="1:69" outlineLevel="1" collapsed="1">
      <c r="A22">
        <f t="shared" ref="A22:A43" ca="1" si="51">OFFSET(A22,-1,0)+1</f>
        <v>12</v>
      </c>
      <c r="B22" s="29" t="s">
        <v>1683</v>
      </c>
      <c r="C22" s="150">
        <f t="shared" si="38"/>
        <v>137</v>
      </c>
      <c r="D22" s="150">
        <f t="shared" si="38"/>
        <v>141</v>
      </c>
      <c r="E22" s="150">
        <f t="shared" si="38"/>
        <v>146</v>
      </c>
      <c r="F22" s="150"/>
      <c r="G22" s="150"/>
      <c r="H22" s="150"/>
      <c r="I22" s="150"/>
      <c r="J22" s="150"/>
      <c r="K22" s="150"/>
      <c r="L22" s="150"/>
      <c r="M22" s="150"/>
      <c r="N22" s="150"/>
      <c r="O22" s="150"/>
      <c r="P22" s="150"/>
      <c r="Q22" s="150"/>
      <c r="R22" s="150"/>
      <c r="S22" s="150"/>
      <c r="T22" s="150"/>
      <c r="U22" s="126" t="str">
        <f t="shared" si="39"/>
        <v>137:138</v>
      </c>
      <c r="V22" s="126" t="str">
        <f t="shared" si="40"/>
        <v>141:142</v>
      </c>
      <c r="W22" s="126" t="str">
        <f t="shared" si="41"/>
        <v>146:147</v>
      </c>
      <c r="X22" s="126"/>
      <c r="Y22" s="126"/>
      <c r="Z22" s="126"/>
      <c r="AA22" s="126"/>
      <c r="AB22" s="126"/>
      <c r="AC22" s="126"/>
      <c r="AD22" s="126"/>
      <c r="AE22" s="126"/>
      <c r="AF22" s="126"/>
      <c r="AG22" s="126"/>
      <c r="AH22" s="126"/>
      <c r="AI22" s="126"/>
      <c r="AJ22" s="126"/>
      <c r="AK22" s="126"/>
      <c r="AL22" s="126"/>
      <c r="AM22" s="496">
        <f t="shared" si="42"/>
        <v>135</v>
      </c>
      <c r="AN22" s="496">
        <f t="shared" si="43"/>
        <v>142</v>
      </c>
      <c r="AO22" s="496">
        <f t="shared" si="44"/>
        <v>149</v>
      </c>
      <c r="AP22" s="496">
        <f t="shared" si="45"/>
        <v>137</v>
      </c>
      <c r="AQ22" s="496">
        <f t="shared" si="46"/>
        <v>141</v>
      </c>
      <c r="AR22" s="496">
        <f t="shared" si="47"/>
        <v>146</v>
      </c>
      <c r="AS22" s="496">
        <f t="shared" si="48"/>
        <v>135</v>
      </c>
      <c r="AT22" s="496">
        <f t="shared" si="49"/>
        <v>139</v>
      </c>
      <c r="AU22" s="496">
        <f t="shared" si="50"/>
        <v>144</v>
      </c>
      <c r="AW22">
        <f>AW17+365</f>
        <v>447.5</v>
      </c>
      <c r="AX22">
        <f t="shared" si="18"/>
        <v>135</v>
      </c>
      <c r="AY22">
        <f t="shared" si="18"/>
        <v>142</v>
      </c>
      <c r="AZ22">
        <f t="shared" si="18"/>
        <v>149</v>
      </c>
      <c r="BA22">
        <f t="shared" si="18"/>
        <v>137</v>
      </c>
      <c r="BB22">
        <f t="shared" si="19"/>
        <v>141</v>
      </c>
      <c r="BC22">
        <f t="shared" si="19"/>
        <v>146</v>
      </c>
      <c r="BD22">
        <f t="shared" si="19"/>
        <v>135</v>
      </c>
      <c r="BE22">
        <f t="shared" si="19"/>
        <v>139</v>
      </c>
      <c r="BF22">
        <f t="shared" si="19"/>
        <v>144</v>
      </c>
      <c r="BI22" s="26">
        <v>83</v>
      </c>
      <c r="BJ22" s="26">
        <v>91</v>
      </c>
      <c r="BK22" s="26">
        <v>97</v>
      </c>
      <c r="BL22" s="26">
        <v>85</v>
      </c>
      <c r="BM22" s="26">
        <v>90</v>
      </c>
      <c r="BN22" s="26">
        <v>95</v>
      </c>
      <c r="BO22" s="26">
        <v>83</v>
      </c>
      <c r="BP22" s="26">
        <v>88</v>
      </c>
      <c r="BQ22" s="26">
        <v>93</v>
      </c>
    </row>
    <row r="23" spans="1:69" outlineLevel="1" collapsed="1">
      <c r="A23">
        <f t="shared" ca="1" si="51"/>
        <v>13</v>
      </c>
      <c r="B23" s="29" t="s">
        <v>1685</v>
      </c>
      <c r="C23" s="151">
        <f t="shared" ref="C23:E23" si="52">INDEX($AM23:$AU23,1,C$8+(d.Region-1)*3)</f>
        <v>154</v>
      </c>
      <c r="D23" s="151">
        <f t="shared" si="52"/>
        <v>159</v>
      </c>
      <c r="E23" s="151">
        <f t="shared" si="52"/>
        <v>164</v>
      </c>
      <c r="F23" s="151"/>
      <c r="G23" s="151"/>
      <c r="H23" s="151"/>
      <c r="I23" s="151"/>
      <c r="J23" s="151"/>
      <c r="K23" s="151"/>
      <c r="L23" s="151"/>
      <c r="M23" s="151"/>
      <c r="N23" s="151"/>
      <c r="O23" s="151"/>
      <c r="P23" s="151"/>
      <c r="Q23" s="151"/>
      <c r="R23" s="151"/>
      <c r="S23" s="151"/>
      <c r="T23" s="151"/>
      <c r="U23" s="126" t="str">
        <f t="shared" si="39"/>
        <v>154:155</v>
      </c>
      <c r="V23" s="126" t="str">
        <f t="shared" si="40"/>
        <v>159:160</v>
      </c>
      <c r="W23" s="126" t="str">
        <f t="shared" si="41"/>
        <v>164:165</v>
      </c>
      <c r="X23" s="126"/>
      <c r="Y23" s="126"/>
      <c r="Z23" s="126"/>
      <c r="AA23" s="126"/>
      <c r="AB23" s="126"/>
      <c r="AC23" s="126"/>
      <c r="AD23" s="126"/>
      <c r="AE23" s="126"/>
      <c r="AF23" s="126"/>
      <c r="AG23" s="126"/>
      <c r="AH23" s="126"/>
      <c r="AI23" s="126"/>
      <c r="AJ23" s="126"/>
      <c r="AK23" s="126"/>
      <c r="AL23" s="126"/>
      <c r="AM23" s="496">
        <f t="shared" si="42"/>
        <v>152</v>
      </c>
      <c r="AN23" s="496">
        <f t="shared" si="43"/>
        <v>160</v>
      </c>
      <c r="AO23" s="496">
        <f t="shared" si="44"/>
        <v>166</v>
      </c>
      <c r="AP23" s="496">
        <f t="shared" si="45"/>
        <v>154</v>
      </c>
      <c r="AQ23" s="496">
        <f t="shared" si="46"/>
        <v>159</v>
      </c>
      <c r="AR23" s="496">
        <f t="shared" si="47"/>
        <v>164</v>
      </c>
      <c r="AS23" s="496">
        <f t="shared" si="48"/>
        <v>152</v>
      </c>
      <c r="AT23" s="496">
        <f t="shared" si="49"/>
        <v>157</v>
      </c>
      <c r="AU23" s="496">
        <f t="shared" si="50"/>
        <v>162</v>
      </c>
      <c r="AW23">
        <f>AW18+365</f>
        <v>567.5</v>
      </c>
      <c r="AX23">
        <f t="shared" si="18"/>
        <v>152</v>
      </c>
      <c r="AY23">
        <f t="shared" si="18"/>
        <v>160</v>
      </c>
      <c r="AZ23">
        <f t="shared" si="18"/>
        <v>166</v>
      </c>
      <c r="BA23">
        <f t="shared" si="18"/>
        <v>154</v>
      </c>
      <c r="BB23">
        <f t="shared" si="19"/>
        <v>159</v>
      </c>
      <c r="BC23">
        <f t="shared" si="19"/>
        <v>164</v>
      </c>
      <c r="BD23">
        <f t="shared" si="19"/>
        <v>152</v>
      </c>
      <c r="BE23">
        <f t="shared" si="19"/>
        <v>157</v>
      </c>
      <c r="BF23">
        <f t="shared" si="19"/>
        <v>162</v>
      </c>
      <c r="BI23" s="26">
        <v>99</v>
      </c>
      <c r="BJ23" s="26">
        <v>107</v>
      </c>
      <c r="BK23" s="26">
        <v>113</v>
      </c>
      <c r="BL23" s="26">
        <v>101</v>
      </c>
      <c r="BM23" s="26">
        <v>106</v>
      </c>
      <c r="BN23" s="26">
        <v>111</v>
      </c>
      <c r="BO23" s="26">
        <v>99</v>
      </c>
      <c r="BP23" s="26">
        <v>104</v>
      </c>
      <c r="BQ23" s="26">
        <v>109</v>
      </c>
    </row>
    <row r="24" spans="1:69" outlineLevel="1">
      <c r="A24">
        <f t="shared" ca="1" si="51"/>
        <v>14</v>
      </c>
      <c r="B24" s="29" t="s">
        <v>1077</v>
      </c>
      <c r="C24" s="150">
        <f t="shared" si="38"/>
        <v>167</v>
      </c>
      <c r="D24" s="150">
        <f t="shared" si="38"/>
        <v>171</v>
      </c>
      <c r="E24" s="150">
        <f t="shared" si="38"/>
        <v>176</v>
      </c>
      <c r="F24" s="150"/>
      <c r="G24" s="150"/>
      <c r="H24" s="150"/>
      <c r="I24" s="150"/>
      <c r="J24" s="150"/>
      <c r="K24" s="150"/>
      <c r="L24" s="150"/>
      <c r="M24" s="150"/>
      <c r="N24" s="150"/>
      <c r="O24" s="150"/>
      <c r="P24" s="150"/>
      <c r="Q24" s="150"/>
      <c r="R24" s="150"/>
      <c r="S24" s="150"/>
      <c r="T24" s="150"/>
      <c r="U24" s="126" t="str">
        <f t="shared" si="39"/>
        <v>167:168</v>
      </c>
      <c r="V24" s="126" t="str">
        <f t="shared" si="40"/>
        <v>171:172</v>
      </c>
      <c r="W24" s="126" t="str">
        <f t="shared" si="41"/>
        <v>176:177</v>
      </c>
      <c r="X24" s="126"/>
      <c r="Y24" s="126"/>
      <c r="Z24" s="126"/>
      <c r="AA24" s="126"/>
      <c r="AB24" s="126"/>
      <c r="AC24" s="126"/>
      <c r="AD24" s="126"/>
      <c r="AE24" s="126"/>
      <c r="AF24" s="126"/>
      <c r="AG24" s="126"/>
      <c r="AH24" s="126"/>
      <c r="AI24" s="126"/>
      <c r="AJ24" s="126"/>
      <c r="AK24" s="126"/>
      <c r="AL24" s="126"/>
      <c r="AM24" s="496">
        <f t="shared" si="42"/>
        <v>165</v>
      </c>
      <c r="AN24" s="496">
        <f t="shared" si="43"/>
        <v>172</v>
      </c>
      <c r="AO24" s="496">
        <f t="shared" si="44"/>
        <v>179</v>
      </c>
      <c r="AP24" s="496">
        <f t="shared" si="45"/>
        <v>167</v>
      </c>
      <c r="AQ24" s="496">
        <f t="shared" si="46"/>
        <v>171</v>
      </c>
      <c r="AR24" s="496">
        <f t="shared" si="47"/>
        <v>176</v>
      </c>
      <c r="AS24" s="496">
        <f t="shared" si="48"/>
        <v>165</v>
      </c>
      <c r="AT24" s="496">
        <f t="shared" si="49"/>
        <v>169</v>
      </c>
      <c r="AU24" s="496">
        <f t="shared" si="50"/>
        <v>174</v>
      </c>
      <c r="AW24">
        <f>AW23+90</f>
        <v>657.5</v>
      </c>
      <c r="AX24">
        <f t="shared" si="18"/>
        <v>165</v>
      </c>
      <c r="AY24">
        <f t="shared" si="18"/>
        <v>172</v>
      </c>
      <c r="AZ24">
        <f t="shared" si="18"/>
        <v>179</v>
      </c>
      <c r="BA24">
        <f t="shared" si="18"/>
        <v>167</v>
      </c>
      <c r="BB24">
        <f t="shared" si="19"/>
        <v>171</v>
      </c>
      <c r="BC24">
        <f t="shared" si="19"/>
        <v>176</v>
      </c>
      <c r="BD24">
        <f t="shared" si="19"/>
        <v>165</v>
      </c>
      <c r="BE24">
        <f t="shared" si="19"/>
        <v>169</v>
      </c>
      <c r="BF24">
        <f t="shared" si="19"/>
        <v>174</v>
      </c>
      <c r="BI24" s="26"/>
      <c r="BJ24" s="26"/>
      <c r="BK24" s="26"/>
      <c r="BL24" s="26"/>
      <c r="BM24" s="26"/>
      <c r="BN24" s="26"/>
      <c r="BO24" s="26"/>
      <c r="BP24" s="26"/>
      <c r="BQ24" s="26"/>
    </row>
    <row r="25" spans="1:69" outlineLevel="1">
      <c r="A25">
        <f t="shared" ca="1" si="51"/>
        <v>15</v>
      </c>
      <c r="B25" s="29" t="s">
        <v>1681</v>
      </c>
      <c r="C25" s="150">
        <f t="shared" si="38"/>
        <v>173</v>
      </c>
      <c r="D25" s="150">
        <f t="shared" si="38"/>
        <v>178</v>
      </c>
      <c r="E25" s="150">
        <f t="shared" si="38"/>
        <v>183</v>
      </c>
      <c r="F25" s="150"/>
      <c r="G25" s="150"/>
      <c r="H25" s="150"/>
      <c r="I25" s="150"/>
      <c r="J25" s="150"/>
      <c r="K25" s="150"/>
      <c r="L25" s="150"/>
      <c r="M25" s="150"/>
      <c r="N25" s="150"/>
      <c r="O25" s="150"/>
      <c r="P25" s="150"/>
      <c r="Q25" s="150"/>
      <c r="R25" s="150"/>
      <c r="S25" s="150"/>
      <c r="T25" s="150"/>
      <c r="U25" s="126" t="str">
        <f t="shared" ref="U25:U43" si="53">C25&amp;":"&amp;C25+1</f>
        <v>173:174</v>
      </c>
      <c r="V25" s="126" t="str">
        <f t="shared" ref="V25:V43" si="54">D25&amp;":"&amp;D25+1</f>
        <v>178:179</v>
      </c>
      <c r="W25" s="126" t="str">
        <f t="shared" ref="W25:W43" si="55">E25&amp;":"&amp;E25+1</f>
        <v>183:184</v>
      </c>
      <c r="X25" s="126"/>
      <c r="Y25" s="126"/>
      <c r="Z25" s="126"/>
      <c r="AA25" s="126"/>
      <c r="AB25" s="126"/>
      <c r="AC25" s="126"/>
      <c r="AD25" s="126"/>
      <c r="AE25" s="126"/>
      <c r="AF25" s="126"/>
      <c r="AG25" s="126"/>
      <c r="AH25" s="126"/>
      <c r="AI25" s="126"/>
      <c r="AJ25" s="126"/>
      <c r="AK25" s="126"/>
      <c r="AL25" s="126"/>
      <c r="AM25" s="496">
        <f t="shared" ref="AM25:AM43" si="56">AX25</f>
        <v>171</v>
      </c>
      <c r="AN25" s="496">
        <f t="shared" ref="AN25:AN43" si="57">AY25</f>
        <v>179</v>
      </c>
      <c r="AO25" s="496">
        <f t="shared" ref="AO25:AO43" si="58">AZ25</f>
        <v>185</v>
      </c>
      <c r="AP25" s="496">
        <f t="shared" ref="AP25:AP43" si="59">BA25</f>
        <v>173</v>
      </c>
      <c r="AQ25" s="496">
        <f t="shared" ref="AQ25:AQ43" si="60">BB25</f>
        <v>178</v>
      </c>
      <c r="AR25" s="496">
        <f t="shared" ref="AR25:AR43" si="61">BC25</f>
        <v>183</v>
      </c>
      <c r="AS25" s="496">
        <f t="shared" ref="AS25:AS43" si="62">BD25</f>
        <v>171</v>
      </c>
      <c r="AT25" s="496">
        <f t="shared" ref="AT25:AT43" si="63">BE25</f>
        <v>176</v>
      </c>
      <c r="AU25" s="496">
        <f t="shared" ref="AU25:AU43" si="64">BF25</f>
        <v>181</v>
      </c>
      <c r="AW25">
        <f>AW23+135</f>
        <v>702.5</v>
      </c>
      <c r="AX25">
        <f t="shared" si="18"/>
        <v>171</v>
      </c>
      <c r="AY25">
        <f t="shared" si="18"/>
        <v>179</v>
      </c>
      <c r="AZ25">
        <f t="shared" si="18"/>
        <v>185</v>
      </c>
      <c r="BA25">
        <f t="shared" si="18"/>
        <v>173</v>
      </c>
      <c r="BB25">
        <f t="shared" si="19"/>
        <v>178</v>
      </c>
      <c r="BC25">
        <f t="shared" si="19"/>
        <v>183</v>
      </c>
      <c r="BD25">
        <f t="shared" si="19"/>
        <v>171</v>
      </c>
      <c r="BE25">
        <f t="shared" si="19"/>
        <v>176</v>
      </c>
      <c r="BF25">
        <f t="shared" si="19"/>
        <v>181</v>
      </c>
      <c r="BI25" s="26">
        <v>58</v>
      </c>
      <c r="BJ25" s="26">
        <v>66</v>
      </c>
      <c r="BK25" s="26">
        <v>72</v>
      </c>
      <c r="BL25" s="26">
        <v>62</v>
      </c>
      <c r="BM25" s="26">
        <v>67</v>
      </c>
      <c r="BN25" s="26">
        <v>72</v>
      </c>
      <c r="BO25" s="26">
        <v>58</v>
      </c>
      <c r="BP25" s="26">
        <v>63</v>
      </c>
      <c r="BQ25" s="26">
        <v>68</v>
      </c>
    </row>
    <row r="26" spans="1:69" outlineLevel="1" collapsed="1">
      <c r="A26">
        <f t="shared" ca="1" si="51"/>
        <v>16</v>
      </c>
      <c r="B26" s="29" t="s">
        <v>1686</v>
      </c>
      <c r="C26" s="150">
        <f t="shared" si="38"/>
        <v>181</v>
      </c>
      <c r="D26" s="150">
        <f t="shared" si="38"/>
        <v>186</v>
      </c>
      <c r="E26" s="150">
        <f t="shared" si="38"/>
        <v>191</v>
      </c>
      <c r="F26" s="150"/>
      <c r="G26" s="150"/>
      <c r="H26" s="150"/>
      <c r="I26" s="150"/>
      <c r="J26" s="150"/>
      <c r="K26" s="150"/>
      <c r="L26" s="150"/>
      <c r="M26" s="150"/>
      <c r="N26" s="150"/>
      <c r="O26" s="150"/>
      <c r="P26" s="150"/>
      <c r="Q26" s="150"/>
      <c r="R26" s="150"/>
      <c r="S26" s="150"/>
      <c r="T26" s="150"/>
      <c r="U26" s="126" t="str">
        <f t="shared" si="53"/>
        <v>181:182</v>
      </c>
      <c r="V26" s="126" t="str">
        <f t="shared" si="54"/>
        <v>186:187</v>
      </c>
      <c r="W26" s="126" t="str">
        <f t="shared" si="55"/>
        <v>191:192</v>
      </c>
      <c r="X26" s="126"/>
      <c r="Y26" s="126"/>
      <c r="Z26" s="126"/>
      <c r="AA26" s="126"/>
      <c r="AB26" s="126"/>
      <c r="AC26" s="126"/>
      <c r="AD26" s="126"/>
      <c r="AE26" s="126"/>
      <c r="AF26" s="126"/>
      <c r="AG26" s="126"/>
      <c r="AH26" s="126"/>
      <c r="AI26" s="126"/>
      <c r="AJ26" s="126"/>
      <c r="AK26" s="126"/>
      <c r="AL26" s="126"/>
      <c r="AM26" s="496">
        <f t="shared" si="56"/>
        <v>179</v>
      </c>
      <c r="AN26" s="496">
        <f t="shared" si="57"/>
        <v>187</v>
      </c>
      <c r="AO26" s="496">
        <f t="shared" si="58"/>
        <v>193</v>
      </c>
      <c r="AP26" s="496">
        <f t="shared" si="59"/>
        <v>181</v>
      </c>
      <c r="AQ26" s="496">
        <f t="shared" si="60"/>
        <v>186</v>
      </c>
      <c r="AR26" s="496">
        <f t="shared" si="61"/>
        <v>191</v>
      </c>
      <c r="AS26" s="496">
        <f t="shared" si="62"/>
        <v>179</v>
      </c>
      <c r="AT26" s="496">
        <f t="shared" si="63"/>
        <v>184</v>
      </c>
      <c r="AU26" s="496">
        <f t="shared" si="64"/>
        <v>189</v>
      </c>
      <c r="AW26">
        <f>AW21+365</f>
        <v>756.5</v>
      </c>
      <c r="AX26">
        <f t="shared" si="18"/>
        <v>179</v>
      </c>
      <c r="AY26">
        <f t="shared" si="18"/>
        <v>187</v>
      </c>
      <c r="AZ26">
        <f t="shared" si="18"/>
        <v>193</v>
      </c>
      <c r="BA26">
        <f t="shared" si="18"/>
        <v>181</v>
      </c>
      <c r="BB26">
        <f t="shared" si="19"/>
        <v>186</v>
      </c>
      <c r="BC26">
        <f t="shared" si="19"/>
        <v>191</v>
      </c>
      <c r="BD26">
        <f t="shared" si="19"/>
        <v>179</v>
      </c>
      <c r="BE26">
        <f t="shared" si="19"/>
        <v>184</v>
      </c>
      <c r="BF26">
        <f t="shared" si="19"/>
        <v>189</v>
      </c>
      <c r="BI26" s="26">
        <v>74</v>
      </c>
      <c r="BJ26" s="26">
        <v>82</v>
      </c>
      <c r="BK26" s="26">
        <v>88</v>
      </c>
      <c r="BL26" s="26">
        <v>76</v>
      </c>
      <c r="BM26" s="26">
        <v>81</v>
      </c>
      <c r="BN26" s="26">
        <v>86</v>
      </c>
      <c r="BO26" s="26">
        <v>74</v>
      </c>
      <c r="BP26" s="26">
        <v>79</v>
      </c>
      <c r="BQ26" s="26">
        <v>84</v>
      </c>
    </row>
    <row r="27" spans="1:69" outlineLevel="1" collapsed="1">
      <c r="A27">
        <f t="shared" ca="1" si="51"/>
        <v>17</v>
      </c>
      <c r="B27" s="29" t="s">
        <v>1683</v>
      </c>
      <c r="C27" s="150">
        <f t="shared" si="38"/>
        <v>189</v>
      </c>
      <c r="D27" s="150">
        <f t="shared" si="38"/>
        <v>194</v>
      </c>
      <c r="E27" s="150">
        <f t="shared" si="38"/>
        <v>199</v>
      </c>
      <c r="F27" s="150"/>
      <c r="G27" s="150"/>
      <c r="H27" s="150"/>
      <c r="I27" s="150"/>
      <c r="J27" s="150"/>
      <c r="K27" s="150"/>
      <c r="L27" s="150"/>
      <c r="M27" s="150"/>
      <c r="N27" s="150"/>
      <c r="O27" s="150"/>
      <c r="P27" s="150"/>
      <c r="Q27" s="150"/>
      <c r="R27" s="150"/>
      <c r="S27" s="150"/>
      <c r="T27" s="150"/>
      <c r="U27" s="126" t="str">
        <f t="shared" si="53"/>
        <v>189:190</v>
      </c>
      <c r="V27" s="126" t="str">
        <f t="shared" si="54"/>
        <v>194:195</v>
      </c>
      <c r="W27" s="126" t="str">
        <f t="shared" si="55"/>
        <v>199:200</v>
      </c>
      <c r="X27" s="126"/>
      <c r="Y27" s="126"/>
      <c r="Z27" s="126"/>
      <c r="AA27" s="126"/>
      <c r="AB27" s="126"/>
      <c r="AC27" s="126"/>
      <c r="AD27" s="126"/>
      <c r="AE27" s="126"/>
      <c r="AF27" s="126"/>
      <c r="AG27" s="126"/>
      <c r="AH27" s="126"/>
      <c r="AI27" s="126"/>
      <c r="AJ27" s="126"/>
      <c r="AK27" s="126"/>
      <c r="AL27" s="126"/>
      <c r="AM27" s="496">
        <f t="shared" si="56"/>
        <v>187</v>
      </c>
      <c r="AN27" s="496">
        <f t="shared" si="57"/>
        <v>195</v>
      </c>
      <c r="AO27" s="496">
        <f t="shared" si="58"/>
        <v>201</v>
      </c>
      <c r="AP27" s="496">
        <f t="shared" si="59"/>
        <v>189</v>
      </c>
      <c r="AQ27" s="496">
        <f t="shared" si="60"/>
        <v>194</v>
      </c>
      <c r="AR27" s="496">
        <f t="shared" si="61"/>
        <v>199</v>
      </c>
      <c r="AS27" s="496">
        <f t="shared" si="62"/>
        <v>187</v>
      </c>
      <c r="AT27" s="496">
        <f t="shared" si="63"/>
        <v>192</v>
      </c>
      <c r="AU27" s="496">
        <f t="shared" si="64"/>
        <v>197</v>
      </c>
      <c r="AW27">
        <f>AW22+365</f>
        <v>812.5</v>
      </c>
      <c r="AX27">
        <f t="shared" si="18"/>
        <v>187</v>
      </c>
      <c r="AY27">
        <f t="shared" si="18"/>
        <v>195</v>
      </c>
      <c r="AZ27">
        <f t="shared" si="18"/>
        <v>201</v>
      </c>
      <c r="BA27">
        <f t="shared" si="18"/>
        <v>189</v>
      </c>
      <c r="BB27">
        <f t="shared" si="19"/>
        <v>194</v>
      </c>
      <c r="BC27">
        <f t="shared" si="19"/>
        <v>199</v>
      </c>
      <c r="BD27">
        <f t="shared" si="19"/>
        <v>187</v>
      </c>
      <c r="BE27">
        <f t="shared" si="19"/>
        <v>192</v>
      </c>
      <c r="BF27">
        <f t="shared" si="19"/>
        <v>197</v>
      </c>
      <c r="BI27" s="26">
        <v>83</v>
      </c>
      <c r="BJ27" s="26">
        <v>91</v>
      </c>
      <c r="BK27" s="26">
        <v>97</v>
      </c>
      <c r="BL27" s="26">
        <v>85</v>
      </c>
      <c r="BM27" s="26">
        <v>90</v>
      </c>
      <c r="BN27" s="26">
        <v>95</v>
      </c>
      <c r="BO27" s="26">
        <v>83</v>
      </c>
      <c r="BP27" s="26">
        <v>88</v>
      </c>
      <c r="BQ27" s="26">
        <v>93</v>
      </c>
    </row>
    <row r="28" spans="1:69" outlineLevel="1" collapsed="1">
      <c r="A28">
        <f t="shared" ca="1" si="51"/>
        <v>18</v>
      </c>
      <c r="B28" s="29" t="s">
        <v>1687</v>
      </c>
      <c r="C28" s="151">
        <f t="shared" ref="C28:E43" si="65">INDEX($AM28:$AU28,1,C$8+(d.Region-1)*3)</f>
        <v>206</v>
      </c>
      <c r="D28" s="151">
        <f t="shared" si="65"/>
        <v>211</v>
      </c>
      <c r="E28" s="151">
        <f t="shared" si="65"/>
        <v>216</v>
      </c>
      <c r="F28" s="151"/>
      <c r="G28" s="151"/>
      <c r="H28" s="151"/>
      <c r="I28" s="151"/>
      <c r="J28" s="151"/>
      <c r="K28" s="151"/>
      <c r="L28" s="151"/>
      <c r="M28" s="151"/>
      <c r="N28" s="151"/>
      <c r="O28" s="151"/>
      <c r="P28" s="151"/>
      <c r="Q28" s="151"/>
      <c r="R28" s="151"/>
      <c r="S28" s="151"/>
      <c r="T28" s="151"/>
      <c r="U28" s="126" t="str">
        <f t="shared" si="53"/>
        <v>206:207</v>
      </c>
      <c r="V28" s="126" t="str">
        <f t="shared" si="54"/>
        <v>211:212</v>
      </c>
      <c r="W28" s="126" t="str">
        <f t="shared" si="55"/>
        <v>216:217</v>
      </c>
      <c r="X28" s="126"/>
      <c r="Y28" s="126"/>
      <c r="Z28" s="126"/>
      <c r="AA28" s="126"/>
      <c r="AB28" s="126"/>
      <c r="AC28" s="126"/>
      <c r="AD28" s="126"/>
      <c r="AE28" s="126"/>
      <c r="AF28" s="126"/>
      <c r="AG28" s="126"/>
      <c r="AH28" s="126"/>
      <c r="AI28" s="126"/>
      <c r="AJ28" s="126"/>
      <c r="AK28" s="126"/>
      <c r="AL28" s="126"/>
      <c r="AM28" s="496">
        <f t="shared" si="56"/>
        <v>204</v>
      </c>
      <c r="AN28" s="496">
        <f t="shared" si="57"/>
        <v>212</v>
      </c>
      <c r="AO28" s="496">
        <f t="shared" si="58"/>
        <v>218</v>
      </c>
      <c r="AP28" s="496">
        <f t="shared" si="59"/>
        <v>206</v>
      </c>
      <c r="AQ28" s="496">
        <f t="shared" si="60"/>
        <v>211</v>
      </c>
      <c r="AR28" s="496">
        <f t="shared" si="61"/>
        <v>216</v>
      </c>
      <c r="AS28" s="496">
        <f t="shared" si="62"/>
        <v>204</v>
      </c>
      <c r="AT28" s="496">
        <f t="shared" si="63"/>
        <v>209</v>
      </c>
      <c r="AU28" s="496">
        <f t="shared" si="64"/>
        <v>214</v>
      </c>
      <c r="AW28">
        <f>AW23+365</f>
        <v>932.5</v>
      </c>
      <c r="AX28">
        <f t="shared" si="18"/>
        <v>204</v>
      </c>
      <c r="AY28">
        <f t="shared" si="18"/>
        <v>212</v>
      </c>
      <c r="AZ28">
        <f t="shared" si="18"/>
        <v>218</v>
      </c>
      <c r="BA28">
        <f t="shared" si="18"/>
        <v>206</v>
      </c>
      <c r="BB28">
        <f t="shared" si="19"/>
        <v>211</v>
      </c>
      <c r="BC28">
        <f t="shared" si="19"/>
        <v>216</v>
      </c>
      <c r="BD28">
        <f t="shared" si="19"/>
        <v>204</v>
      </c>
      <c r="BE28">
        <f t="shared" si="19"/>
        <v>209</v>
      </c>
      <c r="BF28">
        <f t="shared" si="19"/>
        <v>214</v>
      </c>
      <c r="BI28" s="26">
        <v>99</v>
      </c>
      <c r="BJ28" s="26">
        <v>107</v>
      </c>
      <c r="BK28" s="26">
        <v>113</v>
      </c>
      <c r="BL28" s="26">
        <v>101</v>
      </c>
      <c r="BM28" s="26">
        <v>106</v>
      </c>
      <c r="BN28" s="26">
        <v>111</v>
      </c>
      <c r="BO28" s="26">
        <v>99</v>
      </c>
      <c r="BP28" s="26">
        <v>104</v>
      </c>
      <c r="BQ28" s="26">
        <v>109</v>
      </c>
    </row>
    <row r="29" spans="1:69" outlineLevel="1">
      <c r="A29">
        <f t="shared" ca="1" si="51"/>
        <v>19</v>
      </c>
      <c r="B29" s="29" t="s">
        <v>1077</v>
      </c>
      <c r="C29" s="150">
        <f t="shared" si="38"/>
        <v>219</v>
      </c>
      <c r="D29" s="150">
        <f t="shared" si="38"/>
        <v>224</v>
      </c>
      <c r="E29" s="150">
        <f t="shared" si="38"/>
        <v>229</v>
      </c>
      <c r="F29" s="150"/>
      <c r="G29" s="150"/>
      <c r="H29" s="150"/>
      <c r="I29" s="150"/>
      <c r="J29" s="150"/>
      <c r="K29" s="150"/>
      <c r="L29" s="150"/>
      <c r="M29" s="150"/>
      <c r="N29" s="150"/>
      <c r="O29" s="150"/>
      <c r="P29" s="150"/>
      <c r="Q29" s="150"/>
      <c r="R29" s="150"/>
      <c r="S29" s="150"/>
      <c r="T29" s="150"/>
      <c r="U29" s="126" t="str">
        <f t="shared" ref="U29" si="66">C29&amp;":"&amp;C29+1</f>
        <v>219:220</v>
      </c>
      <c r="V29" s="126" t="str">
        <f t="shared" ref="V29" si="67">D29&amp;":"&amp;D29+1</f>
        <v>224:225</v>
      </c>
      <c r="W29" s="126" t="str">
        <f t="shared" ref="W29" si="68">E29&amp;":"&amp;E29+1</f>
        <v>229:230</v>
      </c>
      <c r="X29" s="126"/>
      <c r="Y29" s="126"/>
      <c r="Z29" s="126"/>
      <c r="AA29" s="126"/>
      <c r="AB29" s="126"/>
      <c r="AC29" s="126"/>
      <c r="AD29" s="126"/>
      <c r="AE29" s="126"/>
      <c r="AF29" s="126"/>
      <c r="AG29" s="126"/>
      <c r="AH29" s="126"/>
      <c r="AI29" s="126"/>
      <c r="AJ29" s="126"/>
      <c r="AK29" s="126"/>
      <c r="AL29" s="126"/>
      <c r="AM29" s="496">
        <f t="shared" ref="AM29" si="69">AX29</f>
        <v>217</v>
      </c>
      <c r="AN29" s="496">
        <f t="shared" ref="AN29" si="70">AY29</f>
        <v>225</v>
      </c>
      <c r="AO29" s="496">
        <f t="shared" ref="AO29" si="71">AZ29</f>
        <v>231</v>
      </c>
      <c r="AP29" s="496">
        <f t="shared" ref="AP29" si="72">BA29</f>
        <v>219</v>
      </c>
      <c r="AQ29" s="496">
        <f t="shared" ref="AQ29" si="73">BB29</f>
        <v>224</v>
      </c>
      <c r="AR29" s="496">
        <f t="shared" ref="AR29" si="74">BC29</f>
        <v>229</v>
      </c>
      <c r="AS29" s="496">
        <f t="shared" ref="AS29" si="75">BD29</f>
        <v>217</v>
      </c>
      <c r="AT29" s="496">
        <f t="shared" ref="AT29" si="76">BE29</f>
        <v>222</v>
      </c>
      <c r="AU29" s="496">
        <f t="shared" ref="AU29" si="77">BF29</f>
        <v>227</v>
      </c>
      <c r="AW29">
        <f>AW28+90</f>
        <v>1022.5</v>
      </c>
      <c r="AX29">
        <f t="shared" si="18"/>
        <v>217</v>
      </c>
      <c r="AY29">
        <f t="shared" si="18"/>
        <v>225</v>
      </c>
      <c r="AZ29">
        <f t="shared" si="18"/>
        <v>231</v>
      </c>
      <c r="BA29">
        <f t="shared" si="18"/>
        <v>219</v>
      </c>
      <c r="BB29">
        <f t="shared" si="19"/>
        <v>224</v>
      </c>
      <c r="BC29">
        <f t="shared" si="19"/>
        <v>229</v>
      </c>
      <c r="BD29">
        <f t="shared" si="19"/>
        <v>217</v>
      </c>
      <c r="BE29">
        <f t="shared" si="19"/>
        <v>222</v>
      </c>
      <c r="BF29">
        <f t="shared" si="19"/>
        <v>227</v>
      </c>
      <c r="BI29" s="26"/>
      <c r="BJ29" s="26"/>
      <c r="BK29" s="26"/>
      <c r="BL29" s="26"/>
      <c r="BM29" s="26"/>
      <c r="BN29" s="26"/>
      <c r="BO29" s="26"/>
      <c r="BP29" s="26"/>
      <c r="BQ29" s="26"/>
    </row>
    <row r="30" spans="1:69" outlineLevel="1">
      <c r="A30">
        <f t="shared" ca="1" si="51"/>
        <v>20</v>
      </c>
      <c r="B30" s="29" t="s">
        <v>1681</v>
      </c>
      <c r="C30" s="150">
        <f t="shared" si="38"/>
        <v>225</v>
      </c>
      <c r="D30" s="150">
        <f t="shared" si="38"/>
        <v>230</v>
      </c>
      <c r="E30" s="150">
        <f t="shared" si="38"/>
        <v>235</v>
      </c>
      <c r="F30" s="150"/>
      <c r="G30" s="150"/>
      <c r="H30" s="150"/>
      <c r="I30" s="150"/>
      <c r="J30" s="150"/>
      <c r="K30" s="150"/>
      <c r="L30" s="150"/>
      <c r="M30" s="150"/>
      <c r="N30" s="150"/>
      <c r="O30" s="150"/>
      <c r="P30" s="150"/>
      <c r="Q30" s="150"/>
      <c r="R30" s="150"/>
      <c r="S30" s="150"/>
      <c r="T30" s="150"/>
      <c r="U30" s="126" t="str">
        <f t="shared" si="53"/>
        <v>225:226</v>
      </c>
      <c r="V30" s="126" t="str">
        <f t="shared" si="54"/>
        <v>230:231</v>
      </c>
      <c r="W30" s="126" t="str">
        <f t="shared" si="55"/>
        <v>235:236</v>
      </c>
      <c r="X30" s="126"/>
      <c r="Y30" s="126"/>
      <c r="Z30" s="126"/>
      <c r="AA30" s="126"/>
      <c r="AB30" s="126"/>
      <c r="AC30" s="126"/>
      <c r="AD30" s="126"/>
      <c r="AE30" s="126"/>
      <c r="AF30" s="126"/>
      <c r="AG30" s="126"/>
      <c r="AH30" s="126"/>
      <c r="AI30" s="126"/>
      <c r="AJ30" s="126"/>
      <c r="AK30" s="126"/>
      <c r="AL30" s="126"/>
      <c r="AM30" s="496">
        <f t="shared" si="56"/>
        <v>223</v>
      </c>
      <c r="AN30" s="496">
        <f t="shared" si="57"/>
        <v>231</v>
      </c>
      <c r="AO30" s="496">
        <f t="shared" si="58"/>
        <v>237</v>
      </c>
      <c r="AP30" s="496">
        <f t="shared" si="59"/>
        <v>225</v>
      </c>
      <c r="AQ30" s="496">
        <f t="shared" si="60"/>
        <v>230</v>
      </c>
      <c r="AR30" s="496">
        <f t="shared" si="61"/>
        <v>235</v>
      </c>
      <c r="AS30" s="496">
        <f t="shared" si="62"/>
        <v>223</v>
      </c>
      <c r="AT30" s="496">
        <f t="shared" si="63"/>
        <v>228</v>
      </c>
      <c r="AU30" s="496">
        <f t="shared" si="64"/>
        <v>233</v>
      </c>
      <c r="AW30">
        <f>AW28+135</f>
        <v>1067.5</v>
      </c>
      <c r="AX30">
        <f t="shared" si="18"/>
        <v>223</v>
      </c>
      <c r="AY30">
        <f t="shared" si="18"/>
        <v>231</v>
      </c>
      <c r="AZ30">
        <f t="shared" si="18"/>
        <v>237</v>
      </c>
      <c r="BA30">
        <f t="shared" si="18"/>
        <v>225</v>
      </c>
      <c r="BB30">
        <f t="shared" si="19"/>
        <v>230</v>
      </c>
      <c r="BC30">
        <f t="shared" si="19"/>
        <v>235</v>
      </c>
      <c r="BD30">
        <f t="shared" si="19"/>
        <v>223</v>
      </c>
      <c r="BE30">
        <f t="shared" si="19"/>
        <v>228</v>
      </c>
      <c r="BF30">
        <f t="shared" si="19"/>
        <v>233</v>
      </c>
      <c r="BI30" s="26">
        <v>58</v>
      </c>
      <c r="BJ30" s="26">
        <v>66</v>
      </c>
      <c r="BK30" s="26">
        <v>72</v>
      </c>
      <c r="BL30" s="26">
        <v>62</v>
      </c>
      <c r="BM30" s="26">
        <v>67</v>
      </c>
      <c r="BN30" s="26">
        <v>72</v>
      </c>
      <c r="BO30" s="26">
        <v>58</v>
      </c>
      <c r="BP30" s="26">
        <v>63</v>
      </c>
      <c r="BQ30" s="26">
        <v>68</v>
      </c>
    </row>
    <row r="31" spans="1:69" outlineLevel="1" collapsed="1">
      <c r="A31">
        <f t="shared" ca="1" si="51"/>
        <v>21</v>
      </c>
      <c r="B31" s="29" t="s">
        <v>1688</v>
      </c>
      <c r="C31" s="150">
        <f t="shared" si="38"/>
        <v>233</v>
      </c>
      <c r="D31" s="150">
        <f t="shared" si="38"/>
        <v>238</v>
      </c>
      <c r="E31" s="150">
        <f t="shared" si="38"/>
        <v>243</v>
      </c>
      <c r="F31" s="150"/>
      <c r="G31" s="150"/>
      <c r="H31" s="150"/>
      <c r="I31" s="150"/>
      <c r="J31" s="150"/>
      <c r="K31" s="150"/>
      <c r="L31" s="150"/>
      <c r="M31" s="150"/>
      <c r="N31" s="150"/>
      <c r="O31" s="150"/>
      <c r="P31" s="150"/>
      <c r="Q31" s="150"/>
      <c r="R31" s="150"/>
      <c r="S31" s="150"/>
      <c r="T31" s="150"/>
      <c r="U31" s="126" t="str">
        <f t="shared" si="53"/>
        <v>233:234</v>
      </c>
      <c r="V31" s="126" t="str">
        <f t="shared" si="54"/>
        <v>238:239</v>
      </c>
      <c r="W31" s="126" t="str">
        <f t="shared" si="55"/>
        <v>243:244</v>
      </c>
      <c r="X31" s="126"/>
      <c r="Y31" s="126"/>
      <c r="Z31" s="126"/>
      <c r="AA31" s="126"/>
      <c r="AB31" s="126"/>
      <c r="AC31" s="126"/>
      <c r="AD31" s="126"/>
      <c r="AE31" s="126"/>
      <c r="AF31" s="126"/>
      <c r="AG31" s="126"/>
      <c r="AH31" s="126"/>
      <c r="AI31" s="126"/>
      <c r="AJ31" s="126"/>
      <c r="AK31" s="126"/>
      <c r="AL31" s="126"/>
      <c r="AM31" s="496">
        <f t="shared" si="56"/>
        <v>231</v>
      </c>
      <c r="AN31" s="496">
        <f t="shared" si="57"/>
        <v>239</v>
      </c>
      <c r="AO31" s="496">
        <f t="shared" si="58"/>
        <v>245</v>
      </c>
      <c r="AP31" s="496">
        <f t="shared" si="59"/>
        <v>233</v>
      </c>
      <c r="AQ31" s="496">
        <f t="shared" si="60"/>
        <v>238</v>
      </c>
      <c r="AR31" s="496">
        <f t="shared" si="61"/>
        <v>243</v>
      </c>
      <c r="AS31" s="496">
        <f t="shared" si="62"/>
        <v>231</v>
      </c>
      <c r="AT31" s="496">
        <f t="shared" si="63"/>
        <v>236</v>
      </c>
      <c r="AU31" s="496">
        <f t="shared" si="64"/>
        <v>241</v>
      </c>
      <c r="AW31">
        <f>AW26+365</f>
        <v>1121.5</v>
      </c>
      <c r="AX31">
        <f t="shared" si="18"/>
        <v>231</v>
      </c>
      <c r="AY31">
        <f t="shared" si="18"/>
        <v>239</v>
      </c>
      <c r="AZ31">
        <f t="shared" si="18"/>
        <v>245</v>
      </c>
      <c r="BA31">
        <f t="shared" si="18"/>
        <v>233</v>
      </c>
      <c r="BB31">
        <f t="shared" si="19"/>
        <v>238</v>
      </c>
      <c r="BC31">
        <f t="shared" si="19"/>
        <v>243</v>
      </c>
      <c r="BD31">
        <f t="shared" si="19"/>
        <v>231</v>
      </c>
      <c r="BE31">
        <f t="shared" si="19"/>
        <v>236</v>
      </c>
      <c r="BF31">
        <f t="shared" si="19"/>
        <v>241</v>
      </c>
      <c r="BI31" s="26">
        <v>74</v>
      </c>
      <c r="BJ31" s="26">
        <v>82</v>
      </c>
      <c r="BK31" s="26">
        <v>88</v>
      </c>
      <c r="BL31" s="26">
        <v>76</v>
      </c>
      <c r="BM31" s="26">
        <v>81</v>
      </c>
      <c r="BN31" s="26">
        <v>86</v>
      </c>
      <c r="BO31" s="26">
        <v>74</v>
      </c>
      <c r="BP31" s="26">
        <v>79</v>
      </c>
      <c r="BQ31" s="26">
        <v>84</v>
      </c>
    </row>
    <row r="32" spans="1:69" outlineLevel="1" collapsed="1">
      <c r="A32">
        <f t="shared" ca="1" si="51"/>
        <v>22</v>
      </c>
      <c r="B32" s="29" t="s">
        <v>1683</v>
      </c>
      <c r="C32" s="150">
        <f t="shared" si="38"/>
        <v>241</v>
      </c>
      <c r="D32" s="150">
        <f t="shared" si="38"/>
        <v>246</v>
      </c>
      <c r="E32" s="150">
        <f t="shared" si="38"/>
        <v>251</v>
      </c>
      <c r="F32" s="150"/>
      <c r="G32" s="150"/>
      <c r="H32" s="150"/>
      <c r="I32" s="150"/>
      <c r="J32" s="150"/>
      <c r="K32" s="150"/>
      <c r="L32" s="150"/>
      <c r="M32" s="150"/>
      <c r="N32" s="150"/>
      <c r="O32" s="150"/>
      <c r="P32" s="150"/>
      <c r="Q32" s="150"/>
      <c r="R32" s="150"/>
      <c r="S32" s="150"/>
      <c r="T32" s="150"/>
      <c r="U32" s="126" t="str">
        <f t="shared" si="53"/>
        <v>241:242</v>
      </c>
      <c r="V32" s="126" t="str">
        <f t="shared" si="54"/>
        <v>246:247</v>
      </c>
      <c r="W32" s="126" t="str">
        <f t="shared" si="55"/>
        <v>251:252</v>
      </c>
      <c r="X32" s="126"/>
      <c r="Y32" s="126"/>
      <c r="Z32" s="126"/>
      <c r="AA32" s="126"/>
      <c r="AB32" s="126"/>
      <c r="AC32" s="126"/>
      <c r="AD32" s="126"/>
      <c r="AE32" s="126"/>
      <c r="AF32" s="126"/>
      <c r="AG32" s="126"/>
      <c r="AH32" s="126"/>
      <c r="AI32" s="126"/>
      <c r="AJ32" s="126"/>
      <c r="AK32" s="126"/>
      <c r="AL32" s="126"/>
      <c r="AM32" s="496">
        <f t="shared" si="56"/>
        <v>239</v>
      </c>
      <c r="AN32" s="496">
        <f t="shared" si="57"/>
        <v>247</v>
      </c>
      <c r="AO32" s="496">
        <f t="shared" si="58"/>
        <v>253</v>
      </c>
      <c r="AP32" s="496">
        <f t="shared" si="59"/>
        <v>241</v>
      </c>
      <c r="AQ32" s="496">
        <f t="shared" si="60"/>
        <v>246</v>
      </c>
      <c r="AR32" s="496">
        <f t="shared" si="61"/>
        <v>251</v>
      </c>
      <c r="AS32" s="496">
        <f t="shared" si="62"/>
        <v>239</v>
      </c>
      <c r="AT32" s="496">
        <f t="shared" si="63"/>
        <v>244</v>
      </c>
      <c r="AU32" s="496">
        <f t="shared" si="64"/>
        <v>249</v>
      </c>
      <c r="AW32">
        <f>AW27+365</f>
        <v>1177.5</v>
      </c>
      <c r="AX32">
        <f t="shared" ref="AX32:BF43" si="78">ROUND((AX$10+$AW32-$AX$8)/$AX$9,0)</f>
        <v>239</v>
      </c>
      <c r="AY32">
        <f t="shared" si="78"/>
        <v>247</v>
      </c>
      <c r="AZ32">
        <f t="shared" si="78"/>
        <v>253</v>
      </c>
      <c r="BA32">
        <f t="shared" si="78"/>
        <v>241</v>
      </c>
      <c r="BB32">
        <f t="shared" si="78"/>
        <v>246</v>
      </c>
      <c r="BC32">
        <f t="shared" si="78"/>
        <v>251</v>
      </c>
      <c r="BD32">
        <f t="shared" si="78"/>
        <v>239</v>
      </c>
      <c r="BE32">
        <f t="shared" si="78"/>
        <v>244</v>
      </c>
      <c r="BF32">
        <f t="shared" si="78"/>
        <v>249</v>
      </c>
      <c r="BI32" s="26">
        <v>83</v>
      </c>
      <c r="BJ32" s="26">
        <v>91</v>
      </c>
      <c r="BK32" s="26">
        <v>97</v>
      </c>
      <c r="BL32" s="26">
        <v>85</v>
      </c>
      <c r="BM32" s="26">
        <v>90</v>
      </c>
      <c r="BN32" s="26">
        <v>95</v>
      </c>
      <c r="BO32" s="26">
        <v>83</v>
      </c>
      <c r="BP32" s="26">
        <v>88</v>
      </c>
      <c r="BQ32" s="26">
        <v>93</v>
      </c>
    </row>
    <row r="33" spans="1:69" outlineLevel="1" collapsed="1">
      <c r="A33">
        <f t="shared" ca="1" si="51"/>
        <v>23</v>
      </c>
      <c r="B33" s="29" t="s">
        <v>1689</v>
      </c>
      <c r="C33" s="151">
        <f t="shared" si="65"/>
        <v>258</v>
      </c>
      <c r="D33" s="151">
        <f t="shared" si="65"/>
        <v>263</v>
      </c>
      <c r="E33" s="151">
        <f t="shared" si="65"/>
        <v>268</v>
      </c>
      <c r="F33" s="151"/>
      <c r="G33" s="151"/>
      <c r="H33" s="151"/>
      <c r="I33" s="151"/>
      <c r="J33" s="151"/>
      <c r="K33" s="151"/>
      <c r="L33" s="151"/>
      <c r="M33" s="151"/>
      <c r="N33" s="151"/>
      <c r="O33" s="151"/>
      <c r="P33" s="151"/>
      <c r="Q33" s="151"/>
      <c r="R33" s="151"/>
      <c r="S33" s="151"/>
      <c r="T33" s="151"/>
      <c r="U33" s="126" t="str">
        <f t="shared" si="53"/>
        <v>258:259</v>
      </c>
      <c r="V33" s="126" t="str">
        <f t="shared" si="54"/>
        <v>263:264</v>
      </c>
      <c r="W33" s="126" t="str">
        <f t="shared" si="55"/>
        <v>268:269</v>
      </c>
      <c r="X33" s="126"/>
      <c r="Y33" s="126"/>
      <c r="Z33" s="126"/>
      <c r="AA33" s="126"/>
      <c r="AB33" s="126"/>
      <c r="AC33" s="126"/>
      <c r="AD33" s="126"/>
      <c r="AE33" s="126"/>
      <c r="AF33" s="126"/>
      <c r="AG33" s="126"/>
      <c r="AH33" s="126"/>
      <c r="AI33" s="126"/>
      <c r="AJ33" s="126"/>
      <c r="AK33" s="126"/>
      <c r="AL33" s="126"/>
      <c r="AM33" s="496">
        <f t="shared" si="56"/>
        <v>256</v>
      </c>
      <c r="AN33" s="496">
        <f t="shared" si="57"/>
        <v>264</v>
      </c>
      <c r="AO33" s="496">
        <f t="shared" si="58"/>
        <v>270</v>
      </c>
      <c r="AP33" s="496">
        <f t="shared" si="59"/>
        <v>258</v>
      </c>
      <c r="AQ33" s="496">
        <f t="shared" si="60"/>
        <v>263</v>
      </c>
      <c r="AR33" s="496">
        <f t="shared" si="61"/>
        <v>268</v>
      </c>
      <c r="AS33" s="496">
        <f t="shared" si="62"/>
        <v>256</v>
      </c>
      <c r="AT33" s="496">
        <f t="shared" si="63"/>
        <v>261</v>
      </c>
      <c r="AU33" s="496">
        <f t="shared" si="64"/>
        <v>266</v>
      </c>
      <c r="AW33">
        <f>AW28+365</f>
        <v>1297.5</v>
      </c>
      <c r="AX33">
        <f t="shared" si="78"/>
        <v>256</v>
      </c>
      <c r="AY33">
        <f t="shared" si="78"/>
        <v>264</v>
      </c>
      <c r="AZ33">
        <f t="shared" si="78"/>
        <v>270</v>
      </c>
      <c r="BA33">
        <f t="shared" si="78"/>
        <v>258</v>
      </c>
      <c r="BB33">
        <f t="shared" si="78"/>
        <v>263</v>
      </c>
      <c r="BC33">
        <f t="shared" si="78"/>
        <v>268</v>
      </c>
      <c r="BD33">
        <f t="shared" si="78"/>
        <v>256</v>
      </c>
      <c r="BE33">
        <f t="shared" si="78"/>
        <v>261</v>
      </c>
      <c r="BF33">
        <f t="shared" si="78"/>
        <v>266</v>
      </c>
      <c r="BI33" s="26">
        <v>99</v>
      </c>
      <c r="BJ33" s="26">
        <v>107</v>
      </c>
      <c r="BK33" s="26">
        <v>113</v>
      </c>
      <c r="BL33" s="26">
        <v>101</v>
      </c>
      <c r="BM33" s="26">
        <v>106</v>
      </c>
      <c r="BN33" s="26">
        <v>111</v>
      </c>
      <c r="BO33" s="26">
        <v>99</v>
      </c>
      <c r="BP33" s="26">
        <v>104</v>
      </c>
      <c r="BQ33" s="26">
        <v>109</v>
      </c>
    </row>
    <row r="34" spans="1:69" outlineLevel="1">
      <c r="A34">
        <f t="shared" ca="1" si="51"/>
        <v>24</v>
      </c>
      <c r="B34" s="29" t="s">
        <v>1077</v>
      </c>
      <c r="C34" s="150">
        <f t="shared" si="38"/>
        <v>271</v>
      </c>
      <c r="D34" s="150">
        <f t="shared" si="38"/>
        <v>276</v>
      </c>
      <c r="E34" s="150">
        <f t="shared" si="38"/>
        <v>281</v>
      </c>
      <c r="F34" s="150"/>
      <c r="G34" s="150"/>
      <c r="H34" s="150"/>
      <c r="I34" s="150"/>
      <c r="J34" s="150"/>
      <c r="K34" s="150"/>
      <c r="L34" s="150"/>
      <c r="M34" s="150"/>
      <c r="N34" s="150"/>
      <c r="O34" s="150"/>
      <c r="P34" s="150"/>
      <c r="Q34" s="150"/>
      <c r="R34" s="150"/>
      <c r="S34" s="150"/>
      <c r="T34" s="150"/>
      <c r="U34" s="126" t="str">
        <f t="shared" ref="U34" si="79">C34&amp;":"&amp;C34+1</f>
        <v>271:272</v>
      </c>
      <c r="V34" s="126" t="str">
        <f t="shared" ref="V34" si="80">D34&amp;":"&amp;D34+1</f>
        <v>276:277</v>
      </c>
      <c r="W34" s="126" t="str">
        <f t="shared" ref="W34" si="81">E34&amp;":"&amp;E34+1</f>
        <v>281:282</v>
      </c>
      <c r="X34" s="126"/>
      <c r="Y34" s="126"/>
      <c r="Z34" s="126"/>
      <c r="AA34" s="126"/>
      <c r="AB34" s="126"/>
      <c r="AC34" s="126"/>
      <c r="AD34" s="126"/>
      <c r="AE34" s="126"/>
      <c r="AF34" s="126"/>
      <c r="AG34" s="126"/>
      <c r="AH34" s="126"/>
      <c r="AI34" s="126"/>
      <c r="AJ34" s="126"/>
      <c r="AK34" s="126"/>
      <c r="AL34" s="126"/>
      <c r="AM34" s="496">
        <f t="shared" ref="AM34" si="82">AX34</f>
        <v>269</v>
      </c>
      <c r="AN34" s="496">
        <f t="shared" ref="AN34" si="83">AY34</f>
        <v>277</v>
      </c>
      <c r="AO34" s="496">
        <f t="shared" ref="AO34" si="84">AZ34</f>
        <v>283</v>
      </c>
      <c r="AP34" s="496">
        <f t="shared" ref="AP34" si="85">BA34</f>
        <v>271</v>
      </c>
      <c r="AQ34" s="496">
        <f t="shared" ref="AQ34" si="86">BB34</f>
        <v>276</v>
      </c>
      <c r="AR34" s="496">
        <f t="shared" ref="AR34" si="87">BC34</f>
        <v>281</v>
      </c>
      <c r="AS34" s="496">
        <f t="shared" ref="AS34" si="88">BD34</f>
        <v>269</v>
      </c>
      <c r="AT34" s="496">
        <f t="shared" ref="AT34" si="89">BE34</f>
        <v>274</v>
      </c>
      <c r="AU34" s="496">
        <f t="shared" ref="AU34" si="90">BF34</f>
        <v>279</v>
      </c>
      <c r="AW34">
        <f>AW33+90</f>
        <v>1387.5</v>
      </c>
      <c r="AX34">
        <f t="shared" si="78"/>
        <v>269</v>
      </c>
      <c r="AY34">
        <f t="shared" si="78"/>
        <v>277</v>
      </c>
      <c r="AZ34">
        <f t="shared" si="78"/>
        <v>283</v>
      </c>
      <c r="BA34">
        <f t="shared" si="78"/>
        <v>271</v>
      </c>
      <c r="BB34">
        <f t="shared" si="78"/>
        <v>276</v>
      </c>
      <c r="BC34">
        <f t="shared" si="78"/>
        <v>281</v>
      </c>
      <c r="BD34">
        <f t="shared" si="78"/>
        <v>269</v>
      </c>
      <c r="BE34">
        <f t="shared" si="78"/>
        <v>274</v>
      </c>
      <c r="BF34">
        <f t="shared" si="78"/>
        <v>279</v>
      </c>
      <c r="BI34" s="26"/>
      <c r="BJ34" s="26"/>
      <c r="BK34" s="26"/>
      <c r="BL34" s="26"/>
      <c r="BM34" s="26"/>
      <c r="BN34" s="26"/>
      <c r="BO34" s="26"/>
      <c r="BP34" s="26"/>
      <c r="BQ34" s="26"/>
    </row>
    <row r="35" spans="1:69" outlineLevel="1">
      <c r="A35">
        <f t="shared" ca="1" si="51"/>
        <v>25</v>
      </c>
      <c r="B35" s="29" t="s">
        <v>1681</v>
      </c>
      <c r="C35" s="150">
        <f t="shared" si="38"/>
        <v>277</v>
      </c>
      <c r="D35" s="150">
        <f t="shared" si="38"/>
        <v>282</v>
      </c>
      <c r="E35" s="150">
        <f t="shared" si="38"/>
        <v>287</v>
      </c>
      <c r="F35" s="150"/>
      <c r="G35" s="150"/>
      <c r="H35" s="150"/>
      <c r="I35" s="150"/>
      <c r="J35" s="150"/>
      <c r="K35" s="150"/>
      <c r="L35" s="150"/>
      <c r="M35" s="150"/>
      <c r="N35" s="150"/>
      <c r="O35" s="150"/>
      <c r="P35" s="150"/>
      <c r="Q35" s="150"/>
      <c r="R35" s="150"/>
      <c r="S35" s="150"/>
      <c r="T35" s="150"/>
      <c r="U35" s="126" t="str">
        <f t="shared" si="53"/>
        <v>277:278</v>
      </c>
      <c r="V35" s="126" t="str">
        <f t="shared" si="54"/>
        <v>282:283</v>
      </c>
      <c r="W35" s="126" t="str">
        <f t="shared" si="55"/>
        <v>287:288</v>
      </c>
      <c r="X35" s="126"/>
      <c r="Y35" s="126"/>
      <c r="Z35" s="126"/>
      <c r="AA35" s="126"/>
      <c r="AB35" s="126"/>
      <c r="AC35" s="126"/>
      <c r="AD35" s="126"/>
      <c r="AE35" s="126"/>
      <c r="AF35" s="126"/>
      <c r="AG35" s="126"/>
      <c r="AH35" s="126"/>
      <c r="AI35" s="126"/>
      <c r="AJ35" s="126"/>
      <c r="AK35" s="126"/>
      <c r="AL35" s="126"/>
      <c r="AM35" s="496">
        <f t="shared" si="56"/>
        <v>275</v>
      </c>
      <c r="AN35" s="496">
        <f t="shared" si="57"/>
        <v>283</v>
      </c>
      <c r="AO35" s="496">
        <f t="shared" si="58"/>
        <v>289</v>
      </c>
      <c r="AP35" s="496">
        <f t="shared" si="59"/>
        <v>277</v>
      </c>
      <c r="AQ35" s="496">
        <f t="shared" si="60"/>
        <v>282</v>
      </c>
      <c r="AR35" s="496">
        <f t="shared" si="61"/>
        <v>287</v>
      </c>
      <c r="AS35" s="496">
        <f t="shared" si="62"/>
        <v>275</v>
      </c>
      <c r="AT35" s="496">
        <f t="shared" si="63"/>
        <v>280</v>
      </c>
      <c r="AU35" s="496">
        <f t="shared" si="64"/>
        <v>285</v>
      </c>
      <c r="AW35">
        <f>AW33+135</f>
        <v>1432.5</v>
      </c>
      <c r="AX35">
        <f t="shared" si="78"/>
        <v>275</v>
      </c>
      <c r="AY35">
        <f t="shared" si="78"/>
        <v>283</v>
      </c>
      <c r="AZ35">
        <f t="shared" si="78"/>
        <v>289</v>
      </c>
      <c r="BA35">
        <f t="shared" si="78"/>
        <v>277</v>
      </c>
      <c r="BB35">
        <f t="shared" si="78"/>
        <v>282</v>
      </c>
      <c r="BC35">
        <f t="shared" si="78"/>
        <v>287</v>
      </c>
      <c r="BD35">
        <f t="shared" si="78"/>
        <v>275</v>
      </c>
      <c r="BE35">
        <f t="shared" si="78"/>
        <v>280</v>
      </c>
      <c r="BF35">
        <f t="shared" si="78"/>
        <v>285</v>
      </c>
      <c r="BI35" s="26">
        <v>58</v>
      </c>
      <c r="BJ35" s="26">
        <v>66</v>
      </c>
      <c r="BK35" s="26">
        <v>72</v>
      </c>
      <c r="BL35" s="26">
        <v>62</v>
      </c>
      <c r="BM35" s="26">
        <v>67</v>
      </c>
      <c r="BN35" s="26">
        <v>72</v>
      </c>
      <c r="BO35" s="26">
        <v>58</v>
      </c>
      <c r="BP35" s="26">
        <v>63</v>
      </c>
      <c r="BQ35" s="26">
        <v>68</v>
      </c>
    </row>
    <row r="36" spans="1:69" outlineLevel="1" collapsed="1">
      <c r="A36">
        <f t="shared" ca="1" si="51"/>
        <v>26</v>
      </c>
      <c r="B36" s="29" t="s">
        <v>1690</v>
      </c>
      <c r="C36" s="150">
        <f t="shared" si="38"/>
        <v>285</v>
      </c>
      <c r="D36" s="150">
        <f t="shared" si="38"/>
        <v>290</v>
      </c>
      <c r="E36" s="150">
        <f t="shared" si="38"/>
        <v>295</v>
      </c>
      <c r="F36" s="150"/>
      <c r="G36" s="150"/>
      <c r="H36" s="150"/>
      <c r="I36" s="150"/>
      <c r="J36" s="150"/>
      <c r="K36" s="150"/>
      <c r="L36" s="150"/>
      <c r="M36" s="150"/>
      <c r="N36" s="150"/>
      <c r="O36" s="150"/>
      <c r="P36" s="150"/>
      <c r="Q36" s="150"/>
      <c r="R36" s="150"/>
      <c r="S36" s="150"/>
      <c r="T36" s="150"/>
      <c r="U36" s="126" t="str">
        <f t="shared" si="53"/>
        <v>285:286</v>
      </c>
      <c r="V36" s="126" t="str">
        <f t="shared" si="54"/>
        <v>290:291</v>
      </c>
      <c r="W36" s="126" t="str">
        <f t="shared" si="55"/>
        <v>295:296</v>
      </c>
      <c r="X36" s="126"/>
      <c r="Y36" s="126"/>
      <c r="Z36" s="126"/>
      <c r="AA36" s="126"/>
      <c r="AB36" s="126"/>
      <c r="AC36" s="126"/>
      <c r="AD36" s="126"/>
      <c r="AE36" s="126"/>
      <c r="AF36" s="126"/>
      <c r="AG36" s="126"/>
      <c r="AH36" s="126"/>
      <c r="AI36" s="126"/>
      <c r="AJ36" s="126"/>
      <c r="AK36" s="126"/>
      <c r="AL36" s="126"/>
      <c r="AM36" s="496">
        <f t="shared" si="56"/>
        <v>283</v>
      </c>
      <c r="AN36" s="496">
        <f t="shared" si="57"/>
        <v>291</v>
      </c>
      <c r="AO36" s="496">
        <f t="shared" si="58"/>
        <v>297</v>
      </c>
      <c r="AP36" s="496">
        <f t="shared" si="59"/>
        <v>285</v>
      </c>
      <c r="AQ36" s="496">
        <f t="shared" si="60"/>
        <v>290</v>
      </c>
      <c r="AR36" s="496">
        <f t="shared" si="61"/>
        <v>295</v>
      </c>
      <c r="AS36" s="496">
        <f t="shared" si="62"/>
        <v>283</v>
      </c>
      <c r="AT36" s="496">
        <f t="shared" si="63"/>
        <v>288</v>
      </c>
      <c r="AU36" s="496">
        <f t="shared" si="64"/>
        <v>293</v>
      </c>
      <c r="AW36">
        <f>AW31+365</f>
        <v>1486.5</v>
      </c>
      <c r="AX36">
        <f t="shared" si="78"/>
        <v>283</v>
      </c>
      <c r="AY36">
        <f t="shared" si="78"/>
        <v>291</v>
      </c>
      <c r="AZ36">
        <f t="shared" si="78"/>
        <v>297</v>
      </c>
      <c r="BA36">
        <f t="shared" si="78"/>
        <v>285</v>
      </c>
      <c r="BB36">
        <f t="shared" si="78"/>
        <v>290</v>
      </c>
      <c r="BC36">
        <f t="shared" si="78"/>
        <v>295</v>
      </c>
      <c r="BD36">
        <f t="shared" si="78"/>
        <v>283</v>
      </c>
      <c r="BE36">
        <f t="shared" si="78"/>
        <v>288</v>
      </c>
      <c r="BF36">
        <f t="shared" si="78"/>
        <v>293</v>
      </c>
      <c r="BI36" s="26">
        <v>74</v>
      </c>
      <c r="BJ36" s="26">
        <v>82</v>
      </c>
      <c r="BK36" s="26">
        <v>88</v>
      </c>
      <c r="BL36" s="26">
        <v>76</v>
      </c>
      <c r="BM36" s="26">
        <v>81</v>
      </c>
      <c r="BN36" s="26">
        <v>86</v>
      </c>
      <c r="BO36" s="26">
        <v>74</v>
      </c>
      <c r="BP36" s="26">
        <v>79</v>
      </c>
      <c r="BQ36" s="26">
        <v>84</v>
      </c>
    </row>
    <row r="37" spans="1:69" outlineLevel="1" collapsed="1">
      <c r="A37">
        <f t="shared" ca="1" si="51"/>
        <v>27</v>
      </c>
      <c r="B37" s="29" t="s">
        <v>1683</v>
      </c>
      <c r="C37" s="150">
        <f t="shared" si="38"/>
        <v>293</v>
      </c>
      <c r="D37" s="150">
        <f t="shared" si="38"/>
        <v>298</v>
      </c>
      <c r="E37" s="150">
        <f t="shared" si="38"/>
        <v>303</v>
      </c>
      <c r="F37" s="150"/>
      <c r="G37" s="150"/>
      <c r="H37" s="150"/>
      <c r="I37" s="150"/>
      <c r="J37" s="150"/>
      <c r="K37" s="150"/>
      <c r="L37" s="150"/>
      <c r="M37" s="150"/>
      <c r="N37" s="150"/>
      <c r="O37" s="150"/>
      <c r="P37" s="150"/>
      <c r="Q37" s="150"/>
      <c r="R37" s="150"/>
      <c r="S37" s="150"/>
      <c r="T37" s="150"/>
      <c r="U37" s="126" t="str">
        <f t="shared" si="53"/>
        <v>293:294</v>
      </c>
      <c r="V37" s="126" t="str">
        <f t="shared" si="54"/>
        <v>298:299</v>
      </c>
      <c r="W37" s="126" t="str">
        <f t="shared" si="55"/>
        <v>303:304</v>
      </c>
      <c r="X37" s="126"/>
      <c r="Y37" s="126"/>
      <c r="Z37" s="126"/>
      <c r="AA37" s="126"/>
      <c r="AB37" s="126"/>
      <c r="AC37" s="126"/>
      <c r="AD37" s="126"/>
      <c r="AE37" s="126"/>
      <c r="AF37" s="126"/>
      <c r="AG37" s="126"/>
      <c r="AH37" s="126"/>
      <c r="AI37" s="126"/>
      <c r="AJ37" s="126"/>
      <c r="AK37" s="126"/>
      <c r="AL37" s="126"/>
      <c r="AM37" s="496">
        <f t="shared" si="56"/>
        <v>291</v>
      </c>
      <c r="AN37" s="496">
        <f t="shared" si="57"/>
        <v>299</v>
      </c>
      <c r="AO37" s="496">
        <f t="shared" si="58"/>
        <v>305</v>
      </c>
      <c r="AP37" s="496">
        <f t="shared" si="59"/>
        <v>293</v>
      </c>
      <c r="AQ37" s="496">
        <f t="shared" si="60"/>
        <v>298</v>
      </c>
      <c r="AR37" s="496">
        <f t="shared" si="61"/>
        <v>303</v>
      </c>
      <c r="AS37" s="496">
        <f t="shared" si="62"/>
        <v>291</v>
      </c>
      <c r="AT37" s="496">
        <f t="shared" si="63"/>
        <v>296</v>
      </c>
      <c r="AU37" s="496">
        <f t="shared" si="64"/>
        <v>301</v>
      </c>
      <c r="AW37">
        <f>AW32+365</f>
        <v>1542.5</v>
      </c>
      <c r="AX37">
        <f t="shared" si="78"/>
        <v>291</v>
      </c>
      <c r="AY37">
        <f t="shared" si="78"/>
        <v>299</v>
      </c>
      <c r="AZ37">
        <f t="shared" si="78"/>
        <v>305</v>
      </c>
      <c r="BA37">
        <f t="shared" si="78"/>
        <v>293</v>
      </c>
      <c r="BB37">
        <f t="shared" si="78"/>
        <v>298</v>
      </c>
      <c r="BC37">
        <f t="shared" si="78"/>
        <v>303</v>
      </c>
      <c r="BD37">
        <f t="shared" si="78"/>
        <v>291</v>
      </c>
      <c r="BE37">
        <f t="shared" si="78"/>
        <v>296</v>
      </c>
      <c r="BF37">
        <f t="shared" si="78"/>
        <v>301</v>
      </c>
      <c r="BI37" s="26">
        <v>83</v>
      </c>
      <c r="BJ37" s="26">
        <v>91</v>
      </c>
      <c r="BK37" s="26">
        <v>97</v>
      </c>
      <c r="BL37" s="26">
        <v>85</v>
      </c>
      <c r="BM37" s="26">
        <v>90</v>
      </c>
      <c r="BN37" s="26">
        <v>95</v>
      </c>
      <c r="BO37" s="26">
        <v>83</v>
      </c>
      <c r="BP37" s="26">
        <v>88</v>
      </c>
      <c r="BQ37" s="26">
        <v>93</v>
      </c>
    </row>
    <row r="38" spans="1:69" outlineLevel="1" collapsed="1">
      <c r="A38">
        <f t="shared" ca="1" si="51"/>
        <v>28</v>
      </c>
      <c r="B38" s="29" t="s">
        <v>1691</v>
      </c>
      <c r="C38" s="151">
        <f t="shared" si="65"/>
        <v>310</v>
      </c>
      <c r="D38" s="151">
        <f t="shared" si="65"/>
        <v>315</v>
      </c>
      <c r="E38" s="151">
        <f t="shared" si="65"/>
        <v>320</v>
      </c>
      <c r="F38" s="151"/>
      <c r="G38" s="151"/>
      <c r="H38" s="151"/>
      <c r="I38" s="151"/>
      <c r="J38" s="151"/>
      <c r="K38" s="151"/>
      <c r="L38" s="151"/>
      <c r="M38" s="151"/>
      <c r="N38" s="151"/>
      <c r="O38" s="151"/>
      <c r="P38" s="151"/>
      <c r="Q38" s="151"/>
      <c r="R38" s="151"/>
      <c r="S38" s="151"/>
      <c r="T38" s="151"/>
      <c r="U38" s="126" t="str">
        <f t="shared" si="53"/>
        <v>310:311</v>
      </c>
      <c r="V38" s="126" t="str">
        <f t="shared" si="54"/>
        <v>315:316</v>
      </c>
      <c r="W38" s="126" t="str">
        <f t="shared" si="55"/>
        <v>320:321</v>
      </c>
      <c r="X38" s="126"/>
      <c r="Y38" s="126"/>
      <c r="Z38" s="126"/>
      <c r="AA38" s="126"/>
      <c r="AB38" s="126"/>
      <c r="AC38" s="126"/>
      <c r="AD38" s="126"/>
      <c r="AE38" s="126"/>
      <c r="AF38" s="126"/>
      <c r="AG38" s="126"/>
      <c r="AH38" s="126"/>
      <c r="AI38" s="126"/>
      <c r="AJ38" s="126"/>
      <c r="AK38" s="126"/>
      <c r="AL38" s="126"/>
      <c r="AM38" s="496">
        <f t="shared" si="56"/>
        <v>308</v>
      </c>
      <c r="AN38" s="496">
        <f t="shared" si="57"/>
        <v>316</v>
      </c>
      <c r="AO38" s="496">
        <f t="shared" si="58"/>
        <v>322</v>
      </c>
      <c r="AP38" s="496">
        <f t="shared" si="59"/>
        <v>310</v>
      </c>
      <c r="AQ38" s="496">
        <f t="shared" si="60"/>
        <v>315</v>
      </c>
      <c r="AR38" s="496">
        <f t="shared" si="61"/>
        <v>320</v>
      </c>
      <c r="AS38" s="496">
        <f t="shared" si="62"/>
        <v>308</v>
      </c>
      <c r="AT38" s="496">
        <f t="shared" si="63"/>
        <v>313</v>
      </c>
      <c r="AU38" s="496">
        <f t="shared" si="64"/>
        <v>318</v>
      </c>
      <c r="AW38">
        <f>AW33+365</f>
        <v>1662.5</v>
      </c>
      <c r="AX38">
        <f t="shared" si="78"/>
        <v>308</v>
      </c>
      <c r="AY38">
        <f t="shared" si="78"/>
        <v>316</v>
      </c>
      <c r="AZ38">
        <f t="shared" si="78"/>
        <v>322</v>
      </c>
      <c r="BA38">
        <f t="shared" si="78"/>
        <v>310</v>
      </c>
      <c r="BB38">
        <f t="shared" si="78"/>
        <v>315</v>
      </c>
      <c r="BC38">
        <f t="shared" si="78"/>
        <v>320</v>
      </c>
      <c r="BD38">
        <f t="shared" si="78"/>
        <v>308</v>
      </c>
      <c r="BE38">
        <f t="shared" si="78"/>
        <v>313</v>
      </c>
      <c r="BF38">
        <f t="shared" si="78"/>
        <v>318</v>
      </c>
      <c r="BI38" s="26">
        <v>99</v>
      </c>
      <c r="BJ38" s="26">
        <v>107</v>
      </c>
      <c r="BK38" s="26">
        <v>113</v>
      </c>
      <c r="BL38" s="26">
        <v>101</v>
      </c>
      <c r="BM38" s="26">
        <v>106</v>
      </c>
      <c r="BN38" s="26">
        <v>111</v>
      </c>
      <c r="BO38" s="26">
        <v>99</v>
      </c>
      <c r="BP38" s="26">
        <v>104</v>
      </c>
      <c r="BQ38" s="26">
        <v>109</v>
      </c>
    </row>
    <row r="39" spans="1:69" outlineLevel="1">
      <c r="A39">
        <f t="shared" ca="1" si="51"/>
        <v>29</v>
      </c>
      <c r="B39" s="29" t="s">
        <v>1077</v>
      </c>
      <c r="C39" s="150">
        <f t="shared" ref="C39:E42" si="91">INDEX($AM39:$AU39,1,C$8+(d.Region-1)*3)+INDEX(i.AgeJ,C$10,1)/7</f>
        <v>323</v>
      </c>
      <c r="D39" s="150">
        <f t="shared" si="91"/>
        <v>328</v>
      </c>
      <c r="E39" s="150">
        <f t="shared" si="91"/>
        <v>333</v>
      </c>
      <c r="F39" s="150"/>
      <c r="G39" s="150"/>
      <c r="H39" s="150"/>
      <c r="I39" s="150"/>
      <c r="J39" s="150"/>
      <c r="K39" s="150"/>
      <c r="L39" s="150"/>
      <c r="M39" s="150"/>
      <c r="N39" s="150"/>
      <c r="O39" s="150"/>
      <c r="P39" s="150"/>
      <c r="Q39" s="150"/>
      <c r="R39" s="150"/>
      <c r="S39" s="150"/>
      <c r="T39" s="150"/>
      <c r="U39" s="126" t="str">
        <f t="shared" ref="U39" si="92">C39&amp;":"&amp;C39+1</f>
        <v>323:324</v>
      </c>
      <c r="V39" s="126" t="str">
        <f t="shared" ref="V39" si="93">D39&amp;":"&amp;D39+1</f>
        <v>328:329</v>
      </c>
      <c r="W39" s="126" t="str">
        <f t="shared" ref="W39" si="94">E39&amp;":"&amp;E39+1</f>
        <v>333:334</v>
      </c>
      <c r="X39" s="126"/>
      <c r="Y39" s="126"/>
      <c r="Z39" s="126"/>
      <c r="AA39" s="126"/>
      <c r="AB39" s="126"/>
      <c r="AC39" s="126"/>
      <c r="AD39" s="126"/>
      <c r="AE39" s="126"/>
      <c r="AF39" s="126"/>
      <c r="AG39" s="126"/>
      <c r="AH39" s="126"/>
      <c r="AI39" s="126"/>
      <c r="AJ39" s="126"/>
      <c r="AK39" s="126"/>
      <c r="AL39" s="126"/>
      <c r="AM39" s="496">
        <f t="shared" ref="AM39" si="95">AX39</f>
        <v>321</v>
      </c>
      <c r="AN39" s="496">
        <f t="shared" ref="AN39" si="96">AY39</f>
        <v>329</v>
      </c>
      <c r="AO39" s="496">
        <f t="shared" ref="AO39" si="97">AZ39</f>
        <v>335</v>
      </c>
      <c r="AP39" s="496">
        <f t="shared" ref="AP39" si="98">BA39</f>
        <v>323</v>
      </c>
      <c r="AQ39" s="496">
        <f t="shared" ref="AQ39" si="99">BB39</f>
        <v>328</v>
      </c>
      <c r="AR39" s="496">
        <f t="shared" ref="AR39" si="100">BC39</f>
        <v>333</v>
      </c>
      <c r="AS39" s="496">
        <f t="shared" ref="AS39" si="101">BD39</f>
        <v>321</v>
      </c>
      <c r="AT39" s="496">
        <f t="shared" ref="AT39" si="102">BE39</f>
        <v>326</v>
      </c>
      <c r="AU39" s="496">
        <f t="shared" ref="AU39" si="103">BF39</f>
        <v>331</v>
      </c>
      <c r="AW39">
        <f>AW38+90</f>
        <v>1752.5</v>
      </c>
      <c r="AX39">
        <f t="shared" si="78"/>
        <v>321</v>
      </c>
      <c r="AY39">
        <f t="shared" si="78"/>
        <v>329</v>
      </c>
      <c r="AZ39">
        <f t="shared" si="78"/>
        <v>335</v>
      </c>
      <c r="BA39">
        <f t="shared" si="78"/>
        <v>323</v>
      </c>
      <c r="BB39">
        <f t="shared" si="78"/>
        <v>328</v>
      </c>
      <c r="BC39">
        <f t="shared" si="78"/>
        <v>333</v>
      </c>
      <c r="BD39">
        <f t="shared" si="78"/>
        <v>321</v>
      </c>
      <c r="BE39">
        <f t="shared" si="78"/>
        <v>326</v>
      </c>
      <c r="BF39">
        <f t="shared" si="78"/>
        <v>331</v>
      </c>
      <c r="BI39" s="26"/>
      <c r="BJ39" s="26"/>
      <c r="BK39" s="26"/>
      <c r="BL39" s="26"/>
      <c r="BM39" s="26"/>
      <c r="BN39" s="26"/>
      <c r="BO39" s="26"/>
      <c r="BP39" s="26"/>
      <c r="BQ39" s="26"/>
    </row>
    <row r="40" spans="1:69" outlineLevel="1">
      <c r="A40">
        <f t="shared" ca="1" si="51"/>
        <v>30</v>
      </c>
      <c r="B40" s="29" t="s">
        <v>1681</v>
      </c>
      <c r="C40" s="150">
        <f t="shared" si="91"/>
        <v>329</v>
      </c>
      <c r="D40" s="150">
        <f t="shared" si="91"/>
        <v>334</v>
      </c>
      <c r="E40" s="150">
        <f t="shared" si="91"/>
        <v>339</v>
      </c>
      <c r="F40" s="150"/>
      <c r="G40" s="150"/>
      <c r="H40" s="150"/>
      <c r="I40" s="150"/>
      <c r="J40" s="150"/>
      <c r="K40" s="150"/>
      <c r="L40" s="150"/>
      <c r="M40" s="150"/>
      <c r="N40" s="150"/>
      <c r="O40" s="150"/>
      <c r="P40" s="150"/>
      <c r="Q40" s="150"/>
      <c r="R40" s="150"/>
      <c r="S40" s="150"/>
      <c r="T40" s="150"/>
      <c r="U40" s="126" t="str">
        <f t="shared" si="53"/>
        <v>329:330</v>
      </c>
      <c r="V40" s="126" t="str">
        <f t="shared" si="54"/>
        <v>334:335</v>
      </c>
      <c r="W40" s="126" t="str">
        <f t="shared" si="55"/>
        <v>339:340</v>
      </c>
      <c r="X40" s="126"/>
      <c r="Y40" s="126"/>
      <c r="Z40" s="126"/>
      <c r="AA40" s="126"/>
      <c r="AB40" s="126"/>
      <c r="AC40" s="126"/>
      <c r="AD40" s="126"/>
      <c r="AE40" s="126"/>
      <c r="AF40" s="126"/>
      <c r="AG40" s="126"/>
      <c r="AH40" s="126"/>
      <c r="AI40" s="126"/>
      <c r="AJ40" s="126"/>
      <c r="AK40" s="126"/>
      <c r="AL40" s="126"/>
      <c r="AM40" s="496">
        <f t="shared" si="56"/>
        <v>327</v>
      </c>
      <c r="AN40" s="496">
        <f t="shared" si="57"/>
        <v>335</v>
      </c>
      <c r="AO40" s="496">
        <f t="shared" si="58"/>
        <v>341</v>
      </c>
      <c r="AP40" s="496">
        <f t="shared" si="59"/>
        <v>329</v>
      </c>
      <c r="AQ40" s="496">
        <f t="shared" si="60"/>
        <v>334</v>
      </c>
      <c r="AR40" s="496">
        <f t="shared" si="61"/>
        <v>339</v>
      </c>
      <c r="AS40" s="496">
        <f t="shared" si="62"/>
        <v>327</v>
      </c>
      <c r="AT40" s="496">
        <f t="shared" si="63"/>
        <v>332</v>
      </c>
      <c r="AU40" s="496">
        <f t="shared" si="64"/>
        <v>337</v>
      </c>
      <c r="AW40">
        <f>AW38+135</f>
        <v>1797.5</v>
      </c>
      <c r="AX40">
        <f t="shared" si="78"/>
        <v>327</v>
      </c>
      <c r="AY40">
        <f t="shared" si="78"/>
        <v>335</v>
      </c>
      <c r="AZ40">
        <f t="shared" si="78"/>
        <v>341</v>
      </c>
      <c r="BA40">
        <f t="shared" si="78"/>
        <v>329</v>
      </c>
      <c r="BB40">
        <f t="shared" si="78"/>
        <v>334</v>
      </c>
      <c r="BC40">
        <f t="shared" si="78"/>
        <v>339</v>
      </c>
      <c r="BD40">
        <f t="shared" si="78"/>
        <v>327</v>
      </c>
      <c r="BE40">
        <f t="shared" si="78"/>
        <v>332</v>
      </c>
      <c r="BF40">
        <f t="shared" si="78"/>
        <v>337</v>
      </c>
      <c r="BI40" s="26">
        <v>58</v>
      </c>
      <c r="BJ40" s="26">
        <v>66</v>
      </c>
      <c r="BK40" s="26">
        <v>72</v>
      </c>
      <c r="BL40" s="26">
        <v>62</v>
      </c>
      <c r="BM40" s="26">
        <v>67</v>
      </c>
      <c r="BN40" s="26">
        <v>72</v>
      </c>
      <c r="BO40" s="26">
        <v>58</v>
      </c>
      <c r="BP40" s="26">
        <v>63</v>
      </c>
      <c r="BQ40" s="26">
        <v>68</v>
      </c>
    </row>
    <row r="41" spans="1:69" outlineLevel="1" collapsed="1">
      <c r="A41">
        <f t="shared" ca="1" si="51"/>
        <v>31</v>
      </c>
      <c r="B41" s="29" t="s">
        <v>1692</v>
      </c>
      <c r="C41" s="150">
        <f t="shared" si="91"/>
        <v>337</v>
      </c>
      <c r="D41" s="150">
        <f t="shared" si="91"/>
        <v>342</v>
      </c>
      <c r="E41" s="150">
        <f t="shared" si="91"/>
        <v>347</v>
      </c>
      <c r="F41" s="150"/>
      <c r="G41" s="150"/>
      <c r="H41" s="150"/>
      <c r="I41" s="150"/>
      <c r="J41" s="150"/>
      <c r="K41" s="150"/>
      <c r="L41" s="150"/>
      <c r="M41" s="150"/>
      <c r="N41" s="150"/>
      <c r="O41" s="150"/>
      <c r="P41" s="150"/>
      <c r="Q41" s="150"/>
      <c r="R41" s="150"/>
      <c r="S41" s="150"/>
      <c r="T41" s="150"/>
      <c r="U41" s="126" t="str">
        <f t="shared" si="53"/>
        <v>337:338</v>
      </c>
      <c r="V41" s="126" t="str">
        <f t="shared" si="54"/>
        <v>342:343</v>
      </c>
      <c r="W41" s="126" t="str">
        <f t="shared" si="55"/>
        <v>347:348</v>
      </c>
      <c r="X41" s="126"/>
      <c r="Y41" s="126"/>
      <c r="Z41" s="126"/>
      <c r="AA41" s="126"/>
      <c r="AB41" s="126"/>
      <c r="AC41" s="126"/>
      <c r="AD41" s="126"/>
      <c r="AE41" s="126"/>
      <c r="AF41" s="126"/>
      <c r="AG41" s="126"/>
      <c r="AH41" s="126"/>
      <c r="AI41" s="126"/>
      <c r="AJ41" s="126"/>
      <c r="AK41" s="126"/>
      <c r="AL41" s="126"/>
      <c r="AM41" s="496">
        <f t="shared" si="56"/>
        <v>335</v>
      </c>
      <c r="AN41" s="496">
        <f t="shared" si="57"/>
        <v>343</v>
      </c>
      <c r="AO41" s="496">
        <f t="shared" si="58"/>
        <v>349</v>
      </c>
      <c r="AP41" s="496">
        <f t="shared" si="59"/>
        <v>337</v>
      </c>
      <c r="AQ41" s="496">
        <f t="shared" si="60"/>
        <v>342</v>
      </c>
      <c r="AR41" s="496">
        <f t="shared" si="61"/>
        <v>347</v>
      </c>
      <c r="AS41" s="496">
        <f t="shared" si="62"/>
        <v>335</v>
      </c>
      <c r="AT41" s="496">
        <f t="shared" si="63"/>
        <v>340</v>
      </c>
      <c r="AU41" s="496">
        <f t="shared" si="64"/>
        <v>345</v>
      </c>
      <c r="AW41">
        <f>AW36+365</f>
        <v>1851.5</v>
      </c>
      <c r="AX41">
        <f t="shared" si="78"/>
        <v>335</v>
      </c>
      <c r="AY41">
        <f t="shared" si="78"/>
        <v>343</v>
      </c>
      <c r="AZ41">
        <f t="shared" si="78"/>
        <v>349</v>
      </c>
      <c r="BA41">
        <f t="shared" si="78"/>
        <v>337</v>
      </c>
      <c r="BB41">
        <f t="shared" si="78"/>
        <v>342</v>
      </c>
      <c r="BC41">
        <f t="shared" si="78"/>
        <v>347</v>
      </c>
      <c r="BD41">
        <f t="shared" si="78"/>
        <v>335</v>
      </c>
      <c r="BE41">
        <f t="shared" si="78"/>
        <v>340</v>
      </c>
      <c r="BF41">
        <f t="shared" si="78"/>
        <v>345</v>
      </c>
      <c r="BI41" s="26">
        <v>74</v>
      </c>
      <c r="BJ41" s="26">
        <v>82</v>
      </c>
      <c r="BK41" s="26">
        <v>88</v>
      </c>
      <c r="BL41" s="26">
        <v>76</v>
      </c>
      <c r="BM41" s="26">
        <v>81</v>
      </c>
      <c r="BN41" s="26">
        <v>86</v>
      </c>
      <c r="BO41" s="26">
        <v>74</v>
      </c>
      <c r="BP41" s="26">
        <v>79</v>
      </c>
      <c r="BQ41" s="26">
        <v>84</v>
      </c>
    </row>
    <row r="42" spans="1:69" outlineLevel="1" collapsed="1">
      <c r="A42">
        <f t="shared" ca="1" si="51"/>
        <v>32</v>
      </c>
      <c r="B42" s="29" t="s">
        <v>1683</v>
      </c>
      <c r="C42" s="150">
        <f t="shared" si="91"/>
        <v>345</v>
      </c>
      <c r="D42" s="150">
        <f t="shared" si="91"/>
        <v>350</v>
      </c>
      <c r="E42" s="150">
        <f t="shared" si="91"/>
        <v>355</v>
      </c>
      <c r="F42" s="150"/>
      <c r="G42" s="150"/>
      <c r="H42" s="150"/>
      <c r="I42" s="150"/>
      <c r="J42" s="150"/>
      <c r="K42" s="150"/>
      <c r="L42" s="150"/>
      <c r="M42" s="150"/>
      <c r="N42" s="150"/>
      <c r="O42" s="150"/>
      <c r="P42" s="150"/>
      <c r="Q42" s="150"/>
      <c r="R42" s="150"/>
      <c r="S42" s="150"/>
      <c r="T42" s="150"/>
      <c r="U42" s="126" t="str">
        <f t="shared" si="53"/>
        <v>345:346</v>
      </c>
      <c r="V42" s="126" t="str">
        <f t="shared" si="54"/>
        <v>350:351</v>
      </c>
      <c r="W42" s="126" t="str">
        <f t="shared" si="55"/>
        <v>355:356</v>
      </c>
      <c r="X42" s="126"/>
      <c r="Y42" s="126"/>
      <c r="Z42" s="126"/>
      <c r="AA42" s="126"/>
      <c r="AB42" s="126"/>
      <c r="AC42" s="126"/>
      <c r="AD42" s="126"/>
      <c r="AE42" s="126"/>
      <c r="AF42" s="126"/>
      <c r="AG42" s="126"/>
      <c r="AH42" s="126"/>
      <c r="AI42" s="126"/>
      <c r="AJ42" s="126"/>
      <c r="AK42" s="126"/>
      <c r="AL42" s="126"/>
      <c r="AM42" s="496">
        <f t="shared" si="56"/>
        <v>343</v>
      </c>
      <c r="AN42" s="496">
        <f t="shared" si="57"/>
        <v>351</v>
      </c>
      <c r="AO42" s="496">
        <f t="shared" si="58"/>
        <v>357</v>
      </c>
      <c r="AP42" s="496">
        <f t="shared" si="59"/>
        <v>345</v>
      </c>
      <c r="AQ42" s="496">
        <f t="shared" si="60"/>
        <v>350</v>
      </c>
      <c r="AR42" s="496">
        <f t="shared" si="61"/>
        <v>355</v>
      </c>
      <c r="AS42" s="496">
        <f t="shared" si="62"/>
        <v>343</v>
      </c>
      <c r="AT42" s="496">
        <f t="shared" si="63"/>
        <v>348</v>
      </c>
      <c r="AU42" s="496">
        <f t="shared" si="64"/>
        <v>353</v>
      </c>
      <c r="AW42">
        <f>AW37+365</f>
        <v>1907.5</v>
      </c>
      <c r="AX42">
        <f t="shared" si="78"/>
        <v>343</v>
      </c>
      <c r="AY42">
        <f t="shared" si="78"/>
        <v>351</v>
      </c>
      <c r="AZ42">
        <f t="shared" si="78"/>
        <v>357</v>
      </c>
      <c r="BA42">
        <f t="shared" si="78"/>
        <v>345</v>
      </c>
      <c r="BB42">
        <f t="shared" si="78"/>
        <v>350</v>
      </c>
      <c r="BC42">
        <f t="shared" si="78"/>
        <v>355</v>
      </c>
      <c r="BD42">
        <f t="shared" si="78"/>
        <v>343</v>
      </c>
      <c r="BE42">
        <f t="shared" si="78"/>
        <v>348</v>
      </c>
      <c r="BF42">
        <f t="shared" si="78"/>
        <v>353</v>
      </c>
      <c r="BI42" s="26">
        <v>83</v>
      </c>
      <c r="BJ42" s="26">
        <v>91</v>
      </c>
      <c r="BK42" s="26">
        <v>97</v>
      </c>
      <c r="BL42" s="26">
        <v>85</v>
      </c>
      <c r="BM42" s="26">
        <v>90</v>
      </c>
      <c r="BN42" s="26">
        <v>95</v>
      </c>
      <c r="BO42" s="26">
        <v>83</v>
      </c>
      <c r="BP42" s="26">
        <v>88</v>
      </c>
      <c r="BQ42" s="26">
        <v>93</v>
      </c>
    </row>
    <row r="43" spans="1:69" outlineLevel="1" collapsed="1">
      <c r="A43">
        <f t="shared" ca="1" si="51"/>
        <v>33</v>
      </c>
      <c r="B43" s="29" t="s">
        <v>1693</v>
      </c>
      <c r="C43" s="151">
        <f t="shared" si="65"/>
        <v>362</v>
      </c>
      <c r="D43" s="151">
        <f t="shared" si="65"/>
        <v>367</v>
      </c>
      <c r="E43" s="151">
        <f t="shared" si="65"/>
        <v>372</v>
      </c>
      <c r="F43" s="151"/>
      <c r="G43" s="151"/>
      <c r="H43" s="151"/>
      <c r="I43" s="151"/>
      <c r="J43" s="151"/>
      <c r="K43" s="151"/>
      <c r="L43" s="151"/>
      <c r="M43" s="151"/>
      <c r="N43" s="151"/>
      <c r="O43" s="151"/>
      <c r="P43" s="151"/>
      <c r="Q43" s="151"/>
      <c r="R43" s="151"/>
      <c r="S43" s="151"/>
      <c r="T43" s="151"/>
      <c r="U43" s="126" t="str">
        <f t="shared" si="53"/>
        <v>362:363</v>
      </c>
      <c r="V43" s="126" t="str">
        <f t="shared" si="54"/>
        <v>367:368</v>
      </c>
      <c r="W43" s="126" t="str">
        <f t="shared" si="55"/>
        <v>372:373</v>
      </c>
      <c r="X43" s="126"/>
      <c r="Y43" s="126"/>
      <c r="Z43" s="126"/>
      <c r="AA43" s="126"/>
      <c r="AB43" s="126"/>
      <c r="AC43" s="126"/>
      <c r="AD43" s="126"/>
      <c r="AE43" s="126"/>
      <c r="AF43" s="126"/>
      <c r="AG43" s="126"/>
      <c r="AH43" s="126"/>
      <c r="AI43" s="126"/>
      <c r="AJ43" s="126"/>
      <c r="AK43" s="126"/>
      <c r="AL43" s="126"/>
      <c r="AM43" s="496">
        <f t="shared" si="56"/>
        <v>360</v>
      </c>
      <c r="AN43" s="496">
        <f t="shared" si="57"/>
        <v>368</v>
      </c>
      <c r="AO43" s="496">
        <f t="shared" si="58"/>
        <v>374</v>
      </c>
      <c r="AP43" s="496">
        <f t="shared" si="59"/>
        <v>362</v>
      </c>
      <c r="AQ43" s="496">
        <f t="shared" si="60"/>
        <v>367</v>
      </c>
      <c r="AR43" s="496">
        <f t="shared" si="61"/>
        <v>372</v>
      </c>
      <c r="AS43" s="496">
        <f t="shared" si="62"/>
        <v>360</v>
      </c>
      <c r="AT43" s="496">
        <f t="shared" si="63"/>
        <v>365</v>
      </c>
      <c r="AU43" s="496">
        <f t="shared" si="64"/>
        <v>370</v>
      </c>
      <c r="AW43">
        <f>AW38+365</f>
        <v>2027.5</v>
      </c>
      <c r="AX43">
        <f t="shared" si="78"/>
        <v>360</v>
      </c>
      <c r="AY43">
        <f t="shared" si="78"/>
        <v>368</v>
      </c>
      <c r="AZ43">
        <f t="shared" si="78"/>
        <v>374</v>
      </c>
      <c r="BA43">
        <f t="shared" si="78"/>
        <v>362</v>
      </c>
      <c r="BB43">
        <f t="shared" si="78"/>
        <v>367</v>
      </c>
      <c r="BC43">
        <f t="shared" si="78"/>
        <v>372</v>
      </c>
      <c r="BD43">
        <f t="shared" si="78"/>
        <v>360</v>
      </c>
      <c r="BE43">
        <f t="shared" si="78"/>
        <v>365</v>
      </c>
      <c r="BF43">
        <f t="shared" si="78"/>
        <v>370</v>
      </c>
      <c r="BI43" s="26">
        <v>99</v>
      </c>
      <c r="BJ43" s="26">
        <v>107</v>
      </c>
      <c r="BK43" s="26">
        <v>113</v>
      </c>
      <c r="BL43" s="26">
        <v>101</v>
      </c>
      <c r="BM43" s="26">
        <v>106</v>
      </c>
      <c r="BN43" s="26">
        <v>111</v>
      </c>
      <c r="BO43" s="26">
        <v>99</v>
      </c>
      <c r="BP43" s="26">
        <v>104</v>
      </c>
      <c r="BQ43" s="26">
        <v>109</v>
      </c>
    </row>
    <row r="44" spans="1:69" outlineLevel="1">
      <c r="A44" s="247"/>
      <c r="B44" s="247"/>
      <c r="C44" s="279" t="s">
        <v>575</v>
      </c>
      <c r="D44" s="280"/>
      <c r="E44" s="281"/>
      <c r="F44" s="279" t="s">
        <v>1117</v>
      </c>
      <c r="G44" s="279"/>
      <c r="H44" s="31"/>
      <c r="I44" s="31"/>
      <c r="J44" s="31"/>
      <c r="K44" s="31"/>
      <c r="L44" s="31"/>
      <c r="M44" s="31"/>
      <c r="N44" s="31"/>
      <c r="O44" s="31"/>
      <c r="P44" s="31"/>
      <c r="Q44" s="31"/>
      <c r="R44" s="31"/>
      <c r="S44" s="31"/>
      <c r="T44" s="31"/>
      <c r="U44" s="126"/>
      <c r="V44" s="126"/>
      <c r="W44" s="126"/>
      <c r="X44" s="126"/>
      <c r="Y44" s="126"/>
      <c r="Z44" s="126"/>
      <c r="AA44" s="126"/>
      <c r="AB44" s="126"/>
      <c r="AC44" s="126"/>
      <c r="AD44" s="126"/>
      <c r="AE44" s="126"/>
      <c r="AF44" s="126"/>
      <c r="AG44" s="126"/>
      <c r="AH44" s="126"/>
      <c r="AI44" s="126"/>
      <c r="AJ44" s="126"/>
      <c r="AK44" s="126"/>
      <c r="AL44" s="126"/>
      <c r="AM44" s="126"/>
      <c r="AN44" s="126"/>
      <c r="AO44" s="126"/>
      <c r="AP44" s="126"/>
      <c r="AQ44" s="126"/>
      <c r="AR44" s="126"/>
      <c r="AS44" s="126"/>
      <c r="AT44" s="126"/>
      <c r="AU44" s="126"/>
      <c r="AV44" s="126"/>
    </row>
    <row r="45" spans="1:69" outlineLevel="1">
      <c r="A45" s="233"/>
      <c r="B45" s="233" t="s">
        <v>1141</v>
      </c>
      <c r="C45" s="239">
        <v>2</v>
      </c>
      <c r="D45" s="239">
        <v>24</v>
      </c>
      <c r="F45" s="232">
        <f>i.TOLoffset_r1*6</f>
        <v>12</v>
      </c>
      <c r="G45" s="232">
        <f>i.TOLoffset_r2*6</f>
        <v>144</v>
      </c>
      <c r="H45" s="31"/>
      <c r="I45" s="31"/>
      <c r="J45" s="31"/>
      <c r="K45" s="31"/>
      <c r="L45" s="31"/>
      <c r="M45" s="31"/>
      <c r="N45" s="31"/>
      <c r="O45" s="31"/>
      <c r="P45" s="31"/>
      <c r="Q45" s="31"/>
      <c r="R45" s="31"/>
      <c r="S45" s="31"/>
      <c r="T45" s="31"/>
      <c r="U45" s="126"/>
      <c r="V45" s="126"/>
      <c r="W45" s="126"/>
      <c r="X45" s="126"/>
      <c r="Y45" s="126"/>
      <c r="Z45" s="126"/>
      <c r="AA45" s="126"/>
      <c r="AB45" s="126"/>
      <c r="AC45" s="126"/>
      <c r="AD45" s="126"/>
      <c r="AE45" s="126"/>
      <c r="AF45" s="126"/>
      <c r="AG45" s="126"/>
      <c r="AH45" s="126"/>
      <c r="AI45" s="126"/>
      <c r="AJ45" s="126"/>
      <c r="AK45" s="126"/>
      <c r="AL45" s="126"/>
      <c r="AM45" s="126"/>
      <c r="AN45" s="126">
        <f>AN10-AM10</f>
        <v>55</v>
      </c>
      <c r="AO45" s="126">
        <f>AO10-AM10</f>
        <v>98</v>
      </c>
      <c r="AP45" s="126"/>
      <c r="AQ45" s="126">
        <f>AQ10-AP10</f>
        <v>34</v>
      </c>
      <c r="AR45" s="126">
        <f>AR10-AP10</f>
        <v>69</v>
      </c>
      <c r="AS45" s="126"/>
      <c r="AT45" s="126">
        <f>AT10-AS10</f>
        <v>34</v>
      </c>
      <c r="AU45" s="126">
        <f>AU10-AS10</f>
        <v>69</v>
      </c>
      <c r="AV45" s="126"/>
    </row>
    <row r="46" spans="1:69">
      <c r="A46" s="233"/>
      <c r="B46" s="233"/>
      <c r="C46" s="31"/>
      <c r="D46" s="31"/>
      <c r="E46" s="31"/>
      <c r="F46" s="31"/>
      <c r="G46" s="31"/>
      <c r="H46" s="31"/>
      <c r="I46" s="31"/>
      <c r="J46" s="31"/>
      <c r="K46" s="31"/>
      <c r="L46" s="31"/>
      <c r="M46" s="31"/>
      <c r="N46" s="31"/>
      <c r="O46" s="31"/>
      <c r="P46" s="31"/>
      <c r="Q46" s="31"/>
      <c r="R46" s="126"/>
      <c r="S46" s="126"/>
      <c r="T46" s="126"/>
      <c r="U46" s="126"/>
      <c r="V46" s="126"/>
      <c r="W46" s="126"/>
      <c r="X46" s="126"/>
      <c r="Y46" s="126"/>
      <c r="Z46" s="126"/>
      <c r="AA46" s="126"/>
      <c r="AB46" s="126"/>
      <c r="AC46" s="126"/>
      <c r="AD46" s="126"/>
      <c r="AE46" s="126"/>
      <c r="AF46" s="126"/>
      <c r="AG46" s="126"/>
      <c r="AH46" s="126"/>
      <c r="AI46" s="126"/>
      <c r="AJ46" s="126"/>
      <c r="AK46" s="126"/>
      <c r="AL46" s="126"/>
      <c r="AM46" s="126"/>
      <c r="AN46" s="126"/>
      <c r="AO46" s="126"/>
      <c r="AP46" s="126"/>
    </row>
    <row r="47" spans="1:69">
      <c r="A47" s="16" t="s">
        <v>1427</v>
      </c>
      <c r="L47" s="31"/>
      <c r="M47" s="31"/>
      <c r="N47" s="31"/>
      <c r="O47" s="31"/>
      <c r="P47" s="31"/>
      <c r="Q47" s="31"/>
      <c r="R47" s="126"/>
      <c r="S47" s="126"/>
      <c r="T47" s="126"/>
      <c r="U47" s="126"/>
      <c r="V47" s="126"/>
      <c r="W47" s="126"/>
      <c r="X47" s="126"/>
      <c r="Y47" s="126"/>
      <c r="Z47" s="126"/>
      <c r="AA47" s="126"/>
      <c r="AB47" s="126"/>
      <c r="AC47" s="126"/>
      <c r="AD47" s="126"/>
      <c r="AE47" s="126"/>
      <c r="AF47" s="126"/>
      <c r="AG47" s="126"/>
      <c r="AH47" s="126"/>
      <c r="AI47" s="126"/>
      <c r="AJ47" s="126"/>
      <c r="AK47" s="126"/>
      <c r="AL47" s="126"/>
      <c r="AM47" s="126"/>
      <c r="AN47" s="126"/>
      <c r="AO47" s="126"/>
      <c r="AP47" s="126"/>
    </row>
    <row r="48" spans="1:69" ht="69" outlineLevel="1">
      <c r="C48" s="119" t="s">
        <v>23</v>
      </c>
      <c r="D48" s="119" t="s">
        <v>1194</v>
      </c>
      <c r="E48" s="119" t="s">
        <v>1432</v>
      </c>
      <c r="F48" s="119" t="s">
        <v>1433</v>
      </c>
      <c r="G48" s="119" t="s">
        <v>701</v>
      </c>
      <c r="H48" s="119" t="s">
        <v>804</v>
      </c>
      <c r="L48" s="31"/>
      <c r="M48" s="31"/>
      <c r="N48" s="31"/>
      <c r="O48" s="31"/>
      <c r="P48" s="31"/>
      <c r="Q48" s="31"/>
      <c r="R48" s="126"/>
      <c r="S48" s="126"/>
      <c r="T48" s="126"/>
      <c r="U48" s="126"/>
      <c r="V48" s="126"/>
      <c r="W48" s="126"/>
      <c r="X48" s="126"/>
      <c r="Y48" s="126"/>
      <c r="Z48" s="126"/>
      <c r="AA48" s="126"/>
      <c r="AB48" s="126"/>
      <c r="AC48" s="126"/>
      <c r="AD48" s="126"/>
      <c r="AE48" s="126"/>
      <c r="AF48" s="126"/>
      <c r="AG48" s="126"/>
      <c r="AH48" s="126"/>
      <c r="AI48" s="126"/>
      <c r="AJ48" s="126"/>
      <c r="AK48" s="126"/>
      <c r="AL48" s="126"/>
      <c r="AM48" s="126"/>
      <c r="AN48" s="126"/>
      <c r="AO48" s="126"/>
      <c r="AP48" s="126"/>
    </row>
    <row r="49" spans="1:43" outlineLevel="1">
      <c r="A49">
        <v>1</v>
      </c>
      <c r="B49" t="s">
        <v>1434</v>
      </c>
      <c r="C49" s="32" t="b">
        <v>1</v>
      </c>
      <c r="D49" s="32" t="s">
        <v>34</v>
      </c>
      <c r="E49" s="32" t="s">
        <v>34</v>
      </c>
      <c r="F49" s="32" t="s">
        <v>34</v>
      </c>
      <c r="G49" s="32" t="b">
        <v>0</v>
      </c>
      <c r="H49" s="32">
        <v>0.25</v>
      </c>
      <c r="L49" s="31"/>
      <c r="M49" s="31"/>
      <c r="N49" s="31"/>
      <c r="O49" s="31"/>
      <c r="P49" s="31"/>
      <c r="Q49" s="31"/>
      <c r="R49" s="126"/>
      <c r="S49" s="126"/>
      <c r="T49" s="126"/>
      <c r="U49" s="126"/>
      <c r="V49" s="126"/>
      <c r="W49" s="126"/>
      <c r="X49" s="126"/>
      <c r="Y49" s="126"/>
      <c r="Z49" s="126"/>
      <c r="AA49" s="126"/>
      <c r="AB49" s="126"/>
      <c r="AC49" s="126"/>
      <c r="AD49" s="126"/>
      <c r="AE49" s="126"/>
      <c r="AF49" s="126"/>
      <c r="AG49" s="126"/>
      <c r="AH49" s="126"/>
      <c r="AI49" s="126"/>
      <c r="AJ49" s="126"/>
      <c r="AK49" s="126"/>
      <c r="AL49" s="126"/>
      <c r="AM49" s="126"/>
      <c r="AN49" s="126"/>
      <c r="AO49" s="126"/>
      <c r="AP49" s="126"/>
    </row>
    <row r="50" spans="1:43" outlineLevel="1">
      <c r="A50">
        <v>2</v>
      </c>
      <c r="B50" t="s">
        <v>1435</v>
      </c>
      <c r="C50" s="32" t="b">
        <v>0</v>
      </c>
      <c r="D50" s="32" t="s">
        <v>34</v>
      </c>
      <c r="E50" s="32" t="b">
        <v>0</v>
      </c>
      <c r="F50" s="32" t="b">
        <v>1</v>
      </c>
      <c r="G50" s="32" t="b">
        <v>1</v>
      </c>
      <c r="H50" s="32">
        <v>0</v>
      </c>
      <c r="L50" s="31"/>
      <c r="M50" s="31"/>
      <c r="N50" s="31"/>
      <c r="O50" s="31"/>
      <c r="P50" s="31"/>
      <c r="Q50" s="31"/>
      <c r="R50" s="126"/>
      <c r="S50" s="126"/>
      <c r="T50" s="126"/>
      <c r="U50" s="126"/>
      <c r="V50" s="126"/>
      <c r="W50" s="126"/>
      <c r="X50" s="126"/>
      <c r="Y50" s="126"/>
      <c r="Z50" s="126"/>
      <c r="AA50" s="126"/>
      <c r="AB50" s="126"/>
      <c r="AC50" s="126"/>
      <c r="AD50" s="126"/>
      <c r="AE50" s="126"/>
      <c r="AF50" s="126"/>
      <c r="AG50" s="126"/>
      <c r="AH50" s="126"/>
      <c r="AI50" s="126"/>
      <c r="AJ50" s="126"/>
      <c r="AK50" s="126"/>
      <c r="AL50" s="126"/>
      <c r="AM50" s="126"/>
      <c r="AN50" s="126"/>
      <c r="AO50" s="126"/>
      <c r="AP50" s="126"/>
    </row>
    <row r="51" spans="1:43" outlineLevel="1">
      <c r="A51">
        <v>3</v>
      </c>
      <c r="B51" t="s">
        <v>1436</v>
      </c>
      <c r="C51" s="32" t="b">
        <v>0</v>
      </c>
      <c r="D51" s="32">
        <v>2</v>
      </c>
      <c r="E51" s="32" t="b">
        <v>0</v>
      </c>
      <c r="F51" s="32" t="b">
        <v>1</v>
      </c>
      <c r="G51" s="32" t="b">
        <v>1</v>
      </c>
      <c r="H51" s="32">
        <v>0</v>
      </c>
      <c r="L51" s="31"/>
      <c r="M51" s="31"/>
      <c r="N51" s="31"/>
      <c r="O51" s="31"/>
      <c r="P51" s="31"/>
      <c r="Q51" s="31"/>
      <c r="R51" s="126"/>
      <c r="S51" s="126"/>
      <c r="T51" s="126"/>
      <c r="U51" s="126"/>
      <c r="V51" s="126"/>
      <c r="W51" s="126"/>
      <c r="X51" s="126"/>
      <c r="Y51" s="126"/>
      <c r="Z51" s="126"/>
      <c r="AA51" s="126"/>
      <c r="AB51" s="126"/>
      <c r="AC51" s="126"/>
      <c r="AD51" s="126"/>
      <c r="AE51" s="126"/>
      <c r="AF51" s="126"/>
      <c r="AG51" s="126"/>
      <c r="AH51" s="126"/>
      <c r="AI51" s="126"/>
      <c r="AJ51" s="126"/>
      <c r="AK51" s="126"/>
      <c r="AL51" s="126"/>
      <c r="AM51" s="126"/>
      <c r="AN51" s="126"/>
      <c r="AO51" s="126"/>
      <c r="AP51" s="126"/>
    </row>
    <row r="52" spans="1:43" collapsed="1"/>
    <row r="53" spans="1:43">
      <c r="A53" s="16" t="s">
        <v>947</v>
      </c>
    </row>
    <row r="54" spans="1:43" ht="16.5" outlineLevel="1">
      <c r="B54" s="61" t="s">
        <v>676</v>
      </c>
      <c r="C54" s="64"/>
      <c r="D54" s="64"/>
      <c r="E54" s="64"/>
      <c r="F54" s="64"/>
      <c r="G54" s="64"/>
      <c r="H54" s="64"/>
      <c r="I54" s="64"/>
      <c r="J54" s="64"/>
      <c r="K54" s="64"/>
      <c r="L54" s="64"/>
      <c r="M54" s="63" t="s">
        <v>634</v>
      </c>
      <c r="N54" s="63"/>
      <c r="O54" s="63"/>
      <c r="P54" s="63"/>
      <c r="Q54" s="63"/>
      <c r="R54" s="63"/>
      <c r="S54" s="63"/>
      <c r="T54" s="63"/>
      <c r="U54" s="63"/>
      <c r="V54" s="63"/>
      <c r="W54" s="63" t="s">
        <v>635</v>
      </c>
      <c r="X54" s="63"/>
      <c r="Y54" s="63"/>
      <c r="Z54" s="63"/>
      <c r="AA54" s="63"/>
      <c r="AB54" s="63"/>
      <c r="AC54" s="63"/>
      <c r="AD54" s="63"/>
      <c r="AE54" s="63"/>
      <c r="AF54" s="63"/>
      <c r="AG54" s="63" t="s">
        <v>675</v>
      </c>
      <c r="AH54" s="63"/>
      <c r="AI54" s="63"/>
      <c r="AJ54" s="63"/>
      <c r="AK54" s="63"/>
      <c r="AL54" s="63"/>
      <c r="AM54" s="63"/>
      <c r="AN54" s="63"/>
      <c r="AO54" s="63"/>
      <c r="AP54" s="63"/>
      <c r="AQ54" s="62"/>
    </row>
    <row r="55" spans="1:43" ht="36" outlineLevel="1">
      <c r="B55" s="61"/>
      <c r="C55" s="64" t="s">
        <v>677</v>
      </c>
      <c r="D55" s="64" t="s">
        <v>678</v>
      </c>
      <c r="E55" s="64" t="s">
        <v>679</v>
      </c>
      <c r="F55" s="64" t="s">
        <v>794</v>
      </c>
      <c r="G55" s="64" t="s">
        <v>795</v>
      </c>
      <c r="H55" s="64" t="s">
        <v>680</v>
      </c>
      <c r="I55" s="64" t="s">
        <v>681</v>
      </c>
      <c r="J55" s="64" t="s">
        <v>682</v>
      </c>
      <c r="K55" s="64"/>
      <c r="L55" s="64"/>
      <c r="M55" s="64" t="s">
        <v>677</v>
      </c>
      <c r="N55" s="64" t="s">
        <v>678</v>
      </c>
      <c r="O55" s="64" t="s">
        <v>679</v>
      </c>
      <c r="P55" s="64" t="s">
        <v>794</v>
      </c>
      <c r="Q55" s="64" t="s">
        <v>795</v>
      </c>
      <c r="R55" s="64" t="s">
        <v>680</v>
      </c>
      <c r="S55" s="64" t="s">
        <v>681</v>
      </c>
      <c r="T55" s="64" t="s">
        <v>682</v>
      </c>
      <c r="U55" s="64"/>
      <c r="V55" s="64"/>
      <c r="W55" s="64" t="s">
        <v>677</v>
      </c>
      <c r="X55" s="64" t="s">
        <v>678</v>
      </c>
      <c r="Y55" s="64" t="s">
        <v>679</v>
      </c>
      <c r="Z55" s="64" t="s">
        <v>794</v>
      </c>
      <c r="AA55" s="64" t="s">
        <v>795</v>
      </c>
      <c r="AB55" s="64" t="s">
        <v>680</v>
      </c>
      <c r="AC55" s="64" t="s">
        <v>681</v>
      </c>
      <c r="AD55" s="64" t="s">
        <v>682</v>
      </c>
      <c r="AE55" s="64"/>
      <c r="AF55" s="64"/>
      <c r="AG55" s="64" t="s">
        <v>677</v>
      </c>
      <c r="AH55" s="64" t="s">
        <v>678</v>
      </c>
      <c r="AI55" s="64" t="s">
        <v>679</v>
      </c>
      <c r="AJ55" s="64" t="s">
        <v>794</v>
      </c>
      <c r="AK55" s="64" t="s">
        <v>795</v>
      </c>
      <c r="AL55" s="64" t="s">
        <v>680</v>
      </c>
      <c r="AM55" s="64" t="s">
        <v>681</v>
      </c>
      <c r="AN55" s="64" t="s">
        <v>682</v>
      </c>
      <c r="AO55" s="64"/>
      <c r="AP55" s="64"/>
      <c r="AQ55" s="62"/>
    </row>
    <row r="56" spans="1:43" outlineLevel="1">
      <c r="B56" s="50" t="s">
        <v>734</v>
      </c>
      <c r="C56" s="58">
        <f t="shared" ref="C56:J61" si="104">CHOOSE(d.Region,M56,W56,AG56)</f>
        <v>0</v>
      </c>
      <c r="D56" s="58">
        <f t="shared" si="104"/>
        <v>0</v>
      </c>
      <c r="E56" s="58">
        <f t="shared" si="104"/>
        <v>0</v>
      </c>
      <c r="F56" s="58">
        <f t="shared" si="104"/>
        <v>0</v>
      </c>
      <c r="G56" s="58">
        <f t="shared" si="104"/>
        <v>0</v>
      </c>
      <c r="H56" s="58">
        <f t="shared" si="104"/>
        <v>0</v>
      </c>
      <c r="I56" s="58">
        <f t="shared" si="104"/>
        <v>0</v>
      </c>
      <c r="J56" s="58">
        <f t="shared" si="104"/>
        <v>0</v>
      </c>
      <c r="K56" s="58"/>
      <c r="L56" s="58"/>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573</v>
      </c>
      <c r="C57" s="82">
        <f t="shared" si="104"/>
        <v>0</v>
      </c>
      <c r="D57" s="82">
        <f t="shared" si="104"/>
        <v>0</v>
      </c>
      <c r="E57" s="82">
        <f t="shared" si="104"/>
        <v>0</v>
      </c>
      <c r="F57" s="82">
        <f t="shared" si="104"/>
        <v>0</v>
      </c>
      <c r="G57" s="82">
        <f t="shared" si="104"/>
        <v>0</v>
      </c>
      <c r="H57" s="82">
        <f t="shared" si="104"/>
        <v>0</v>
      </c>
      <c r="I57" s="82">
        <f t="shared" si="104"/>
        <v>0</v>
      </c>
      <c r="J57" s="82">
        <f t="shared" si="104"/>
        <v>0</v>
      </c>
      <c r="K57" s="82"/>
      <c r="L57" s="82"/>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401</v>
      </c>
      <c r="C58" s="85">
        <f t="shared" si="104"/>
        <v>0</v>
      </c>
      <c r="D58" s="85">
        <f t="shared" si="104"/>
        <v>0</v>
      </c>
      <c r="E58" s="85">
        <f t="shared" si="104"/>
        <v>0</v>
      </c>
      <c r="F58" s="85">
        <f t="shared" si="104"/>
        <v>0</v>
      </c>
      <c r="G58" s="85">
        <f t="shared" si="104"/>
        <v>0</v>
      </c>
      <c r="H58" s="85">
        <f t="shared" si="104"/>
        <v>0</v>
      </c>
      <c r="I58" s="85">
        <f t="shared" si="104"/>
        <v>0</v>
      </c>
      <c r="J58" s="85">
        <f t="shared" si="104"/>
        <v>0</v>
      </c>
      <c r="K58" s="85"/>
      <c r="L58" s="85"/>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735</v>
      </c>
      <c r="C59" s="88">
        <f t="shared" si="104"/>
        <v>0</v>
      </c>
      <c r="D59" s="88">
        <f t="shared" si="104"/>
        <v>0</v>
      </c>
      <c r="E59" s="88">
        <f t="shared" si="104"/>
        <v>0</v>
      </c>
      <c r="F59" s="88">
        <f t="shared" si="104"/>
        <v>0</v>
      </c>
      <c r="G59" s="88">
        <f t="shared" si="104"/>
        <v>0</v>
      </c>
      <c r="H59" s="88">
        <f t="shared" si="104"/>
        <v>0</v>
      </c>
      <c r="I59" s="88">
        <f t="shared" si="104"/>
        <v>0</v>
      </c>
      <c r="J59" s="88">
        <f t="shared" si="104"/>
        <v>0</v>
      </c>
      <c r="K59" s="88"/>
      <c r="L59" s="88"/>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573</v>
      </c>
      <c r="C60" s="82">
        <f t="shared" si="104"/>
        <v>0</v>
      </c>
      <c r="D60" s="82">
        <f t="shared" si="104"/>
        <v>0</v>
      </c>
      <c r="E60" s="82">
        <f t="shared" si="104"/>
        <v>0</v>
      </c>
      <c r="F60" s="82">
        <f t="shared" si="104"/>
        <v>0</v>
      </c>
      <c r="G60" s="82">
        <f t="shared" si="104"/>
        <v>0</v>
      </c>
      <c r="H60" s="82">
        <f t="shared" si="104"/>
        <v>0</v>
      </c>
      <c r="I60" s="82">
        <f t="shared" si="104"/>
        <v>0</v>
      </c>
      <c r="J60" s="82">
        <f t="shared" si="104"/>
        <v>0</v>
      </c>
      <c r="K60" s="82"/>
      <c r="L60" s="82"/>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401</v>
      </c>
      <c r="C61" s="59">
        <f t="shared" si="104"/>
        <v>0</v>
      </c>
      <c r="D61" s="59">
        <f t="shared" si="104"/>
        <v>0</v>
      </c>
      <c r="E61" s="59">
        <f t="shared" si="104"/>
        <v>0</v>
      </c>
      <c r="F61" s="59">
        <f t="shared" si="104"/>
        <v>0</v>
      </c>
      <c r="G61" s="59">
        <f t="shared" si="104"/>
        <v>0</v>
      </c>
      <c r="H61" s="59">
        <f t="shared" si="104"/>
        <v>0</v>
      </c>
      <c r="I61" s="59">
        <f t="shared" si="104"/>
        <v>0</v>
      </c>
      <c r="J61" s="59">
        <f t="shared" si="104"/>
        <v>0</v>
      </c>
      <c r="K61" s="59"/>
      <c r="L61" s="59"/>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1258</v>
      </c>
      <c r="C63" s="21">
        <v>0</v>
      </c>
      <c r="D63" s="21">
        <v>1</v>
      </c>
      <c r="E63" s="21">
        <v>2</v>
      </c>
      <c r="F63" s="21">
        <v>3</v>
      </c>
      <c r="G63" s="21">
        <v>4</v>
      </c>
      <c r="H63" s="21">
        <v>5</v>
      </c>
      <c r="I63" s="21">
        <v>6</v>
      </c>
      <c r="J63" s="21"/>
      <c r="M63" s="21">
        <v>0</v>
      </c>
      <c r="N63" s="21">
        <v>1</v>
      </c>
      <c r="O63" s="21">
        <v>2</v>
      </c>
      <c r="P63" s="21">
        <v>3</v>
      </c>
      <c r="Q63" s="21">
        <v>4</v>
      </c>
      <c r="R63" s="21">
        <v>5</v>
      </c>
      <c r="S63" s="21">
        <v>6</v>
      </c>
    </row>
    <row r="64" spans="1:43" outlineLevel="1">
      <c r="C64" s="21" t="s">
        <v>1251</v>
      </c>
      <c r="D64" s="21" t="s">
        <v>1252</v>
      </c>
      <c r="E64" s="21" t="s">
        <v>1253</v>
      </c>
      <c r="F64" s="21" t="s">
        <v>1254</v>
      </c>
      <c r="G64" s="21" t="s">
        <v>1255</v>
      </c>
      <c r="H64" s="21" t="s">
        <v>1256</v>
      </c>
      <c r="I64" s="21" t="s">
        <v>1257</v>
      </c>
      <c r="J64" t="s">
        <v>1264</v>
      </c>
      <c r="M64" s="21" t="s">
        <v>1251</v>
      </c>
      <c r="N64" s="21" t="s">
        <v>1252</v>
      </c>
      <c r="O64" s="21" t="s">
        <v>1253</v>
      </c>
      <c r="P64" s="21" t="s">
        <v>1254</v>
      </c>
      <c r="Q64" s="21" t="s">
        <v>1255</v>
      </c>
      <c r="R64" s="21" t="s">
        <v>1256</v>
      </c>
      <c r="S64" s="21" t="s">
        <v>1257</v>
      </c>
      <c r="T64" t="s">
        <v>1261</v>
      </c>
      <c r="W64" s="21" t="s">
        <v>1251</v>
      </c>
      <c r="X64" s="21" t="s">
        <v>1252</v>
      </c>
      <c r="Y64" s="21" t="s">
        <v>1253</v>
      </c>
      <c r="Z64" s="21" t="s">
        <v>1254</v>
      </c>
      <c r="AA64" s="21" t="s">
        <v>1255</v>
      </c>
      <c r="AB64" s="21" t="s">
        <v>1256</v>
      </c>
      <c r="AC64" s="21" t="s">
        <v>1257</v>
      </c>
      <c r="AD64" t="s">
        <v>1261</v>
      </c>
      <c r="AG64" s="21" t="s">
        <v>1251</v>
      </c>
      <c r="AH64" s="21" t="s">
        <v>1252</v>
      </c>
      <c r="AI64" s="21" t="s">
        <v>1253</v>
      </c>
      <c r="AJ64" s="21" t="s">
        <v>1254</v>
      </c>
      <c r="AK64" s="21" t="s">
        <v>1255</v>
      </c>
      <c r="AL64" s="21" t="s">
        <v>1256</v>
      </c>
      <c r="AM64" s="21" t="s">
        <v>1257</v>
      </c>
      <c r="AN64" t="s">
        <v>1261</v>
      </c>
    </row>
    <row r="65" spans="1:40" outlineLevel="1">
      <c r="C65" s="82">
        <f t="shared" ref="C65:J65" si="105">CHOOSE(d.Region,M65,W65,AG65)</f>
        <v>0.75</v>
      </c>
      <c r="D65" s="82">
        <f t="shared" si="105"/>
        <v>0.75</v>
      </c>
      <c r="E65" s="82">
        <f t="shared" si="105"/>
        <v>0.8</v>
      </c>
      <c r="F65" s="82">
        <f t="shared" si="105"/>
        <v>0.82499999999999996</v>
      </c>
      <c r="G65" s="82">
        <f t="shared" si="105"/>
        <v>0.875</v>
      </c>
      <c r="H65" s="82">
        <f t="shared" si="105"/>
        <v>0.9</v>
      </c>
      <c r="I65" s="82">
        <f t="shared" si="105"/>
        <v>1</v>
      </c>
      <c r="J65" s="82">
        <f t="shared" si="105"/>
        <v>0.875</v>
      </c>
      <c r="M65" s="12">
        <v>1</v>
      </c>
      <c r="N65" s="12">
        <v>1</v>
      </c>
      <c r="O65" s="12">
        <v>1</v>
      </c>
      <c r="P65" s="12">
        <v>1</v>
      </c>
      <c r="Q65" s="12">
        <v>1</v>
      </c>
      <c r="R65" s="12">
        <v>1</v>
      </c>
      <c r="S65" s="12">
        <v>1</v>
      </c>
      <c r="T65" s="12">
        <v>1</v>
      </c>
      <c r="W65" s="12">
        <f>(0.5+1)/2</f>
        <v>0.75</v>
      </c>
      <c r="X65" s="12">
        <v>0.75</v>
      </c>
      <c r="Y65" s="12">
        <v>0.8</v>
      </c>
      <c r="Z65" s="12">
        <v>0.82499999999999996</v>
      </c>
      <c r="AA65" s="12">
        <v>0.875</v>
      </c>
      <c r="AB65" s="12">
        <v>0.9</v>
      </c>
      <c r="AC65" s="12">
        <f>(1+1)/2</f>
        <v>1</v>
      </c>
      <c r="AD65" s="12">
        <f>(0.75+1)/2</f>
        <v>0.875</v>
      </c>
      <c r="AG65" s="12">
        <v>0.5</v>
      </c>
      <c r="AH65" s="12">
        <v>0.6</v>
      </c>
      <c r="AI65" s="12">
        <v>0.65</v>
      </c>
      <c r="AJ65" s="12">
        <v>0.75</v>
      </c>
      <c r="AK65" s="12">
        <v>0.8</v>
      </c>
      <c r="AL65" s="12">
        <v>1</v>
      </c>
      <c r="AM65" s="12">
        <v>1</v>
      </c>
      <c r="AN65" s="12">
        <v>0.75</v>
      </c>
    </row>
    <row r="66" spans="1:40" outlineLevel="1">
      <c r="W66" s="12">
        <f>(0.5+1)/2</f>
        <v>0.75</v>
      </c>
      <c r="X66" s="12">
        <v>0.75</v>
      </c>
      <c r="Y66" s="12">
        <v>0.8</v>
      </c>
      <c r="Z66" s="12">
        <v>0.82499999999999996</v>
      </c>
      <c r="AA66" s="12">
        <v>0.875</v>
      </c>
      <c r="AB66" s="12">
        <v>0.9</v>
      </c>
      <c r="AC66" s="12">
        <f>(1+1)/2</f>
        <v>1</v>
      </c>
      <c r="AD66" s="12">
        <f>(0.75+1)/2</f>
        <v>0.875</v>
      </c>
    </row>
    <row r="67" spans="1:40" outlineLevel="1">
      <c r="B67" t="s">
        <v>1396</v>
      </c>
      <c r="E67" t="s">
        <v>936</v>
      </c>
      <c r="F67" t="s">
        <v>1816</v>
      </c>
      <c r="G67" t="s">
        <v>1817</v>
      </c>
      <c r="W67" t="s">
        <v>1672</v>
      </c>
    </row>
    <row r="68" spans="1:40" outlineLevel="1">
      <c r="B68" s="29" t="s">
        <v>1397</v>
      </c>
      <c r="C68">
        <f>INDEX(E68:G68,1,d.Region)</f>
        <v>3</v>
      </c>
      <c r="E68" s="12">
        <v>3</v>
      </c>
      <c r="F68" s="12">
        <v>3</v>
      </c>
      <c r="G68" s="12">
        <v>3</v>
      </c>
      <c r="I68" t="s">
        <v>1398</v>
      </c>
    </row>
    <row r="70" spans="1:40">
      <c r="A70" s="16" t="s">
        <v>1021</v>
      </c>
      <c r="J70" t="s">
        <v>1362</v>
      </c>
    </row>
    <row r="71" spans="1:40" ht="118.5" outlineLevel="1">
      <c r="B71" s="21" t="s">
        <v>1312</v>
      </c>
      <c r="C71" s="27" t="s">
        <v>719</v>
      </c>
      <c r="D71" s="27" t="s">
        <v>824</v>
      </c>
      <c r="E71" s="27" t="s">
        <v>719</v>
      </c>
      <c r="F71" s="27" t="s">
        <v>824</v>
      </c>
      <c r="G71" s="27" t="s">
        <v>363</v>
      </c>
      <c r="H71" s="27" t="s">
        <v>364</v>
      </c>
      <c r="I71" s="27" t="s">
        <v>397</v>
      </c>
      <c r="J71" s="27" t="s">
        <v>379</v>
      </c>
      <c r="K71" s="27" t="s">
        <v>408</v>
      </c>
      <c r="L71" s="27" t="s">
        <v>408</v>
      </c>
      <c r="M71" s="27" t="s">
        <v>408</v>
      </c>
      <c r="N71" s="27" t="s">
        <v>408</v>
      </c>
      <c r="O71" s="119" t="s">
        <v>931</v>
      </c>
      <c r="P71" s="119"/>
      <c r="Q71" s="119"/>
      <c r="R71" s="119"/>
      <c r="S71" s="119" t="s">
        <v>931</v>
      </c>
      <c r="T71" s="119"/>
      <c r="U71" s="119"/>
      <c r="V71" s="119"/>
    </row>
    <row r="72" spans="1:40" outlineLevel="1">
      <c r="C72" s="118" t="s">
        <v>1322</v>
      </c>
      <c r="D72" s="118"/>
      <c r="E72" s="118" t="s">
        <v>1325</v>
      </c>
      <c r="F72" s="118"/>
      <c r="G72" s="358" t="s">
        <v>1180</v>
      </c>
      <c r="H72" s="118"/>
      <c r="I72" s="118"/>
      <c r="O72" s="149" t="s">
        <v>1324</v>
      </c>
      <c r="P72" s="149"/>
      <c r="Q72" s="149"/>
      <c r="R72" s="149"/>
      <c r="S72" s="149" t="s">
        <v>1323</v>
      </c>
      <c r="T72" s="149"/>
      <c r="U72" s="149"/>
      <c r="V72" s="149"/>
      <c r="W72" s="149" t="s">
        <v>908</v>
      </c>
      <c r="X72" s="149"/>
      <c r="Y72" s="149"/>
      <c r="Z72" s="149"/>
      <c r="AA72" s="149" t="s">
        <v>908</v>
      </c>
      <c r="AB72" s="149"/>
      <c r="AC72" s="149"/>
      <c r="AD72" s="149"/>
    </row>
    <row r="73" spans="1:40" outlineLevel="1">
      <c r="C73" s="31"/>
      <c r="D73" s="31"/>
      <c r="E73" s="31"/>
      <c r="F73" s="31"/>
      <c r="G73" s="31"/>
      <c r="H73" s="31"/>
      <c r="I73" s="31"/>
      <c r="J73" s="148" t="s">
        <v>516</v>
      </c>
      <c r="K73" s="48" t="s">
        <v>1059</v>
      </c>
      <c r="L73" s="48" t="s">
        <v>636</v>
      </c>
      <c r="M73" s="48" t="s">
        <v>637</v>
      </c>
      <c r="N73" s="48" t="s">
        <v>638</v>
      </c>
      <c r="O73" s="147">
        <v>1</v>
      </c>
      <c r="P73" s="147">
        <v>2</v>
      </c>
      <c r="Q73" s="147">
        <v>3</v>
      </c>
      <c r="R73" s="147">
        <v>4</v>
      </c>
      <c r="S73" s="48" t="s">
        <v>932</v>
      </c>
      <c r="T73" s="48" t="s">
        <v>933</v>
      </c>
      <c r="U73" s="48" t="s">
        <v>934</v>
      </c>
      <c r="V73" s="48" t="s">
        <v>966</v>
      </c>
      <c r="W73" s="48" t="s">
        <v>932</v>
      </c>
      <c r="X73" s="48" t="s">
        <v>933</v>
      </c>
      <c r="Y73" s="48" t="s">
        <v>934</v>
      </c>
      <c r="Z73" s="48" t="s">
        <v>966</v>
      </c>
      <c r="AA73" s="48" t="s">
        <v>932</v>
      </c>
      <c r="AB73" s="48" t="s">
        <v>933</v>
      </c>
      <c r="AC73" s="48" t="s">
        <v>934</v>
      </c>
      <c r="AD73" s="48" t="s">
        <v>966</v>
      </c>
    </row>
    <row r="74" spans="1:40" outlineLevel="1">
      <c r="A74" s="21">
        <v>1</v>
      </c>
      <c r="B74" s="45" t="s">
        <v>1366</v>
      </c>
      <c r="C74" s="36" t="b">
        <v>0</v>
      </c>
      <c r="D74" s="36" t="b">
        <v>0</v>
      </c>
      <c r="E74" s="36" t="b">
        <v>0</v>
      </c>
      <c r="F74" s="36" t="b">
        <v>0</v>
      </c>
      <c r="G74" s="36" t="b">
        <v>0</v>
      </c>
      <c r="H74" s="36" t="s">
        <v>34</v>
      </c>
      <c r="I74" s="38"/>
      <c r="J74" s="370">
        <v>5.0000000000000001E-3</v>
      </c>
      <c r="K74" s="370">
        <f>6.25%/2</f>
        <v>3.125E-2</v>
      </c>
      <c r="L74" s="370">
        <f>6.25%/2</f>
        <v>3.125E-2</v>
      </c>
      <c r="M74" s="370">
        <v>2.5000000000000001E-2</v>
      </c>
      <c r="N74" s="370">
        <v>2.5000000000000001E-2</v>
      </c>
      <c r="O74" s="38">
        <v>1</v>
      </c>
      <c r="P74" s="38">
        <v>1</v>
      </c>
      <c r="Q74" s="38">
        <v>1</v>
      </c>
      <c r="R74" s="38">
        <v>0</v>
      </c>
      <c r="S74" s="38">
        <v>0</v>
      </c>
      <c r="T74" s="38">
        <v>0</v>
      </c>
      <c r="U74" s="38">
        <v>0</v>
      </c>
      <c r="V74" s="38">
        <v>0</v>
      </c>
    </row>
    <row r="75" spans="1:40" outlineLevel="1">
      <c r="A75" s="21">
        <v>2</v>
      </c>
      <c r="B75" s="46" t="s">
        <v>529</v>
      </c>
      <c r="C75" s="35" t="b">
        <v>0</v>
      </c>
      <c r="D75" s="35" t="b">
        <v>1</v>
      </c>
      <c r="E75" s="35" t="b">
        <v>0</v>
      </c>
      <c r="F75" s="35" t="b">
        <v>0</v>
      </c>
      <c r="G75" s="35" t="b">
        <v>0</v>
      </c>
      <c r="H75" s="35" t="s">
        <v>34</v>
      </c>
      <c r="I75" s="39"/>
      <c r="J75" s="372">
        <v>5.0000000000000001E-3</v>
      </c>
      <c r="K75" s="372">
        <v>0</v>
      </c>
      <c r="L75" s="372">
        <v>0</v>
      </c>
      <c r="M75" s="372">
        <v>2.5000000000000001E-2</v>
      </c>
      <c r="N75" s="372">
        <v>2.5000000000000001E-2</v>
      </c>
      <c r="O75" s="214">
        <v>1</v>
      </c>
      <c r="P75" s="214">
        <v>1</v>
      </c>
      <c r="Q75" s="214">
        <v>1</v>
      </c>
      <c r="R75" s="214">
        <v>1</v>
      </c>
      <c r="S75" s="214">
        <v>0</v>
      </c>
      <c r="T75" s="214">
        <v>0</v>
      </c>
      <c r="U75" s="214">
        <v>0</v>
      </c>
      <c r="V75" s="214">
        <v>0</v>
      </c>
    </row>
    <row r="76" spans="1:40" outlineLevel="1">
      <c r="A76" s="21">
        <v>3</v>
      </c>
      <c r="B76" s="46" t="s">
        <v>1365</v>
      </c>
      <c r="C76" s="35" t="b">
        <v>1</v>
      </c>
      <c r="D76" s="35" t="b">
        <v>0</v>
      </c>
      <c r="E76" s="35" t="b">
        <v>0</v>
      </c>
      <c r="F76" s="35" t="b">
        <v>0</v>
      </c>
      <c r="G76" s="35" t="b">
        <v>0</v>
      </c>
      <c r="H76" s="35" t="s">
        <v>34</v>
      </c>
      <c r="I76" s="39"/>
      <c r="J76" s="34">
        <f>1.25*J77</f>
        <v>1.2500000000000001E-2</v>
      </c>
      <c r="K76" s="372">
        <f>1.25*L77</f>
        <v>6.25E-2</v>
      </c>
      <c r="L76" s="372">
        <f>1.25*M77</f>
        <v>6.25E-2</v>
      </c>
      <c r="M76" s="54">
        <f t="shared" ref="M76:N77" si="106">L76</f>
        <v>6.25E-2</v>
      </c>
      <c r="N76" s="54">
        <f t="shared" si="106"/>
        <v>6.25E-2</v>
      </c>
      <c r="O76" s="214">
        <v>0</v>
      </c>
      <c r="P76" s="214">
        <v>0</v>
      </c>
      <c r="Q76" s="214">
        <v>0</v>
      </c>
      <c r="R76" s="214">
        <v>0</v>
      </c>
      <c r="S76" s="214">
        <v>0</v>
      </c>
      <c r="T76" s="214">
        <v>0</v>
      </c>
      <c r="U76" s="214">
        <v>0</v>
      </c>
      <c r="V76" s="214">
        <v>0</v>
      </c>
    </row>
    <row r="77" spans="1:40" outlineLevel="1">
      <c r="A77" s="21">
        <v>4</v>
      </c>
      <c r="B77" s="359" t="s">
        <v>531</v>
      </c>
      <c r="C77" s="360" t="b">
        <v>0</v>
      </c>
      <c r="D77" s="360" t="b">
        <v>0</v>
      </c>
      <c r="E77" s="360" t="b">
        <v>0</v>
      </c>
      <c r="F77" s="360" t="b">
        <v>0</v>
      </c>
      <c r="G77" s="360" t="b">
        <v>1</v>
      </c>
      <c r="H77" s="361" t="s">
        <v>34</v>
      </c>
      <c r="I77" s="362"/>
      <c r="J77" s="386">
        <v>0.01</v>
      </c>
      <c r="K77" s="387">
        <v>0</v>
      </c>
      <c r="L77" s="386">
        <v>0.05</v>
      </c>
      <c r="M77" s="386">
        <v>0.05</v>
      </c>
      <c r="N77" s="388">
        <f t="shared" si="106"/>
        <v>0.05</v>
      </c>
      <c r="O77" s="369">
        <v>1</v>
      </c>
      <c r="P77" s="369">
        <v>1</v>
      </c>
      <c r="Q77" s="369">
        <v>1</v>
      </c>
      <c r="R77" s="369">
        <v>1</v>
      </c>
      <c r="S77" s="363">
        <v>0</v>
      </c>
      <c r="T77" s="363">
        <v>0</v>
      </c>
      <c r="U77" s="363">
        <v>0</v>
      </c>
      <c r="V77" s="363">
        <v>0</v>
      </c>
    </row>
    <row r="78" spans="1:40" outlineLevel="1">
      <c r="A78" s="21">
        <v>5</v>
      </c>
      <c r="B78" s="46" t="s">
        <v>1313</v>
      </c>
      <c r="C78" s="41" t="b">
        <f t="shared" ref="C78:H81" si="107">C74</f>
        <v>0</v>
      </c>
      <c r="D78" s="41" t="b">
        <f>D74</f>
        <v>0</v>
      </c>
      <c r="E78" s="36" t="b">
        <v>0</v>
      </c>
      <c r="F78" s="36" t="b">
        <v>1</v>
      </c>
      <c r="G78" s="36" t="b">
        <v>0</v>
      </c>
      <c r="H78" s="42" t="str">
        <f t="shared" si="107"/>
        <v>-</v>
      </c>
      <c r="I78" s="38"/>
      <c r="J78" s="370">
        <v>5.0000000000000001E-3</v>
      </c>
      <c r="K78" s="370">
        <v>0</v>
      </c>
      <c r="L78" s="370">
        <v>0</v>
      </c>
      <c r="M78" s="370">
        <v>0</v>
      </c>
      <c r="N78" s="370">
        <v>0</v>
      </c>
      <c r="O78" s="371">
        <f t="shared" ref="O78:R78" si="108">O74</f>
        <v>1</v>
      </c>
      <c r="P78" s="371">
        <f t="shared" si="108"/>
        <v>1</v>
      </c>
      <c r="Q78" s="371">
        <f t="shared" si="108"/>
        <v>1</v>
      </c>
      <c r="R78" s="371">
        <f t="shared" si="108"/>
        <v>0</v>
      </c>
      <c r="S78" s="38">
        <v>1</v>
      </c>
      <c r="T78" s="38">
        <v>1</v>
      </c>
      <c r="U78" s="38">
        <v>1</v>
      </c>
      <c r="V78" s="38">
        <v>1</v>
      </c>
    </row>
    <row r="79" spans="1:40" outlineLevel="1">
      <c r="A79" s="21">
        <v>6</v>
      </c>
      <c r="B79" s="46" t="s">
        <v>1314</v>
      </c>
      <c r="C79" s="43" t="b">
        <f t="shared" si="107"/>
        <v>0</v>
      </c>
      <c r="D79" s="43" t="b">
        <f>D75</f>
        <v>1</v>
      </c>
      <c r="E79" s="35" t="b">
        <v>0</v>
      </c>
      <c r="F79" s="35" t="b">
        <v>1</v>
      </c>
      <c r="G79" s="35" t="b">
        <v>0</v>
      </c>
      <c r="H79" s="44" t="str">
        <f t="shared" si="107"/>
        <v>-</v>
      </c>
      <c r="I79" s="39"/>
      <c r="J79" s="372">
        <v>0</v>
      </c>
      <c r="K79" s="372">
        <v>0</v>
      </c>
      <c r="L79" s="372">
        <v>0</v>
      </c>
      <c r="M79" s="372">
        <v>0</v>
      </c>
      <c r="N79" s="372">
        <v>0</v>
      </c>
      <c r="O79" s="366">
        <f t="shared" ref="O79:R79" si="109">O75</f>
        <v>1</v>
      </c>
      <c r="P79" s="366">
        <f t="shared" si="109"/>
        <v>1</v>
      </c>
      <c r="Q79" s="366">
        <f t="shared" si="109"/>
        <v>1</v>
      </c>
      <c r="R79" s="366">
        <f t="shared" si="109"/>
        <v>1</v>
      </c>
      <c r="S79" s="214">
        <v>1</v>
      </c>
      <c r="T79" s="214">
        <v>1</v>
      </c>
      <c r="U79" s="214">
        <v>1</v>
      </c>
      <c r="V79" s="214">
        <v>1</v>
      </c>
    </row>
    <row r="80" spans="1:40" outlineLevel="1">
      <c r="A80" s="21">
        <v>7</v>
      </c>
      <c r="B80" s="46" t="s">
        <v>1364</v>
      </c>
      <c r="C80" s="43" t="b">
        <f t="shared" si="107"/>
        <v>1</v>
      </c>
      <c r="D80" s="43" t="b">
        <f>D76</f>
        <v>0</v>
      </c>
      <c r="E80" s="35" t="b">
        <v>0</v>
      </c>
      <c r="F80" s="35" t="b">
        <v>1</v>
      </c>
      <c r="G80" s="35" t="b">
        <v>0</v>
      </c>
      <c r="H80" s="44" t="str">
        <f t="shared" si="107"/>
        <v>-</v>
      </c>
      <c r="I80" s="39"/>
      <c r="J80" s="34">
        <v>1.2500000000000001E-2</v>
      </c>
      <c r="K80" s="372">
        <f>K76</f>
        <v>6.25E-2</v>
      </c>
      <c r="L80" s="372">
        <f>L76</f>
        <v>6.25E-2</v>
      </c>
      <c r="M80" s="54">
        <f t="shared" ref="M80" si="110">L80</f>
        <v>6.25E-2</v>
      </c>
      <c r="N80" s="54">
        <f t="shared" ref="N80" si="111">M80</f>
        <v>6.25E-2</v>
      </c>
      <c r="O80" s="366">
        <f t="shared" ref="O80:R80" si="112">O76</f>
        <v>0</v>
      </c>
      <c r="P80" s="366">
        <f t="shared" si="112"/>
        <v>0</v>
      </c>
      <c r="Q80" s="366">
        <f t="shared" si="112"/>
        <v>0</v>
      </c>
      <c r="R80" s="366">
        <f t="shared" si="112"/>
        <v>0</v>
      </c>
      <c r="S80" s="214">
        <v>1</v>
      </c>
      <c r="T80" s="214">
        <v>1</v>
      </c>
      <c r="U80" s="214">
        <v>1</v>
      </c>
      <c r="V80" s="214">
        <v>1</v>
      </c>
    </row>
    <row r="81" spans="1:30" outlineLevel="1">
      <c r="A81" s="21">
        <v>8</v>
      </c>
      <c r="B81" s="359" t="s">
        <v>1315</v>
      </c>
      <c r="C81" s="364" t="b">
        <f t="shared" si="107"/>
        <v>0</v>
      </c>
      <c r="D81" s="364" t="b">
        <f>D77</f>
        <v>0</v>
      </c>
      <c r="E81" s="360" t="b">
        <v>0</v>
      </c>
      <c r="F81" s="360" t="b">
        <v>1</v>
      </c>
      <c r="G81" s="360" t="b">
        <v>1</v>
      </c>
      <c r="H81" s="365" t="str">
        <f t="shared" si="107"/>
        <v>-</v>
      </c>
      <c r="I81" s="40"/>
      <c r="J81" s="373">
        <v>0</v>
      </c>
      <c r="K81" s="373">
        <v>0</v>
      </c>
      <c r="L81" s="373">
        <v>0</v>
      </c>
      <c r="M81" s="373">
        <v>0</v>
      </c>
      <c r="N81" s="373">
        <v>0</v>
      </c>
      <c r="O81" s="374">
        <f>O77</f>
        <v>1</v>
      </c>
      <c r="P81" s="374">
        <f t="shared" ref="P81:R81" si="113">P77</f>
        <v>1</v>
      </c>
      <c r="Q81" s="374">
        <f t="shared" si="113"/>
        <v>1</v>
      </c>
      <c r="R81" s="374">
        <f t="shared" si="113"/>
        <v>1</v>
      </c>
      <c r="S81" s="363">
        <v>1</v>
      </c>
      <c r="T81" s="363">
        <v>1</v>
      </c>
      <c r="U81" s="363">
        <v>1</v>
      </c>
      <c r="V81" s="363">
        <v>1</v>
      </c>
    </row>
    <row r="82" spans="1:30" outlineLevel="1">
      <c r="A82" s="21">
        <v>9</v>
      </c>
      <c r="B82" s="46" t="s">
        <v>1316</v>
      </c>
      <c r="C82" s="43" t="b">
        <f t="shared" ref="C82:D85" si="114">C78</f>
        <v>0</v>
      </c>
      <c r="D82" s="43" t="b">
        <f t="shared" si="114"/>
        <v>0</v>
      </c>
      <c r="E82" s="36" t="b">
        <v>1</v>
      </c>
      <c r="F82" s="36" t="b">
        <v>0</v>
      </c>
      <c r="G82" s="36" t="b">
        <v>0</v>
      </c>
      <c r="H82" s="44" t="str">
        <f t="shared" ref="H82:H89" si="115">H78</f>
        <v>-</v>
      </c>
      <c r="I82" s="38"/>
      <c r="J82" s="375">
        <v>1.2500000000000001E-2</v>
      </c>
      <c r="K82" s="370">
        <f>6.25%/2</f>
        <v>3.125E-2</v>
      </c>
      <c r="L82" s="370">
        <v>6.25E-2</v>
      </c>
      <c r="M82" s="376">
        <f t="shared" ref="M82:N82" si="116">L82</f>
        <v>6.25E-2</v>
      </c>
      <c r="N82" s="376">
        <f t="shared" si="116"/>
        <v>6.25E-2</v>
      </c>
      <c r="O82" s="371">
        <f t="shared" ref="K82:R85" si="117">O78</f>
        <v>1</v>
      </c>
      <c r="P82" s="371">
        <f t="shared" si="117"/>
        <v>1</v>
      </c>
      <c r="Q82" s="371">
        <f t="shared" si="117"/>
        <v>1</v>
      </c>
      <c r="R82" s="371">
        <f t="shared" si="117"/>
        <v>0</v>
      </c>
      <c r="S82" s="38">
        <v>0</v>
      </c>
      <c r="T82" s="38">
        <v>0</v>
      </c>
      <c r="U82" s="38">
        <v>0</v>
      </c>
      <c r="V82" s="38">
        <v>0</v>
      </c>
    </row>
    <row r="83" spans="1:30" outlineLevel="1">
      <c r="A83" s="21">
        <v>10</v>
      </c>
      <c r="B83" s="46" t="s">
        <v>1317</v>
      </c>
      <c r="C83" s="43" t="b">
        <f t="shared" si="114"/>
        <v>0</v>
      </c>
      <c r="D83" s="43" t="b">
        <f t="shared" si="114"/>
        <v>1</v>
      </c>
      <c r="E83" s="35" t="b">
        <v>1</v>
      </c>
      <c r="F83" s="35" t="b">
        <v>0</v>
      </c>
      <c r="G83" s="35" t="b">
        <v>0</v>
      </c>
      <c r="H83" s="44" t="str">
        <f t="shared" si="115"/>
        <v>-</v>
      </c>
      <c r="I83" s="39"/>
      <c r="J83" s="34">
        <v>1.2500000000000001E-2</v>
      </c>
      <c r="K83" s="372">
        <v>0</v>
      </c>
      <c r="L83" s="372">
        <v>6.25E-2</v>
      </c>
      <c r="M83" s="54">
        <f t="shared" ref="M83:N83" si="118">L83</f>
        <v>6.25E-2</v>
      </c>
      <c r="N83" s="54">
        <f t="shared" si="118"/>
        <v>6.25E-2</v>
      </c>
      <c r="O83" s="366">
        <f t="shared" si="117"/>
        <v>1</v>
      </c>
      <c r="P83" s="366">
        <f t="shared" si="117"/>
        <v>1</v>
      </c>
      <c r="Q83" s="366">
        <f t="shared" si="117"/>
        <v>1</v>
      </c>
      <c r="R83" s="366">
        <f t="shared" si="117"/>
        <v>1</v>
      </c>
      <c r="S83" s="214">
        <v>0</v>
      </c>
      <c r="T83" s="214">
        <v>0</v>
      </c>
      <c r="U83" s="214">
        <v>0</v>
      </c>
      <c r="V83" s="214">
        <v>0</v>
      </c>
    </row>
    <row r="84" spans="1:30" outlineLevel="1">
      <c r="A84" s="21">
        <v>11</v>
      </c>
      <c r="B84" s="46" t="s">
        <v>1367</v>
      </c>
      <c r="C84" s="43" t="b">
        <f t="shared" si="114"/>
        <v>1</v>
      </c>
      <c r="D84" s="43" t="b">
        <f>D80</f>
        <v>0</v>
      </c>
      <c r="E84" s="35" t="b">
        <v>1</v>
      </c>
      <c r="F84" s="35" t="b">
        <v>0</v>
      </c>
      <c r="G84" s="35" t="b">
        <v>0</v>
      </c>
      <c r="H84" s="44" t="str">
        <f t="shared" si="115"/>
        <v>-</v>
      </c>
      <c r="I84" s="39"/>
      <c r="J84" s="34">
        <f>J76</f>
        <v>1.2500000000000001E-2</v>
      </c>
      <c r="K84" s="34">
        <f>K76</f>
        <v>6.25E-2</v>
      </c>
      <c r="L84" s="34">
        <f>L76</f>
        <v>6.25E-2</v>
      </c>
      <c r="M84" s="55">
        <f>M76</f>
        <v>6.25E-2</v>
      </c>
      <c r="N84" s="55">
        <f>N76</f>
        <v>6.25E-2</v>
      </c>
      <c r="O84" s="366">
        <f t="shared" si="117"/>
        <v>0</v>
      </c>
      <c r="P84" s="366">
        <f t="shared" si="117"/>
        <v>0</v>
      </c>
      <c r="Q84" s="366">
        <f t="shared" si="117"/>
        <v>0</v>
      </c>
      <c r="R84" s="366">
        <f t="shared" si="117"/>
        <v>0</v>
      </c>
      <c r="S84" s="214">
        <v>0</v>
      </c>
      <c r="T84" s="214">
        <v>0</v>
      </c>
      <c r="U84" s="214">
        <v>0</v>
      </c>
      <c r="V84" s="214">
        <v>0</v>
      </c>
    </row>
    <row r="85" spans="1:30" outlineLevel="1">
      <c r="A85" s="21">
        <v>12</v>
      </c>
      <c r="B85" s="359" t="s">
        <v>1318</v>
      </c>
      <c r="C85" s="364" t="b">
        <f t="shared" si="114"/>
        <v>0</v>
      </c>
      <c r="D85" s="364" t="b">
        <f>D81</f>
        <v>0</v>
      </c>
      <c r="E85" s="360" t="b">
        <v>1</v>
      </c>
      <c r="F85" s="360" t="b">
        <v>0</v>
      </c>
      <c r="G85" s="360" t="b">
        <v>0</v>
      </c>
      <c r="H85" s="365" t="str">
        <f t="shared" si="115"/>
        <v>-</v>
      </c>
      <c r="I85" s="40"/>
      <c r="J85" s="378">
        <v>1.2500000000000001E-2</v>
      </c>
      <c r="K85" s="379">
        <f t="shared" si="117"/>
        <v>0</v>
      </c>
      <c r="L85" s="380">
        <v>6.25E-2</v>
      </c>
      <c r="M85" s="380">
        <v>6.25E-2</v>
      </c>
      <c r="N85" s="380">
        <v>6.25E-2</v>
      </c>
      <c r="O85" s="381">
        <f>O81</f>
        <v>1</v>
      </c>
      <c r="P85" s="381">
        <f t="shared" si="117"/>
        <v>1</v>
      </c>
      <c r="Q85" s="381">
        <f t="shared" si="117"/>
        <v>1</v>
      </c>
      <c r="R85" s="381">
        <f t="shared" si="117"/>
        <v>1</v>
      </c>
      <c r="S85" s="369">
        <v>0</v>
      </c>
      <c r="T85" s="369">
        <v>0</v>
      </c>
      <c r="U85" s="369">
        <v>0</v>
      </c>
      <c r="V85" s="369">
        <v>0</v>
      </c>
    </row>
    <row r="86" spans="1:30" outlineLevel="1">
      <c r="A86" s="21">
        <v>13</v>
      </c>
      <c r="B86" s="46" t="s">
        <v>1319</v>
      </c>
      <c r="C86" s="43" t="b">
        <f t="shared" ref="C86:D89" si="119">C82</f>
        <v>0</v>
      </c>
      <c r="D86" s="43" t="b">
        <f t="shared" si="119"/>
        <v>0</v>
      </c>
      <c r="E86" s="36" t="b">
        <v>0</v>
      </c>
      <c r="F86" s="36" t="b">
        <v>0</v>
      </c>
      <c r="G86" s="36" t="b">
        <v>1</v>
      </c>
      <c r="H86" s="44" t="str">
        <f t="shared" si="115"/>
        <v>-</v>
      </c>
      <c r="I86" s="38"/>
      <c r="J86" s="375">
        <v>0.01</v>
      </c>
      <c r="K86" s="382">
        <f>K74</f>
        <v>3.125E-2</v>
      </c>
      <c r="L86" s="382">
        <f>L74</f>
        <v>3.125E-2</v>
      </c>
      <c r="M86" s="370">
        <v>0.05</v>
      </c>
      <c r="N86" s="376">
        <f t="shared" ref="N86:N89" si="120">M86</f>
        <v>0.05</v>
      </c>
      <c r="O86" s="371">
        <f t="shared" ref="O86:R86" si="121">O82</f>
        <v>1</v>
      </c>
      <c r="P86" s="371">
        <f t="shared" si="121"/>
        <v>1</v>
      </c>
      <c r="Q86" s="371">
        <f t="shared" si="121"/>
        <v>1</v>
      </c>
      <c r="R86" s="371">
        <f t="shared" si="121"/>
        <v>0</v>
      </c>
      <c r="S86" s="383">
        <v>0.66</v>
      </c>
      <c r="T86" s="383">
        <v>0.66</v>
      </c>
      <c r="U86" s="383">
        <v>0.66</v>
      </c>
      <c r="V86" s="383">
        <v>0.66</v>
      </c>
    </row>
    <row r="87" spans="1:30" outlineLevel="1">
      <c r="A87" s="21">
        <v>14</v>
      </c>
      <c r="B87" s="46" t="s">
        <v>1320</v>
      </c>
      <c r="C87" s="43" t="b">
        <f t="shared" si="119"/>
        <v>0</v>
      </c>
      <c r="D87" s="43" t="b">
        <f t="shared" si="119"/>
        <v>1</v>
      </c>
      <c r="E87" s="35" t="b">
        <v>0</v>
      </c>
      <c r="F87" s="35" t="b">
        <v>0</v>
      </c>
      <c r="G87" s="35" t="b">
        <v>1</v>
      </c>
      <c r="H87" s="44" t="str">
        <f t="shared" si="115"/>
        <v>-</v>
      </c>
      <c r="I87" s="39"/>
      <c r="J87" s="34">
        <v>0.01</v>
      </c>
      <c r="K87" s="55">
        <f>K75</f>
        <v>0</v>
      </c>
      <c r="L87" s="55">
        <f>L75</f>
        <v>0</v>
      </c>
      <c r="M87" s="372">
        <v>0.05</v>
      </c>
      <c r="N87" s="54">
        <f t="shared" si="120"/>
        <v>0.05</v>
      </c>
      <c r="O87" s="366">
        <f t="shared" ref="O87:R87" si="122">O83</f>
        <v>1</v>
      </c>
      <c r="P87" s="366">
        <f t="shared" si="122"/>
        <v>1</v>
      </c>
      <c r="Q87" s="366">
        <f t="shared" si="122"/>
        <v>1</v>
      </c>
      <c r="R87" s="366">
        <f t="shared" si="122"/>
        <v>1</v>
      </c>
      <c r="S87" s="214">
        <v>0.66</v>
      </c>
      <c r="T87" s="214">
        <v>0.66</v>
      </c>
      <c r="U87" s="214">
        <v>0.66</v>
      </c>
      <c r="V87" s="214">
        <v>0.66</v>
      </c>
    </row>
    <row r="88" spans="1:30" outlineLevel="1">
      <c r="A88" s="21">
        <v>15</v>
      </c>
      <c r="B88" s="46" t="s">
        <v>1368</v>
      </c>
      <c r="C88" s="43" t="b">
        <f t="shared" si="119"/>
        <v>1</v>
      </c>
      <c r="D88" s="43" t="b">
        <f t="shared" si="119"/>
        <v>0</v>
      </c>
      <c r="E88" s="35" t="b">
        <v>0</v>
      </c>
      <c r="F88" s="35" t="b">
        <v>0</v>
      </c>
      <c r="G88" s="35" t="b">
        <v>1</v>
      </c>
      <c r="H88" s="44" t="str">
        <f t="shared" si="115"/>
        <v>-</v>
      </c>
      <c r="I88" s="39"/>
      <c r="J88" s="34">
        <v>1.2500000000000001E-2</v>
      </c>
      <c r="K88" s="372">
        <v>6.25E-2</v>
      </c>
      <c r="L88" s="372">
        <v>6.25E-2</v>
      </c>
      <c r="M88" s="54">
        <f t="shared" ref="M88" si="123">L88</f>
        <v>6.25E-2</v>
      </c>
      <c r="N88" s="54">
        <f t="shared" si="120"/>
        <v>6.25E-2</v>
      </c>
      <c r="O88" s="366">
        <f t="shared" ref="O88:R88" si="124">O84</f>
        <v>0</v>
      </c>
      <c r="P88" s="366">
        <f t="shared" si="124"/>
        <v>0</v>
      </c>
      <c r="Q88" s="366">
        <f t="shared" si="124"/>
        <v>0</v>
      </c>
      <c r="R88" s="366">
        <f t="shared" si="124"/>
        <v>0</v>
      </c>
      <c r="S88" s="214">
        <v>0.66</v>
      </c>
      <c r="T88" s="214">
        <v>0.66</v>
      </c>
      <c r="U88" s="214">
        <v>0.66</v>
      </c>
      <c r="V88" s="214">
        <v>0.66</v>
      </c>
    </row>
    <row r="89" spans="1:30" outlineLevel="1">
      <c r="A89" s="21">
        <v>16</v>
      </c>
      <c r="B89" s="359" t="s">
        <v>1321</v>
      </c>
      <c r="C89" s="364" t="b">
        <f t="shared" si="119"/>
        <v>0</v>
      </c>
      <c r="D89" s="364" t="b">
        <f t="shared" si="119"/>
        <v>0</v>
      </c>
      <c r="E89" s="360" t="b">
        <v>0</v>
      </c>
      <c r="F89" s="360" t="b">
        <v>0</v>
      </c>
      <c r="G89" s="360" t="b">
        <v>1</v>
      </c>
      <c r="H89" s="365" t="str">
        <f t="shared" si="115"/>
        <v>-</v>
      </c>
      <c r="I89" s="40"/>
      <c r="J89" s="377">
        <v>0.01</v>
      </c>
      <c r="K89" s="373">
        <v>0</v>
      </c>
      <c r="L89" s="373">
        <v>0.05</v>
      </c>
      <c r="M89" s="384">
        <f t="shared" ref="M89" si="125">L89</f>
        <v>0.05</v>
      </c>
      <c r="N89" s="384">
        <f t="shared" si="120"/>
        <v>0.05</v>
      </c>
      <c r="O89" s="374">
        <f>O85</f>
        <v>1</v>
      </c>
      <c r="P89" s="374">
        <f t="shared" ref="P89:R89" si="126">P85</f>
        <v>1</v>
      </c>
      <c r="Q89" s="374">
        <f t="shared" si="126"/>
        <v>1</v>
      </c>
      <c r="R89" s="374">
        <f t="shared" si="126"/>
        <v>1</v>
      </c>
      <c r="S89" s="385">
        <v>0.66</v>
      </c>
      <c r="T89" s="385">
        <v>0.66</v>
      </c>
      <c r="U89" s="385">
        <v>0.66</v>
      </c>
      <c r="V89" s="385">
        <v>0.66</v>
      </c>
    </row>
    <row r="90" spans="1:30" outlineLevel="1">
      <c r="J90" t="s">
        <v>1331</v>
      </c>
    </row>
    <row r="91" spans="1:30" ht="17.25" outlineLevel="1">
      <c r="O91" s="118" t="s">
        <v>975</v>
      </c>
      <c r="P91" s="118"/>
      <c r="Q91" s="118"/>
      <c r="R91" s="118"/>
      <c r="S91" s="139" t="s">
        <v>936</v>
      </c>
      <c r="T91" s="139"/>
      <c r="U91" s="139"/>
      <c r="V91" s="139"/>
      <c r="W91" s="139" t="s">
        <v>1816</v>
      </c>
      <c r="X91" s="139"/>
      <c r="Y91" s="139"/>
      <c r="Z91" s="139"/>
      <c r="AA91" s="139" t="s">
        <v>1817</v>
      </c>
      <c r="AB91" s="139"/>
      <c r="AC91" s="139"/>
      <c r="AD91" s="139"/>
    </row>
    <row r="92" spans="1:30" outlineLevel="1">
      <c r="B92" s="357" t="s">
        <v>965</v>
      </c>
      <c r="C92" s="177" t="s">
        <v>1791</v>
      </c>
      <c r="O92" s="167">
        <f>INDEX($S$92:$AD$92,1,(d.Region-1)*4+O$73)</f>
        <v>0</v>
      </c>
      <c r="P92" s="167">
        <f>INDEX($S$92:$AD$92,1,(d.Region-1)*4+P$73)</f>
        <v>0</v>
      </c>
      <c r="Q92" s="167">
        <f>INDEX($S$92:$AD$92,1,(d.Region-1)*4+Q$73)</f>
        <v>0</v>
      </c>
      <c r="R92" s="167">
        <f>INDEX($S$92:$AD$92,1,(d.Region-1)*4+R$73)</f>
        <v>0</v>
      </c>
      <c r="S92" s="173">
        <v>0</v>
      </c>
      <c r="T92" s="173">
        <v>0</v>
      </c>
      <c r="U92" s="173">
        <v>0</v>
      </c>
      <c r="V92" s="173">
        <v>0</v>
      </c>
      <c r="W92" s="173">
        <v>0</v>
      </c>
      <c r="X92" s="173">
        <v>0</v>
      </c>
      <c r="Y92" s="173">
        <v>0</v>
      </c>
      <c r="Z92" s="173">
        <v>0</v>
      </c>
      <c r="AA92" s="173">
        <v>0</v>
      </c>
      <c r="AB92" s="173">
        <v>0</v>
      </c>
      <c r="AC92" s="173">
        <v>0</v>
      </c>
      <c r="AD92" s="173">
        <v>0</v>
      </c>
    </row>
    <row r="93" spans="1:30" outlineLevel="1">
      <c r="X93" t="s">
        <v>967</v>
      </c>
    </row>
    <row r="94" spans="1:30" outlineLevel="1">
      <c r="A94" t="s">
        <v>742</v>
      </c>
    </row>
    <row r="96" spans="1:30">
      <c r="A96" s="16" t="s">
        <v>979</v>
      </c>
    </row>
    <row r="97" spans="1:13" ht="81" customHeight="1" outlineLevel="1">
      <c r="C97" s="27" t="s">
        <v>76</v>
      </c>
      <c r="D97" s="27" t="s">
        <v>115</v>
      </c>
      <c r="E97" s="27" t="s">
        <v>77</v>
      </c>
      <c r="F97" s="27" t="s">
        <v>368</v>
      </c>
      <c r="G97" s="27"/>
      <c r="H97" s="27" t="s">
        <v>838</v>
      </c>
      <c r="I97" s="27" t="s">
        <v>839</v>
      </c>
      <c r="J97" s="27" t="s">
        <v>840</v>
      </c>
      <c r="K97" s="27" t="s">
        <v>1469</v>
      </c>
      <c r="M97">
        <v>7</v>
      </c>
    </row>
    <row r="98" spans="1:13" outlineLevel="1">
      <c r="A98">
        <v>1</v>
      </c>
      <c r="B98" t="s">
        <v>377</v>
      </c>
      <c r="C98" s="32">
        <v>70</v>
      </c>
      <c r="D98" s="32">
        <v>50</v>
      </c>
      <c r="E98" s="32">
        <v>75</v>
      </c>
      <c r="F98" s="32">
        <v>50</v>
      </c>
      <c r="H98" s="110">
        <v>1</v>
      </c>
      <c r="I98" s="110">
        <v>1</v>
      </c>
      <c r="J98" s="110">
        <v>1</v>
      </c>
      <c r="K98" s="110"/>
      <c r="M98">
        <f>$M$97*$I98</f>
        <v>7</v>
      </c>
    </row>
    <row r="99" spans="1:13" outlineLevel="1">
      <c r="A99">
        <v>2</v>
      </c>
      <c r="B99" t="s">
        <v>852</v>
      </c>
      <c r="H99" s="110">
        <v>0.8</v>
      </c>
      <c r="I99" s="110">
        <v>0.8</v>
      </c>
      <c r="J99" s="110">
        <v>0.8</v>
      </c>
      <c r="K99" s="110"/>
      <c r="M99">
        <f>$M$97*$I99</f>
        <v>5.6000000000000005</v>
      </c>
    </row>
    <row r="100" spans="1:13" outlineLevel="1">
      <c r="A100">
        <v>3</v>
      </c>
      <c r="B100" t="s">
        <v>853</v>
      </c>
      <c r="H100" s="110">
        <v>1.2</v>
      </c>
      <c r="I100" s="110">
        <v>1.2</v>
      </c>
      <c r="J100" s="110">
        <v>1.2</v>
      </c>
      <c r="K100" s="110"/>
      <c r="M100">
        <f>$M$97*$I100</f>
        <v>8.4</v>
      </c>
    </row>
    <row r="101" spans="1:13" outlineLevel="1">
      <c r="A101">
        <v>4</v>
      </c>
      <c r="B101" t="s">
        <v>854</v>
      </c>
      <c r="H101" s="111"/>
      <c r="I101" s="110">
        <v>1.5</v>
      </c>
      <c r="J101" s="110">
        <v>1.5</v>
      </c>
      <c r="K101" s="110"/>
      <c r="M101">
        <f>$M$97*$I101</f>
        <v>10.5</v>
      </c>
    </row>
    <row r="102" spans="1:13" outlineLevel="1"/>
    <row r="103" spans="1:13" collapsed="1"/>
    <row r="104" spans="1:13">
      <c r="A104" s="16" t="s">
        <v>980</v>
      </c>
      <c r="B104" s="16"/>
      <c r="C104" t="s">
        <v>919</v>
      </c>
    </row>
    <row r="105" spans="1:13">
      <c r="I105" t="s">
        <v>936</v>
      </c>
      <c r="J105" t="s">
        <v>1816</v>
      </c>
      <c r="K105" t="s">
        <v>1817</v>
      </c>
    </row>
    <row r="106" spans="1:13" ht="50.25" outlineLevel="1">
      <c r="C106" s="27" t="s">
        <v>963</v>
      </c>
      <c r="D106" s="210" t="s">
        <v>1502</v>
      </c>
      <c r="E106" s="210" t="s">
        <v>1503</v>
      </c>
      <c r="F106" s="210" t="s">
        <v>1503</v>
      </c>
      <c r="G106" s="210" t="s">
        <v>1503</v>
      </c>
      <c r="H106" s="210" t="s">
        <v>1012</v>
      </c>
      <c r="I106" t="s">
        <v>1011</v>
      </c>
    </row>
    <row r="107" spans="1:13" outlineLevel="1">
      <c r="C107" s="27"/>
      <c r="D107" s="210"/>
      <c r="E107" s="541" t="s">
        <v>1724</v>
      </c>
      <c r="F107" s="541" t="s">
        <v>1725</v>
      </c>
      <c r="G107" s="541" t="s">
        <v>1726</v>
      </c>
      <c r="H107" s="210"/>
    </row>
    <row r="108" spans="1:13" outlineLevel="1">
      <c r="A108">
        <v>1</v>
      </c>
      <c r="B108" t="s">
        <v>842</v>
      </c>
      <c r="C108" s="107">
        <v>19</v>
      </c>
      <c r="D108" s="483" t="str">
        <f>TEXT($C108,"0")&amp;":"&amp;TEXT($C108+1,"0")</f>
        <v>19:20</v>
      </c>
      <c r="E108" s="486" t="str">
        <f>TEXT($C108-16,"0")&amp;":"&amp;TEXT($C108-15,"0")</f>
        <v>3:4</v>
      </c>
      <c r="F108" s="486" t="str">
        <f>TEXT($C108-13,"0")&amp;":"&amp;TEXT($C108-12,"0")</f>
        <v>6:7</v>
      </c>
      <c r="G108" s="480" t="str">
        <f>TEXT($C108-9,"0")&amp;":"&amp;TEXT($C108-8,"0")</f>
        <v>10:11</v>
      </c>
      <c r="H108">
        <f>_xlfn.DAYS(INDEX($I108:$K108,1,d.Region),DATE(YEAR(INDEX($I108:$K108,1,d.Region)),1,1))+1</f>
        <v>135</v>
      </c>
      <c r="I108" s="262">
        <v>43952</v>
      </c>
      <c r="J108" s="262">
        <v>44696</v>
      </c>
      <c r="K108" s="262">
        <v>43952</v>
      </c>
    </row>
    <row r="109" spans="1:13" outlineLevel="1">
      <c r="A109">
        <v>2</v>
      </c>
      <c r="B109" t="s">
        <v>843</v>
      </c>
      <c r="C109" s="263">
        <f>C108+i.TOLoffset_r2</f>
        <v>43</v>
      </c>
      <c r="D109" s="484" t="str">
        <f>TEXT($C109,"0")&amp;":"&amp;TEXT($C109+1,"0")</f>
        <v>43:44</v>
      </c>
      <c r="E109" s="479" t="str">
        <f t="shared" ref="E109:E110" si="127">TEXT($C109-16,"0")&amp;":"&amp;TEXT($C109-15,"0")</f>
        <v>27:28</v>
      </c>
      <c r="F109" s="479" t="str">
        <f t="shared" ref="F109:F110" si="128">TEXT($C109-13,"0")&amp;":"&amp;TEXT($C109-12,"0")</f>
        <v>30:31</v>
      </c>
      <c r="G109" s="481" t="str">
        <f t="shared" ref="G109:G110" si="129">TEXT($C109-9,"0")&amp;":"&amp;TEXT($C109-8,"0")</f>
        <v>34:35</v>
      </c>
      <c r="H109">
        <f>_xlfn.DAYS(INDEX($I109:$K109,1,d.Region),DATE(YEAR(INDEX($I109:$K109,1,d.Region)),1,1))+1</f>
        <v>169</v>
      </c>
      <c r="I109" s="262">
        <v>44007</v>
      </c>
      <c r="J109" s="262">
        <v>44730</v>
      </c>
      <c r="K109" s="262">
        <v>43986</v>
      </c>
    </row>
    <row r="110" spans="1:13" outlineLevel="1">
      <c r="A110">
        <v>3</v>
      </c>
      <c r="B110" t="s">
        <v>401</v>
      </c>
      <c r="C110" s="264">
        <f>C109+i.TOLoffset_r2</f>
        <v>67</v>
      </c>
      <c r="D110" s="485" t="str">
        <f>TEXT($C110,"0")&amp;":"&amp;TEXT($C110+1,"0")</f>
        <v>67:68</v>
      </c>
      <c r="E110" s="487" t="str">
        <f t="shared" si="127"/>
        <v>51:52</v>
      </c>
      <c r="F110" s="487" t="str">
        <f t="shared" si="128"/>
        <v>54:55</v>
      </c>
      <c r="G110" s="482" t="str">
        <f t="shared" si="129"/>
        <v>58:59</v>
      </c>
      <c r="H110">
        <f>_xlfn.DAYS(INDEX($I110:$K110,1,d.Region),DATE(YEAR(INDEX($I110:$K110,1,d.Region)),1,1))+1</f>
        <v>204</v>
      </c>
      <c r="I110" s="262">
        <v>44050</v>
      </c>
      <c r="J110" s="262">
        <v>44765</v>
      </c>
      <c r="K110" s="262">
        <v>44021</v>
      </c>
    </row>
    <row r="112" spans="1:13">
      <c r="A112" s="16" t="s">
        <v>1437</v>
      </c>
    </row>
    <row r="113" spans="1:12" ht="78.75" outlineLevel="1">
      <c r="C113" s="119" t="s">
        <v>804</v>
      </c>
      <c r="D113" s="119" t="s">
        <v>1438</v>
      </c>
      <c r="E113" s="119" t="s">
        <v>1439</v>
      </c>
      <c r="F113" s="119" t="s">
        <v>1440</v>
      </c>
      <c r="G113" s="119" t="s">
        <v>1441</v>
      </c>
      <c r="H113" s="119" t="s">
        <v>1442</v>
      </c>
      <c r="I113" s="119" t="s">
        <v>1443</v>
      </c>
      <c r="J113" s="119" t="s">
        <v>1229</v>
      </c>
      <c r="K113" s="119" t="s">
        <v>1444</v>
      </c>
      <c r="L113" s="119" t="s">
        <v>1445</v>
      </c>
    </row>
    <row r="114" spans="1:12" outlineLevel="1">
      <c r="A114">
        <v>1</v>
      </c>
      <c r="B114" t="s">
        <v>1447</v>
      </c>
      <c r="C114" s="32">
        <v>0</v>
      </c>
      <c r="D114" s="32" t="s">
        <v>34</v>
      </c>
      <c r="E114" s="466">
        <v>1</v>
      </c>
      <c r="F114" s="467">
        <v>4.4999999999999998E-2</v>
      </c>
      <c r="G114" s="467">
        <v>4.4999999999999998E-2</v>
      </c>
      <c r="H114" s="393" t="s">
        <v>34</v>
      </c>
      <c r="I114" s="393" t="s">
        <v>34</v>
      </c>
      <c r="J114" s="393" t="s">
        <v>34</v>
      </c>
      <c r="K114" s="393">
        <v>1</v>
      </c>
      <c r="L114" s="393">
        <v>1</v>
      </c>
    </row>
    <row r="115" spans="1:12" outlineLevel="1">
      <c r="A115">
        <v>2</v>
      </c>
      <c r="B115" t="s">
        <v>1448</v>
      </c>
      <c r="C115" s="32">
        <v>0.25</v>
      </c>
      <c r="D115" s="32">
        <v>500000</v>
      </c>
      <c r="E115" s="466">
        <v>2</v>
      </c>
      <c r="F115" s="467">
        <v>0.03</v>
      </c>
      <c r="G115" s="467">
        <v>0.03</v>
      </c>
      <c r="H115" s="393">
        <v>0</v>
      </c>
      <c r="I115" s="393">
        <v>2</v>
      </c>
      <c r="J115" s="393" t="b">
        <v>0</v>
      </c>
      <c r="K115" s="393">
        <v>0.85</v>
      </c>
      <c r="L115" s="393">
        <v>0.85</v>
      </c>
    </row>
    <row r="116" spans="1:12" outlineLevel="1">
      <c r="A116">
        <v>3</v>
      </c>
      <c r="B116" t="s">
        <v>1449</v>
      </c>
      <c r="C116" s="32">
        <v>0.75</v>
      </c>
      <c r="D116" s="468">
        <v>1500000</v>
      </c>
      <c r="E116" s="466">
        <v>1</v>
      </c>
      <c r="F116" s="467">
        <v>6.7500000000000004E-2</v>
      </c>
      <c r="G116" s="467">
        <v>6.7500000000000004E-2</v>
      </c>
      <c r="H116" s="393">
        <v>99</v>
      </c>
      <c r="I116" s="393" t="s">
        <v>34</v>
      </c>
      <c r="J116" s="393" t="b">
        <v>1</v>
      </c>
      <c r="K116" s="393">
        <v>1.1499999999999999</v>
      </c>
      <c r="L116" s="393">
        <v>1.1499999999999999</v>
      </c>
    </row>
    <row r="117" spans="1:12" outlineLevel="1">
      <c r="A117">
        <v>4</v>
      </c>
      <c r="B117" t="s">
        <v>1450</v>
      </c>
      <c r="C117" s="32">
        <v>0.5</v>
      </c>
      <c r="D117" s="32">
        <v>1000000</v>
      </c>
    </row>
    <row r="118" spans="1:12" outlineLevel="1"/>
    <row r="120" spans="1:12" collapsed="1">
      <c r="A120" s="16" t="s">
        <v>1451</v>
      </c>
    </row>
    <row r="121" spans="1:12" ht="66.75" hidden="1" outlineLevel="1">
      <c r="C121" s="119" t="s">
        <v>1212</v>
      </c>
      <c r="D121" s="119" t="s">
        <v>1211</v>
      </c>
      <c r="E121" s="119" t="s">
        <v>1452</v>
      </c>
      <c r="F121" s="119" t="s">
        <v>1453</v>
      </c>
      <c r="G121" s="119" t="s">
        <v>1454</v>
      </c>
      <c r="H121" s="119"/>
      <c r="I121" s="119"/>
    </row>
    <row r="122" spans="1:12" hidden="1" outlineLevel="1">
      <c r="A122">
        <v>1</v>
      </c>
      <c r="B122" s="466" t="s">
        <v>1455</v>
      </c>
      <c r="C122" s="466" t="b">
        <v>0</v>
      </c>
      <c r="D122" s="466" t="b">
        <v>0</v>
      </c>
      <c r="E122" s="466" t="s">
        <v>34</v>
      </c>
      <c r="F122" s="466" t="s">
        <v>34</v>
      </c>
      <c r="G122" s="466" t="s">
        <v>34</v>
      </c>
    </row>
    <row r="123" spans="1:12" hidden="1" outlineLevel="1">
      <c r="A123">
        <v>2</v>
      </c>
      <c r="B123" s="466" t="s">
        <v>1456</v>
      </c>
      <c r="C123" s="466" t="b">
        <v>1</v>
      </c>
      <c r="D123" s="466" t="b">
        <v>1</v>
      </c>
      <c r="E123" s="466">
        <v>1</v>
      </c>
      <c r="F123" s="466">
        <v>3.0000000000000001E-6</v>
      </c>
      <c r="G123" s="466" t="s">
        <v>34</v>
      </c>
    </row>
    <row r="124" spans="1:12" hidden="1" outlineLevel="1">
      <c r="A124">
        <v>3</v>
      </c>
      <c r="B124" s="466" t="s">
        <v>1457</v>
      </c>
      <c r="C124" s="466" t="b">
        <v>1</v>
      </c>
      <c r="D124" s="466" t="b">
        <v>1</v>
      </c>
      <c r="E124" s="466">
        <v>1</v>
      </c>
      <c r="F124" s="466">
        <v>5.0000000000000004E-6</v>
      </c>
      <c r="G124" s="466" t="s">
        <v>34</v>
      </c>
    </row>
    <row r="125" spans="1:12" hidden="1" outlineLevel="1">
      <c r="A125">
        <v>4</v>
      </c>
      <c r="B125" s="466" t="s">
        <v>1458</v>
      </c>
      <c r="C125" s="466" t="b">
        <v>1</v>
      </c>
      <c r="D125" s="466" t="b">
        <v>1</v>
      </c>
      <c r="E125" s="466">
        <v>2</v>
      </c>
      <c r="F125" s="466" t="s">
        <v>34</v>
      </c>
      <c r="G125" s="466">
        <v>0.3</v>
      </c>
    </row>
    <row r="126" spans="1:12" hidden="1" outlineLevel="1">
      <c r="A126">
        <v>5</v>
      </c>
      <c r="B126" s="466" t="s">
        <v>1459</v>
      </c>
      <c r="C126" s="466" t="b">
        <v>1</v>
      </c>
      <c r="D126" s="466" t="b">
        <v>1</v>
      </c>
      <c r="E126" s="466">
        <v>2</v>
      </c>
      <c r="F126" s="466" t="s">
        <v>34</v>
      </c>
      <c r="G126" s="466">
        <v>0.7</v>
      </c>
    </row>
    <row r="128" spans="1:12">
      <c r="A128" s="16" t="s">
        <v>1665</v>
      </c>
      <c r="B128" s="16"/>
      <c r="C128" t="s">
        <v>919</v>
      </c>
    </row>
    <row r="129" spans="1:192" outlineLevel="1">
      <c r="C129" t="s">
        <v>1103</v>
      </c>
      <c r="D129" t="s">
        <v>1104</v>
      </c>
      <c r="E129" t="s">
        <v>1666</v>
      </c>
      <c r="F129" t="s">
        <v>1649</v>
      </c>
    </row>
    <row r="130" spans="1:192" ht="89.25" outlineLevel="1">
      <c r="C130" s="27" t="s">
        <v>1715</v>
      </c>
      <c r="E130" s="27"/>
      <c r="F130" s="27"/>
    </row>
    <row r="131" spans="1:192" outlineLevel="1">
      <c r="A131">
        <v>1</v>
      </c>
      <c r="B131" t="s">
        <v>844</v>
      </c>
      <c r="C131" s="101">
        <v>0</v>
      </c>
      <c r="D131" s="101">
        <v>0</v>
      </c>
      <c r="E131" s="101">
        <v>0</v>
      </c>
      <c r="F131" s="101">
        <v>0</v>
      </c>
    </row>
    <row r="132" spans="1:192" outlineLevel="1">
      <c r="A132">
        <v>2</v>
      </c>
      <c r="B132" t="s">
        <v>845</v>
      </c>
      <c r="C132" s="101">
        <v>-0.15</v>
      </c>
      <c r="D132" s="101">
        <v>-0.15</v>
      </c>
      <c r="E132" s="101">
        <v>-0.15</v>
      </c>
      <c r="F132" s="101">
        <v>-0.15</v>
      </c>
    </row>
    <row r="133" spans="1:192" outlineLevel="1">
      <c r="A133">
        <v>3</v>
      </c>
      <c r="B133" t="s">
        <v>1717</v>
      </c>
      <c r="C133" s="101">
        <v>0.15</v>
      </c>
      <c r="D133" s="101">
        <v>0.15</v>
      </c>
      <c r="E133" s="101">
        <v>0.15</v>
      </c>
      <c r="F133" s="101">
        <v>0.15</v>
      </c>
    </row>
    <row r="134" spans="1:192" outlineLevel="1">
      <c r="A134">
        <v>4</v>
      </c>
      <c r="B134" t="s">
        <v>846</v>
      </c>
      <c r="C134" s="101">
        <v>0.3</v>
      </c>
      <c r="D134" s="101">
        <v>0.3</v>
      </c>
      <c r="E134" s="101">
        <v>0.3</v>
      </c>
      <c r="F134" s="101">
        <v>0.3</v>
      </c>
    </row>
    <row r="135" spans="1:192" outlineLevel="1">
      <c r="A135">
        <v>5</v>
      </c>
      <c r="B135" t="s">
        <v>1718</v>
      </c>
      <c r="C135" s="101">
        <v>0.5</v>
      </c>
      <c r="D135" s="101">
        <v>0.5</v>
      </c>
      <c r="E135" s="101">
        <v>0.5</v>
      </c>
      <c r="F135" s="101">
        <v>0.5</v>
      </c>
    </row>
    <row r="136" spans="1:192" outlineLevel="1"/>
    <row r="137" spans="1:192">
      <c r="BX137" t="s">
        <v>1165</v>
      </c>
      <c r="CE137" t="s">
        <v>1165</v>
      </c>
    </row>
    <row r="138" spans="1:192" ht="17.25">
      <c r="A138" s="219" t="s">
        <v>1369</v>
      </c>
      <c r="X138" s="16" t="str">
        <f>"Grazing Intensity (BBB) for TOL:"&amp;D.TOLDesc</f>
        <v xml:space="preserve">Grazing Intensity (BBB) for TOL:Spr </v>
      </c>
      <c r="AS138" s="16" t="str">
        <f>"GI (BBT) for TOL:"&amp;D.TOLDesc</f>
        <v xml:space="preserve">GI (BBT) for TOL:Spr </v>
      </c>
      <c r="BO138" s="163" t="str">
        <f>"No longer used. GI - SW Victoria BBB for TOL:"&amp;D.TOLDesc</f>
        <v xml:space="preserve">No longer used. GI - SW Victoria BBB for TOL:Spr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"No longer used. GI - SW Victoria BBT for TOL:"&amp;D.TOLDesc</f>
        <v xml:space="preserve">No longer used. GI - SW Victoria BBT for TOL:Spr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"No longer used. GI - Great Southern BBB for TOL:"&amp;D.TOLDesc</f>
        <v xml:space="preserve">No longer used. GI - Great Southern BBB for TOL:Spr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"No longer used. GI - Great Southern BBT for TOL:"&amp;D.TOLDesc</f>
        <v xml:space="preserve">No longer used. GI - Great Southern BBT for TOL:Spr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"No longer used. GI - Central Wheatbelt BBB for TOL:"&amp;D.TOLDesc</f>
        <v xml:space="preserve">No longer used. GI - Central Wheatbelt BBB for TOL:Spr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"No longer used. GI - Central Wheatbelt BBT for TOL:"&amp;D.TOLDesc</f>
        <v xml:space="preserve">No longer used. GI - Central Wheatbelt BBT for TOL:Spr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32.75" outlineLevel="1">
      <c r="C139" s="27" t="s">
        <v>859</v>
      </c>
      <c r="D139" s="27" t="s">
        <v>860</v>
      </c>
      <c r="E139" s="27" t="s">
        <v>1232</v>
      </c>
      <c r="F139" s="27" t="s">
        <v>289</v>
      </c>
      <c r="G139" s="27" t="s">
        <v>290</v>
      </c>
      <c r="H139" s="27" t="s">
        <v>989</v>
      </c>
      <c r="I139" s="27" t="s">
        <v>984</v>
      </c>
      <c r="J139" s="27" t="s">
        <v>990</v>
      </c>
      <c r="K139" s="27" t="s">
        <v>988</v>
      </c>
      <c r="L139" s="27" t="s">
        <v>858</v>
      </c>
      <c r="M139" s="27" t="s">
        <v>1057</v>
      </c>
      <c r="N139" s="27" t="s">
        <v>397</v>
      </c>
      <c r="O139" s="27" t="s">
        <v>1645</v>
      </c>
      <c r="P139" s="27" t="s">
        <v>1646</v>
      </c>
      <c r="X139" s="27" t="s">
        <v>889</v>
      </c>
      <c r="Y139" s="27" t="s">
        <v>890</v>
      </c>
      <c r="Z139" s="27" t="s">
        <v>891</v>
      </c>
      <c r="AA139" s="27" t="s">
        <v>892</v>
      </c>
      <c r="AB139" s="27" t="s">
        <v>893</v>
      </c>
      <c r="AC139" s="27" t="s">
        <v>894</v>
      </c>
      <c r="AD139" s="27" t="s">
        <v>895</v>
      </c>
      <c r="AE139" s="27" t="s">
        <v>889</v>
      </c>
      <c r="AF139" s="27" t="s">
        <v>890</v>
      </c>
      <c r="AG139" s="27" t="s">
        <v>891</v>
      </c>
      <c r="AH139" s="27" t="s">
        <v>892</v>
      </c>
      <c r="AI139" s="27" t="s">
        <v>893</v>
      </c>
      <c r="AJ139" s="27" t="s">
        <v>894</v>
      </c>
      <c r="AK139" s="27" t="s">
        <v>895</v>
      </c>
      <c r="AL139" s="27" t="s">
        <v>889</v>
      </c>
      <c r="AM139" s="27" t="s">
        <v>890</v>
      </c>
      <c r="AN139" s="27" t="s">
        <v>891</v>
      </c>
      <c r="AO139" s="27" t="s">
        <v>892</v>
      </c>
      <c r="AP139" s="27" t="s">
        <v>893</v>
      </c>
      <c r="AQ139" s="27" t="s">
        <v>894</v>
      </c>
      <c r="AR139" s="27" t="s">
        <v>895</v>
      </c>
      <c r="AS139" s="27" t="s">
        <v>889</v>
      </c>
      <c r="AT139" s="27" t="s">
        <v>890</v>
      </c>
      <c r="AU139" s="27" t="s">
        <v>891</v>
      </c>
      <c r="AV139" s="27" t="s">
        <v>892</v>
      </c>
      <c r="AW139" s="27" t="s">
        <v>893</v>
      </c>
      <c r="AX139" s="27" t="s">
        <v>894</v>
      </c>
      <c r="AY139" s="27" t="s">
        <v>895</v>
      </c>
      <c r="AZ139" s="27" t="s">
        <v>889</v>
      </c>
      <c r="BA139" s="27" t="s">
        <v>890</v>
      </c>
      <c r="BB139" s="27" t="s">
        <v>891</v>
      </c>
      <c r="BC139" s="27" t="s">
        <v>892</v>
      </c>
      <c r="BD139" s="27" t="s">
        <v>893</v>
      </c>
      <c r="BE139" s="27" t="s">
        <v>894</v>
      </c>
      <c r="BF139" s="27" t="s">
        <v>895</v>
      </c>
      <c r="BG139" s="27" t="s">
        <v>889</v>
      </c>
      <c r="BH139" s="27" t="s">
        <v>890</v>
      </c>
      <c r="BI139" s="27" t="s">
        <v>891</v>
      </c>
      <c r="BJ139" s="27" t="s">
        <v>892</v>
      </c>
      <c r="BK139" s="27" t="s">
        <v>893</v>
      </c>
      <c r="BL139" s="27" t="s">
        <v>894</v>
      </c>
      <c r="BM139" s="27" t="s">
        <v>895</v>
      </c>
      <c r="BO139" s="152" t="s">
        <v>889</v>
      </c>
      <c r="BP139" s="27" t="s">
        <v>890</v>
      </c>
      <c r="BQ139" s="27" t="s">
        <v>891</v>
      </c>
      <c r="BR139" s="27" t="s">
        <v>892</v>
      </c>
      <c r="BS139" s="27" t="s">
        <v>893</v>
      </c>
      <c r="BT139" s="27" t="s">
        <v>894</v>
      </c>
      <c r="BU139" s="160" t="s">
        <v>895</v>
      </c>
      <c r="BV139" s="27" t="s">
        <v>889</v>
      </c>
      <c r="BW139" s="27" t="s">
        <v>890</v>
      </c>
      <c r="BX139" s="27" t="s">
        <v>891</v>
      </c>
      <c r="BY139" s="27" t="s">
        <v>892</v>
      </c>
      <c r="BZ139" s="27" t="s">
        <v>893</v>
      </c>
      <c r="CA139" s="27" t="s">
        <v>894</v>
      </c>
      <c r="CB139" s="160" t="s">
        <v>895</v>
      </c>
      <c r="CC139" s="27" t="s">
        <v>889</v>
      </c>
      <c r="CD139" s="27" t="s">
        <v>890</v>
      </c>
      <c r="CE139" s="27" t="s">
        <v>891</v>
      </c>
      <c r="CF139" s="27" t="s">
        <v>892</v>
      </c>
      <c r="CG139" s="27" t="s">
        <v>893</v>
      </c>
      <c r="CH139" s="27" t="s">
        <v>894</v>
      </c>
      <c r="CI139" s="156" t="s">
        <v>895</v>
      </c>
      <c r="CJ139" s="152" t="s">
        <v>889</v>
      </c>
      <c r="CK139" s="27" t="s">
        <v>890</v>
      </c>
      <c r="CL139" s="27" t="s">
        <v>891</v>
      </c>
      <c r="CM139" s="27" t="s">
        <v>892</v>
      </c>
      <c r="CN139" s="27" t="s">
        <v>893</v>
      </c>
      <c r="CO139" s="27" t="s">
        <v>894</v>
      </c>
      <c r="CP139" s="160" t="s">
        <v>895</v>
      </c>
      <c r="CQ139" s="27" t="s">
        <v>889</v>
      </c>
      <c r="CR139" s="27" t="s">
        <v>890</v>
      </c>
      <c r="CS139" s="27" t="s">
        <v>891</v>
      </c>
      <c r="CT139" s="27" t="s">
        <v>892</v>
      </c>
      <c r="CU139" s="27" t="s">
        <v>893</v>
      </c>
      <c r="CV139" s="27" t="s">
        <v>894</v>
      </c>
      <c r="CW139" s="160" t="s">
        <v>895</v>
      </c>
      <c r="CX139" s="27" t="s">
        <v>889</v>
      </c>
      <c r="CY139" s="27" t="s">
        <v>890</v>
      </c>
      <c r="CZ139" s="27" t="s">
        <v>891</v>
      </c>
      <c r="DA139" s="27" t="s">
        <v>892</v>
      </c>
      <c r="DB139" s="27" t="s">
        <v>893</v>
      </c>
      <c r="DC139" s="27" t="s">
        <v>894</v>
      </c>
      <c r="DD139" s="156" t="s">
        <v>895</v>
      </c>
      <c r="DE139" s="152" t="s">
        <v>889</v>
      </c>
      <c r="DF139" s="27" t="s">
        <v>890</v>
      </c>
      <c r="DG139" s="27" t="s">
        <v>891</v>
      </c>
      <c r="DH139" s="27" t="s">
        <v>892</v>
      </c>
      <c r="DI139" s="27" t="s">
        <v>893</v>
      </c>
      <c r="DJ139" s="27" t="s">
        <v>894</v>
      </c>
      <c r="DK139" s="160" t="s">
        <v>895</v>
      </c>
      <c r="DL139" s="27" t="s">
        <v>889</v>
      </c>
      <c r="DM139" s="27" t="s">
        <v>890</v>
      </c>
      <c r="DN139" s="27" t="s">
        <v>891</v>
      </c>
      <c r="DO139" s="27" t="s">
        <v>892</v>
      </c>
      <c r="DP139" s="27" t="s">
        <v>893</v>
      </c>
      <c r="DQ139" s="27" t="s">
        <v>894</v>
      </c>
      <c r="DR139" s="160" t="s">
        <v>895</v>
      </c>
      <c r="DS139" s="27" t="s">
        <v>889</v>
      </c>
      <c r="DT139" s="27" t="s">
        <v>890</v>
      </c>
      <c r="DU139" s="27" t="s">
        <v>891</v>
      </c>
      <c r="DV139" s="27" t="s">
        <v>892</v>
      </c>
      <c r="DW139" s="27" t="s">
        <v>893</v>
      </c>
      <c r="DX139" s="27" t="s">
        <v>894</v>
      </c>
      <c r="DY139" s="156" t="s">
        <v>895</v>
      </c>
      <c r="DZ139" s="152" t="s">
        <v>889</v>
      </c>
      <c r="EA139" s="27" t="s">
        <v>890</v>
      </c>
      <c r="EB139" s="27" t="s">
        <v>891</v>
      </c>
      <c r="EC139" s="27" t="s">
        <v>892</v>
      </c>
      <c r="ED139" s="27" t="s">
        <v>893</v>
      </c>
      <c r="EE139" s="27" t="s">
        <v>894</v>
      </c>
      <c r="EF139" s="160" t="s">
        <v>895</v>
      </c>
      <c r="EG139" s="27" t="s">
        <v>889</v>
      </c>
      <c r="EH139" s="27" t="s">
        <v>890</v>
      </c>
      <c r="EI139" s="27" t="s">
        <v>891</v>
      </c>
      <c r="EJ139" s="27" t="s">
        <v>892</v>
      </c>
      <c r="EK139" s="27" t="s">
        <v>893</v>
      </c>
      <c r="EL139" s="27" t="s">
        <v>894</v>
      </c>
      <c r="EM139" s="160" t="s">
        <v>895</v>
      </c>
      <c r="EN139" s="27" t="s">
        <v>889</v>
      </c>
      <c r="EO139" s="27" t="s">
        <v>890</v>
      </c>
      <c r="EP139" s="27" t="s">
        <v>891</v>
      </c>
      <c r="EQ139" s="27" t="s">
        <v>892</v>
      </c>
      <c r="ER139" s="27" t="s">
        <v>893</v>
      </c>
      <c r="ES139" s="27" t="s">
        <v>894</v>
      </c>
      <c r="ET139" s="156" t="s">
        <v>895</v>
      </c>
      <c r="EU139" s="152" t="s">
        <v>889</v>
      </c>
      <c r="EV139" s="27" t="s">
        <v>890</v>
      </c>
      <c r="EW139" s="27" t="s">
        <v>891</v>
      </c>
      <c r="EX139" s="27" t="s">
        <v>892</v>
      </c>
      <c r="EY139" s="27" t="s">
        <v>893</v>
      </c>
      <c r="EZ139" s="27" t="s">
        <v>894</v>
      </c>
      <c r="FA139" s="160" t="s">
        <v>895</v>
      </c>
      <c r="FB139" s="27" t="s">
        <v>889</v>
      </c>
      <c r="FC139" s="27" t="s">
        <v>890</v>
      </c>
      <c r="FD139" s="27" t="s">
        <v>891</v>
      </c>
      <c r="FE139" s="27" t="s">
        <v>892</v>
      </c>
      <c r="FF139" s="27" t="s">
        <v>893</v>
      </c>
      <c r="FG139" s="27" t="s">
        <v>894</v>
      </c>
      <c r="FH139" s="160" t="s">
        <v>895</v>
      </c>
      <c r="FI139" s="27" t="s">
        <v>889</v>
      </c>
      <c r="FJ139" s="27" t="s">
        <v>890</v>
      </c>
      <c r="FK139" s="27" t="s">
        <v>891</v>
      </c>
      <c r="FL139" s="27" t="s">
        <v>892</v>
      </c>
      <c r="FM139" s="27" t="s">
        <v>893</v>
      </c>
      <c r="FN139" s="27" t="s">
        <v>894</v>
      </c>
      <c r="FO139" s="156" t="s">
        <v>895</v>
      </c>
      <c r="FP139" s="152" t="s">
        <v>889</v>
      </c>
      <c r="FQ139" s="27" t="s">
        <v>890</v>
      </c>
      <c r="FR139" s="27" t="s">
        <v>891</v>
      </c>
      <c r="FS139" s="27" t="s">
        <v>892</v>
      </c>
      <c r="FT139" s="27" t="s">
        <v>893</v>
      </c>
      <c r="FU139" s="27" t="s">
        <v>894</v>
      </c>
      <c r="FV139" s="160" t="s">
        <v>895</v>
      </c>
      <c r="FW139" s="27" t="s">
        <v>889</v>
      </c>
      <c r="FX139" s="27" t="s">
        <v>890</v>
      </c>
      <c r="FY139" s="27" t="s">
        <v>891</v>
      </c>
      <c r="FZ139" s="27" t="s">
        <v>892</v>
      </c>
      <c r="GA139" s="27" t="s">
        <v>893</v>
      </c>
      <c r="GB139" s="27" t="s">
        <v>894</v>
      </c>
      <c r="GC139" s="160" t="s">
        <v>895</v>
      </c>
      <c r="GD139" s="27" t="s">
        <v>889</v>
      </c>
      <c r="GE139" s="27" t="s">
        <v>890</v>
      </c>
      <c r="GF139" s="27" t="s">
        <v>891</v>
      </c>
      <c r="GG139" s="27" t="s">
        <v>892</v>
      </c>
      <c r="GH139" s="27" t="s">
        <v>893</v>
      </c>
      <c r="GI139" s="27" t="s">
        <v>894</v>
      </c>
      <c r="GJ139" s="156" t="s">
        <v>895</v>
      </c>
    </row>
    <row r="140" spans="1:192" ht="30" outlineLevel="1">
      <c r="C140" s="332" t="s">
        <v>862</v>
      </c>
      <c r="D140" s="113" t="s">
        <v>861</v>
      </c>
      <c r="E140" s="113"/>
      <c r="F140" s="233" t="s">
        <v>1233</v>
      </c>
      <c r="G140" s="233"/>
      <c r="H140" s="233"/>
      <c r="I140" s="233"/>
      <c r="J140" s="233"/>
      <c r="K140" s="233"/>
      <c r="L140" s="114"/>
      <c r="M140" s="114"/>
      <c r="N140" s="114"/>
      <c r="O140" s="118"/>
      <c r="P140" s="118"/>
      <c r="X140" s="121" t="s">
        <v>1166</v>
      </c>
      <c r="Y140" s="122"/>
      <c r="Z140" s="122"/>
      <c r="AA140" s="122"/>
      <c r="AB140" s="122"/>
      <c r="AC140" s="122"/>
      <c r="AD140" s="122"/>
      <c r="AE140" s="121" t="s">
        <v>1167</v>
      </c>
      <c r="AF140" s="122"/>
      <c r="AG140" s="122"/>
      <c r="AH140" s="122"/>
      <c r="AI140" s="122"/>
      <c r="AJ140" s="122"/>
      <c r="AK140" s="122"/>
      <c r="AL140" s="121" t="s">
        <v>1168</v>
      </c>
      <c r="AM140" s="122"/>
      <c r="AN140" s="122"/>
      <c r="AO140" s="122"/>
      <c r="AP140" s="122"/>
      <c r="AQ140" s="122"/>
      <c r="AR140" s="122"/>
      <c r="AS140" s="121" t="s">
        <v>1166</v>
      </c>
      <c r="AT140" s="122"/>
      <c r="AU140" s="122"/>
      <c r="AV140" s="122"/>
      <c r="AW140" s="122"/>
      <c r="AX140" s="122"/>
      <c r="AY140" s="122"/>
      <c r="AZ140" s="121" t="s">
        <v>1167</v>
      </c>
      <c r="BA140" s="122"/>
      <c r="BB140" s="122"/>
      <c r="BC140" s="122"/>
      <c r="BD140" s="122"/>
      <c r="BE140" s="122"/>
      <c r="BF140" s="122"/>
      <c r="BG140" s="121" t="s">
        <v>1168</v>
      </c>
      <c r="BH140" s="122"/>
      <c r="BI140" s="122"/>
      <c r="BJ140" s="122"/>
      <c r="BK140" s="122"/>
      <c r="BL140" s="122"/>
      <c r="BM140" s="122"/>
      <c r="BO140" s="153" t="s">
        <v>1166</v>
      </c>
      <c r="BP140" s="122"/>
      <c r="BQ140" s="122"/>
      <c r="BR140" s="122"/>
      <c r="BS140" s="122"/>
      <c r="BT140" s="122"/>
      <c r="BU140" s="161"/>
      <c r="BV140" s="121" t="s">
        <v>1167</v>
      </c>
      <c r="BW140" s="122"/>
      <c r="BX140" s="122"/>
      <c r="BY140" s="122"/>
      <c r="BZ140" s="122"/>
      <c r="CA140" s="122"/>
      <c r="CB140" s="161"/>
      <c r="CC140" s="121" t="s">
        <v>1168</v>
      </c>
      <c r="CD140" s="122"/>
      <c r="CE140" s="122"/>
      <c r="CF140" s="122"/>
      <c r="CG140" s="122"/>
      <c r="CH140" s="122"/>
      <c r="CI140" s="157"/>
      <c r="CJ140" s="153" t="s">
        <v>1166</v>
      </c>
      <c r="CK140" s="122"/>
      <c r="CL140" s="122"/>
      <c r="CM140" s="122"/>
      <c r="CN140" s="122"/>
      <c r="CO140" s="122"/>
      <c r="CP140" s="161"/>
      <c r="CQ140" s="121" t="s">
        <v>1167</v>
      </c>
      <c r="CR140" s="122"/>
      <c r="CS140" s="122"/>
      <c r="CT140" s="122"/>
      <c r="CU140" s="122"/>
      <c r="CV140" s="122"/>
      <c r="CW140" s="161"/>
      <c r="CX140" s="121" t="s">
        <v>1168</v>
      </c>
      <c r="CY140" s="122"/>
      <c r="CZ140" s="122"/>
      <c r="DA140" s="122"/>
      <c r="DB140" s="122"/>
      <c r="DC140" s="122"/>
      <c r="DD140" s="157"/>
      <c r="DE140" s="153" t="s">
        <v>1166</v>
      </c>
      <c r="DF140" s="122"/>
      <c r="DG140" s="122"/>
      <c r="DH140" s="122"/>
      <c r="DI140" s="122"/>
      <c r="DJ140" s="122"/>
      <c r="DK140" s="161"/>
      <c r="DL140" s="121" t="s">
        <v>1167</v>
      </c>
      <c r="DM140" s="122"/>
      <c r="DN140" s="122"/>
      <c r="DO140" s="122"/>
      <c r="DP140" s="122"/>
      <c r="DQ140" s="122"/>
      <c r="DR140" s="161"/>
      <c r="DS140" s="121" t="s">
        <v>1168</v>
      </c>
      <c r="DT140" s="122"/>
      <c r="DU140" s="122"/>
      <c r="DV140" s="122"/>
      <c r="DW140" s="122"/>
      <c r="DX140" s="122"/>
      <c r="DY140" s="157"/>
      <c r="DZ140" s="153" t="s">
        <v>1166</v>
      </c>
      <c r="EA140" s="122"/>
      <c r="EB140" s="122"/>
      <c r="EC140" s="122"/>
      <c r="ED140" s="122"/>
      <c r="EE140" s="122"/>
      <c r="EF140" s="161"/>
      <c r="EG140" s="121" t="s">
        <v>1167</v>
      </c>
      <c r="EH140" s="122"/>
      <c r="EI140" s="122"/>
      <c r="EJ140" s="122"/>
      <c r="EK140" s="122"/>
      <c r="EL140" s="122"/>
      <c r="EM140" s="161"/>
      <c r="EN140" s="121" t="s">
        <v>1168</v>
      </c>
      <c r="EO140" s="122"/>
      <c r="EP140" s="122"/>
      <c r="EQ140" s="122"/>
      <c r="ER140" s="122"/>
      <c r="ES140" s="122"/>
      <c r="ET140" s="157"/>
      <c r="EU140" s="153" t="s">
        <v>1166</v>
      </c>
      <c r="EV140" s="122"/>
      <c r="EW140" s="122"/>
      <c r="EX140" s="122"/>
      <c r="EY140" s="122"/>
      <c r="EZ140" s="122"/>
      <c r="FA140" s="161"/>
      <c r="FB140" s="121" t="s">
        <v>1167</v>
      </c>
      <c r="FC140" s="122"/>
      <c r="FD140" s="122"/>
      <c r="FE140" s="122"/>
      <c r="FF140" s="122"/>
      <c r="FG140" s="122"/>
      <c r="FH140" s="161"/>
      <c r="FI140" s="121" t="s">
        <v>1168</v>
      </c>
      <c r="FJ140" s="122"/>
      <c r="FK140" s="122"/>
      <c r="FL140" s="122"/>
      <c r="FM140" s="122"/>
      <c r="FN140" s="122"/>
      <c r="FO140" s="157"/>
      <c r="FP140" s="153" t="s">
        <v>1166</v>
      </c>
      <c r="FQ140" s="122"/>
      <c r="FR140" s="122"/>
      <c r="FS140" s="122"/>
      <c r="FT140" s="122"/>
      <c r="FU140" s="122"/>
      <c r="FV140" s="161"/>
      <c r="FW140" s="121" t="s">
        <v>1167</v>
      </c>
      <c r="FX140" s="122"/>
      <c r="FY140" s="122"/>
      <c r="FZ140" s="122"/>
      <c r="GA140" s="122"/>
      <c r="GB140" s="122"/>
      <c r="GC140" s="161"/>
      <c r="GD140" s="121" t="s">
        <v>1168</v>
      </c>
      <c r="GE140" s="122"/>
      <c r="GF140" s="122"/>
      <c r="GG140" s="122"/>
      <c r="GH140" s="122"/>
      <c r="GI140" s="122"/>
      <c r="GJ140" s="157"/>
    </row>
    <row r="141" spans="1:192" outlineLevel="1">
      <c r="A141">
        <v>1</v>
      </c>
      <c r="B141" t="s">
        <v>1643</v>
      </c>
      <c r="C141" s="12">
        <v>0</v>
      </c>
      <c r="D141" s="12" t="b">
        <v>0</v>
      </c>
      <c r="E141" s="12">
        <v>50</v>
      </c>
      <c r="F141" s="26" t="s">
        <v>34</v>
      </c>
      <c r="G141" s="26" t="s">
        <v>34</v>
      </c>
      <c r="H141" s="12" t="s">
        <v>34</v>
      </c>
      <c r="I141" s="12" t="s">
        <v>34</v>
      </c>
      <c r="J141" s="12" t="s">
        <v>34</v>
      </c>
      <c r="K141" s="12" t="s">
        <v>34</v>
      </c>
      <c r="L141" s="12">
        <v>500</v>
      </c>
      <c r="M141" s="237" t="s">
        <v>34</v>
      </c>
      <c r="N141" s="115" t="s">
        <v>34</v>
      </c>
      <c r="O141" s="12">
        <v>2</v>
      </c>
      <c r="P141">
        <v>0</v>
      </c>
      <c r="X141" s="133">
        <v>1</v>
      </c>
      <c r="Y141" s="133">
        <f>X141+3</f>
        <v>4</v>
      </c>
      <c r="Z141" s="133">
        <f t="shared" ref="Z141:AD141" si="130">Y141+3</f>
        <v>7</v>
      </c>
      <c r="AA141" s="133">
        <f t="shared" si="130"/>
        <v>10</v>
      </c>
      <c r="AB141" s="133">
        <f t="shared" si="130"/>
        <v>13</v>
      </c>
      <c r="AC141" s="133">
        <f t="shared" si="130"/>
        <v>16</v>
      </c>
      <c r="AD141" s="133">
        <f t="shared" si="130"/>
        <v>19</v>
      </c>
      <c r="AE141" s="129" t="s">
        <v>882</v>
      </c>
      <c r="AF141" s="129" t="s">
        <v>883</v>
      </c>
      <c r="AG141" s="129" t="s">
        <v>884</v>
      </c>
      <c r="AH141" s="129" t="s">
        <v>885</v>
      </c>
      <c r="AI141" s="129" t="s">
        <v>886</v>
      </c>
      <c r="AJ141" s="129" t="s">
        <v>887</v>
      </c>
      <c r="AK141" s="129" t="s">
        <v>888</v>
      </c>
      <c r="AL141" s="129" t="s">
        <v>882</v>
      </c>
      <c r="AM141" s="129" t="s">
        <v>883</v>
      </c>
      <c r="AN141" s="129" t="s">
        <v>884</v>
      </c>
      <c r="AO141" s="129" t="s">
        <v>885</v>
      </c>
      <c r="AP141" s="129" t="s">
        <v>886</v>
      </c>
      <c r="AQ141" s="129" t="s">
        <v>887</v>
      </c>
      <c r="AR141" s="129" t="s">
        <v>888</v>
      </c>
      <c r="AS141" s="133">
        <v>1</v>
      </c>
      <c r="AT141" s="133">
        <f>AS141+3</f>
        <v>4</v>
      </c>
      <c r="AU141" s="133">
        <f t="shared" ref="AU141:AY141" si="131">AT141+3</f>
        <v>7</v>
      </c>
      <c r="AV141" s="133">
        <f t="shared" si="131"/>
        <v>10</v>
      </c>
      <c r="AW141" s="133">
        <f t="shared" si="131"/>
        <v>13</v>
      </c>
      <c r="AX141" s="133">
        <f t="shared" si="131"/>
        <v>16</v>
      </c>
      <c r="AY141" s="133">
        <f t="shared" si="131"/>
        <v>19</v>
      </c>
      <c r="AZ141" s="129" t="s">
        <v>882</v>
      </c>
      <c r="BA141" s="129" t="s">
        <v>883</v>
      </c>
      <c r="BB141" s="129" t="s">
        <v>884</v>
      </c>
      <c r="BC141" s="129" t="s">
        <v>885</v>
      </c>
      <c r="BD141" s="129" t="s">
        <v>886</v>
      </c>
      <c r="BE141" s="129" t="s">
        <v>887</v>
      </c>
      <c r="BF141" s="129" t="s">
        <v>888</v>
      </c>
      <c r="BG141" s="129" t="s">
        <v>882</v>
      </c>
      <c r="BH141" s="129" t="s">
        <v>883</v>
      </c>
      <c r="BI141" s="129" t="s">
        <v>884</v>
      </c>
      <c r="BJ141" s="129" t="s">
        <v>885</v>
      </c>
      <c r="BK141" s="129" t="s">
        <v>886</v>
      </c>
      <c r="BL141" s="129" t="s">
        <v>887</v>
      </c>
      <c r="BM141" s="129" t="s">
        <v>888</v>
      </c>
      <c r="BO141" s="154">
        <v>1</v>
      </c>
      <c r="BP141" s="155">
        <v>4</v>
      </c>
      <c r="BQ141" s="155">
        <v>7</v>
      </c>
      <c r="BR141" s="155">
        <v>10</v>
      </c>
      <c r="BS141" s="155">
        <v>13</v>
      </c>
      <c r="BT141" s="155">
        <v>16</v>
      </c>
      <c r="BU141" s="162">
        <v>19</v>
      </c>
      <c r="BV141" s="155" t="s">
        <v>882</v>
      </c>
      <c r="BW141" s="155" t="s">
        <v>883</v>
      </c>
      <c r="BX141" s="155" t="s">
        <v>884</v>
      </c>
      <c r="BY141" s="155" t="s">
        <v>885</v>
      </c>
      <c r="BZ141" s="155" t="s">
        <v>886</v>
      </c>
      <c r="CA141" s="155" t="s">
        <v>887</v>
      </c>
      <c r="CB141" s="162" t="s">
        <v>888</v>
      </c>
      <c r="CC141" s="155" t="s">
        <v>882</v>
      </c>
      <c r="CD141" s="155" t="s">
        <v>883</v>
      </c>
      <c r="CE141" s="155" t="s">
        <v>884</v>
      </c>
      <c r="CF141" s="155" t="s">
        <v>885</v>
      </c>
      <c r="CG141" s="155" t="s">
        <v>886</v>
      </c>
      <c r="CH141" s="155" t="s">
        <v>887</v>
      </c>
      <c r="CI141" s="158" t="s">
        <v>888</v>
      </c>
      <c r="CJ141" s="154">
        <v>1</v>
      </c>
      <c r="CK141" s="155">
        <v>4</v>
      </c>
      <c r="CL141" s="155">
        <v>7</v>
      </c>
      <c r="CM141" s="155">
        <v>10</v>
      </c>
      <c r="CN141" s="155">
        <v>13</v>
      </c>
      <c r="CO141" s="155">
        <v>16</v>
      </c>
      <c r="CP141" s="162">
        <v>19</v>
      </c>
      <c r="CQ141" s="155" t="s">
        <v>882</v>
      </c>
      <c r="CR141" s="155" t="s">
        <v>883</v>
      </c>
      <c r="CS141" s="155" t="s">
        <v>884</v>
      </c>
      <c r="CT141" s="155" t="s">
        <v>885</v>
      </c>
      <c r="CU141" s="155" t="s">
        <v>886</v>
      </c>
      <c r="CV141" s="155" t="s">
        <v>887</v>
      </c>
      <c r="CW141" s="162" t="s">
        <v>888</v>
      </c>
      <c r="CX141" s="155" t="s">
        <v>882</v>
      </c>
      <c r="CY141" s="155" t="s">
        <v>883</v>
      </c>
      <c r="CZ141" s="155" t="s">
        <v>884</v>
      </c>
      <c r="DA141" s="155" t="s">
        <v>885</v>
      </c>
      <c r="DB141" s="155" t="s">
        <v>886</v>
      </c>
      <c r="DC141" s="155" t="s">
        <v>887</v>
      </c>
      <c r="DD141" s="158" t="s">
        <v>888</v>
      </c>
      <c r="DE141" s="154">
        <v>1</v>
      </c>
      <c r="DF141" s="155">
        <v>4</v>
      </c>
      <c r="DG141" s="155">
        <v>7</v>
      </c>
      <c r="DH141" s="155">
        <v>10</v>
      </c>
      <c r="DI141" s="155">
        <v>13</v>
      </c>
      <c r="DJ141" s="155">
        <v>16</v>
      </c>
      <c r="DK141" s="162">
        <v>19</v>
      </c>
      <c r="DL141" s="155" t="s">
        <v>882</v>
      </c>
      <c r="DM141" s="155" t="s">
        <v>883</v>
      </c>
      <c r="DN141" s="155" t="s">
        <v>884</v>
      </c>
      <c r="DO141" s="155" t="s">
        <v>885</v>
      </c>
      <c r="DP141" s="155" t="s">
        <v>886</v>
      </c>
      <c r="DQ141" s="155" t="s">
        <v>887</v>
      </c>
      <c r="DR141" s="162" t="s">
        <v>888</v>
      </c>
      <c r="DS141" s="155" t="s">
        <v>882</v>
      </c>
      <c r="DT141" s="155" t="s">
        <v>883</v>
      </c>
      <c r="DU141" s="155" t="s">
        <v>884</v>
      </c>
      <c r="DV141" s="155" t="s">
        <v>885</v>
      </c>
      <c r="DW141" s="155" t="s">
        <v>886</v>
      </c>
      <c r="DX141" s="155" t="s">
        <v>887</v>
      </c>
      <c r="DY141" s="158" t="s">
        <v>888</v>
      </c>
      <c r="DZ141" s="154">
        <v>1</v>
      </c>
      <c r="EA141" s="155">
        <v>4</v>
      </c>
      <c r="EB141" s="155">
        <v>7</v>
      </c>
      <c r="EC141" s="155">
        <v>10</v>
      </c>
      <c r="ED141" s="155">
        <v>13</v>
      </c>
      <c r="EE141" s="155">
        <v>16</v>
      </c>
      <c r="EF141" s="162">
        <v>19</v>
      </c>
      <c r="EG141" s="155" t="s">
        <v>882</v>
      </c>
      <c r="EH141" s="155" t="s">
        <v>883</v>
      </c>
      <c r="EI141" s="155" t="s">
        <v>884</v>
      </c>
      <c r="EJ141" s="155" t="s">
        <v>885</v>
      </c>
      <c r="EK141" s="155" t="s">
        <v>886</v>
      </c>
      <c r="EL141" s="155" t="s">
        <v>887</v>
      </c>
      <c r="EM141" s="162" t="s">
        <v>888</v>
      </c>
      <c r="EN141" s="155" t="s">
        <v>882</v>
      </c>
      <c r="EO141" s="155" t="s">
        <v>883</v>
      </c>
      <c r="EP141" s="155" t="s">
        <v>884</v>
      </c>
      <c r="EQ141" s="155" t="s">
        <v>885</v>
      </c>
      <c r="ER141" s="155" t="s">
        <v>886</v>
      </c>
      <c r="ES141" s="155" t="s">
        <v>887</v>
      </c>
      <c r="ET141" s="158" t="s">
        <v>888</v>
      </c>
      <c r="EU141" s="154">
        <v>1</v>
      </c>
      <c r="EV141" s="155">
        <v>4</v>
      </c>
      <c r="EW141" s="155">
        <v>7</v>
      </c>
      <c r="EX141" s="155">
        <v>10</v>
      </c>
      <c r="EY141" s="155">
        <v>13</v>
      </c>
      <c r="EZ141" s="155">
        <v>16</v>
      </c>
      <c r="FA141" s="162">
        <v>19</v>
      </c>
      <c r="FB141" s="155" t="s">
        <v>882</v>
      </c>
      <c r="FC141" s="155" t="s">
        <v>883</v>
      </c>
      <c r="FD141" s="155" t="s">
        <v>884</v>
      </c>
      <c r="FE141" s="155" t="s">
        <v>885</v>
      </c>
      <c r="FF141" s="155" t="s">
        <v>886</v>
      </c>
      <c r="FG141" s="155" t="s">
        <v>887</v>
      </c>
      <c r="FH141" s="162" t="s">
        <v>888</v>
      </c>
      <c r="FI141" s="155" t="s">
        <v>882</v>
      </c>
      <c r="FJ141" s="155" t="s">
        <v>883</v>
      </c>
      <c r="FK141" s="155" t="s">
        <v>884</v>
      </c>
      <c r="FL141" s="155" t="s">
        <v>885</v>
      </c>
      <c r="FM141" s="155" t="s">
        <v>886</v>
      </c>
      <c r="FN141" s="155" t="s">
        <v>887</v>
      </c>
      <c r="FO141" s="158" t="s">
        <v>888</v>
      </c>
      <c r="FP141" s="154">
        <v>1</v>
      </c>
      <c r="FQ141" s="155">
        <v>4</v>
      </c>
      <c r="FR141" s="155">
        <v>7</v>
      </c>
      <c r="FS141" s="155">
        <v>10</v>
      </c>
      <c r="FT141" s="155">
        <v>13</v>
      </c>
      <c r="FU141" s="155">
        <v>16</v>
      </c>
      <c r="FV141" s="162">
        <v>19</v>
      </c>
      <c r="FW141" s="155" t="s">
        <v>882</v>
      </c>
      <c r="FX141" s="155" t="s">
        <v>883</v>
      </c>
      <c r="FY141" s="155" t="s">
        <v>884</v>
      </c>
      <c r="FZ141" s="155" t="s">
        <v>885</v>
      </c>
      <c r="GA141" s="155" t="s">
        <v>886</v>
      </c>
      <c r="GB141" s="155" t="s">
        <v>887</v>
      </c>
      <c r="GC141" s="162" t="s">
        <v>888</v>
      </c>
      <c r="GD141" s="155" t="s">
        <v>882</v>
      </c>
      <c r="GE141" s="155" t="s">
        <v>883</v>
      </c>
      <c r="GF141" s="155" t="s">
        <v>884</v>
      </c>
      <c r="GG141" s="155" t="s">
        <v>885</v>
      </c>
      <c r="GH141" s="155" t="s">
        <v>886</v>
      </c>
      <c r="GI141" s="155" t="s">
        <v>887</v>
      </c>
      <c r="GJ141" s="158" t="s">
        <v>888</v>
      </c>
    </row>
    <row r="142" spans="1:192" outlineLevel="1">
      <c r="A142">
        <v>2</v>
      </c>
      <c r="B142" t="s">
        <v>1880</v>
      </c>
      <c r="C142" s="12">
        <v>1</v>
      </c>
      <c r="D142" s="12" t="b">
        <v>0</v>
      </c>
      <c r="E142" s="12">
        <v>60</v>
      </c>
      <c r="F142" s="26">
        <v>150</v>
      </c>
      <c r="G142" s="26">
        <v>364</v>
      </c>
      <c r="H142" s="12" t="s">
        <v>34</v>
      </c>
      <c r="I142" s="12" t="s">
        <v>34</v>
      </c>
      <c r="J142" s="12" t="s">
        <v>34</v>
      </c>
      <c r="K142" s="12" t="s">
        <v>34</v>
      </c>
      <c r="L142" s="12">
        <v>500</v>
      </c>
      <c r="M142" s="237" t="s">
        <v>34</v>
      </c>
      <c r="N142" s="115">
        <v>0</v>
      </c>
      <c r="O142" s="12">
        <v>2</v>
      </c>
      <c r="P142">
        <v>0</v>
      </c>
      <c r="W142" s="29" t="s">
        <v>896</v>
      </c>
      <c r="X142" s="134" t="s">
        <v>8</v>
      </c>
      <c r="Y142" s="131" t="str">
        <f>X142</f>
        <v>2:3</v>
      </c>
      <c r="Z142" s="131" t="str">
        <f t="shared" ref="Z142:AD142" si="132">Y142</f>
        <v>2:3</v>
      </c>
      <c r="AA142" s="131" t="str">
        <f t="shared" si="132"/>
        <v>2:3</v>
      </c>
      <c r="AB142" s="131" t="str">
        <f t="shared" si="132"/>
        <v>2:3</v>
      </c>
      <c r="AC142" s="131" t="str">
        <f t="shared" si="132"/>
        <v>2:3</v>
      </c>
      <c r="AD142" s="131" t="str">
        <f t="shared" si="132"/>
        <v>2:3</v>
      </c>
      <c r="AS142" s="131" t="str">
        <f t="shared" ref="AS142:AY143" si="133">X142</f>
        <v>2:3</v>
      </c>
      <c r="AT142" s="131" t="str">
        <f t="shared" si="133"/>
        <v>2:3</v>
      </c>
      <c r="AU142" s="131" t="str">
        <f t="shared" si="133"/>
        <v>2:3</v>
      </c>
      <c r="AV142" s="131" t="str">
        <f t="shared" si="133"/>
        <v>2:3</v>
      </c>
      <c r="AW142" s="131" t="str">
        <f t="shared" si="133"/>
        <v>2:3</v>
      </c>
      <c r="AX142" s="131" t="str">
        <f t="shared" si="133"/>
        <v>2:3</v>
      </c>
      <c r="AY142" s="131" t="str">
        <f t="shared" si="133"/>
        <v>2:3</v>
      </c>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outlineLevel="1">
      <c r="A143">
        <v>3</v>
      </c>
      <c r="B143" t="s">
        <v>1644</v>
      </c>
      <c r="C143" s="12">
        <v>1</v>
      </c>
      <c r="D143" s="12" t="b">
        <v>1</v>
      </c>
      <c r="E143" s="12">
        <v>60</v>
      </c>
      <c r="F143" s="26" t="s">
        <v>34</v>
      </c>
      <c r="G143" s="26" t="s">
        <v>34</v>
      </c>
      <c r="H143" s="12" t="s">
        <v>34</v>
      </c>
      <c r="I143" s="12" t="s">
        <v>34</v>
      </c>
      <c r="J143" s="12" t="s">
        <v>34</v>
      </c>
      <c r="K143" s="12" t="s">
        <v>34</v>
      </c>
      <c r="L143" s="12">
        <v>500</v>
      </c>
      <c r="M143" s="237" t="s">
        <v>34</v>
      </c>
      <c r="N143" s="115" t="s">
        <v>34</v>
      </c>
      <c r="O143" s="12">
        <v>1</v>
      </c>
      <c r="P143" s="12">
        <v>1</v>
      </c>
      <c r="W143" s="29" t="s">
        <v>878</v>
      </c>
      <c r="X143" s="134" t="str">
        <f>X141&amp;":"&amp;X141+1</f>
        <v>1:2</v>
      </c>
      <c r="Y143" s="130" t="str">
        <f t="shared" ref="Y143:AD143" si="134">Y141&amp;":"&amp;Y141+1</f>
        <v>4:5</v>
      </c>
      <c r="Z143" s="130" t="str">
        <f t="shared" si="134"/>
        <v>7:8</v>
      </c>
      <c r="AA143" s="130" t="str">
        <f t="shared" si="134"/>
        <v>10:11</v>
      </c>
      <c r="AB143" s="130" t="str">
        <f t="shared" si="134"/>
        <v>13:14</v>
      </c>
      <c r="AC143" s="130" t="str">
        <f t="shared" si="134"/>
        <v>16:17</v>
      </c>
      <c r="AD143" s="130" t="str">
        <f t="shared" si="134"/>
        <v>19:20</v>
      </c>
      <c r="AS143" s="131" t="str">
        <f t="shared" si="133"/>
        <v>1:2</v>
      </c>
      <c r="AT143" s="131" t="str">
        <f t="shared" si="133"/>
        <v>4:5</v>
      </c>
      <c r="AU143" s="131" t="str">
        <f t="shared" si="133"/>
        <v>7:8</v>
      </c>
      <c r="AV143" s="131" t="str">
        <f t="shared" si="133"/>
        <v>10:11</v>
      </c>
      <c r="AW143" s="131" t="str">
        <f t="shared" si="133"/>
        <v>13:14</v>
      </c>
      <c r="AX143" s="131" t="str">
        <f t="shared" si="133"/>
        <v>16:17</v>
      </c>
      <c r="AY143" s="131" t="str">
        <f t="shared" si="133"/>
        <v>19:20</v>
      </c>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outlineLevel="1">
      <c r="A144">
        <v>4</v>
      </c>
      <c r="B144" t="s">
        <v>863</v>
      </c>
      <c r="C144" s="12">
        <v>5</v>
      </c>
      <c r="D144" s="12" t="b">
        <v>0</v>
      </c>
      <c r="E144" s="12">
        <v>70</v>
      </c>
      <c r="F144" s="26" t="s">
        <v>34</v>
      </c>
      <c r="G144" s="26" t="s">
        <v>34</v>
      </c>
      <c r="H144" s="12" t="s">
        <v>34</v>
      </c>
      <c r="I144" s="12" t="s">
        <v>34</v>
      </c>
      <c r="J144" s="12" t="s">
        <v>34</v>
      </c>
      <c r="K144" s="12" t="s">
        <v>34</v>
      </c>
      <c r="L144" s="12">
        <v>0</v>
      </c>
      <c r="M144" s="237" t="s">
        <v>34</v>
      </c>
      <c r="N144" s="115" t="s">
        <v>34</v>
      </c>
      <c r="O144" s="12">
        <v>1</v>
      </c>
      <c r="P144" s="12">
        <v>1</v>
      </c>
      <c r="W144" s="29" t="s">
        <v>897</v>
      </c>
      <c r="X144" s="135" t="s">
        <v>6</v>
      </c>
      <c r="Y144" s="131" t="str">
        <f t="shared" ref="Y144:AD144" si="135">X144</f>
        <v>0:1</v>
      </c>
      <c r="Z144" s="131" t="str">
        <f t="shared" si="135"/>
        <v>0:1</v>
      </c>
      <c r="AA144" s="131" t="str">
        <f t="shared" si="135"/>
        <v>0:1</v>
      </c>
      <c r="AB144" s="131" t="str">
        <f t="shared" si="135"/>
        <v>0:1</v>
      </c>
      <c r="AC144" s="131" t="str">
        <f t="shared" si="135"/>
        <v>0:1</v>
      </c>
      <c r="AD144" s="131" t="str">
        <f t="shared" si="135"/>
        <v>0:1</v>
      </c>
      <c r="AS144" s="135" t="s">
        <v>168</v>
      </c>
      <c r="AT144" s="131" t="str">
        <f t="shared" ref="AT144:AY144" si="136">AS144</f>
        <v>3:4</v>
      </c>
      <c r="AU144" s="131" t="str">
        <f t="shared" si="136"/>
        <v>3:4</v>
      </c>
      <c r="AV144" s="131" t="str">
        <f t="shared" si="136"/>
        <v>3:4</v>
      </c>
      <c r="AW144" s="131" t="str">
        <f t="shared" si="136"/>
        <v>3:4</v>
      </c>
      <c r="AX144" s="131" t="str">
        <f t="shared" si="136"/>
        <v>3:4</v>
      </c>
      <c r="AY144" s="131" t="str">
        <f t="shared" si="136"/>
        <v>3:4</v>
      </c>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ollapsed="1">
      <c r="A146" s="16" t="s">
        <v>904</v>
      </c>
    </row>
    <row r="147" spans="1:122" hidden="1"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42.75" hidden="1" customHeight="1" outlineLevel="1">
      <c r="A148">
        <f>COUNTA($B$157:$B$161)</f>
        <v>5</v>
      </c>
      <c r="B148" t="s">
        <v>905</v>
      </c>
      <c r="C148" s="137">
        <v>0</v>
      </c>
      <c r="D148" s="137">
        <f>C148</f>
        <v>0</v>
      </c>
      <c r="E148" s="137">
        <f t="shared" ref="E148:BP148" si="137">D148</f>
        <v>0</v>
      </c>
      <c r="F148" s="137">
        <f t="shared" si="137"/>
        <v>0</v>
      </c>
      <c r="G148" s="137">
        <f t="shared" si="137"/>
        <v>0</v>
      </c>
      <c r="H148" s="137">
        <f t="shared" si="137"/>
        <v>0</v>
      </c>
      <c r="I148" s="137">
        <f t="shared" si="137"/>
        <v>0</v>
      </c>
      <c r="J148" s="137">
        <f t="shared" si="137"/>
        <v>0</v>
      </c>
      <c r="K148" s="137">
        <f t="shared" si="137"/>
        <v>0</v>
      </c>
      <c r="L148" s="137">
        <f t="shared" si="137"/>
        <v>0</v>
      </c>
      <c r="M148" s="137">
        <f t="shared" si="137"/>
        <v>0</v>
      </c>
      <c r="N148" s="137">
        <f t="shared" si="137"/>
        <v>0</v>
      </c>
      <c r="O148" s="137">
        <f t="shared" si="137"/>
        <v>0</v>
      </c>
      <c r="P148" s="137">
        <f t="shared" si="137"/>
        <v>0</v>
      </c>
      <c r="Q148" s="137">
        <f t="shared" si="137"/>
        <v>0</v>
      </c>
      <c r="R148" s="137">
        <v>1</v>
      </c>
      <c r="S148" s="137">
        <f>R148</f>
        <v>1</v>
      </c>
      <c r="T148" s="137">
        <f t="shared" si="137"/>
        <v>1</v>
      </c>
      <c r="U148" s="137">
        <f t="shared" si="137"/>
        <v>1</v>
      </c>
      <c r="V148" s="137">
        <f t="shared" si="137"/>
        <v>1</v>
      </c>
      <c r="W148" s="137">
        <f t="shared" si="137"/>
        <v>1</v>
      </c>
      <c r="X148" s="137">
        <f t="shared" si="137"/>
        <v>1</v>
      </c>
      <c r="Y148" s="137">
        <f t="shared" si="137"/>
        <v>1</v>
      </c>
      <c r="Z148" s="137">
        <f t="shared" si="137"/>
        <v>1</v>
      </c>
      <c r="AA148" s="137">
        <f t="shared" si="137"/>
        <v>1</v>
      </c>
      <c r="AB148" s="137">
        <f t="shared" si="137"/>
        <v>1</v>
      </c>
      <c r="AC148" s="137">
        <f t="shared" si="137"/>
        <v>1</v>
      </c>
      <c r="AD148" s="137">
        <f t="shared" si="137"/>
        <v>1</v>
      </c>
      <c r="AE148" s="137">
        <f t="shared" si="137"/>
        <v>1</v>
      </c>
      <c r="AF148" s="137">
        <f t="shared" si="137"/>
        <v>1</v>
      </c>
      <c r="AG148" s="137">
        <v>2</v>
      </c>
      <c r="AH148" s="137">
        <f>AG148</f>
        <v>2</v>
      </c>
      <c r="AI148" s="137">
        <f t="shared" si="137"/>
        <v>2</v>
      </c>
      <c r="AJ148" s="137">
        <f t="shared" si="137"/>
        <v>2</v>
      </c>
      <c r="AK148" s="137">
        <f t="shared" si="137"/>
        <v>2</v>
      </c>
      <c r="AL148" s="137">
        <f t="shared" si="137"/>
        <v>2</v>
      </c>
      <c r="AM148" s="137">
        <f t="shared" si="137"/>
        <v>2</v>
      </c>
      <c r="AN148" s="137">
        <f t="shared" si="137"/>
        <v>2</v>
      </c>
      <c r="AO148" s="137">
        <f t="shared" si="137"/>
        <v>2</v>
      </c>
      <c r="AP148" s="137">
        <f t="shared" si="137"/>
        <v>2</v>
      </c>
      <c r="AQ148" s="137">
        <f t="shared" si="137"/>
        <v>2</v>
      </c>
      <c r="AR148" s="137">
        <f t="shared" si="137"/>
        <v>2</v>
      </c>
      <c r="AS148" s="137">
        <f t="shared" si="137"/>
        <v>2</v>
      </c>
      <c r="AT148" s="137">
        <f t="shared" si="137"/>
        <v>2</v>
      </c>
      <c r="AU148" s="137">
        <f t="shared" si="137"/>
        <v>2</v>
      </c>
      <c r="AV148" s="137">
        <v>3</v>
      </c>
      <c r="AW148" s="137">
        <f>AV148</f>
        <v>3</v>
      </c>
      <c r="AX148" s="137">
        <f t="shared" si="137"/>
        <v>3</v>
      </c>
      <c r="AY148" s="137">
        <f t="shared" si="137"/>
        <v>3</v>
      </c>
      <c r="AZ148" s="137">
        <f t="shared" si="137"/>
        <v>3</v>
      </c>
      <c r="BA148" s="137">
        <f t="shared" si="137"/>
        <v>3</v>
      </c>
      <c r="BB148" s="137">
        <f t="shared" si="137"/>
        <v>3</v>
      </c>
      <c r="BC148" s="137">
        <f t="shared" si="137"/>
        <v>3</v>
      </c>
      <c r="BD148" s="137">
        <f t="shared" si="137"/>
        <v>3</v>
      </c>
      <c r="BE148" s="137">
        <f t="shared" si="137"/>
        <v>3</v>
      </c>
      <c r="BF148" s="137">
        <f t="shared" si="137"/>
        <v>3</v>
      </c>
      <c r="BG148" s="137">
        <f t="shared" si="137"/>
        <v>3</v>
      </c>
      <c r="BH148" s="137">
        <f t="shared" si="137"/>
        <v>3</v>
      </c>
      <c r="BI148" s="137">
        <f t="shared" si="137"/>
        <v>3</v>
      </c>
      <c r="BJ148" s="137">
        <f t="shared" si="137"/>
        <v>3</v>
      </c>
      <c r="BK148" s="137">
        <v>4</v>
      </c>
      <c r="BL148" s="137">
        <f>BK148</f>
        <v>4</v>
      </c>
      <c r="BM148" s="137">
        <f t="shared" si="137"/>
        <v>4</v>
      </c>
      <c r="BN148" s="137">
        <f t="shared" si="137"/>
        <v>4</v>
      </c>
      <c r="BO148" s="137">
        <f t="shared" si="137"/>
        <v>4</v>
      </c>
      <c r="BP148" s="137">
        <f t="shared" si="137"/>
        <v>4</v>
      </c>
      <c r="BQ148" s="137">
        <f t="shared" ref="BQ148:BY148" si="138">BP148</f>
        <v>4</v>
      </c>
      <c r="BR148" s="137">
        <f t="shared" si="138"/>
        <v>4</v>
      </c>
      <c r="BS148" s="137">
        <f t="shared" si="138"/>
        <v>4</v>
      </c>
      <c r="BT148" s="137">
        <f t="shared" si="138"/>
        <v>4</v>
      </c>
      <c r="BU148" s="137">
        <f t="shared" si="138"/>
        <v>4</v>
      </c>
      <c r="BV148" s="137">
        <f t="shared" si="138"/>
        <v>4</v>
      </c>
      <c r="BW148" s="137">
        <f t="shared" si="138"/>
        <v>4</v>
      </c>
      <c r="BX148" s="137">
        <f t="shared" si="138"/>
        <v>4</v>
      </c>
      <c r="BY148" s="137">
        <f t="shared" si="138"/>
        <v>4</v>
      </c>
      <c r="BZ148" s="137">
        <v>5</v>
      </c>
      <c r="CA148" s="137">
        <f>BZ148</f>
        <v>5</v>
      </c>
      <c r="CB148" s="137">
        <f t="shared" ref="CB148:CN148" si="139">CA148</f>
        <v>5</v>
      </c>
      <c r="CC148" s="137">
        <f t="shared" si="139"/>
        <v>5</v>
      </c>
      <c r="CD148" s="137">
        <f t="shared" si="139"/>
        <v>5</v>
      </c>
      <c r="CE148" s="137">
        <f t="shared" si="139"/>
        <v>5</v>
      </c>
      <c r="CF148" s="137">
        <f t="shared" si="139"/>
        <v>5</v>
      </c>
      <c r="CG148" s="137">
        <f t="shared" si="139"/>
        <v>5</v>
      </c>
      <c r="CH148" s="137">
        <f t="shared" si="139"/>
        <v>5</v>
      </c>
      <c r="CI148" s="137">
        <f t="shared" si="139"/>
        <v>5</v>
      </c>
      <c r="CJ148" s="137">
        <f t="shared" si="139"/>
        <v>5</v>
      </c>
      <c r="CK148" s="137">
        <f t="shared" si="139"/>
        <v>5</v>
      </c>
      <c r="CL148" s="137">
        <f t="shared" si="139"/>
        <v>5</v>
      </c>
      <c r="CM148" s="137">
        <f t="shared" si="139"/>
        <v>5</v>
      </c>
      <c r="CN148" s="137">
        <f t="shared" si="139"/>
        <v>5</v>
      </c>
      <c r="CO148" s="137">
        <v>6</v>
      </c>
      <c r="CP148" s="137">
        <f>CO148</f>
        <v>6</v>
      </c>
      <c r="CQ148" s="137">
        <f t="shared" ref="CQ148:DC148" si="140">CP148</f>
        <v>6</v>
      </c>
      <c r="CR148" s="137">
        <f t="shared" si="140"/>
        <v>6</v>
      </c>
      <c r="CS148" s="137">
        <f t="shared" si="140"/>
        <v>6</v>
      </c>
      <c r="CT148" s="137">
        <f t="shared" si="140"/>
        <v>6</v>
      </c>
      <c r="CU148" s="137">
        <f t="shared" si="140"/>
        <v>6</v>
      </c>
      <c r="CV148" s="137">
        <f t="shared" si="140"/>
        <v>6</v>
      </c>
      <c r="CW148" s="137">
        <f t="shared" si="140"/>
        <v>6</v>
      </c>
      <c r="CX148" s="137">
        <f t="shared" si="140"/>
        <v>6</v>
      </c>
      <c r="CY148" s="137">
        <f t="shared" si="140"/>
        <v>6</v>
      </c>
      <c r="CZ148" s="137">
        <f t="shared" si="140"/>
        <v>6</v>
      </c>
      <c r="DA148" s="137">
        <f t="shared" si="140"/>
        <v>6</v>
      </c>
      <c r="DB148" s="137">
        <f t="shared" si="140"/>
        <v>6</v>
      </c>
      <c r="DC148" s="137">
        <f t="shared" si="140"/>
        <v>6</v>
      </c>
      <c r="DD148" s="137">
        <v>7</v>
      </c>
      <c r="DE148" s="137">
        <f>DD148</f>
        <v>7</v>
      </c>
      <c r="DF148" s="137">
        <f t="shared" ref="DF148:DR148" si="141">DE148</f>
        <v>7</v>
      </c>
      <c r="DG148" s="137">
        <f t="shared" si="141"/>
        <v>7</v>
      </c>
      <c r="DH148" s="137">
        <f t="shared" si="141"/>
        <v>7</v>
      </c>
      <c r="DI148" s="137">
        <f t="shared" si="141"/>
        <v>7</v>
      </c>
      <c r="DJ148" s="137">
        <f t="shared" si="141"/>
        <v>7</v>
      </c>
      <c r="DK148" s="137">
        <f t="shared" si="141"/>
        <v>7</v>
      </c>
      <c r="DL148" s="137">
        <f t="shared" si="141"/>
        <v>7</v>
      </c>
      <c r="DM148" s="137">
        <f t="shared" si="141"/>
        <v>7</v>
      </c>
      <c r="DN148" s="137">
        <f t="shared" si="141"/>
        <v>7</v>
      </c>
      <c r="DO148" s="137">
        <f t="shared" si="141"/>
        <v>7</v>
      </c>
      <c r="DP148" s="137">
        <f t="shared" si="141"/>
        <v>7</v>
      </c>
      <c r="DQ148" s="137">
        <f t="shared" si="141"/>
        <v>7</v>
      </c>
      <c r="DR148" s="137">
        <f t="shared" si="141"/>
        <v>7</v>
      </c>
    </row>
    <row r="149" spans="1:122" hidden="1" outlineLevel="1">
      <c r="A149">
        <v>1</v>
      </c>
      <c r="B149" t="s">
        <v>1004</v>
      </c>
      <c r="C149" s="140" t="str">
        <f t="shared" ref="C149:AH149" si="142">IFERROR(INDEX(LMU_Data,(C$148*$A$148)+$A149,(d.Region-1)*15+C$147)-1,"-")</f>
        <v>-</v>
      </c>
      <c r="D149" s="140" t="str">
        <f t="shared" si="142"/>
        <v>-</v>
      </c>
      <c r="E149" s="140" t="str">
        <f t="shared" si="142"/>
        <v>-</v>
      </c>
      <c r="F149" s="140" t="str">
        <f t="shared" si="142"/>
        <v>-</v>
      </c>
      <c r="G149" s="140" t="str">
        <f t="shared" si="142"/>
        <v>-</v>
      </c>
      <c r="H149" s="140" t="str">
        <f t="shared" si="142"/>
        <v>-</v>
      </c>
      <c r="I149" s="140" t="str">
        <f t="shared" si="142"/>
        <v>-</v>
      </c>
      <c r="J149" s="140" t="str">
        <f t="shared" si="142"/>
        <v>-</v>
      </c>
      <c r="K149" s="140" t="str">
        <f t="shared" si="142"/>
        <v>-</v>
      </c>
      <c r="L149" s="140" t="str">
        <f t="shared" si="142"/>
        <v>-</v>
      </c>
      <c r="M149" s="140" t="str">
        <f t="shared" si="142"/>
        <v>-</v>
      </c>
      <c r="N149" s="140" t="str">
        <f t="shared" si="142"/>
        <v>-</v>
      </c>
      <c r="O149" s="140" t="str">
        <f t="shared" si="142"/>
        <v>-</v>
      </c>
      <c r="P149" s="140" t="str">
        <f t="shared" si="142"/>
        <v>-</v>
      </c>
      <c r="Q149" s="140" t="str">
        <f t="shared" si="142"/>
        <v>-</v>
      </c>
      <c r="R149" s="140" t="str">
        <f t="shared" si="142"/>
        <v>-</v>
      </c>
      <c r="S149" s="140" t="str">
        <f t="shared" si="142"/>
        <v>-</v>
      </c>
      <c r="T149" s="140" t="str">
        <f t="shared" si="142"/>
        <v>-</v>
      </c>
      <c r="U149" s="140" t="str">
        <f t="shared" si="142"/>
        <v>-</v>
      </c>
      <c r="V149" s="140" t="str">
        <f t="shared" si="142"/>
        <v>-</v>
      </c>
      <c r="W149" s="140" t="str">
        <f t="shared" si="142"/>
        <v>-</v>
      </c>
      <c r="X149" s="140" t="str">
        <f t="shared" si="142"/>
        <v>-</v>
      </c>
      <c r="Y149" s="140" t="str">
        <f t="shared" si="142"/>
        <v>-</v>
      </c>
      <c r="Z149" s="140" t="str">
        <f t="shared" si="142"/>
        <v>-</v>
      </c>
      <c r="AA149" s="140" t="str">
        <f t="shared" si="142"/>
        <v>-</v>
      </c>
      <c r="AB149" s="140" t="str">
        <f t="shared" si="142"/>
        <v>-</v>
      </c>
      <c r="AC149" s="140" t="str">
        <f t="shared" si="142"/>
        <v>-</v>
      </c>
      <c r="AD149" s="140" t="str">
        <f t="shared" si="142"/>
        <v>-</v>
      </c>
      <c r="AE149" s="140" t="str">
        <f t="shared" si="142"/>
        <v>-</v>
      </c>
      <c r="AF149" s="140" t="str">
        <f t="shared" si="142"/>
        <v>-</v>
      </c>
      <c r="AG149" s="140">
        <f t="shared" si="142"/>
        <v>0</v>
      </c>
      <c r="AH149" s="140">
        <f t="shared" si="142"/>
        <v>13</v>
      </c>
      <c r="AI149" s="140">
        <f t="shared" ref="AI149:BN149" si="143">IFERROR(INDEX(LMU_Data,(AI$148*$A$148)+$A149,(d.Region-1)*15+AI$147)-1,"-")</f>
        <v>14</v>
      </c>
      <c r="AJ149" s="140">
        <f t="shared" si="143"/>
        <v>27</v>
      </c>
      <c r="AK149" s="140">
        <f t="shared" si="143"/>
        <v>33</v>
      </c>
      <c r="AL149" s="140">
        <f t="shared" si="143"/>
        <v>15</v>
      </c>
      <c r="AM149" s="140">
        <f t="shared" si="143"/>
        <v>26</v>
      </c>
      <c r="AN149" s="140">
        <f t="shared" si="143"/>
        <v>32</v>
      </c>
      <c r="AO149" s="140">
        <f t="shared" si="143"/>
        <v>16</v>
      </c>
      <c r="AP149" s="140">
        <f t="shared" si="143"/>
        <v>25</v>
      </c>
      <c r="AQ149" s="140">
        <f t="shared" si="143"/>
        <v>30</v>
      </c>
      <c r="AR149" s="140">
        <f t="shared" si="143"/>
        <v>3</v>
      </c>
      <c r="AS149" s="140">
        <f t="shared" si="143"/>
        <v>4</v>
      </c>
      <c r="AT149" s="140">
        <f t="shared" si="143"/>
        <v>6</v>
      </c>
      <c r="AU149" s="140">
        <f t="shared" si="143"/>
        <v>31</v>
      </c>
      <c r="AV149" s="140">
        <f t="shared" si="143"/>
        <v>22</v>
      </c>
      <c r="AW149" s="140">
        <f t="shared" si="143"/>
        <v>23</v>
      </c>
      <c r="AX149" s="140">
        <f t="shared" si="143"/>
        <v>24</v>
      </c>
      <c r="AY149" s="140">
        <f t="shared" si="143"/>
        <v>25</v>
      </c>
      <c r="AZ149" s="140">
        <f t="shared" si="143"/>
        <v>26</v>
      </c>
      <c r="BA149" s="140">
        <f t="shared" si="143"/>
        <v>27</v>
      </c>
      <c r="BB149" s="140">
        <f t="shared" si="143"/>
        <v>28</v>
      </c>
      <c r="BC149" s="140">
        <f t="shared" si="143"/>
        <v>29</v>
      </c>
      <c r="BD149" s="140">
        <f t="shared" si="143"/>
        <v>11</v>
      </c>
      <c r="BE149" s="140">
        <f t="shared" si="143"/>
        <v>12</v>
      </c>
      <c r="BF149" s="140">
        <f t="shared" si="143"/>
        <v>10</v>
      </c>
      <c r="BG149" s="140">
        <f t="shared" si="143"/>
        <v>0</v>
      </c>
      <c r="BH149" s="140">
        <f t="shared" si="143"/>
        <v>27</v>
      </c>
      <c r="BI149" s="140">
        <f t="shared" si="143"/>
        <v>33</v>
      </c>
      <c r="BJ149" s="140">
        <f t="shared" si="143"/>
        <v>26</v>
      </c>
      <c r="BK149" s="140">
        <f t="shared" si="143"/>
        <v>22</v>
      </c>
      <c r="BL149" s="140">
        <f t="shared" si="143"/>
        <v>23</v>
      </c>
      <c r="BM149" s="140">
        <f t="shared" si="143"/>
        <v>24</v>
      </c>
      <c r="BN149" s="140">
        <f t="shared" si="143"/>
        <v>25</v>
      </c>
      <c r="BO149" s="140">
        <f t="shared" ref="BO149:CT149" si="144">IFERROR(INDEX(LMU_Data,(BO$148*$A$148)+$A149,(d.Region-1)*15+BO$147)-1,"-")</f>
        <v>26</v>
      </c>
      <c r="BP149" s="140">
        <f t="shared" si="144"/>
        <v>27</v>
      </c>
      <c r="BQ149" s="140">
        <f t="shared" si="144"/>
        <v>28</v>
      </c>
      <c r="BR149" s="140">
        <f t="shared" si="144"/>
        <v>29</v>
      </c>
      <c r="BS149" s="140">
        <f t="shared" si="144"/>
        <v>11</v>
      </c>
      <c r="BT149" s="140">
        <f t="shared" si="144"/>
        <v>12</v>
      </c>
      <c r="BU149" s="140">
        <f t="shared" si="144"/>
        <v>26</v>
      </c>
      <c r="BV149" s="140">
        <f t="shared" si="144"/>
        <v>16</v>
      </c>
      <c r="BW149" s="140">
        <f t="shared" si="144"/>
        <v>25</v>
      </c>
      <c r="BX149" s="140">
        <f t="shared" si="144"/>
        <v>30</v>
      </c>
      <c r="BY149" s="140">
        <f t="shared" si="144"/>
        <v>3</v>
      </c>
      <c r="BZ149" s="140" t="str">
        <f t="shared" si="144"/>
        <v>-</v>
      </c>
      <c r="CA149" s="140" t="str">
        <f t="shared" si="144"/>
        <v>-</v>
      </c>
      <c r="CB149" s="140" t="str">
        <f t="shared" si="144"/>
        <v>-</v>
      </c>
      <c r="CC149" s="140" t="str">
        <f t="shared" si="144"/>
        <v>-</v>
      </c>
      <c r="CD149" s="140" t="str">
        <f t="shared" si="144"/>
        <v>-</v>
      </c>
      <c r="CE149" s="140" t="str">
        <f t="shared" si="144"/>
        <v>-</v>
      </c>
      <c r="CF149" s="140" t="str">
        <f t="shared" si="144"/>
        <v>-</v>
      </c>
      <c r="CG149" s="140" t="str">
        <f t="shared" si="144"/>
        <v>-</v>
      </c>
      <c r="CH149" s="140" t="str">
        <f t="shared" si="144"/>
        <v>-</v>
      </c>
      <c r="CI149" s="140" t="str">
        <f t="shared" si="144"/>
        <v>-</v>
      </c>
      <c r="CJ149" s="140" t="str">
        <f t="shared" si="144"/>
        <v>-</v>
      </c>
      <c r="CK149" s="140" t="str">
        <f t="shared" si="144"/>
        <v>-</v>
      </c>
      <c r="CL149" s="140" t="str">
        <f t="shared" si="144"/>
        <v>-</v>
      </c>
      <c r="CM149" s="140" t="str">
        <f t="shared" si="144"/>
        <v>-</v>
      </c>
      <c r="CN149" s="140" t="str">
        <f t="shared" si="144"/>
        <v>-</v>
      </c>
      <c r="CO149" s="140" t="str">
        <f t="shared" si="144"/>
        <v>-</v>
      </c>
      <c r="CP149" s="140" t="str">
        <f t="shared" si="144"/>
        <v>-</v>
      </c>
      <c r="CQ149" s="140" t="str">
        <f t="shared" si="144"/>
        <v>-</v>
      </c>
      <c r="CR149" s="140" t="str">
        <f t="shared" si="144"/>
        <v>-</v>
      </c>
      <c r="CS149" s="140" t="str">
        <f t="shared" si="144"/>
        <v>-</v>
      </c>
      <c r="CT149" s="140" t="str">
        <f t="shared" si="144"/>
        <v>-</v>
      </c>
      <c r="CU149" s="140" t="str">
        <f t="shared" ref="CU149:DR149" si="145">IFERROR(INDEX(LMU_Data,(CU$148*$A$148)+$A149,(d.Region-1)*15+CU$147)-1,"-")</f>
        <v>-</v>
      </c>
      <c r="CV149" s="140" t="str">
        <f t="shared" si="145"/>
        <v>-</v>
      </c>
      <c r="CW149" s="140" t="str">
        <f t="shared" si="145"/>
        <v>-</v>
      </c>
      <c r="CX149" s="140" t="str">
        <f t="shared" si="145"/>
        <v>-</v>
      </c>
      <c r="CY149" s="140" t="str">
        <f t="shared" si="145"/>
        <v>-</v>
      </c>
      <c r="CZ149" s="140" t="str">
        <f t="shared" si="145"/>
        <v>-</v>
      </c>
      <c r="DA149" s="140" t="str">
        <f t="shared" si="145"/>
        <v>-</v>
      </c>
      <c r="DB149" s="140" t="str">
        <f t="shared" si="145"/>
        <v>-</v>
      </c>
      <c r="DC149" s="140" t="str">
        <f t="shared" si="145"/>
        <v>-</v>
      </c>
      <c r="DD149" s="140" t="str">
        <f t="shared" si="145"/>
        <v>-</v>
      </c>
      <c r="DE149" s="140" t="str">
        <f t="shared" si="145"/>
        <v>-</v>
      </c>
      <c r="DF149" s="140" t="str">
        <f t="shared" si="145"/>
        <v>-</v>
      </c>
      <c r="DG149" s="140" t="str">
        <f t="shared" si="145"/>
        <v>-</v>
      </c>
      <c r="DH149" s="140" t="str">
        <f t="shared" si="145"/>
        <v>-</v>
      </c>
      <c r="DI149" s="140" t="str">
        <f t="shared" si="145"/>
        <v>-</v>
      </c>
      <c r="DJ149" s="140" t="str">
        <f t="shared" si="145"/>
        <v>-</v>
      </c>
      <c r="DK149" s="140" t="str">
        <f t="shared" si="145"/>
        <v>-</v>
      </c>
      <c r="DL149" s="140" t="str">
        <f t="shared" si="145"/>
        <v>-</v>
      </c>
      <c r="DM149" s="140" t="str">
        <f t="shared" si="145"/>
        <v>-</v>
      </c>
      <c r="DN149" s="140" t="str">
        <f t="shared" si="145"/>
        <v>-</v>
      </c>
      <c r="DO149" s="140" t="str">
        <f t="shared" si="145"/>
        <v>-</v>
      </c>
      <c r="DP149" s="140" t="str">
        <f t="shared" si="145"/>
        <v>-</v>
      </c>
      <c r="DQ149" s="140" t="str">
        <f t="shared" si="145"/>
        <v>-</v>
      </c>
      <c r="DR149" s="140" t="str">
        <f t="shared" si="145"/>
        <v>-</v>
      </c>
    </row>
    <row r="150" spans="1:122" hidden="1" outlineLevel="1">
      <c r="B150" t="s">
        <v>907</v>
      </c>
      <c r="C150" s="112" t="str">
        <f>IF(C$149="-",":",TEXT(C$149,"0")&amp;":"&amp;TEXT(C$149+1,"0"))&amp;","&amp;TEXT(C$148,"0")&amp;":"&amp;TEXT(C$148+1,"0")</f>
        <v>:,0:1</v>
      </c>
      <c r="D150" s="112" t="str">
        <f t="shared" ref="D150:BO150" si="146">IF(D$149="-",":",TEXT(D$149,"0")&amp;":"&amp;TEXT(D$149+1,"0"))&amp;","&amp;TEXT(D$148,"0")&amp;":"&amp;TEXT(D$148+1,"0")</f>
        <v>:,0:1</v>
      </c>
      <c r="E150" s="112" t="str">
        <f t="shared" si="146"/>
        <v>:,0:1</v>
      </c>
      <c r="F150" s="112" t="str">
        <f t="shared" si="146"/>
        <v>:,0:1</v>
      </c>
      <c r="G150" s="112" t="str">
        <f t="shared" si="146"/>
        <v>:,0:1</v>
      </c>
      <c r="H150" s="112" t="str">
        <f t="shared" si="146"/>
        <v>:,0:1</v>
      </c>
      <c r="I150" s="112" t="str">
        <f t="shared" si="146"/>
        <v>:,0:1</v>
      </c>
      <c r="J150" s="112" t="str">
        <f t="shared" si="146"/>
        <v>:,0:1</v>
      </c>
      <c r="K150" s="112" t="str">
        <f t="shared" si="146"/>
        <v>:,0:1</v>
      </c>
      <c r="L150" s="112" t="str">
        <f t="shared" si="146"/>
        <v>:,0:1</v>
      </c>
      <c r="M150" s="112" t="str">
        <f t="shared" si="146"/>
        <v>:,0:1</v>
      </c>
      <c r="N150" s="112" t="str">
        <f t="shared" si="146"/>
        <v>:,0:1</v>
      </c>
      <c r="O150" s="112" t="str">
        <f t="shared" si="146"/>
        <v>:,0:1</v>
      </c>
      <c r="P150" s="112" t="str">
        <f t="shared" si="146"/>
        <v>:,0:1</v>
      </c>
      <c r="Q150" s="112" t="str">
        <f t="shared" si="146"/>
        <v>:,0:1</v>
      </c>
      <c r="R150" s="112" t="str">
        <f t="shared" si="146"/>
        <v>:,1:2</v>
      </c>
      <c r="S150" s="112" t="str">
        <f t="shared" si="146"/>
        <v>:,1:2</v>
      </c>
      <c r="T150" s="112" t="str">
        <f t="shared" si="146"/>
        <v>:,1:2</v>
      </c>
      <c r="U150" s="112" t="str">
        <f t="shared" si="146"/>
        <v>:,1:2</v>
      </c>
      <c r="V150" s="112" t="str">
        <f t="shared" si="146"/>
        <v>:,1:2</v>
      </c>
      <c r="W150" s="112" t="str">
        <f t="shared" si="146"/>
        <v>:,1:2</v>
      </c>
      <c r="X150" s="112" t="str">
        <f t="shared" si="146"/>
        <v>:,1:2</v>
      </c>
      <c r="Y150" s="112" t="str">
        <f t="shared" si="146"/>
        <v>:,1:2</v>
      </c>
      <c r="Z150" s="112" t="str">
        <f t="shared" si="146"/>
        <v>:,1:2</v>
      </c>
      <c r="AA150" s="112" t="str">
        <f t="shared" si="146"/>
        <v>:,1:2</v>
      </c>
      <c r="AB150" s="112" t="str">
        <f t="shared" si="146"/>
        <v>:,1:2</v>
      </c>
      <c r="AC150" s="112" t="str">
        <f t="shared" si="146"/>
        <v>:,1:2</v>
      </c>
      <c r="AD150" s="112" t="str">
        <f t="shared" si="146"/>
        <v>:,1:2</v>
      </c>
      <c r="AE150" s="112" t="str">
        <f t="shared" si="146"/>
        <v>:,1:2</v>
      </c>
      <c r="AF150" s="112" t="str">
        <f t="shared" si="146"/>
        <v>:,1:2</v>
      </c>
      <c r="AG150" s="112" t="str">
        <f t="shared" si="146"/>
        <v>0:1,2:3</v>
      </c>
      <c r="AH150" s="112" t="str">
        <f t="shared" si="146"/>
        <v>13:14,2:3</v>
      </c>
      <c r="AI150" s="112" t="str">
        <f t="shared" si="146"/>
        <v>14:15,2:3</v>
      </c>
      <c r="AJ150" s="112" t="str">
        <f t="shared" si="146"/>
        <v>27:28,2:3</v>
      </c>
      <c r="AK150" s="112" t="str">
        <f t="shared" si="146"/>
        <v>33:34,2:3</v>
      </c>
      <c r="AL150" s="112" t="str">
        <f t="shared" si="146"/>
        <v>15:16,2:3</v>
      </c>
      <c r="AM150" s="112" t="str">
        <f t="shared" si="146"/>
        <v>26:27,2:3</v>
      </c>
      <c r="AN150" s="112" t="str">
        <f t="shared" si="146"/>
        <v>32:33,2:3</v>
      </c>
      <c r="AO150" s="112" t="str">
        <f t="shared" si="146"/>
        <v>16:17,2:3</v>
      </c>
      <c r="AP150" s="112" t="str">
        <f t="shared" si="146"/>
        <v>25:26,2:3</v>
      </c>
      <c r="AQ150" s="112" t="str">
        <f t="shared" si="146"/>
        <v>30:31,2:3</v>
      </c>
      <c r="AR150" s="112" t="str">
        <f t="shared" si="146"/>
        <v>3:4,2:3</v>
      </c>
      <c r="AS150" s="112" t="str">
        <f t="shared" si="146"/>
        <v>4:5,2:3</v>
      </c>
      <c r="AT150" s="112" t="str">
        <f t="shared" si="146"/>
        <v>6:7,2:3</v>
      </c>
      <c r="AU150" s="112" t="str">
        <f t="shared" si="146"/>
        <v>31:32,2:3</v>
      </c>
      <c r="AV150" s="112" t="str">
        <f t="shared" si="146"/>
        <v>22:23,3:4</v>
      </c>
      <c r="AW150" s="112" t="str">
        <f t="shared" si="146"/>
        <v>23:24,3:4</v>
      </c>
      <c r="AX150" s="112" t="str">
        <f t="shared" si="146"/>
        <v>24:25,3:4</v>
      </c>
      <c r="AY150" s="112" t="str">
        <f t="shared" si="146"/>
        <v>25:26,3:4</v>
      </c>
      <c r="AZ150" s="112" t="str">
        <f t="shared" si="146"/>
        <v>26:27,3:4</v>
      </c>
      <c r="BA150" s="112" t="str">
        <f t="shared" si="146"/>
        <v>27:28,3:4</v>
      </c>
      <c r="BB150" s="112" t="str">
        <f t="shared" si="146"/>
        <v>28:29,3:4</v>
      </c>
      <c r="BC150" s="112" t="str">
        <f t="shared" si="146"/>
        <v>29:30,3:4</v>
      </c>
      <c r="BD150" s="112" t="str">
        <f t="shared" si="146"/>
        <v>11:12,3:4</v>
      </c>
      <c r="BE150" s="112" t="str">
        <f t="shared" si="146"/>
        <v>12:13,3:4</v>
      </c>
      <c r="BF150" s="112" t="str">
        <f t="shared" si="146"/>
        <v>10:11,3:4</v>
      </c>
      <c r="BG150" s="112" t="str">
        <f t="shared" si="146"/>
        <v>0:1,3:4</v>
      </c>
      <c r="BH150" s="112" t="str">
        <f t="shared" si="146"/>
        <v>27:28,3:4</v>
      </c>
      <c r="BI150" s="112" t="str">
        <f t="shared" si="146"/>
        <v>33:34,3:4</v>
      </c>
      <c r="BJ150" s="112" t="str">
        <f t="shared" si="146"/>
        <v>26:27,3:4</v>
      </c>
      <c r="BK150" s="112" t="str">
        <f t="shared" si="146"/>
        <v>22:23,4:5</v>
      </c>
      <c r="BL150" s="112" t="str">
        <f t="shared" si="146"/>
        <v>23:24,4:5</v>
      </c>
      <c r="BM150" s="112" t="str">
        <f t="shared" si="146"/>
        <v>24:25,4:5</v>
      </c>
      <c r="BN150" s="112" t="str">
        <f t="shared" si="146"/>
        <v>25:26,4:5</v>
      </c>
      <c r="BO150" s="112" t="str">
        <f t="shared" si="146"/>
        <v>26:27,4:5</v>
      </c>
      <c r="BP150" s="112" t="str">
        <f t="shared" ref="BP150:DR150" si="147">IF(BP$149="-",":",TEXT(BP$149,"0")&amp;":"&amp;TEXT(BP$149+1,"0"))&amp;","&amp;TEXT(BP$148,"0")&amp;":"&amp;TEXT(BP$148+1,"0")</f>
        <v>27:28,4:5</v>
      </c>
      <c r="BQ150" s="112" t="str">
        <f t="shared" si="147"/>
        <v>28:29,4:5</v>
      </c>
      <c r="BR150" s="112" t="str">
        <f t="shared" si="147"/>
        <v>29:30,4:5</v>
      </c>
      <c r="BS150" s="112" t="str">
        <f t="shared" si="147"/>
        <v>11:12,4:5</v>
      </c>
      <c r="BT150" s="112" t="str">
        <f t="shared" si="147"/>
        <v>12:13,4:5</v>
      </c>
      <c r="BU150" s="112" t="str">
        <f t="shared" si="147"/>
        <v>26:27,4:5</v>
      </c>
      <c r="BV150" s="112" t="str">
        <f t="shared" si="147"/>
        <v>16:17,4:5</v>
      </c>
      <c r="BW150" s="112" t="str">
        <f t="shared" si="147"/>
        <v>25:26,4:5</v>
      </c>
      <c r="BX150" s="112" t="str">
        <f t="shared" si="147"/>
        <v>30:31,4:5</v>
      </c>
      <c r="BY150" s="112" t="str">
        <f t="shared" si="147"/>
        <v>3:4,4:5</v>
      </c>
      <c r="BZ150" s="112" t="str">
        <f t="shared" si="147"/>
        <v>:,5:6</v>
      </c>
      <c r="CA150" s="112" t="str">
        <f t="shared" si="147"/>
        <v>:,5:6</v>
      </c>
      <c r="CB150" s="112" t="str">
        <f t="shared" si="147"/>
        <v>:,5:6</v>
      </c>
      <c r="CC150" s="112" t="str">
        <f t="shared" si="147"/>
        <v>:,5:6</v>
      </c>
      <c r="CD150" s="112" t="str">
        <f t="shared" si="147"/>
        <v>:,5:6</v>
      </c>
      <c r="CE150" s="112" t="str">
        <f t="shared" si="147"/>
        <v>:,5:6</v>
      </c>
      <c r="CF150" s="112" t="str">
        <f t="shared" si="147"/>
        <v>:,5:6</v>
      </c>
      <c r="CG150" s="112" t="str">
        <f t="shared" si="147"/>
        <v>:,5:6</v>
      </c>
      <c r="CH150" s="112" t="str">
        <f t="shared" si="147"/>
        <v>:,5:6</v>
      </c>
      <c r="CI150" s="112" t="str">
        <f t="shared" si="147"/>
        <v>:,5:6</v>
      </c>
      <c r="CJ150" s="112" t="str">
        <f t="shared" si="147"/>
        <v>:,5:6</v>
      </c>
      <c r="CK150" s="112" t="str">
        <f t="shared" si="147"/>
        <v>:,5:6</v>
      </c>
      <c r="CL150" s="112" t="str">
        <f t="shared" si="147"/>
        <v>:,5:6</v>
      </c>
      <c r="CM150" s="112" t="str">
        <f t="shared" si="147"/>
        <v>:,5:6</v>
      </c>
      <c r="CN150" s="112" t="str">
        <f t="shared" si="147"/>
        <v>:,5:6</v>
      </c>
      <c r="CO150" s="112" t="str">
        <f t="shared" si="147"/>
        <v>:,6:7</v>
      </c>
      <c r="CP150" s="112" t="str">
        <f t="shared" si="147"/>
        <v>:,6:7</v>
      </c>
      <c r="CQ150" s="112" t="str">
        <f t="shared" si="147"/>
        <v>:,6:7</v>
      </c>
      <c r="CR150" s="112" t="str">
        <f t="shared" si="147"/>
        <v>:,6:7</v>
      </c>
      <c r="CS150" s="112" t="str">
        <f t="shared" si="147"/>
        <v>:,6:7</v>
      </c>
      <c r="CT150" s="112" t="str">
        <f t="shared" si="147"/>
        <v>:,6:7</v>
      </c>
      <c r="CU150" s="112" t="str">
        <f t="shared" si="147"/>
        <v>:,6:7</v>
      </c>
      <c r="CV150" s="112" t="str">
        <f t="shared" si="147"/>
        <v>:,6:7</v>
      </c>
      <c r="CW150" s="112" t="str">
        <f t="shared" si="147"/>
        <v>:,6:7</v>
      </c>
      <c r="CX150" s="112" t="str">
        <f t="shared" si="147"/>
        <v>:,6:7</v>
      </c>
      <c r="CY150" s="112" t="str">
        <f t="shared" si="147"/>
        <v>:,6:7</v>
      </c>
      <c r="CZ150" s="112" t="str">
        <f t="shared" si="147"/>
        <v>:,6:7</v>
      </c>
      <c r="DA150" s="112" t="str">
        <f t="shared" si="147"/>
        <v>:,6:7</v>
      </c>
      <c r="DB150" s="112" t="str">
        <f t="shared" si="147"/>
        <v>:,6:7</v>
      </c>
      <c r="DC150" s="112" t="str">
        <f t="shared" si="147"/>
        <v>:,6:7</v>
      </c>
      <c r="DD150" s="112" t="str">
        <f t="shared" si="147"/>
        <v>:,7:8</v>
      </c>
      <c r="DE150" s="112" t="str">
        <f t="shared" si="147"/>
        <v>:,7:8</v>
      </c>
      <c r="DF150" s="112" t="str">
        <f t="shared" si="147"/>
        <v>:,7:8</v>
      </c>
      <c r="DG150" s="112" t="str">
        <f t="shared" si="147"/>
        <v>:,7:8</v>
      </c>
      <c r="DH150" s="112" t="str">
        <f t="shared" si="147"/>
        <v>:,7:8</v>
      </c>
      <c r="DI150" s="112" t="str">
        <f t="shared" si="147"/>
        <v>:,7:8</v>
      </c>
      <c r="DJ150" s="112" t="str">
        <f t="shared" si="147"/>
        <v>:,7:8</v>
      </c>
      <c r="DK150" s="112" t="str">
        <f t="shared" si="147"/>
        <v>:,7:8</v>
      </c>
      <c r="DL150" s="112" t="str">
        <f t="shared" si="147"/>
        <v>:,7:8</v>
      </c>
      <c r="DM150" s="112" t="str">
        <f t="shared" si="147"/>
        <v>:,7:8</v>
      </c>
      <c r="DN150" s="112" t="str">
        <f t="shared" si="147"/>
        <v>:,7:8</v>
      </c>
      <c r="DO150" s="112" t="str">
        <f t="shared" si="147"/>
        <v>:,7:8</v>
      </c>
      <c r="DP150" s="112" t="str">
        <f t="shared" si="147"/>
        <v>:,7:8</v>
      </c>
      <c r="DQ150" s="112" t="str">
        <f t="shared" si="147"/>
        <v>:,7:8</v>
      </c>
      <c r="DR150" s="112" t="str">
        <f t="shared" si="147"/>
        <v>:,7:8</v>
      </c>
    </row>
    <row r="151" spans="1:122" hidden="1" outlineLevel="1">
      <c r="A151">
        <v>2</v>
      </c>
      <c r="B151" t="s">
        <v>909</v>
      </c>
      <c r="C151" s="140" t="str">
        <f t="shared" ref="C151:L154" si="148">IFERROR(MAX(0,INDEX(LMU_Data,(C$148*$A$148)+$A151,(d.Region-1)*15+C$147)-0.01),"-")</f>
        <v>-</v>
      </c>
      <c r="D151" s="140" t="str">
        <f t="shared" si="148"/>
        <v>-</v>
      </c>
      <c r="E151" s="140" t="str">
        <f t="shared" si="148"/>
        <v>-</v>
      </c>
      <c r="F151" s="140" t="str">
        <f t="shared" si="148"/>
        <v>-</v>
      </c>
      <c r="G151" s="140" t="str">
        <f t="shared" si="148"/>
        <v>-</v>
      </c>
      <c r="H151" s="140" t="str">
        <f t="shared" si="148"/>
        <v>-</v>
      </c>
      <c r="I151" s="140" t="str">
        <f t="shared" si="148"/>
        <v>-</v>
      </c>
      <c r="J151" s="140" t="str">
        <f t="shared" si="148"/>
        <v>-</v>
      </c>
      <c r="K151" s="140" t="str">
        <f t="shared" si="148"/>
        <v>-</v>
      </c>
      <c r="L151" s="140" t="str">
        <f t="shared" si="148"/>
        <v>-</v>
      </c>
      <c r="M151" s="140" t="str">
        <f t="shared" ref="M151:V154" si="149">IFERROR(MAX(0,INDEX(LMU_Data,(M$148*$A$148)+$A151,(d.Region-1)*15+M$147)-0.01),"-")</f>
        <v>-</v>
      </c>
      <c r="N151" s="140" t="str">
        <f t="shared" si="149"/>
        <v>-</v>
      </c>
      <c r="O151" s="140" t="str">
        <f t="shared" si="149"/>
        <v>-</v>
      </c>
      <c r="P151" s="140" t="str">
        <f t="shared" si="149"/>
        <v>-</v>
      </c>
      <c r="Q151" s="140" t="str">
        <f t="shared" si="149"/>
        <v>-</v>
      </c>
      <c r="R151" s="140" t="str">
        <f t="shared" si="149"/>
        <v>-</v>
      </c>
      <c r="S151" s="140" t="str">
        <f t="shared" si="149"/>
        <v>-</v>
      </c>
      <c r="T151" s="140" t="str">
        <f t="shared" si="149"/>
        <v>-</v>
      </c>
      <c r="U151" s="140" t="str">
        <f t="shared" si="149"/>
        <v>-</v>
      </c>
      <c r="V151" s="140" t="str">
        <f t="shared" si="149"/>
        <v>-</v>
      </c>
      <c r="W151" s="140" t="str">
        <f t="shared" ref="W151:AF154" si="150">IFERROR(MAX(0,INDEX(LMU_Data,(W$148*$A$148)+$A151,(d.Region-1)*15+W$147)-0.01),"-")</f>
        <v>-</v>
      </c>
      <c r="X151" s="140" t="str">
        <f t="shared" si="150"/>
        <v>-</v>
      </c>
      <c r="Y151" s="140" t="str">
        <f t="shared" si="150"/>
        <v>-</v>
      </c>
      <c r="Z151" s="140" t="str">
        <f t="shared" si="150"/>
        <v>-</v>
      </c>
      <c r="AA151" s="140" t="str">
        <f t="shared" si="150"/>
        <v>-</v>
      </c>
      <c r="AB151" s="140" t="str">
        <f t="shared" si="150"/>
        <v>-</v>
      </c>
      <c r="AC151" s="140" t="str">
        <f t="shared" si="150"/>
        <v>-</v>
      </c>
      <c r="AD151" s="140" t="str">
        <f t="shared" si="150"/>
        <v>-</v>
      </c>
      <c r="AE151" s="140" t="str">
        <f t="shared" si="150"/>
        <v>-</v>
      </c>
      <c r="AF151" s="140" t="str">
        <f t="shared" si="150"/>
        <v>-</v>
      </c>
      <c r="AG151" s="140">
        <f t="shared" ref="AG151:AP154" si="151">IFERROR(MAX(0,INDEX(LMU_Data,(AG$148*$A$148)+$A151,(d.Region-1)*15+AG$147)-0.01),"-")</f>
        <v>149.99</v>
      </c>
      <c r="AH151" s="140" t="str">
        <f t="shared" si="151"/>
        <v>-</v>
      </c>
      <c r="AI151" s="140" t="str">
        <f t="shared" si="151"/>
        <v>-</v>
      </c>
      <c r="AJ151" s="140" t="str">
        <f t="shared" si="151"/>
        <v>-</v>
      </c>
      <c r="AK151" s="140" t="str">
        <f t="shared" si="151"/>
        <v>-</v>
      </c>
      <c r="AL151" s="140" t="str">
        <f t="shared" si="151"/>
        <v>-</v>
      </c>
      <c r="AM151" s="140" t="str">
        <f t="shared" si="151"/>
        <v>-</v>
      </c>
      <c r="AN151" s="140" t="str">
        <f t="shared" si="151"/>
        <v>-</v>
      </c>
      <c r="AO151" s="140" t="str">
        <f t="shared" si="151"/>
        <v>-</v>
      </c>
      <c r="AP151" s="140" t="str">
        <f t="shared" si="151"/>
        <v>-</v>
      </c>
      <c r="AQ151" s="140" t="str">
        <f t="shared" ref="AQ151:AZ154" si="152">IFERROR(MAX(0,INDEX(LMU_Data,(AQ$148*$A$148)+$A151,(d.Region-1)*15+AQ$147)-0.01),"-")</f>
        <v>-</v>
      </c>
      <c r="AR151" s="140" t="str">
        <f t="shared" si="152"/>
        <v>-</v>
      </c>
      <c r="AS151" s="140" t="str">
        <f t="shared" si="152"/>
        <v>-</v>
      </c>
      <c r="AT151" s="140" t="str">
        <f t="shared" si="152"/>
        <v>-</v>
      </c>
      <c r="AU151" s="140" t="str">
        <f t="shared" si="152"/>
        <v>-</v>
      </c>
      <c r="AV151" s="140">
        <f t="shared" si="152"/>
        <v>153.74</v>
      </c>
      <c r="AW151" s="140">
        <f t="shared" si="152"/>
        <v>153.74</v>
      </c>
      <c r="AX151" s="140">
        <f t="shared" si="152"/>
        <v>153.74</v>
      </c>
      <c r="AY151" s="140">
        <f t="shared" si="152"/>
        <v>153.74</v>
      </c>
      <c r="AZ151" s="140">
        <f t="shared" si="152"/>
        <v>153.74</v>
      </c>
      <c r="BA151" s="140">
        <f t="shared" ref="BA151:BJ154" si="153">IFERROR(MAX(0,INDEX(LMU_Data,(BA$148*$A$148)+$A151,(d.Region-1)*15+BA$147)-0.01),"-")</f>
        <v>153.74</v>
      </c>
      <c r="BB151" s="140">
        <f t="shared" si="153"/>
        <v>153.74</v>
      </c>
      <c r="BC151" s="140">
        <f t="shared" si="153"/>
        <v>153.74</v>
      </c>
      <c r="BD151" s="140" t="str">
        <f t="shared" si="153"/>
        <v>-</v>
      </c>
      <c r="BE151" s="140" t="str">
        <f t="shared" si="153"/>
        <v>-</v>
      </c>
      <c r="BF151" s="140" t="str">
        <f t="shared" si="153"/>
        <v>-</v>
      </c>
      <c r="BG151" s="140" t="str">
        <f t="shared" si="153"/>
        <v>-</v>
      </c>
      <c r="BH151" s="140" t="str">
        <f t="shared" si="153"/>
        <v>-</v>
      </c>
      <c r="BI151" s="140" t="str">
        <f t="shared" si="153"/>
        <v>-</v>
      </c>
      <c r="BJ151" s="140" t="str">
        <f t="shared" si="153"/>
        <v>-</v>
      </c>
      <c r="BK151" s="140">
        <f t="shared" ref="BK151:BT154" si="154">IFERROR(MAX(0,INDEX(LMU_Data,(BK$148*$A$148)+$A151,(d.Region-1)*15+BK$147)-0.01),"-")</f>
        <v>93.74</v>
      </c>
      <c r="BL151" s="140">
        <f t="shared" si="154"/>
        <v>93.74</v>
      </c>
      <c r="BM151" s="140">
        <f t="shared" si="154"/>
        <v>93.74</v>
      </c>
      <c r="BN151" s="140">
        <f t="shared" si="154"/>
        <v>93.74</v>
      </c>
      <c r="BO151" s="140">
        <f t="shared" si="154"/>
        <v>93.74</v>
      </c>
      <c r="BP151" s="140">
        <f t="shared" si="154"/>
        <v>93.74</v>
      </c>
      <c r="BQ151" s="140">
        <f t="shared" si="154"/>
        <v>93.74</v>
      </c>
      <c r="BR151" s="140">
        <f t="shared" si="154"/>
        <v>93.74</v>
      </c>
      <c r="BS151" s="140" t="str">
        <f t="shared" si="154"/>
        <v>-</v>
      </c>
      <c r="BT151" s="140" t="str">
        <f t="shared" si="154"/>
        <v>-</v>
      </c>
      <c r="BU151" s="140" t="str">
        <f t="shared" ref="BU151:CD154" si="155">IFERROR(MAX(0,INDEX(LMU_Data,(BU$148*$A$148)+$A151,(d.Region-1)*15+BU$147)-0.01),"-")</f>
        <v>-</v>
      </c>
      <c r="BV151" s="140" t="str">
        <f t="shared" si="155"/>
        <v>-</v>
      </c>
      <c r="BW151" s="140" t="str">
        <f t="shared" si="155"/>
        <v>-</v>
      </c>
      <c r="BX151" s="140" t="str">
        <f t="shared" si="155"/>
        <v>-</v>
      </c>
      <c r="BY151" s="140" t="str">
        <f t="shared" si="155"/>
        <v>-</v>
      </c>
      <c r="BZ151" s="140" t="str">
        <f t="shared" si="155"/>
        <v>-</v>
      </c>
      <c r="CA151" s="140" t="str">
        <f t="shared" si="155"/>
        <v>-</v>
      </c>
      <c r="CB151" s="140" t="str">
        <f t="shared" si="155"/>
        <v>-</v>
      </c>
      <c r="CC151" s="140" t="str">
        <f t="shared" si="155"/>
        <v>-</v>
      </c>
      <c r="CD151" s="140" t="str">
        <f t="shared" si="155"/>
        <v>-</v>
      </c>
      <c r="CE151" s="140" t="str">
        <f t="shared" ref="CE151:CN154" si="156">IFERROR(MAX(0,INDEX(LMU_Data,(CE$148*$A$148)+$A151,(d.Region-1)*15+CE$147)-0.01),"-")</f>
        <v>-</v>
      </c>
      <c r="CF151" s="140" t="str">
        <f t="shared" si="156"/>
        <v>-</v>
      </c>
      <c r="CG151" s="140" t="str">
        <f t="shared" si="156"/>
        <v>-</v>
      </c>
      <c r="CH151" s="140" t="str">
        <f t="shared" si="156"/>
        <v>-</v>
      </c>
      <c r="CI151" s="140" t="str">
        <f t="shared" si="156"/>
        <v>-</v>
      </c>
      <c r="CJ151" s="140" t="str">
        <f t="shared" si="156"/>
        <v>-</v>
      </c>
      <c r="CK151" s="140" t="str">
        <f t="shared" si="156"/>
        <v>-</v>
      </c>
      <c r="CL151" s="140" t="str">
        <f t="shared" si="156"/>
        <v>-</v>
      </c>
      <c r="CM151" s="140" t="str">
        <f t="shared" si="156"/>
        <v>-</v>
      </c>
      <c r="CN151" s="140" t="str">
        <f t="shared" si="156"/>
        <v>-</v>
      </c>
      <c r="CO151" s="140" t="str">
        <f t="shared" ref="CO151:CX154" si="157">IFERROR(MAX(0,INDEX(LMU_Data,(CO$148*$A$148)+$A151,(d.Region-1)*15+CO$147)-0.01),"-")</f>
        <v>-</v>
      </c>
      <c r="CP151" s="140" t="str">
        <f t="shared" si="157"/>
        <v>-</v>
      </c>
      <c r="CQ151" s="140" t="str">
        <f t="shared" si="157"/>
        <v>-</v>
      </c>
      <c r="CR151" s="140" t="str">
        <f t="shared" si="157"/>
        <v>-</v>
      </c>
      <c r="CS151" s="140" t="str">
        <f t="shared" si="157"/>
        <v>-</v>
      </c>
      <c r="CT151" s="140" t="str">
        <f t="shared" si="157"/>
        <v>-</v>
      </c>
      <c r="CU151" s="140" t="str">
        <f t="shared" si="157"/>
        <v>-</v>
      </c>
      <c r="CV151" s="140" t="str">
        <f t="shared" si="157"/>
        <v>-</v>
      </c>
      <c r="CW151" s="140" t="str">
        <f t="shared" si="157"/>
        <v>-</v>
      </c>
      <c r="CX151" s="140" t="str">
        <f t="shared" si="157"/>
        <v>-</v>
      </c>
      <c r="CY151" s="140" t="str">
        <f t="shared" ref="CY151:DH154" si="158">IFERROR(MAX(0,INDEX(LMU_Data,(CY$148*$A$148)+$A151,(d.Region-1)*15+CY$147)-0.01),"-")</f>
        <v>-</v>
      </c>
      <c r="CZ151" s="140" t="str">
        <f t="shared" si="158"/>
        <v>-</v>
      </c>
      <c r="DA151" s="140" t="str">
        <f t="shared" si="158"/>
        <v>-</v>
      </c>
      <c r="DB151" s="140" t="str">
        <f t="shared" si="158"/>
        <v>-</v>
      </c>
      <c r="DC151" s="140" t="str">
        <f t="shared" si="158"/>
        <v>-</v>
      </c>
      <c r="DD151" s="140" t="str">
        <f t="shared" si="158"/>
        <v>-</v>
      </c>
      <c r="DE151" s="140" t="str">
        <f t="shared" si="158"/>
        <v>-</v>
      </c>
      <c r="DF151" s="140" t="str">
        <f t="shared" si="158"/>
        <v>-</v>
      </c>
      <c r="DG151" s="140" t="str">
        <f t="shared" si="158"/>
        <v>-</v>
      </c>
      <c r="DH151" s="140" t="str">
        <f t="shared" si="158"/>
        <v>-</v>
      </c>
      <c r="DI151" s="140" t="str">
        <f t="shared" ref="DI151:DR154" si="159">IFERROR(MAX(0,INDEX(LMU_Data,(DI$148*$A$148)+$A151,(d.Region-1)*15+DI$147)-0.01),"-")</f>
        <v>-</v>
      </c>
      <c r="DJ151" s="140" t="str">
        <f t="shared" si="159"/>
        <v>-</v>
      </c>
      <c r="DK151" s="140" t="str">
        <f t="shared" si="159"/>
        <v>-</v>
      </c>
      <c r="DL151" s="140" t="str">
        <f t="shared" si="159"/>
        <v>-</v>
      </c>
      <c r="DM151" s="140" t="str">
        <f t="shared" si="159"/>
        <v>-</v>
      </c>
      <c r="DN151" s="140" t="str">
        <f t="shared" si="159"/>
        <v>-</v>
      </c>
      <c r="DO151" s="140" t="str">
        <f t="shared" si="159"/>
        <v>-</v>
      </c>
      <c r="DP151" s="140" t="str">
        <f t="shared" si="159"/>
        <v>-</v>
      </c>
      <c r="DQ151" s="140" t="str">
        <f t="shared" si="159"/>
        <v>-</v>
      </c>
      <c r="DR151" s="140" t="str">
        <f t="shared" si="159"/>
        <v>-</v>
      </c>
    </row>
    <row r="152" spans="1:122" hidden="1" outlineLevel="1">
      <c r="A152">
        <v>3</v>
      </c>
      <c r="B152" t="s">
        <v>910</v>
      </c>
      <c r="C152" s="140" t="str">
        <f t="shared" si="148"/>
        <v>-</v>
      </c>
      <c r="D152" s="140" t="str">
        <f t="shared" si="148"/>
        <v>-</v>
      </c>
      <c r="E152" s="140" t="str">
        <f t="shared" si="148"/>
        <v>-</v>
      </c>
      <c r="F152" s="140" t="str">
        <f t="shared" si="148"/>
        <v>-</v>
      </c>
      <c r="G152" s="140" t="str">
        <f t="shared" si="148"/>
        <v>-</v>
      </c>
      <c r="H152" s="140" t="str">
        <f t="shared" si="148"/>
        <v>-</v>
      </c>
      <c r="I152" s="140" t="str">
        <f t="shared" si="148"/>
        <v>-</v>
      </c>
      <c r="J152" s="140" t="str">
        <f t="shared" si="148"/>
        <v>-</v>
      </c>
      <c r="K152" s="140" t="str">
        <f t="shared" si="148"/>
        <v>-</v>
      </c>
      <c r="L152" s="140" t="str">
        <f t="shared" si="148"/>
        <v>-</v>
      </c>
      <c r="M152" s="140" t="str">
        <f t="shared" si="149"/>
        <v>-</v>
      </c>
      <c r="N152" s="140" t="str">
        <f t="shared" si="149"/>
        <v>-</v>
      </c>
      <c r="O152" s="140" t="str">
        <f t="shared" si="149"/>
        <v>-</v>
      </c>
      <c r="P152" s="140" t="str">
        <f t="shared" si="149"/>
        <v>-</v>
      </c>
      <c r="Q152" s="140" t="str">
        <f t="shared" si="149"/>
        <v>-</v>
      </c>
      <c r="R152" s="140" t="str">
        <f t="shared" si="149"/>
        <v>-</v>
      </c>
      <c r="S152" s="140" t="str">
        <f t="shared" si="149"/>
        <v>-</v>
      </c>
      <c r="T152" s="140" t="str">
        <f t="shared" si="149"/>
        <v>-</v>
      </c>
      <c r="U152" s="140" t="str">
        <f t="shared" si="149"/>
        <v>-</v>
      </c>
      <c r="V152" s="140" t="str">
        <f t="shared" si="149"/>
        <v>-</v>
      </c>
      <c r="W152" s="140" t="str">
        <f t="shared" si="150"/>
        <v>-</v>
      </c>
      <c r="X152" s="140" t="str">
        <f t="shared" si="150"/>
        <v>-</v>
      </c>
      <c r="Y152" s="140" t="str">
        <f t="shared" si="150"/>
        <v>-</v>
      </c>
      <c r="Z152" s="140" t="str">
        <f t="shared" si="150"/>
        <v>-</v>
      </c>
      <c r="AA152" s="140" t="str">
        <f t="shared" si="150"/>
        <v>-</v>
      </c>
      <c r="AB152" s="140" t="str">
        <f t="shared" si="150"/>
        <v>-</v>
      </c>
      <c r="AC152" s="140" t="str">
        <f t="shared" si="150"/>
        <v>-</v>
      </c>
      <c r="AD152" s="140" t="str">
        <f t="shared" si="150"/>
        <v>-</v>
      </c>
      <c r="AE152" s="140" t="str">
        <f t="shared" si="150"/>
        <v>-</v>
      </c>
      <c r="AF152" s="140" t="str">
        <f t="shared" si="150"/>
        <v>-</v>
      </c>
      <c r="AG152" s="140">
        <f t="shared" si="151"/>
        <v>149.99</v>
      </c>
      <c r="AH152" s="140" t="str">
        <f t="shared" si="151"/>
        <v>-</v>
      </c>
      <c r="AI152" s="140" t="str">
        <f t="shared" si="151"/>
        <v>-</v>
      </c>
      <c r="AJ152" s="140" t="str">
        <f t="shared" si="151"/>
        <v>-</v>
      </c>
      <c r="AK152" s="140" t="str">
        <f t="shared" si="151"/>
        <v>-</v>
      </c>
      <c r="AL152" s="140" t="str">
        <f t="shared" si="151"/>
        <v>-</v>
      </c>
      <c r="AM152" s="140" t="str">
        <f t="shared" si="151"/>
        <v>-</v>
      </c>
      <c r="AN152" s="140" t="str">
        <f t="shared" si="151"/>
        <v>-</v>
      </c>
      <c r="AO152" s="140" t="str">
        <f t="shared" si="151"/>
        <v>-</v>
      </c>
      <c r="AP152" s="140" t="str">
        <f t="shared" si="151"/>
        <v>-</v>
      </c>
      <c r="AQ152" s="140" t="str">
        <f t="shared" si="152"/>
        <v>-</v>
      </c>
      <c r="AR152" s="140" t="str">
        <f t="shared" si="152"/>
        <v>-</v>
      </c>
      <c r="AS152" s="140" t="str">
        <f t="shared" si="152"/>
        <v>-</v>
      </c>
      <c r="AT152" s="140" t="str">
        <f t="shared" si="152"/>
        <v>-</v>
      </c>
      <c r="AU152" s="140" t="str">
        <f t="shared" si="152"/>
        <v>-</v>
      </c>
      <c r="AV152" s="140">
        <f t="shared" si="152"/>
        <v>153.74</v>
      </c>
      <c r="AW152" s="140">
        <f t="shared" si="152"/>
        <v>153.74</v>
      </c>
      <c r="AX152" s="140">
        <f t="shared" si="152"/>
        <v>153.74</v>
      </c>
      <c r="AY152" s="140">
        <f t="shared" si="152"/>
        <v>153.74</v>
      </c>
      <c r="AZ152" s="140">
        <f t="shared" si="152"/>
        <v>153.74</v>
      </c>
      <c r="BA152" s="140">
        <f t="shared" si="153"/>
        <v>153.74</v>
      </c>
      <c r="BB152" s="140">
        <f t="shared" si="153"/>
        <v>153.74</v>
      </c>
      <c r="BC152" s="140">
        <f t="shared" si="153"/>
        <v>153.74</v>
      </c>
      <c r="BD152" s="140" t="str">
        <f t="shared" si="153"/>
        <v>-</v>
      </c>
      <c r="BE152" s="140" t="str">
        <f t="shared" si="153"/>
        <v>-</v>
      </c>
      <c r="BF152" s="140" t="str">
        <f t="shared" si="153"/>
        <v>-</v>
      </c>
      <c r="BG152" s="140" t="str">
        <f t="shared" si="153"/>
        <v>-</v>
      </c>
      <c r="BH152" s="140" t="str">
        <f t="shared" si="153"/>
        <v>-</v>
      </c>
      <c r="BI152" s="140" t="str">
        <f t="shared" si="153"/>
        <v>-</v>
      </c>
      <c r="BJ152" s="140" t="str">
        <f t="shared" si="153"/>
        <v>-</v>
      </c>
      <c r="BK152" s="140">
        <f t="shared" si="154"/>
        <v>93.74</v>
      </c>
      <c r="BL152" s="140">
        <f t="shared" si="154"/>
        <v>93.74</v>
      </c>
      <c r="BM152" s="140">
        <f t="shared" si="154"/>
        <v>93.74</v>
      </c>
      <c r="BN152" s="140">
        <f t="shared" si="154"/>
        <v>93.74</v>
      </c>
      <c r="BO152" s="140">
        <f t="shared" si="154"/>
        <v>93.74</v>
      </c>
      <c r="BP152" s="140">
        <f t="shared" si="154"/>
        <v>93.74</v>
      </c>
      <c r="BQ152" s="140">
        <f t="shared" si="154"/>
        <v>93.74</v>
      </c>
      <c r="BR152" s="140">
        <f t="shared" si="154"/>
        <v>93.74</v>
      </c>
      <c r="BS152" s="140" t="str">
        <f t="shared" si="154"/>
        <v>-</v>
      </c>
      <c r="BT152" s="140" t="str">
        <f t="shared" si="154"/>
        <v>-</v>
      </c>
      <c r="BU152" s="140" t="str">
        <f t="shared" si="155"/>
        <v>-</v>
      </c>
      <c r="BV152" s="140" t="str">
        <f t="shared" si="155"/>
        <v>-</v>
      </c>
      <c r="BW152" s="140" t="str">
        <f t="shared" si="155"/>
        <v>-</v>
      </c>
      <c r="BX152" s="140" t="str">
        <f t="shared" si="155"/>
        <v>-</v>
      </c>
      <c r="BY152" s="140" t="str">
        <f t="shared" si="155"/>
        <v>-</v>
      </c>
      <c r="BZ152" s="140" t="str">
        <f t="shared" si="155"/>
        <v>-</v>
      </c>
      <c r="CA152" s="140" t="str">
        <f t="shared" si="155"/>
        <v>-</v>
      </c>
      <c r="CB152" s="140" t="str">
        <f t="shared" si="155"/>
        <v>-</v>
      </c>
      <c r="CC152" s="140" t="str">
        <f t="shared" si="155"/>
        <v>-</v>
      </c>
      <c r="CD152" s="140" t="str">
        <f t="shared" si="155"/>
        <v>-</v>
      </c>
      <c r="CE152" s="140" t="str">
        <f t="shared" si="156"/>
        <v>-</v>
      </c>
      <c r="CF152" s="140" t="str">
        <f t="shared" si="156"/>
        <v>-</v>
      </c>
      <c r="CG152" s="140" t="str">
        <f t="shared" si="156"/>
        <v>-</v>
      </c>
      <c r="CH152" s="140" t="str">
        <f t="shared" si="156"/>
        <v>-</v>
      </c>
      <c r="CI152" s="140" t="str">
        <f t="shared" si="156"/>
        <v>-</v>
      </c>
      <c r="CJ152" s="140" t="str">
        <f t="shared" si="156"/>
        <v>-</v>
      </c>
      <c r="CK152" s="140" t="str">
        <f t="shared" si="156"/>
        <v>-</v>
      </c>
      <c r="CL152" s="140" t="str">
        <f t="shared" si="156"/>
        <v>-</v>
      </c>
      <c r="CM152" s="140" t="str">
        <f t="shared" si="156"/>
        <v>-</v>
      </c>
      <c r="CN152" s="140" t="str">
        <f t="shared" si="156"/>
        <v>-</v>
      </c>
      <c r="CO152" s="140" t="str">
        <f t="shared" si="157"/>
        <v>-</v>
      </c>
      <c r="CP152" s="140" t="str">
        <f t="shared" si="157"/>
        <v>-</v>
      </c>
      <c r="CQ152" s="140" t="str">
        <f t="shared" si="157"/>
        <v>-</v>
      </c>
      <c r="CR152" s="140" t="str">
        <f t="shared" si="157"/>
        <v>-</v>
      </c>
      <c r="CS152" s="140" t="str">
        <f t="shared" si="157"/>
        <v>-</v>
      </c>
      <c r="CT152" s="140" t="str">
        <f t="shared" si="157"/>
        <v>-</v>
      </c>
      <c r="CU152" s="140" t="str">
        <f t="shared" si="157"/>
        <v>-</v>
      </c>
      <c r="CV152" s="140" t="str">
        <f t="shared" si="157"/>
        <v>-</v>
      </c>
      <c r="CW152" s="140" t="str">
        <f t="shared" si="157"/>
        <v>-</v>
      </c>
      <c r="CX152" s="140" t="str">
        <f t="shared" si="157"/>
        <v>-</v>
      </c>
      <c r="CY152" s="140" t="str">
        <f t="shared" si="158"/>
        <v>-</v>
      </c>
      <c r="CZ152" s="140" t="str">
        <f t="shared" si="158"/>
        <v>-</v>
      </c>
      <c r="DA152" s="140" t="str">
        <f t="shared" si="158"/>
        <v>-</v>
      </c>
      <c r="DB152" s="140" t="str">
        <f t="shared" si="158"/>
        <v>-</v>
      </c>
      <c r="DC152" s="140" t="str">
        <f t="shared" si="158"/>
        <v>-</v>
      </c>
      <c r="DD152" s="140" t="str">
        <f t="shared" si="158"/>
        <v>-</v>
      </c>
      <c r="DE152" s="140" t="str">
        <f t="shared" si="158"/>
        <v>-</v>
      </c>
      <c r="DF152" s="140" t="str">
        <f t="shared" si="158"/>
        <v>-</v>
      </c>
      <c r="DG152" s="140" t="str">
        <f t="shared" si="158"/>
        <v>-</v>
      </c>
      <c r="DH152" s="140" t="str">
        <f t="shared" si="158"/>
        <v>-</v>
      </c>
      <c r="DI152" s="140" t="str">
        <f t="shared" si="159"/>
        <v>-</v>
      </c>
      <c r="DJ152" s="140" t="str">
        <f t="shared" si="159"/>
        <v>-</v>
      </c>
      <c r="DK152" s="140" t="str">
        <f t="shared" si="159"/>
        <v>-</v>
      </c>
      <c r="DL152" s="140" t="str">
        <f t="shared" si="159"/>
        <v>-</v>
      </c>
      <c r="DM152" s="140" t="str">
        <f t="shared" si="159"/>
        <v>-</v>
      </c>
      <c r="DN152" s="140" t="str">
        <f t="shared" si="159"/>
        <v>-</v>
      </c>
      <c r="DO152" s="140" t="str">
        <f t="shared" si="159"/>
        <v>-</v>
      </c>
      <c r="DP152" s="140" t="str">
        <f t="shared" si="159"/>
        <v>-</v>
      </c>
      <c r="DQ152" s="140" t="str">
        <f t="shared" si="159"/>
        <v>-</v>
      </c>
      <c r="DR152" s="140" t="str">
        <f t="shared" si="159"/>
        <v>-</v>
      </c>
    </row>
    <row r="153" spans="1:122" hidden="1" outlineLevel="1">
      <c r="A153">
        <v>4</v>
      </c>
      <c r="B153" t="s">
        <v>911</v>
      </c>
      <c r="C153" s="140" t="str">
        <f t="shared" si="148"/>
        <v>-</v>
      </c>
      <c r="D153" s="140" t="str">
        <f t="shared" si="148"/>
        <v>-</v>
      </c>
      <c r="E153" s="140" t="str">
        <f t="shared" si="148"/>
        <v>-</v>
      </c>
      <c r="F153" s="140" t="str">
        <f t="shared" si="148"/>
        <v>-</v>
      </c>
      <c r="G153" s="140" t="str">
        <f t="shared" si="148"/>
        <v>-</v>
      </c>
      <c r="H153" s="140" t="str">
        <f t="shared" si="148"/>
        <v>-</v>
      </c>
      <c r="I153" s="140" t="str">
        <f t="shared" si="148"/>
        <v>-</v>
      </c>
      <c r="J153" s="140" t="str">
        <f t="shared" si="148"/>
        <v>-</v>
      </c>
      <c r="K153" s="140" t="str">
        <f t="shared" si="148"/>
        <v>-</v>
      </c>
      <c r="L153" s="140" t="str">
        <f t="shared" si="148"/>
        <v>-</v>
      </c>
      <c r="M153" s="140" t="str">
        <f t="shared" si="149"/>
        <v>-</v>
      </c>
      <c r="N153" s="140" t="str">
        <f t="shared" si="149"/>
        <v>-</v>
      </c>
      <c r="O153" s="140" t="str">
        <f t="shared" si="149"/>
        <v>-</v>
      </c>
      <c r="P153" s="140" t="str">
        <f t="shared" si="149"/>
        <v>-</v>
      </c>
      <c r="Q153" s="140" t="str">
        <f t="shared" si="149"/>
        <v>-</v>
      </c>
      <c r="R153" s="140" t="str">
        <f t="shared" si="149"/>
        <v>-</v>
      </c>
      <c r="S153" s="140" t="str">
        <f t="shared" si="149"/>
        <v>-</v>
      </c>
      <c r="T153" s="140" t="str">
        <f t="shared" si="149"/>
        <v>-</v>
      </c>
      <c r="U153" s="140" t="str">
        <f t="shared" si="149"/>
        <v>-</v>
      </c>
      <c r="V153" s="140" t="str">
        <f t="shared" si="149"/>
        <v>-</v>
      </c>
      <c r="W153" s="140" t="str">
        <f t="shared" si="150"/>
        <v>-</v>
      </c>
      <c r="X153" s="140" t="str">
        <f t="shared" si="150"/>
        <v>-</v>
      </c>
      <c r="Y153" s="140" t="str">
        <f t="shared" si="150"/>
        <v>-</v>
      </c>
      <c r="Z153" s="140" t="str">
        <f t="shared" si="150"/>
        <v>-</v>
      </c>
      <c r="AA153" s="140" t="str">
        <f t="shared" si="150"/>
        <v>-</v>
      </c>
      <c r="AB153" s="140" t="str">
        <f t="shared" si="150"/>
        <v>-</v>
      </c>
      <c r="AC153" s="140" t="str">
        <f t="shared" si="150"/>
        <v>-</v>
      </c>
      <c r="AD153" s="140" t="str">
        <f t="shared" si="150"/>
        <v>-</v>
      </c>
      <c r="AE153" s="140" t="str">
        <f t="shared" si="150"/>
        <v>-</v>
      </c>
      <c r="AF153" s="140" t="str">
        <f t="shared" si="150"/>
        <v>-</v>
      </c>
      <c r="AG153" s="140">
        <f t="shared" si="151"/>
        <v>149.99</v>
      </c>
      <c r="AH153" s="140" t="str">
        <f t="shared" si="151"/>
        <v>-</v>
      </c>
      <c r="AI153" s="140" t="str">
        <f t="shared" si="151"/>
        <v>-</v>
      </c>
      <c r="AJ153" s="140" t="str">
        <f t="shared" si="151"/>
        <v>-</v>
      </c>
      <c r="AK153" s="140" t="str">
        <f t="shared" si="151"/>
        <v>-</v>
      </c>
      <c r="AL153" s="140" t="str">
        <f t="shared" si="151"/>
        <v>-</v>
      </c>
      <c r="AM153" s="140" t="str">
        <f t="shared" si="151"/>
        <v>-</v>
      </c>
      <c r="AN153" s="140" t="str">
        <f t="shared" si="151"/>
        <v>-</v>
      </c>
      <c r="AO153" s="140" t="str">
        <f t="shared" si="151"/>
        <v>-</v>
      </c>
      <c r="AP153" s="140" t="str">
        <f t="shared" si="151"/>
        <v>-</v>
      </c>
      <c r="AQ153" s="140" t="str">
        <f t="shared" si="152"/>
        <v>-</v>
      </c>
      <c r="AR153" s="140" t="str">
        <f t="shared" si="152"/>
        <v>-</v>
      </c>
      <c r="AS153" s="140" t="str">
        <f t="shared" si="152"/>
        <v>-</v>
      </c>
      <c r="AT153" s="140" t="str">
        <f t="shared" si="152"/>
        <v>-</v>
      </c>
      <c r="AU153" s="140" t="str">
        <f t="shared" si="152"/>
        <v>-</v>
      </c>
      <c r="AV153" s="140">
        <f t="shared" si="152"/>
        <v>153.74</v>
      </c>
      <c r="AW153" s="140">
        <f t="shared" si="152"/>
        <v>153.74</v>
      </c>
      <c r="AX153" s="140">
        <f t="shared" si="152"/>
        <v>153.74</v>
      </c>
      <c r="AY153" s="140">
        <f t="shared" si="152"/>
        <v>153.74</v>
      </c>
      <c r="AZ153" s="140">
        <f t="shared" si="152"/>
        <v>153.74</v>
      </c>
      <c r="BA153" s="140">
        <f t="shared" si="153"/>
        <v>153.74</v>
      </c>
      <c r="BB153" s="140">
        <f t="shared" si="153"/>
        <v>153.74</v>
      </c>
      <c r="BC153" s="140">
        <f t="shared" si="153"/>
        <v>153.74</v>
      </c>
      <c r="BD153" s="140" t="str">
        <f t="shared" si="153"/>
        <v>-</v>
      </c>
      <c r="BE153" s="140" t="str">
        <f t="shared" si="153"/>
        <v>-</v>
      </c>
      <c r="BF153" s="140" t="str">
        <f t="shared" si="153"/>
        <v>-</v>
      </c>
      <c r="BG153" s="140" t="str">
        <f t="shared" si="153"/>
        <v>-</v>
      </c>
      <c r="BH153" s="140" t="str">
        <f t="shared" si="153"/>
        <v>-</v>
      </c>
      <c r="BI153" s="140" t="str">
        <f t="shared" si="153"/>
        <v>-</v>
      </c>
      <c r="BJ153" s="140" t="str">
        <f t="shared" si="153"/>
        <v>-</v>
      </c>
      <c r="BK153" s="140">
        <f t="shared" si="154"/>
        <v>93.74</v>
      </c>
      <c r="BL153" s="140">
        <f t="shared" si="154"/>
        <v>93.74</v>
      </c>
      <c r="BM153" s="140">
        <f t="shared" si="154"/>
        <v>93.74</v>
      </c>
      <c r="BN153" s="140">
        <f t="shared" si="154"/>
        <v>93.74</v>
      </c>
      <c r="BO153" s="140">
        <f t="shared" si="154"/>
        <v>93.74</v>
      </c>
      <c r="BP153" s="140">
        <f t="shared" si="154"/>
        <v>93.74</v>
      </c>
      <c r="BQ153" s="140">
        <f t="shared" si="154"/>
        <v>93.74</v>
      </c>
      <c r="BR153" s="140">
        <f t="shared" si="154"/>
        <v>93.74</v>
      </c>
      <c r="BS153" s="140" t="str">
        <f t="shared" si="154"/>
        <v>-</v>
      </c>
      <c r="BT153" s="140" t="str">
        <f t="shared" si="154"/>
        <v>-</v>
      </c>
      <c r="BU153" s="140" t="str">
        <f t="shared" si="155"/>
        <v>-</v>
      </c>
      <c r="BV153" s="140" t="str">
        <f t="shared" si="155"/>
        <v>-</v>
      </c>
      <c r="BW153" s="140" t="str">
        <f t="shared" si="155"/>
        <v>-</v>
      </c>
      <c r="BX153" s="140" t="str">
        <f t="shared" si="155"/>
        <v>-</v>
      </c>
      <c r="BY153" s="140" t="str">
        <f t="shared" si="155"/>
        <v>-</v>
      </c>
      <c r="BZ153" s="140" t="str">
        <f t="shared" si="155"/>
        <v>-</v>
      </c>
      <c r="CA153" s="140" t="str">
        <f t="shared" si="155"/>
        <v>-</v>
      </c>
      <c r="CB153" s="140" t="str">
        <f t="shared" si="155"/>
        <v>-</v>
      </c>
      <c r="CC153" s="140" t="str">
        <f t="shared" si="155"/>
        <v>-</v>
      </c>
      <c r="CD153" s="140" t="str">
        <f t="shared" si="155"/>
        <v>-</v>
      </c>
      <c r="CE153" s="140" t="str">
        <f t="shared" si="156"/>
        <v>-</v>
      </c>
      <c r="CF153" s="140" t="str">
        <f t="shared" si="156"/>
        <v>-</v>
      </c>
      <c r="CG153" s="140" t="str">
        <f t="shared" si="156"/>
        <v>-</v>
      </c>
      <c r="CH153" s="140" t="str">
        <f t="shared" si="156"/>
        <v>-</v>
      </c>
      <c r="CI153" s="140" t="str">
        <f t="shared" si="156"/>
        <v>-</v>
      </c>
      <c r="CJ153" s="140" t="str">
        <f t="shared" si="156"/>
        <v>-</v>
      </c>
      <c r="CK153" s="140" t="str">
        <f t="shared" si="156"/>
        <v>-</v>
      </c>
      <c r="CL153" s="140" t="str">
        <f t="shared" si="156"/>
        <v>-</v>
      </c>
      <c r="CM153" s="140" t="str">
        <f t="shared" si="156"/>
        <v>-</v>
      </c>
      <c r="CN153" s="140" t="str">
        <f t="shared" si="156"/>
        <v>-</v>
      </c>
      <c r="CO153" s="140" t="str">
        <f t="shared" si="157"/>
        <v>-</v>
      </c>
      <c r="CP153" s="140" t="str">
        <f t="shared" si="157"/>
        <v>-</v>
      </c>
      <c r="CQ153" s="140" t="str">
        <f t="shared" si="157"/>
        <v>-</v>
      </c>
      <c r="CR153" s="140" t="str">
        <f t="shared" si="157"/>
        <v>-</v>
      </c>
      <c r="CS153" s="140" t="str">
        <f t="shared" si="157"/>
        <v>-</v>
      </c>
      <c r="CT153" s="140" t="str">
        <f t="shared" si="157"/>
        <v>-</v>
      </c>
      <c r="CU153" s="140" t="str">
        <f t="shared" si="157"/>
        <v>-</v>
      </c>
      <c r="CV153" s="140" t="str">
        <f t="shared" si="157"/>
        <v>-</v>
      </c>
      <c r="CW153" s="140" t="str">
        <f t="shared" si="157"/>
        <v>-</v>
      </c>
      <c r="CX153" s="140" t="str">
        <f t="shared" si="157"/>
        <v>-</v>
      </c>
      <c r="CY153" s="140" t="str">
        <f t="shared" si="158"/>
        <v>-</v>
      </c>
      <c r="CZ153" s="140" t="str">
        <f t="shared" si="158"/>
        <v>-</v>
      </c>
      <c r="DA153" s="140" t="str">
        <f t="shared" si="158"/>
        <v>-</v>
      </c>
      <c r="DB153" s="140" t="str">
        <f t="shared" si="158"/>
        <v>-</v>
      </c>
      <c r="DC153" s="140" t="str">
        <f t="shared" si="158"/>
        <v>-</v>
      </c>
      <c r="DD153" s="140" t="str">
        <f t="shared" si="158"/>
        <v>-</v>
      </c>
      <c r="DE153" s="140" t="str">
        <f t="shared" si="158"/>
        <v>-</v>
      </c>
      <c r="DF153" s="140" t="str">
        <f t="shared" si="158"/>
        <v>-</v>
      </c>
      <c r="DG153" s="140" t="str">
        <f t="shared" si="158"/>
        <v>-</v>
      </c>
      <c r="DH153" s="140" t="str">
        <f t="shared" si="158"/>
        <v>-</v>
      </c>
      <c r="DI153" s="140" t="str">
        <f t="shared" si="159"/>
        <v>-</v>
      </c>
      <c r="DJ153" s="140" t="str">
        <f t="shared" si="159"/>
        <v>-</v>
      </c>
      <c r="DK153" s="140" t="str">
        <f t="shared" si="159"/>
        <v>-</v>
      </c>
      <c r="DL153" s="140" t="str">
        <f t="shared" si="159"/>
        <v>-</v>
      </c>
      <c r="DM153" s="140" t="str">
        <f t="shared" si="159"/>
        <v>-</v>
      </c>
      <c r="DN153" s="140" t="str">
        <f t="shared" si="159"/>
        <v>-</v>
      </c>
      <c r="DO153" s="140" t="str">
        <f t="shared" si="159"/>
        <v>-</v>
      </c>
      <c r="DP153" s="140" t="str">
        <f t="shared" si="159"/>
        <v>-</v>
      </c>
      <c r="DQ153" s="140" t="str">
        <f t="shared" si="159"/>
        <v>-</v>
      </c>
      <c r="DR153" s="140" t="str">
        <f t="shared" si="159"/>
        <v>-</v>
      </c>
    </row>
    <row r="154" spans="1:122" hidden="1" outlineLevel="1">
      <c r="A154">
        <v>5</v>
      </c>
      <c r="B154" t="s">
        <v>912</v>
      </c>
      <c r="C154" s="140" t="str">
        <f t="shared" si="148"/>
        <v>-</v>
      </c>
      <c r="D154" s="140" t="str">
        <f t="shared" si="148"/>
        <v>-</v>
      </c>
      <c r="E154" s="140" t="str">
        <f t="shared" si="148"/>
        <v>-</v>
      </c>
      <c r="F154" s="140" t="str">
        <f t="shared" si="148"/>
        <v>-</v>
      </c>
      <c r="G154" s="140" t="str">
        <f t="shared" si="148"/>
        <v>-</v>
      </c>
      <c r="H154" s="140" t="str">
        <f t="shared" si="148"/>
        <v>-</v>
      </c>
      <c r="I154" s="140" t="str">
        <f t="shared" si="148"/>
        <v>-</v>
      </c>
      <c r="J154" s="140" t="str">
        <f t="shared" si="148"/>
        <v>-</v>
      </c>
      <c r="K154" s="140" t="str">
        <f t="shared" si="148"/>
        <v>-</v>
      </c>
      <c r="L154" s="140" t="str">
        <f t="shared" si="148"/>
        <v>-</v>
      </c>
      <c r="M154" s="140" t="str">
        <f t="shared" si="149"/>
        <v>-</v>
      </c>
      <c r="N154" s="140" t="str">
        <f t="shared" si="149"/>
        <v>-</v>
      </c>
      <c r="O154" s="140" t="str">
        <f t="shared" si="149"/>
        <v>-</v>
      </c>
      <c r="P154" s="140" t="str">
        <f t="shared" si="149"/>
        <v>-</v>
      </c>
      <c r="Q154" s="140" t="str">
        <f t="shared" si="149"/>
        <v>-</v>
      </c>
      <c r="R154" s="140" t="str">
        <f t="shared" si="149"/>
        <v>-</v>
      </c>
      <c r="S154" s="140" t="str">
        <f t="shared" si="149"/>
        <v>-</v>
      </c>
      <c r="T154" s="140" t="str">
        <f t="shared" si="149"/>
        <v>-</v>
      </c>
      <c r="U154" s="140" t="str">
        <f t="shared" si="149"/>
        <v>-</v>
      </c>
      <c r="V154" s="140" t="str">
        <f t="shared" si="149"/>
        <v>-</v>
      </c>
      <c r="W154" s="140" t="str">
        <f t="shared" si="150"/>
        <v>-</v>
      </c>
      <c r="X154" s="140" t="str">
        <f t="shared" si="150"/>
        <v>-</v>
      </c>
      <c r="Y154" s="140" t="str">
        <f t="shared" si="150"/>
        <v>-</v>
      </c>
      <c r="Z154" s="140" t="str">
        <f t="shared" si="150"/>
        <v>-</v>
      </c>
      <c r="AA154" s="140" t="str">
        <f t="shared" si="150"/>
        <v>-</v>
      </c>
      <c r="AB154" s="140" t="str">
        <f t="shared" si="150"/>
        <v>-</v>
      </c>
      <c r="AC154" s="140" t="str">
        <f t="shared" si="150"/>
        <v>-</v>
      </c>
      <c r="AD154" s="140" t="str">
        <f t="shared" si="150"/>
        <v>-</v>
      </c>
      <c r="AE154" s="140" t="str">
        <f t="shared" si="150"/>
        <v>-</v>
      </c>
      <c r="AF154" s="140" t="str">
        <f t="shared" si="150"/>
        <v>-</v>
      </c>
      <c r="AG154" s="140">
        <f t="shared" si="151"/>
        <v>149.99</v>
      </c>
      <c r="AH154" s="140" t="str">
        <f t="shared" si="151"/>
        <v>-</v>
      </c>
      <c r="AI154" s="140" t="str">
        <f t="shared" si="151"/>
        <v>-</v>
      </c>
      <c r="AJ154" s="140" t="str">
        <f t="shared" si="151"/>
        <v>-</v>
      </c>
      <c r="AK154" s="140" t="str">
        <f t="shared" si="151"/>
        <v>-</v>
      </c>
      <c r="AL154" s="140" t="str">
        <f t="shared" si="151"/>
        <v>-</v>
      </c>
      <c r="AM154" s="140" t="str">
        <f t="shared" si="151"/>
        <v>-</v>
      </c>
      <c r="AN154" s="140" t="str">
        <f t="shared" si="151"/>
        <v>-</v>
      </c>
      <c r="AO154" s="140" t="str">
        <f t="shared" si="151"/>
        <v>-</v>
      </c>
      <c r="AP154" s="140" t="str">
        <f t="shared" si="151"/>
        <v>-</v>
      </c>
      <c r="AQ154" s="140" t="str">
        <f t="shared" si="152"/>
        <v>-</v>
      </c>
      <c r="AR154" s="140" t="str">
        <f t="shared" si="152"/>
        <v>-</v>
      </c>
      <c r="AS154" s="140" t="str">
        <f t="shared" si="152"/>
        <v>-</v>
      </c>
      <c r="AT154" s="140" t="str">
        <f t="shared" si="152"/>
        <v>-</v>
      </c>
      <c r="AU154" s="140" t="str">
        <f t="shared" si="152"/>
        <v>-</v>
      </c>
      <c r="AV154" s="140">
        <f t="shared" si="152"/>
        <v>153.74</v>
      </c>
      <c r="AW154" s="140">
        <f t="shared" si="152"/>
        <v>153.74</v>
      </c>
      <c r="AX154" s="140">
        <f t="shared" si="152"/>
        <v>153.74</v>
      </c>
      <c r="AY154" s="140">
        <f t="shared" si="152"/>
        <v>153.74</v>
      </c>
      <c r="AZ154" s="140">
        <f t="shared" si="152"/>
        <v>153.74</v>
      </c>
      <c r="BA154" s="140">
        <f t="shared" si="153"/>
        <v>153.74</v>
      </c>
      <c r="BB154" s="140">
        <f t="shared" si="153"/>
        <v>153.74</v>
      </c>
      <c r="BC154" s="140">
        <f t="shared" si="153"/>
        <v>153.74</v>
      </c>
      <c r="BD154" s="140" t="str">
        <f t="shared" si="153"/>
        <v>-</v>
      </c>
      <c r="BE154" s="140" t="str">
        <f t="shared" si="153"/>
        <v>-</v>
      </c>
      <c r="BF154" s="140" t="str">
        <f t="shared" si="153"/>
        <v>-</v>
      </c>
      <c r="BG154" s="140" t="str">
        <f t="shared" si="153"/>
        <v>-</v>
      </c>
      <c r="BH154" s="140" t="str">
        <f t="shared" si="153"/>
        <v>-</v>
      </c>
      <c r="BI154" s="140" t="str">
        <f t="shared" si="153"/>
        <v>-</v>
      </c>
      <c r="BJ154" s="140" t="str">
        <f t="shared" si="153"/>
        <v>-</v>
      </c>
      <c r="BK154" s="140">
        <f t="shared" si="154"/>
        <v>93.74</v>
      </c>
      <c r="BL154" s="140">
        <f t="shared" si="154"/>
        <v>93.74</v>
      </c>
      <c r="BM154" s="140">
        <f t="shared" si="154"/>
        <v>93.74</v>
      </c>
      <c r="BN154" s="140">
        <f t="shared" si="154"/>
        <v>93.74</v>
      </c>
      <c r="BO154" s="140">
        <f t="shared" si="154"/>
        <v>93.74</v>
      </c>
      <c r="BP154" s="140">
        <f t="shared" si="154"/>
        <v>93.74</v>
      </c>
      <c r="BQ154" s="140">
        <f t="shared" si="154"/>
        <v>93.74</v>
      </c>
      <c r="BR154" s="140">
        <f t="shared" si="154"/>
        <v>93.74</v>
      </c>
      <c r="BS154" s="140" t="str">
        <f t="shared" si="154"/>
        <v>-</v>
      </c>
      <c r="BT154" s="140" t="str">
        <f t="shared" si="154"/>
        <v>-</v>
      </c>
      <c r="BU154" s="140" t="str">
        <f t="shared" si="155"/>
        <v>-</v>
      </c>
      <c r="BV154" s="140" t="str">
        <f t="shared" si="155"/>
        <v>-</v>
      </c>
      <c r="BW154" s="140" t="str">
        <f t="shared" si="155"/>
        <v>-</v>
      </c>
      <c r="BX154" s="140" t="str">
        <f t="shared" si="155"/>
        <v>-</v>
      </c>
      <c r="BY154" s="140" t="str">
        <f t="shared" si="155"/>
        <v>-</v>
      </c>
      <c r="BZ154" s="140" t="str">
        <f t="shared" si="155"/>
        <v>-</v>
      </c>
      <c r="CA154" s="140" t="str">
        <f t="shared" si="155"/>
        <v>-</v>
      </c>
      <c r="CB154" s="140" t="str">
        <f t="shared" si="155"/>
        <v>-</v>
      </c>
      <c r="CC154" s="140" t="str">
        <f t="shared" si="155"/>
        <v>-</v>
      </c>
      <c r="CD154" s="140" t="str">
        <f t="shared" si="155"/>
        <v>-</v>
      </c>
      <c r="CE154" s="140" t="str">
        <f t="shared" si="156"/>
        <v>-</v>
      </c>
      <c r="CF154" s="140" t="str">
        <f t="shared" si="156"/>
        <v>-</v>
      </c>
      <c r="CG154" s="140" t="str">
        <f t="shared" si="156"/>
        <v>-</v>
      </c>
      <c r="CH154" s="140" t="str">
        <f t="shared" si="156"/>
        <v>-</v>
      </c>
      <c r="CI154" s="140" t="str">
        <f t="shared" si="156"/>
        <v>-</v>
      </c>
      <c r="CJ154" s="140" t="str">
        <f t="shared" si="156"/>
        <v>-</v>
      </c>
      <c r="CK154" s="140" t="str">
        <f t="shared" si="156"/>
        <v>-</v>
      </c>
      <c r="CL154" s="140" t="str">
        <f t="shared" si="156"/>
        <v>-</v>
      </c>
      <c r="CM154" s="140" t="str">
        <f t="shared" si="156"/>
        <v>-</v>
      </c>
      <c r="CN154" s="140" t="str">
        <f t="shared" si="156"/>
        <v>-</v>
      </c>
      <c r="CO154" s="140" t="str">
        <f t="shared" si="157"/>
        <v>-</v>
      </c>
      <c r="CP154" s="140" t="str">
        <f t="shared" si="157"/>
        <v>-</v>
      </c>
      <c r="CQ154" s="140" t="str">
        <f t="shared" si="157"/>
        <v>-</v>
      </c>
      <c r="CR154" s="140" t="str">
        <f t="shared" si="157"/>
        <v>-</v>
      </c>
      <c r="CS154" s="140" t="str">
        <f t="shared" si="157"/>
        <v>-</v>
      </c>
      <c r="CT154" s="140" t="str">
        <f t="shared" si="157"/>
        <v>-</v>
      </c>
      <c r="CU154" s="140" t="str">
        <f t="shared" si="157"/>
        <v>-</v>
      </c>
      <c r="CV154" s="140" t="str">
        <f t="shared" si="157"/>
        <v>-</v>
      </c>
      <c r="CW154" s="140" t="str">
        <f t="shared" si="157"/>
        <v>-</v>
      </c>
      <c r="CX154" s="140" t="str">
        <f t="shared" si="157"/>
        <v>-</v>
      </c>
      <c r="CY154" s="140" t="str">
        <f t="shared" si="158"/>
        <v>-</v>
      </c>
      <c r="CZ154" s="140" t="str">
        <f t="shared" si="158"/>
        <v>-</v>
      </c>
      <c r="DA154" s="140" t="str">
        <f t="shared" si="158"/>
        <v>-</v>
      </c>
      <c r="DB154" s="140" t="str">
        <f t="shared" si="158"/>
        <v>-</v>
      </c>
      <c r="DC154" s="140" t="str">
        <f t="shared" si="158"/>
        <v>-</v>
      </c>
      <c r="DD154" s="140" t="str">
        <f t="shared" si="158"/>
        <v>-</v>
      </c>
      <c r="DE154" s="140" t="str">
        <f t="shared" si="158"/>
        <v>-</v>
      </c>
      <c r="DF154" s="140" t="str">
        <f t="shared" si="158"/>
        <v>-</v>
      </c>
      <c r="DG154" s="140" t="str">
        <f t="shared" si="158"/>
        <v>-</v>
      </c>
      <c r="DH154" s="140" t="str">
        <f t="shared" si="158"/>
        <v>-</v>
      </c>
      <c r="DI154" s="140" t="str">
        <f t="shared" si="159"/>
        <v>-</v>
      </c>
      <c r="DJ154" s="140" t="str">
        <f t="shared" si="159"/>
        <v>-</v>
      </c>
      <c r="DK154" s="140" t="str">
        <f t="shared" si="159"/>
        <v>-</v>
      </c>
      <c r="DL154" s="140" t="str">
        <f t="shared" si="159"/>
        <v>-</v>
      </c>
      <c r="DM154" s="140" t="str">
        <f t="shared" si="159"/>
        <v>-</v>
      </c>
      <c r="DN154" s="140" t="str">
        <f t="shared" si="159"/>
        <v>-</v>
      </c>
      <c r="DO154" s="140" t="str">
        <f t="shared" si="159"/>
        <v>-</v>
      </c>
      <c r="DP154" s="140" t="str">
        <f t="shared" si="159"/>
        <v>-</v>
      </c>
      <c r="DQ154" s="140" t="str">
        <f t="shared" si="159"/>
        <v>-</v>
      </c>
      <c r="DR154" s="140" t="str">
        <f t="shared" si="159"/>
        <v>-</v>
      </c>
    </row>
    <row r="155" spans="1:122" hidden="1" outlineLevel="1"/>
    <row r="156" spans="1:122" ht="17.25" hidden="1" outlineLevel="1">
      <c r="B156" s="16" t="s">
        <v>913</v>
      </c>
      <c r="C156" s="138" t="s">
        <v>634</v>
      </c>
      <c r="D156" s="138"/>
      <c r="E156" s="138"/>
      <c r="F156" s="138"/>
      <c r="G156" s="138"/>
      <c r="H156" s="138"/>
      <c r="I156" s="138"/>
      <c r="J156" s="138"/>
      <c r="K156" s="138"/>
      <c r="L156" s="138"/>
      <c r="M156" s="138"/>
      <c r="N156" s="138"/>
      <c r="O156" s="138"/>
      <c r="P156" s="138"/>
      <c r="Q156" s="138"/>
      <c r="R156" s="138" t="s">
        <v>635</v>
      </c>
      <c r="S156" s="138"/>
      <c r="T156" s="138"/>
      <c r="U156" s="138"/>
      <c r="V156" s="138"/>
      <c r="W156" s="138"/>
      <c r="X156" s="138"/>
      <c r="Y156" s="138"/>
      <c r="Z156" s="138"/>
      <c r="AA156" s="138"/>
      <c r="AB156" s="138"/>
      <c r="AC156" s="138"/>
      <c r="AD156" s="138"/>
      <c r="AE156" s="138"/>
      <c r="AF156" s="138"/>
      <c r="AG156" s="138" t="s">
        <v>1853</v>
      </c>
      <c r="AH156" s="139"/>
      <c r="AI156" s="139"/>
      <c r="AJ156" s="139"/>
      <c r="AK156" s="139"/>
      <c r="AL156" s="139"/>
      <c r="AM156" s="139"/>
      <c r="AN156" s="139"/>
      <c r="AO156" s="139"/>
      <c r="AP156" s="139"/>
      <c r="AQ156" s="139"/>
      <c r="AR156" s="139"/>
      <c r="AS156" s="139"/>
      <c r="AT156" s="139"/>
      <c r="AU156" s="139"/>
    </row>
    <row r="157" spans="1:122" hidden="1" outlineLevel="1">
      <c r="B157" s="29" t="s">
        <v>1003</v>
      </c>
      <c r="C157" s="32" t="s">
        <v>34</v>
      </c>
      <c r="D157" s="32" t="s">
        <v>34</v>
      </c>
      <c r="E157" s="32" t="s">
        <v>34</v>
      </c>
      <c r="F157" s="32" t="s">
        <v>34</v>
      </c>
      <c r="G157" s="32" t="s">
        <v>34</v>
      </c>
      <c r="H157" s="32" t="s">
        <v>34</v>
      </c>
      <c r="I157" s="32" t="s">
        <v>34</v>
      </c>
      <c r="J157" s="32" t="s">
        <v>34</v>
      </c>
      <c r="K157" s="32" t="s">
        <v>34</v>
      </c>
      <c r="L157" s="32" t="s">
        <v>34</v>
      </c>
      <c r="M157" s="32" t="s">
        <v>34</v>
      </c>
      <c r="N157" s="32" t="s">
        <v>34</v>
      </c>
      <c r="O157" s="32" t="s">
        <v>34</v>
      </c>
      <c r="P157" s="32" t="s">
        <v>34</v>
      </c>
      <c r="Q157" s="32" t="s">
        <v>34</v>
      </c>
      <c r="R157" s="32" t="s">
        <v>34</v>
      </c>
      <c r="S157" s="32" t="s">
        <v>34</v>
      </c>
      <c r="T157" s="32" t="s">
        <v>34</v>
      </c>
      <c r="U157" s="32" t="s">
        <v>34</v>
      </c>
      <c r="V157" s="32" t="s">
        <v>34</v>
      </c>
      <c r="W157" s="32" t="s">
        <v>34</v>
      </c>
      <c r="X157" s="32" t="s">
        <v>34</v>
      </c>
      <c r="Y157" s="32" t="s">
        <v>34</v>
      </c>
      <c r="Z157" s="32" t="s">
        <v>34</v>
      </c>
      <c r="AA157" s="32" t="s">
        <v>34</v>
      </c>
      <c r="AB157" s="32" t="s">
        <v>34</v>
      </c>
      <c r="AC157" s="32" t="s">
        <v>34</v>
      </c>
      <c r="AD157" s="32" t="s">
        <v>34</v>
      </c>
      <c r="AE157" s="32" t="s">
        <v>34</v>
      </c>
      <c r="AF157" s="32" t="s">
        <v>34</v>
      </c>
      <c r="AG157" s="32">
        <v>1</v>
      </c>
      <c r="AH157" s="32" t="s">
        <v>34</v>
      </c>
      <c r="AI157" s="32" t="s">
        <v>34</v>
      </c>
      <c r="AJ157" s="32" t="s">
        <v>34</v>
      </c>
      <c r="AK157" s="32" t="s">
        <v>34</v>
      </c>
      <c r="AL157" s="32" t="s">
        <v>34</v>
      </c>
      <c r="AM157" s="32" t="s">
        <v>34</v>
      </c>
      <c r="AN157" s="32" t="s">
        <v>34</v>
      </c>
      <c r="AO157" s="32" t="s">
        <v>34</v>
      </c>
      <c r="AP157" s="32" t="s">
        <v>34</v>
      </c>
      <c r="AQ157" s="32" t="s">
        <v>34</v>
      </c>
      <c r="AR157" s="32" t="s">
        <v>34</v>
      </c>
      <c r="AS157" s="32" t="s">
        <v>34</v>
      </c>
      <c r="AT157" s="32" t="s">
        <v>34</v>
      </c>
      <c r="AU157" s="32" t="s">
        <v>34</v>
      </c>
    </row>
    <row r="158" spans="1:122" hidden="1" outlineLevel="1">
      <c r="B158" s="29" t="s">
        <v>915</v>
      </c>
      <c r="C158" s="32" t="s">
        <v>34</v>
      </c>
      <c r="D158" s="32" t="s">
        <v>34</v>
      </c>
      <c r="E158" s="32" t="s">
        <v>34</v>
      </c>
      <c r="F158" s="32" t="s">
        <v>34</v>
      </c>
      <c r="G158" s="32" t="s">
        <v>34</v>
      </c>
      <c r="H158" s="32" t="s">
        <v>34</v>
      </c>
      <c r="I158" s="32" t="s">
        <v>34</v>
      </c>
      <c r="J158" s="32" t="s">
        <v>34</v>
      </c>
      <c r="K158" s="32" t="s">
        <v>34</v>
      </c>
      <c r="L158" s="32" t="s">
        <v>34</v>
      </c>
      <c r="M158" s="32" t="s">
        <v>34</v>
      </c>
      <c r="N158" s="32" t="s">
        <v>34</v>
      </c>
      <c r="O158" s="32" t="s">
        <v>34</v>
      </c>
      <c r="P158" s="32" t="s">
        <v>34</v>
      </c>
      <c r="Q158" s="32" t="s">
        <v>34</v>
      </c>
      <c r="R158" s="32" t="s">
        <v>34</v>
      </c>
      <c r="S158" s="32" t="s">
        <v>34</v>
      </c>
      <c r="T158" s="32" t="s">
        <v>34</v>
      </c>
      <c r="U158" s="32" t="s">
        <v>34</v>
      </c>
      <c r="V158" s="32" t="s">
        <v>34</v>
      </c>
      <c r="W158" s="32" t="s">
        <v>34</v>
      </c>
      <c r="X158" s="32" t="s">
        <v>34</v>
      </c>
      <c r="Y158" s="32" t="s">
        <v>34</v>
      </c>
      <c r="Z158" s="32" t="s">
        <v>34</v>
      </c>
      <c r="AA158" s="32" t="s">
        <v>34</v>
      </c>
      <c r="AB158" s="32" t="s">
        <v>34</v>
      </c>
      <c r="AC158" s="32" t="s">
        <v>34</v>
      </c>
      <c r="AD158" s="32" t="s">
        <v>34</v>
      </c>
      <c r="AE158" s="32" t="s">
        <v>34</v>
      </c>
      <c r="AF158" s="32" t="s">
        <v>34</v>
      </c>
      <c r="AG158" s="32">
        <v>220</v>
      </c>
      <c r="AH158" s="32" t="s">
        <v>34</v>
      </c>
      <c r="AI158" s="32" t="s">
        <v>34</v>
      </c>
      <c r="AJ158" s="32" t="s">
        <v>34</v>
      </c>
      <c r="AK158" s="32" t="s">
        <v>34</v>
      </c>
      <c r="AL158" s="32" t="s">
        <v>34</v>
      </c>
      <c r="AM158" s="32" t="s">
        <v>34</v>
      </c>
      <c r="AN158" s="32" t="s">
        <v>34</v>
      </c>
      <c r="AO158" s="32" t="s">
        <v>34</v>
      </c>
      <c r="AP158" s="32" t="s">
        <v>34</v>
      </c>
      <c r="AQ158" s="32" t="s">
        <v>34</v>
      </c>
      <c r="AR158" s="32" t="s">
        <v>34</v>
      </c>
      <c r="AS158" s="32" t="s">
        <v>34</v>
      </c>
      <c r="AT158" s="32" t="s">
        <v>34</v>
      </c>
      <c r="AU158" s="32" t="s">
        <v>34</v>
      </c>
    </row>
    <row r="159" spans="1:122" hidden="1" outlineLevel="1">
      <c r="B159" s="29" t="s">
        <v>916</v>
      </c>
      <c r="C159" s="31" t="str">
        <f>C158</f>
        <v>-</v>
      </c>
      <c r="D159" s="31" t="str">
        <f t="shared" ref="D159:D161" si="160">D158</f>
        <v>-</v>
      </c>
      <c r="E159" s="31" t="str">
        <f t="shared" ref="E159:E161" si="161">E158</f>
        <v>-</v>
      </c>
      <c r="F159" s="31" t="str">
        <f t="shared" ref="F159:F161" si="162">F158</f>
        <v>-</v>
      </c>
      <c r="G159" s="31" t="str">
        <f t="shared" ref="G159:G161" si="163">G158</f>
        <v>-</v>
      </c>
      <c r="H159" s="31" t="str">
        <f t="shared" ref="H159:H161" si="164">H158</f>
        <v>-</v>
      </c>
      <c r="I159" s="31" t="str">
        <f t="shared" ref="I159:I161" si="165">I158</f>
        <v>-</v>
      </c>
      <c r="J159" s="31" t="str">
        <f t="shared" ref="J159:J161" si="166">J158</f>
        <v>-</v>
      </c>
      <c r="K159" s="31" t="str">
        <f t="shared" ref="K159:K161" si="167">K158</f>
        <v>-</v>
      </c>
      <c r="L159" s="31" t="str">
        <f t="shared" ref="L159:L161" si="168">L158</f>
        <v>-</v>
      </c>
      <c r="M159" s="31" t="str">
        <f t="shared" ref="M159:M161" si="169">M158</f>
        <v>-</v>
      </c>
      <c r="N159" s="31" t="str">
        <f t="shared" ref="N159:N161" si="170">N158</f>
        <v>-</v>
      </c>
      <c r="O159" s="31" t="str">
        <f t="shared" ref="O159:O161" si="171">O158</f>
        <v>-</v>
      </c>
      <c r="P159" s="31" t="str">
        <f t="shared" ref="P159:P161" si="172">P158</f>
        <v>-</v>
      </c>
      <c r="Q159" s="31" t="str">
        <f t="shared" ref="Q159:AF161" si="173">Q158</f>
        <v>-</v>
      </c>
      <c r="R159" s="31" t="str">
        <f t="shared" si="173"/>
        <v>-</v>
      </c>
      <c r="S159" s="31" t="str">
        <f t="shared" si="173"/>
        <v>-</v>
      </c>
      <c r="T159" s="31" t="str">
        <f t="shared" si="173"/>
        <v>-</v>
      </c>
      <c r="U159" s="31" t="str">
        <f t="shared" si="173"/>
        <v>-</v>
      </c>
      <c r="V159" s="31" t="str">
        <f t="shared" si="173"/>
        <v>-</v>
      </c>
      <c r="W159" s="31" t="str">
        <f t="shared" si="173"/>
        <v>-</v>
      </c>
      <c r="X159" s="31" t="str">
        <f t="shared" si="173"/>
        <v>-</v>
      </c>
      <c r="Y159" s="31" t="str">
        <f t="shared" si="173"/>
        <v>-</v>
      </c>
      <c r="Z159" s="31" t="str">
        <f t="shared" si="173"/>
        <v>-</v>
      </c>
      <c r="AA159" s="31" t="str">
        <f t="shared" si="173"/>
        <v>-</v>
      </c>
      <c r="AB159" s="31" t="str">
        <f t="shared" si="173"/>
        <v>-</v>
      </c>
      <c r="AC159" s="31" t="str">
        <f t="shared" si="173"/>
        <v>-</v>
      </c>
      <c r="AD159" s="31" t="str">
        <f t="shared" si="173"/>
        <v>-</v>
      </c>
      <c r="AE159" s="31" t="str">
        <f t="shared" si="173"/>
        <v>-</v>
      </c>
      <c r="AF159" s="31" t="str">
        <f t="shared" si="173"/>
        <v>-</v>
      </c>
      <c r="AG159" s="31">
        <f>AG158</f>
        <v>220</v>
      </c>
      <c r="AH159" s="31" t="str">
        <f t="shared" ref="AH159:AH161" si="174">AH158</f>
        <v>-</v>
      </c>
      <c r="AI159" s="31" t="str">
        <f t="shared" ref="AI159:AI161" si="175">AI158</f>
        <v>-</v>
      </c>
      <c r="AJ159" s="31" t="str">
        <f t="shared" ref="AJ159:AJ161" si="176">AJ158</f>
        <v>-</v>
      </c>
      <c r="AK159" s="31" t="str">
        <f t="shared" ref="AK159:AK161" si="177">AK158</f>
        <v>-</v>
      </c>
      <c r="AL159" s="31" t="str">
        <f t="shared" ref="AL159:AL161" si="178">AL158</f>
        <v>-</v>
      </c>
      <c r="AM159" s="31" t="str">
        <f t="shared" ref="AM159:AM161" si="179">AM158</f>
        <v>-</v>
      </c>
      <c r="AN159" s="31" t="str">
        <f t="shared" ref="AN159:AN161" si="180">AN158</f>
        <v>-</v>
      </c>
      <c r="AO159" s="31" t="str">
        <f t="shared" ref="AO159:AO161" si="181">AO158</f>
        <v>-</v>
      </c>
      <c r="AP159" s="31" t="str">
        <f t="shared" ref="AP159:AP161" si="182">AP158</f>
        <v>-</v>
      </c>
      <c r="AQ159" s="31" t="str">
        <f t="shared" ref="AQ159:AQ161" si="183">AQ158</f>
        <v>-</v>
      </c>
      <c r="AR159" s="31" t="str">
        <f t="shared" ref="AR159:AR161" si="184">AR158</f>
        <v>-</v>
      </c>
      <c r="AS159" s="31" t="str">
        <f t="shared" ref="AS159:AS161" si="185">AS158</f>
        <v>-</v>
      </c>
      <c r="AT159" s="31" t="str">
        <f t="shared" ref="AT159:AT161" si="186">AT158</f>
        <v>-</v>
      </c>
      <c r="AU159" s="31" t="str">
        <f t="shared" ref="AU159:AU161" si="187">AU158</f>
        <v>-</v>
      </c>
    </row>
    <row r="160" spans="1:122" hidden="1" outlineLevel="1">
      <c r="B160" s="29" t="s">
        <v>917</v>
      </c>
      <c r="C160" s="31" t="str">
        <f t="shared" ref="C160:C161" si="188">C159</f>
        <v>-</v>
      </c>
      <c r="D160" s="31" t="str">
        <f t="shared" si="160"/>
        <v>-</v>
      </c>
      <c r="E160" s="31" t="str">
        <f t="shared" si="161"/>
        <v>-</v>
      </c>
      <c r="F160" s="31" t="str">
        <f t="shared" si="162"/>
        <v>-</v>
      </c>
      <c r="G160" s="31" t="str">
        <f t="shared" si="163"/>
        <v>-</v>
      </c>
      <c r="H160" s="31" t="str">
        <f t="shared" si="164"/>
        <v>-</v>
      </c>
      <c r="I160" s="31" t="str">
        <f t="shared" si="165"/>
        <v>-</v>
      </c>
      <c r="J160" s="31" t="str">
        <f t="shared" si="166"/>
        <v>-</v>
      </c>
      <c r="K160" s="31" t="str">
        <f t="shared" si="167"/>
        <v>-</v>
      </c>
      <c r="L160" s="31" t="str">
        <f t="shared" si="168"/>
        <v>-</v>
      </c>
      <c r="M160" s="31" t="str">
        <f t="shared" si="169"/>
        <v>-</v>
      </c>
      <c r="N160" s="31" t="str">
        <f t="shared" si="170"/>
        <v>-</v>
      </c>
      <c r="O160" s="31" t="str">
        <f t="shared" si="171"/>
        <v>-</v>
      </c>
      <c r="P160" s="31" t="str">
        <f t="shared" si="172"/>
        <v>-</v>
      </c>
      <c r="Q160" s="31" t="str">
        <f t="shared" si="173"/>
        <v>-</v>
      </c>
      <c r="R160" s="31" t="str">
        <f t="shared" si="173"/>
        <v>-</v>
      </c>
      <c r="S160" s="31" t="str">
        <f t="shared" si="173"/>
        <v>-</v>
      </c>
      <c r="T160" s="31" t="str">
        <f t="shared" si="173"/>
        <v>-</v>
      </c>
      <c r="U160" s="31" t="str">
        <f t="shared" si="173"/>
        <v>-</v>
      </c>
      <c r="V160" s="31" t="str">
        <f t="shared" si="173"/>
        <v>-</v>
      </c>
      <c r="W160" s="31" t="str">
        <f t="shared" si="173"/>
        <v>-</v>
      </c>
      <c r="X160" s="31" t="str">
        <f t="shared" si="173"/>
        <v>-</v>
      </c>
      <c r="Y160" s="31" t="str">
        <f t="shared" si="173"/>
        <v>-</v>
      </c>
      <c r="Z160" s="31" t="str">
        <f t="shared" si="173"/>
        <v>-</v>
      </c>
      <c r="AA160" s="31" t="str">
        <f t="shared" si="173"/>
        <v>-</v>
      </c>
      <c r="AB160" s="31" t="str">
        <f t="shared" si="173"/>
        <v>-</v>
      </c>
      <c r="AC160" s="31" t="str">
        <f t="shared" si="173"/>
        <v>-</v>
      </c>
      <c r="AD160" s="31" t="str">
        <f t="shared" si="173"/>
        <v>-</v>
      </c>
      <c r="AE160" s="31" t="str">
        <f t="shared" si="173"/>
        <v>-</v>
      </c>
      <c r="AF160" s="31" t="str">
        <f t="shared" si="173"/>
        <v>-</v>
      </c>
      <c r="AG160" s="31">
        <f t="shared" ref="AG160:AG161" si="189">AG159</f>
        <v>220</v>
      </c>
      <c r="AH160" s="31" t="str">
        <f t="shared" si="174"/>
        <v>-</v>
      </c>
      <c r="AI160" s="31" t="str">
        <f t="shared" si="175"/>
        <v>-</v>
      </c>
      <c r="AJ160" s="31" t="str">
        <f t="shared" si="176"/>
        <v>-</v>
      </c>
      <c r="AK160" s="31" t="str">
        <f t="shared" si="177"/>
        <v>-</v>
      </c>
      <c r="AL160" s="31" t="str">
        <f t="shared" si="178"/>
        <v>-</v>
      </c>
      <c r="AM160" s="31" t="str">
        <f t="shared" si="179"/>
        <v>-</v>
      </c>
      <c r="AN160" s="31" t="str">
        <f t="shared" si="180"/>
        <v>-</v>
      </c>
      <c r="AO160" s="31" t="str">
        <f t="shared" si="181"/>
        <v>-</v>
      </c>
      <c r="AP160" s="31" t="str">
        <f t="shared" si="182"/>
        <v>-</v>
      </c>
      <c r="AQ160" s="31" t="str">
        <f t="shared" si="183"/>
        <v>-</v>
      </c>
      <c r="AR160" s="31" t="str">
        <f t="shared" si="184"/>
        <v>-</v>
      </c>
      <c r="AS160" s="31" t="str">
        <f t="shared" si="185"/>
        <v>-</v>
      </c>
      <c r="AT160" s="31" t="str">
        <f t="shared" si="186"/>
        <v>-</v>
      </c>
      <c r="AU160" s="31" t="str">
        <f t="shared" si="187"/>
        <v>-</v>
      </c>
    </row>
    <row r="161" spans="2:47" hidden="1" outlineLevel="1">
      <c r="B161" s="29" t="s">
        <v>918</v>
      </c>
      <c r="C161" s="31" t="str">
        <f t="shared" si="188"/>
        <v>-</v>
      </c>
      <c r="D161" s="31" t="str">
        <f t="shared" si="160"/>
        <v>-</v>
      </c>
      <c r="E161" s="31" t="str">
        <f t="shared" si="161"/>
        <v>-</v>
      </c>
      <c r="F161" s="31" t="str">
        <f t="shared" si="162"/>
        <v>-</v>
      </c>
      <c r="G161" s="31" t="str">
        <f t="shared" si="163"/>
        <v>-</v>
      </c>
      <c r="H161" s="31" t="str">
        <f t="shared" si="164"/>
        <v>-</v>
      </c>
      <c r="I161" s="31" t="str">
        <f t="shared" si="165"/>
        <v>-</v>
      </c>
      <c r="J161" s="31" t="str">
        <f t="shared" si="166"/>
        <v>-</v>
      </c>
      <c r="K161" s="31" t="str">
        <f t="shared" si="167"/>
        <v>-</v>
      </c>
      <c r="L161" s="31" t="str">
        <f t="shared" si="168"/>
        <v>-</v>
      </c>
      <c r="M161" s="31" t="str">
        <f t="shared" si="169"/>
        <v>-</v>
      </c>
      <c r="N161" s="31" t="str">
        <f t="shared" si="170"/>
        <v>-</v>
      </c>
      <c r="O161" s="31" t="str">
        <f t="shared" si="171"/>
        <v>-</v>
      </c>
      <c r="P161" s="31" t="str">
        <f t="shared" si="172"/>
        <v>-</v>
      </c>
      <c r="Q161" s="31" t="str">
        <f t="shared" si="173"/>
        <v>-</v>
      </c>
      <c r="R161" s="31" t="str">
        <f t="shared" si="173"/>
        <v>-</v>
      </c>
      <c r="S161" s="31" t="str">
        <f t="shared" si="173"/>
        <v>-</v>
      </c>
      <c r="T161" s="31" t="str">
        <f t="shared" si="173"/>
        <v>-</v>
      </c>
      <c r="U161" s="31" t="str">
        <f t="shared" si="173"/>
        <v>-</v>
      </c>
      <c r="V161" s="31" t="str">
        <f t="shared" si="173"/>
        <v>-</v>
      </c>
      <c r="W161" s="31" t="str">
        <f t="shared" si="173"/>
        <v>-</v>
      </c>
      <c r="X161" s="31" t="str">
        <f t="shared" si="173"/>
        <v>-</v>
      </c>
      <c r="Y161" s="31" t="str">
        <f t="shared" si="173"/>
        <v>-</v>
      </c>
      <c r="Z161" s="31" t="str">
        <f t="shared" si="173"/>
        <v>-</v>
      </c>
      <c r="AA161" s="31" t="str">
        <f t="shared" si="173"/>
        <v>-</v>
      </c>
      <c r="AB161" s="31" t="str">
        <f t="shared" si="173"/>
        <v>-</v>
      </c>
      <c r="AC161" s="31" t="str">
        <f t="shared" si="173"/>
        <v>-</v>
      </c>
      <c r="AD161" s="31" t="str">
        <f t="shared" si="173"/>
        <v>-</v>
      </c>
      <c r="AE161" s="31" t="str">
        <f t="shared" si="173"/>
        <v>-</v>
      </c>
      <c r="AF161" s="31" t="str">
        <f t="shared" si="173"/>
        <v>-</v>
      </c>
      <c r="AG161" s="31">
        <f t="shared" si="189"/>
        <v>220</v>
      </c>
      <c r="AH161" s="31" t="str">
        <f t="shared" si="174"/>
        <v>-</v>
      </c>
      <c r="AI161" s="31" t="str">
        <f t="shared" si="175"/>
        <v>-</v>
      </c>
      <c r="AJ161" s="31" t="str">
        <f t="shared" si="176"/>
        <v>-</v>
      </c>
      <c r="AK161" s="31" t="str">
        <f t="shared" si="177"/>
        <v>-</v>
      </c>
      <c r="AL161" s="31" t="str">
        <f t="shared" si="178"/>
        <v>-</v>
      </c>
      <c r="AM161" s="31" t="str">
        <f t="shared" si="179"/>
        <v>-</v>
      </c>
      <c r="AN161" s="31" t="str">
        <f t="shared" si="180"/>
        <v>-</v>
      </c>
      <c r="AO161" s="31" t="str">
        <f t="shared" si="181"/>
        <v>-</v>
      </c>
      <c r="AP161" s="31" t="str">
        <f t="shared" si="182"/>
        <v>-</v>
      </c>
      <c r="AQ161" s="31" t="str">
        <f t="shared" si="183"/>
        <v>-</v>
      </c>
      <c r="AR161" s="31" t="str">
        <f t="shared" si="184"/>
        <v>-</v>
      </c>
      <c r="AS161" s="31" t="str">
        <f t="shared" si="185"/>
        <v>-</v>
      </c>
      <c r="AT161" s="31" t="str">
        <f t="shared" si="186"/>
        <v>-</v>
      </c>
      <c r="AU161" s="31" t="str">
        <f t="shared" si="187"/>
        <v>-</v>
      </c>
    </row>
    <row r="162" spans="2:47" hidden="1" outlineLevel="1">
      <c r="B162" s="29" t="s">
        <v>1003</v>
      </c>
      <c r="C162" s="32" t="s">
        <v>34</v>
      </c>
      <c r="D162" s="32" t="s">
        <v>34</v>
      </c>
      <c r="E162" s="32" t="s">
        <v>34</v>
      </c>
      <c r="F162" s="32" t="s">
        <v>34</v>
      </c>
      <c r="G162" s="32" t="s">
        <v>34</v>
      </c>
      <c r="H162" s="32" t="s">
        <v>34</v>
      </c>
      <c r="I162" s="32" t="s">
        <v>34</v>
      </c>
      <c r="J162" s="32" t="s">
        <v>34</v>
      </c>
      <c r="K162" s="32" t="s">
        <v>34</v>
      </c>
      <c r="L162" s="32" t="s">
        <v>34</v>
      </c>
      <c r="M162" s="32" t="s">
        <v>34</v>
      </c>
      <c r="N162" s="32" t="s">
        <v>34</v>
      </c>
      <c r="O162" s="32" t="s">
        <v>34</v>
      </c>
      <c r="P162" s="32" t="s">
        <v>34</v>
      </c>
      <c r="Q162" s="32" t="s">
        <v>34</v>
      </c>
      <c r="R162" s="32" t="s">
        <v>34</v>
      </c>
      <c r="S162" s="32" t="s">
        <v>34</v>
      </c>
      <c r="T162" s="32" t="s">
        <v>34</v>
      </c>
      <c r="U162" s="32" t="s">
        <v>34</v>
      </c>
      <c r="V162" s="32" t="s">
        <v>34</v>
      </c>
      <c r="W162" s="32" t="s">
        <v>34</v>
      </c>
      <c r="X162" s="32" t="s">
        <v>34</v>
      </c>
      <c r="Y162" s="32" t="s">
        <v>34</v>
      </c>
      <c r="Z162" s="32" t="s">
        <v>34</v>
      </c>
      <c r="AA162" s="32" t="s">
        <v>34</v>
      </c>
      <c r="AB162" s="32" t="s">
        <v>34</v>
      </c>
      <c r="AC162" s="32" t="s">
        <v>34</v>
      </c>
      <c r="AD162" s="32" t="s">
        <v>34</v>
      </c>
      <c r="AE162" s="32" t="s">
        <v>34</v>
      </c>
      <c r="AF162" s="32" t="s">
        <v>34</v>
      </c>
      <c r="AG162" s="32">
        <v>31</v>
      </c>
      <c r="AH162" s="32">
        <v>32</v>
      </c>
      <c r="AI162" s="32">
        <v>33</v>
      </c>
      <c r="AJ162" s="32">
        <v>34</v>
      </c>
      <c r="AK162" s="32" t="s">
        <v>34</v>
      </c>
      <c r="AL162" s="32" t="s">
        <v>34</v>
      </c>
      <c r="AM162" s="32" t="s">
        <v>34</v>
      </c>
      <c r="AN162" s="32" t="s">
        <v>34</v>
      </c>
      <c r="AO162" s="32" t="s">
        <v>34</v>
      </c>
      <c r="AP162" s="32" t="s">
        <v>34</v>
      </c>
      <c r="AQ162" s="32" t="s">
        <v>34</v>
      </c>
      <c r="AR162" s="32" t="s">
        <v>34</v>
      </c>
      <c r="AS162" s="32" t="s">
        <v>34</v>
      </c>
      <c r="AT162" s="32" t="s">
        <v>34</v>
      </c>
      <c r="AU162" s="32" t="s">
        <v>34</v>
      </c>
    </row>
    <row r="163" spans="2:47" hidden="1" outlineLevel="1">
      <c r="B163" s="29" t="s">
        <v>921</v>
      </c>
      <c r="C163" s="32" t="s">
        <v>34</v>
      </c>
      <c r="D163" s="32" t="s">
        <v>34</v>
      </c>
      <c r="E163" s="32" t="s">
        <v>34</v>
      </c>
      <c r="F163" s="32" t="s">
        <v>34</v>
      </c>
      <c r="G163" s="32" t="s">
        <v>34</v>
      </c>
      <c r="H163" s="32" t="s">
        <v>34</v>
      </c>
      <c r="I163" s="32" t="s">
        <v>34</v>
      </c>
      <c r="J163" s="32" t="s">
        <v>34</v>
      </c>
      <c r="K163" s="32" t="s">
        <v>34</v>
      </c>
      <c r="L163" s="32" t="s">
        <v>34</v>
      </c>
      <c r="M163" s="32" t="s">
        <v>34</v>
      </c>
      <c r="N163" s="32" t="s">
        <v>34</v>
      </c>
      <c r="O163" s="32" t="s">
        <v>34</v>
      </c>
      <c r="P163" s="32" t="s">
        <v>34</v>
      </c>
      <c r="Q163" s="32" t="s">
        <v>34</v>
      </c>
      <c r="R163" s="32" t="s">
        <v>34</v>
      </c>
      <c r="S163" s="32" t="s">
        <v>34</v>
      </c>
      <c r="T163" s="32" t="s">
        <v>34</v>
      </c>
      <c r="U163" s="32" t="s">
        <v>34</v>
      </c>
      <c r="V163" s="32" t="s">
        <v>34</v>
      </c>
      <c r="W163" s="32" t="s">
        <v>34</v>
      </c>
      <c r="X163" s="32" t="s">
        <v>34</v>
      </c>
      <c r="Y163" s="32" t="s">
        <v>34</v>
      </c>
      <c r="Z163" s="32" t="s">
        <v>34</v>
      </c>
      <c r="AA163" s="32" t="s">
        <v>34</v>
      </c>
      <c r="AB163" s="32" t="s">
        <v>34</v>
      </c>
      <c r="AC163" s="32" t="s">
        <v>34</v>
      </c>
      <c r="AD163" s="32" t="s">
        <v>34</v>
      </c>
      <c r="AE163" s="32" t="s">
        <v>34</v>
      </c>
      <c r="AF163" s="32" t="s">
        <v>34</v>
      </c>
      <c r="AG163" s="32">
        <f>340/4</f>
        <v>85</v>
      </c>
      <c r="AH163" s="32">
        <f t="shared" ref="AH163:AJ163" si="190">340/4</f>
        <v>85</v>
      </c>
      <c r="AI163" s="32">
        <f t="shared" si="190"/>
        <v>85</v>
      </c>
      <c r="AJ163" s="32">
        <f t="shared" si="190"/>
        <v>85</v>
      </c>
      <c r="AK163" s="32" t="s">
        <v>34</v>
      </c>
      <c r="AL163" s="32" t="s">
        <v>34</v>
      </c>
      <c r="AM163" s="32" t="s">
        <v>34</v>
      </c>
      <c r="AN163" s="32" t="s">
        <v>34</v>
      </c>
      <c r="AO163" s="32" t="s">
        <v>34</v>
      </c>
      <c r="AP163" s="32" t="s">
        <v>34</v>
      </c>
      <c r="AQ163" s="32" t="s">
        <v>34</v>
      </c>
      <c r="AR163" s="32" t="s">
        <v>34</v>
      </c>
      <c r="AS163" s="32" t="s">
        <v>34</v>
      </c>
      <c r="AT163" s="32" t="s">
        <v>34</v>
      </c>
      <c r="AU163" s="32" t="s">
        <v>34</v>
      </c>
    </row>
    <row r="164" spans="2:47" hidden="1" outlineLevel="1">
      <c r="B164" s="29" t="s">
        <v>916</v>
      </c>
      <c r="C164" s="31" t="str">
        <f t="shared" ref="C164:C166" si="191">C163</f>
        <v>-</v>
      </c>
      <c r="D164" s="31" t="str">
        <f t="shared" ref="D164:D166" si="192">D163</f>
        <v>-</v>
      </c>
      <c r="E164" s="31" t="str">
        <f t="shared" ref="E164:E166" si="193">E163</f>
        <v>-</v>
      </c>
      <c r="F164" s="31" t="str">
        <f t="shared" ref="F164:F166" si="194">F163</f>
        <v>-</v>
      </c>
      <c r="G164" s="31" t="str">
        <f t="shared" ref="G164:G166" si="195">G163</f>
        <v>-</v>
      </c>
      <c r="H164" s="31" t="str">
        <f t="shared" ref="H164:H166" si="196">H163</f>
        <v>-</v>
      </c>
      <c r="I164" s="31" t="str">
        <f t="shared" ref="I164:I166" si="197">I163</f>
        <v>-</v>
      </c>
      <c r="J164" s="31" t="str">
        <f t="shared" ref="J164:J166" si="198">J163</f>
        <v>-</v>
      </c>
      <c r="K164" s="31" t="str">
        <f t="shared" ref="K164:K166" si="199">K163</f>
        <v>-</v>
      </c>
      <c r="L164" s="31" t="str">
        <f t="shared" ref="L164:L166" si="200">L163</f>
        <v>-</v>
      </c>
      <c r="M164" s="31" t="str">
        <f t="shared" ref="M164:M166" si="201">M163</f>
        <v>-</v>
      </c>
      <c r="N164" s="31" t="str">
        <f t="shared" ref="N164:N166" si="202">N163</f>
        <v>-</v>
      </c>
      <c r="O164" s="31" t="str">
        <f t="shared" ref="O164:O166" si="203">O163</f>
        <v>-</v>
      </c>
      <c r="P164" s="31" t="str">
        <f t="shared" ref="P164:P166" si="204">P163</f>
        <v>-</v>
      </c>
      <c r="Q164" s="31" t="str">
        <f t="shared" ref="Q164:AF166" si="205">Q163</f>
        <v>-</v>
      </c>
      <c r="R164" s="31" t="str">
        <f t="shared" si="205"/>
        <v>-</v>
      </c>
      <c r="S164" s="31" t="str">
        <f t="shared" si="205"/>
        <v>-</v>
      </c>
      <c r="T164" s="31" t="str">
        <f t="shared" si="205"/>
        <v>-</v>
      </c>
      <c r="U164" s="31" t="str">
        <f t="shared" si="205"/>
        <v>-</v>
      </c>
      <c r="V164" s="31" t="str">
        <f t="shared" si="205"/>
        <v>-</v>
      </c>
      <c r="W164" s="31" t="str">
        <f t="shared" si="205"/>
        <v>-</v>
      </c>
      <c r="X164" s="31" t="str">
        <f t="shared" si="205"/>
        <v>-</v>
      </c>
      <c r="Y164" s="31" t="str">
        <f t="shared" si="205"/>
        <v>-</v>
      </c>
      <c r="Z164" s="31" t="str">
        <f t="shared" si="205"/>
        <v>-</v>
      </c>
      <c r="AA164" s="31" t="str">
        <f t="shared" si="205"/>
        <v>-</v>
      </c>
      <c r="AB164" s="31" t="str">
        <f t="shared" si="205"/>
        <v>-</v>
      </c>
      <c r="AC164" s="31" t="str">
        <f t="shared" si="205"/>
        <v>-</v>
      </c>
      <c r="AD164" s="31" t="str">
        <f t="shared" si="205"/>
        <v>-</v>
      </c>
      <c r="AE164" s="31" t="str">
        <f t="shared" si="205"/>
        <v>-</v>
      </c>
      <c r="AF164" s="31" t="str">
        <f t="shared" si="205"/>
        <v>-</v>
      </c>
      <c r="AG164" s="31">
        <f t="shared" ref="AG164:AG166" si="206">AG163</f>
        <v>85</v>
      </c>
      <c r="AH164" s="31">
        <f t="shared" ref="AH164:AH166" si="207">AH163</f>
        <v>85</v>
      </c>
      <c r="AI164" s="31">
        <f t="shared" ref="AI164:AI166" si="208">AI163</f>
        <v>85</v>
      </c>
      <c r="AJ164" s="31">
        <f t="shared" ref="AJ164:AJ166" si="209">AJ163</f>
        <v>85</v>
      </c>
      <c r="AK164" s="31" t="str">
        <f t="shared" ref="AK164:AK166" si="210">AK163</f>
        <v>-</v>
      </c>
      <c r="AL164" s="31" t="str">
        <f t="shared" ref="AL164:AL166" si="211">AL163</f>
        <v>-</v>
      </c>
      <c r="AM164" s="31" t="str">
        <f t="shared" ref="AM164:AM166" si="212">AM163</f>
        <v>-</v>
      </c>
      <c r="AN164" s="31" t="str">
        <f t="shared" ref="AN164:AN166" si="213">AN163</f>
        <v>-</v>
      </c>
      <c r="AO164" s="31" t="str">
        <f t="shared" ref="AO164:AO166" si="214">AO163</f>
        <v>-</v>
      </c>
      <c r="AP164" s="31" t="str">
        <f t="shared" ref="AP164:AP166" si="215">AP163</f>
        <v>-</v>
      </c>
      <c r="AQ164" s="31" t="str">
        <f t="shared" ref="AQ164:AQ166" si="216">AQ163</f>
        <v>-</v>
      </c>
      <c r="AR164" s="31" t="str">
        <f t="shared" ref="AR164:AR166" si="217">AR163</f>
        <v>-</v>
      </c>
      <c r="AS164" s="31" t="str">
        <f t="shared" ref="AS164:AS166" si="218">AS163</f>
        <v>-</v>
      </c>
      <c r="AT164" s="31" t="str">
        <f t="shared" ref="AT164:AT166" si="219">AT163</f>
        <v>-</v>
      </c>
      <c r="AU164" s="31" t="str">
        <f t="shared" ref="AU164:AU166" si="220">AU163</f>
        <v>-</v>
      </c>
    </row>
    <row r="165" spans="2:47" hidden="1" outlineLevel="1">
      <c r="B165" s="29" t="s">
        <v>917</v>
      </c>
      <c r="C165" s="31" t="str">
        <f t="shared" si="191"/>
        <v>-</v>
      </c>
      <c r="D165" s="31" t="str">
        <f t="shared" si="192"/>
        <v>-</v>
      </c>
      <c r="E165" s="31" t="str">
        <f t="shared" si="193"/>
        <v>-</v>
      </c>
      <c r="F165" s="31" t="str">
        <f t="shared" si="194"/>
        <v>-</v>
      </c>
      <c r="G165" s="31" t="str">
        <f t="shared" si="195"/>
        <v>-</v>
      </c>
      <c r="H165" s="31" t="str">
        <f t="shared" si="196"/>
        <v>-</v>
      </c>
      <c r="I165" s="31" t="str">
        <f t="shared" si="197"/>
        <v>-</v>
      </c>
      <c r="J165" s="31" t="str">
        <f t="shared" si="198"/>
        <v>-</v>
      </c>
      <c r="K165" s="31" t="str">
        <f t="shared" si="199"/>
        <v>-</v>
      </c>
      <c r="L165" s="31" t="str">
        <f t="shared" si="200"/>
        <v>-</v>
      </c>
      <c r="M165" s="31" t="str">
        <f t="shared" si="201"/>
        <v>-</v>
      </c>
      <c r="N165" s="31" t="str">
        <f t="shared" si="202"/>
        <v>-</v>
      </c>
      <c r="O165" s="31" t="str">
        <f t="shared" si="203"/>
        <v>-</v>
      </c>
      <c r="P165" s="31" t="str">
        <f t="shared" si="204"/>
        <v>-</v>
      </c>
      <c r="Q165" s="31" t="str">
        <f t="shared" si="205"/>
        <v>-</v>
      </c>
      <c r="R165" s="31" t="str">
        <f t="shared" si="205"/>
        <v>-</v>
      </c>
      <c r="S165" s="31" t="str">
        <f t="shared" si="205"/>
        <v>-</v>
      </c>
      <c r="T165" s="31" t="str">
        <f t="shared" si="205"/>
        <v>-</v>
      </c>
      <c r="U165" s="31" t="str">
        <f t="shared" si="205"/>
        <v>-</v>
      </c>
      <c r="V165" s="31" t="str">
        <f t="shared" si="205"/>
        <v>-</v>
      </c>
      <c r="W165" s="31" t="str">
        <f t="shared" si="205"/>
        <v>-</v>
      </c>
      <c r="X165" s="31" t="str">
        <f t="shared" si="205"/>
        <v>-</v>
      </c>
      <c r="Y165" s="31" t="str">
        <f t="shared" si="205"/>
        <v>-</v>
      </c>
      <c r="Z165" s="31" t="str">
        <f t="shared" si="205"/>
        <v>-</v>
      </c>
      <c r="AA165" s="31" t="str">
        <f t="shared" si="205"/>
        <v>-</v>
      </c>
      <c r="AB165" s="31" t="str">
        <f t="shared" si="205"/>
        <v>-</v>
      </c>
      <c r="AC165" s="31" t="str">
        <f t="shared" si="205"/>
        <v>-</v>
      </c>
      <c r="AD165" s="31" t="str">
        <f t="shared" si="205"/>
        <v>-</v>
      </c>
      <c r="AE165" s="31" t="str">
        <f t="shared" si="205"/>
        <v>-</v>
      </c>
      <c r="AF165" s="31" t="str">
        <f t="shared" si="205"/>
        <v>-</v>
      </c>
      <c r="AG165" s="31">
        <f t="shared" si="206"/>
        <v>85</v>
      </c>
      <c r="AH165" s="31">
        <f t="shared" si="207"/>
        <v>85</v>
      </c>
      <c r="AI165" s="31">
        <f t="shared" si="208"/>
        <v>85</v>
      </c>
      <c r="AJ165" s="31">
        <f t="shared" si="209"/>
        <v>85</v>
      </c>
      <c r="AK165" s="31" t="str">
        <f t="shared" si="210"/>
        <v>-</v>
      </c>
      <c r="AL165" s="31" t="str">
        <f t="shared" si="211"/>
        <v>-</v>
      </c>
      <c r="AM165" s="31" t="str">
        <f t="shared" si="212"/>
        <v>-</v>
      </c>
      <c r="AN165" s="31" t="str">
        <f t="shared" si="213"/>
        <v>-</v>
      </c>
      <c r="AO165" s="31" t="str">
        <f t="shared" si="214"/>
        <v>-</v>
      </c>
      <c r="AP165" s="31" t="str">
        <f t="shared" si="215"/>
        <v>-</v>
      </c>
      <c r="AQ165" s="31" t="str">
        <f t="shared" si="216"/>
        <v>-</v>
      </c>
      <c r="AR165" s="31" t="str">
        <f t="shared" si="217"/>
        <v>-</v>
      </c>
      <c r="AS165" s="31" t="str">
        <f t="shared" si="218"/>
        <v>-</v>
      </c>
      <c r="AT165" s="31" t="str">
        <f t="shared" si="219"/>
        <v>-</v>
      </c>
      <c r="AU165" s="31" t="str">
        <f t="shared" si="220"/>
        <v>-</v>
      </c>
    </row>
    <row r="166" spans="2:47" hidden="1" outlineLevel="1">
      <c r="B166" s="29" t="s">
        <v>918</v>
      </c>
      <c r="C166" s="31" t="str">
        <f t="shared" si="191"/>
        <v>-</v>
      </c>
      <c r="D166" s="31" t="str">
        <f t="shared" si="192"/>
        <v>-</v>
      </c>
      <c r="E166" s="31" t="str">
        <f t="shared" si="193"/>
        <v>-</v>
      </c>
      <c r="F166" s="31" t="str">
        <f t="shared" si="194"/>
        <v>-</v>
      </c>
      <c r="G166" s="31" t="str">
        <f t="shared" si="195"/>
        <v>-</v>
      </c>
      <c r="H166" s="31" t="str">
        <f t="shared" si="196"/>
        <v>-</v>
      </c>
      <c r="I166" s="31" t="str">
        <f t="shared" si="197"/>
        <v>-</v>
      </c>
      <c r="J166" s="31" t="str">
        <f t="shared" si="198"/>
        <v>-</v>
      </c>
      <c r="K166" s="31" t="str">
        <f t="shared" si="199"/>
        <v>-</v>
      </c>
      <c r="L166" s="31" t="str">
        <f t="shared" si="200"/>
        <v>-</v>
      </c>
      <c r="M166" s="31" t="str">
        <f t="shared" si="201"/>
        <v>-</v>
      </c>
      <c r="N166" s="31" t="str">
        <f t="shared" si="202"/>
        <v>-</v>
      </c>
      <c r="O166" s="31" t="str">
        <f t="shared" si="203"/>
        <v>-</v>
      </c>
      <c r="P166" s="31" t="str">
        <f t="shared" si="204"/>
        <v>-</v>
      </c>
      <c r="Q166" s="31" t="str">
        <f t="shared" si="205"/>
        <v>-</v>
      </c>
      <c r="R166" s="31" t="str">
        <f t="shared" si="205"/>
        <v>-</v>
      </c>
      <c r="S166" s="31" t="str">
        <f t="shared" si="205"/>
        <v>-</v>
      </c>
      <c r="T166" s="31" t="str">
        <f t="shared" si="205"/>
        <v>-</v>
      </c>
      <c r="U166" s="31" t="str">
        <f t="shared" si="205"/>
        <v>-</v>
      </c>
      <c r="V166" s="31" t="str">
        <f t="shared" si="205"/>
        <v>-</v>
      </c>
      <c r="W166" s="31" t="str">
        <f t="shared" si="205"/>
        <v>-</v>
      </c>
      <c r="X166" s="31" t="str">
        <f t="shared" si="205"/>
        <v>-</v>
      </c>
      <c r="Y166" s="31" t="str">
        <f t="shared" si="205"/>
        <v>-</v>
      </c>
      <c r="Z166" s="31" t="str">
        <f t="shared" si="205"/>
        <v>-</v>
      </c>
      <c r="AA166" s="31" t="str">
        <f t="shared" si="205"/>
        <v>-</v>
      </c>
      <c r="AB166" s="31" t="str">
        <f t="shared" si="205"/>
        <v>-</v>
      </c>
      <c r="AC166" s="31" t="str">
        <f t="shared" si="205"/>
        <v>-</v>
      </c>
      <c r="AD166" s="31" t="str">
        <f t="shared" si="205"/>
        <v>-</v>
      </c>
      <c r="AE166" s="31" t="str">
        <f t="shared" si="205"/>
        <v>-</v>
      </c>
      <c r="AF166" s="31" t="str">
        <f t="shared" si="205"/>
        <v>-</v>
      </c>
      <c r="AG166" s="31">
        <f t="shared" si="206"/>
        <v>85</v>
      </c>
      <c r="AH166" s="31">
        <f t="shared" si="207"/>
        <v>85</v>
      </c>
      <c r="AI166" s="31">
        <f t="shared" si="208"/>
        <v>85</v>
      </c>
      <c r="AJ166" s="31">
        <f t="shared" si="209"/>
        <v>85</v>
      </c>
      <c r="AK166" s="31" t="str">
        <f t="shared" si="210"/>
        <v>-</v>
      </c>
      <c r="AL166" s="31" t="str">
        <f t="shared" si="211"/>
        <v>-</v>
      </c>
      <c r="AM166" s="31" t="str">
        <f t="shared" si="212"/>
        <v>-</v>
      </c>
      <c r="AN166" s="31" t="str">
        <f t="shared" si="213"/>
        <v>-</v>
      </c>
      <c r="AO166" s="31" t="str">
        <f t="shared" si="214"/>
        <v>-</v>
      </c>
      <c r="AP166" s="31" t="str">
        <f t="shared" si="215"/>
        <v>-</v>
      </c>
      <c r="AQ166" s="31" t="str">
        <f t="shared" si="216"/>
        <v>-</v>
      </c>
      <c r="AR166" s="31" t="str">
        <f t="shared" si="217"/>
        <v>-</v>
      </c>
      <c r="AS166" s="31" t="str">
        <f t="shared" si="218"/>
        <v>-</v>
      </c>
      <c r="AT166" s="31" t="str">
        <f t="shared" si="219"/>
        <v>-</v>
      </c>
      <c r="AU166" s="31" t="str">
        <f t="shared" si="220"/>
        <v>-</v>
      </c>
    </row>
    <row r="167" spans="2:47" hidden="1" outlineLevel="1">
      <c r="B167" s="29" t="s">
        <v>1003</v>
      </c>
      <c r="C167" s="32" t="s">
        <v>34</v>
      </c>
      <c r="D167" s="32" t="s">
        <v>34</v>
      </c>
      <c r="E167" s="32" t="s">
        <v>34</v>
      </c>
      <c r="F167" s="32" t="s">
        <v>34</v>
      </c>
      <c r="G167" s="32" t="s">
        <v>34</v>
      </c>
      <c r="H167" s="32" t="s">
        <v>34</v>
      </c>
      <c r="I167" s="32" t="s">
        <v>34</v>
      </c>
      <c r="J167" s="32" t="s">
        <v>34</v>
      </c>
      <c r="K167" s="32" t="s">
        <v>34</v>
      </c>
      <c r="L167" s="32" t="s">
        <v>34</v>
      </c>
      <c r="M167" s="32" t="s">
        <v>34</v>
      </c>
      <c r="N167" s="32" t="s">
        <v>34</v>
      </c>
      <c r="O167" s="32" t="s">
        <v>34</v>
      </c>
      <c r="P167" s="32" t="s">
        <v>34</v>
      </c>
      <c r="Q167" s="32" t="s">
        <v>34</v>
      </c>
      <c r="R167" s="32">
        <v>1</v>
      </c>
      <c r="S167" s="32">
        <v>14</v>
      </c>
      <c r="T167" s="32">
        <v>15</v>
      </c>
      <c r="U167" s="32">
        <v>28</v>
      </c>
      <c r="V167" s="32">
        <v>34</v>
      </c>
      <c r="W167" s="32">
        <v>16</v>
      </c>
      <c r="X167" s="32">
        <v>27</v>
      </c>
      <c r="Y167" s="32">
        <v>33</v>
      </c>
      <c r="Z167" s="32">
        <v>17</v>
      </c>
      <c r="AA167" s="32">
        <v>26</v>
      </c>
      <c r="AB167" s="32">
        <v>31</v>
      </c>
      <c r="AC167" s="32">
        <v>4</v>
      </c>
      <c r="AD167" s="32">
        <v>5</v>
      </c>
      <c r="AE167" s="32">
        <v>7</v>
      </c>
      <c r="AF167" s="32">
        <v>32</v>
      </c>
      <c r="AG167" s="32">
        <v>31</v>
      </c>
      <c r="AH167" s="32">
        <v>32</v>
      </c>
      <c r="AI167" s="32">
        <v>33</v>
      </c>
      <c r="AJ167" s="32">
        <v>34</v>
      </c>
      <c r="AK167" s="32" t="s">
        <v>34</v>
      </c>
      <c r="AL167" s="32" t="s">
        <v>34</v>
      </c>
      <c r="AM167" s="32" t="s">
        <v>34</v>
      </c>
      <c r="AN167" s="32" t="s">
        <v>34</v>
      </c>
      <c r="AO167" s="32" t="s">
        <v>34</v>
      </c>
      <c r="AP167" s="32" t="s">
        <v>34</v>
      </c>
      <c r="AQ167" s="32" t="s">
        <v>34</v>
      </c>
      <c r="AR167" s="32" t="s">
        <v>34</v>
      </c>
      <c r="AS167" s="32" t="s">
        <v>34</v>
      </c>
      <c r="AT167" s="32" t="s">
        <v>34</v>
      </c>
      <c r="AU167" s="32" t="s">
        <v>34</v>
      </c>
    </row>
    <row r="168" spans="2:47" hidden="1" outlineLevel="1">
      <c r="B168" s="29" t="s">
        <v>922</v>
      </c>
      <c r="C168" s="32" t="s">
        <v>34</v>
      </c>
      <c r="D168" s="32" t="s">
        <v>34</v>
      </c>
      <c r="E168" s="32" t="s">
        <v>34</v>
      </c>
      <c r="F168" s="32" t="s">
        <v>34</v>
      </c>
      <c r="G168" s="32" t="s">
        <v>34</v>
      </c>
      <c r="H168" s="32" t="s">
        <v>34</v>
      </c>
      <c r="I168" s="32" t="s">
        <v>34</v>
      </c>
      <c r="J168" s="32" t="s">
        <v>34</v>
      </c>
      <c r="K168" s="32" t="s">
        <v>34</v>
      </c>
      <c r="L168" s="32" t="s">
        <v>34</v>
      </c>
      <c r="M168" s="32" t="s">
        <v>34</v>
      </c>
      <c r="N168" s="32" t="s">
        <v>34</v>
      </c>
      <c r="O168" s="32" t="s">
        <v>34</v>
      </c>
      <c r="P168" s="32" t="s">
        <v>34</v>
      </c>
      <c r="Q168" s="32" t="s">
        <v>34</v>
      </c>
      <c r="R168" s="32">
        <v>150</v>
      </c>
      <c r="S168" s="32" t="s">
        <v>34</v>
      </c>
      <c r="T168" s="32" t="s">
        <v>34</v>
      </c>
      <c r="U168" s="32" t="s">
        <v>34</v>
      </c>
      <c r="V168" s="32" t="s">
        <v>34</v>
      </c>
      <c r="W168" s="32" t="s">
        <v>34</v>
      </c>
      <c r="X168" s="32" t="s">
        <v>34</v>
      </c>
      <c r="Y168" s="32" t="s">
        <v>34</v>
      </c>
      <c r="Z168" s="32" t="s">
        <v>34</v>
      </c>
      <c r="AA168" s="32" t="s">
        <v>34</v>
      </c>
      <c r="AB168" s="32" t="s">
        <v>34</v>
      </c>
      <c r="AC168" s="32" t="s">
        <v>34</v>
      </c>
      <c r="AD168" s="32" t="s">
        <v>34</v>
      </c>
      <c r="AE168" s="32" t="s">
        <v>34</v>
      </c>
      <c r="AF168" s="32" t="s">
        <v>34</v>
      </c>
      <c r="AG168" s="32">
        <v>140</v>
      </c>
      <c r="AH168" s="32">
        <v>140</v>
      </c>
      <c r="AI168" s="32">
        <v>140</v>
      </c>
      <c r="AJ168" s="32">
        <v>140</v>
      </c>
      <c r="AK168" s="32" t="s">
        <v>34</v>
      </c>
      <c r="AL168" s="32" t="s">
        <v>34</v>
      </c>
      <c r="AM168" s="32" t="s">
        <v>34</v>
      </c>
      <c r="AN168" s="32" t="s">
        <v>34</v>
      </c>
      <c r="AO168" s="32" t="s">
        <v>34</v>
      </c>
      <c r="AP168" s="32" t="s">
        <v>34</v>
      </c>
      <c r="AQ168" s="32" t="s">
        <v>34</v>
      </c>
      <c r="AR168" s="32" t="s">
        <v>34</v>
      </c>
      <c r="AS168" s="32" t="s">
        <v>34</v>
      </c>
      <c r="AT168" s="32" t="s">
        <v>34</v>
      </c>
      <c r="AU168" s="32" t="s">
        <v>34</v>
      </c>
    </row>
    <row r="169" spans="2:47" hidden="1" outlineLevel="1">
      <c r="B169" s="29" t="s">
        <v>916</v>
      </c>
      <c r="C169" s="31" t="str">
        <f t="shared" ref="C169:C171" si="221">C168</f>
        <v>-</v>
      </c>
      <c r="D169" s="31" t="str">
        <f t="shared" ref="D169:D171" si="222">D168</f>
        <v>-</v>
      </c>
      <c r="E169" s="31" t="str">
        <f t="shared" ref="E169:E171" si="223">E168</f>
        <v>-</v>
      </c>
      <c r="F169" s="31" t="str">
        <f t="shared" ref="F169:F171" si="224">F168</f>
        <v>-</v>
      </c>
      <c r="G169" s="31" t="str">
        <f t="shared" ref="G169:G171" si="225">G168</f>
        <v>-</v>
      </c>
      <c r="H169" s="31" t="str">
        <f t="shared" ref="H169:H171" si="226">H168</f>
        <v>-</v>
      </c>
      <c r="I169" s="31" t="str">
        <f t="shared" ref="I169:I171" si="227">I168</f>
        <v>-</v>
      </c>
      <c r="J169" s="31" t="str">
        <f t="shared" ref="J169:J171" si="228">J168</f>
        <v>-</v>
      </c>
      <c r="K169" s="31" t="str">
        <f t="shared" ref="K169:K171" si="229">K168</f>
        <v>-</v>
      </c>
      <c r="L169" s="31" t="str">
        <f t="shared" ref="L169:L171" si="230">L168</f>
        <v>-</v>
      </c>
      <c r="M169" s="31" t="str">
        <f t="shared" ref="M169:M171" si="231">M168</f>
        <v>-</v>
      </c>
      <c r="N169" s="31" t="str">
        <f t="shared" ref="N169:N171" si="232">N168</f>
        <v>-</v>
      </c>
      <c r="O169" s="31" t="str">
        <f t="shared" ref="O169:O171" si="233">O168</f>
        <v>-</v>
      </c>
      <c r="P169" s="31" t="str">
        <f t="shared" ref="P169:P171" si="234">P168</f>
        <v>-</v>
      </c>
      <c r="Q169" s="31" t="str">
        <f t="shared" ref="Q169:Q171" si="235">Q168</f>
        <v>-</v>
      </c>
      <c r="R169" s="32">
        <v>150</v>
      </c>
      <c r="S169" s="32" t="s">
        <v>34</v>
      </c>
      <c r="T169" s="32" t="s">
        <v>34</v>
      </c>
      <c r="U169" s="32" t="s">
        <v>34</v>
      </c>
      <c r="V169" s="32" t="s">
        <v>34</v>
      </c>
      <c r="W169" s="32" t="s">
        <v>34</v>
      </c>
      <c r="X169" s="32" t="s">
        <v>34</v>
      </c>
      <c r="Y169" s="32" t="s">
        <v>34</v>
      </c>
      <c r="Z169" s="32" t="s">
        <v>34</v>
      </c>
      <c r="AA169" s="32" t="s">
        <v>34</v>
      </c>
      <c r="AB169" s="32" t="s">
        <v>34</v>
      </c>
      <c r="AC169" s="32" t="s">
        <v>34</v>
      </c>
      <c r="AD169" s="32" t="s">
        <v>34</v>
      </c>
      <c r="AE169" s="32" t="s">
        <v>34</v>
      </c>
      <c r="AF169" s="32" t="s">
        <v>34</v>
      </c>
      <c r="AG169" s="31">
        <f t="shared" ref="AG169:AG171" si="236">AG168</f>
        <v>140</v>
      </c>
      <c r="AH169" s="31">
        <f t="shared" ref="AH169:AH171" si="237">AH168</f>
        <v>140</v>
      </c>
      <c r="AI169" s="31">
        <f t="shared" ref="AI169:AI171" si="238">AI168</f>
        <v>140</v>
      </c>
      <c r="AJ169" s="31">
        <f t="shared" ref="AJ169:AJ171" si="239">AJ168</f>
        <v>140</v>
      </c>
      <c r="AK169" s="31" t="str">
        <f t="shared" ref="AK169:AK171" si="240">AK168</f>
        <v>-</v>
      </c>
      <c r="AL169" s="31" t="str">
        <f t="shared" ref="AL169:AL171" si="241">AL168</f>
        <v>-</v>
      </c>
      <c r="AM169" s="31" t="str">
        <f t="shared" ref="AM169:AM171" si="242">AM168</f>
        <v>-</v>
      </c>
      <c r="AN169" s="31" t="str">
        <f t="shared" ref="AN169:AN171" si="243">AN168</f>
        <v>-</v>
      </c>
      <c r="AO169" s="31" t="str">
        <f t="shared" ref="AO169:AO171" si="244">AO168</f>
        <v>-</v>
      </c>
      <c r="AP169" s="31" t="str">
        <f t="shared" ref="AP169:AP171" si="245">AP168</f>
        <v>-</v>
      </c>
      <c r="AQ169" s="31" t="str">
        <f t="shared" ref="AQ169:AQ171" si="246">AQ168</f>
        <v>-</v>
      </c>
      <c r="AR169" s="31" t="str">
        <f t="shared" ref="AR169:AR171" si="247">AR168</f>
        <v>-</v>
      </c>
      <c r="AS169" s="31" t="str">
        <f t="shared" ref="AS169:AS171" si="248">AS168</f>
        <v>-</v>
      </c>
      <c r="AT169" s="31" t="str">
        <f t="shared" ref="AT169:AT171" si="249">AT168</f>
        <v>-</v>
      </c>
      <c r="AU169" s="31" t="str">
        <f t="shared" ref="AU169:AU171" si="250">AU168</f>
        <v>-</v>
      </c>
    </row>
    <row r="170" spans="2:47" hidden="1" outlineLevel="1">
      <c r="B170" s="29" t="s">
        <v>917</v>
      </c>
      <c r="C170" s="31" t="str">
        <f t="shared" si="221"/>
        <v>-</v>
      </c>
      <c r="D170" s="31" t="str">
        <f t="shared" si="222"/>
        <v>-</v>
      </c>
      <c r="E170" s="31" t="str">
        <f t="shared" si="223"/>
        <v>-</v>
      </c>
      <c r="F170" s="31" t="str">
        <f t="shared" si="224"/>
        <v>-</v>
      </c>
      <c r="G170" s="31" t="str">
        <f t="shared" si="225"/>
        <v>-</v>
      </c>
      <c r="H170" s="31" t="str">
        <f t="shared" si="226"/>
        <v>-</v>
      </c>
      <c r="I170" s="31" t="str">
        <f t="shared" si="227"/>
        <v>-</v>
      </c>
      <c r="J170" s="31" t="str">
        <f t="shared" si="228"/>
        <v>-</v>
      </c>
      <c r="K170" s="31" t="str">
        <f t="shared" si="229"/>
        <v>-</v>
      </c>
      <c r="L170" s="31" t="str">
        <f t="shared" si="230"/>
        <v>-</v>
      </c>
      <c r="M170" s="31" t="str">
        <f t="shared" si="231"/>
        <v>-</v>
      </c>
      <c r="N170" s="31" t="str">
        <f t="shared" si="232"/>
        <v>-</v>
      </c>
      <c r="O170" s="31" t="str">
        <f t="shared" si="233"/>
        <v>-</v>
      </c>
      <c r="P170" s="31" t="str">
        <f t="shared" si="234"/>
        <v>-</v>
      </c>
      <c r="Q170" s="31" t="str">
        <f t="shared" si="235"/>
        <v>-</v>
      </c>
      <c r="R170" s="32">
        <v>150</v>
      </c>
      <c r="S170" s="32" t="s">
        <v>34</v>
      </c>
      <c r="T170" s="32" t="s">
        <v>34</v>
      </c>
      <c r="U170" s="32" t="s">
        <v>34</v>
      </c>
      <c r="V170" s="32" t="s">
        <v>34</v>
      </c>
      <c r="W170" s="32" t="s">
        <v>34</v>
      </c>
      <c r="X170" s="32" t="s">
        <v>34</v>
      </c>
      <c r="Y170" s="32" t="s">
        <v>34</v>
      </c>
      <c r="Z170" s="32" t="s">
        <v>34</v>
      </c>
      <c r="AA170" s="32" t="s">
        <v>34</v>
      </c>
      <c r="AB170" s="32" t="s">
        <v>34</v>
      </c>
      <c r="AC170" s="32" t="s">
        <v>34</v>
      </c>
      <c r="AD170" s="32" t="s">
        <v>34</v>
      </c>
      <c r="AE170" s="32" t="s">
        <v>34</v>
      </c>
      <c r="AF170" s="32" t="s">
        <v>34</v>
      </c>
      <c r="AG170" s="31">
        <f t="shared" si="236"/>
        <v>140</v>
      </c>
      <c r="AH170" s="31">
        <f t="shared" si="237"/>
        <v>140</v>
      </c>
      <c r="AI170" s="31">
        <f t="shared" si="238"/>
        <v>140</v>
      </c>
      <c r="AJ170" s="31">
        <f t="shared" si="239"/>
        <v>140</v>
      </c>
      <c r="AK170" s="31" t="str">
        <f t="shared" si="240"/>
        <v>-</v>
      </c>
      <c r="AL170" s="31" t="str">
        <f t="shared" si="241"/>
        <v>-</v>
      </c>
      <c r="AM170" s="31" t="str">
        <f t="shared" si="242"/>
        <v>-</v>
      </c>
      <c r="AN170" s="31" t="str">
        <f t="shared" si="243"/>
        <v>-</v>
      </c>
      <c r="AO170" s="31" t="str">
        <f t="shared" si="244"/>
        <v>-</v>
      </c>
      <c r="AP170" s="31" t="str">
        <f t="shared" si="245"/>
        <v>-</v>
      </c>
      <c r="AQ170" s="31" t="str">
        <f t="shared" si="246"/>
        <v>-</v>
      </c>
      <c r="AR170" s="31" t="str">
        <f t="shared" si="247"/>
        <v>-</v>
      </c>
      <c r="AS170" s="31" t="str">
        <f t="shared" si="248"/>
        <v>-</v>
      </c>
      <c r="AT170" s="31" t="str">
        <f t="shared" si="249"/>
        <v>-</v>
      </c>
      <c r="AU170" s="31" t="str">
        <f t="shared" si="250"/>
        <v>-</v>
      </c>
    </row>
    <row r="171" spans="2:47" hidden="1" outlineLevel="1">
      <c r="B171" s="29" t="s">
        <v>918</v>
      </c>
      <c r="C171" s="31" t="str">
        <f t="shared" si="221"/>
        <v>-</v>
      </c>
      <c r="D171" s="31" t="str">
        <f t="shared" si="222"/>
        <v>-</v>
      </c>
      <c r="E171" s="31" t="str">
        <f t="shared" si="223"/>
        <v>-</v>
      </c>
      <c r="F171" s="31" t="str">
        <f t="shared" si="224"/>
        <v>-</v>
      </c>
      <c r="G171" s="31" t="str">
        <f t="shared" si="225"/>
        <v>-</v>
      </c>
      <c r="H171" s="31" t="str">
        <f t="shared" si="226"/>
        <v>-</v>
      </c>
      <c r="I171" s="31" t="str">
        <f t="shared" si="227"/>
        <v>-</v>
      </c>
      <c r="J171" s="31" t="str">
        <f t="shared" si="228"/>
        <v>-</v>
      </c>
      <c r="K171" s="31" t="str">
        <f t="shared" si="229"/>
        <v>-</v>
      </c>
      <c r="L171" s="31" t="str">
        <f t="shared" si="230"/>
        <v>-</v>
      </c>
      <c r="M171" s="31" t="str">
        <f t="shared" si="231"/>
        <v>-</v>
      </c>
      <c r="N171" s="31" t="str">
        <f t="shared" si="232"/>
        <v>-</v>
      </c>
      <c r="O171" s="31" t="str">
        <f t="shared" si="233"/>
        <v>-</v>
      </c>
      <c r="P171" s="31" t="str">
        <f t="shared" si="234"/>
        <v>-</v>
      </c>
      <c r="Q171" s="31" t="str">
        <f t="shared" si="235"/>
        <v>-</v>
      </c>
      <c r="R171" s="32">
        <v>150</v>
      </c>
      <c r="S171" s="32" t="s">
        <v>34</v>
      </c>
      <c r="T171" s="32" t="s">
        <v>34</v>
      </c>
      <c r="U171" s="32" t="s">
        <v>34</v>
      </c>
      <c r="V171" s="32" t="s">
        <v>34</v>
      </c>
      <c r="W171" s="32" t="s">
        <v>34</v>
      </c>
      <c r="X171" s="32" t="s">
        <v>34</v>
      </c>
      <c r="Y171" s="32" t="s">
        <v>34</v>
      </c>
      <c r="Z171" s="32" t="s">
        <v>34</v>
      </c>
      <c r="AA171" s="32" t="s">
        <v>34</v>
      </c>
      <c r="AB171" s="32" t="s">
        <v>34</v>
      </c>
      <c r="AC171" s="32" t="s">
        <v>34</v>
      </c>
      <c r="AD171" s="32" t="s">
        <v>34</v>
      </c>
      <c r="AE171" s="32" t="s">
        <v>34</v>
      </c>
      <c r="AF171" s="32" t="s">
        <v>34</v>
      </c>
      <c r="AG171" s="31">
        <f t="shared" si="236"/>
        <v>140</v>
      </c>
      <c r="AH171" s="31">
        <f t="shared" si="237"/>
        <v>140</v>
      </c>
      <c r="AI171" s="31">
        <f t="shared" si="238"/>
        <v>140</v>
      </c>
      <c r="AJ171" s="31">
        <f t="shared" si="239"/>
        <v>140</v>
      </c>
      <c r="AK171" s="31" t="str">
        <f t="shared" si="240"/>
        <v>-</v>
      </c>
      <c r="AL171" s="31" t="str">
        <f t="shared" si="241"/>
        <v>-</v>
      </c>
      <c r="AM171" s="31" t="str">
        <f t="shared" si="242"/>
        <v>-</v>
      </c>
      <c r="AN171" s="31" t="str">
        <f t="shared" si="243"/>
        <v>-</v>
      </c>
      <c r="AO171" s="31" t="str">
        <f t="shared" si="244"/>
        <v>-</v>
      </c>
      <c r="AP171" s="31" t="str">
        <f t="shared" si="245"/>
        <v>-</v>
      </c>
      <c r="AQ171" s="31" t="str">
        <f t="shared" si="246"/>
        <v>-</v>
      </c>
      <c r="AR171" s="31" t="str">
        <f t="shared" si="247"/>
        <v>-</v>
      </c>
      <c r="AS171" s="31" t="str">
        <f t="shared" si="248"/>
        <v>-</v>
      </c>
      <c r="AT171" s="31" t="str">
        <f t="shared" si="249"/>
        <v>-</v>
      </c>
      <c r="AU171" s="31" t="str">
        <f t="shared" si="250"/>
        <v>-</v>
      </c>
    </row>
    <row r="172" spans="2:47" hidden="1" outlineLevel="1">
      <c r="B172" s="29" t="s">
        <v>1003</v>
      </c>
      <c r="C172" s="32" t="s">
        <v>34</v>
      </c>
      <c r="D172" s="32" t="s">
        <v>34</v>
      </c>
      <c r="E172" s="32" t="s">
        <v>34</v>
      </c>
      <c r="F172" s="32" t="s">
        <v>34</v>
      </c>
      <c r="G172" s="32" t="s">
        <v>34</v>
      </c>
      <c r="H172" s="32" t="s">
        <v>34</v>
      </c>
      <c r="I172" s="32" t="s">
        <v>34</v>
      </c>
      <c r="J172" s="32" t="s">
        <v>34</v>
      </c>
      <c r="K172" s="32" t="s">
        <v>34</v>
      </c>
      <c r="L172" s="32" t="s">
        <v>34</v>
      </c>
      <c r="M172" s="32" t="s">
        <v>34</v>
      </c>
      <c r="N172" s="32" t="s">
        <v>34</v>
      </c>
      <c r="O172" s="32" t="s">
        <v>34</v>
      </c>
      <c r="P172" s="32" t="s">
        <v>34</v>
      </c>
      <c r="Q172" s="32" t="s">
        <v>34</v>
      </c>
      <c r="R172" s="32">
        <v>23</v>
      </c>
      <c r="S172" s="32">
        <v>24</v>
      </c>
      <c r="T172" s="32">
        <v>25</v>
      </c>
      <c r="U172" s="32">
        <v>26</v>
      </c>
      <c r="V172" s="32">
        <v>27</v>
      </c>
      <c r="W172" s="32">
        <v>28</v>
      </c>
      <c r="X172" s="32">
        <v>29</v>
      </c>
      <c r="Y172" s="32">
        <v>30</v>
      </c>
      <c r="Z172" s="32">
        <v>12</v>
      </c>
      <c r="AA172" s="32">
        <v>13</v>
      </c>
      <c r="AB172" s="32">
        <v>11</v>
      </c>
      <c r="AC172" s="32">
        <v>1</v>
      </c>
      <c r="AD172" s="32">
        <v>28</v>
      </c>
      <c r="AE172" s="32">
        <v>34</v>
      </c>
      <c r="AF172" s="32">
        <v>27</v>
      </c>
      <c r="AG172" s="32">
        <v>31</v>
      </c>
      <c r="AH172" s="32">
        <v>32</v>
      </c>
      <c r="AI172" s="32">
        <v>33</v>
      </c>
      <c r="AJ172" s="32">
        <v>34</v>
      </c>
      <c r="AK172" s="32" t="s">
        <v>34</v>
      </c>
      <c r="AL172" s="32" t="s">
        <v>34</v>
      </c>
      <c r="AM172" s="32" t="s">
        <v>34</v>
      </c>
      <c r="AN172" s="32" t="s">
        <v>34</v>
      </c>
      <c r="AO172" s="32" t="s">
        <v>34</v>
      </c>
      <c r="AP172" s="32" t="s">
        <v>34</v>
      </c>
      <c r="AQ172" s="32" t="s">
        <v>34</v>
      </c>
      <c r="AR172" s="32" t="s">
        <v>34</v>
      </c>
      <c r="AS172" s="32" t="s">
        <v>34</v>
      </c>
      <c r="AT172" s="32" t="s">
        <v>34</v>
      </c>
      <c r="AU172" s="32" t="s">
        <v>34</v>
      </c>
    </row>
    <row r="173" spans="2:47" hidden="1" outlineLevel="1">
      <c r="B173" s="29" t="s">
        <v>923</v>
      </c>
      <c r="C173" s="32" t="s">
        <v>34</v>
      </c>
      <c r="D173" s="32" t="s">
        <v>34</v>
      </c>
      <c r="E173" s="32" t="s">
        <v>34</v>
      </c>
      <c r="F173" s="32" t="s">
        <v>34</v>
      </c>
      <c r="G173" s="32" t="s">
        <v>34</v>
      </c>
      <c r="H173" s="32" t="s">
        <v>34</v>
      </c>
      <c r="I173" s="32" t="s">
        <v>34</v>
      </c>
      <c r="J173" s="32" t="s">
        <v>34</v>
      </c>
      <c r="K173" s="32" t="s">
        <v>34</v>
      </c>
      <c r="L173" s="32" t="s">
        <v>34</v>
      </c>
      <c r="M173" s="32" t="s">
        <v>34</v>
      </c>
      <c r="N173" s="32" t="s">
        <v>34</v>
      </c>
      <c r="O173" s="32" t="s">
        <v>34</v>
      </c>
      <c r="P173" s="32" t="s">
        <v>34</v>
      </c>
      <c r="Q173" s="32" t="s">
        <v>34</v>
      </c>
      <c r="R173" s="32">
        <v>153.75</v>
      </c>
      <c r="S173" s="32">
        <v>153.75</v>
      </c>
      <c r="T173" s="32">
        <v>153.75</v>
      </c>
      <c r="U173" s="32">
        <v>153.75</v>
      </c>
      <c r="V173" s="32">
        <v>153.75</v>
      </c>
      <c r="W173" s="32">
        <v>153.75</v>
      </c>
      <c r="X173" s="32">
        <v>153.75</v>
      </c>
      <c r="Y173" s="32">
        <v>153.75</v>
      </c>
      <c r="Z173" s="32" t="s">
        <v>34</v>
      </c>
      <c r="AA173" s="32" t="s">
        <v>34</v>
      </c>
      <c r="AB173" s="32" t="s">
        <v>34</v>
      </c>
      <c r="AC173" s="32" t="s">
        <v>34</v>
      </c>
      <c r="AD173" s="32" t="s">
        <v>34</v>
      </c>
      <c r="AE173" s="32" t="s">
        <v>34</v>
      </c>
      <c r="AF173" s="32" t="s">
        <v>34</v>
      </c>
      <c r="AG173" s="32">
        <v>85</v>
      </c>
      <c r="AH173" s="32">
        <v>85</v>
      </c>
      <c r="AI173" s="32">
        <v>85</v>
      </c>
      <c r="AJ173" s="32">
        <v>85</v>
      </c>
      <c r="AK173" s="32" t="s">
        <v>34</v>
      </c>
      <c r="AL173" s="32" t="s">
        <v>34</v>
      </c>
      <c r="AM173" s="32" t="s">
        <v>34</v>
      </c>
      <c r="AN173" s="32" t="s">
        <v>34</v>
      </c>
      <c r="AO173" s="32" t="s">
        <v>34</v>
      </c>
      <c r="AP173" s="32" t="s">
        <v>34</v>
      </c>
      <c r="AQ173" s="32" t="s">
        <v>34</v>
      </c>
      <c r="AR173" s="32" t="s">
        <v>34</v>
      </c>
      <c r="AS173" s="32" t="s">
        <v>34</v>
      </c>
      <c r="AT173" s="32" t="s">
        <v>34</v>
      </c>
      <c r="AU173" s="32" t="s">
        <v>34</v>
      </c>
    </row>
    <row r="174" spans="2:47" hidden="1" outlineLevel="1">
      <c r="B174" s="29" t="s">
        <v>916</v>
      </c>
      <c r="C174" s="31" t="str">
        <f t="shared" ref="C174:C176" si="251">C173</f>
        <v>-</v>
      </c>
      <c r="D174" s="31" t="str">
        <f t="shared" ref="D174:D176" si="252">D173</f>
        <v>-</v>
      </c>
      <c r="E174" s="31" t="str">
        <f t="shared" ref="E174:E176" si="253">E173</f>
        <v>-</v>
      </c>
      <c r="F174" s="31" t="str">
        <f t="shared" ref="F174:F176" si="254">F173</f>
        <v>-</v>
      </c>
      <c r="G174" s="31" t="str">
        <f t="shared" ref="G174:G176" si="255">G173</f>
        <v>-</v>
      </c>
      <c r="H174" s="31" t="str">
        <f t="shared" ref="H174:H176" si="256">H173</f>
        <v>-</v>
      </c>
      <c r="I174" s="31" t="str">
        <f t="shared" ref="I174:I176" si="257">I173</f>
        <v>-</v>
      </c>
      <c r="J174" s="31" t="str">
        <f t="shared" ref="J174:J176" si="258">J173</f>
        <v>-</v>
      </c>
      <c r="K174" s="31" t="str">
        <f t="shared" ref="K174:K176" si="259">K173</f>
        <v>-</v>
      </c>
      <c r="L174" s="31" t="str">
        <f t="shared" ref="L174:L176" si="260">L173</f>
        <v>-</v>
      </c>
      <c r="M174" s="31" t="str">
        <f t="shared" ref="M174:M176" si="261">M173</f>
        <v>-</v>
      </c>
      <c r="N174" s="31" t="str">
        <f t="shared" ref="N174:N176" si="262">N173</f>
        <v>-</v>
      </c>
      <c r="O174" s="31" t="str">
        <f t="shared" ref="O174:O176" si="263">O173</f>
        <v>-</v>
      </c>
      <c r="P174" s="31" t="str">
        <f t="shared" ref="P174:P176" si="264">P173</f>
        <v>-</v>
      </c>
      <c r="Q174" s="31" t="str">
        <f t="shared" ref="Q174:Q176" si="265">Q173</f>
        <v>-</v>
      </c>
      <c r="R174" s="32">
        <v>153.75</v>
      </c>
      <c r="S174" s="32">
        <v>153.75</v>
      </c>
      <c r="T174" s="32">
        <v>153.75</v>
      </c>
      <c r="U174" s="32">
        <v>153.75</v>
      </c>
      <c r="V174" s="32">
        <v>153.75</v>
      </c>
      <c r="W174" s="32">
        <v>153.75</v>
      </c>
      <c r="X174" s="32">
        <v>153.75</v>
      </c>
      <c r="Y174" s="32">
        <v>153.75</v>
      </c>
      <c r="Z174" s="32" t="s">
        <v>34</v>
      </c>
      <c r="AA174" s="32" t="s">
        <v>34</v>
      </c>
      <c r="AB174" s="32" t="s">
        <v>34</v>
      </c>
      <c r="AC174" s="32" t="s">
        <v>34</v>
      </c>
      <c r="AD174" s="32" t="s">
        <v>34</v>
      </c>
      <c r="AE174" s="32" t="s">
        <v>34</v>
      </c>
      <c r="AF174" s="32" t="s">
        <v>34</v>
      </c>
      <c r="AG174" s="31">
        <f t="shared" ref="AG174:AG176" si="266">AG173</f>
        <v>85</v>
      </c>
      <c r="AH174" s="31">
        <f t="shared" ref="AH174:AH176" si="267">AH173</f>
        <v>85</v>
      </c>
      <c r="AI174" s="31">
        <f t="shared" ref="AI174:AI176" si="268">AI173</f>
        <v>85</v>
      </c>
      <c r="AJ174" s="31">
        <f t="shared" ref="AJ174:AJ176" si="269">AJ173</f>
        <v>85</v>
      </c>
      <c r="AK174" s="31" t="str">
        <f t="shared" ref="AK174:AK176" si="270">AK173</f>
        <v>-</v>
      </c>
      <c r="AL174" s="31" t="str">
        <f t="shared" ref="AL174:AL176" si="271">AL173</f>
        <v>-</v>
      </c>
      <c r="AM174" s="31" t="str">
        <f t="shared" ref="AM174:AM176" si="272">AM173</f>
        <v>-</v>
      </c>
      <c r="AN174" s="31" t="str">
        <f t="shared" ref="AN174:AN176" si="273">AN173</f>
        <v>-</v>
      </c>
      <c r="AO174" s="31" t="str">
        <f t="shared" ref="AO174:AO176" si="274">AO173</f>
        <v>-</v>
      </c>
      <c r="AP174" s="31" t="str">
        <f t="shared" ref="AP174:AP176" si="275">AP173</f>
        <v>-</v>
      </c>
      <c r="AQ174" s="31" t="str">
        <f t="shared" ref="AQ174:AQ176" si="276">AQ173</f>
        <v>-</v>
      </c>
      <c r="AR174" s="31" t="str">
        <f t="shared" ref="AR174:AR176" si="277">AR173</f>
        <v>-</v>
      </c>
      <c r="AS174" s="31" t="str">
        <f t="shared" ref="AS174:AS176" si="278">AS173</f>
        <v>-</v>
      </c>
      <c r="AT174" s="31" t="str">
        <f t="shared" ref="AT174:AT176" si="279">AT173</f>
        <v>-</v>
      </c>
      <c r="AU174" s="31" t="str">
        <f t="shared" ref="AU174:AU176" si="280">AU173</f>
        <v>-</v>
      </c>
    </row>
    <row r="175" spans="2:47" hidden="1" outlineLevel="1">
      <c r="B175" s="29" t="s">
        <v>917</v>
      </c>
      <c r="C175" s="31" t="str">
        <f t="shared" si="251"/>
        <v>-</v>
      </c>
      <c r="D175" s="31" t="str">
        <f t="shared" si="252"/>
        <v>-</v>
      </c>
      <c r="E175" s="31" t="str">
        <f t="shared" si="253"/>
        <v>-</v>
      </c>
      <c r="F175" s="31" t="str">
        <f t="shared" si="254"/>
        <v>-</v>
      </c>
      <c r="G175" s="31" t="str">
        <f t="shared" si="255"/>
        <v>-</v>
      </c>
      <c r="H175" s="31" t="str">
        <f t="shared" si="256"/>
        <v>-</v>
      </c>
      <c r="I175" s="31" t="str">
        <f t="shared" si="257"/>
        <v>-</v>
      </c>
      <c r="J175" s="31" t="str">
        <f t="shared" si="258"/>
        <v>-</v>
      </c>
      <c r="K175" s="31" t="str">
        <f t="shared" si="259"/>
        <v>-</v>
      </c>
      <c r="L175" s="31" t="str">
        <f t="shared" si="260"/>
        <v>-</v>
      </c>
      <c r="M175" s="31" t="str">
        <f t="shared" si="261"/>
        <v>-</v>
      </c>
      <c r="N175" s="31" t="str">
        <f t="shared" si="262"/>
        <v>-</v>
      </c>
      <c r="O175" s="31" t="str">
        <f t="shared" si="263"/>
        <v>-</v>
      </c>
      <c r="P175" s="31" t="str">
        <f t="shared" si="264"/>
        <v>-</v>
      </c>
      <c r="Q175" s="31" t="str">
        <f t="shared" si="265"/>
        <v>-</v>
      </c>
      <c r="R175" s="32">
        <v>153.75</v>
      </c>
      <c r="S175" s="32">
        <v>153.75</v>
      </c>
      <c r="T175" s="32">
        <v>153.75</v>
      </c>
      <c r="U175" s="32">
        <v>153.75</v>
      </c>
      <c r="V175" s="32">
        <v>153.75</v>
      </c>
      <c r="W175" s="32">
        <v>153.75</v>
      </c>
      <c r="X175" s="32">
        <v>153.75</v>
      </c>
      <c r="Y175" s="32">
        <v>153.75</v>
      </c>
      <c r="Z175" s="32" t="s">
        <v>34</v>
      </c>
      <c r="AA175" s="32" t="s">
        <v>34</v>
      </c>
      <c r="AB175" s="32" t="s">
        <v>34</v>
      </c>
      <c r="AC175" s="32" t="s">
        <v>34</v>
      </c>
      <c r="AD175" s="32" t="s">
        <v>34</v>
      </c>
      <c r="AE175" s="32" t="s">
        <v>34</v>
      </c>
      <c r="AF175" s="32" t="s">
        <v>34</v>
      </c>
      <c r="AG175" s="31">
        <f t="shared" si="266"/>
        <v>85</v>
      </c>
      <c r="AH175" s="31">
        <f t="shared" si="267"/>
        <v>85</v>
      </c>
      <c r="AI175" s="31">
        <f t="shared" si="268"/>
        <v>85</v>
      </c>
      <c r="AJ175" s="31">
        <f t="shared" si="269"/>
        <v>85</v>
      </c>
      <c r="AK175" s="31" t="str">
        <f t="shared" si="270"/>
        <v>-</v>
      </c>
      <c r="AL175" s="31" t="str">
        <f t="shared" si="271"/>
        <v>-</v>
      </c>
      <c r="AM175" s="31" t="str">
        <f t="shared" si="272"/>
        <v>-</v>
      </c>
      <c r="AN175" s="31" t="str">
        <f t="shared" si="273"/>
        <v>-</v>
      </c>
      <c r="AO175" s="31" t="str">
        <f t="shared" si="274"/>
        <v>-</v>
      </c>
      <c r="AP175" s="31" t="str">
        <f t="shared" si="275"/>
        <v>-</v>
      </c>
      <c r="AQ175" s="31" t="str">
        <f t="shared" si="276"/>
        <v>-</v>
      </c>
      <c r="AR175" s="31" t="str">
        <f t="shared" si="277"/>
        <v>-</v>
      </c>
      <c r="AS175" s="31" t="str">
        <f t="shared" si="278"/>
        <v>-</v>
      </c>
      <c r="AT175" s="31" t="str">
        <f t="shared" si="279"/>
        <v>-</v>
      </c>
      <c r="AU175" s="31" t="str">
        <f t="shared" si="280"/>
        <v>-</v>
      </c>
    </row>
    <row r="176" spans="2:47" hidden="1" outlineLevel="1">
      <c r="B176" s="29" t="s">
        <v>918</v>
      </c>
      <c r="C176" s="31" t="str">
        <f t="shared" si="251"/>
        <v>-</v>
      </c>
      <c r="D176" s="31" t="str">
        <f t="shared" si="252"/>
        <v>-</v>
      </c>
      <c r="E176" s="31" t="str">
        <f t="shared" si="253"/>
        <v>-</v>
      </c>
      <c r="F176" s="31" t="str">
        <f t="shared" si="254"/>
        <v>-</v>
      </c>
      <c r="G176" s="31" t="str">
        <f t="shared" si="255"/>
        <v>-</v>
      </c>
      <c r="H176" s="31" t="str">
        <f t="shared" si="256"/>
        <v>-</v>
      </c>
      <c r="I176" s="31" t="str">
        <f t="shared" si="257"/>
        <v>-</v>
      </c>
      <c r="J176" s="31" t="str">
        <f t="shared" si="258"/>
        <v>-</v>
      </c>
      <c r="K176" s="31" t="str">
        <f t="shared" si="259"/>
        <v>-</v>
      </c>
      <c r="L176" s="31" t="str">
        <f t="shared" si="260"/>
        <v>-</v>
      </c>
      <c r="M176" s="31" t="str">
        <f t="shared" si="261"/>
        <v>-</v>
      </c>
      <c r="N176" s="31" t="str">
        <f t="shared" si="262"/>
        <v>-</v>
      </c>
      <c r="O176" s="31" t="str">
        <f t="shared" si="263"/>
        <v>-</v>
      </c>
      <c r="P176" s="31" t="str">
        <f t="shared" si="264"/>
        <v>-</v>
      </c>
      <c r="Q176" s="31" t="str">
        <f t="shared" si="265"/>
        <v>-</v>
      </c>
      <c r="R176" s="32">
        <v>153.75</v>
      </c>
      <c r="S176" s="32">
        <v>153.75</v>
      </c>
      <c r="T176" s="32">
        <v>153.75</v>
      </c>
      <c r="U176" s="32">
        <v>153.75</v>
      </c>
      <c r="V176" s="32">
        <v>153.75</v>
      </c>
      <c r="W176" s="32">
        <v>153.75</v>
      </c>
      <c r="X176" s="32">
        <v>153.75</v>
      </c>
      <c r="Y176" s="32">
        <v>153.75</v>
      </c>
      <c r="Z176" s="32" t="s">
        <v>34</v>
      </c>
      <c r="AA176" s="32" t="s">
        <v>34</v>
      </c>
      <c r="AB176" s="32" t="s">
        <v>34</v>
      </c>
      <c r="AC176" s="32" t="s">
        <v>34</v>
      </c>
      <c r="AD176" s="32" t="s">
        <v>34</v>
      </c>
      <c r="AE176" s="32" t="s">
        <v>34</v>
      </c>
      <c r="AF176" s="32" t="s">
        <v>34</v>
      </c>
      <c r="AG176" s="31">
        <f t="shared" si="266"/>
        <v>85</v>
      </c>
      <c r="AH176" s="31">
        <f t="shared" si="267"/>
        <v>85</v>
      </c>
      <c r="AI176" s="31">
        <f t="shared" si="268"/>
        <v>85</v>
      </c>
      <c r="AJ176" s="31">
        <f t="shared" si="269"/>
        <v>85</v>
      </c>
      <c r="AK176" s="31" t="str">
        <f t="shared" si="270"/>
        <v>-</v>
      </c>
      <c r="AL176" s="31" t="str">
        <f t="shared" si="271"/>
        <v>-</v>
      </c>
      <c r="AM176" s="31" t="str">
        <f t="shared" si="272"/>
        <v>-</v>
      </c>
      <c r="AN176" s="31" t="str">
        <f t="shared" si="273"/>
        <v>-</v>
      </c>
      <c r="AO176" s="31" t="str">
        <f t="shared" si="274"/>
        <v>-</v>
      </c>
      <c r="AP176" s="31" t="str">
        <f t="shared" si="275"/>
        <v>-</v>
      </c>
      <c r="AQ176" s="31" t="str">
        <f t="shared" si="276"/>
        <v>-</v>
      </c>
      <c r="AR176" s="31" t="str">
        <f t="shared" si="277"/>
        <v>-</v>
      </c>
      <c r="AS176" s="31" t="str">
        <f t="shared" si="278"/>
        <v>-</v>
      </c>
      <c r="AT176" s="31" t="str">
        <f t="shared" si="279"/>
        <v>-</v>
      </c>
      <c r="AU176" s="31" t="str">
        <f t="shared" si="280"/>
        <v>-</v>
      </c>
    </row>
    <row r="177" spans="2:47" hidden="1" outlineLevel="1">
      <c r="B177" s="29" t="s">
        <v>1003</v>
      </c>
      <c r="C177" s="32" t="s">
        <v>34</v>
      </c>
      <c r="D177" s="32" t="s">
        <v>34</v>
      </c>
      <c r="E177" s="32" t="s">
        <v>34</v>
      </c>
      <c r="F177" s="32" t="s">
        <v>34</v>
      </c>
      <c r="G177" s="32" t="s">
        <v>34</v>
      </c>
      <c r="H177" s="32" t="s">
        <v>34</v>
      </c>
      <c r="I177" s="32" t="s">
        <v>34</v>
      </c>
      <c r="J177" s="32" t="s">
        <v>34</v>
      </c>
      <c r="K177" s="32" t="s">
        <v>34</v>
      </c>
      <c r="L177" s="32" t="s">
        <v>34</v>
      </c>
      <c r="M177" s="32" t="s">
        <v>34</v>
      </c>
      <c r="N177" s="32" t="s">
        <v>34</v>
      </c>
      <c r="O177" s="32" t="s">
        <v>34</v>
      </c>
      <c r="P177" s="32" t="s">
        <v>34</v>
      </c>
      <c r="Q177" s="32" t="s">
        <v>34</v>
      </c>
      <c r="R177" s="32">
        <v>23</v>
      </c>
      <c r="S177" s="32">
        <v>24</v>
      </c>
      <c r="T177" s="32">
        <v>25</v>
      </c>
      <c r="U177" s="32">
        <v>26</v>
      </c>
      <c r="V177" s="32">
        <v>27</v>
      </c>
      <c r="W177" s="32">
        <v>28</v>
      </c>
      <c r="X177" s="32">
        <v>29</v>
      </c>
      <c r="Y177" s="32">
        <v>30</v>
      </c>
      <c r="Z177" s="32">
        <v>12</v>
      </c>
      <c r="AA177" s="32">
        <v>13</v>
      </c>
      <c r="AB177" s="32">
        <v>27</v>
      </c>
      <c r="AC177" s="32">
        <v>17</v>
      </c>
      <c r="AD177" s="32">
        <v>26</v>
      </c>
      <c r="AE177" s="32">
        <v>31</v>
      </c>
      <c r="AF177" s="32">
        <v>4</v>
      </c>
      <c r="AG177" s="32">
        <v>31</v>
      </c>
      <c r="AH177" s="32">
        <v>32</v>
      </c>
      <c r="AI177" s="32">
        <v>33</v>
      </c>
      <c r="AJ177" s="32">
        <v>34</v>
      </c>
      <c r="AK177" s="32" t="s">
        <v>34</v>
      </c>
      <c r="AL177" s="32" t="s">
        <v>34</v>
      </c>
      <c r="AM177" s="32" t="s">
        <v>34</v>
      </c>
      <c r="AN177" s="32" t="s">
        <v>34</v>
      </c>
      <c r="AO177" s="32" t="s">
        <v>34</v>
      </c>
      <c r="AP177" s="32" t="s">
        <v>34</v>
      </c>
      <c r="AQ177" s="32" t="s">
        <v>34</v>
      </c>
      <c r="AR177" s="32" t="s">
        <v>34</v>
      </c>
      <c r="AS177" s="32" t="s">
        <v>34</v>
      </c>
      <c r="AT177" s="32" t="s">
        <v>34</v>
      </c>
      <c r="AU177" s="32" t="s">
        <v>34</v>
      </c>
    </row>
    <row r="178" spans="2:47" hidden="1" outlineLevel="1">
      <c r="B178" s="29" t="s">
        <v>924</v>
      </c>
      <c r="C178" s="32" t="s">
        <v>34</v>
      </c>
      <c r="D178" s="32" t="s">
        <v>34</v>
      </c>
      <c r="E178" s="32" t="s">
        <v>34</v>
      </c>
      <c r="F178" s="32" t="s">
        <v>34</v>
      </c>
      <c r="G178" s="32" t="s">
        <v>34</v>
      </c>
      <c r="H178" s="32" t="s">
        <v>34</v>
      </c>
      <c r="I178" s="32" t="s">
        <v>34</v>
      </c>
      <c r="J178" s="32" t="s">
        <v>34</v>
      </c>
      <c r="K178" s="32" t="s">
        <v>34</v>
      </c>
      <c r="L178" s="32" t="s">
        <v>34</v>
      </c>
      <c r="M178" s="32" t="s">
        <v>34</v>
      </c>
      <c r="N178" s="32" t="s">
        <v>34</v>
      </c>
      <c r="O178" s="32" t="s">
        <v>34</v>
      </c>
      <c r="P178" s="32" t="s">
        <v>34</v>
      </c>
      <c r="Q178" s="32" t="s">
        <v>34</v>
      </c>
      <c r="R178" s="32">
        <v>93.75</v>
      </c>
      <c r="S178" s="32">
        <v>93.75</v>
      </c>
      <c r="T178" s="32">
        <v>93.75</v>
      </c>
      <c r="U178" s="32">
        <v>93.75</v>
      </c>
      <c r="V178" s="32">
        <v>93.75</v>
      </c>
      <c r="W178" s="32">
        <v>93.75</v>
      </c>
      <c r="X178" s="32">
        <v>93.75</v>
      </c>
      <c r="Y178" s="32">
        <v>93.75</v>
      </c>
      <c r="Z178" s="32" t="s">
        <v>34</v>
      </c>
      <c r="AA178" s="32" t="s">
        <v>34</v>
      </c>
      <c r="AB178" s="32" t="s">
        <v>34</v>
      </c>
      <c r="AC178" s="32" t="s">
        <v>34</v>
      </c>
      <c r="AD178" s="32" t="s">
        <v>34</v>
      </c>
      <c r="AE178" s="32" t="s">
        <v>34</v>
      </c>
      <c r="AF178" s="32" t="s">
        <v>34</v>
      </c>
      <c r="AG178" s="32">
        <v>80</v>
      </c>
      <c r="AH178" s="32">
        <v>80</v>
      </c>
      <c r="AI178" s="32">
        <v>80</v>
      </c>
      <c r="AJ178" s="32">
        <v>80</v>
      </c>
      <c r="AK178" s="32" t="s">
        <v>34</v>
      </c>
      <c r="AL178" s="32" t="s">
        <v>34</v>
      </c>
      <c r="AM178" s="32" t="s">
        <v>34</v>
      </c>
      <c r="AN178" s="32" t="s">
        <v>34</v>
      </c>
      <c r="AO178" s="32" t="s">
        <v>34</v>
      </c>
      <c r="AP178" s="32" t="s">
        <v>34</v>
      </c>
      <c r="AQ178" s="32" t="s">
        <v>34</v>
      </c>
      <c r="AR178" s="32" t="s">
        <v>34</v>
      </c>
      <c r="AS178" s="32" t="s">
        <v>34</v>
      </c>
      <c r="AT178" s="32" t="s">
        <v>34</v>
      </c>
      <c r="AU178" s="32" t="s">
        <v>34</v>
      </c>
    </row>
    <row r="179" spans="2:47" hidden="1" outlineLevel="1">
      <c r="B179" s="29" t="s">
        <v>916</v>
      </c>
      <c r="C179" s="31" t="str">
        <f t="shared" ref="C179:C181" si="281">C178</f>
        <v>-</v>
      </c>
      <c r="D179" s="31" t="str">
        <f t="shared" ref="D179:D181" si="282">D178</f>
        <v>-</v>
      </c>
      <c r="E179" s="31" t="str">
        <f t="shared" ref="E179:E181" si="283">E178</f>
        <v>-</v>
      </c>
      <c r="F179" s="31" t="str">
        <f t="shared" ref="F179:F181" si="284">F178</f>
        <v>-</v>
      </c>
      <c r="G179" s="31" t="str">
        <f t="shared" ref="G179:G181" si="285">G178</f>
        <v>-</v>
      </c>
      <c r="H179" s="31" t="str">
        <f t="shared" ref="H179:H181" si="286">H178</f>
        <v>-</v>
      </c>
      <c r="I179" s="31" t="str">
        <f t="shared" ref="I179:I181" si="287">I178</f>
        <v>-</v>
      </c>
      <c r="J179" s="31" t="str">
        <f t="shared" ref="J179:J181" si="288">J178</f>
        <v>-</v>
      </c>
      <c r="K179" s="31" t="str">
        <f t="shared" ref="K179:K181" si="289">K178</f>
        <v>-</v>
      </c>
      <c r="L179" s="31" t="str">
        <f t="shared" ref="L179:L181" si="290">L178</f>
        <v>-</v>
      </c>
      <c r="M179" s="31" t="str">
        <f t="shared" ref="M179:M181" si="291">M178</f>
        <v>-</v>
      </c>
      <c r="N179" s="31" t="str">
        <f t="shared" ref="N179:N181" si="292">N178</f>
        <v>-</v>
      </c>
      <c r="O179" s="31" t="str">
        <f t="shared" ref="O179:O181" si="293">O178</f>
        <v>-</v>
      </c>
      <c r="P179" s="31" t="str">
        <f t="shared" ref="P179:P181" si="294">P178</f>
        <v>-</v>
      </c>
      <c r="Q179" s="31" t="str">
        <f t="shared" ref="Q179:Q181" si="295">Q178</f>
        <v>-</v>
      </c>
      <c r="R179" s="32">
        <v>93.75</v>
      </c>
      <c r="S179" s="32">
        <v>93.75</v>
      </c>
      <c r="T179" s="32">
        <v>93.75</v>
      </c>
      <c r="U179" s="32">
        <v>93.75</v>
      </c>
      <c r="V179" s="32">
        <v>93.75</v>
      </c>
      <c r="W179" s="32">
        <v>93.75</v>
      </c>
      <c r="X179" s="32">
        <v>93.75</v>
      </c>
      <c r="Y179" s="32">
        <v>93.75</v>
      </c>
      <c r="Z179" s="32" t="s">
        <v>34</v>
      </c>
      <c r="AA179" s="32" t="s">
        <v>34</v>
      </c>
      <c r="AB179" s="32" t="s">
        <v>34</v>
      </c>
      <c r="AC179" s="32" t="s">
        <v>34</v>
      </c>
      <c r="AD179" s="32" t="s">
        <v>34</v>
      </c>
      <c r="AE179" s="32" t="s">
        <v>34</v>
      </c>
      <c r="AF179" s="32" t="s">
        <v>34</v>
      </c>
      <c r="AG179" s="31">
        <f t="shared" ref="AG179:AG181" si="296">AG178</f>
        <v>80</v>
      </c>
      <c r="AH179" s="31">
        <f t="shared" ref="AH179:AH181" si="297">AH178</f>
        <v>80</v>
      </c>
      <c r="AI179" s="31">
        <f t="shared" ref="AI179:AI181" si="298">AI178</f>
        <v>80</v>
      </c>
      <c r="AJ179" s="31">
        <f t="shared" ref="AJ179:AJ181" si="299">AJ178</f>
        <v>80</v>
      </c>
      <c r="AK179" s="31" t="str">
        <f t="shared" ref="AK179:AK181" si="300">AK178</f>
        <v>-</v>
      </c>
      <c r="AL179" s="31" t="str">
        <f t="shared" ref="AL179:AL181" si="301">AL178</f>
        <v>-</v>
      </c>
      <c r="AM179" s="31" t="str">
        <f t="shared" ref="AM179:AM181" si="302">AM178</f>
        <v>-</v>
      </c>
      <c r="AN179" s="31" t="str">
        <f t="shared" ref="AN179:AN181" si="303">AN178</f>
        <v>-</v>
      </c>
      <c r="AO179" s="31" t="str">
        <f t="shared" ref="AO179:AO181" si="304">AO178</f>
        <v>-</v>
      </c>
      <c r="AP179" s="31" t="str">
        <f t="shared" ref="AP179:AP181" si="305">AP178</f>
        <v>-</v>
      </c>
      <c r="AQ179" s="31" t="str">
        <f t="shared" ref="AQ179:AQ181" si="306">AQ178</f>
        <v>-</v>
      </c>
      <c r="AR179" s="31" t="str">
        <f t="shared" ref="AR179:AR181" si="307">AR178</f>
        <v>-</v>
      </c>
      <c r="AS179" s="31" t="str">
        <f t="shared" ref="AS179:AS181" si="308">AS178</f>
        <v>-</v>
      </c>
      <c r="AT179" s="31" t="str">
        <f t="shared" ref="AT179:AT181" si="309">AT178</f>
        <v>-</v>
      </c>
      <c r="AU179" s="31" t="str">
        <f t="shared" ref="AU179:AU181" si="310">AU178</f>
        <v>-</v>
      </c>
    </row>
    <row r="180" spans="2:47" hidden="1" outlineLevel="1">
      <c r="B180" s="29" t="s">
        <v>917</v>
      </c>
      <c r="C180" s="31" t="str">
        <f t="shared" si="281"/>
        <v>-</v>
      </c>
      <c r="D180" s="31" t="str">
        <f t="shared" si="282"/>
        <v>-</v>
      </c>
      <c r="E180" s="31" t="str">
        <f t="shared" si="283"/>
        <v>-</v>
      </c>
      <c r="F180" s="31" t="str">
        <f t="shared" si="284"/>
        <v>-</v>
      </c>
      <c r="G180" s="31" t="str">
        <f t="shared" si="285"/>
        <v>-</v>
      </c>
      <c r="H180" s="31" t="str">
        <f t="shared" si="286"/>
        <v>-</v>
      </c>
      <c r="I180" s="31" t="str">
        <f t="shared" si="287"/>
        <v>-</v>
      </c>
      <c r="J180" s="31" t="str">
        <f t="shared" si="288"/>
        <v>-</v>
      </c>
      <c r="K180" s="31" t="str">
        <f t="shared" si="289"/>
        <v>-</v>
      </c>
      <c r="L180" s="31" t="str">
        <f t="shared" si="290"/>
        <v>-</v>
      </c>
      <c r="M180" s="31" t="str">
        <f t="shared" si="291"/>
        <v>-</v>
      </c>
      <c r="N180" s="31" t="str">
        <f t="shared" si="292"/>
        <v>-</v>
      </c>
      <c r="O180" s="31" t="str">
        <f t="shared" si="293"/>
        <v>-</v>
      </c>
      <c r="P180" s="31" t="str">
        <f t="shared" si="294"/>
        <v>-</v>
      </c>
      <c r="Q180" s="31" t="str">
        <f t="shared" si="295"/>
        <v>-</v>
      </c>
      <c r="R180" s="32">
        <v>93.75</v>
      </c>
      <c r="S180" s="32">
        <v>93.75</v>
      </c>
      <c r="T180" s="32">
        <v>93.75</v>
      </c>
      <c r="U180" s="32">
        <v>93.75</v>
      </c>
      <c r="V180" s="32">
        <v>93.75</v>
      </c>
      <c r="W180" s="32">
        <v>93.75</v>
      </c>
      <c r="X180" s="32">
        <v>93.75</v>
      </c>
      <c r="Y180" s="32">
        <v>93.75</v>
      </c>
      <c r="Z180" s="32" t="s">
        <v>34</v>
      </c>
      <c r="AA180" s="32" t="s">
        <v>34</v>
      </c>
      <c r="AB180" s="32" t="s">
        <v>34</v>
      </c>
      <c r="AC180" s="32" t="s">
        <v>34</v>
      </c>
      <c r="AD180" s="32" t="s">
        <v>34</v>
      </c>
      <c r="AE180" s="32" t="s">
        <v>34</v>
      </c>
      <c r="AF180" s="32" t="s">
        <v>34</v>
      </c>
      <c r="AG180" s="31">
        <f t="shared" si="296"/>
        <v>80</v>
      </c>
      <c r="AH180" s="31">
        <f t="shared" si="297"/>
        <v>80</v>
      </c>
      <c r="AI180" s="31">
        <f t="shared" si="298"/>
        <v>80</v>
      </c>
      <c r="AJ180" s="31">
        <f t="shared" si="299"/>
        <v>80</v>
      </c>
      <c r="AK180" s="31" t="str">
        <f t="shared" si="300"/>
        <v>-</v>
      </c>
      <c r="AL180" s="31" t="str">
        <f t="shared" si="301"/>
        <v>-</v>
      </c>
      <c r="AM180" s="31" t="str">
        <f t="shared" si="302"/>
        <v>-</v>
      </c>
      <c r="AN180" s="31" t="str">
        <f t="shared" si="303"/>
        <v>-</v>
      </c>
      <c r="AO180" s="31" t="str">
        <f t="shared" si="304"/>
        <v>-</v>
      </c>
      <c r="AP180" s="31" t="str">
        <f t="shared" si="305"/>
        <v>-</v>
      </c>
      <c r="AQ180" s="31" t="str">
        <f t="shared" si="306"/>
        <v>-</v>
      </c>
      <c r="AR180" s="31" t="str">
        <f t="shared" si="307"/>
        <v>-</v>
      </c>
      <c r="AS180" s="31" t="str">
        <f t="shared" si="308"/>
        <v>-</v>
      </c>
      <c r="AT180" s="31" t="str">
        <f t="shared" si="309"/>
        <v>-</v>
      </c>
      <c r="AU180" s="31" t="str">
        <f t="shared" si="310"/>
        <v>-</v>
      </c>
    </row>
    <row r="181" spans="2:47" hidden="1" outlineLevel="1">
      <c r="B181" s="29" t="s">
        <v>918</v>
      </c>
      <c r="C181" s="31" t="str">
        <f t="shared" si="281"/>
        <v>-</v>
      </c>
      <c r="D181" s="31" t="str">
        <f t="shared" si="282"/>
        <v>-</v>
      </c>
      <c r="E181" s="31" t="str">
        <f t="shared" si="283"/>
        <v>-</v>
      </c>
      <c r="F181" s="31" t="str">
        <f t="shared" si="284"/>
        <v>-</v>
      </c>
      <c r="G181" s="31" t="str">
        <f t="shared" si="285"/>
        <v>-</v>
      </c>
      <c r="H181" s="31" t="str">
        <f t="shared" si="286"/>
        <v>-</v>
      </c>
      <c r="I181" s="31" t="str">
        <f t="shared" si="287"/>
        <v>-</v>
      </c>
      <c r="J181" s="31" t="str">
        <f t="shared" si="288"/>
        <v>-</v>
      </c>
      <c r="K181" s="31" t="str">
        <f t="shared" si="289"/>
        <v>-</v>
      </c>
      <c r="L181" s="31" t="str">
        <f t="shared" si="290"/>
        <v>-</v>
      </c>
      <c r="M181" s="31" t="str">
        <f t="shared" si="291"/>
        <v>-</v>
      </c>
      <c r="N181" s="31" t="str">
        <f t="shared" si="292"/>
        <v>-</v>
      </c>
      <c r="O181" s="31" t="str">
        <f t="shared" si="293"/>
        <v>-</v>
      </c>
      <c r="P181" s="31" t="str">
        <f t="shared" si="294"/>
        <v>-</v>
      </c>
      <c r="Q181" s="31" t="str">
        <f t="shared" si="295"/>
        <v>-</v>
      </c>
      <c r="R181" s="32">
        <v>93.75</v>
      </c>
      <c r="S181" s="32">
        <v>93.75</v>
      </c>
      <c r="T181" s="32">
        <v>93.75</v>
      </c>
      <c r="U181" s="32">
        <v>93.75</v>
      </c>
      <c r="V181" s="32">
        <v>93.75</v>
      </c>
      <c r="W181" s="32">
        <v>93.75</v>
      </c>
      <c r="X181" s="32">
        <v>93.75</v>
      </c>
      <c r="Y181" s="32">
        <v>93.75</v>
      </c>
      <c r="Z181" s="32" t="s">
        <v>34</v>
      </c>
      <c r="AA181" s="32" t="s">
        <v>34</v>
      </c>
      <c r="AB181" s="32" t="s">
        <v>34</v>
      </c>
      <c r="AC181" s="32" t="s">
        <v>34</v>
      </c>
      <c r="AD181" s="32" t="s">
        <v>34</v>
      </c>
      <c r="AE181" s="32" t="s">
        <v>34</v>
      </c>
      <c r="AF181" s="32" t="s">
        <v>34</v>
      </c>
      <c r="AG181" s="31">
        <f t="shared" si="296"/>
        <v>80</v>
      </c>
      <c r="AH181" s="31">
        <f t="shared" si="297"/>
        <v>80</v>
      </c>
      <c r="AI181" s="31">
        <f t="shared" si="298"/>
        <v>80</v>
      </c>
      <c r="AJ181" s="31">
        <f t="shared" si="299"/>
        <v>80</v>
      </c>
      <c r="AK181" s="31" t="str">
        <f t="shared" si="300"/>
        <v>-</v>
      </c>
      <c r="AL181" s="31" t="str">
        <f t="shared" si="301"/>
        <v>-</v>
      </c>
      <c r="AM181" s="31" t="str">
        <f t="shared" si="302"/>
        <v>-</v>
      </c>
      <c r="AN181" s="31" t="str">
        <f t="shared" si="303"/>
        <v>-</v>
      </c>
      <c r="AO181" s="31" t="str">
        <f t="shared" si="304"/>
        <v>-</v>
      </c>
      <c r="AP181" s="31" t="str">
        <f t="shared" si="305"/>
        <v>-</v>
      </c>
      <c r="AQ181" s="31" t="str">
        <f t="shared" si="306"/>
        <v>-</v>
      </c>
      <c r="AR181" s="31" t="str">
        <f t="shared" si="307"/>
        <v>-</v>
      </c>
      <c r="AS181" s="31" t="str">
        <f t="shared" si="308"/>
        <v>-</v>
      </c>
      <c r="AT181" s="31" t="str">
        <f t="shared" si="309"/>
        <v>-</v>
      </c>
      <c r="AU181" s="31" t="str">
        <f t="shared" si="310"/>
        <v>-</v>
      </c>
    </row>
    <row r="182" spans="2:47" hidden="1" outlineLevel="1">
      <c r="B182" s="29" t="s">
        <v>1003</v>
      </c>
      <c r="C182" s="32" t="s">
        <v>34</v>
      </c>
      <c r="D182" s="32" t="s">
        <v>34</v>
      </c>
      <c r="E182" s="32" t="s">
        <v>34</v>
      </c>
      <c r="F182" s="32" t="s">
        <v>34</v>
      </c>
      <c r="G182" s="32" t="s">
        <v>34</v>
      </c>
      <c r="H182" s="32" t="s">
        <v>34</v>
      </c>
      <c r="I182" s="32" t="s">
        <v>34</v>
      </c>
      <c r="J182" s="32" t="s">
        <v>34</v>
      </c>
      <c r="K182" s="32" t="s">
        <v>34</v>
      </c>
      <c r="L182" s="32" t="s">
        <v>34</v>
      </c>
      <c r="M182" s="32" t="s">
        <v>34</v>
      </c>
      <c r="N182" s="32" t="s">
        <v>34</v>
      </c>
      <c r="O182" s="32" t="s">
        <v>34</v>
      </c>
      <c r="P182" s="32" t="s">
        <v>34</v>
      </c>
      <c r="Q182" s="32" t="s">
        <v>34</v>
      </c>
      <c r="R182" s="32" t="s">
        <v>34</v>
      </c>
      <c r="S182" s="32" t="s">
        <v>34</v>
      </c>
      <c r="T182" s="32" t="s">
        <v>34</v>
      </c>
      <c r="U182" s="32" t="s">
        <v>34</v>
      </c>
      <c r="V182" s="32" t="s">
        <v>34</v>
      </c>
      <c r="W182" s="32" t="s">
        <v>34</v>
      </c>
      <c r="X182" s="32" t="s">
        <v>34</v>
      </c>
      <c r="Y182" s="32" t="s">
        <v>34</v>
      </c>
      <c r="Z182" s="32" t="s">
        <v>34</v>
      </c>
      <c r="AA182" s="32" t="s">
        <v>34</v>
      </c>
      <c r="AB182" s="32" t="s">
        <v>34</v>
      </c>
      <c r="AC182" s="32" t="s">
        <v>34</v>
      </c>
      <c r="AD182" s="32" t="s">
        <v>34</v>
      </c>
      <c r="AE182" s="32" t="s">
        <v>34</v>
      </c>
      <c r="AF182" s="32" t="s">
        <v>34</v>
      </c>
      <c r="AG182" s="32">
        <v>1</v>
      </c>
      <c r="AH182" s="32" t="s">
        <v>34</v>
      </c>
      <c r="AI182" s="32" t="s">
        <v>34</v>
      </c>
      <c r="AJ182" s="32" t="s">
        <v>34</v>
      </c>
      <c r="AK182" s="32" t="s">
        <v>34</v>
      </c>
      <c r="AL182" s="32" t="s">
        <v>34</v>
      </c>
      <c r="AM182" s="32" t="s">
        <v>34</v>
      </c>
      <c r="AN182" s="32" t="s">
        <v>34</v>
      </c>
      <c r="AO182" s="32" t="s">
        <v>34</v>
      </c>
      <c r="AP182" s="32" t="s">
        <v>34</v>
      </c>
      <c r="AQ182" s="32" t="s">
        <v>34</v>
      </c>
      <c r="AR182" s="32" t="s">
        <v>34</v>
      </c>
      <c r="AS182" s="32" t="s">
        <v>34</v>
      </c>
      <c r="AT182" s="32" t="s">
        <v>34</v>
      </c>
      <c r="AU182" s="32" t="s">
        <v>34</v>
      </c>
    </row>
    <row r="183" spans="2:47" hidden="1" outlineLevel="1">
      <c r="B183" s="29" t="s">
        <v>925</v>
      </c>
      <c r="C183" s="32" t="s">
        <v>34</v>
      </c>
      <c r="D183" s="32" t="s">
        <v>34</v>
      </c>
      <c r="E183" s="32" t="s">
        <v>34</v>
      </c>
      <c r="F183" s="32" t="s">
        <v>34</v>
      </c>
      <c r="G183" s="32" t="s">
        <v>34</v>
      </c>
      <c r="H183" s="32" t="s">
        <v>34</v>
      </c>
      <c r="I183" s="32" t="s">
        <v>34</v>
      </c>
      <c r="J183" s="32" t="s">
        <v>34</v>
      </c>
      <c r="K183" s="32" t="s">
        <v>34</v>
      </c>
      <c r="L183" s="32" t="s">
        <v>34</v>
      </c>
      <c r="M183" s="32" t="s">
        <v>34</v>
      </c>
      <c r="N183" s="32" t="s">
        <v>34</v>
      </c>
      <c r="O183" s="32" t="s">
        <v>34</v>
      </c>
      <c r="P183" s="32" t="s">
        <v>34</v>
      </c>
      <c r="Q183" s="32" t="s">
        <v>34</v>
      </c>
      <c r="R183" s="32" t="s">
        <v>34</v>
      </c>
      <c r="S183" s="32" t="s">
        <v>34</v>
      </c>
      <c r="T183" s="32" t="s">
        <v>34</v>
      </c>
      <c r="U183" s="32" t="s">
        <v>34</v>
      </c>
      <c r="V183" s="32" t="s">
        <v>34</v>
      </c>
      <c r="W183" s="32" t="s">
        <v>34</v>
      </c>
      <c r="X183" s="32" t="s">
        <v>34</v>
      </c>
      <c r="Y183" s="32" t="s">
        <v>34</v>
      </c>
      <c r="Z183" s="32" t="s">
        <v>34</v>
      </c>
      <c r="AA183" s="32" t="s">
        <v>34</v>
      </c>
      <c r="AB183" s="32" t="s">
        <v>34</v>
      </c>
      <c r="AC183" s="32" t="s">
        <v>34</v>
      </c>
      <c r="AD183" s="32" t="s">
        <v>34</v>
      </c>
      <c r="AE183" s="32" t="s">
        <v>34</v>
      </c>
      <c r="AF183" s="32" t="s">
        <v>34</v>
      </c>
      <c r="AG183" s="32">
        <v>320</v>
      </c>
      <c r="AH183" s="32" t="s">
        <v>34</v>
      </c>
      <c r="AI183" s="32" t="s">
        <v>34</v>
      </c>
      <c r="AJ183" s="32" t="s">
        <v>34</v>
      </c>
      <c r="AK183" s="32" t="s">
        <v>34</v>
      </c>
      <c r="AL183" s="32" t="s">
        <v>34</v>
      </c>
      <c r="AM183" s="32" t="s">
        <v>34</v>
      </c>
      <c r="AN183" s="32" t="s">
        <v>34</v>
      </c>
      <c r="AO183" s="32" t="s">
        <v>34</v>
      </c>
      <c r="AP183" s="32" t="s">
        <v>34</v>
      </c>
      <c r="AQ183" s="32" t="s">
        <v>34</v>
      </c>
      <c r="AR183" s="32" t="s">
        <v>34</v>
      </c>
      <c r="AS183" s="32" t="s">
        <v>34</v>
      </c>
      <c r="AT183" s="32" t="s">
        <v>34</v>
      </c>
      <c r="AU183" s="32" t="s">
        <v>34</v>
      </c>
    </row>
    <row r="184" spans="2:47" hidden="1" outlineLevel="1">
      <c r="B184" s="29" t="s">
        <v>916</v>
      </c>
      <c r="C184" s="31" t="str">
        <f t="shared" ref="C184:C186" si="311">C183</f>
        <v>-</v>
      </c>
      <c r="D184" s="31" t="str">
        <f t="shared" ref="D184:D186" si="312">D183</f>
        <v>-</v>
      </c>
      <c r="E184" s="31" t="str">
        <f t="shared" ref="E184:E186" si="313">E183</f>
        <v>-</v>
      </c>
      <c r="F184" s="31" t="str">
        <f t="shared" ref="F184:F186" si="314">F183</f>
        <v>-</v>
      </c>
      <c r="G184" s="31" t="str">
        <f t="shared" ref="G184:G186" si="315">G183</f>
        <v>-</v>
      </c>
      <c r="H184" s="31" t="str">
        <f t="shared" ref="H184:H186" si="316">H183</f>
        <v>-</v>
      </c>
      <c r="I184" s="31" t="str">
        <f t="shared" ref="I184:I186" si="317">I183</f>
        <v>-</v>
      </c>
      <c r="J184" s="31" t="str">
        <f t="shared" ref="J184:J186" si="318">J183</f>
        <v>-</v>
      </c>
      <c r="K184" s="31" t="str">
        <f t="shared" ref="K184:K186" si="319">K183</f>
        <v>-</v>
      </c>
      <c r="L184" s="31" t="str">
        <f t="shared" ref="L184:L186" si="320">L183</f>
        <v>-</v>
      </c>
      <c r="M184" s="31" t="str">
        <f t="shared" ref="M184:M186" si="321">M183</f>
        <v>-</v>
      </c>
      <c r="N184" s="31" t="str">
        <f t="shared" ref="N184:N186" si="322">N183</f>
        <v>-</v>
      </c>
      <c r="O184" s="31" t="str">
        <f t="shared" ref="O184:O186" si="323">O183</f>
        <v>-</v>
      </c>
      <c r="P184" s="31" t="str">
        <f t="shared" ref="P184:P186" si="324">P183</f>
        <v>-</v>
      </c>
      <c r="Q184" s="31" t="str">
        <f t="shared" ref="Q184:Q186" si="325">Q183</f>
        <v>-</v>
      </c>
      <c r="R184" s="31" t="str">
        <f t="shared" ref="R184:R186" si="326">R183</f>
        <v>-</v>
      </c>
      <c r="S184" s="31" t="str">
        <f t="shared" ref="S184:S186" si="327">S183</f>
        <v>-</v>
      </c>
      <c r="T184" s="31" t="str">
        <f t="shared" ref="T184:T186" si="328">T183</f>
        <v>-</v>
      </c>
      <c r="U184" s="31" t="str">
        <f t="shared" ref="U184:U186" si="329">U183</f>
        <v>-</v>
      </c>
      <c r="V184" s="31" t="str">
        <f t="shared" ref="V184:V186" si="330">V183</f>
        <v>-</v>
      </c>
      <c r="W184" s="31" t="str">
        <f t="shared" ref="W184:W186" si="331">W183</f>
        <v>-</v>
      </c>
      <c r="X184" s="31" t="str">
        <f t="shared" ref="X184:X186" si="332">X183</f>
        <v>-</v>
      </c>
      <c r="Y184" s="31" t="str">
        <f t="shared" ref="Y184:Y186" si="333">Y183</f>
        <v>-</v>
      </c>
      <c r="Z184" s="31" t="str">
        <f t="shared" ref="Z184:Z186" si="334">Z183</f>
        <v>-</v>
      </c>
      <c r="AA184" s="31" t="str">
        <f t="shared" ref="AA184:AA186" si="335">AA183</f>
        <v>-</v>
      </c>
      <c r="AB184" s="31" t="str">
        <f t="shared" ref="AB184:AB186" si="336">AB183</f>
        <v>-</v>
      </c>
      <c r="AC184" s="31" t="str">
        <f t="shared" ref="AC184:AC186" si="337">AC183</f>
        <v>-</v>
      </c>
      <c r="AD184" s="31" t="str">
        <f t="shared" ref="AD184:AD186" si="338">AD183</f>
        <v>-</v>
      </c>
      <c r="AE184" s="31" t="str">
        <f t="shared" ref="AE184:AE186" si="339">AE183</f>
        <v>-</v>
      </c>
      <c r="AF184" s="31" t="str">
        <f t="shared" ref="AF184:AF186" si="340">AF183</f>
        <v>-</v>
      </c>
      <c r="AG184" s="31">
        <f t="shared" ref="AG184:AG186" si="341">AG183</f>
        <v>320</v>
      </c>
      <c r="AH184" s="31" t="str">
        <f t="shared" ref="AH184:AH186" si="342">AH183</f>
        <v>-</v>
      </c>
      <c r="AI184" s="31" t="str">
        <f t="shared" ref="AI184:AI186" si="343">AI183</f>
        <v>-</v>
      </c>
      <c r="AJ184" s="31" t="str">
        <f t="shared" ref="AJ184:AJ186" si="344">AJ183</f>
        <v>-</v>
      </c>
      <c r="AK184" s="31" t="str">
        <f t="shared" ref="AK184:AK186" si="345">AK183</f>
        <v>-</v>
      </c>
      <c r="AL184" s="31" t="str">
        <f t="shared" ref="AL184:AL186" si="346">AL183</f>
        <v>-</v>
      </c>
      <c r="AM184" s="31" t="str">
        <f t="shared" ref="AM184:AM186" si="347">AM183</f>
        <v>-</v>
      </c>
      <c r="AN184" s="31" t="str">
        <f t="shared" ref="AN184:AN186" si="348">AN183</f>
        <v>-</v>
      </c>
      <c r="AO184" s="31" t="str">
        <f t="shared" ref="AO184:AO186" si="349">AO183</f>
        <v>-</v>
      </c>
      <c r="AP184" s="31" t="str">
        <f t="shared" ref="AP184:AP186" si="350">AP183</f>
        <v>-</v>
      </c>
      <c r="AQ184" s="31" t="str">
        <f t="shared" ref="AQ184:AQ186" si="351">AQ183</f>
        <v>-</v>
      </c>
      <c r="AR184" s="31" t="str">
        <f t="shared" ref="AR184:AR186" si="352">AR183</f>
        <v>-</v>
      </c>
      <c r="AS184" s="31" t="str">
        <f t="shared" ref="AS184:AS186" si="353">AS183</f>
        <v>-</v>
      </c>
      <c r="AT184" s="31" t="str">
        <f t="shared" ref="AT184:AT186" si="354">AT183</f>
        <v>-</v>
      </c>
      <c r="AU184" s="31" t="str">
        <f t="shared" ref="AU184:AU186" si="355">AU183</f>
        <v>-</v>
      </c>
    </row>
    <row r="185" spans="2:47" hidden="1" outlineLevel="1">
      <c r="B185" s="29" t="s">
        <v>917</v>
      </c>
      <c r="C185" s="31" t="str">
        <f t="shared" si="311"/>
        <v>-</v>
      </c>
      <c r="D185" s="31" t="str">
        <f t="shared" si="312"/>
        <v>-</v>
      </c>
      <c r="E185" s="31" t="str">
        <f t="shared" si="313"/>
        <v>-</v>
      </c>
      <c r="F185" s="31" t="str">
        <f t="shared" si="314"/>
        <v>-</v>
      </c>
      <c r="G185" s="31" t="str">
        <f t="shared" si="315"/>
        <v>-</v>
      </c>
      <c r="H185" s="31" t="str">
        <f t="shared" si="316"/>
        <v>-</v>
      </c>
      <c r="I185" s="31" t="str">
        <f t="shared" si="317"/>
        <v>-</v>
      </c>
      <c r="J185" s="31" t="str">
        <f t="shared" si="318"/>
        <v>-</v>
      </c>
      <c r="K185" s="31" t="str">
        <f t="shared" si="319"/>
        <v>-</v>
      </c>
      <c r="L185" s="31" t="str">
        <f t="shared" si="320"/>
        <v>-</v>
      </c>
      <c r="M185" s="31" t="str">
        <f t="shared" si="321"/>
        <v>-</v>
      </c>
      <c r="N185" s="31" t="str">
        <f t="shared" si="322"/>
        <v>-</v>
      </c>
      <c r="O185" s="31" t="str">
        <f t="shared" si="323"/>
        <v>-</v>
      </c>
      <c r="P185" s="31" t="str">
        <f t="shared" si="324"/>
        <v>-</v>
      </c>
      <c r="Q185" s="31" t="str">
        <f t="shared" si="325"/>
        <v>-</v>
      </c>
      <c r="R185" s="31" t="str">
        <f t="shared" si="326"/>
        <v>-</v>
      </c>
      <c r="S185" s="31" t="str">
        <f t="shared" si="327"/>
        <v>-</v>
      </c>
      <c r="T185" s="31" t="str">
        <f t="shared" si="328"/>
        <v>-</v>
      </c>
      <c r="U185" s="31" t="str">
        <f t="shared" si="329"/>
        <v>-</v>
      </c>
      <c r="V185" s="31" t="str">
        <f t="shared" si="330"/>
        <v>-</v>
      </c>
      <c r="W185" s="31" t="str">
        <f t="shared" si="331"/>
        <v>-</v>
      </c>
      <c r="X185" s="31" t="str">
        <f t="shared" si="332"/>
        <v>-</v>
      </c>
      <c r="Y185" s="31" t="str">
        <f t="shared" si="333"/>
        <v>-</v>
      </c>
      <c r="Z185" s="31" t="str">
        <f t="shared" si="334"/>
        <v>-</v>
      </c>
      <c r="AA185" s="31" t="str">
        <f t="shared" si="335"/>
        <v>-</v>
      </c>
      <c r="AB185" s="31" t="str">
        <f t="shared" si="336"/>
        <v>-</v>
      </c>
      <c r="AC185" s="31" t="str">
        <f t="shared" si="337"/>
        <v>-</v>
      </c>
      <c r="AD185" s="31" t="str">
        <f t="shared" si="338"/>
        <v>-</v>
      </c>
      <c r="AE185" s="31" t="str">
        <f t="shared" si="339"/>
        <v>-</v>
      </c>
      <c r="AF185" s="31" t="str">
        <f t="shared" si="340"/>
        <v>-</v>
      </c>
      <c r="AG185" s="31">
        <f t="shared" si="341"/>
        <v>320</v>
      </c>
      <c r="AH185" s="31" t="str">
        <f t="shared" si="342"/>
        <v>-</v>
      </c>
      <c r="AI185" s="31" t="str">
        <f t="shared" si="343"/>
        <v>-</v>
      </c>
      <c r="AJ185" s="31" t="str">
        <f t="shared" si="344"/>
        <v>-</v>
      </c>
      <c r="AK185" s="31" t="str">
        <f t="shared" si="345"/>
        <v>-</v>
      </c>
      <c r="AL185" s="31" t="str">
        <f t="shared" si="346"/>
        <v>-</v>
      </c>
      <c r="AM185" s="31" t="str">
        <f t="shared" si="347"/>
        <v>-</v>
      </c>
      <c r="AN185" s="31" t="str">
        <f t="shared" si="348"/>
        <v>-</v>
      </c>
      <c r="AO185" s="31" t="str">
        <f t="shared" si="349"/>
        <v>-</v>
      </c>
      <c r="AP185" s="31" t="str">
        <f t="shared" si="350"/>
        <v>-</v>
      </c>
      <c r="AQ185" s="31" t="str">
        <f t="shared" si="351"/>
        <v>-</v>
      </c>
      <c r="AR185" s="31" t="str">
        <f t="shared" si="352"/>
        <v>-</v>
      </c>
      <c r="AS185" s="31" t="str">
        <f t="shared" si="353"/>
        <v>-</v>
      </c>
      <c r="AT185" s="31" t="str">
        <f t="shared" si="354"/>
        <v>-</v>
      </c>
      <c r="AU185" s="31" t="str">
        <f t="shared" si="355"/>
        <v>-</v>
      </c>
    </row>
    <row r="186" spans="2:47" hidden="1" outlineLevel="1">
      <c r="B186" s="29" t="s">
        <v>918</v>
      </c>
      <c r="C186" s="31" t="str">
        <f t="shared" si="311"/>
        <v>-</v>
      </c>
      <c r="D186" s="31" t="str">
        <f t="shared" si="312"/>
        <v>-</v>
      </c>
      <c r="E186" s="31" t="str">
        <f t="shared" si="313"/>
        <v>-</v>
      </c>
      <c r="F186" s="31" t="str">
        <f t="shared" si="314"/>
        <v>-</v>
      </c>
      <c r="G186" s="31" t="str">
        <f t="shared" si="315"/>
        <v>-</v>
      </c>
      <c r="H186" s="31" t="str">
        <f t="shared" si="316"/>
        <v>-</v>
      </c>
      <c r="I186" s="31" t="str">
        <f t="shared" si="317"/>
        <v>-</v>
      </c>
      <c r="J186" s="31" t="str">
        <f t="shared" si="318"/>
        <v>-</v>
      </c>
      <c r="K186" s="31" t="str">
        <f t="shared" si="319"/>
        <v>-</v>
      </c>
      <c r="L186" s="31" t="str">
        <f t="shared" si="320"/>
        <v>-</v>
      </c>
      <c r="M186" s="31" t="str">
        <f t="shared" si="321"/>
        <v>-</v>
      </c>
      <c r="N186" s="31" t="str">
        <f t="shared" si="322"/>
        <v>-</v>
      </c>
      <c r="O186" s="31" t="str">
        <f t="shared" si="323"/>
        <v>-</v>
      </c>
      <c r="P186" s="31" t="str">
        <f t="shared" si="324"/>
        <v>-</v>
      </c>
      <c r="Q186" s="31" t="str">
        <f t="shared" si="325"/>
        <v>-</v>
      </c>
      <c r="R186" s="31" t="str">
        <f t="shared" si="326"/>
        <v>-</v>
      </c>
      <c r="S186" s="31" t="str">
        <f t="shared" si="327"/>
        <v>-</v>
      </c>
      <c r="T186" s="31" t="str">
        <f t="shared" si="328"/>
        <v>-</v>
      </c>
      <c r="U186" s="31" t="str">
        <f t="shared" si="329"/>
        <v>-</v>
      </c>
      <c r="V186" s="31" t="str">
        <f t="shared" si="330"/>
        <v>-</v>
      </c>
      <c r="W186" s="31" t="str">
        <f t="shared" si="331"/>
        <v>-</v>
      </c>
      <c r="X186" s="31" t="str">
        <f t="shared" si="332"/>
        <v>-</v>
      </c>
      <c r="Y186" s="31" t="str">
        <f t="shared" si="333"/>
        <v>-</v>
      </c>
      <c r="Z186" s="31" t="str">
        <f t="shared" si="334"/>
        <v>-</v>
      </c>
      <c r="AA186" s="31" t="str">
        <f t="shared" si="335"/>
        <v>-</v>
      </c>
      <c r="AB186" s="31" t="str">
        <f t="shared" si="336"/>
        <v>-</v>
      </c>
      <c r="AC186" s="31" t="str">
        <f t="shared" si="337"/>
        <v>-</v>
      </c>
      <c r="AD186" s="31" t="str">
        <f t="shared" si="338"/>
        <v>-</v>
      </c>
      <c r="AE186" s="31" t="str">
        <f t="shared" si="339"/>
        <v>-</v>
      </c>
      <c r="AF186" s="31" t="str">
        <f t="shared" si="340"/>
        <v>-</v>
      </c>
      <c r="AG186" s="31">
        <f t="shared" si="341"/>
        <v>320</v>
      </c>
      <c r="AH186" s="31" t="str">
        <f t="shared" si="342"/>
        <v>-</v>
      </c>
      <c r="AI186" s="31" t="str">
        <f t="shared" si="343"/>
        <v>-</v>
      </c>
      <c r="AJ186" s="31" t="str">
        <f t="shared" si="344"/>
        <v>-</v>
      </c>
      <c r="AK186" s="31" t="str">
        <f t="shared" si="345"/>
        <v>-</v>
      </c>
      <c r="AL186" s="31" t="str">
        <f t="shared" si="346"/>
        <v>-</v>
      </c>
      <c r="AM186" s="31" t="str">
        <f t="shared" si="347"/>
        <v>-</v>
      </c>
      <c r="AN186" s="31" t="str">
        <f t="shared" si="348"/>
        <v>-</v>
      </c>
      <c r="AO186" s="31" t="str">
        <f t="shared" si="349"/>
        <v>-</v>
      </c>
      <c r="AP186" s="31" t="str">
        <f t="shared" si="350"/>
        <v>-</v>
      </c>
      <c r="AQ186" s="31" t="str">
        <f t="shared" si="351"/>
        <v>-</v>
      </c>
      <c r="AR186" s="31" t="str">
        <f t="shared" si="352"/>
        <v>-</v>
      </c>
      <c r="AS186" s="31" t="str">
        <f t="shared" si="353"/>
        <v>-</v>
      </c>
      <c r="AT186" s="31" t="str">
        <f t="shared" si="354"/>
        <v>-</v>
      </c>
      <c r="AU186" s="31" t="str">
        <f t="shared" si="355"/>
        <v>-</v>
      </c>
    </row>
    <row r="187" spans="2:47" hidden="1" outlineLevel="1">
      <c r="B187" s="29" t="s">
        <v>1003</v>
      </c>
      <c r="C187" s="32" t="s">
        <v>34</v>
      </c>
      <c r="D187" s="32" t="s">
        <v>34</v>
      </c>
      <c r="E187" s="32" t="s">
        <v>34</v>
      </c>
      <c r="F187" s="32" t="s">
        <v>34</v>
      </c>
      <c r="G187" s="32" t="s">
        <v>34</v>
      </c>
      <c r="H187" s="32" t="s">
        <v>34</v>
      </c>
      <c r="I187" s="32" t="s">
        <v>34</v>
      </c>
      <c r="J187" s="32" t="s">
        <v>34</v>
      </c>
      <c r="K187" s="32" t="s">
        <v>34</v>
      </c>
      <c r="L187" s="32" t="s">
        <v>34</v>
      </c>
      <c r="M187" s="32" t="s">
        <v>34</v>
      </c>
      <c r="N187" s="32" t="s">
        <v>34</v>
      </c>
      <c r="O187" s="32" t="s">
        <v>34</v>
      </c>
      <c r="P187" s="32" t="s">
        <v>34</v>
      </c>
      <c r="Q187" s="32" t="s">
        <v>34</v>
      </c>
      <c r="R187" s="32" t="s">
        <v>34</v>
      </c>
      <c r="S187" s="32" t="s">
        <v>34</v>
      </c>
      <c r="T187" s="32" t="s">
        <v>34</v>
      </c>
      <c r="U187" s="32" t="s">
        <v>34</v>
      </c>
      <c r="V187" s="32" t="s">
        <v>34</v>
      </c>
      <c r="W187" s="32" t="s">
        <v>34</v>
      </c>
      <c r="X187" s="32" t="s">
        <v>34</v>
      </c>
      <c r="Y187" s="32" t="s">
        <v>34</v>
      </c>
      <c r="Z187" s="32" t="s">
        <v>34</v>
      </c>
      <c r="AA187" s="32" t="s">
        <v>34</v>
      </c>
      <c r="AB187" s="32" t="s">
        <v>34</v>
      </c>
      <c r="AC187" s="32" t="s">
        <v>34</v>
      </c>
      <c r="AD187" s="32" t="s">
        <v>34</v>
      </c>
      <c r="AE187" s="32" t="s">
        <v>34</v>
      </c>
      <c r="AF187" s="32" t="s">
        <v>34</v>
      </c>
      <c r="AG187" s="32">
        <v>35</v>
      </c>
      <c r="AH187" s="32">
        <v>36</v>
      </c>
      <c r="AI187" s="32">
        <v>37</v>
      </c>
      <c r="AJ187" s="32">
        <v>38</v>
      </c>
      <c r="AK187" s="32" t="s">
        <v>34</v>
      </c>
      <c r="AL187" s="32" t="s">
        <v>34</v>
      </c>
      <c r="AM187" s="32" t="s">
        <v>34</v>
      </c>
      <c r="AN187" s="32" t="s">
        <v>34</v>
      </c>
      <c r="AO187" s="32" t="s">
        <v>34</v>
      </c>
      <c r="AP187" s="32" t="s">
        <v>34</v>
      </c>
      <c r="AQ187" s="32" t="s">
        <v>34</v>
      </c>
      <c r="AR187" s="32" t="s">
        <v>34</v>
      </c>
      <c r="AS187" s="32" t="s">
        <v>34</v>
      </c>
      <c r="AT187" s="32" t="s">
        <v>34</v>
      </c>
      <c r="AU187" s="32" t="s">
        <v>34</v>
      </c>
    </row>
    <row r="188" spans="2:47" hidden="1" outlineLevel="1">
      <c r="B188" s="29" t="s">
        <v>926</v>
      </c>
      <c r="C188" s="32" t="s">
        <v>34</v>
      </c>
      <c r="D188" s="32" t="s">
        <v>34</v>
      </c>
      <c r="E188" s="32" t="s">
        <v>34</v>
      </c>
      <c r="F188" s="32" t="s">
        <v>34</v>
      </c>
      <c r="G188" s="32" t="s">
        <v>34</v>
      </c>
      <c r="H188" s="32" t="s">
        <v>34</v>
      </c>
      <c r="I188" s="32" t="s">
        <v>34</v>
      </c>
      <c r="J188" s="32" t="s">
        <v>34</v>
      </c>
      <c r="K188" s="32" t="s">
        <v>34</v>
      </c>
      <c r="L188" s="32" t="s">
        <v>34</v>
      </c>
      <c r="M188" s="32" t="s">
        <v>34</v>
      </c>
      <c r="N188" s="32" t="s">
        <v>34</v>
      </c>
      <c r="O188" s="32" t="s">
        <v>34</v>
      </c>
      <c r="P188" s="32" t="s">
        <v>34</v>
      </c>
      <c r="Q188" s="32" t="s">
        <v>34</v>
      </c>
      <c r="R188" s="32" t="s">
        <v>34</v>
      </c>
      <c r="S188" s="32" t="s">
        <v>34</v>
      </c>
      <c r="T188" s="32" t="s">
        <v>34</v>
      </c>
      <c r="U188" s="32" t="s">
        <v>34</v>
      </c>
      <c r="V188" s="32" t="s">
        <v>34</v>
      </c>
      <c r="W188" s="32" t="s">
        <v>34</v>
      </c>
      <c r="X188" s="32" t="s">
        <v>34</v>
      </c>
      <c r="Y188" s="32" t="s">
        <v>34</v>
      </c>
      <c r="Z188" s="32" t="s">
        <v>34</v>
      </c>
      <c r="AA188" s="32" t="s">
        <v>34</v>
      </c>
      <c r="AB188" s="32" t="s">
        <v>34</v>
      </c>
      <c r="AC188" s="32" t="s">
        <v>34</v>
      </c>
      <c r="AD188" s="32" t="s">
        <v>34</v>
      </c>
      <c r="AE188" s="32" t="s">
        <v>34</v>
      </c>
      <c r="AF188" s="32" t="s">
        <v>34</v>
      </c>
      <c r="AG188" s="32">
        <v>120</v>
      </c>
      <c r="AH188" s="32">
        <v>120</v>
      </c>
      <c r="AI188" s="32">
        <v>120</v>
      </c>
      <c r="AJ188" s="32">
        <v>120</v>
      </c>
      <c r="AK188" s="32" t="s">
        <v>34</v>
      </c>
      <c r="AL188" s="32" t="s">
        <v>34</v>
      </c>
      <c r="AM188" s="32" t="s">
        <v>34</v>
      </c>
      <c r="AN188" s="32" t="s">
        <v>34</v>
      </c>
      <c r="AO188" s="32" t="s">
        <v>34</v>
      </c>
      <c r="AP188" s="32" t="s">
        <v>34</v>
      </c>
      <c r="AQ188" s="32" t="s">
        <v>34</v>
      </c>
      <c r="AR188" s="32" t="s">
        <v>34</v>
      </c>
      <c r="AS188" s="32" t="s">
        <v>34</v>
      </c>
      <c r="AT188" s="32" t="s">
        <v>34</v>
      </c>
      <c r="AU188" s="32" t="s">
        <v>34</v>
      </c>
    </row>
    <row r="189" spans="2:47" hidden="1" outlineLevel="1">
      <c r="B189" s="29" t="s">
        <v>916</v>
      </c>
      <c r="C189" s="31" t="str">
        <f t="shared" ref="C189:C191" si="356">C188</f>
        <v>-</v>
      </c>
      <c r="D189" s="31" t="str">
        <f t="shared" ref="D189:D191" si="357">D188</f>
        <v>-</v>
      </c>
      <c r="E189" s="31" t="str">
        <f t="shared" ref="E189:E191" si="358">E188</f>
        <v>-</v>
      </c>
      <c r="F189" s="31" t="str">
        <f t="shared" ref="F189:F191" si="359">F188</f>
        <v>-</v>
      </c>
      <c r="G189" s="31" t="str">
        <f t="shared" ref="G189:G191" si="360">G188</f>
        <v>-</v>
      </c>
      <c r="H189" s="31" t="str">
        <f t="shared" ref="H189:H191" si="361">H188</f>
        <v>-</v>
      </c>
      <c r="I189" s="31" t="str">
        <f t="shared" ref="I189:I191" si="362">I188</f>
        <v>-</v>
      </c>
      <c r="J189" s="31" t="str">
        <f t="shared" ref="J189:J191" si="363">J188</f>
        <v>-</v>
      </c>
      <c r="K189" s="31" t="str">
        <f t="shared" ref="K189:K191" si="364">K188</f>
        <v>-</v>
      </c>
      <c r="L189" s="31" t="str">
        <f t="shared" ref="L189:L191" si="365">L188</f>
        <v>-</v>
      </c>
      <c r="M189" s="31" t="str">
        <f t="shared" ref="M189:M191" si="366">M188</f>
        <v>-</v>
      </c>
      <c r="N189" s="31" t="str">
        <f t="shared" ref="N189:N191" si="367">N188</f>
        <v>-</v>
      </c>
      <c r="O189" s="31" t="str">
        <f t="shared" ref="O189:O191" si="368">O188</f>
        <v>-</v>
      </c>
      <c r="P189" s="31" t="str">
        <f t="shared" ref="P189:P191" si="369">P188</f>
        <v>-</v>
      </c>
      <c r="Q189" s="31" t="str">
        <f t="shared" ref="Q189:Q191" si="370">Q188</f>
        <v>-</v>
      </c>
      <c r="R189" s="31" t="str">
        <f t="shared" ref="R189:R191" si="371">R188</f>
        <v>-</v>
      </c>
      <c r="S189" s="31" t="str">
        <f t="shared" ref="S189:S191" si="372">S188</f>
        <v>-</v>
      </c>
      <c r="T189" s="31" t="str">
        <f t="shared" ref="T189:T191" si="373">T188</f>
        <v>-</v>
      </c>
      <c r="U189" s="31" t="str">
        <f t="shared" ref="U189:U191" si="374">U188</f>
        <v>-</v>
      </c>
      <c r="V189" s="31" t="str">
        <f t="shared" ref="V189:V191" si="375">V188</f>
        <v>-</v>
      </c>
      <c r="W189" s="31" t="str">
        <f t="shared" ref="W189:W191" si="376">W188</f>
        <v>-</v>
      </c>
      <c r="X189" s="31" t="str">
        <f t="shared" ref="X189:X191" si="377">X188</f>
        <v>-</v>
      </c>
      <c r="Y189" s="31" t="str">
        <f t="shared" ref="Y189:Y191" si="378">Y188</f>
        <v>-</v>
      </c>
      <c r="Z189" s="31" t="str">
        <f t="shared" ref="Z189:Z191" si="379">Z188</f>
        <v>-</v>
      </c>
      <c r="AA189" s="31" t="str">
        <f t="shared" ref="AA189:AA191" si="380">AA188</f>
        <v>-</v>
      </c>
      <c r="AB189" s="31" t="str">
        <f t="shared" ref="AB189:AB191" si="381">AB188</f>
        <v>-</v>
      </c>
      <c r="AC189" s="31" t="str">
        <f t="shared" ref="AC189:AC191" si="382">AC188</f>
        <v>-</v>
      </c>
      <c r="AD189" s="31" t="str">
        <f t="shared" ref="AD189:AD191" si="383">AD188</f>
        <v>-</v>
      </c>
      <c r="AE189" s="31" t="str">
        <f t="shared" ref="AE189:AE191" si="384">AE188</f>
        <v>-</v>
      </c>
      <c r="AF189" s="31" t="str">
        <f t="shared" ref="AF189:AF191" si="385">AF188</f>
        <v>-</v>
      </c>
      <c r="AG189" s="31">
        <f t="shared" ref="AG189:AG191" si="386">AG188</f>
        <v>120</v>
      </c>
      <c r="AH189" s="31">
        <f t="shared" ref="AH189:AH191" si="387">AH188</f>
        <v>120</v>
      </c>
      <c r="AI189" s="31">
        <f t="shared" ref="AI189:AI191" si="388">AI188</f>
        <v>120</v>
      </c>
      <c r="AJ189" s="31">
        <f t="shared" ref="AJ189:AJ191" si="389">AJ188</f>
        <v>120</v>
      </c>
      <c r="AK189" s="31" t="str">
        <f t="shared" ref="AK189:AK191" si="390">AK188</f>
        <v>-</v>
      </c>
      <c r="AL189" s="31" t="str">
        <f t="shared" ref="AL189:AL191" si="391">AL188</f>
        <v>-</v>
      </c>
      <c r="AM189" s="31" t="str">
        <f t="shared" ref="AM189:AM191" si="392">AM188</f>
        <v>-</v>
      </c>
      <c r="AN189" s="31" t="str">
        <f t="shared" ref="AN189:AN191" si="393">AN188</f>
        <v>-</v>
      </c>
      <c r="AO189" s="31" t="str">
        <f t="shared" ref="AO189:AO191" si="394">AO188</f>
        <v>-</v>
      </c>
      <c r="AP189" s="31" t="str">
        <f t="shared" ref="AP189:AP191" si="395">AP188</f>
        <v>-</v>
      </c>
      <c r="AQ189" s="31" t="str">
        <f t="shared" ref="AQ189:AQ191" si="396">AQ188</f>
        <v>-</v>
      </c>
      <c r="AR189" s="31" t="str">
        <f t="shared" ref="AR189:AR191" si="397">AR188</f>
        <v>-</v>
      </c>
      <c r="AS189" s="31" t="str">
        <f t="shared" ref="AS189:AS191" si="398">AS188</f>
        <v>-</v>
      </c>
      <c r="AT189" s="31" t="str">
        <f t="shared" ref="AT189:AT191" si="399">AT188</f>
        <v>-</v>
      </c>
      <c r="AU189" s="31" t="str">
        <f t="shared" ref="AU189:AU191" si="400">AU188</f>
        <v>-</v>
      </c>
    </row>
    <row r="190" spans="2:47" hidden="1" outlineLevel="1">
      <c r="B190" s="29" t="s">
        <v>917</v>
      </c>
      <c r="C190" s="31" t="str">
        <f t="shared" si="356"/>
        <v>-</v>
      </c>
      <c r="D190" s="31" t="str">
        <f t="shared" si="357"/>
        <v>-</v>
      </c>
      <c r="E190" s="31" t="str">
        <f t="shared" si="358"/>
        <v>-</v>
      </c>
      <c r="F190" s="31" t="str">
        <f t="shared" si="359"/>
        <v>-</v>
      </c>
      <c r="G190" s="31" t="str">
        <f t="shared" si="360"/>
        <v>-</v>
      </c>
      <c r="H190" s="31" t="str">
        <f t="shared" si="361"/>
        <v>-</v>
      </c>
      <c r="I190" s="31" t="str">
        <f t="shared" si="362"/>
        <v>-</v>
      </c>
      <c r="J190" s="31" t="str">
        <f t="shared" si="363"/>
        <v>-</v>
      </c>
      <c r="K190" s="31" t="str">
        <f t="shared" si="364"/>
        <v>-</v>
      </c>
      <c r="L190" s="31" t="str">
        <f t="shared" si="365"/>
        <v>-</v>
      </c>
      <c r="M190" s="31" t="str">
        <f t="shared" si="366"/>
        <v>-</v>
      </c>
      <c r="N190" s="31" t="str">
        <f t="shared" si="367"/>
        <v>-</v>
      </c>
      <c r="O190" s="31" t="str">
        <f t="shared" si="368"/>
        <v>-</v>
      </c>
      <c r="P190" s="31" t="str">
        <f t="shared" si="369"/>
        <v>-</v>
      </c>
      <c r="Q190" s="31" t="str">
        <f t="shared" si="370"/>
        <v>-</v>
      </c>
      <c r="R190" s="31" t="str">
        <f t="shared" si="371"/>
        <v>-</v>
      </c>
      <c r="S190" s="31" t="str">
        <f t="shared" si="372"/>
        <v>-</v>
      </c>
      <c r="T190" s="31" t="str">
        <f t="shared" si="373"/>
        <v>-</v>
      </c>
      <c r="U190" s="31" t="str">
        <f t="shared" si="374"/>
        <v>-</v>
      </c>
      <c r="V190" s="31" t="str">
        <f t="shared" si="375"/>
        <v>-</v>
      </c>
      <c r="W190" s="31" t="str">
        <f t="shared" si="376"/>
        <v>-</v>
      </c>
      <c r="X190" s="31" t="str">
        <f t="shared" si="377"/>
        <v>-</v>
      </c>
      <c r="Y190" s="31" t="str">
        <f t="shared" si="378"/>
        <v>-</v>
      </c>
      <c r="Z190" s="31" t="str">
        <f t="shared" si="379"/>
        <v>-</v>
      </c>
      <c r="AA190" s="31" t="str">
        <f t="shared" si="380"/>
        <v>-</v>
      </c>
      <c r="AB190" s="31" t="str">
        <f t="shared" si="381"/>
        <v>-</v>
      </c>
      <c r="AC190" s="31" t="str">
        <f t="shared" si="382"/>
        <v>-</v>
      </c>
      <c r="AD190" s="31" t="str">
        <f t="shared" si="383"/>
        <v>-</v>
      </c>
      <c r="AE190" s="31" t="str">
        <f t="shared" si="384"/>
        <v>-</v>
      </c>
      <c r="AF190" s="31" t="str">
        <f t="shared" si="385"/>
        <v>-</v>
      </c>
      <c r="AG190" s="31">
        <f t="shared" si="386"/>
        <v>120</v>
      </c>
      <c r="AH190" s="31">
        <f t="shared" si="387"/>
        <v>120</v>
      </c>
      <c r="AI190" s="31">
        <f t="shared" si="388"/>
        <v>120</v>
      </c>
      <c r="AJ190" s="31">
        <f t="shared" si="389"/>
        <v>120</v>
      </c>
      <c r="AK190" s="31" t="str">
        <f t="shared" si="390"/>
        <v>-</v>
      </c>
      <c r="AL190" s="31" t="str">
        <f t="shared" si="391"/>
        <v>-</v>
      </c>
      <c r="AM190" s="31" t="str">
        <f t="shared" si="392"/>
        <v>-</v>
      </c>
      <c r="AN190" s="31" t="str">
        <f t="shared" si="393"/>
        <v>-</v>
      </c>
      <c r="AO190" s="31" t="str">
        <f t="shared" si="394"/>
        <v>-</v>
      </c>
      <c r="AP190" s="31" t="str">
        <f t="shared" si="395"/>
        <v>-</v>
      </c>
      <c r="AQ190" s="31" t="str">
        <f t="shared" si="396"/>
        <v>-</v>
      </c>
      <c r="AR190" s="31" t="str">
        <f t="shared" si="397"/>
        <v>-</v>
      </c>
      <c r="AS190" s="31" t="str">
        <f t="shared" si="398"/>
        <v>-</v>
      </c>
      <c r="AT190" s="31" t="str">
        <f t="shared" si="399"/>
        <v>-</v>
      </c>
      <c r="AU190" s="31" t="str">
        <f t="shared" si="400"/>
        <v>-</v>
      </c>
    </row>
    <row r="191" spans="2:47" hidden="1" outlineLevel="1">
      <c r="B191" s="29" t="s">
        <v>918</v>
      </c>
      <c r="C191" s="31" t="str">
        <f t="shared" si="356"/>
        <v>-</v>
      </c>
      <c r="D191" s="31" t="str">
        <f t="shared" si="357"/>
        <v>-</v>
      </c>
      <c r="E191" s="31" t="str">
        <f t="shared" si="358"/>
        <v>-</v>
      </c>
      <c r="F191" s="31" t="str">
        <f t="shared" si="359"/>
        <v>-</v>
      </c>
      <c r="G191" s="31" t="str">
        <f t="shared" si="360"/>
        <v>-</v>
      </c>
      <c r="H191" s="31" t="str">
        <f t="shared" si="361"/>
        <v>-</v>
      </c>
      <c r="I191" s="31" t="str">
        <f t="shared" si="362"/>
        <v>-</v>
      </c>
      <c r="J191" s="31" t="str">
        <f t="shared" si="363"/>
        <v>-</v>
      </c>
      <c r="K191" s="31" t="str">
        <f t="shared" si="364"/>
        <v>-</v>
      </c>
      <c r="L191" s="31" t="str">
        <f t="shared" si="365"/>
        <v>-</v>
      </c>
      <c r="M191" s="31" t="str">
        <f t="shared" si="366"/>
        <v>-</v>
      </c>
      <c r="N191" s="31" t="str">
        <f t="shared" si="367"/>
        <v>-</v>
      </c>
      <c r="O191" s="31" t="str">
        <f t="shared" si="368"/>
        <v>-</v>
      </c>
      <c r="P191" s="31" t="str">
        <f t="shared" si="369"/>
        <v>-</v>
      </c>
      <c r="Q191" s="31" t="str">
        <f t="shared" si="370"/>
        <v>-</v>
      </c>
      <c r="R191" s="31" t="str">
        <f t="shared" si="371"/>
        <v>-</v>
      </c>
      <c r="S191" s="31" t="str">
        <f t="shared" si="372"/>
        <v>-</v>
      </c>
      <c r="T191" s="31" t="str">
        <f t="shared" si="373"/>
        <v>-</v>
      </c>
      <c r="U191" s="31" t="str">
        <f t="shared" si="374"/>
        <v>-</v>
      </c>
      <c r="V191" s="31" t="str">
        <f t="shared" si="375"/>
        <v>-</v>
      </c>
      <c r="W191" s="31" t="str">
        <f t="shared" si="376"/>
        <v>-</v>
      </c>
      <c r="X191" s="31" t="str">
        <f t="shared" si="377"/>
        <v>-</v>
      </c>
      <c r="Y191" s="31" t="str">
        <f t="shared" si="378"/>
        <v>-</v>
      </c>
      <c r="Z191" s="31" t="str">
        <f t="shared" si="379"/>
        <v>-</v>
      </c>
      <c r="AA191" s="31" t="str">
        <f t="shared" si="380"/>
        <v>-</v>
      </c>
      <c r="AB191" s="31" t="str">
        <f t="shared" si="381"/>
        <v>-</v>
      </c>
      <c r="AC191" s="31" t="str">
        <f t="shared" si="382"/>
        <v>-</v>
      </c>
      <c r="AD191" s="31" t="str">
        <f t="shared" si="383"/>
        <v>-</v>
      </c>
      <c r="AE191" s="31" t="str">
        <f t="shared" si="384"/>
        <v>-</v>
      </c>
      <c r="AF191" s="31" t="str">
        <f t="shared" si="385"/>
        <v>-</v>
      </c>
      <c r="AG191" s="31">
        <f t="shared" si="386"/>
        <v>120</v>
      </c>
      <c r="AH191" s="31">
        <f t="shared" si="387"/>
        <v>120</v>
      </c>
      <c r="AI191" s="31">
        <f t="shared" si="388"/>
        <v>120</v>
      </c>
      <c r="AJ191" s="31">
        <f t="shared" si="389"/>
        <v>120</v>
      </c>
      <c r="AK191" s="31" t="str">
        <f t="shared" si="390"/>
        <v>-</v>
      </c>
      <c r="AL191" s="31" t="str">
        <f t="shared" si="391"/>
        <v>-</v>
      </c>
      <c r="AM191" s="31" t="str">
        <f t="shared" si="392"/>
        <v>-</v>
      </c>
      <c r="AN191" s="31" t="str">
        <f t="shared" si="393"/>
        <v>-</v>
      </c>
      <c r="AO191" s="31" t="str">
        <f t="shared" si="394"/>
        <v>-</v>
      </c>
      <c r="AP191" s="31" t="str">
        <f t="shared" si="395"/>
        <v>-</v>
      </c>
      <c r="AQ191" s="31" t="str">
        <f t="shared" si="396"/>
        <v>-</v>
      </c>
      <c r="AR191" s="31" t="str">
        <f t="shared" si="397"/>
        <v>-</v>
      </c>
      <c r="AS191" s="31" t="str">
        <f t="shared" si="398"/>
        <v>-</v>
      </c>
      <c r="AT191" s="31" t="str">
        <f t="shared" si="399"/>
        <v>-</v>
      </c>
      <c r="AU191" s="31" t="str">
        <f t="shared" si="400"/>
        <v>-</v>
      </c>
    </row>
    <row r="192" spans="2:47" hidden="1" outlineLevel="1">
      <c r="B192" s="29" t="s">
        <v>1003</v>
      </c>
      <c r="C192" s="32" t="s">
        <v>34</v>
      </c>
      <c r="D192" s="32" t="s">
        <v>34</v>
      </c>
      <c r="E192" s="32" t="s">
        <v>34</v>
      </c>
      <c r="F192" s="32" t="s">
        <v>34</v>
      </c>
      <c r="G192" s="32" t="s">
        <v>34</v>
      </c>
      <c r="H192" s="32" t="s">
        <v>34</v>
      </c>
      <c r="I192" s="32" t="s">
        <v>34</v>
      </c>
      <c r="J192" s="32" t="s">
        <v>34</v>
      </c>
      <c r="K192" s="32" t="s">
        <v>34</v>
      </c>
      <c r="L192" s="32" t="s">
        <v>34</v>
      </c>
      <c r="M192" s="32" t="s">
        <v>34</v>
      </c>
      <c r="N192" s="32" t="s">
        <v>34</v>
      </c>
      <c r="O192" s="32" t="s">
        <v>34</v>
      </c>
      <c r="P192" s="32" t="s">
        <v>34</v>
      </c>
      <c r="Q192" s="32" t="s">
        <v>34</v>
      </c>
      <c r="R192" s="32" t="s">
        <v>34</v>
      </c>
      <c r="S192" s="32" t="s">
        <v>34</v>
      </c>
      <c r="T192" s="32" t="s">
        <v>34</v>
      </c>
      <c r="U192" s="32" t="s">
        <v>34</v>
      </c>
      <c r="V192" s="32" t="s">
        <v>34</v>
      </c>
      <c r="W192" s="32" t="s">
        <v>34</v>
      </c>
      <c r="X192" s="32" t="s">
        <v>34</v>
      </c>
      <c r="Y192" s="32" t="s">
        <v>34</v>
      </c>
      <c r="Z192" s="32" t="s">
        <v>34</v>
      </c>
      <c r="AA192" s="32" t="s">
        <v>34</v>
      </c>
      <c r="AB192" s="32" t="s">
        <v>34</v>
      </c>
      <c r="AC192" s="32" t="s">
        <v>34</v>
      </c>
      <c r="AD192" s="32" t="s">
        <v>34</v>
      </c>
      <c r="AE192" s="32" t="s">
        <v>34</v>
      </c>
      <c r="AF192" s="32" t="s">
        <v>34</v>
      </c>
      <c r="AG192" s="32">
        <v>31</v>
      </c>
      <c r="AH192" s="32">
        <v>32</v>
      </c>
      <c r="AI192" s="32">
        <v>33</v>
      </c>
      <c r="AJ192" s="32">
        <v>34</v>
      </c>
      <c r="AK192" s="32" t="s">
        <v>34</v>
      </c>
      <c r="AL192" s="32" t="s">
        <v>34</v>
      </c>
      <c r="AM192" s="32" t="s">
        <v>34</v>
      </c>
      <c r="AN192" s="32" t="s">
        <v>34</v>
      </c>
      <c r="AO192" s="32" t="s">
        <v>34</v>
      </c>
      <c r="AP192" s="32" t="s">
        <v>34</v>
      </c>
      <c r="AQ192" s="32" t="s">
        <v>34</v>
      </c>
      <c r="AR192" s="32" t="s">
        <v>34</v>
      </c>
      <c r="AS192" s="32" t="s">
        <v>34</v>
      </c>
      <c r="AT192" s="32" t="s">
        <v>34</v>
      </c>
      <c r="AU192" s="32" t="s">
        <v>34</v>
      </c>
    </row>
    <row r="193" spans="1:47" hidden="1" outlineLevel="1">
      <c r="B193" s="29" t="s">
        <v>927</v>
      </c>
      <c r="C193" s="32" t="s">
        <v>34</v>
      </c>
      <c r="D193" s="32" t="s">
        <v>34</v>
      </c>
      <c r="E193" s="32" t="s">
        <v>34</v>
      </c>
      <c r="F193" s="32" t="s">
        <v>34</v>
      </c>
      <c r="G193" s="32" t="s">
        <v>34</v>
      </c>
      <c r="H193" s="32" t="s">
        <v>34</v>
      </c>
      <c r="I193" s="32" t="s">
        <v>34</v>
      </c>
      <c r="J193" s="32" t="s">
        <v>34</v>
      </c>
      <c r="K193" s="32" t="s">
        <v>34</v>
      </c>
      <c r="L193" s="32" t="s">
        <v>34</v>
      </c>
      <c r="M193" s="32" t="s">
        <v>34</v>
      </c>
      <c r="N193" s="32" t="s">
        <v>34</v>
      </c>
      <c r="O193" s="32" t="s">
        <v>34</v>
      </c>
      <c r="P193" s="32" t="s">
        <v>34</v>
      </c>
      <c r="Q193" s="32" t="s">
        <v>34</v>
      </c>
      <c r="R193" s="32" t="s">
        <v>34</v>
      </c>
      <c r="S193" s="32" t="s">
        <v>34</v>
      </c>
      <c r="T193" s="32" t="s">
        <v>34</v>
      </c>
      <c r="U193" s="32" t="s">
        <v>34</v>
      </c>
      <c r="V193" s="32" t="s">
        <v>34</v>
      </c>
      <c r="W193" s="32" t="s">
        <v>34</v>
      </c>
      <c r="X193" s="32" t="s">
        <v>34</v>
      </c>
      <c r="Y193" s="32" t="s">
        <v>34</v>
      </c>
      <c r="Z193" s="32" t="s">
        <v>34</v>
      </c>
      <c r="AA193" s="32" t="s">
        <v>34</v>
      </c>
      <c r="AB193" s="32" t="s">
        <v>34</v>
      </c>
      <c r="AC193" s="32" t="s">
        <v>34</v>
      </c>
      <c r="AD193" s="32" t="s">
        <v>34</v>
      </c>
      <c r="AE193" s="32" t="s">
        <v>34</v>
      </c>
      <c r="AF193" s="32" t="s">
        <v>34</v>
      </c>
      <c r="AG193" s="32">
        <v>155</v>
      </c>
      <c r="AH193" s="32">
        <v>155</v>
      </c>
      <c r="AI193" s="32">
        <v>155</v>
      </c>
      <c r="AJ193" s="32">
        <v>155</v>
      </c>
      <c r="AK193" s="32" t="s">
        <v>34</v>
      </c>
      <c r="AL193" s="32" t="s">
        <v>34</v>
      </c>
      <c r="AM193" s="32" t="s">
        <v>34</v>
      </c>
      <c r="AN193" s="32" t="s">
        <v>34</v>
      </c>
      <c r="AO193" s="32" t="s">
        <v>34</v>
      </c>
      <c r="AP193" s="32" t="s">
        <v>34</v>
      </c>
      <c r="AQ193" s="32" t="s">
        <v>34</v>
      </c>
      <c r="AR193" s="32" t="s">
        <v>34</v>
      </c>
      <c r="AS193" s="32" t="s">
        <v>34</v>
      </c>
      <c r="AT193" s="32" t="s">
        <v>34</v>
      </c>
      <c r="AU193" s="32" t="s">
        <v>34</v>
      </c>
    </row>
    <row r="194" spans="1:47" hidden="1" outlineLevel="1">
      <c r="B194" s="29" t="s">
        <v>916</v>
      </c>
      <c r="C194" s="31" t="str">
        <f t="shared" ref="C194:C196" si="401">C193</f>
        <v>-</v>
      </c>
      <c r="D194" s="31" t="str">
        <f t="shared" ref="D194:D196" si="402">D193</f>
        <v>-</v>
      </c>
      <c r="E194" s="31" t="str">
        <f t="shared" ref="E194:E196" si="403">E193</f>
        <v>-</v>
      </c>
      <c r="F194" s="31" t="str">
        <f t="shared" ref="F194:F196" si="404">F193</f>
        <v>-</v>
      </c>
      <c r="G194" s="31" t="str">
        <f t="shared" ref="G194:G196" si="405">G193</f>
        <v>-</v>
      </c>
      <c r="H194" s="31" t="str">
        <f t="shared" ref="H194:H196" si="406">H193</f>
        <v>-</v>
      </c>
      <c r="I194" s="31" t="str">
        <f t="shared" ref="I194:I196" si="407">I193</f>
        <v>-</v>
      </c>
      <c r="J194" s="31" t="str">
        <f t="shared" ref="J194:J196" si="408">J193</f>
        <v>-</v>
      </c>
      <c r="K194" s="31" t="str">
        <f t="shared" ref="K194:K196" si="409">K193</f>
        <v>-</v>
      </c>
      <c r="L194" s="31" t="str">
        <f t="shared" ref="L194:L196" si="410">L193</f>
        <v>-</v>
      </c>
      <c r="M194" s="31" t="str">
        <f t="shared" ref="M194:M196" si="411">M193</f>
        <v>-</v>
      </c>
      <c r="N194" s="31" t="str">
        <f t="shared" ref="N194:N196" si="412">N193</f>
        <v>-</v>
      </c>
      <c r="O194" s="31" t="str">
        <f t="shared" ref="O194:O196" si="413">O193</f>
        <v>-</v>
      </c>
      <c r="P194" s="31" t="str">
        <f t="shared" ref="P194:P196" si="414">P193</f>
        <v>-</v>
      </c>
      <c r="Q194" s="31" t="str">
        <f t="shared" ref="Q194:Q196" si="415">Q193</f>
        <v>-</v>
      </c>
      <c r="R194" s="31" t="str">
        <f t="shared" ref="R194:R196" si="416">R193</f>
        <v>-</v>
      </c>
      <c r="S194" s="31" t="str">
        <f t="shared" ref="S194:S196" si="417">S193</f>
        <v>-</v>
      </c>
      <c r="T194" s="31" t="str">
        <f t="shared" ref="T194:T196" si="418">T193</f>
        <v>-</v>
      </c>
      <c r="U194" s="31" t="str">
        <f t="shared" ref="U194:U196" si="419">U193</f>
        <v>-</v>
      </c>
      <c r="V194" s="31" t="str">
        <f t="shared" ref="V194:V196" si="420">V193</f>
        <v>-</v>
      </c>
      <c r="W194" s="31" t="str">
        <f t="shared" ref="W194:W196" si="421">W193</f>
        <v>-</v>
      </c>
      <c r="X194" s="31" t="str">
        <f t="shared" ref="X194:X196" si="422">X193</f>
        <v>-</v>
      </c>
      <c r="Y194" s="31" t="str">
        <f t="shared" ref="Y194:Y196" si="423">Y193</f>
        <v>-</v>
      </c>
      <c r="Z194" s="31" t="str">
        <f t="shared" ref="Z194:Z196" si="424">Z193</f>
        <v>-</v>
      </c>
      <c r="AA194" s="31" t="str">
        <f t="shared" ref="AA194:AA196" si="425">AA193</f>
        <v>-</v>
      </c>
      <c r="AB194" s="31" t="str">
        <f t="shared" ref="AB194:AB196" si="426">AB193</f>
        <v>-</v>
      </c>
      <c r="AC194" s="31" t="str">
        <f t="shared" ref="AC194:AC196" si="427">AC193</f>
        <v>-</v>
      </c>
      <c r="AD194" s="31" t="str">
        <f t="shared" ref="AD194:AD196" si="428">AD193</f>
        <v>-</v>
      </c>
      <c r="AE194" s="31" t="str">
        <f t="shared" ref="AE194:AE196" si="429">AE193</f>
        <v>-</v>
      </c>
      <c r="AF194" s="31" t="str">
        <f t="shared" ref="AF194:AF196" si="430">AF193</f>
        <v>-</v>
      </c>
      <c r="AG194" s="31">
        <f t="shared" ref="AG194:AG196" si="431">AG193</f>
        <v>155</v>
      </c>
      <c r="AH194" s="31">
        <f t="shared" ref="AH194:AH196" si="432">AH193</f>
        <v>155</v>
      </c>
      <c r="AI194" s="31">
        <f t="shared" ref="AI194:AI196" si="433">AI193</f>
        <v>155</v>
      </c>
      <c r="AJ194" s="31">
        <f t="shared" ref="AJ194:AJ196" si="434">AJ193</f>
        <v>155</v>
      </c>
      <c r="AK194" s="31" t="str">
        <f t="shared" ref="AK194:AK196" si="435">AK193</f>
        <v>-</v>
      </c>
      <c r="AL194" s="31" t="str">
        <f t="shared" ref="AL194:AL196" si="436">AL193</f>
        <v>-</v>
      </c>
      <c r="AM194" s="31" t="str">
        <f t="shared" ref="AM194:AM196" si="437">AM193</f>
        <v>-</v>
      </c>
      <c r="AN194" s="31" t="str">
        <f t="shared" ref="AN194:AN196" si="438">AN193</f>
        <v>-</v>
      </c>
      <c r="AO194" s="31" t="str">
        <f t="shared" ref="AO194:AO196" si="439">AO193</f>
        <v>-</v>
      </c>
      <c r="AP194" s="31" t="str">
        <f t="shared" ref="AP194:AP196" si="440">AP193</f>
        <v>-</v>
      </c>
      <c r="AQ194" s="31" t="str">
        <f t="shared" ref="AQ194:AQ196" si="441">AQ193</f>
        <v>-</v>
      </c>
      <c r="AR194" s="31" t="str">
        <f t="shared" ref="AR194:AR196" si="442">AR193</f>
        <v>-</v>
      </c>
      <c r="AS194" s="31" t="str">
        <f t="shared" ref="AS194:AS196" si="443">AS193</f>
        <v>-</v>
      </c>
      <c r="AT194" s="31" t="str">
        <f t="shared" ref="AT194:AT196" si="444">AT193</f>
        <v>-</v>
      </c>
      <c r="AU194" s="31" t="str">
        <f t="shared" ref="AU194:AU196" si="445">AU193</f>
        <v>-</v>
      </c>
    </row>
    <row r="195" spans="1:47" hidden="1" outlineLevel="1">
      <c r="B195" s="29" t="s">
        <v>917</v>
      </c>
      <c r="C195" s="31" t="str">
        <f t="shared" si="401"/>
        <v>-</v>
      </c>
      <c r="D195" s="31" t="str">
        <f t="shared" si="402"/>
        <v>-</v>
      </c>
      <c r="E195" s="31" t="str">
        <f t="shared" si="403"/>
        <v>-</v>
      </c>
      <c r="F195" s="31" t="str">
        <f t="shared" si="404"/>
        <v>-</v>
      </c>
      <c r="G195" s="31" t="str">
        <f t="shared" si="405"/>
        <v>-</v>
      </c>
      <c r="H195" s="31" t="str">
        <f t="shared" si="406"/>
        <v>-</v>
      </c>
      <c r="I195" s="31" t="str">
        <f t="shared" si="407"/>
        <v>-</v>
      </c>
      <c r="J195" s="31" t="str">
        <f t="shared" si="408"/>
        <v>-</v>
      </c>
      <c r="K195" s="31" t="str">
        <f t="shared" si="409"/>
        <v>-</v>
      </c>
      <c r="L195" s="31" t="str">
        <f t="shared" si="410"/>
        <v>-</v>
      </c>
      <c r="M195" s="31" t="str">
        <f t="shared" si="411"/>
        <v>-</v>
      </c>
      <c r="N195" s="31" t="str">
        <f t="shared" si="412"/>
        <v>-</v>
      </c>
      <c r="O195" s="31" t="str">
        <f t="shared" si="413"/>
        <v>-</v>
      </c>
      <c r="P195" s="31" t="str">
        <f t="shared" si="414"/>
        <v>-</v>
      </c>
      <c r="Q195" s="31" t="str">
        <f t="shared" si="415"/>
        <v>-</v>
      </c>
      <c r="R195" s="31" t="str">
        <f t="shared" si="416"/>
        <v>-</v>
      </c>
      <c r="S195" s="31" t="str">
        <f t="shared" si="417"/>
        <v>-</v>
      </c>
      <c r="T195" s="31" t="str">
        <f t="shared" si="418"/>
        <v>-</v>
      </c>
      <c r="U195" s="31" t="str">
        <f t="shared" si="419"/>
        <v>-</v>
      </c>
      <c r="V195" s="31" t="str">
        <f t="shared" si="420"/>
        <v>-</v>
      </c>
      <c r="W195" s="31" t="str">
        <f t="shared" si="421"/>
        <v>-</v>
      </c>
      <c r="X195" s="31" t="str">
        <f t="shared" si="422"/>
        <v>-</v>
      </c>
      <c r="Y195" s="31" t="str">
        <f t="shared" si="423"/>
        <v>-</v>
      </c>
      <c r="Z195" s="31" t="str">
        <f t="shared" si="424"/>
        <v>-</v>
      </c>
      <c r="AA195" s="31" t="str">
        <f t="shared" si="425"/>
        <v>-</v>
      </c>
      <c r="AB195" s="31" t="str">
        <f t="shared" si="426"/>
        <v>-</v>
      </c>
      <c r="AC195" s="31" t="str">
        <f t="shared" si="427"/>
        <v>-</v>
      </c>
      <c r="AD195" s="31" t="str">
        <f t="shared" si="428"/>
        <v>-</v>
      </c>
      <c r="AE195" s="31" t="str">
        <f t="shared" si="429"/>
        <v>-</v>
      </c>
      <c r="AF195" s="31" t="str">
        <f t="shared" si="430"/>
        <v>-</v>
      </c>
      <c r="AG195" s="31">
        <f t="shared" si="431"/>
        <v>155</v>
      </c>
      <c r="AH195" s="31">
        <f t="shared" si="432"/>
        <v>155</v>
      </c>
      <c r="AI195" s="31">
        <f t="shared" si="433"/>
        <v>155</v>
      </c>
      <c r="AJ195" s="31">
        <f t="shared" si="434"/>
        <v>155</v>
      </c>
      <c r="AK195" s="31" t="str">
        <f t="shared" si="435"/>
        <v>-</v>
      </c>
      <c r="AL195" s="31" t="str">
        <f t="shared" si="436"/>
        <v>-</v>
      </c>
      <c r="AM195" s="31" t="str">
        <f t="shared" si="437"/>
        <v>-</v>
      </c>
      <c r="AN195" s="31" t="str">
        <f t="shared" si="438"/>
        <v>-</v>
      </c>
      <c r="AO195" s="31" t="str">
        <f t="shared" si="439"/>
        <v>-</v>
      </c>
      <c r="AP195" s="31" t="str">
        <f t="shared" si="440"/>
        <v>-</v>
      </c>
      <c r="AQ195" s="31" t="str">
        <f t="shared" si="441"/>
        <v>-</v>
      </c>
      <c r="AR195" s="31" t="str">
        <f t="shared" si="442"/>
        <v>-</v>
      </c>
      <c r="AS195" s="31" t="str">
        <f t="shared" si="443"/>
        <v>-</v>
      </c>
      <c r="AT195" s="31" t="str">
        <f t="shared" si="444"/>
        <v>-</v>
      </c>
      <c r="AU195" s="31" t="str">
        <f t="shared" si="445"/>
        <v>-</v>
      </c>
    </row>
    <row r="196" spans="1:47" hidden="1" outlineLevel="1">
      <c r="B196" s="29" t="s">
        <v>918</v>
      </c>
      <c r="C196" s="31" t="str">
        <f t="shared" si="401"/>
        <v>-</v>
      </c>
      <c r="D196" s="31" t="str">
        <f t="shared" si="402"/>
        <v>-</v>
      </c>
      <c r="E196" s="31" t="str">
        <f t="shared" si="403"/>
        <v>-</v>
      </c>
      <c r="F196" s="31" t="str">
        <f t="shared" si="404"/>
        <v>-</v>
      </c>
      <c r="G196" s="31" t="str">
        <f t="shared" si="405"/>
        <v>-</v>
      </c>
      <c r="H196" s="31" t="str">
        <f t="shared" si="406"/>
        <v>-</v>
      </c>
      <c r="I196" s="31" t="str">
        <f t="shared" si="407"/>
        <v>-</v>
      </c>
      <c r="J196" s="31" t="str">
        <f t="shared" si="408"/>
        <v>-</v>
      </c>
      <c r="K196" s="31" t="str">
        <f t="shared" si="409"/>
        <v>-</v>
      </c>
      <c r="L196" s="31" t="str">
        <f t="shared" si="410"/>
        <v>-</v>
      </c>
      <c r="M196" s="31" t="str">
        <f t="shared" si="411"/>
        <v>-</v>
      </c>
      <c r="N196" s="31" t="str">
        <f t="shared" si="412"/>
        <v>-</v>
      </c>
      <c r="O196" s="31" t="str">
        <f t="shared" si="413"/>
        <v>-</v>
      </c>
      <c r="P196" s="31" t="str">
        <f t="shared" si="414"/>
        <v>-</v>
      </c>
      <c r="Q196" s="31" t="str">
        <f t="shared" si="415"/>
        <v>-</v>
      </c>
      <c r="R196" s="31" t="str">
        <f t="shared" si="416"/>
        <v>-</v>
      </c>
      <c r="S196" s="31" t="str">
        <f t="shared" si="417"/>
        <v>-</v>
      </c>
      <c r="T196" s="31" t="str">
        <f t="shared" si="418"/>
        <v>-</v>
      </c>
      <c r="U196" s="31" t="str">
        <f t="shared" si="419"/>
        <v>-</v>
      </c>
      <c r="V196" s="31" t="str">
        <f t="shared" si="420"/>
        <v>-</v>
      </c>
      <c r="W196" s="31" t="str">
        <f t="shared" si="421"/>
        <v>-</v>
      </c>
      <c r="X196" s="31" t="str">
        <f t="shared" si="422"/>
        <v>-</v>
      </c>
      <c r="Y196" s="31" t="str">
        <f t="shared" si="423"/>
        <v>-</v>
      </c>
      <c r="Z196" s="31" t="str">
        <f t="shared" si="424"/>
        <v>-</v>
      </c>
      <c r="AA196" s="31" t="str">
        <f t="shared" si="425"/>
        <v>-</v>
      </c>
      <c r="AB196" s="31" t="str">
        <f t="shared" si="426"/>
        <v>-</v>
      </c>
      <c r="AC196" s="31" t="str">
        <f t="shared" si="427"/>
        <v>-</v>
      </c>
      <c r="AD196" s="31" t="str">
        <f t="shared" si="428"/>
        <v>-</v>
      </c>
      <c r="AE196" s="31" t="str">
        <f t="shared" si="429"/>
        <v>-</v>
      </c>
      <c r="AF196" s="31" t="str">
        <f t="shared" si="430"/>
        <v>-</v>
      </c>
      <c r="AG196" s="31">
        <f t="shared" si="431"/>
        <v>155</v>
      </c>
      <c r="AH196" s="31">
        <f t="shared" si="432"/>
        <v>155</v>
      </c>
      <c r="AI196" s="31">
        <f t="shared" si="433"/>
        <v>155</v>
      </c>
      <c r="AJ196" s="31">
        <f t="shared" si="434"/>
        <v>155</v>
      </c>
      <c r="AK196" s="31" t="str">
        <f t="shared" si="435"/>
        <v>-</v>
      </c>
      <c r="AL196" s="31" t="str">
        <f t="shared" si="436"/>
        <v>-</v>
      </c>
      <c r="AM196" s="31" t="str">
        <f t="shared" si="437"/>
        <v>-</v>
      </c>
      <c r="AN196" s="31" t="str">
        <f t="shared" si="438"/>
        <v>-</v>
      </c>
      <c r="AO196" s="31" t="str">
        <f t="shared" si="439"/>
        <v>-</v>
      </c>
      <c r="AP196" s="31" t="str">
        <f t="shared" si="440"/>
        <v>-</v>
      </c>
      <c r="AQ196" s="31" t="str">
        <f t="shared" si="441"/>
        <v>-</v>
      </c>
      <c r="AR196" s="31" t="str">
        <f t="shared" si="442"/>
        <v>-</v>
      </c>
      <c r="AS196" s="31" t="str">
        <f t="shared" si="443"/>
        <v>-</v>
      </c>
      <c r="AT196" s="31" t="str">
        <f t="shared" si="444"/>
        <v>-</v>
      </c>
      <c r="AU196" s="31" t="str">
        <f t="shared" si="445"/>
        <v>-</v>
      </c>
    </row>
    <row r="197" spans="1:47" hidden="1" outlineLevel="1"/>
    <row r="199" spans="1:47">
      <c r="A199" s="16" t="s">
        <v>982</v>
      </c>
    </row>
    <row r="200" spans="1:47" outlineLevel="1">
      <c r="D200" t="s">
        <v>936</v>
      </c>
      <c r="E200" t="s">
        <v>1816</v>
      </c>
      <c r="F200" t="s">
        <v>1817</v>
      </c>
      <c r="H200" t="s">
        <v>1111</v>
      </c>
    </row>
    <row r="201" spans="1:47" ht="67.5" outlineLevel="1">
      <c r="C201" s="119" t="s">
        <v>930</v>
      </c>
      <c r="H201" s="119" t="s">
        <v>1112</v>
      </c>
      <c r="I201" s="119" t="s">
        <v>981</v>
      </c>
    </row>
    <row r="202" spans="1:47" outlineLevel="1">
      <c r="A202">
        <v>1</v>
      </c>
      <c r="B202" t="s">
        <v>1108</v>
      </c>
      <c r="C202" s="348">
        <f t="shared" ref="C202:C207" si="446">INDEX($D202:$F202,1,d.Region)</f>
        <v>0</v>
      </c>
      <c r="D202" s="347">
        <v>0</v>
      </c>
      <c r="E202" s="12">
        <v>0</v>
      </c>
      <c r="F202" s="12">
        <v>0</v>
      </c>
      <c r="H202" s="344">
        <f>ROUND(7*30.4+$C202,0)</f>
        <v>213</v>
      </c>
      <c r="I202" s="207">
        <f>7+$C202/30.5</f>
        <v>7</v>
      </c>
    </row>
    <row r="203" spans="1:47" outlineLevel="1">
      <c r="A203">
        <v>2</v>
      </c>
      <c r="B203" t="s">
        <v>1110</v>
      </c>
      <c r="C203" s="349">
        <f t="shared" si="446"/>
        <v>14</v>
      </c>
      <c r="D203" s="347">
        <v>14</v>
      </c>
      <c r="E203" s="12">
        <v>14</v>
      </c>
      <c r="F203" s="12">
        <v>14</v>
      </c>
      <c r="H203" s="345">
        <f t="shared" ref="H203:H207" si="447">ROUND(7*30.4+$C203,0)</f>
        <v>227</v>
      </c>
      <c r="I203" s="207">
        <f t="shared" ref="I203:I207" si="448">7+$C203/30.5</f>
        <v>7.4590163934426226</v>
      </c>
    </row>
    <row r="204" spans="1:47" outlineLevel="1">
      <c r="A204">
        <v>3</v>
      </c>
      <c r="B204" t="s">
        <v>1109</v>
      </c>
      <c r="C204" s="349">
        <f t="shared" si="446"/>
        <v>35</v>
      </c>
      <c r="D204" s="347">
        <v>35</v>
      </c>
      <c r="E204" s="12">
        <v>35</v>
      </c>
      <c r="F204" s="12">
        <v>35</v>
      </c>
      <c r="H204" s="345">
        <f t="shared" si="447"/>
        <v>248</v>
      </c>
      <c r="I204" s="207">
        <f t="shared" si="448"/>
        <v>8.1475409836065573</v>
      </c>
    </row>
    <row r="205" spans="1:47" outlineLevel="1">
      <c r="A205">
        <v>4</v>
      </c>
      <c r="B205" t="s">
        <v>935</v>
      </c>
      <c r="C205" s="349">
        <f t="shared" si="446"/>
        <v>49</v>
      </c>
      <c r="D205" s="347">
        <v>49</v>
      </c>
      <c r="E205" s="12">
        <v>49</v>
      </c>
      <c r="F205" s="12">
        <v>49</v>
      </c>
      <c r="H205" s="345">
        <f t="shared" si="447"/>
        <v>262</v>
      </c>
      <c r="I205" s="207">
        <f t="shared" si="448"/>
        <v>8.6065573770491799</v>
      </c>
    </row>
    <row r="206" spans="1:47" outlineLevel="1">
      <c r="A206">
        <v>5</v>
      </c>
      <c r="B206" t="s">
        <v>960</v>
      </c>
      <c r="C206" s="349">
        <f t="shared" si="446"/>
        <v>63</v>
      </c>
      <c r="D206" s="347">
        <v>63</v>
      </c>
      <c r="E206" s="12">
        <v>63</v>
      </c>
      <c r="F206" s="12">
        <v>56</v>
      </c>
      <c r="H206" s="345">
        <f t="shared" si="447"/>
        <v>276</v>
      </c>
      <c r="I206" s="207">
        <f t="shared" si="448"/>
        <v>9.0655737704918025</v>
      </c>
    </row>
    <row r="207" spans="1:47" outlineLevel="1">
      <c r="A207">
        <v>6</v>
      </c>
      <c r="B207" t="s">
        <v>1496</v>
      </c>
      <c r="C207" s="350">
        <f t="shared" si="446"/>
        <v>0</v>
      </c>
      <c r="D207" s="136">
        <f>D202</f>
        <v>0</v>
      </c>
      <c r="E207" s="136">
        <f t="shared" ref="E207:F207" si="449">E202</f>
        <v>0</v>
      </c>
      <c r="F207" s="136">
        <f t="shared" si="449"/>
        <v>0</v>
      </c>
      <c r="H207" s="346">
        <f t="shared" si="447"/>
        <v>213</v>
      </c>
      <c r="I207" s="207">
        <f t="shared" si="448"/>
        <v>7</v>
      </c>
    </row>
    <row r="208" spans="1:47" outlineLevel="1"/>
    <row r="210" spans="1:14" collapsed="1">
      <c r="A210" s="16" t="s">
        <v>1499</v>
      </c>
    </row>
    <row r="211" spans="1:14" hidden="1" outlineLevel="1">
      <c r="C211" s="21" t="s">
        <v>954</v>
      </c>
      <c r="D211" s="21" t="s">
        <v>955</v>
      </c>
      <c r="E211" s="21" t="s">
        <v>956</v>
      </c>
      <c r="F211" s="426" t="s">
        <v>936</v>
      </c>
      <c r="G211" s="118"/>
      <c r="H211" s="427"/>
      <c r="I211" s="426" t="s">
        <v>1816</v>
      </c>
      <c r="J211" s="118"/>
      <c r="K211" s="427"/>
      <c r="L211" s="426" t="s">
        <v>1817</v>
      </c>
      <c r="M211" s="118"/>
      <c r="N211" s="427"/>
    </row>
    <row r="212" spans="1:14" hidden="1" outlineLevel="1">
      <c r="C212" s="26">
        <f>288+364</f>
        <v>652</v>
      </c>
      <c r="D212" s="422">
        <f>322+364</f>
        <v>686</v>
      </c>
      <c r="E212" s="425">
        <f>357+364</f>
        <v>721</v>
      </c>
      <c r="F212" s="428" t="s">
        <v>954</v>
      </c>
      <c r="G212" s="21" t="s">
        <v>955</v>
      </c>
      <c r="H212" s="429" t="s">
        <v>956</v>
      </c>
      <c r="I212" s="428" t="s">
        <v>954</v>
      </c>
      <c r="J212" s="21" t="s">
        <v>955</v>
      </c>
      <c r="K212" s="429" t="s">
        <v>956</v>
      </c>
      <c r="L212" s="428" t="s">
        <v>954</v>
      </c>
      <c r="M212" s="21" t="s">
        <v>955</v>
      </c>
      <c r="N212" s="429" t="s">
        <v>956</v>
      </c>
    </row>
    <row r="213" spans="1:14" hidden="1" outlineLevel="1">
      <c r="A213">
        <v>1</v>
      </c>
      <c r="B213" t="s">
        <v>1108</v>
      </c>
      <c r="C213" s="489">
        <f t="shared" ref="C213:E218" si="450">INT(C$212+CHOOSE(d.Region,F213,I213,L213))</f>
        <v>652</v>
      </c>
      <c r="D213" s="490">
        <f t="shared" si="450"/>
        <v>686</v>
      </c>
      <c r="E213" s="490">
        <f t="shared" si="450"/>
        <v>721</v>
      </c>
      <c r="F213" s="430">
        <f>$D202/2</f>
        <v>0</v>
      </c>
      <c r="G213" s="431">
        <f t="shared" ref="G213:H213" si="451">$D202/2</f>
        <v>0</v>
      </c>
      <c r="H213" s="432">
        <f t="shared" si="451"/>
        <v>0</v>
      </c>
      <c r="I213" s="430">
        <f>$E202/2</f>
        <v>0</v>
      </c>
      <c r="J213" s="431">
        <f t="shared" ref="J213:K213" si="452">$E202/2</f>
        <v>0</v>
      </c>
      <c r="K213" s="432">
        <f t="shared" si="452"/>
        <v>0</v>
      </c>
      <c r="L213" s="430">
        <f>$F202/2</f>
        <v>0</v>
      </c>
      <c r="M213" s="431">
        <f t="shared" ref="M213:N213" si="453">$F202/2</f>
        <v>0</v>
      </c>
      <c r="N213" s="432">
        <f t="shared" si="453"/>
        <v>0</v>
      </c>
    </row>
    <row r="214" spans="1:14" hidden="1" outlineLevel="1">
      <c r="A214">
        <v>2</v>
      </c>
      <c r="B214" t="s">
        <v>1110</v>
      </c>
      <c r="C214" s="491">
        <f t="shared" si="450"/>
        <v>659</v>
      </c>
      <c r="D214" s="126">
        <f t="shared" si="450"/>
        <v>693</v>
      </c>
      <c r="E214" s="126">
        <f t="shared" si="450"/>
        <v>728</v>
      </c>
      <c r="F214" s="430">
        <f>$D203/2</f>
        <v>7</v>
      </c>
      <c r="G214" s="431">
        <f>$D203/2</f>
        <v>7</v>
      </c>
      <c r="H214" s="432">
        <f>$D203/2</f>
        <v>7</v>
      </c>
      <c r="I214" s="430">
        <f t="shared" ref="I214:K214" si="454">$E203/2</f>
        <v>7</v>
      </c>
      <c r="J214" s="431">
        <f t="shared" si="454"/>
        <v>7</v>
      </c>
      <c r="K214" s="432">
        <f t="shared" si="454"/>
        <v>7</v>
      </c>
      <c r="L214" s="430">
        <f t="shared" ref="L214:N214" si="455">$F203/2</f>
        <v>7</v>
      </c>
      <c r="M214" s="431">
        <f t="shared" si="455"/>
        <v>7</v>
      </c>
      <c r="N214" s="432">
        <f t="shared" si="455"/>
        <v>7</v>
      </c>
    </row>
    <row r="215" spans="1:14" hidden="1" outlineLevel="1">
      <c r="A215">
        <v>3</v>
      </c>
      <c r="B215" t="s">
        <v>1109</v>
      </c>
      <c r="C215" s="491">
        <f t="shared" si="450"/>
        <v>669</v>
      </c>
      <c r="D215" s="126">
        <f t="shared" si="450"/>
        <v>703</v>
      </c>
      <c r="E215" s="126">
        <f t="shared" si="450"/>
        <v>738</v>
      </c>
      <c r="F215" s="430">
        <f t="shared" ref="F215:H215" si="456">$D204/2</f>
        <v>17.5</v>
      </c>
      <c r="G215" s="431">
        <f t="shared" si="456"/>
        <v>17.5</v>
      </c>
      <c r="H215" s="432">
        <f t="shared" si="456"/>
        <v>17.5</v>
      </c>
      <c r="I215" s="430">
        <f>$E204/2</f>
        <v>17.5</v>
      </c>
      <c r="J215" s="431">
        <f>$E204/2</f>
        <v>17.5</v>
      </c>
      <c r="K215" s="432">
        <f>$E204/2</f>
        <v>17.5</v>
      </c>
      <c r="L215" s="430">
        <f t="shared" ref="L215:N215" si="457">$F204/2</f>
        <v>17.5</v>
      </c>
      <c r="M215" s="431">
        <f t="shared" si="457"/>
        <v>17.5</v>
      </c>
      <c r="N215" s="432">
        <f t="shared" si="457"/>
        <v>17.5</v>
      </c>
    </row>
    <row r="216" spans="1:14" hidden="1" outlineLevel="1">
      <c r="A216">
        <v>4</v>
      </c>
      <c r="B216" t="s">
        <v>935</v>
      </c>
      <c r="C216" s="491">
        <f t="shared" si="450"/>
        <v>676</v>
      </c>
      <c r="D216" s="126">
        <f t="shared" si="450"/>
        <v>710</v>
      </c>
      <c r="E216" s="126">
        <f t="shared" si="450"/>
        <v>745</v>
      </c>
      <c r="F216" s="430">
        <f t="shared" ref="F216:H216" si="458">$D205/2</f>
        <v>24.5</v>
      </c>
      <c r="G216" s="431">
        <f t="shared" si="458"/>
        <v>24.5</v>
      </c>
      <c r="H216" s="432">
        <f t="shared" si="458"/>
        <v>24.5</v>
      </c>
      <c r="I216" s="430">
        <f t="shared" ref="I216:K216" si="459">$E205/2</f>
        <v>24.5</v>
      </c>
      <c r="J216" s="431">
        <f>$E205/2</f>
        <v>24.5</v>
      </c>
      <c r="K216" s="432">
        <f t="shared" si="459"/>
        <v>24.5</v>
      </c>
      <c r="L216" s="430">
        <f>$F205/2</f>
        <v>24.5</v>
      </c>
      <c r="M216" s="431">
        <f>$F205/2</f>
        <v>24.5</v>
      </c>
      <c r="N216" s="432">
        <f>$F205/2</f>
        <v>24.5</v>
      </c>
    </row>
    <row r="217" spans="1:14" hidden="1" outlineLevel="1">
      <c r="A217">
        <v>5</v>
      </c>
      <c r="B217" t="s">
        <v>960</v>
      </c>
      <c r="C217" s="491">
        <f t="shared" si="450"/>
        <v>683</v>
      </c>
      <c r="D217" s="126">
        <f t="shared" si="450"/>
        <v>717</v>
      </c>
      <c r="E217" s="126">
        <f t="shared" si="450"/>
        <v>752</v>
      </c>
      <c r="F217" s="430">
        <f t="shared" ref="F217:H217" si="460">$D206/2</f>
        <v>31.5</v>
      </c>
      <c r="G217" s="431">
        <f t="shared" si="460"/>
        <v>31.5</v>
      </c>
      <c r="H217" s="432">
        <f t="shared" si="460"/>
        <v>31.5</v>
      </c>
      <c r="I217" s="430">
        <f t="shared" ref="I217:K217" si="461">$E206/2</f>
        <v>31.5</v>
      </c>
      <c r="J217" s="431">
        <f t="shared" si="461"/>
        <v>31.5</v>
      </c>
      <c r="K217" s="432">
        <f t="shared" si="461"/>
        <v>31.5</v>
      </c>
      <c r="L217" s="430">
        <f t="shared" ref="L217:N217" si="462">$F206/2</f>
        <v>28</v>
      </c>
      <c r="M217" s="431">
        <f t="shared" si="462"/>
        <v>28</v>
      </c>
      <c r="N217" s="432">
        <f t="shared" si="462"/>
        <v>28</v>
      </c>
    </row>
    <row r="218" spans="1:14" hidden="1" outlineLevel="1">
      <c r="A218">
        <v>6</v>
      </c>
      <c r="B218" t="s">
        <v>1496</v>
      </c>
      <c r="C218" s="492">
        <f t="shared" si="450"/>
        <v>652</v>
      </c>
      <c r="D218" s="493">
        <f t="shared" si="450"/>
        <v>686</v>
      </c>
      <c r="E218" s="493">
        <f t="shared" si="450"/>
        <v>721</v>
      </c>
      <c r="F218" s="471">
        <f>F213</f>
        <v>0</v>
      </c>
      <c r="G218" s="471">
        <f t="shared" ref="G218:N218" si="463">G213</f>
        <v>0</v>
      </c>
      <c r="H218" s="471">
        <f t="shared" si="463"/>
        <v>0</v>
      </c>
      <c r="I218" s="471">
        <f t="shared" si="463"/>
        <v>0</v>
      </c>
      <c r="J218" s="471">
        <f t="shared" si="463"/>
        <v>0</v>
      </c>
      <c r="K218" s="471">
        <f t="shared" si="463"/>
        <v>0</v>
      </c>
      <c r="L218" s="471">
        <f t="shared" si="463"/>
        <v>0</v>
      </c>
      <c r="M218" s="471">
        <f t="shared" si="463"/>
        <v>0</v>
      </c>
      <c r="N218" s="471">
        <f t="shared" si="463"/>
        <v>0</v>
      </c>
    </row>
    <row r="219" spans="1:14" hidden="1" outlineLevel="1"/>
    <row r="221" spans="1:14" collapsed="1">
      <c r="A221" s="16" t="s">
        <v>1243</v>
      </c>
    </row>
    <row r="222" spans="1:14" hidden="1" outlineLevel="1">
      <c r="C222">
        <v>1</v>
      </c>
      <c r="D222">
        <v>2</v>
      </c>
      <c r="E222">
        <v>3</v>
      </c>
      <c r="F222" s="118" t="s">
        <v>936</v>
      </c>
      <c r="G222" s="118"/>
      <c r="H222" s="118"/>
      <c r="I222" s="118" t="s">
        <v>1816</v>
      </c>
      <c r="J222" s="118"/>
      <c r="K222" s="118"/>
      <c r="L222" s="118" t="s">
        <v>1817</v>
      </c>
      <c r="M222" s="118"/>
      <c r="N222" s="118"/>
    </row>
    <row r="223" spans="1:14" hidden="1" outlineLevel="1">
      <c r="C223" s="21" t="s">
        <v>954</v>
      </c>
      <c r="D223" s="21" t="s">
        <v>955</v>
      </c>
      <c r="E223" s="21" t="s">
        <v>956</v>
      </c>
      <c r="F223" s="21" t="s">
        <v>954</v>
      </c>
      <c r="G223" s="21" t="s">
        <v>955</v>
      </c>
      <c r="H223" s="21" t="s">
        <v>956</v>
      </c>
      <c r="I223" s="21" t="s">
        <v>954</v>
      </c>
      <c r="J223" s="21" t="s">
        <v>955</v>
      </c>
      <c r="K223" s="21" t="s">
        <v>956</v>
      </c>
      <c r="L223" s="21" t="s">
        <v>954</v>
      </c>
      <c r="M223" s="21" t="s">
        <v>955</v>
      </c>
      <c r="N223" s="21" t="s">
        <v>956</v>
      </c>
    </row>
    <row r="224" spans="1:14" ht="57.75" hidden="1" outlineLevel="1">
      <c r="C224" s="27" t="s">
        <v>1249</v>
      </c>
      <c r="D224" s="27" t="s">
        <v>1249</v>
      </c>
      <c r="E224" s="27" t="s">
        <v>1249</v>
      </c>
      <c r="F224" t="s">
        <v>1246</v>
      </c>
    </row>
    <row r="225" spans="1:65" hidden="1" outlineLevel="1">
      <c r="A225">
        <v>1</v>
      </c>
      <c r="B225" t="s">
        <v>377</v>
      </c>
      <c r="C225" s="31">
        <f t="shared" ref="C225:E227" si="464">INDEX($F225:$N225,$222:$222+(d.Region-1)*3)</f>
        <v>1</v>
      </c>
      <c r="D225" s="31">
        <f t="shared" si="464"/>
        <v>1</v>
      </c>
      <c r="E225" s="31">
        <f t="shared" si="464"/>
        <v>1</v>
      </c>
      <c r="F225" s="110">
        <v>1</v>
      </c>
      <c r="G225" s="110">
        <v>1</v>
      </c>
      <c r="H225" s="110">
        <v>1</v>
      </c>
      <c r="I225" s="110">
        <v>1</v>
      </c>
      <c r="J225" s="110">
        <v>1</v>
      </c>
      <c r="K225" s="110">
        <v>1</v>
      </c>
      <c r="L225" s="110">
        <v>1</v>
      </c>
      <c r="M225" s="110">
        <v>1</v>
      </c>
      <c r="N225" s="110">
        <v>1</v>
      </c>
    </row>
    <row r="226" spans="1:65" hidden="1" outlineLevel="1">
      <c r="A226">
        <v>2</v>
      </c>
      <c r="B226" t="s">
        <v>1244</v>
      </c>
      <c r="C226" s="31">
        <f t="shared" si="464"/>
        <v>0.5</v>
      </c>
      <c r="D226" s="31">
        <f t="shared" si="464"/>
        <v>0.5</v>
      </c>
      <c r="E226" s="31">
        <f t="shared" si="464"/>
        <v>0.5</v>
      </c>
      <c r="F226" s="110">
        <v>0.5</v>
      </c>
      <c r="G226" s="110">
        <v>0.5</v>
      </c>
      <c r="H226" s="110">
        <v>0.5</v>
      </c>
      <c r="I226" s="110">
        <v>0.5</v>
      </c>
      <c r="J226" s="110">
        <v>0.5</v>
      </c>
      <c r="K226" s="110">
        <v>0.5</v>
      </c>
      <c r="L226" s="110">
        <v>0.5</v>
      </c>
      <c r="M226" s="110">
        <v>0.5</v>
      </c>
      <c r="N226" s="110">
        <v>0.5</v>
      </c>
    </row>
    <row r="227" spans="1:65" hidden="1" outlineLevel="1">
      <c r="A227">
        <v>3</v>
      </c>
      <c r="B227" t="s">
        <v>1245</v>
      </c>
      <c r="C227" s="31">
        <f t="shared" si="464"/>
        <v>1.5</v>
      </c>
      <c r="D227" s="31">
        <f t="shared" si="464"/>
        <v>1.5</v>
      </c>
      <c r="E227" s="31">
        <f t="shared" si="464"/>
        <v>1.5</v>
      </c>
      <c r="F227" s="110">
        <v>1.5</v>
      </c>
      <c r="G227" s="110">
        <v>1.5</v>
      </c>
      <c r="H227" s="110">
        <v>1.5</v>
      </c>
      <c r="I227" s="110">
        <v>1.5</v>
      </c>
      <c r="J227" s="110">
        <v>1.5</v>
      </c>
      <c r="K227" s="110">
        <v>1.5</v>
      </c>
      <c r="L227" s="110">
        <v>1.5</v>
      </c>
      <c r="M227" s="110">
        <v>1.5</v>
      </c>
      <c r="N227" s="110">
        <v>1.5</v>
      </c>
    </row>
    <row r="228" spans="1:65" hidden="1" outlineLevel="1"/>
    <row r="230" spans="1:65">
      <c r="A230" s="16" t="s">
        <v>1654</v>
      </c>
    </row>
    <row r="231" spans="1:65" outlineLevel="1">
      <c r="B231" t="s">
        <v>1278</v>
      </c>
      <c r="C231">
        <v>1</v>
      </c>
      <c r="D231">
        <f>C231</f>
        <v>1</v>
      </c>
      <c r="E231">
        <f>D231</f>
        <v>1</v>
      </c>
      <c r="F231">
        <f>D231</f>
        <v>1</v>
      </c>
      <c r="G231">
        <f t="shared" ref="G231" si="465">F231</f>
        <v>1</v>
      </c>
      <c r="H231">
        <v>1</v>
      </c>
      <c r="I231">
        <f>C231+1</f>
        <v>2</v>
      </c>
      <c r="J231">
        <f>I231</f>
        <v>2</v>
      </c>
      <c r="K231">
        <f>J231</f>
        <v>2</v>
      </c>
      <c r="L231">
        <f>J231</f>
        <v>2</v>
      </c>
      <c r="M231">
        <f t="shared" ref="M231" si="466">L231</f>
        <v>2</v>
      </c>
      <c r="N231">
        <v>2</v>
      </c>
      <c r="O231">
        <f>I231+1</f>
        <v>3</v>
      </c>
      <c r="P231">
        <f t="shared" ref="P231:Y231" si="467">O231</f>
        <v>3</v>
      </c>
      <c r="Q231">
        <f t="shared" si="467"/>
        <v>3</v>
      </c>
      <c r="R231">
        <f>P231</f>
        <v>3</v>
      </c>
      <c r="S231">
        <f t="shared" si="467"/>
        <v>3</v>
      </c>
      <c r="T231">
        <v>3</v>
      </c>
      <c r="U231">
        <f>O231+1</f>
        <v>4</v>
      </c>
      <c r="V231">
        <f t="shared" ref="V231:W231" si="468">U231</f>
        <v>4</v>
      </c>
      <c r="W231">
        <f t="shared" si="468"/>
        <v>4</v>
      </c>
      <c r="X231">
        <f>V231</f>
        <v>4</v>
      </c>
      <c r="Y231">
        <f t="shared" si="467"/>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row>
    <row r="232" spans="1:65" outlineLevel="1">
      <c r="B232" t="s">
        <v>1727</v>
      </c>
      <c r="C232" t="s">
        <v>1728</v>
      </c>
      <c r="D232" t="s">
        <v>1729</v>
      </c>
      <c r="E232" t="s">
        <v>1730</v>
      </c>
      <c r="F232" t="s">
        <v>1077</v>
      </c>
      <c r="G232" t="s">
        <v>1731</v>
      </c>
      <c r="H232" t="s">
        <v>1736</v>
      </c>
      <c r="I232" t="s">
        <v>1728</v>
      </c>
      <c r="J232" t="s">
        <v>1729</v>
      </c>
      <c r="K232" t="s">
        <v>1730</v>
      </c>
      <c r="L232" t="s">
        <v>1077</v>
      </c>
      <c r="M232" t="s">
        <v>1731</v>
      </c>
      <c r="N232" t="s">
        <v>1736</v>
      </c>
      <c r="O232" t="s">
        <v>1728</v>
      </c>
      <c r="P232" t="s">
        <v>1729</v>
      </c>
      <c r="Q232" t="s">
        <v>1730</v>
      </c>
      <c r="R232" t="s">
        <v>1077</v>
      </c>
      <c r="S232" t="s">
        <v>1731</v>
      </c>
      <c r="T232" t="s">
        <v>1736</v>
      </c>
      <c r="U232" t="s">
        <v>1728</v>
      </c>
      <c r="V232" t="s">
        <v>1729</v>
      </c>
      <c r="W232" t="s">
        <v>1730</v>
      </c>
      <c r="X232" t="s">
        <v>1077</v>
      </c>
      <c r="Y232" t="s">
        <v>1731</v>
      </c>
      <c r="Z232" t="s">
        <v>1736</v>
      </c>
      <c r="AA232" t="s">
        <v>1728</v>
      </c>
      <c r="AB232" t="s">
        <v>1729</v>
      </c>
      <c r="AC232" t="s">
        <v>1730</v>
      </c>
      <c r="AD232" t="s">
        <v>1077</v>
      </c>
      <c r="AE232" t="s">
        <v>1731</v>
      </c>
      <c r="AF232" t="s">
        <v>1736</v>
      </c>
      <c r="AG232" t="s">
        <v>1728</v>
      </c>
      <c r="AH232" t="s">
        <v>1729</v>
      </c>
      <c r="AI232" t="s">
        <v>1730</v>
      </c>
      <c r="AJ232" t="s">
        <v>1077</v>
      </c>
      <c r="AK232" t="s">
        <v>1731</v>
      </c>
      <c r="AL232" t="s">
        <v>1736</v>
      </c>
      <c r="AM232" t="s">
        <v>1737</v>
      </c>
      <c r="AN232" t="s">
        <v>1077</v>
      </c>
      <c r="AO232" t="s">
        <v>935</v>
      </c>
      <c r="AP232" t="s">
        <v>1738</v>
      </c>
      <c r="AQ232" t="s">
        <v>1728</v>
      </c>
      <c r="AR232" t="s">
        <v>1741</v>
      </c>
      <c r="AS232" t="s">
        <v>1077</v>
      </c>
      <c r="AT232" t="s">
        <v>935</v>
      </c>
      <c r="AU232" t="s">
        <v>1742</v>
      </c>
      <c r="AV232" t="s">
        <v>1728</v>
      </c>
      <c r="AW232" t="s">
        <v>1743</v>
      </c>
      <c r="AX232" t="s">
        <v>1077</v>
      </c>
      <c r="AY232" t="s">
        <v>935</v>
      </c>
      <c r="AZ232" t="s">
        <v>1744</v>
      </c>
      <c r="BA232" t="s">
        <v>1728</v>
      </c>
      <c r="BB232" t="s">
        <v>1745</v>
      </c>
      <c r="BC232" t="s">
        <v>1077</v>
      </c>
      <c r="BD232" t="s">
        <v>935</v>
      </c>
      <c r="BE232" t="s">
        <v>1746</v>
      </c>
      <c r="BF232" t="s">
        <v>1728</v>
      </c>
      <c r="BG232" t="s">
        <v>1747</v>
      </c>
      <c r="BH232" t="s">
        <v>1077</v>
      </c>
      <c r="BI232" t="s">
        <v>935</v>
      </c>
      <c r="BJ232" t="s">
        <v>1748</v>
      </c>
      <c r="BK232" t="s">
        <v>1728</v>
      </c>
    </row>
    <row r="233" spans="1:65" outlineLevel="1">
      <c r="B233" t="s">
        <v>1732</v>
      </c>
      <c r="C233" t="s">
        <v>944</v>
      </c>
      <c r="D233" t="s">
        <v>945</v>
      </c>
      <c r="E233" t="s">
        <v>1070</v>
      </c>
      <c r="F233" t="s">
        <v>1733</v>
      </c>
      <c r="G233" t="s">
        <v>1734</v>
      </c>
      <c r="H233" t="s">
        <v>1735</v>
      </c>
      <c r="I233" t="s">
        <v>944</v>
      </c>
      <c r="J233" t="s">
        <v>1729</v>
      </c>
      <c r="K233" t="s">
        <v>946</v>
      </c>
      <c r="L233" t="s">
        <v>1733</v>
      </c>
      <c r="M233" t="s">
        <v>1734</v>
      </c>
      <c r="N233" t="s">
        <v>1735</v>
      </c>
      <c r="O233" t="s">
        <v>944</v>
      </c>
      <c r="P233" t="s">
        <v>1729</v>
      </c>
      <c r="Q233" t="s">
        <v>946</v>
      </c>
      <c r="R233" t="s">
        <v>1733</v>
      </c>
      <c r="S233" t="s">
        <v>1734</v>
      </c>
      <c r="T233" t="s">
        <v>1735</v>
      </c>
      <c r="U233" t="s">
        <v>944</v>
      </c>
      <c r="V233" t="s">
        <v>1729</v>
      </c>
      <c r="W233" t="s">
        <v>946</v>
      </c>
      <c r="X233" t="s">
        <v>1733</v>
      </c>
      <c r="Y233" t="s">
        <v>1734</v>
      </c>
      <c r="Z233" t="s">
        <v>1735</v>
      </c>
      <c r="AA233" t="s">
        <v>944</v>
      </c>
      <c r="AB233" t="s">
        <v>1729</v>
      </c>
      <c r="AC233" t="s">
        <v>946</v>
      </c>
      <c r="AD233" t="s">
        <v>1733</v>
      </c>
      <c r="AE233" t="s">
        <v>1734</v>
      </c>
      <c r="AF233" t="s">
        <v>1735</v>
      </c>
      <c r="AG233" t="s">
        <v>944</v>
      </c>
      <c r="AH233" t="s">
        <v>1729</v>
      </c>
      <c r="AI233" t="s">
        <v>946</v>
      </c>
      <c r="AJ233" t="s">
        <v>1733</v>
      </c>
      <c r="AK233" t="s">
        <v>1734</v>
      </c>
      <c r="AL233" t="s">
        <v>1735</v>
      </c>
      <c r="AM233" t="s">
        <v>1110</v>
      </c>
      <c r="AN233" t="s">
        <v>1739</v>
      </c>
      <c r="AO233" t="s">
        <v>1740</v>
      </c>
      <c r="AP233" t="s">
        <v>1734</v>
      </c>
      <c r="AQ233" t="s">
        <v>944</v>
      </c>
      <c r="AR233" t="s">
        <v>1110</v>
      </c>
      <c r="AS233" t="s">
        <v>1739</v>
      </c>
      <c r="AT233" t="s">
        <v>1740</v>
      </c>
      <c r="AU233" t="s">
        <v>1734</v>
      </c>
      <c r="AV233" t="s">
        <v>944</v>
      </c>
      <c r="AW233" t="s">
        <v>1110</v>
      </c>
      <c r="AX233" t="s">
        <v>1739</v>
      </c>
      <c r="AY233" t="s">
        <v>1740</v>
      </c>
      <c r="AZ233" t="s">
        <v>1734</v>
      </c>
      <c r="BA233" t="s">
        <v>944</v>
      </c>
      <c r="BB233" t="s">
        <v>1110</v>
      </c>
      <c r="BC233" t="s">
        <v>1739</v>
      </c>
      <c r="BD233" t="s">
        <v>1740</v>
      </c>
      <c r="BE233" t="s">
        <v>1734</v>
      </c>
      <c r="BF233" t="s">
        <v>944</v>
      </c>
      <c r="BG233" t="s">
        <v>1110</v>
      </c>
      <c r="BH233" t="s">
        <v>1739</v>
      </c>
      <c r="BI233" t="s">
        <v>1740</v>
      </c>
      <c r="BJ233" t="s">
        <v>1734</v>
      </c>
      <c r="BK233" t="s">
        <v>944</v>
      </c>
    </row>
    <row r="234" spans="1:65" outlineLevel="1">
      <c r="B234" t="s">
        <v>1132</v>
      </c>
      <c r="C234" s="167">
        <v>1</v>
      </c>
      <c r="D234" s="167">
        <v>2</v>
      </c>
      <c r="E234" s="167">
        <v>4</v>
      </c>
      <c r="F234" s="167">
        <v>5</v>
      </c>
      <c r="G234" s="167">
        <v>6</v>
      </c>
      <c r="H234" s="167">
        <v>7</v>
      </c>
      <c r="I234" s="167">
        <f>C234</f>
        <v>1</v>
      </c>
      <c r="J234" s="167">
        <f t="shared" ref="J234:AK234" si="469">D234</f>
        <v>2</v>
      </c>
      <c r="K234" s="167">
        <f t="shared" si="469"/>
        <v>4</v>
      </c>
      <c r="L234" s="167">
        <f t="shared" si="469"/>
        <v>5</v>
      </c>
      <c r="M234" s="167">
        <f t="shared" si="469"/>
        <v>6</v>
      </c>
      <c r="N234" s="167">
        <f>H234</f>
        <v>7</v>
      </c>
      <c r="O234" s="167">
        <f t="shared" si="469"/>
        <v>1</v>
      </c>
      <c r="P234" s="167">
        <f t="shared" si="469"/>
        <v>2</v>
      </c>
      <c r="Q234" s="167">
        <f t="shared" si="469"/>
        <v>4</v>
      </c>
      <c r="R234" s="167">
        <f t="shared" si="469"/>
        <v>5</v>
      </c>
      <c r="S234" s="167">
        <f t="shared" si="469"/>
        <v>6</v>
      </c>
      <c r="T234" s="167">
        <f>N234</f>
        <v>7</v>
      </c>
      <c r="U234" s="167">
        <f t="shared" si="469"/>
        <v>1</v>
      </c>
      <c r="V234" s="167">
        <f t="shared" si="469"/>
        <v>2</v>
      </c>
      <c r="W234" s="167">
        <f t="shared" si="469"/>
        <v>4</v>
      </c>
      <c r="X234" s="167">
        <f t="shared" si="469"/>
        <v>5</v>
      </c>
      <c r="Y234" s="167">
        <f t="shared" si="469"/>
        <v>6</v>
      </c>
      <c r="Z234" s="167">
        <f>T234</f>
        <v>7</v>
      </c>
      <c r="AA234" s="167">
        <f t="shared" si="469"/>
        <v>1</v>
      </c>
      <c r="AB234" s="167">
        <f t="shared" si="469"/>
        <v>2</v>
      </c>
      <c r="AC234" s="167">
        <f t="shared" si="469"/>
        <v>4</v>
      </c>
      <c r="AD234" s="167">
        <f t="shared" si="469"/>
        <v>5</v>
      </c>
      <c r="AE234" s="167">
        <f t="shared" si="469"/>
        <v>6</v>
      </c>
      <c r="AF234" s="167">
        <f>Z234</f>
        <v>7</v>
      </c>
      <c r="AG234" s="167">
        <f t="shared" si="469"/>
        <v>1</v>
      </c>
      <c r="AH234" s="167">
        <f t="shared" si="469"/>
        <v>2</v>
      </c>
      <c r="AI234" s="167">
        <f t="shared" si="469"/>
        <v>4</v>
      </c>
      <c r="AJ234" s="167">
        <f t="shared" si="469"/>
        <v>5</v>
      </c>
      <c r="AK234" s="167">
        <f t="shared" si="469"/>
        <v>6</v>
      </c>
      <c r="AL234" s="167">
        <f>AF234</f>
        <v>7</v>
      </c>
      <c r="AM234" s="167">
        <v>8</v>
      </c>
      <c r="AN234" s="167">
        <f t="shared" ref="AN234:AV234" si="470">AM234+1</f>
        <v>9</v>
      </c>
      <c r="AO234" s="167">
        <f t="shared" si="470"/>
        <v>10</v>
      </c>
      <c r="AP234" s="167">
        <f t="shared" si="470"/>
        <v>11</v>
      </c>
      <c r="AQ234" s="167">
        <f t="shared" si="470"/>
        <v>12</v>
      </c>
      <c r="AR234" s="167">
        <f t="shared" si="470"/>
        <v>13</v>
      </c>
      <c r="AS234" s="167">
        <f t="shared" si="470"/>
        <v>14</v>
      </c>
      <c r="AT234" s="167">
        <f t="shared" si="470"/>
        <v>15</v>
      </c>
      <c r="AU234" s="167">
        <f t="shared" si="470"/>
        <v>16</v>
      </c>
      <c r="AV234" s="167">
        <f t="shared" si="470"/>
        <v>17</v>
      </c>
      <c r="AW234" s="167">
        <f t="shared" ref="AW234:BK234" si="471">AV234+1</f>
        <v>18</v>
      </c>
      <c r="AX234" s="167">
        <f t="shared" si="471"/>
        <v>19</v>
      </c>
      <c r="AY234" s="167">
        <f t="shared" si="471"/>
        <v>20</v>
      </c>
      <c r="AZ234" s="167">
        <f t="shared" si="471"/>
        <v>21</v>
      </c>
      <c r="BA234" s="167">
        <f t="shared" si="471"/>
        <v>22</v>
      </c>
      <c r="BB234" s="167">
        <f t="shared" si="471"/>
        <v>23</v>
      </c>
      <c r="BC234" s="167">
        <f t="shared" si="471"/>
        <v>24</v>
      </c>
      <c r="BD234" s="167">
        <f t="shared" si="471"/>
        <v>25</v>
      </c>
      <c r="BE234" s="167">
        <f t="shared" si="471"/>
        <v>26</v>
      </c>
      <c r="BF234" s="167">
        <f t="shared" si="471"/>
        <v>27</v>
      </c>
      <c r="BG234" s="167">
        <f t="shared" si="471"/>
        <v>28</v>
      </c>
      <c r="BH234" s="167">
        <f t="shared" si="471"/>
        <v>29</v>
      </c>
      <c r="BI234" s="167">
        <f t="shared" si="471"/>
        <v>30</v>
      </c>
      <c r="BJ234" s="167">
        <f t="shared" si="471"/>
        <v>31</v>
      </c>
      <c r="BK234" s="167">
        <f t="shared" si="471"/>
        <v>32</v>
      </c>
    </row>
    <row r="235" spans="1:65" outlineLevel="1">
      <c r="B235" t="s">
        <v>958</v>
      </c>
      <c r="C235" s="185">
        <f t="shared" ref="C235:H235" si="472">INDEX(i.Periods,C$234,1+d.TOL+(C$231-1)*3)</f>
        <v>43</v>
      </c>
      <c r="D235" s="185">
        <f t="shared" si="472"/>
        <v>59</v>
      </c>
      <c r="E235" s="185">
        <f t="shared" si="472"/>
        <v>72</v>
      </c>
      <c r="F235" s="185">
        <f t="shared" si="472"/>
        <v>79</v>
      </c>
      <c r="G235" s="185">
        <f t="shared" si="472"/>
        <v>86</v>
      </c>
      <c r="H235" s="185">
        <f t="shared" si="472"/>
        <v>94</v>
      </c>
      <c r="I235" s="185">
        <f t="shared" ref="I235:AK235" si="473">INDEX(i.Periods,I$234,1+d.TOL+(I$231-1)*3)</f>
        <v>43</v>
      </c>
      <c r="J235" s="185">
        <f t="shared" si="473"/>
        <v>61</v>
      </c>
      <c r="K235" s="185">
        <f t="shared" si="473"/>
        <v>74</v>
      </c>
      <c r="L235" s="185">
        <f t="shared" si="473"/>
        <v>81</v>
      </c>
      <c r="M235" s="185">
        <f t="shared" si="473"/>
        <v>88</v>
      </c>
      <c r="N235" s="185">
        <f t="shared" si="473"/>
        <v>96</v>
      </c>
      <c r="O235" s="185">
        <f t="shared" si="473"/>
        <v>43</v>
      </c>
      <c r="P235" s="185">
        <f t="shared" si="473"/>
        <v>64</v>
      </c>
      <c r="Q235" s="185">
        <f t="shared" si="473"/>
        <v>77</v>
      </c>
      <c r="R235" s="185">
        <f t="shared" si="473"/>
        <v>84</v>
      </c>
      <c r="S235" s="185">
        <f t="shared" si="473"/>
        <v>91</v>
      </c>
      <c r="T235" s="185">
        <f t="shared" si="473"/>
        <v>99</v>
      </c>
      <c r="U235" s="185">
        <f t="shared" si="473"/>
        <v>43</v>
      </c>
      <c r="V235" s="185">
        <f t="shared" si="473"/>
        <v>66</v>
      </c>
      <c r="W235" s="185">
        <f t="shared" si="473"/>
        <v>79</v>
      </c>
      <c r="X235" s="185">
        <f t="shared" si="473"/>
        <v>86</v>
      </c>
      <c r="Y235" s="185">
        <f t="shared" si="473"/>
        <v>93</v>
      </c>
      <c r="Z235" s="185">
        <f t="shared" si="473"/>
        <v>101</v>
      </c>
      <c r="AA235" s="185">
        <f t="shared" si="473"/>
        <v>43</v>
      </c>
      <c r="AB235" s="185">
        <f t="shared" si="473"/>
        <v>68</v>
      </c>
      <c r="AC235" s="185">
        <f t="shared" si="473"/>
        <v>81</v>
      </c>
      <c r="AD235" s="185">
        <f t="shared" si="473"/>
        <v>88</v>
      </c>
      <c r="AE235" s="185">
        <f t="shared" si="473"/>
        <v>95</v>
      </c>
      <c r="AF235" s="185">
        <f t="shared" si="473"/>
        <v>103</v>
      </c>
      <c r="AG235" s="185">
        <f t="shared" si="473"/>
        <v>43</v>
      </c>
      <c r="AH235" s="185">
        <f t="shared" si="473"/>
        <v>59</v>
      </c>
      <c r="AI235" s="185">
        <f t="shared" si="473"/>
        <v>72</v>
      </c>
      <c r="AJ235" s="185">
        <f t="shared" si="473"/>
        <v>79</v>
      </c>
      <c r="AK235" s="185">
        <f t="shared" si="473"/>
        <v>86</v>
      </c>
      <c r="AL235" s="185">
        <f t="shared" ref="AL235:AQ235" si="474">INDEX(i.Periods,AL$234,1+d.TOL+(AL$231-1)*3)</f>
        <v>94</v>
      </c>
      <c r="AM235" s="185">
        <f t="shared" si="474"/>
        <v>111</v>
      </c>
      <c r="AN235" s="185">
        <f t="shared" si="474"/>
        <v>124</v>
      </c>
      <c r="AO235" s="185">
        <f t="shared" si="474"/>
        <v>131</v>
      </c>
      <c r="AP235" s="185">
        <f t="shared" si="474"/>
        <v>138</v>
      </c>
      <c r="AQ235" s="185">
        <f t="shared" si="474"/>
        <v>146</v>
      </c>
      <c r="AR235" s="185">
        <f t="shared" ref="AR235:BK235" si="475">INDEX(i.Periods,AR$234,1+d.TOL+(AR$231-1)*3)</f>
        <v>164</v>
      </c>
      <c r="AS235" s="185">
        <f t="shared" si="475"/>
        <v>176</v>
      </c>
      <c r="AT235" s="185">
        <f t="shared" si="475"/>
        <v>183</v>
      </c>
      <c r="AU235" s="185">
        <f t="shared" si="475"/>
        <v>191</v>
      </c>
      <c r="AV235" s="185">
        <f t="shared" si="475"/>
        <v>199</v>
      </c>
      <c r="AW235" s="185">
        <f t="shared" si="475"/>
        <v>216</v>
      </c>
      <c r="AX235" s="185">
        <f t="shared" si="475"/>
        <v>229</v>
      </c>
      <c r="AY235" s="185">
        <f t="shared" si="475"/>
        <v>235</v>
      </c>
      <c r="AZ235" s="185">
        <f t="shared" si="475"/>
        <v>243</v>
      </c>
      <c r="BA235" s="185">
        <f t="shared" si="475"/>
        <v>251</v>
      </c>
      <c r="BB235" s="185">
        <f t="shared" si="475"/>
        <v>268</v>
      </c>
      <c r="BC235" s="185">
        <f t="shared" si="475"/>
        <v>281</v>
      </c>
      <c r="BD235" s="185">
        <f t="shared" si="475"/>
        <v>287</v>
      </c>
      <c r="BE235" s="185">
        <f t="shared" si="475"/>
        <v>295</v>
      </c>
      <c r="BF235" s="185">
        <f t="shared" si="475"/>
        <v>303</v>
      </c>
      <c r="BG235" s="185">
        <f t="shared" si="475"/>
        <v>320</v>
      </c>
      <c r="BH235" s="185">
        <f t="shared" si="475"/>
        <v>333</v>
      </c>
      <c r="BI235" s="185">
        <f t="shared" si="475"/>
        <v>339</v>
      </c>
      <c r="BJ235" s="185">
        <f t="shared" si="475"/>
        <v>347</v>
      </c>
      <c r="BK235" s="185">
        <f t="shared" si="475"/>
        <v>355</v>
      </c>
    </row>
    <row r="236" spans="1:65" outlineLevel="1">
      <c r="B236" t="s">
        <v>961</v>
      </c>
      <c r="C236" s="542">
        <f t="shared" ref="C236:H236" si="476">INDEX(i.Periods,C$234+1,1+d.TOL+(C$231-1)*3)</f>
        <v>59</v>
      </c>
      <c r="D236" s="542">
        <f t="shared" si="476"/>
        <v>64</v>
      </c>
      <c r="E236" s="542">
        <f t="shared" si="476"/>
        <v>79</v>
      </c>
      <c r="F236" s="542">
        <f t="shared" si="476"/>
        <v>86</v>
      </c>
      <c r="G236" s="542">
        <f t="shared" si="476"/>
        <v>94</v>
      </c>
      <c r="H236" s="542">
        <f t="shared" si="476"/>
        <v>111</v>
      </c>
      <c r="I236" s="542">
        <f t="shared" ref="I236:AK236" si="477">INDEX(i.Periods,I$234+1,1+d.TOL+(I$231-1)*3)</f>
        <v>61</v>
      </c>
      <c r="J236" s="542">
        <f t="shared" si="477"/>
        <v>66</v>
      </c>
      <c r="K236" s="542">
        <f t="shared" si="477"/>
        <v>81</v>
      </c>
      <c r="L236" s="542">
        <f t="shared" si="477"/>
        <v>88</v>
      </c>
      <c r="M236" s="542">
        <f t="shared" si="477"/>
        <v>96</v>
      </c>
      <c r="N236" s="542">
        <f t="shared" si="477"/>
        <v>111</v>
      </c>
      <c r="O236" s="542">
        <f t="shared" si="477"/>
        <v>64</v>
      </c>
      <c r="P236" s="542">
        <f t="shared" si="477"/>
        <v>69</v>
      </c>
      <c r="Q236" s="542">
        <f t="shared" si="477"/>
        <v>84</v>
      </c>
      <c r="R236" s="542">
        <f t="shared" si="477"/>
        <v>91</v>
      </c>
      <c r="S236" s="542">
        <f t="shared" si="477"/>
        <v>99</v>
      </c>
      <c r="T236" s="542">
        <f t="shared" si="477"/>
        <v>111</v>
      </c>
      <c r="U236" s="542">
        <f t="shared" si="477"/>
        <v>66</v>
      </c>
      <c r="V236" s="542">
        <f t="shared" si="477"/>
        <v>71</v>
      </c>
      <c r="W236" s="542">
        <f t="shared" si="477"/>
        <v>86</v>
      </c>
      <c r="X236" s="542">
        <f t="shared" si="477"/>
        <v>93</v>
      </c>
      <c r="Y236" s="542">
        <f t="shared" si="477"/>
        <v>101</v>
      </c>
      <c r="Z236" s="542">
        <f t="shared" si="477"/>
        <v>111</v>
      </c>
      <c r="AA236" s="542">
        <f t="shared" si="477"/>
        <v>68</v>
      </c>
      <c r="AB236" s="542">
        <f t="shared" si="477"/>
        <v>73</v>
      </c>
      <c r="AC236" s="542">
        <f t="shared" si="477"/>
        <v>88</v>
      </c>
      <c r="AD236" s="542">
        <f t="shared" si="477"/>
        <v>95</v>
      </c>
      <c r="AE236" s="542">
        <f t="shared" si="477"/>
        <v>103</v>
      </c>
      <c r="AF236" s="542">
        <f t="shared" si="477"/>
        <v>111</v>
      </c>
      <c r="AG236" s="542">
        <f t="shared" si="477"/>
        <v>59</v>
      </c>
      <c r="AH236" s="542">
        <f t="shared" si="477"/>
        <v>64</v>
      </c>
      <c r="AI236" s="542">
        <f t="shared" si="477"/>
        <v>79</v>
      </c>
      <c r="AJ236" s="542">
        <f t="shared" si="477"/>
        <v>86</v>
      </c>
      <c r="AK236" s="542">
        <f t="shared" si="477"/>
        <v>94</v>
      </c>
      <c r="AL236" s="542">
        <f t="shared" ref="AL236:AQ236" si="478">INDEX(i.Periods,AL$234+1,1+d.TOL+(AL$231-1)*3)</f>
        <v>111</v>
      </c>
      <c r="AM236" s="542">
        <f t="shared" si="478"/>
        <v>124</v>
      </c>
      <c r="AN236" s="542">
        <f t="shared" si="478"/>
        <v>131</v>
      </c>
      <c r="AO236" s="542">
        <f t="shared" si="478"/>
        <v>138</v>
      </c>
      <c r="AP236" s="542">
        <f t="shared" si="478"/>
        <v>146</v>
      </c>
      <c r="AQ236" s="542">
        <f t="shared" si="478"/>
        <v>164</v>
      </c>
      <c r="AR236" s="542">
        <f t="shared" ref="AR236:BK236" si="479">INDEX(i.Periods,AR$234+1,1+d.TOL+(AR$231-1)*3)</f>
        <v>176</v>
      </c>
      <c r="AS236" s="542">
        <f t="shared" si="479"/>
        <v>183</v>
      </c>
      <c r="AT236" s="542">
        <f t="shared" si="479"/>
        <v>191</v>
      </c>
      <c r="AU236" s="542">
        <f t="shared" si="479"/>
        <v>199</v>
      </c>
      <c r="AV236" s="542">
        <f t="shared" si="479"/>
        <v>216</v>
      </c>
      <c r="AW236" s="542">
        <f t="shared" si="479"/>
        <v>229</v>
      </c>
      <c r="AX236" s="542">
        <f t="shared" si="479"/>
        <v>235</v>
      </c>
      <c r="AY236" s="542">
        <f t="shared" si="479"/>
        <v>243</v>
      </c>
      <c r="AZ236" s="542">
        <f t="shared" si="479"/>
        <v>251</v>
      </c>
      <c r="BA236" s="542">
        <f t="shared" si="479"/>
        <v>268</v>
      </c>
      <c r="BB236" s="542">
        <f t="shared" si="479"/>
        <v>281</v>
      </c>
      <c r="BC236" s="542">
        <f t="shared" si="479"/>
        <v>287</v>
      </c>
      <c r="BD236" s="542">
        <f t="shared" si="479"/>
        <v>295</v>
      </c>
      <c r="BE236" s="542">
        <f t="shared" si="479"/>
        <v>303</v>
      </c>
      <c r="BF236" s="542">
        <f t="shared" si="479"/>
        <v>320</v>
      </c>
      <c r="BG236" s="542">
        <f t="shared" si="479"/>
        <v>333</v>
      </c>
      <c r="BH236" s="542">
        <f t="shared" si="479"/>
        <v>339</v>
      </c>
      <c r="BI236" s="542">
        <f t="shared" si="479"/>
        <v>347</v>
      </c>
      <c r="BJ236" s="542">
        <f t="shared" si="479"/>
        <v>355</v>
      </c>
      <c r="BK236" s="542">
        <f t="shared" si="479"/>
        <v>372</v>
      </c>
    </row>
    <row r="237" spans="1:65" ht="77.25" customHeight="1" outlineLevel="1">
      <c r="A237">
        <v>1</v>
      </c>
      <c r="B237" t="s">
        <v>1721</v>
      </c>
      <c r="C237" s="488" t="str">
        <f t="shared" ref="C237:Q239" si="480">INDEX(i.TOL_indices,d.TOL,$A237)&amp;", "&amp;TEXT(C$235,"0")&amp;":"&amp;TEXT(C$236,"0")</f>
        <v>67:68, 43:59</v>
      </c>
      <c r="D237" s="488" t="str">
        <f t="shared" si="480"/>
        <v>67:68, 59:64</v>
      </c>
      <c r="E237" s="488" t="str">
        <f t="shared" si="480"/>
        <v>67:68, 72:79</v>
      </c>
      <c r="F237" s="488" t="str">
        <f t="shared" si="480"/>
        <v>67:68, 79:86</v>
      </c>
      <c r="G237" s="488" t="str">
        <f t="shared" si="480"/>
        <v>67:68, 86:94</v>
      </c>
      <c r="H237" s="488" t="str">
        <f t="shared" si="480"/>
        <v>67:68, 94:111</v>
      </c>
      <c r="I237" s="488" t="str">
        <f t="shared" si="480"/>
        <v>67:68, 43:61</v>
      </c>
      <c r="J237" s="488" t="str">
        <f t="shared" si="480"/>
        <v>67:68, 61:66</v>
      </c>
      <c r="K237" s="488" t="str">
        <f t="shared" si="480"/>
        <v>67:68, 74:81</v>
      </c>
      <c r="L237" s="488" t="str">
        <f t="shared" si="480"/>
        <v>67:68, 81:88</v>
      </c>
      <c r="M237" s="488" t="str">
        <f t="shared" si="480"/>
        <v>67:68, 88:96</v>
      </c>
      <c r="N237" s="488" t="str">
        <f t="shared" si="480"/>
        <v>67:68, 96:111</v>
      </c>
      <c r="O237" s="488" t="str">
        <f t="shared" si="480"/>
        <v>67:68, 43:64</v>
      </c>
      <c r="P237" s="488" t="str">
        <f t="shared" si="480"/>
        <v>67:68, 64:69</v>
      </c>
      <c r="Q237" s="488" t="str">
        <f t="shared" si="480"/>
        <v>67:68, 77:84</v>
      </c>
      <c r="R237" s="488" t="str">
        <f t="shared" ref="R237:AT239" si="481">INDEX(i.TOL_indices,d.TOL,$A237)&amp;", "&amp;TEXT(R$235,"0")&amp;":"&amp;TEXT(R$236,"0")</f>
        <v>67:68, 84:91</v>
      </c>
      <c r="S237" s="488" t="str">
        <f t="shared" si="481"/>
        <v>67:68, 91:99</v>
      </c>
      <c r="T237" s="488" t="str">
        <f t="shared" si="481"/>
        <v>67:68, 99:111</v>
      </c>
      <c r="U237" s="488" t="str">
        <f t="shared" si="481"/>
        <v>67:68, 43:66</v>
      </c>
      <c r="V237" s="488" t="str">
        <f t="shared" si="481"/>
        <v>67:68, 66:71</v>
      </c>
      <c r="W237" s="488" t="str">
        <f t="shared" si="481"/>
        <v>67:68, 79:86</v>
      </c>
      <c r="X237" s="488" t="str">
        <f t="shared" si="481"/>
        <v>67:68, 86:93</v>
      </c>
      <c r="Y237" s="488" t="str">
        <f t="shared" si="481"/>
        <v>67:68, 93:101</v>
      </c>
      <c r="Z237" s="488" t="str">
        <f t="shared" si="481"/>
        <v>67:68, 101:111</v>
      </c>
      <c r="AA237" s="488" t="str">
        <f t="shared" si="481"/>
        <v>67:68, 43:68</v>
      </c>
      <c r="AB237" s="488" t="str">
        <f t="shared" si="481"/>
        <v>67:68, 68:73</v>
      </c>
      <c r="AC237" s="488" t="str">
        <f t="shared" si="481"/>
        <v>67:68, 81:88</v>
      </c>
      <c r="AD237" s="488" t="str">
        <f t="shared" si="481"/>
        <v>67:68, 88:95</v>
      </c>
      <c r="AE237" s="488" t="str">
        <f t="shared" si="481"/>
        <v>67:68, 95:103</v>
      </c>
      <c r="AF237" s="488" t="str">
        <f t="shared" si="481"/>
        <v>67:68, 103:111</v>
      </c>
      <c r="AG237" s="488" t="str">
        <f t="shared" si="481"/>
        <v>67:68, 43:59</v>
      </c>
      <c r="AH237" s="488" t="str">
        <f t="shared" si="481"/>
        <v>67:68, 59:64</v>
      </c>
      <c r="AI237" s="488" t="str">
        <f t="shared" si="481"/>
        <v>67:68, 72:79</v>
      </c>
      <c r="AJ237" s="488" t="str">
        <f t="shared" si="481"/>
        <v>67:68, 79:86</v>
      </c>
      <c r="AK237" s="488" t="str">
        <f t="shared" si="481"/>
        <v>67:68, 86:94</v>
      </c>
      <c r="AL237" s="488" t="str">
        <f t="shared" si="481"/>
        <v>67:68, 94:111</v>
      </c>
      <c r="AM237" s="488" t="str">
        <f t="shared" si="481"/>
        <v>67:68, 111:124</v>
      </c>
      <c r="AN237" s="488" t="str">
        <f t="shared" si="481"/>
        <v>67:68, 124:131</v>
      </c>
      <c r="AO237" s="488" t="str">
        <f t="shared" si="481"/>
        <v>67:68, 131:138</v>
      </c>
      <c r="AP237" s="488" t="str">
        <f t="shared" si="481"/>
        <v>67:68, 138:146</v>
      </c>
      <c r="AQ237" s="488" t="str">
        <f t="shared" ref="AM237:AQ239" si="482">INDEX(i.TOL_indices,d.TOL,$A237)&amp;", "&amp;TEXT(AQ$235,"0")&amp;":"&amp;TEXT(AQ$236,"0")</f>
        <v>67:68, 146:164</v>
      </c>
      <c r="AR237" s="488" t="str">
        <f t="shared" si="481"/>
        <v>67:68, 164:176</v>
      </c>
      <c r="AS237" s="488" t="str">
        <f t="shared" si="481"/>
        <v>67:68, 176:183</v>
      </c>
      <c r="AT237" s="488" t="str">
        <f t="shared" si="481"/>
        <v>67:68, 183:191</v>
      </c>
      <c r="AU237" s="488" t="str">
        <f t="shared" ref="AR237:BK239" si="483">INDEX(i.TOL_indices,d.TOL,$A237)&amp;", "&amp;TEXT(AU$235,"0")&amp;":"&amp;TEXT(AU$236,"0")</f>
        <v>67:68, 191:199</v>
      </c>
      <c r="AV237" s="488" t="str">
        <f t="shared" si="483"/>
        <v>67:68, 199:216</v>
      </c>
      <c r="AW237" s="488" t="str">
        <f t="shared" si="483"/>
        <v>67:68, 216:229</v>
      </c>
      <c r="AX237" s="488" t="str">
        <f t="shared" si="483"/>
        <v>67:68, 229:235</v>
      </c>
      <c r="AY237" s="488" t="str">
        <f t="shared" si="483"/>
        <v>67:68, 235:243</v>
      </c>
      <c r="AZ237" s="488" t="str">
        <f t="shared" si="483"/>
        <v>67:68, 243:251</v>
      </c>
      <c r="BA237" s="488" t="str">
        <f t="shared" si="483"/>
        <v>67:68, 251:268</v>
      </c>
      <c r="BB237" s="488" t="str">
        <f t="shared" si="483"/>
        <v>67:68, 268:281</v>
      </c>
      <c r="BC237" s="488" t="str">
        <f t="shared" si="483"/>
        <v>67:68, 281:287</v>
      </c>
      <c r="BD237" s="488" t="str">
        <f t="shared" si="483"/>
        <v>67:68, 287:295</v>
      </c>
      <c r="BE237" s="488" t="str">
        <f t="shared" si="483"/>
        <v>67:68, 295:303</v>
      </c>
      <c r="BF237" s="488" t="str">
        <f t="shared" si="483"/>
        <v>67:68, 303:320</v>
      </c>
      <c r="BG237" s="488" t="str">
        <f t="shared" si="483"/>
        <v>67:68, 320:333</v>
      </c>
      <c r="BH237" s="488" t="str">
        <f t="shared" si="483"/>
        <v>67:68, 333:339</v>
      </c>
      <c r="BI237" s="488" t="str">
        <f t="shared" si="483"/>
        <v>67:68, 339:347</v>
      </c>
      <c r="BJ237" s="488" t="str">
        <f t="shared" si="483"/>
        <v>67:68, 347:355</v>
      </c>
      <c r="BK237" s="488" t="str">
        <f t="shared" si="483"/>
        <v>67:68, 355:372</v>
      </c>
      <c r="BM237" s="143" t="s">
        <v>1045</v>
      </c>
    </row>
    <row r="238" spans="1:65" ht="77.25" customHeight="1" outlineLevel="1">
      <c r="A238">
        <v>3</v>
      </c>
      <c r="B238" t="s">
        <v>1722</v>
      </c>
      <c r="C238" s="488" t="str">
        <f t="shared" si="480"/>
        <v>54:55, 43:59</v>
      </c>
      <c r="D238" s="488" t="str">
        <f t="shared" si="480"/>
        <v>54:55, 59:64</v>
      </c>
      <c r="E238" s="488" t="str">
        <f t="shared" si="480"/>
        <v>54:55, 72:79</v>
      </c>
      <c r="F238" s="488" t="str">
        <f t="shared" si="480"/>
        <v>54:55, 79:86</v>
      </c>
      <c r="G238" s="488" t="str">
        <f t="shared" si="480"/>
        <v>54:55, 86:94</v>
      </c>
      <c r="H238" s="488" t="str">
        <f t="shared" si="480"/>
        <v>54:55, 94:111</v>
      </c>
      <c r="I238" s="488" t="str">
        <f t="shared" si="480"/>
        <v>54:55, 43:61</v>
      </c>
      <c r="J238" s="488" t="str">
        <f t="shared" si="480"/>
        <v>54:55, 61:66</v>
      </c>
      <c r="K238" s="488" t="str">
        <f t="shared" si="480"/>
        <v>54:55, 74:81</v>
      </c>
      <c r="L238" s="488" t="str">
        <f t="shared" si="480"/>
        <v>54:55, 81:88</v>
      </c>
      <c r="M238" s="488" t="str">
        <f t="shared" si="480"/>
        <v>54:55, 88:96</v>
      </c>
      <c r="N238" s="488" t="str">
        <f t="shared" si="480"/>
        <v>54:55, 96:111</v>
      </c>
      <c r="O238" s="488" t="str">
        <f t="shared" si="480"/>
        <v>54:55, 43:64</v>
      </c>
      <c r="P238" s="488" t="str">
        <f t="shared" si="480"/>
        <v>54:55, 64:69</v>
      </c>
      <c r="Q238" s="488" t="str">
        <f t="shared" si="480"/>
        <v>54:55, 77:84</v>
      </c>
      <c r="R238" s="488" t="str">
        <f t="shared" si="481"/>
        <v>54:55, 84:91</v>
      </c>
      <c r="S238" s="488" t="str">
        <f t="shared" si="481"/>
        <v>54:55, 91:99</v>
      </c>
      <c r="T238" s="488" t="str">
        <f t="shared" si="481"/>
        <v>54:55, 99:111</v>
      </c>
      <c r="U238" s="488" t="str">
        <f t="shared" si="481"/>
        <v>54:55, 43:66</v>
      </c>
      <c r="V238" s="488" t="str">
        <f t="shared" si="481"/>
        <v>54:55, 66:71</v>
      </c>
      <c r="W238" s="488" t="str">
        <f t="shared" si="481"/>
        <v>54:55, 79:86</v>
      </c>
      <c r="X238" s="488" t="str">
        <f t="shared" si="481"/>
        <v>54:55, 86:93</v>
      </c>
      <c r="Y238" s="488" t="str">
        <f t="shared" si="481"/>
        <v>54:55, 93:101</v>
      </c>
      <c r="Z238" s="488" t="str">
        <f t="shared" si="481"/>
        <v>54:55, 101:111</v>
      </c>
      <c r="AA238" s="488" t="str">
        <f t="shared" si="481"/>
        <v>54:55, 43:68</v>
      </c>
      <c r="AB238" s="488" t="str">
        <f t="shared" si="481"/>
        <v>54:55, 68:73</v>
      </c>
      <c r="AC238" s="488" t="str">
        <f t="shared" si="481"/>
        <v>54:55, 81:88</v>
      </c>
      <c r="AD238" s="488" t="str">
        <f t="shared" si="481"/>
        <v>54:55, 88:95</v>
      </c>
      <c r="AE238" s="488" t="str">
        <f t="shared" si="481"/>
        <v>54:55, 95:103</v>
      </c>
      <c r="AF238" s="488" t="str">
        <f t="shared" si="481"/>
        <v>54:55, 103:111</v>
      </c>
      <c r="AG238" s="488" t="str">
        <f t="shared" si="481"/>
        <v>54:55, 43:59</v>
      </c>
      <c r="AH238" s="488" t="str">
        <f t="shared" si="481"/>
        <v>54:55, 59:64</v>
      </c>
      <c r="AI238" s="488" t="str">
        <f t="shared" si="481"/>
        <v>54:55, 72:79</v>
      </c>
      <c r="AJ238" s="488" t="str">
        <f t="shared" si="481"/>
        <v>54:55, 79:86</v>
      </c>
      <c r="AK238" s="488" t="str">
        <f t="shared" si="481"/>
        <v>54:55, 86:94</v>
      </c>
      <c r="AL238" s="488" t="str">
        <f t="shared" si="481"/>
        <v>54:55, 94:111</v>
      </c>
      <c r="AM238" s="488" t="str">
        <f t="shared" si="482"/>
        <v>54:55, 111:124</v>
      </c>
      <c r="AN238" s="488" t="str">
        <f t="shared" si="482"/>
        <v>54:55, 124:131</v>
      </c>
      <c r="AO238" s="488" t="str">
        <f t="shared" si="482"/>
        <v>54:55, 131:138</v>
      </c>
      <c r="AP238" s="488" t="str">
        <f t="shared" si="482"/>
        <v>54:55, 138:146</v>
      </c>
      <c r="AQ238" s="488" t="str">
        <f t="shared" si="482"/>
        <v>54:55, 146:164</v>
      </c>
      <c r="AR238" s="488" t="str">
        <f t="shared" si="483"/>
        <v>54:55, 164:176</v>
      </c>
      <c r="AS238" s="488" t="str">
        <f t="shared" si="483"/>
        <v>54:55, 176:183</v>
      </c>
      <c r="AT238" s="488" t="str">
        <f t="shared" si="483"/>
        <v>54:55, 183:191</v>
      </c>
      <c r="AU238" s="488" t="str">
        <f t="shared" si="483"/>
        <v>54:55, 191:199</v>
      </c>
      <c r="AV238" s="488" t="str">
        <f t="shared" si="483"/>
        <v>54:55, 199:216</v>
      </c>
      <c r="AW238" s="488" t="str">
        <f t="shared" si="483"/>
        <v>54:55, 216:229</v>
      </c>
      <c r="AX238" s="488" t="str">
        <f t="shared" si="483"/>
        <v>54:55, 229:235</v>
      </c>
      <c r="AY238" s="488" t="str">
        <f t="shared" si="483"/>
        <v>54:55, 235:243</v>
      </c>
      <c r="AZ238" s="488" t="str">
        <f t="shared" si="483"/>
        <v>54:55, 243:251</v>
      </c>
      <c r="BA238" s="488" t="str">
        <f t="shared" si="483"/>
        <v>54:55, 251:268</v>
      </c>
      <c r="BB238" s="488" t="str">
        <f t="shared" si="483"/>
        <v>54:55, 268:281</v>
      </c>
      <c r="BC238" s="488" t="str">
        <f t="shared" si="483"/>
        <v>54:55, 281:287</v>
      </c>
      <c r="BD238" s="488" t="str">
        <f t="shared" si="483"/>
        <v>54:55, 287:295</v>
      </c>
      <c r="BE238" s="488" t="str">
        <f t="shared" si="483"/>
        <v>54:55, 295:303</v>
      </c>
      <c r="BF238" s="488" t="str">
        <f t="shared" si="483"/>
        <v>54:55, 303:320</v>
      </c>
      <c r="BG238" s="488" t="str">
        <f t="shared" si="483"/>
        <v>54:55, 320:333</v>
      </c>
      <c r="BH238" s="488" t="str">
        <f t="shared" si="483"/>
        <v>54:55, 333:339</v>
      </c>
      <c r="BI238" s="488" t="str">
        <f t="shared" si="483"/>
        <v>54:55, 339:347</v>
      </c>
      <c r="BJ238" s="488" t="str">
        <f t="shared" si="483"/>
        <v>54:55, 347:355</v>
      </c>
      <c r="BK238" s="488" t="str">
        <f t="shared" si="483"/>
        <v>54:55, 355:372</v>
      </c>
    </row>
    <row r="239" spans="1:65" ht="77.25" customHeight="1" outlineLevel="1">
      <c r="A239">
        <v>4</v>
      </c>
      <c r="B239" t="s">
        <v>1723</v>
      </c>
      <c r="C239" s="488" t="str">
        <f t="shared" si="480"/>
        <v>58:59, 43:59</v>
      </c>
      <c r="D239" s="488" t="str">
        <f t="shared" si="480"/>
        <v>58:59, 59:64</v>
      </c>
      <c r="E239" s="488" t="str">
        <f t="shared" si="480"/>
        <v>58:59, 72:79</v>
      </c>
      <c r="F239" s="488" t="str">
        <f t="shared" si="480"/>
        <v>58:59, 79:86</v>
      </c>
      <c r="G239" s="488" t="str">
        <f t="shared" si="480"/>
        <v>58:59, 86:94</v>
      </c>
      <c r="H239" s="488" t="str">
        <f t="shared" si="480"/>
        <v>58:59, 94:111</v>
      </c>
      <c r="I239" s="488" t="str">
        <f t="shared" si="480"/>
        <v>58:59, 43:61</v>
      </c>
      <c r="J239" s="488" t="str">
        <f t="shared" si="480"/>
        <v>58:59, 61:66</v>
      </c>
      <c r="K239" s="488" t="str">
        <f t="shared" si="480"/>
        <v>58:59, 74:81</v>
      </c>
      <c r="L239" s="488" t="str">
        <f t="shared" si="480"/>
        <v>58:59, 81:88</v>
      </c>
      <c r="M239" s="488" t="str">
        <f t="shared" si="480"/>
        <v>58:59, 88:96</v>
      </c>
      <c r="N239" s="488" t="str">
        <f t="shared" si="480"/>
        <v>58:59, 96:111</v>
      </c>
      <c r="O239" s="488" t="str">
        <f t="shared" si="480"/>
        <v>58:59, 43:64</v>
      </c>
      <c r="P239" s="488" t="str">
        <f t="shared" si="480"/>
        <v>58:59, 64:69</v>
      </c>
      <c r="Q239" s="488" t="str">
        <f t="shared" si="480"/>
        <v>58:59, 77:84</v>
      </c>
      <c r="R239" s="488" t="str">
        <f t="shared" si="481"/>
        <v>58:59, 84:91</v>
      </c>
      <c r="S239" s="488" t="str">
        <f t="shared" si="481"/>
        <v>58:59, 91:99</v>
      </c>
      <c r="T239" s="488" t="str">
        <f t="shared" si="481"/>
        <v>58:59, 99:111</v>
      </c>
      <c r="U239" s="488" t="str">
        <f t="shared" si="481"/>
        <v>58:59, 43:66</v>
      </c>
      <c r="V239" s="488" t="str">
        <f t="shared" si="481"/>
        <v>58:59, 66:71</v>
      </c>
      <c r="W239" s="488" t="str">
        <f t="shared" si="481"/>
        <v>58:59, 79:86</v>
      </c>
      <c r="X239" s="488" t="str">
        <f t="shared" si="481"/>
        <v>58:59, 86:93</v>
      </c>
      <c r="Y239" s="488" t="str">
        <f t="shared" si="481"/>
        <v>58:59, 93:101</v>
      </c>
      <c r="Z239" s="488" t="str">
        <f t="shared" si="481"/>
        <v>58:59, 101:111</v>
      </c>
      <c r="AA239" s="488" t="str">
        <f t="shared" si="481"/>
        <v>58:59, 43:68</v>
      </c>
      <c r="AB239" s="488" t="str">
        <f t="shared" si="481"/>
        <v>58:59, 68:73</v>
      </c>
      <c r="AC239" s="488" t="str">
        <f t="shared" si="481"/>
        <v>58:59, 81:88</v>
      </c>
      <c r="AD239" s="488" t="str">
        <f t="shared" si="481"/>
        <v>58:59, 88:95</v>
      </c>
      <c r="AE239" s="488" t="str">
        <f t="shared" si="481"/>
        <v>58:59, 95:103</v>
      </c>
      <c r="AF239" s="488" t="str">
        <f t="shared" si="481"/>
        <v>58:59, 103:111</v>
      </c>
      <c r="AG239" s="488" t="str">
        <f t="shared" si="481"/>
        <v>58:59, 43:59</v>
      </c>
      <c r="AH239" s="488" t="str">
        <f t="shared" si="481"/>
        <v>58:59, 59:64</v>
      </c>
      <c r="AI239" s="488" t="str">
        <f t="shared" si="481"/>
        <v>58:59, 72:79</v>
      </c>
      <c r="AJ239" s="488" t="str">
        <f t="shared" si="481"/>
        <v>58:59, 79:86</v>
      </c>
      <c r="AK239" s="488" t="str">
        <f t="shared" si="481"/>
        <v>58:59, 86:94</v>
      </c>
      <c r="AL239" s="488" t="str">
        <f t="shared" si="481"/>
        <v>58:59, 94:111</v>
      </c>
      <c r="AM239" s="488" t="str">
        <f t="shared" si="482"/>
        <v>58:59, 111:124</v>
      </c>
      <c r="AN239" s="488" t="str">
        <f t="shared" si="482"/>
        <v>58:59, 124:131</v>
      </c>
      <c r="AO239" s="488" t="str">
        <f t="shared" si="482"/>
        <v>58:59, 131:138</v>
      </c>
      <c r="AP239" s="488" t="str">
        <f t="shared" si="482"/>
        <v>58:59, 138:146</v>
      </c>
      <c r="AQ239" s="488" t="str">
        <f t="shared" si="482"/>
        <v>58:59, 146:164</v>
      </c>
      <c r="AR239" s="488" t="str">
        <f t="shared" si="483"/>
        <v>58:59, 164:176</v>
      </c>
      <c r="AS239" s="488" t="str">
        <f t="shared" si="483"/>
        <v>58:59, 176:183</v>
      </c>
      <c r="AT239" s="488" t="str">
        <f t="shared" si="483"/>
        <v>58:59, 183:191</v>
      </c>
      <c r="AU239" s="488" t="str">
        <f t="shared" si="483"/>
        <v>58:59, 191:199</v>
      </c>
      <c r="AV239" s="488" t="str">
        <f t="shared" si="483"/>
        <v>58:59, 199:216</v>
      </c>
      <c r="AW239" s="488" t="str">
        <f t="shared" si="483"/>
        <v>58:59, 216:229</v>
      </c>
      <c r="AX239" s="488" t="str">
        <f t="shared" si="483"/>
        <v>58:59, 229:235</v>
      </c>
      <c r="AY239" s="488" t="str">
        <f t="shared" si="483"/>
        <v>58:59, 235:243</v>
      </c>
      <c r="AZ239" s="488" t="str">
        <f t="shared" si="483"/>
        <v>58:59, 243:251</v>
      </c>
      <c r="BA239" s="488" t="str">
        <f t="shared" si="483"/>
        <v>58:59, 251:268</v>
      </c>
      <c r="BB239" s="488" t="str">
        <f t="shared" si="483"/>
        <v>58:59, 268:281</v>
      </c>
      <c r="BC239" s="488" t="str">
        <f t="shared" si="483"/>
        <v>58:59, 281:287</v>
      </c>
      <c r="BD239" s="488" t="str">
        <f t="shared" si="483"/>
        <v>58:59, 287:295</v>
      </c>
      <c r="BE239" s="488" t="str">
        <f t="shared" si="483"/>
        <v>58:59, 295:303</v>
      </c>
      <c r="BF239" s="488" t="str">
        <f t="shared" si="483"/>
        <v>58:59, 303:320</v>
      </c>
      <c r="BG239" s="488" t="str">
        <f t="shared" si="483"/>
        <v>58:59, 320:333</v>
      </c>
      <c r="BH239" s="488" t="str">
        <f t="shared" si="483"/>
        <v>58:59, 333:339</v>
      </c>
      <c r="BI239" s="488" t="str">
        <f t="shared" si="483"/>
        <v>58:59, 339:347</v>
      </c>
      <c r="BJ239" s="488" t="str">
        <f t="shared" si="483"/>
        <v>58:59, 347:355</v>
      </c>
      <c r="BK239" s="488" t="str">
        <f t="shared" si="483"/>
        <v>58:59, 355:372</v>
      </c>
    </row>
    <row r="240" spans="1:65" outlineLevel="1">
      <c r="B240" t="s">
        <v>1133</v>
      </c>
    </row>
    <row r="241" spans="1:67" outlineLevel="1">
      <c r="A241">
        <v>0</v>
      </c>
      <c r="B241" s="21" t="s">
        <v>1501</v>
      </c>
      <c r="C241" s="12">
        <v>0</v>
      </c>
      <c r="D241" s="12">
        <v>0</v>
      </c>
      <c r="E241" s="12">
        <v>0</v>
      </c>
      <c r="F241" s="12">
        <v>0</v>
      </c>
      <c r="G241" s="12">
        <v>0</v>
      </c>
      <c r="H241" s="12">
        <v>0</v>
      </c>
      <c r="I241">
        <f t="shared" ref="I241:R246" si="484">C241</f>
        <v>0</v>
      </c>
      <c r="J241">
        <f t="shared" si="484"/>
        <v>0</v>
      </c>
      <c r="K241">
        <f t="shared" si="484"/>
        <v>0</v>
      </c>
      <c r="L241">
        <f t="shared" si="484"/>
        <v>0</v>
      </c>
      <c r="M241">
        <f t="shared" si="484"/>
        <v>0</v>
      </c>
      <c r="N241">
        <f t="shared" si="484"/>
        <v>0</v>
      </c>
      <c r="O241">
        <f t="shared" si="484"/>
        <v>0</v>
      </c>
      <c r="P241">
        <f t="shared" si="484"/>
        <v>0</v>
      </c>
      <c r="Q241">
        <f t="shared" si="484"/>
        <v>0</v>
      </c>
      <c r="R241">
        <f t="shared" si="484"/>
        <v>0</v>
      </c>
      <c r="S241">
        <f t="shared" ref="S241:AB246" si="485">M241</f>
        <v>0</v>
      </c>
      <c r="T241">
        <f t="shared" si="485"/>
        <v>0</v>
      </c>
      <c r="U241">
        <f t="shared" si="485"/>
        <v>0</v>
      </c>
      <c r="V241">
        <f t="shared" si="485"/>
        <v>0</v>
      </c>
      <c r="W241">
        <f t="shared" si="485"/>
        <v>0</v>
      </c>
      <c r="X241">
        <f t="shared" si="485"/>
        <v>0</v>
      </c>
      <c r="Y241">
        <f t="shared" si="485"/>
        <v>0</v>
      </c>
      <c r="Z241">
        <f t="shared" si="485"/>
        <v>0</v>
      </c>
      <c r="AA241">
        <f t="shared" si="485"/>
        <v>0</v>
      </c>
      <c r="AB241">
        <f t="shared" si="485"/>
        <v>0</v>
      </c>
      <c r="AC241">
        <f t="shared" ref="AC241:AL246" si="486">W241</f>
        <v>0</v>
      </c>
      <c r="AD241">
        <f t="shared" si="486"/>
        <v>0</v>
      </c>
      <c r="AE241">
        <f t="shared" si="486"/>
        <v>0</v>
      </c>
      <c r="AF241">
        <f t="shared" si="486"/>
        <v>0</v>
      </c>
      <c r="AG241">
        <f t="shared" si="486"/>
        <v>0</v>
      </c>
      <c r="AH241">
        <f t="shared" si="486"/>
        <v>0</v>
      </c>
      <c r="AI241">
        <f t="shared" si="486"/>
        <v>0</v>
      </c>
      <c r="AJ241">
        <f t="shared" si="486"/>
        <v>0</v>
      </c>
      <c r="AK241">
        <f t="shared" si="486"/>
        <v>0</v>
      </c>
      <c r="AL241">
        <f t="shared" si="486"/>
        <v>0</v>
      </c>
      <c r="AM241">
        <f t="shared" ref="AM241:AO246" si="487">AG241</f>
        <v>0</v>
      </c>
      <c r="AN241">
        <f t="shared" si="487"/>
        <v>0</v>
      </c>
      <c r="AO241">
        <f t="shared" si="487"/>
        <v>0</v>
      </c>
      <c r="AP241">
        <f t="shared" ref="AP241:AP246" si="488">AH241</f>
        <v>0</v>
      </c>
      <c r="AQ241">
        <f t="shared" ref="AQ241:AR246" si="489">AJ241</f>
        <v>0</v>
      </c>
      <c r="AR241">
        <f t="shared" si="489"/>
        <v>0</v>
      </c>
      <c r="AS241">
        <f t="shared" ref="AS241:AT246" si="490">AM241</f>
        <v>0</v>
      </c>
      <c r="AT241">
        <f t="shared" si="490"/>
        <v>0</v>
      </c>
      <c r="AU241">
        <f t="shared" ref="AU241:AU246" si="491">AM241</f>
        <v>0</v>
      </c>
      <c r="AV241">
        <f t="shared" ref="AV241:AY246" si="492">AP241</f>
        <v>0</v>
      </c>
      <c r="AW241">
        <f t="shared" si="492"/>
        <v>0</v>
      </c>
      <c r="AX241">
        <f t="shared" si="492"/>
        <v>0</v>
      </c>
      <c r="AY241">
        <f t="shared" si="492"/>
        <v>0</v>
      </c>
      <c r="AZ241">
        <f t="shared" ref="AZ241:AZ246" si="493">AR241</f>
        <v>0</v>
      </c>
      <c r="BA241">
        <f t="shared" ref="BA241:BD246" si="494">AU241</f>
        <v>0</v>
      </c>
      <c r="BB241">
        <f t="shared" si="494"/>
        <v>0</v>
      </c>
      <c r="BC241">
        <f t="shared" si="494"/>
        <v>0</v>
      </c>
      <c r="BD241">
        <f t="shared" si="494"/>
        <v>0</v>
      </c>
      <c r="BE241">
        <f t="shared" ref="BE241:BE246" si="495">AW241</f>
        <v>0</v>
      </c>
      <c r="BF241">
        <f t="shared" ref="BF241:BI246" si="496">AZ241</f>
        <v>0</v>
      </c>
      <c r="BG241">
        <f t="shared" si="496"/>
        <v>0</v>
      </c>
      <c r="BH241">
        <f t="shared" si="496"/>
        <v>0</v>
      </c>
      <c r="BI241">
        <f t="shared" si="496"/>
        <v>0</v>
      </c>
      <c r="BJ241">
        <f t="shared" ref="BJ241:BJ246" si="497">BB241</f>
        <v>0</v>
      </c>
      <c r="BK241">
        <f t="shared" ref="BK241:BK246" si="498">BE241</f>
        <v>0</v>
      </c>
    </row>
    <row r="242" spans="1:67" outlineLevel="1">
      <c r="A242">
        <v>1</v>
      </c>
      <c r="C242" s="12">
        <v>-0.75</v>
      </c>
      <c r="D242" s="12">
        <v>-0.75</v>
      </c>
      <c r="E242" s="12">
        <v>-0.75</v>
      </c>
      <c r="F242" s="12">
        <v>-0.75</v>
      </c>
      <c r="G242" s="12">
        <v>-0.75</v>
      </c>
      <c r="H242" s="12">
        <v>-0.75</v>
      </c>
      <c r="I242">
        <f t="shared" si="484"/>
        <v>-0.75</v>
      </c>
      <c r="J242">
        <f t="shared" si="484"/>
        <v>-0.75</v>
      </c>
      <c r="K242">
        <f t="shared" si="484"/>
        <v>-0.75</v>
      </c>
      <c r="L242">
        <f t="shared" si="484"/>
        <v>-0.75</v>
      </c>
      <c r="M242">
        <f t="shared" si="484"/>
        <v>-0.75</v>
      </c>
      <c r="N242">
        <f t="shared" si="484"/>
        <v>-0.75</v>
      </c>
      <c r="O242">
        <f t="shared" si="484"/>
        <v>-0.75</v>
      </c>
      <c r="P242">
        <f t="shared" si="484"/>
        <v>-0.75</v>
      </c>
      <c r="Q242">
        <f t="shared" si="484"/>
        <v>-0.75</v>
      </c>
      <c r="R242">
        <f t="shared" si="484"/>
        <v>-0.75</v>
      </c>
      <c r="S242">
        <f t="shared" si="485"/>
        <v>-0.75</v>
      </c>
      <c r="T242">
        <f t="shared" si="485"/>
        <v>-0.75</v>
      </c>
      <c r="U242">
        <f t="shared" si="485"/>
        <v>-0.75</v>
      </c>
      <c r="V242">
        <f t="shared" si="485"/>
        <v>-0.75</v>
      </c>
      <c r="W242">
        <f t="shared" si="485"/>
        <v>-0.75</v>
      </c>
      <c r="X242">
        <f t="shared" si="485"/>
        <v>-0.75</v>
      </c>
      <c r="Y242">
        <f t="shared" si="485"/>
        <v>-0.75</v>
      </c>
      <c r="Z242">
        <f t="shared" si="485"/>
        <v>-0.75</v>
      </c>
      <c r="AA242">
        <f t="shared" si="485"/>
        <v>-0.75</v>
      </c>
      <c r="AB242">
        <f t="shared" si="485"/>
        <v>-0.75</v>
      </c>
      <c r="AC242">
        <f t="shared" si="486"/>
        <v>-0.75</v>
      </c>
      <c r="AD242">
        <f t="shared" si="486"/>
        <v>-0.75</v>
      </c>
      <c r="AE242">
        <f t="shared" si="486"/>
        <v>-0.75</v>
      </c>
      <c r="AF242">
        <f t="shared" si="486"/>
        <v>-0.75</v>
      </c>
      <c r="AG242">
        <f t="shared" si="486"/>
        <v>-0.75</v>
      </c>
      <c r="AH242">
        <f t="shared" si="486"/>
        <v>-0.75</v>
      </c>
      <c r="AI242">
        <f t="shared" si="486"/>
        <v>-0.75</v>
      </c>
      <c r="AJ242">
        <f t="shared" si="486"/>
        <v>-0.75</v>
      </c>
      <c r="AK242">
        <f t="shared" si="486"/>
        <v>-0.75</v>
      </c>
      <c r="AL242">
        <f t="shared" si="486"/>
        <v>-0.75</v>
      </c>
      <c r="AM242">
        <f t="shared" si="487"/>
        <v>-0.75</v>
      </c>
      <c r="AN242">
        <f t="shared" si="487"/>
        <v>-0.75</v>
      </c>
      <c r="AO242">
        <f t="shared" si="487"/>
        <v>-0.75</v>
      </c>
      <c r="AP242">
        <f t="shared" si="488"/>
        <v>-0.75</v>
      </c>
      <c r="AQ242">
        <f t="shared" si="489"/>
        <v>-0.75</v>
      </c>
      <c r="AR242">
        <f t="shared" si="489"/>
        <v>-0.75</v>
      </c>
      <c r="AS242">
        <f t="shared" si="490"/>
        <v>-0.75</v>
      </c>
      <c r="AT242">
        <f t="shared" si="490"/>
        <v>-0.75</v>
      </c>
      <c r="AU242">
        <f t="shared" si="491"/>
        <v>-0.75</v>
      </c>
      <c r="AV242">
        <f t="shared" si="492"/>
        <v>-0.75</v>
      </c>
      <c r="AW242">
        <f t="shared" si="492"/>
        <v>-0.75</v>
      </c>
      <c r="AX242">
        <f t="shared" si="492"/>
        <v>-0.75</v>
      </c>
      <c r="AY242">
        <f t="shared" si="492"/>
        <v>-0.75</v>
      </c>
      <c r="AZ242">
        <f t="shared" si="493"/>
        <v>-0.75</v>
      </c>
      <c r="BA242">
        <f t="shared" si="494"/>
        <v>-0.75</v>
      </c>
      <c r="BB242">
        <f t="shared" si="494"/>
        <v>-0.75</v>
      </c>
      <c r="BC242">
        <f t="shared" si="494"/>
        <v>-0.75</v>
      </c>
      <c r="BD242">
        <f t="shared" si="494"/>
        <v>-0.75</v>
      </c>
      <c r="BE242">
        <f t="shared" si="495"/>
        <v>-0.75</v>
      </c>
      <c r="BF242">
        <f t="shared" si="496"/>
        <v>-0.75</v>
      </c>
      <c r="BG242">
        <f t="shared" si="496"/>
        <v>-0.75</v>
      </c>
      <c r="BH242">
        <f t="shared" si="496"/>
        <v>-0.75</v>
      </c>
      <c r="BI242">
        <f t="shared" si="496"/>
        <v>-0.75</v>
      </c>
      <c r="BJ242">
        <f t="shared" si="497"/>
        <v>-0.75</v>
      </c>
      <c r="BK242">
        <f t="shared" si="498"/>
        <v>-0.75</v>
      </c>
    </row>
    <row r="243" spans="1:67" outlineLevel="1">
      <c r="A243">
        <v>2</v>
      </c>
      <c r="C243" s="12">
        <v>-1.25</v>
      </c>
      <c r="D243" s="12">
        <v>-1.25</v>
      </c>
      <c r="E243" s="12">
        <v>-1.25</v>
      </c>
      <c r="F243" s="12">
        <v>-1.25</v>
      </c>
      <c r="G243" s="12">
        <v>-1.25</v>
      </c>
      <c r="H243" s="12">
        <v>-1.25</v>
      </c>
      <c r="I243">
        <f t="shared" si="484"/>
        <v>-1.25</v>
      </c>
      <c r="J243">
        <f t="shared" si="484"/>
        <v>-1.25</v>
      </c>
      <c r="K243">
        <f t="shared" si="484"/>
        <v>-1.25</v>
      </c>
      <c r="L243">
        <f t="shared" si="484"/>
        <v>-1.25</v>
      </c>
      <c r="M243">
        <f t="shared" si="484"/>
        <v>-1.25</v>
      </c>
      <c r="N243">
        <f t="shared" si="484"/>
        <v>-1.25</v>
      </c>
      <c r="O243">
        <f t="shared" si="484"/>
        <v>-1.25</v>
      </c>
      <c r="P243">
        <f t="shared" si="484"/>
        <v>-1.25</v>
      </c>
      <c r="Q243">
        <f t="shared" si="484"/>
        <v>-1.25</v>
      </c>
      <c r="R243">
        <f t="shared" si="484"/>
        <v>-1.25</v>
      </c>
      <c r="S243">
        <f t="shared" si="485"/>
        <v>-1.25</v>
      </c>
      <c r="T243">
        <f t="shared" si="485"/>
        <v>-1.25</v>
      </c>
      <c r="U243">
        <f t="shared" si="485"/>
        <v>-1.25</v>
      </c>
      <c r="V243">
        <f t="shared" si="485"/>
        <v>-1.25</v>
      </c>
      <c r="W243">
        <f t="shared" si="485"/>
        <v>-1.25</v>
      </c>
      <c r="X243">
        <f t="shared" si="485"/>
        <v>-1.25</v>
      </c>
      <c r="Y243">
        <f t="shared" si="485"/>
        <v>-1.25</v>
      </c>
      <c r="Z243">
        <f t="shared" si="485"/>
        <v>-1.25</v>
      </c>
      <c r="AA243">
        <f t="shared" si="485"/>
        <v>-1.25</v>
      </c>
      <c r="AB243">
        <f t="shared" si="485"/>
        <v>-1.25</v>
      </c>
      <c r="AC243">
        <f t="shared" si="486"/>
        <v>-1.25</v>
      </c>
      <c r="AD243">
        <f t="shared" si="486"/>
        <v>-1.25</v>
      </c>
      <c r="AE243">
        <f t="shared" si="486"/>
        <v>-1.25</v>
      </c>
      <c r="AF243">
        <f t="shared" si="486"/>
        <v>-1.25</v>
      </c>
      <c r="AG243">
        <f t="shared" si="486"/>
        <v>-1.25</v>
      </c>
      <c r="AH243">
        <f t="shared" si="486"/>
        <v>-1.25</v>
      </c>
      <c r="AI243">
        <f t="shared" si="486"/>
        <v>-1.25</v>
      </c>
      <c r="AJ243">
        <f t="shared" si="486"/>
        <v>-1.25</v>
      </c>
      <c r="AK243">
        <f t="shared" si="486"/>
        <v>-1.25</v>
      </c>
      <c r="AL243">
        <f t="shared" si="486"/>
        <v>-1.25</v>
      </c>
      <c r="AM243">
        <f t="shared" si="487"/>
        <v>-1.25</v>
      </c>
      <c r="AN243">
        <f t="shared" si="487"/>
        <v>-1.25</v>
      </c>
      <c r="AO243">
        <f t="shared" si="487"/>
        <v>-1.25</v>
      </c>
      <c r="AP243">
        <f t="shared" si="488"/>
        <v>-1.25</v>
      </c>
      <c r="AQ243">
        <f t="shared" si="489"/>
        <v>-1.25</v>
      </c>
      <c r="AR243">
        <f t="shared" si="489"/>
        <v>-1.25</v>
      </c>
      <c r="AS243">
        <f t="shared" si="490"/>
        <v>-1.25</v>
      </c>
      <c r="AT243">
        <f t="shared" si="490"/>
        <v>-1.25</v>
      </c>
      <c r="AU243">
        <f t="shared" si="491"/>
        <v>-1.25</v>
      </c>
      <c r="AV243">
        <f t="shared" si="492"/>
        <v>-1.25</v>
      </c>
      <c r="AW243">
        <f t="shared" si="492"/>
        <v>-1.25</v>
      </c>
      <c r="AX243">
        <f t="shared" si="492"/>
        <v>-1.25</v>
      </c>
      <c r="AY243">
        <f t="shared" si="492"/>
        <v>-1.25</v>
      </c>
      <c r="AZ243">
        <f t="shared" si="493"/>
        <v>-1.25</v>
      </c>
      <c r="BA243">
        <f t="shared" si="494"/>
        <v>-1.25</v>
      </c>
      <c r="BB243">
        <f t="shared" si="494"/>
        <v>-1.25</v>
      </c>
      <c r="BC243">
        <f t="shared" si="494"/>
        <v>-1.25</v>
      </c>
      <c r="BD243">
        <f t="shared" si="494"/>
        <v>-1.25</v>
      </c>
      <c r="BE243">
        <f t="shared" si="495"/>
        <v>-1.25</v>
      </c>
      <c r="BF243">
        <f t="shared" si="496"/>
        <v>-1.25</v>
      </c>
      <c r="BG243">
        <f t="shared" si="496"/>
        <v>-1.25</v>
      </c>
      <c r="BH243">
        <f t="shared" si="496"/>
        <v>-1.25</v>
      </c>
      <c r="BI243">
        <f t="shared" si="496"/>
        <v>-1.25</v>
      </c>
      <c r="BJ243">
        <f t="shared" si="497"/>
        <v>-1.25</v>
      </c>
      <c r="BK243">
        <f t="shared" si="498"/>
        <v>-1.25</v>
      </c>
    </row>
    <row r="244" spans="1:67" outlineLevel="1">
      <c r="A244">
        <v>3</v>
      </c>
      <c r="C244" s="12">
        <v>0.75</v>
      </c>
      <c r="D244" s="12">
        <v>0.75</v>
      </c>
      <c r="E244" s="12">
        <v>0.75</v>
      </c>
      <c r="F244" s="12">
        <v>0.75</v>
      </c>
      <c r="G244" s="12">
        <v>0.75</v>
      </c>
      <c r="H244" s="12">
        <v>0.75</v>
      </c>
      <c r="I244">
        <f t="shared" si="484"/>
        <v>0.75</v>
      </c>
      <c r="J244">
        <f t="shared" si="484"/>
        <v>0.75</v>
      </c>
      <c r="K244">
        <f t="shared" si="484"/>
        <v>0.75</v>
      </c>
      <c r="L244">
        <f t="shared" si="484"/>
        <v>0.75</v>
      </c>
      <c r="M244">
        <f t="shared" si="484"/>
        <v>0.75</v>
      </c>
      <c r="N244">
        <f t="shared" si="484"/>
        <v>0.75</v>
      </c>
      <c r="O244">
        <f t="shared" si="484"/>
        <v>0.75</v>
      </c>
      <c r="P244">
        <f t="shared" si="484"/>
        <v>0.75</v>
      </c>
      <c r="Q244">
        <f t="shared" si="484"/>
        <v>0.75</v>
      </c>
      <c r="R244">
        <f t="shared" si="484"/>
        <v>0.75</v>
      </c>
      <c r="S244">
        <f t="shared" si="485"/>
        <v>0.75</v>
      </c>
      <c r="T244">
        <f t="shared" si="485"/>
        <v>0.75</v>
      </c>
      <c r="U244">
        <f t="shared" si="485"/>
        <v>0.75</v>
      </c>
      <c r="V244">
        <f t="shared" si="485"/>
        <v>0.75</v>
      </c>
      <c r="W244">
        <f t="shared" si="485"/>
        <v>0.75</v>
      </c>
      <c r="X244">
        <f t="shared" si="485"/>
        <v>0.75</v>
      </c>
      <c r="Y244">
        <f t="shared" si="485"/>
        <v>0.75</v>
      </c>
      <c r="Z244">
        <f t="shared" si="485"/>
        <v>0.75</v>
      </c>
      <c r="AA244">
        <f t="shared" si="485"/>
        <v>0.75</v>
      </c>
      <c r="AB244">
        <f t="shared" si="485"/>
        <v>0.75</v>
      </c>
      <c r="AC244">
        <f t="shared" si="486"/>
        <v>0.75</v>
      </c>
      <c r="AD244">
        <f t="shared" si="486"/>
        <v>0.75</v>
      </c>
      <c r="AE244">
        <f t="shared" si="486"/>
        <v>0.75</v>
      </c>
      <c r="AF244">
        <f t="shared" si="486"/>
        <v>0.75</v>
      </c>
      <c r="AG244">
        <f t="shared" si="486"/>
        <v>0.75</v>
      </c>
      <c r="AH244">
        <f t="shared" si="486"/>
        <v>0.75</v>
      </c>
      <c r="AI244">
        <f t="shared" si="486"/>
        <v>0.75</v>
      </c>
      <c r="AJ244">
        <f t="shared" si="486"/>
        <v>0.75</v>
      </c>
      <c r="AK244">
        <f t="shared" si="486"/>
        <v>0.75</v>
      </c>
      <c r="AL244">
        <f t="shared" si="486"/>
        <v>0.75</v>
      </c>
      <c r="AM244">
        <f t="shared" si="487"/>
        <v>0.75</v>
      </c>
      <c r="AN244">
        <f t="shared" si="487"/>
        <v>0.75</v>
      </c>
      <c r="AO244">
        <f t="shared" si="487"/>
        <v>0.75</v>
      </c>
      <c r="AP244">
        <f t="shared" si="488"/>
        <v>0.75</v>
      </c>
      <c r="AQ244">
        <f t="shared" si="489"/>
        <v>0.75</v>
      </c>
      <c r="AR244">
        <f t="shared" si="489"/>
        <v>0.75</v>
      </c>
      <c r="AS244">
        <f t="shared" si="490"/>
        <v>0.75</v>
      </c>
      <c r="AT244">
        <f t="shared" si="490"/>
        <v>0.75</v>
      </c>
      <c r="AU244">
        <f t="shared" si="491"/>
        <v>0.75</v>
      </c>
      <c r="AV244">
        <f t="shared" si="492"/>
        <v>0.75</v>
      </c>
      <c r="AW244">
        <f t="shared" si="492"/>
        <v>0.75</v>
      </c>
      <c r="AX244">
        <f t="shared" si="492"/>
        <v>0.75</v>
      </c>
      <c r="AY244">
        <f t="shared" si="492"/>
        <v>0.75</v>
      </c>
      <c r="AZ244">
        <f t="shared" si="493"/>
        <v>0.75</v>
      </c>
      <c r="BA244">
        <f t="shared" si="494"/>
        <v>0.75</v>
      </c>
      <c r="BB244">
        <f t="shared" si="494"/>
        <v>0.75</v>
      </c>
      <c r="BC244">
        <f t="shared" si="494"/>
        <v>0.75</v>
      </c>
      <c r="BD244">
        <f t="shared" si="494"/>
        <v>0.75</v>
      </c>
      <c r="BE244">
        <f t="shared" si="495"/>
        <v>0.75</v>
      </c>
      <c r="BF244">
        <f t="shared" si="496"/>
        <v>0.75</v>
      </c>
      <c r="BG244">
        <f t="shared" si="496"/>
        <v>0.75</v>
      </c>
      <c r="BH244">
        <f t="shared" si="496"/>
        <v>0.75</v>
      </c>
      <c r="BI244">
        <f t="shared" si="496"/>
        <v>0.75</v>
      </c>
      <c r="BJ244">
        <f t="shared" si="497"/>
        <v>0.75</v>
      </c>
      <c r="BK244">
        <f t="shared" si="498"/>
        <v>0.75</v>
      </c>
    </row>
    <row r="245" spans="1:67" outlineLevel="1">
      <c r="A245">
        <v>4</v>
      </c>
      <c r="C245" s="12">
        <v>1.5</v>
      </c>
      <c r="D245" s="12">
        <v>1.5</v>
      </c>
      <c r="E245" s="12">
        <v>1.5</v>
      </c>
      <c r="F245" s="12">
        <v>1.5</v>
      </c>
      <c r="G245" s="12">
        <v>1.5</v>
      </c>
      <c r="H245" s="12">
        <v>1.5</v>
      </c>
      <c r="I245">
        <f t="shared" si="484"/>
        <v>1.5</v>
      </c>
      <c r="J245">
        <f t="shared" si="484"/>
        <v>1.5</v>
      </c>
      <c r="K245">
        <f t="shared" si="484"/>
        <v>1.5</v>
      </c>
      <c r="L245">
        <f t="shared" si="484"/>
        <v>1.5</v>
      </c>
      <c r="M245">
        <f t="shared" si="484"/>
        <v>1.5</v>
      </c>
      <c r="N245">
        <f t="shared" si="484"/>
        <v>1.5</v>
      </c>
      <c r="O245">
        <f t="shared" si="484"/>
        <v>1.5</v>
      </c>
      <c r="P245">
        <f t="shared" si="484"/>
        <v>1.5</v>
      </c>
      <c r="Q245">
        <f t="shared" si="484"/>
        <v>1.5</v>
      </c>
      <c r="R245">
        <f t="shared" si="484"/>
        <v>1.5</v>
      </c>
      <c r="S245">
        <f t="shared" si="485"/>
        <v>1.5</v>
      </c>
      <c r="T245">
        <f t="shared" si="485"/>
        <v>1.5</v>
      </c>
      <c r="U245">
        <f t="shared" si="485"/>
        <v>1.5</v>
      </c>
      <c r="V245">
        <f t="shared" si="485"/>
        <v>1.5</v>
      </c>
      <c r="W245">
        <f t="shared" si="485"/>
        <v>1.5</v>
      </c>
      <c r="X245">
        <f t="shared" si="485"/>
        <v>1.5</v>
      </c>
      <c r="Y245">
        <f t="shared" si="485"/>
        <v>1.5</v>
      </c>
      <c r="Z245">
        <f t="shared" si="485"/>
        <v>1.5</v>
      </c>
      <c r="AA245">
        <f t="shared" si="485"/>
        <v>1.5</v>
      </c>
      <c r="AB245">
        <f t="shared" si="485"/>
        <v>1.5</v>
      </c>
      <c r="AC245">
        <f t="shared" si="486"/>
        <v>1.5</v>
      </c>
      <c r="AD245">
        <f t="shared" si="486"/>
        <v>1.5</v>
      </c>
      <c r="AE245">
        <f t="shared" si="486"/>
        <v>1.5</v>
      </c>
      <c r="AF245">
        <f t="shared" si="486"/>
        <v>1.5</v>
      </c>
      <c r="AG245">
        <f t="shared" si="486"/>
        <v>1.5</v>
      </c>
      <c r="AH245">
        <f t="shared" si="486"/>
        <v>1.5</v>
      </c>
      <c r="AI245">
        <f t="shared" si="486"/>
        <v>1.5</v>
      </c>
      <c r="AJ245">
        <f t="shared" si="486"/>
        <v>1.5</v>
      </c>
      <c r="AK245">
        <f t="shared" si="486"/>
        <v>1.5</v>
      </c>
      <c r="AL245">
        <f t="shared" si="486"/>
        <v>1.5</v>
      </c>
      <c r="AM245">
        <f t="shared" si="487"/>
        <v>1.5</v>
      </c>
      <c r="AN245">
        <f t="shared" si="487"/>
        <v>1.5</v>
      </c>
      <c r="AO245">
        <f t="shared" si="487"/>
        <v>1.5</v>
      </c>
      <c r="AP245">
        <f t="shared" si="488"/>
        <v>1.5</v>
      </c>
      <c r="AQ245">
        <f t="shared" si="489"/>
        <v>1.5</v>
      </c>
      <c r="AR245">
        <f t="shared" si="489"/>
        <v>1.5</v>
      </c>
      <c r="AS245">
        <f t="shared" si="490"/>
        <v>1.5</v>
      </c>
      <c r="AT245">
        <f t="shared" si="490"/>
        <v>1.5</v>
      </c>
      <c r="AU245">
        <f t="shared" si="491"/>
        <v>1.5</v>
      </c>
      <c r="AV245">
        <f t="shared" si="492"/>
        <v>1.5</v>
      </c>
      <c r="AW245">
        <f t="shared" si="492"/>
        <v>1.5</v>
      </c>
      <c r="AX245">
        <f t="shared" si="492"/>
        <v>1.5</v>
      </c>
      <c r="AY245">
        <f t="shared" si="492"/>
        <v>1.5</v>
      </c>
      <c r="AZ245">
        <f t="shared" si="493"/>
        <v>1.5</v>
      </c>
      <c r="BA245">
        <f t="shared" si="494"/>
        <v>1.5</v>
      </c>
      <c r="BB245">
        <f t="shared" si="494"/>
        <v>1.5</v>
      </c>
      <c r="BC245">
        <f t="shared" si="494"/>
        <v>1.5</v>
      </c>
      <c r="BD245">
        <f t="shared" si="494"/>
        <v>1.5</v>
      </c>
      <c r="BE245">
        <f t="shared" si="495"/>
        <v>1.5</v>
      </c>
      <c r="BF245">
        <f t="shared" si="496"/>
        <v>1.5</v>
      </c>
      <c r="BG245">
        <f t="shared" si="496"/>
        <v>1.5</v>
      </c>
      <c r="BH245">
        <f t="shared" si="496"/>
        <v>1.5</v>
      </c>
      <c r="BI245">
        <f t="shared" si="496"/>
        <v>1.5</v>
      </c>
      <c r="BJ245">
        <f t="shared" si="497"/>
        <v>1.5</v>
      </c>
      <c r="BK245">
        <f t="shared" si="498"/>
        <v>1.5</v>
      </c>
    </row>
    <row r="246" spans="1:67" outlineLevel="1">
      <c r="A246">
        <v>5</v>
      </c>
      <c r="C246" s="12">
        <v>3</v>
      </c>
      <c r="D246" s="12">
        <v>3</v>
      </c>
      <c r="E246" s="12">
        <v>3</v>
      </c>
      <c r="F246" s="12">
        <v>3</v>
      </c>
      <c r="G246" s="12">
        <v>3</v>
      </c>
      <c r="H246" s="12">
        <v>3</v>
      </c>
      <c r="I246">
        <f t="shared" si="484"/>
        <v>3</v>
      </c>
      <c r="J246">
        <f t="shared" si="484"/>
        <v>3</v>
      </c>
      <c r="K246">
        <f t="shared" si="484"/>
        <v>3</v>
      </c>
      <c r="L246">
        <f t="shared" si="484"/>
        <v>3</v>
      </c>
      <c r="M246">
        <f t="shared" si="484"/>
        <v>3</v>
      </c>
      <c r="N246">
        <f t="shared" si="484"/>
        <v>3</v>
      </c>
      <c r="O246">
        <f t="shared" si="484"/>
        <v>3</v>
      </c>
      <c r="P246">
        <f t="shared" si="484"/>
        <v>3</v>
      </c>
      <c r="Q246">
        <f t="shared" si="484"/>
        <v>3</v>
      </c>
      <c r="R246">
        <f t="shared" si="484"/>
        <v>3</v>
      </c>
      <c r="S246">
        <f t="shared" si="485"/>
        <v>3</v>
      </c>
      <c r="T246">
        <f t="shared" si="485"/>
        <v>3</v>
      </c>
      <c r="U246">
        <f t="shared" si="485"/>
        <v>3</v>
      </c>
      <c r="V246">
        <f t="shared" si="485"/>
        <v>3</v>
      </c>
      <c r="W246">
        <f t="shared" si="485"/>
        <v>3</v>
      </c>
      <c r="X246">
        <f t="shared" si="485"/>
        <v>3</v>
      </c>
      <c r="Y246">
        <f t="shared" si="485"/>
        <v>3</v>
      </c>
      <c r="Z246">
        <f t="shared" si="485"/>
        <v>3</v>
      </c>
      <c r="AA246">
        <f t="shared" si="485"/>
        <v>3</v>
      </c>
      <c r="AB246">
        <f t="shared" si="485"/>
        <v>3</v>
      </c>
      <c r="AC246">
        <f t="shared" si="486"/>
        <v>3</v>
      </c>
      <c r="AD246">
        <f t="shared" si="486"/>
        <v>3</v>
      </c>
      <c r="AE246">
        <f t="shared" si="486"/>
        <v>3</v>
      </c>
      <c r="AF246">
        <f t="shared" si="486"/>
        <v>3</v>
      </c>
      <c r="AG246">
        <f t="shared" si="486"/>
        <v>3</v>
      </c>
      <c r="AH246">
        <f t="shared" si="486"/>
        <v>3</v>
      </c>
      <c r="AI246">
        <f t="shared" si="486"/>
        <v>3</v>
      </c>
      <c r="AJ246">
        <f t="shared" si="486"/>
        <v>3</v>
      </c>
      <c r="AK246">
        <f t="shared" si="486"/>
        <v>3</v>
      </c>
      <c r="AL246">
        <f t="shared" si="486"/>
        <v>3</v>
      </c>
      <c r="AM246">
        <f t="shared" si="487"/>
        <v>3</v>
      </c>
      <c r="AN246">
        <f t="shared" si="487"/>
        <v>3</v>
      </c>
      <c r="AO246">
        <f t="shared" si="487"/>
        <v>3</v>
      </c>
      <c r="AP246">
        <f t="shared" si="488"/>
        <v>3</v>
      </c>
      <c r="AQ246">
        <f t="shared" si="489"/>
        <v>3</v>
      </c>
      <c r="AR246">
        <f t="shared" si="489"/>
        <v>3</v>
      </c>
      <c r="AS246">
        <f t="shared" si="490"/>
        <v>3</v>
      </c>
      <c r="AT246">
        <f t="shared" si="490"/>
        <v>3</v>
      </c>
      <c r="AU246">
        <f t="shared" si="491"/>
        <v>3</v>
      </c>
      <c r="AV246">
        <f t="shared" si="492"/>
        <v>3</v>
      </c>
      <c r="AW246">
        <f t="shared" si="492"/>
        <v>3</v>
      </c>
      <c r="AX246">
        <f t="shared" si="492"/>
        <v>3</v>
      </c>
      <c r="AY246">
        <f t="shared" si="492"/>
        <v>3</v>
      </c>
      <c r="AZ246">
        <f t="shared" si="493"/>
        <v>3</v>
      </c>
      <c r="BA246">
        <f t="shared" si="494"/>
        <v>3</v>
      </c>
      <c r="BB246">
        <f t="shared" si="494"/>
        <v>3</v>
      </c>
      <c r="BC246">
        <f t="shared" si="494"/>
        <v>3</v>
      </c>
      <c r="BD246">
        <f t="shared" si="494"/>
        <v>3</v>
      </c>
      <c r="BE246">
        <f t="shared" si="495"/>
        <v>3</v>
      </c>
      <c r="BF246">
        <f t="shared" si="496"/>
        <v>3</v>
      </c>
      <c r="BG246">
        <f t="shared" si="496"/>
        <v>3</v>
      </c>
      <c r="BH246">
        <f t="shared" si="496"/>
        <v>3</v>
      </c>
      <c r="BI246">
        <f t="shared" si="496"/>
        <v>3</v>
      </c>
      <c r="BJ246">
        <f t="shared" si="497"/>
        <v>3</v>
      </c>
      <c r="BK246">
        <f t="shared" si="498"/>
        <v>3</v>
      </c>
    </row>
    <row r="247" spans="1:67" outlineLevel="1"/>
    <row r="249" spans="1:67">
      <c r="A249" s="246" t="s">
        <v>1162</v>
      </c>
    </row>
    <row r="250" spans="1:67" outlineLevel="1">
      <c r="A250" s="246"/>
      <c r="B250" s="245"/>
      <c r="C250" s="118" t="str">
        <f>d.RegionName</f>
        <v>GSW</v>
      </c>
      <c r="D250" s="118"/>
      <c r="E250" s="118"/>
      <c r="F250" s="118"/>
      <c r="G250" s="118"/>
      <c r="H250" s="118"/>
      <c r="I250" s="118"/>
      <c r="J250" s="118"/>
      <c r="K250" s="118"/>
      <c r="L250" s="118"/>
      <c r="M250" s="118"/>
      <c r="N250" s="118"/>
      <c r="O250" s="118"/>
      <c r="P250" s="118"/>
      <c r="Q250" s="118"/>
      <c r="R250" s="118"/>
      <c r="S250" s="443" t="s">
        <v>936</v>
      </c>
      <c r="T250" s="118"/>
      <c r="U250" s="118"/>
      <c r="V250" s="118"/>
      <c r="W250" s="118"/>
      <c r="X250" s="118"/>
      <c r="Y250" s="118"/>
      <c r="Z250" s="118"/>
      <c r="AA250" s="118"/>
      <c r="AB250" s="118"/>
      <c r="AC250" s="118"/>
      <c r="AD250" s="118"/>
      <c r="AE250" s="118"/>
      <c r="AF250" s="118"/>
      <c r="AG250" s="118"/>
      <c r="AH250" s="455"/>
      <c r="AI250" s="443" t="s">
        <v>1816</v>
      </c>
      <c r="AJ250" s="118"/>
      <c r="AK250" s="118"/>
      <c r="AL250" s="118"/>
      <c r="AM250" s="118"/>
      <c r="AN250" s="118"/>
      <c r="AO250" s="118"/>
      <c r="AP250" s="118"/>
      <c r="AQ250" s="118"/>
      <c r="AR250" s="118"/>
      <c r="AS250" s="118"/>
      <c r="AT250" s="118"/>
      <c r="AU250" s="118"/>
      <c r="AV250" s="118"/>
      <c r="AW250" s="118"/>
      <c r="AX250" s="455"/>
      <c r="AY250" s="443" t="s">
        <v>1817</v>
      </c>
      <c r="AZ250" s="118"/>
      <c r="BA250" s="118"/>
      <c r="BB250" s="118"/>
      <c r="BC250" s="118"/>
      <c r="BD250" s="118"/>
      <c r="BE250" s="118"/>
      <c r="BF250" s="118"/>
      <c r="BG250" s="118"/>
      <c r="BH250" s="118"/>
      <c r="BI250" s="118"/>
      <c r="BJ250" s="118"/>
      <c r="BK250" s="118"/>
      <c r="BL250" s="118"/>
      <c r="BM250" s="118"/>
      <c r="BN250" s="455"/>
    </row>
    <row r="251" spans="1:67" outlineLevel="1">
      <c r="A251" s="246"/>
      <c r="B251" s="245"/>
      <c r="C251" s="118" t="s">
        <v>1103</v>
      </c>
      <c r="D251" s="118"/>
      <c r="E251" s="118"/>
      <c r="F251" s="118"/>
      <c r="G251" s="118" t="s">
        <v>1104</v>
      </c>
      <c r="H251" s="118"/>
      <c r="I251" s="118"/>
      <c r="J251" s="118"/>
      <c r="K251" s="118" t="s">
        <v>1105</v>
      </c>
      <c r="L251" s="118"/>
      <c r="M251" s="118"/>
      <c r="N251" s="118"/>
      <c r="O251" s="118" t="s">
        <v>863</v>
      </c>
      <c r="P251" s="118"/>
      <c r="Q251" s="118"/>
      <c r="R251" s="118"/>
      <c r="S251" s="443" t="s">
        <v>1103</v>
      </c>
      <c r="T251" s="118"/>
      <c r="U251" s="118"/>
      <c r="V251" s="118"/>
      <c r="W251" s="118" t="s">
        <v>1104</v>
      </c>
      <c r="X251" s="118"/>
      <c r="Y251" s="118"/>
      <c r="Z251" s="118"/>
      <c r="AA251" s="118" t="s">
        <v>1105</v>
      </c>
      <c r="AB251" s="118"/>
      <c r="AC251" s="118"/>
      <c r="AD251" s="118"/>
      <c r="AE251" s="118" t="s">
        <v>863</v>
      </c>
      <c r="AF251" s="118"/>
      <c r="AG251" s="118"/>
      <c r="AH251" s="455"/>
      <c r="AI251" s="443" t="s">
        <v>1103</v>
      </c>
      <c r="AJ251" s="118"/>
      <c r="AK251" s="118"/>
      <c r="AL251" s="118"/>
      <c r="AM251" s="118" t="s">
        <v>1104</v>
      </c>
      <c r="AN251" s="118"/>
      <c r="AO251" s="118"/>
      <c r="AP251" s="118"/>
      <c r="AQ251" s="118" t="s">
        <v>1105</v>
      </c>
      <c r="AR251" s="118"/>
      <c r="AS251" s="118"/>
      <c r="AT251" s="118"/>
      <c r="AU251" s="118" t="s">
        <v>863</v>
      </c>
      <c r="AV251" s="118"/>
      <c r="AW251" s="118"/>
      <c r="AX251" s="455"/>
      <c r="AY251" s="443" t="s">
        <v>1103</v>
      </c>
      <c r="AZ251" s="118"/>
      <c r="BA251" s="118"/>
      <c r="BB251" s="118"/>
      <c r="BC251" s="118" t="s">
        <v>1104</v>
      </c>
      <c r="BD251" s="118"/>
      <c r="BE251" s="118"/>
      <c r="BF251" s="118"/>
      <c r="BG251" s="118" t="s">
        <v>1105</v>
      </c>
      <c r="BH251" s="118"/>
      <c r="BI251" s="118"/>
      <c r="BJ251" s="118"/>
      <c r="BK251" s="118" t="s">
        <v>863</v>
      </c>
      <c r="BL251" s="118"/>
      <c r="BM251" s="118"/>
      <c r="BN251" s="455"/>
    </row>
    <row r="252" spans="1:67" outlineLevel="1">
      <c r="A252" s="246"/>
      <c r="B252" s="245"/>
      <c r="C252" s="547" t="s">
        <v>1407</v>
      </c>
      <c r="D252" s="510" t="s">
        <v>1408</v>
      </c>
      <c r="E252" s="510" t="s">
        <v>1409</v>
      </c>
      <c r="F252" s="510" t="s">
        <v>1410</v>
      </c>
      <c r="G252" s="510" t="s">
        <v>1407</v>
      </c>
      <c r="H252" s="510" t="s">
        <v>1408</v>
      </c>
      <c r="I252" s="510" t="s">
        <v>1409</v>
      </c>
      <c r="J252" s="510" t="s">
        <v>1410</v>
      </c>
      <c r="K252" s="510" t="s">
        <v>1407</v>
      </c>
      <c r="L252" s="510" t="s">
        <v>1408</v>
      </c>
      <c r="M252" s="510" t="s">
        <v>1409</v>
      </c>
      <c r="N252" s="510" t="s">
        <v>1410</v>
      </c>
      <c r="O252" s="510" t="s">
        <v>1407</v>
      </c>
      <c r="P252" s="510" t="s">
        <v>1408</v>
      </c>
      <c r="Q252" s="510" t="s">
        <v>1409</v>
      </c>
      <c r="R252" s="548" t="s">
        <v>1410</v>
      </c>
      <c r="S252" s="547" t="s">
        <v>1407</v>
      </c>
      <c r="T252" s="510" t="s">
        <v>1408</v>
      </c>
      <c r="U252" s="510" t="s">
        <v>1409</v>
      </c>
      <c r="V252" s="510" t="s">
        <v>1410</v>
      </c>
      <c r="W252" s="510" t="s">
        <v>1407</v>
      </c>
      <c r="X252" s="510" t="s">
        <v>1408</v>
      </c>
      <c r="Y252" s="510" t="s">
        <v>1409</v>
      </c>
      <c r="Z252" s="510" t="s">
        <v>1410</v>
      </c>
      <c r="AA252" s="510" t="s">
        <v>1407</v>
      </c>
      <c r="AB252" s="510" t="s">
        <v>1408</v>
      </c>
      <c r="AC252" s="510" t="s">
        <v>1409</v>
      </c>
      <c r="AD252" s="510" t="s">
        <v>1410</v>
      </c>
      <c r="AE252" s="510" t="s">
        <v>1407</v>
      </c>
      <c r="AF252" s="510" t="s">
        <v>1408</v>
      </c>
      <c r="AG252" s="510" t="s">
        <v>1409</v>
      </c>
      <c r="AH252" s="548" t="s">
        <v>1410</v>
      </c>
      <c r="AI252" s="547" t="s">
        <v>1407</v>
      </c>
      <c r="AJ252" s="510" t="s">
        <v>1408</v>
      </c>
      <c r="AK252" s="510" t="s">
        <v>1409</v>
      </c>
      <c r="AL252" s="510" t="s">
        <v>1410</v>
      </c>
      <c r="AM252" s="510" t="s">
        <v>1407</v>
      </c>
      <c r="AN252" s="510" t="s">
        <v>1408</v>
      </c>
      <c r="AO252" s="510" t="s">
        <v>1409</v>
      </c>
      <c r="AP252" s="510" t="s">
        <v>1410</v>
      </c>
      <c r="AQ252" s="510" t="s">
        <v>1407</v>
      </c>
      <c r="AR252" s="510" t="s">
        <v>1408</v>
      </c>
      <c r="AS252" s="510" t="s">
        <v>1409</v>
      </c>
      <c r="AT252" s="510" t="s">
        <v>1410</v>
      </c>
      <c r="AU252" s="510" t="s">
        <v>1407</v>
      </c>
      <c r="AV252" s="510" t="s">
        <v>1408</v>
      </c>
      <c r="AW252" s="510" t="s">
        <v>1409</v>
      </c>
      <c r="AX252" s="548" t="s">
        <v>1410</v>
      </c>
      <c r="AY252" s="547" t="s">
        <v>1407</v>
      </c>
      <c r="AZ252" s="510" t="s">
        <v>1408</v>
      </c>
      <c r="BA252" s="510" t="s">
        <v>1409</v>
      </c>
      <c r="BB252" s="510" t="s">
        <v>1410</v>
      </c>
      <c r="BC252" s="510" t="s">
        <v>1407</v>
      </c>
      <c r="BD252" s="510" t="s">
        <v>1408</v>
      </c>
      <c r="BE252" s="510" t="s">
        <v>1409</v>
      </c>
      <c r="BF252" s="510" t="s">
        <v>1410</v>
      </c>
      <c r="BG252" s="510" t="s">
        <v>1407</v>
      </c>
      <c r="BH252" s="510" t="s">
        <v>1408</v>
      </c>
      <c r="BI252" s="510" t="s">
        <v>1409</v>
      </c>
      <c r="BJ252" s="510" t="s">
        <v>1410</v>
      </c>
      <c r="BK252" s="510" t="s">
        <v>1407</v>
      </c>
      <c r="BL252" s="510" t="s">
        <v>1408</v>
      </c>
      <c r="BM252" s="510" t="s">
        <v>1409</v>
      </c>
      <c r="BN252" s="548" t="s">
        <v>1410</v>
      </c>
    </row>
    <row r="253" spans="1:67" ht="24.75" outlineLevel="2">
      <c r="A253" t="s">
        <v>1725</v>
      </c>
      <c r="B253" s="50" t="str">
        <f>"Timing 1 - Wean to Join
"&amp;$B$202&amp;""</f>
        <v>Timing 1 - Wean to Join
Standard (7mo)</v>
      </c>
      <c r="C253" s="248">
        <f t="shared" ref="C253:C256" si="499">CHOOSE(d.Region,S253,AI253,AY253)</f>
        <v>0</v>
      </c>
      <c r="D253" s="248">
        <f t="shared" ref="D253:D256" si="500">CHOOSE(d.Region,T253,AJ253,AZ253)</f>
        <v>0</v>
      </c>
      <c r="E253" s="248">
        <f t="shared" ref="E253:E256" si="501">CHOOSE(d.Region,U253,AK253,BA253)</f>
        <v>0</v>
      </c>
      <c r="F253" s="248">
        <f t="shared" ref="F253:F256" si="502">CHOOSE(d.Region,V253,AL253,BB253)</f>
        <v>0</v>
      </c>
      <c r="G253" s="248">
        <f t="shared" ref="G253:G256" si="503">CHOOSE(d.Region,W253,AM253,BC253)</f>
        <v>0</v>
      </c>
      <c r="H253" s="248">
        <f t="shared" ref="H253:H256" si="504">CHOOSE(d.Region,X253,AN253,BD253)</f>
        <v>0</v>
      </c>
      <c r="I253" s="248">
        <f t="shared" ref="I253:I256" si="505">CHOOSE(d.Region,Y253,AO253,BE253)</f>
        <v>0</v>
      </c>
      <c r="J253" s="248">
        <f t="shared" ref="J253:J256" si="506">CHOOSE(d.Region,Z253,AP253,BF253)</f>
        <v>0</v>
      </c>
      <c r="K253" s="248">
        <f t="shared" ref="K253:K256" si="507">CHOOSE(d.Region,AA253,AQ253,BG253)</f>
        <v>0</v>
      </c>
      <c r="L253" s="248">
        <f t="shared" ref="L253:L256" si="508">CHOOSE(d.Region,AB253,AR253,BH253)</f>
        <v>0</v>
      </c>
      <c r="M253" s="248">
        <f t="shared" ref="M253:M256" si="509">CHOOSE(d.Region,AC253,AS253,BI253)</f>
        <v>0</v>
      </c>
      <c r="N253" s="248">
        <f t="shared" ref="N253:N256" si="510">CHOOSE(d.Region,AD253,AT253,BJ253)</f>
        <v>0</v>
      </c>
      <c r="O253" s="248">
        <f t="shared" ref="O253:O256" si="511">CHOOSE(d.Region,AE253,AU253,BK253)</f>
        <v>0</v>
      </c>
      <c r="P253" s="248">
        <f t="shared" ref="P253:P256" si="512">CHOOSE(d.Region,AF253,AV253,BL253)</f>
        <v>0</v>
      </c>
      <c r="Q253" s="248">
        <f t="shared" ref="Q253:Q256" si="513">CHOOSE(d.Region,AG253,AW253,BM253)</f>
        <v>0</v>
      </c>
      <c r="R253" s="440">
        <f t="shared" ref="R253:R256" si="514">CHOOSE(d.Region,AH253,AX253,BN253)</f>
        <v>0</v>
      </c>
      <c r="S253" s="451"/>
      <c r="T253" s="249"/>
      <c r="U253" s="249"/>
      <c r="V253" s="249"/>
      <c r="W253" s="249"/>
      <c r="X253" s="249"/>
      <c r="Y253" s="249"/>
      <c r="Z253" s="249"/>
      <c r="AA253" s="249"/>
      <c r="AB253" s="249"/>
      <c r="AC253" s="249"/>
      <c r="AD253" s="249"/>
      <c r="AE253" s="249"/>
      <c r="AF253" s="249"/>
      <c r="AG253" s="249"/>
      <c r="AH253" s="462"/>
      <c r="AI253" s="451"/>
      <c r="AJ253" s="249"/>
      <c r="AK253" s="249"/>
      <c r="AL253" s="249"/>
      <c r="AM253" s="249"/>
      <c r="AN253" s="249"/>
      <c r="AO253" s="249"/>
      <c r="AP253" s="249"/>
      <c r="AQ253" s="249"/>
      <c r="AR253" s="249"/>
      <c r="AS253" s="249"/>
      <c r="AT253" s="249"/>
      <c r="AU253" s="249"/>
      <c r="AV253" s="249"/>
      <c r="AW253" s="249"/>
      <c r="AX253" s="462"/>
      <c r="AY253" s="451"/>
      <c r="AZ253" s="249"/>
      <c r="BA253" s="249"/>
      <c r="BB253" s="249"/>
      <c r="BC253" s="249"/>
      <c r="BD253" s="249"/>
      <c r="BE253" s="249"/>
      <c r="BF253" s="249"/>
      <c r="BG253" s="249"/>
      <c r="BH253" s="249"/>
      <c r="BI253" s="249"/>
      <c r="BJ253" s="249"/>
      <c r="BK253" s="249"/>
      <c r="BL253" s="249"/>
      <c r="BM253" s="249"/>
      <c r="BN253" s="462"/>
      <c r="BO253" s="250" t="s">
        <v>1412</v>
      </c>
    </row>
    <row r="254" spans="1:67" outlineLevel="2">
      <c r="B254" s="51" t="str">
        <f>$B$203&amp;""</f>
        <v>Early</v>
      </c>
      <c r="C254" s="251">
        <f t="shared" si="499"/>
        <v>0</v>
      </c>
      <c r="D254" s="251">
        <f t="shared" si="500"/>
        <v>0</v>
      </c>
      <c r="E254" s="251">
        <f t="shared" si="501"/>
        <v>0</v>
      </c>
      <c r="F254" s="251">
        <f t="shared" si="502"/>
        <v>0</v>
      </c>
      <c r="G254" s="251">
        <f t="shared" si="503"/>
        <v>0</v>
      </c>
      <c r="H254" s="251">
        <f t="shared" si="504"/>
        <v>0</v>
      </c>
      <c r="I254" s="251">
        <f t="shared" si="505"/>
        <v>0</v>
      </c>
      <c r="J254" s="251">
        <f t="shared" si="506"/>
        <v>0</v>
      </c>
      <c r="K254" s="251">
        <f t="shared" si="507"/>
        <v>0</v>
      </c>
      <c r="L254" s="251">
        <f t="shared" si="508"/>
        <v>0</v>
      </c>
      <c r="M254" s="251">
        <f t="shared" si="509"/>
        <v>0</v>
      </c>
      <c r="N254" s="251">
        <f t="shared" si="510"/>
        <v>0</v>
      </c>
      <c r="O254" s="251">
        <f t="shared" si="511"/>
        <v>0</v>
      </c>
      <c r="P254" s="251">
        <f t="shared" si="512"/>
        <v>0</v>
      </c>
      <c r="Q254" s="251">
        <f t="shared" si="513"/>
        <v>0</v>
      </c>
      <c r="R254" s="441">
        <f t="shared" si="514"/>
        <v>0</v>
      </c>
      <c r="S254" s="452"/>
      <c r="T254" s="453"/>
      <c r="U254" s="453"/>
      <c r="V254" s="453"/>
      <c r="W254" s="453"/>
      <c r="X254" s="453"/>
      <c r="Y254" s="453"/>
      <c r="Z254" s="453"/>
      <c r="AA254" s="453"/>
      <c r="AB254" s="453"/>
      <c r="AC254" s="453"/>
      <c r="AD254" s="453"/>
      <c r="AE254" s="453"/>
      <c r="AF254" s="453"/>
      <c r="AG254" s="453"/>
      <c r="AH254" s="463"/>
      <c r="AI254" s="452"/>
      <c r="AJ254" s="453"/>
      <c r="AK254" s="453"/>
      <c r="AL254" s="453"/>
      <c r="AM254" s="453"/>
      <c r="AN254" s="453"/>
      <c r="AO254" s="453"/>
      <c r="AP254" s="453"/>
      <c r="AQ254" s="453"/>
      <c r="AR254" s="453"/>
      <c r="AS254" s="453"/>
      <c r="AT254" s="453"/>
      <c r="AU254" s="453"/>
      <c r="AV254" s="453"/>
      <c r="AW254" s="453"/>
      <c r="AX254" s="463"/>
      <c r="AY254" s="452"/>
      <c r="AZ254" s="453"/>
      <c r="BA254" s="453"/>
      <c r="BB254" s="453"/>
      <c r="BC254" s="453"/>
      <c r="BD254" s="453"/>
      <c r="BE254" s="453"/>
      <c r="BF254" s="453"/>
      <c r="BG254" s="453"/>
      <c r="BH254" s="453"/>
      <c r="BI254" s="453"/>
      <c r="BJ254" s="453"/>
      <c r="BK254" s="453"/>
      <c r="BL254" s="453"/>
      <c r="BM254" s="453"/>
      <c r="BN254" s="463"/>
      <c r="BO254" s="252"/>
    </row>
    <row r="255" spans="1:67" outlineLevel="2">
      <c r="B255" s="51" t="str">
        <f>$B$204&amp;""</f>
        <v>Middle</v>
      </c>
      <c r="C255" s="251">
        <f t="shared" si="499"/>
        <v>0</v>
      </c>
      <c r="D255" s="251">
        <f t="shared" si="500"/>
        <v>0</v>
      </c>
      <c r="E255" s="251">
        <f t="shared" si="501"/>
        <v>0</v>
      </c>
      <c r="F255" s="251">
        <f t="shared" si="502"/>
        <v>0</v>
      </c>
      <c r="G255" s="251">
        <f t="shared" si="503"/>
        <v>0</v>
      </c>
      <c r="H255" s="251">
        <f t="shared" si="504"/>
        <v>0</v>
      </c>
      <c r="I255" s="251">
        <f t="shared" si="505"/>
        <v>0</v>
      </c>
      <c r="J255" s="251">
        <f t="shared" si="506"/>
        <v>0</v>
      </c>
      <c r="K255" s="251">
        <f t="shared" si="507"/>
        <v>0</v>
      </c>
      <c r="L255" s="251">
        <f t="shared" si="508"/>
        <v>0</v>
      </c>
      <c r="M255" s="251">
        <f t="shared" si="509"/>
        <v>0</v>
      </c>
      <c r="N255" s="251">
        <f t="shared" si="510"/>
        <v>0</v>
      </c>
      <c r="O255" s="251">
        <f t="shared" si="511"/>
        <v>0</v>
      </c>
      <c r="P255" s="251">
        <f t="shared" si="512"/>
        <v>0</v>
      </c>
      <c r="Q255" s="251">
        <f t="shared" si="513"/>
        <v>0</v>
      </c>
      <c r="R255" s="441">
        <f t="shared" si="514"/>
        <v>0</v>
      </c>
      <c r="S255" s="452"/>
      <c r="T255" s="453"/>
      <c r="U255" s="453"/>
      <c r="V255" s="453"/>
      <c r="W255" s="453"/>
      <c r="X255" s="453"/>
      <c r="Y255" s="453"/>
      <c r="Z255" s="453"/>
      <c r="AA255" s="453"/>
      <c r="AB255" s="453"/>
      <c r="AC255" s="453"/>
      <c r="AD255" s="453"/>
      <c r="AE255" s="453"/>
      <c r="AF255" s="453"/>
      <c r="AG255" s="453"/>
      <c r="AH255" s="463"/>
      <c r="AI255" s="452"/>
      <c r="AJ255" s="453"/>
      <c r="AK255" s="453"/>
      <c r="AL255" s="453"/>
      <c r="AM255" s="453"/>
      <c r="AN255" s="453"/>
      <c r="AO255" s="453"/>
      <c r="AP255" s="453"/>
      <c r="AQ255" s="453"/>
      <c r="AR255" s="453"/>
      <c r="AS255" s="453"/>
      <c r="AT255" s="453"/>
      <c r="AU255" s="453"/>
      <c r="AV255" s="453"/>
      <c r="AW255" s="453"/>
      <c r="AX255" s="463"/>
      <c r="AY255" s="452"/>
      <c r="AZ255" s="453"/>
      <c r="BA255" s="453"/>
      <c r="BB255" s="453"/>
      <c r="BC255" s="453"/>
      <c r="BD255" s="453"/>
      <c r="BE255" s="453"/>
      <c r="BF255" s="453"/>
      <c r="BG255" s="453"/>
      <c r="BH255" s="453"/>
      <c r="BI255" s="453"/>
      <c r="BJ255" s="453"/>
      <c r="BK255" s="453"/>
      <c r="BL255" s="453"/>
      <c r="BM255" s="453"/>
      <c r="BN255" s="463"/>
    </row>
    <row r="256" spans="1:67" outlineLevel="2">
      <c r="B256" s="51" t="str">
        <f>$B$205&amp;""</f>
        <v>Late</v>
      </c>
      <c r="C256" s="251">
        <f t="shared" si="499"/>
        <v>0</v>
      </c>
      <c r="D256" s="251">
        <f t="shared" si="500"/>
        <v>0</v>
      </c>
      <c r="E256" s="251">
        <f t="shared" si="501"/>
        <v>0</v>
      </c>
      <c r="F256" s="251">
        <f t="shared" si="502"/>
        <v>0</v>
      </c>
      <c r="G256" s="251">
        <f t="shared" si="503"/>
        <v>0</v>
      </c>
      <c r="H256" s="251">
        <f t="shared" si="504"/>
        <v>0</v>
      </c>
      <c r="I256" s="251">
        <f t="shared" si="505"/>
        <v>0</v>
      </c>
      <c r="J256" s="251">
        <f t="shared" si="506"/>
        <v>0</v>
      </c>
      <c r="K256" s="251">
        <f t="shared" si="507"/>
        <v>0</v>
      </c>
      <c r="L256" s="251">
        <f t="shared" si="508"/>
        <v>0</v>
      </c>
      <c r="M256" s="251">
        <f t="shared" si="509"/>
        <v>0</v>
      </c>
      <c r="N256" s="251">
        <f t="shared" si="510"/>
        <v>0</v>
      </c>
      <c r="O256" s="251">
        <f t="shared" si="511"/>
        <v>0</v>
      </c>
      <c r="P256" s="251">
        <f t="shared" si="512"/>
        <v>0</v>
      </c>
      <c r="Q256" s="251">
        <f t="shared" si="513"/>
        <v>0</v>
      </c>
      <c r="R256" s="441">
        <f t="shared" si="514"/>
        <v>0</v>
      </c>
      <c r="S256" s="452"/>
      <c r="T256" s="453"/>
      <c r="U256" s="453"/>
      <c r="V256" s="453"/>
      <c r="W256" s="453"/>
      <c r="X256" s="453"/>
      <c r="Y256" s="453"/>
      <c r="Z256" s="453"/>
      <c r="AA256" s="453"/>
      <c r="AB256" s="453"/>
      <c r="AC256" s="453"/>
      <c r="AD256" s="453"/>
      <c r="AE256" s="453"/>
      <c r="AF256" s="453"/>
      <c r="AG256" s="453"/>
      <c r="AH256" s="463"/>
      <c r="AI256" s="452"/>
      <c r="AJ256" s="453"/>
      <c r="AK256" s="453"/>
      <c r="AL256" s="453"/>
      <c r="AM256" s="453"/>
      <c r="AN256" s="453"/>
      <c r="AO256" s="453"/>
      <c r="AP256" s="453"/>
      <c r="AQ256" s="453"/>
      <c r="AR256" s="453"/>
      <c r="AS256" s="453"/>
      <c r="AT256" s="453"/>
      <c r="AU256" s="453"/>
      <c r="AV256" s="453"/>
      <c r="AW256" s="453"/>
      <c r="AX256" s="463"/>
      <c r="AY256" s="452"/>
      <c r="AZ256" s="453"/>
      <c r="BA256" s="453"/>
      <c r="BB256" s="453"/>
      <c r="BC256" s="453"/>
      <c r="BD256" s="453"/>
      <c r="BE256" s="453"/>
      <c r="BF256" s="453"/>
      <c r="BG256" s="453"/>
      <c r="BH256" s="453"/>
      <c r="BI256" s="453"/>
      <c r="BJ256" s="453"/>
      <c r="BK256" s="453"/>
      <c r="BL256" s="453"/>
      <c r="BM256" s="453"/>
      <c r="BN256" s="463"/>
    </row>
    <row r="257" spans="2:67" outlineLevel="2">
      <c r="B257" s="51" t="s">
        <v>1552</v>
      </c>
      <c r="C257" s="251">
        <f t="shared" ref="C257:C259" si="515">CHOOSE(d.Region,S257,AI257,AY257)</f>
        <v>0</v>
      </c>
      <c r="D257" s="251">
        <f t="shared" ref="D257:D259" si="516">CHOOSE(d.Region,T257,AJ257,AZ257)</f>
        <v>0</v>
      </c>
      <c r="E257" s="251">
        <f t="shared" ref="E257:E259" si="517">CHOOSE(d.Region,U257,AK257,BA257)</f>
        <v>0</v>
      </c>
      <c r="F257" s="251">
        <f t="shared" ref="F257:F259" si="518">CHOOSE(d.Region,V257,AL257,BB257)</f>
        <v>0</v>
      </c>
      <c r="G257" s="251">
        <f t="shared" ref="G257:G259" si="519">CHOOSE(d.Region,W257,AM257,BC257)</f>
        <v>0</v>
      </c>
      <c r="H257" s="251">
        <f t="shared" ref="H257:H259" si="520">CHOOSE(d.Region,X257,AN257,BD257)</f>
        <v>0</v>
      </c>
      <c r="I257" s="251">
        <f t="shared" ref="I257:I259" si="521">CHOOSE(d.Region,Y257,AO257,BE257)</f>
        <v>0</v>
      </c>
      <c r="J257" s="251">
        <f t="shared" ref="J257:J259" si="522">CHOOSE(d.Region,Z257,AP257,BF257)</f>
        <v>0</v>
      </c>
      <c r="K257" s="251">
        <f t="shared" ref="K257:K259" si="523">CHOOSE(d.Region,AA257,AQ257,BG257)</f>
        <v>0</v>
      </c>
      <c r="L257" s="251">
        <f t="shared" ref="L257:L259" si="524">CHOOSE(d.Region,AB257,AR257,BH257)</f>
        <v>0</v>
      </c>
      <c r="M257" s="251">
        <f t="shared" ref="M257:M259" si="525">CHOOSE(d.Region,AC257,AS257,BI257)</f>
        <v>0</v>
      </c>
      <c r="N257" s="251">
        <f t="shared" ref="N257:N259" si="526">CHOOSE(d.Region,AD257,AT257,BJ257)</f>
        <v>0</v>
      </c>
      <c r="O257" s="251">
        <f t="shared" ref="O257:O259" si="527">CHOOSE(d.Region,AE257,AU257,BK257)</f>
        <v>0</v>
      </c>
      <c r="P257" s="251">
        <f t="shared" ref="P257:P259" si="528">CHOOSE(d.Region,AF257,AV257,BL257)</f>
        <v>0</v>
      </c>
      <c r="Q257" s="251">
        <f t="shared" ref="Q257:Q259" si="529">CHOOSE(d.Region,AG257,AW257,BM257)</f>
        <v>0</v>
      </c>
      <c r="R257" s="441">
        <f t="shared" ref="R257:R259" si="530">CHOOSE(d.Region,AH257,AX257,BN257)</f>
        <v>0</v>
      </c>
      <c r="S257" s="473"/>
      <c r="T257" s="474"/>
      <c r="U257" s="474"/>
      <c r="V257" s="474"/>
      <c r="W257" s="474"/>
      <c r="X257" s="474"/>
      <c r="Y257" s="474"/>
      <c r="Z257" s="474"/>
      <c r="AA257" s="474"/>
      <c r="AB257" s="474"/>
      <c r="AC257" s="474"/>
      <c r="AD257" s="474"/>
      <c r="AE257" s="474"/>
      <c r="AF257" s="474"/>
      <c r="AG257" s="474"/>
      <c r="AH257" s="475"/>
      <c r="AI257" s="473"/>
      <c r="AJ257" s="474"/>
      <c r="AK257" s="474"/>
      <c r="AL257" s="474"/>
      <c r="AM257" s="474"/>
      <c r="AN257" s="474"/>
      <c r="AO257" s="474"/>
      <c r="AP257" s="474"/>
      <c r="AQ257" s="474"/>
      <c r="AR257" s="474"/>
      <c r="AS257" s="474"/>
      <c r="AT257" s="474"/>
      <c r="AU257" s="474"/>
      <c r="AV257" s="474"/>
      <c r="AW257" s="474"/>
      <c r="AX257" s="475"/>
      <c r="AY257" s="473"/>
      <c r="AZ257" s="474"/>
      <c r="BA257" s="474"/>
      <c r="BB257" s="474"/>
      <c r="BC257" s="474"/>
      <c r="BD257" s="474"/>
      <c r="BE257" s="474"/>
      <c r="BF257" s="474"/>
      <c r="BG257" s="474"/>
      <c r="BH257" s="474"/>
      <c r="BI257" s="474"/>
      <c r="BJ257" s="474"/>
      <c r="BK257" s="474"/>
      <c r="BL257" s="474"/>
      <c r="BM257" s="474"/>
      <c r="BN257" s="475"/>
    </row>
    <row r="258" spans="2:67" outlineLevel="1">
      <c r="B258" s="51" t="str">
        <f t="shared" ref="B258" si="531">$B$207&amp;""</f>
        <v>7mo with 0% mated</v>
      </c>
      <c r="C258" s="251">
        <f t="shared" si="515"/>
        <v>0</v>
      </c>
      <c r="D258" s="251">
        <f t="shared" si="516"/>
        <v>0</v>
      </c>
      <c r="E258" s="251">
        <f t="shared" si="517"/>
        <v>0</v>
      </c>
      <c r="F258" s="251">
        <f t="shared" si="518"/>
        <v>0</v>
      </c>
      <c r="G258" s="251">
        <f t="shared" si="519"/>
        <v>0</v>
      </c>
      <c r="H258" s="251">
        <f t="shared" si="520"/>
        <v>0</v>
      </c>
      <c r="I258" s="251">
        <f t="shared" si="521"/>
        <v>0</v>
      </c>
      <c r="J258" s="251">
        <f t="shared" si="522"/>
        <v>0</v>
      </c>
      <c r="K258" s="251">
        <f t="shared" si="523"/>
        <v>0</v>
      </c>
      <c r="L258" s="251">
        <f t="shared" si="524"/>
        <v>0</v>
      </c>
      <c r="M258" s="251">
        <f t="shared" si="525"/>
        <v>0</v>
      </c>
      <c r="N258" s="251">
        <f t="shared" si="526"/>
        <v>0</v>
      </c>
      <c r="O258" s="251">
        <f t="shared" si="527"/>
        <v>0</v>
      </c>
      <c r="P258" s="251">
        <f t="shared" si="528"/>
        <v>0</v>
      </c>
      <c r="Q258" s="251">
        <f t="shared" si="529"/>
        <v>0</v>
      </c>
      <c r="R258" s="441">
        <f t="shared" si="530"/>
        <v>0</v>
      </c>
      <c r="S258" s="473"/>
      <c r="T258" s="474"/>
      <c r="U258" s="474"/>
      <c r="V258" s="474"/>
      <c r="W258" s="474"/>
      <c r="X258" s="474"/>
      <c r="Y258" s="474"/>
      <c r="Z258" s="474"/>
      <c r="AA258" s="474"/>
      <c r="AB258" s="474"/>
      <c r="AC258" s="474"/>
      <c r="AD258" s="474"/>
      <c r="AE258" s="474"/>
      <c r="AF258" s="474"/>
      <c r="AG258" s="474"/>
      <c r="AH258" s="475"/>
      <c r="AI258" s="473"/>
      <c r="AJ258" s="474"/>
      <c r="AK258" s="474"/>
      <c r="AL258" s="474"/>
      <c r="AM258" s="474"/>
      <c r="AN258" s="474"/>
      <c r="AO258" s="474"/>
      <c r="AP258" s="474"/>
      <c r="AQ258" s="474"/>
      <c r="AR258" s="474"/>
      <c r="AS258" s="474"/>
      <c r="AT258" s="474"/>
      <c r="AU258" s="474"/>
      <c r="AV258" s="474"/>
      <c r="AW258" s="474"/>
      <c r="AX258" s="475"/>
      <c r="AY258" s="473"/>
      <c r="AZ258" s="474"/>
      <c r="BA258" s="474"/>
      <c r="BB258" s="474"/>
      <c r="BC258" s="474"/>
      <c r="BD258" s="474"/>
      <c r="BE258" s="474"/>
      <c r="BF258" s="474"/>
      <c r="BG258" s="474"/>
      <c r="BH258" s="474"/>
      <c r="BI258" s="474"/>
      <c r="BJ258" s="474"/>
      <c r="BK258" s="474"/>
      <c r="BL258" s="474"/>
      <c r="BM258" s="474"/>
      <c r="BN258" s="475"/>
      <c r="BO258" s="252"/>
    </row>
    <row r="259" spans="2:67" outlineLevel="1">
      <c r="B259" s="51" t="s">
        <v>1698</v>
      </c>
      <c r="C259" s="251">
        <f t="shared" si="515"/>
        <v>0</v>
      </c>
      <c r="D259" s="251">
        <f t="shared" si="516"/>
        <v>0</v>
      </c>
      <c r="E259" s="251">
        <f t="shared" si="517"/>
        <v>0</v>
      </c>
      <c r="F259" s="251">
        <f t="shared" si="518"/>
        <v>0</v>
      </c>
      <c r="G259" s="251">
        <f t="shared" si="519"/>
        <v>0</v>
      </c>
      <c r="H259" s="251">
        <f t="shared" si="520"/>
        <v>0</v>
      </c>
      <c r="I259" s="251">
        <f t="shared" si="521"/>
        <v>0</v>
      </c>
      <c r="J259" s="251">
        <f t="shared" si="522"/>
        <v>0</v>
      </c>
      <c r="K259" s="251">
        <f t="shared" si="523"/>
        <v>0</v>
      </c>
      <c r="L259" s="251">
        <f t="shared" si="524"/>
        <v>0</v>
      </c>
      <c r="M259" s="251">
        <f t="shared" si="525"/>
        <v>0</v>
      </c>
      <c r="N259" s="251">
        <f t="shared" si="526"/>
        <v>0</v>
      </c>
      <c r="O259" s="251">
        <f t="shared" si="527"/>
        <v>0</v>
      </c>
      <c r="P259" s="251">
        <f t="shared" si="528"/>
        <v>0</v>
      </c>
      <c r="Q259" s="251">
        <f t="shared" si="529"/>
        <v>0</v>
      </c>
      <c r="R259" s="441">
        <f t="shared" si="530"/>
        <v>0</v>
      </c>
      <c r="S259" s="473"/>
      <c r="T259" s="474"/>
      <c r="U259" s="474"/>
      <c r="V259" s="474"/>
      <c r="W259" s="474"/>
      <c r="X259" s="474"/>
      <c r="Y259" s="474"/>
      <c r="Z259" s="474"/>
      <c r="AA259" s="474"/>
      <c r="AB259" s="474"/>
      <c r="AC259" s="474"/>
      <c r="AD259" s="474"/>
      <c r="AE259" s="474"/>
      <c r="AF259" s="474"/>
      <c r="AG259" s="474"/>
      <c r="AH259" s="475"/>
      <c r="AI259" s="473"/>
      <c r="AJ259" s="474"/>
      <c r="AK259" s="474"/>
      <c r="AL259" s="474"/>
      <c r="AM259" s="474"/>
      <c r="AN259" s="474"/>
      <c r="AO259" s="474"/>
      <c r="AP259" s="474"/>
      <c r="AQ259" s="474"/>
      <c r="AR259" s="474"/>
      <c r="AS259" s="474"/>
      <c r="AT259" s="474"/>
      <c r="AU259" s="474"/>
      <c r="AV259" s="474"/>
      <c r="AW259" s="474"/>
      <c r="AX259" s="475"/>
      <c r="AY259" s="473"/>
      <c r="AZ259" s="474"/>
      <c r="BA259" s="474"/>
      <c r="BB259" s="474"/>
      <c r="BC259" s="474"/>
      <c r="BD259" s="474"/>
      <c r="BE259" s="474"/>
      <c r="BF259" s="474"/>
      <c r="BG259" s="474"/>
      <c r="BH259" s="474"/>
      <c r="BI259" s="474"/>
      <c r="BJ259" s="474"/>
      <c r="BK259" s="474"/>
      <c r="BL259" s="474"/>
      <c r="BM259" s="474"/>
      <c r="BN259" s="475"/>
      <c r="BO259" s="252"/>
    </row>
    <row r="260" spans="2:67" outlineLevel="1">
      <c r="B260" s="51" t="s">
        <v>1094</v>
      </c>
      <c r="C260" s="253">
        <f t="shared" ref="C260:C264" si="532">CHOOSE(d.Region,S260,AI260,AY260)</f>
        <v>0</v>
      </c>
      <c r="D260" s="253">
        <f t="shared" ref="D260:D264" si="533">CHOOSE(d.Region,T260,AJ260,AZ260)</f>
        <v>0</v>
      </c>
      <c r="E260" s="253">
        <f t="shared" ref="E260:E264" si="534">CHOOSE(d.Region,U260,AK260,BA260)</f>
        <v>0</v>
      </c>
      <c r="F260" s="253">
        <f t="shared" ref="F260:F264" si="535">CHOOSE(d.Region,V260,AL260,BB260)</f>
        <v>0</v>
      </c>
      <c r="G260" s="253">
        <f t="shared" ref="G260:G264" si="536">CHOOSE(d.Region,W260,AM260,BC260)</f>
        <v>0</v>
      </c>
      <c r="H260" s="253">
        <f t="shared" ref="H260:H264" si="537">CHOOSE(d.Region,X260,AN260,BD260)</f>
        <v>0</v>
      </c>
      <c r="I260" s="253">
        <f t="shared" ref="I260:I264" si="538">CHOOSE(d.Region,Y260,AO260,BE260)</f>
        <v>0</v>
      </c>
      <c r="J260" s="253">
        <f t="shared" ref="J260:J264" si="539">CHOOSE(d.Region,Z260,AP260,BF260)</f>
        <v>0</v>
      </c>
      <c r="K260" s="253">
        <f t="shared" ref="K260:K264" si="540">CHOOSE(d.Region,AA260,AQ260,BG260)</f>
        <v>0</v>
      </c>
      <c r="L260" s="253">
        <f t="shared" ref="L260:L264" si="541">CHOOSE(d.Region,AB260,AR260,BH260)</f>
        <v>0</v>
      </c>
      <c r="M260" s="253">
        <f t="shared" ref="M260:M264" si="542">CHOOSE(d.Region,AC260,AS260,BI260)</f>
        <v>0</v>
      </c>
      <c r="N260" s="253">
        <f t="shared" ref="N260:N264" si="543">CHOOSE(d.Region,AD260,AT260,BJ260)</f>
        <v>0</v>
      </c>
      <c r="O260" s="253">
        <f t="shared" ref="O260:O264" si="544">CHOOSE(d.Region,AE260,AU260,BK260)</f>
        <v>0</v>
      </c>
      <c r="P260" s="253">
        <f t="shared" ref="P260:P264" si="545">CHOOSE(d.Region,AF260,AV260,BL260)</f>
        <v>0</v>
      </c>
      <c r="Q260" s="253">
        <f t="shared" ref="Q260:Q264" si="546">CHOOSE(d.Region,AG260,AW260,BM260)</f>
        <v>0</v>
      </c>
      <c r="R260" s="442">
        <f t="shared" ref="R260:R264" si="547">CHOOSE(d.Region,AH260,AX260,BN260)</f>
        <v>0</v>
      </c>
      <c r="S260" s="473"/>
      <c r="T260" s="474"/>
      <c r="U260" s="474"/>
      <c r="V260" s="474"/>
      <c r="W260" s="474"/>
      <c r="X260" s="474"/>
      <c r="Y260" s="474"/>
      <c r="Z260" s="474"/>
      <c r="AA260" s="474"/>
      <c r="AB260" s="474"/>
      <c r="AC260" s="474"/>
      <c r="AD260" s="474"/>
      <c r="AE260" s="474"/>
      <c r="AF260" s="474"/>
      <c r="AG260" s="474"/>
      <c r="AH260" s="475"/>
      <c r="AI260" s="473"/>
      <c r="AJ260" s="474"/>
      <c r="AK260" s="474"/>
      <c r="AL260" s="474"/>
      <c r="AM260" s="474"/>
      <c r="AN260" s="474"/>
      <c r="AO260" s="474"/>
      <c r="AP260" s="474"/>
      <c r="AQ260" s="474"/>
      <c r="AR260" s="474"/>
      <c r="AS260" s="474"/>
      <c r="AT260" s="474"/>
      <c r="AU260" s="474"/>
      <c r="AV260" s="474"/>
      <c r="AW260" s="474"/>
      <c r="AX260" s="475"/>
      <c r="AY260" s="473"/>
      <c r="AZ260" s="474"/>
      <c r="BA260" s="474"/>
      <c r="BB260" s="474"/>
      <c r="BC260" s="474"/>
      <c r="BD260" s="474"/>
      <c r="BE260" s="474"/>
      <c r="BF260" s="474"/>
      <c r="BG260" s="474"/>
      <c r="BH260" s="474"/>
      <c r="BI260" s="474"/>
      <c r="BJ260" s="474"/>
      <c r="BK260" s="474"/>
      <c r="BL260" s="474"/>
      <c r="BM260" s="474"/>
      <c r="BN260" s="475"/>
      <c r="BO260" s="252"/>
    </row>
    <row r="261" spans="2:67" ht="24.75" outlineLevel="1">
      <c r="B261" s="50" t="str">
        <f>"Timing 2 - Join to mid preg
"&amp;$B$202&amp;""</f>
        <v>Timing 2 - Join to mid preg
Standard (7mo)</v>
      </c>
      <c r="C261" s="248">
        <f t="shared" si="532"/>
        <v>0</v>
      </c>
      <c r="D261" s="248">
        <f t="shared" si="533"/>
        <v>0</v>
      </c>
      <c r="E261" s="248">
        <f t="shared" si="534"/>
        <v>0</v>
      </c>
      <c r="F261" s="248">
        <f t="shared" si="535"/>
        <v>0</v>
      </c>
      <c r="G261" s="248">
        <f t="shared" si="536"/>
        <v>0</v>
      </c>
      <c r="H261" s="248">
        <f t="shared" si="537"/>
        <v>0</v>
      </c>
      <c r="I261" s="248">
        <f t="shared" si="538"/>
        <v>0</v>
      </c>
      <c r="J261" s="248">
        <f t="shared" si="539"/>
        <v>0</v>
      </c>
      <c r="K261" s="248">
        <f t="shared" si="540"/>
        <v>0</v>
      </c>
      <c r="L261" s="248">
        <f t="shared" si="541"/>
        <v>0</v>
      </c>
      <c r="M261" s="248">
        <f t="shared" si="542"/>
        <v>0</v>
      </c>
      <c r="N261" s="248">
        <f t="shared" si="543"/>
        <v>0</v>
      </c>
      <c r="O261" s="248">
        <f t="shared" si="544"/>
        <v>0</v>
      </c>
      <c r="P261" s="248">
        <f t="shared" si="545"/>
        <v>0</v>
      </c>
      <c r="Q261" s="248">
        <f t="shared" si="546"/>
        <v>0</v>
      </c>
      <c r="R261" s="440">
        <f t="shared" si="547"/>
        <v>0</v>
      </c>
      <c r="S261" s="451"/>
      <c r="T261" s="249"/>
      <c r="U261" s="249"/>
      <c r="V261" s="249"/>
      <c r="W261" s="249"/>
      <c r="X261" s="249"/>
      <c r="Y261" s="249"/>
      <c r="Z261" s="249"/>
      <c r="AA261" s="249"/>
      <c r="AB261" s="249"/>
      <c r="AC261" s="249"/>
      <c r="AD261" s="249"/>
      <c r="AE261" s="249"/>
      <c r="AF261" s="249"/>
      <c r="AG261" s="249"/>
      <c r="AH261" s="462"/>
      <c r="AI261" s="451"/>
      <c r="AJ261" s="249"/>
      <c r="AK261" s="249"/>
      <c r="AL261" s="249"/>
      <c r="AM261" s="249"/>
      <c r="AN261" s="249"/>
      <c r="AO261" s="249"/>
      <c r="AP261" s="249"/>
      <c r="AQ261" s="249"/>
      <c r="AR261" s="249"/>
      <c r="AS261" s="249"/>
      <c r="AT261" s="249"/>
      <c r="AU261" s="249"/>
      <c r="AV261" s="249"/>
      <c r="AW261" s="249"/>
      <c r="AX261" s="462"/>
      <c r="AY261" s="451"/>
      <c r="AZ261" s="249"/>
      <c r="BA261" s="249"/>
      <c r="BB261" s="249"/>
      <c r="BC261" s="249"/>
      <c r="BD261" s="249"/>
      <c r="BE261" s="249"/>
      <c r="BF261" s="249"/>
      <c r="BG261" s="249"/>
      <c r="BH261" s="249"/>
      <c r="BI261" s="249"/>
      <c r="BJ261" s="249"/>
      <c r="BK261" s="249"/>
      <c r="BL261" s="249"/>
      <c r="BM261" s="249"/>
      <c r="BN261" s="462"/>
      <c r="BO261" s="250" t="s">
        <v>1412</v>
      </c>
    </row>
    <row r="262" spans="2:67" outlineLevel="1">
      <c r="B262" s="51" t="str">
        <f t="shared" ref="B262" si="548">$B$203&amp;""</f>
        <v>Early</v>
      </c>
      <c r="C262" s="251">
        <f t="shared" si="532"/>
        <v>0</v>
      </c>
      <c r="D262" s="251">
        <f t="shared" si="533"/>
        <v>0</v>
      </c>
      <c r="E262" s="251">
        <f t="shared" si="534"/>
        <v>0</v>
      </c>
      <c r="F262" s="251">
        <f t="shared" si="535"/>
        <v>0</v>
      </c>
      <c r="G262" s="251">
        <f t="shared" si="536"/>
        <v>0</v>
      </c>
      <c r="H262" s="251">
        <f t="shared" si="537"/>
        <v>0</v>
      </c>
      <c r="I262" s="251">
        <f t="shared" si="538"/>
        <v>0</v>
      </c>
      <c r="J262" s="251">
        <f t="shared" si="539"/>
        <v>0</v>
      </c>
      <c r="K262" s="251">
        <f t="shared" si="540"/>
        <v>0</v>
      </c>
      <c r="L262" s="251">
        <f t="shared" si="541"/>
        <v>0</v>
      </c>
      <c r="M262" s="251">
        <f t="shared" si="542"/>
        <v>0</v>
      </c>
      <c r="N262" s="251">
        <f t="shared" si="543"/>
        <v>0</v>
      </c>
      <c r="O262" s="251">
        <f t="shared" si="544"/>
        <v>0</v>
      </c>
      <c r="P262" s="251">
        <f t="shared" si="545"/>
        <v>0</v>
      </c>
      <c r="Q262" s="251">
        <f t="shared" si="546"/>
        <v>0</v>
      </c>
      <c r="R262" s="441">
        <f t="shared" si="547"/>
        <v>0</v>
      </c>
      <c r="S262" s="452"/>
      <c r="T262" s="453"/>
      <c r="U262" s="453"/>
      <c r="V262" s="453"/>
      <c r="W262" s="453"/>
      <c r="X262" s="453"/>
      <c r="Y262" s="453"/>
      <c r="Z262" s="453"/>
      <c r="AA262" s="453"/>
      <c r="AB262" s="453"/>
      <c r="AC262" s="453"/>
      <c r="AD262" s="453"/>
      <c r="AE262" s="453"/>
      <c r="AF262" s="453"/>
      <c r="AG262" s="453"/>
      <c r="AH262" s="463"/>
      <c r="AI262" s="452"/>
      <c r="AJ262" s="453"/>
      <c r="AK262" s="453"/>
      <c r="AL262" s="453"/>
      <c r="AM262" s="453"/>
      <c r="AN262" s="453"/>
      <c r="AO262" s="453"/>
      <c r="AP262" s="453"/>
      <c r="AQ262" s="453"/>
      <c r="AR262" s="453"/>
      <c r="AS262" s="453"/>
      <c r="AT262" s="453"/>
      <c r="AU262" s="453"/>
      <c r="AV262" s="453"/>
      <c r="AW262" s="453"/>
      <c r="AX262" s="463"/>
      <c r="AY262" s="452"/>
      <c r="AZ262" s="453"/>
      <c r="BA262" s="453"/>
      <c r="BB262" s="453"/>
      <c r="BC262" s="453"/>
      <c r="BD262" s="453"/>
      <c r="BE262" s="453"/>
      <c r="BF262" s="453"/>
      <c r="BG262" s="453"/>
      <c r="BH262" s="453"/>
      <c r="BI262" s="453"/>
      <c r="BJ262" s="453"/>
      <c r="BK262" s="453"/>
      <c r="BL262" s="453"/>
      <c r="BM262" s="453"/>
      <c r="BN262" s="463"/>
    </row>
    <row r="263" spans="2:67" outlineLevel="1">
      <c r="B263" s="51" t="str">
        <f t="shared" ref="B263" si="549">$B$204&amp;""</f>
        <v>Middle</v>
      </c>
      <c r="C263" s="251">
        <f t="shared" si="532"/>
        <v>0</v>
      </c>
      <c r="D263" s="251">
        <f t="shared" si="533"/>
        <v>0</v>
      </c>
      <c r="E263" s="251">
        <f t="shared" si="534"/>
        <v>0</v>
      </c>
      <c r="F263" s="251">
        <f t="shared" si="535"/>
        <v>0</v>
      </c>
      <c r="G263" s="251">
        <f t="shared" si="536"/>
        <v>0</v>
      </c>
      <c r="H263" s="251">
        <f t="shared" si="537"/>
        <v>0</v>
      </c>
      <c r="I263" s="251">
        <f t="shared" si="538"/>
        <v>0</v>
      </c>
      <c r="J263" s="251">
        <f t="shared" si="539"/>
        <v>0</v>
      </c>
      <c r="K263" s="251">
        <f t="shared" si="540"/>
        <v>0</v>
      </c>
      <c r="L263" s="251">
        <f t="shared" si="541"/>
        <v>0</v>
      </c>
      <c r="M263" s="251">
        <f t="shared" si="542"/>
        <v>0</v>
      </c>
      <c r="N263" s="251">
        <f t="shared" si="543"/>
        <v>0</v>
      </c>
      <c r="O263" s="251">
        <f t="shared" si="544"/>
        <v>0</v>
      </c>
      <c r="P263" s="251">
        <f t="shared" si="545"/>
        <v>0</v>
      </c>
      <c r="Q263" s="251">
        <f t="shared" si="546"/>
        <v>0</v>
      </c>
      <c r="R263" s="441">
        <f t="shared" si="547"/>
        <v>0</v>
      </c>
      <c r="S263" s="452"/>
      <c r="T263" s="453"/>
      <c r="U263" s="453"/>
      <c r="V263" s="453"/>
      <c r="W263" s="453"/>
      <c r="X263" s="453"/>
      <c r="Y263" s="453"/>
      <c r="Z263" s="453"/>
      <c r="AA263" s="453"/>
      <c r="AB263" s="453"/>
      <c r="AC263" s="453"/>
      <c r="AD263" s="453"/>
      <c r="AE263" s="453"/>
      <c r="AF263" s="453"/>
      <c r="AG263" s="453"/>
      <c r="AH263" s="463"/>
      <c r="AI263" s="452"/>
      <c r="AJ263" s="453"/>
      <c r="AK263" s="453"/>
      <c r="AL263" s="453"/>
      <c r="AM263" s="453"/>
      <c r="AN263" s="453"/>
      <c r="AO263" s="453"/>
      <c r="AP263" s="453"/>
      <c r="AQ263" s="453"/>
      <c r="AR263" s="453"/>
      <c r="AS263" s="453"/>
      <c r="AT263" s="453"/>
      <c r="AU263" s="453"/>
      <c r="AV263" s="453"/>
      <c r="AW263" s="453"/>
      <c r="AX263" s="463"/>
      <c r="AY263" s="452"/>
      <c r="AZ263" s="453"/>
      <c r="BA263" s="453"/>
      <c r="BB263" s="453"/>
      <c r="BC263" s="453"/>
      <c r="BD263" s="453"/>
      <c r="BE263" s="453"/>
      <c r="BF263" s="453"/>
      <c r="BG263" s="453"/>
      <c r="BH263" s="453"/>
      <c r="BI263" s="453"/>
      <c r="BJ263" s="453"/>
      <c r="BK263" s="453"/>
      <c r="BL263" s="453"/>
      <c r="BM263" s="453"/>
      <c r="BN263" s="463"/>
    </row>
    <row r="264" spans="2:67" outlineLevel="1">
      <c r="B264" s="51" t="str">
        <f t="shared" ref="B264" si="550">$B$205&amp;""</f>
        <v>Late</v>
      </c>
      <c r="C264" s="251">
        <f t="shared" si="532"/>
        <v>0</v>
      </c>
      <c r="D264" s="251">
        <f t="shared" si="533"/>
        <v>0</v>
      </c>
      <c r="E264" s="251">
        <f t="shared" si="534"/>
        <v>0</v>
      </c>
      <c r="F264" s="251">
        <f t="shared" si="535"/>
        <v>0</v>
      </c>
      <c r="G264" s="251">
        <f t="shared" si="536"/>
        <v>0</v>
      </c>
      <c r="H264" s="251">
        <f t="shared" si="537"/>
        <v>0</v>
      </c>
      <c r="I264" s="251">
        <f t="shared" si="538"/>
        <v>0</v>
      </c>
      <c r="J264" s="251">
        <f t="shared" si="539"/>
        <v>0</v>
      </c>
      <c r="K264" s="251">
        <f t="shared" si="540"/>
        <v>0</v>
      </c>
      <c r="L264" s="251">
        <f t="shared" si="541"/>
        <v>0</v>
      </c>
      <c r="M264" s="251">
        <f t="shared" si="542"/>
        <v>0</v>
      </c>
      <c r="N264" s="251">
        <f t="shared" si="543"/>
        <v>0</v>
      </c>
      <c r="O264" s="251">
        <f t="shared" si="544"/>
        <v>0</v>
      </c>
      <c r="P264" s="251">
        <f t="shared" si="545"/>
        <v>0</v>
      </c>
      <c r="Q264" s="251">
        <f t="shared" si="546"/>
        <v>0</v>
      </c>
      <c r="R264" s="441">
        <f t="shared" si="547"/>
        <v>0</v>
      </c>
      <c r="S264" s="452"/>
      <c r="T264" s="453"/>
      <c r="U264" s="453"/>
      <c r="V264" s="453"/>
      <c r="W264" s="453"/>
      <c r="X264" s="453"/>
      <c r="Y264" s="453"/>
      <c r="Z264" s="453"/>
      <c r="AA264" s="453"/>
      <c r="AB264" s="453"/>
      <c r="AC264" s="453"/>
      <c r="AD264" s="453"/>
      <c r="AE264" s="453"/>
      <c r="AF264" s="453"/>
      <c r="AG264" s="453"/>
      <c r="AH264" s="463"/>
      <c r="AI264" s="452"/>
      <c r="AJ264" s="453"/>
      <c r="AK264" s="453"/>
      <c r="AL264" s="453"/>
      <c r="AM264" s="453"/>
      <c r="AN264" s="453"/>
      <c r="AO264" s="453"/>
      <c r="AP264" s="453"/>
      <c r="AQ264" s="453"/>
      <c r="AR264" s="453"/>
      <c r="AS264" s="453"/>
      <c r="AT264" s="453"/>
      <c r="AU264" s="453"/>
      <c r="AV264" s="453"/>
      <c r="AW264" s="453"/>
      <c r="AX264" s="463"/>
      <c r="AY264" s="452"/>
      <c r="AZ264" s="453"/>
      <c r="BA264" s="453"/>
      <c r="BB264" s="453"/>
      <c r="BC264" s="453"/>
      <c r="BD264" s="453"/>
      <c r="BE264" s="453"/>
      <c r="BF264" s="453"/>
      <c r="BG264" s="453"/>
      <c r="BH264" s="453"/>
      <c r="BI264" s="453"/>
      <c r="BJ264" s="453"/>
      <c r="BK264" s="453"/>
      <c r="BL264" s="453"/>
      <c r="BM264" s="453"/>
      <c r="BN264" s="463"/>
    </row>
    <row r="265" spans="2:67" outlineLevel="1">
      <c r="B265" s="51" t="s">
        <v>960</v>
      </c>
      <c r="C265" s="251">
        <f t="shared" ref="C265:C267" si="551">CHOOSE(d.Region,S265,AI265,AY265)</f>
        <v>0</v>
      </c>
      <c r="D265" s="251">
        <f t="shared" ref="D265:D267" si="552">CHOOSE(d.Region,T265,AJ265,AZ265)</f>
        <v>0</v>
      </c>
      <c r="E265" s="251">
        <f t="shared" ref="E265:E267" si="553">CHOOSE(d.Region,U265,AK265,BA265)</f>
        <v>0</v>
      </c>
      <c r="F265" s="251">
        <f t="shared" ref="F265:F267" si="554">CHOOSE(d.Region,V265,AL265,BB265)</f>
        <v>0</v>
      </c>
      <c r="G265" s="251">
        <f t="shared" ref="G265:G267" si="555">CHOOSE(d.Region,W265,AM265,BC265)</f>
        <v>0</v>
      </c>
      <c r="H265" s="251">
        <f t="shared" ref="H265:H267" si="556">CHOOSE(d.Region,X265,AN265,BD265)</f>
        <v>0</v>
      </c>
      <c r="I265" s="251">
        <f t="shared" ref="I265:I267" si="557">CHOOSE(d.Region,Y265,AO265,BE265)</f>
        <v>0</v>
      </c>
      <c r="J265" s="251">
        <f t="shared" ref="J265:J267" si="558">CHOOSE(d.Region,Z265,AP265,BF265)</f>
        <v>0</v>
      </c>
      <c r="K265" s="251">
        <f t="shared" ref="K265:K267" si="559">CHOOSE(d.Region,AA265,AQ265,BG265)</f>
        <v>0</v>
      </c>
      <c r="L265" s="251">
        <f t="shared" ref="L265:L267" si="560">CHOOSE(d.Region,AB265,AR265,BH265)</f>
        <v>0</v>
      </c>
      <c r="M265" s="251">
        <f t="shared" ref="M265:M267" si="561">CHOOSE(d.Region,AC265,AS265,BI265)</f>
        <v>0</v>
      </c>
      <c r="N265" s="251">
        <f t="shared" ref="N265:N267" si="562">CHOOSE(d.Region,AD265,AT265,BJ265)</f>
        <v>0</v>
      </c>
      <c r="O265" s="251">
        <f t="shared" ref="O265:O267" si="563">CHOOSE(d.Region,AE265,AU265,BK265)</f>
        <v>0</v>
      </c>
      <c r="P265" s="251">
        <f t="shared" ref="P265:P267" si="564">CHOOSE(d.Region,AF265,AV265,BL265)</f>
        <v>0</v>
      </c>
      <c r="Q265" s="251">
        <f t="shared" ref="Q265:Q267" si="565">CHOOSE(d.Region,AG265,AW265,BM265)</f>
        <v>0</v>
      </c>
      <c r="R265" s="441">
        <f t="shared" ref="R265:R267" si="566">CHOOSE(d.Region,AH265,AX265,BN265)</f>
        <v>0</v>
      </c>
      <c r="S265" s="473"/>
      <c r="T265" s="474"/>
      <c r="U265" s="474"/>
      <c r="V265" s="474"/>
      <c r="W265" s="474"/>
      <c r="X265" s="474"/>
      <c r="Y265" s="474"/>
      <c r="Z265" s="474"/>
      <c r="AA265" s="474"/>
      <c r="AB265" s="474"/>
      <c r="AC265" s="474"/>
      <c r="AD265" s="474"/>
      <c r="AE265" s="474"/>
      <c r="AF265" s="474"/>
      <c r="AG265" s="474"/>
      <c r="AH265" s="475"/>
      <c r="AI265" s="473"/>
      <c r="AJ265" s="474"/>
      <c r="AK265" s="474"/>
      <c r="AL265" s="474"/>
      <c r="AM265" s="474"/>
      <c r="AN265" s="474"/>
      <c r="AO265" s="474"/>
      <c r="AP265" s="474"/>
      <c r="AQ265" s="474"/>
      <c r="AR265" s="474"/>
      <c r="AS265" s="474"/>
      <c r="AT265" s="474"/>
      <c r="AU265" s="474"/>
      <c r="AV265" s="474"/>
      <c r="AW265" s="474"/>
      <c r="AX265" s="475"/>
      <c r="AY265" s="473"/>
      <c r="AZ265" s="474"/>
      <c r="BA265" s="474"/>
      <c r="BB265" s="474"/>
      <c r="BC265" s="474"/>
      <c r="BD265" s="474"/>
      <c r="BE265" s="474"/>
      <c r="BF265" s="474"/>
      <c r="BG265" s="474"/>
      <c r="BH265" s="474"/>
      <c r="BI265" s="474"/>
      <c r="BJ265" s="474"/>
      <c r="BK265" s="474"/>
      <c r="BL265" s="474"/>
      <c r="BM265" s="474"/>
      <c r="BN265" s="475"/>
    </row>
    <row r="266" spans="2:67" outlineLevel="1">
      <c r="B266" s="51" t="str">
        <f t="shared" ref="B266" si="567">$B$207&amp;""</f>
        <v>7mo with 0% mated</v>
      </c>
      <c r="C266" s="251">
        <f t="shared" si="551"/>
        <v>0</v>
      </c>
      <c r="D266" s="251">
        <f t="shared" si="552"/>
        <v>0</v>
      </c>
      <c r="E266" s="251">
        <f t="shared" si="553"/>
        <v>0</v>
      </c>
      <c r="F266" s="251">
        <f t="shared" si="554"/>
        <v>0</v>
      </c>
      <c r="G266" s="251">
        <f t="shared" si="555"/>
        <v>0</v>
      </c>
      <c r="H266" s="251">
        <f t="shared" si="556"/>
        <v>0</v>
      </c>
      <c r="I266" s="251">
        <f t="shared" si="557"/>
        <v>0</v>
      </c>
      <c r="J266" s="251">
        <f t="shared" si="558"/>
        <v>0</v>
      </c>
      <c r="K266" s="251">
        <f t="shared" si="559"/>
        <v>0</v>
      </c>
      <c r="L266" s="251">
        <f t="shared" si="560"/>
        <v>0</v>
      </c>
      <c r="M266" s="251">
        <f t="shared" si="561"/>
        <v>0</v>
      </c>
      <c r="N266" s="251">
        <f t="shared" si="562"/>
        <v>0</v>
      </c>
      <c r="O266" s="251">
        <f t="shared" si="563"/>
        <v>0</v>
      </c>
      <c r="P266" s="251">
        <f t="shared" si="564"/>
        <v>0</v>
      </c>
      <c r="Q266" s="251">
        <f t="shared" si="565"/>
        <v>0</v>
      </c>
      <c r="R266" s="441">
        <f t="shared" si="566"/>
        <v>0</v>
      </c>
      <c r="S266" s="476"/>
      <c r="T266" s="477"/>
      <c r="U266" s="477"/>
      <c r="V266" s="477"/>
      <c r="W266" s="477"/>
      <c r="X266" s="477"/>
      <c r="Y266" s="477"/>
      <c r="Z266" s="477"/>
      <c r="AA266" s="477"/>
      <c r="AB266" s="477"/>
      <c r="AC266" s="477"/>
      <c r="AD266" s="477"/>
      <c r="AE266" s="477"/>
      <c r="AF266" s="477"/>
      <c r="AG266" s="477"/>
      <c r="AH266" s="478"/>
      <c r="AI266" s="476"/>
      <c r="AJ266" s="477"/>
      <c r="AK266" s="477"/>
      <c r="AL266" s="477"/>
      <c r="AM266" s="477"/>
      <c r="AN266" s="477"/>
      <c r="AO266" s="477"/>
      <c r="AP266" s="477"/>
      <c r="AQ266" s="477"/>
      <c r="AR266" s="477"/>
      <c r="AS266" s="477"/>
      <c r="AT266" s="477"/>
      <c r="AU266" s="477"/>
      <c r="AV266" s="477"/>
      <c r="AW266" s="477"/>
      <c r="AX266" s="478"/>
      <c r="AY266" s="476"/>
      <c r="AZ266" s="477"/>
      <c r="BA266" s="477"/>
      <c r="BB266" s="477"/>
      <c r="BC266" s="477"/>
      <c r="BD266" s="477"/>
      <c r="BE266" s="477"/>
      <c r="BF266" s="477"/>
      <c r="BG266" s="477"/>
      <c r="BH266" s="477"/>
      <c r="BI266" s="477"/>
      <c r="BJ266" s="477"/>
      <c r="BK266" s="477"/>
      <c r="BL266" s="477"/>
      <c r="BM266" s="477"/>
      <c r="BN266" s="478"/>
      <c r="BO266" s="252"/>
    </row>
    <row r="267" spans="2:67" outlineLevel="1">
      <c r="B267" s="51" t="s">
        <v>1698</v>
      </c>
      <c r="C267" s="251">
        <f t="shared" si="551"/>
        <v>0</v>
      </c>
      <c r="D267" s="251">
        <f t="shared" si="552"/>
        <v>0</v>
      </c>
      <c r="E267" s="251">
        <f t="shared" si="553"/>
        <v>0</v>
      </c>
      <c r="F267" s="251">
        <f t="shared" si="554"/>
        <v>0</v>
      </c>
      <c r="G267" s="251">
        <f t="shared" si="555"/>
        <v>0</v>
      </c>
      <c r="H267" s="251">
        <f t="shared" si="556"/>
        <v>0</v>
      </c>
      <c r="I267" s="251">
        <f t="shared" si="557"/>
        <v>0</v>
      </c>
      <c r="J267" s="251">
        <f t="shared" si="558"/>
        <v>0</v>
      </c>
      <c r="K267" s="251">
        <f t="shared" si="559"/>
        <v>0</v>
      </c>
      <c r="L267" s="251">
        <f t="shared" si="560"/>
        <v>0</v>
      </c>
      <c r="M267" s="251">
        <f t="shared" si="561"/>
        <v>0</v>
      </c>
      <c r="N267" s="251">
        <f t="shared" si="562"/>
        <v>0</v>
      </c>
      <c r="O267" s="251">
        <f t="shared" si="563"/>
        <v>0</v>
      </c>
      <c r="P267" s="251">
        <f t="shared" si="564"/>
        <v>0</v>
      </c>
      <c r="Q267" s="251">
        <f t="shared" si="565"/>
        <v>0</v>
      </c>
      <c r="R267" s="441">
        <f t="shared" si="566"/>
        <v>0</v>
      </c>
      <c r="S267" s="476"/>
      <c r="T267" s="477"/>
      <c r="U267" s="477"/>
      <c r="V267" s="477"/>
      <c r="W267" s="477"/>
      <c r="X267" s="477"/>
      <c r="Y267" s="477"/>
      <c r="Z267" s="477"/>
      <c r="AA267" s="477"/>
      <c r="AB267" s="477"/>
      <c r="AC267" s="477"/>
      <c r="AD267" s="477"/>
      <c r="AE267" s="477"/>
      <c r="AF267" s="477"/>
      <c r="AG267" s="477"/>
      <c r="AH267" s="478"/>
      <c r="AI267" s="476"/>
      <c r="AJ267" s="477"/>
      <c r="AK267" s="477"/>
      <c r="AL267" s="477"/>
      <c r="AM267" s="477"/>
      <c r="AN267" s="477"/>
      <c r="AO267" s="477"/>
      <c r="AP267" s="477"/>
      <c r="AQ267" s="477"/>
      <c r="AR267" s="477"/>
      <c r="AS267" s="477"/>
      <c r="AT267" s="477"/>
      <c r="AU267" s="477"/>
      <c r="AV267" s="477"/>
      <c r="AW267" s="477"/>
      <c r="AX267" s="478"/>
      <c r="AY267" s="476"/>
      <c r="AZ267" s="477"/>
      <c r="BA267" s="477"/>
      <c r="BB267" s="477"/>
      <c r="BC267" s="477"/>
      <c r="BD267" s="477"/>
      <c r="BE267" s="477"/>
      <c r="BF267" s="477"/>
      <c r="BG267" s="477"/>
      <c r="BH267" s="477"/>
      <c r="BI267" s="477"/>
      <c r="BJ267" s="477"/>
      <c r="BK267" s="477"/>
      <c r="BL267" s="477"/>
      <c r="BM267" s="477"/>
      <c r="BN267" s="478"/>
      <c r="BO267" s="252"/>
    </row>
    <row r="268" spans="2:67" outlineLevel="1">
      <c r="B268" s="51" t="s">
        <v>1094</v>
      </c>
      <c r="C268" s="253">
        <f t="shared" ref="C268:C272" si="568">CHOOSE(d.Region,S268,AI268,AY268)</f>
        <v>0</v>
      </c>
      <c r="D268" s="253">
        <f t="shared" ref="D268:D272" si="569">CHOOSE(d.Region,T268,AJ268,AZ268)</f>
        <v>0</v>
      </c>
      <c r="E268" s="253">
        <f t="shared" ref="E268:E272" si="570">CHOOSE(d.Region,U268,AK268,BA268)</f>
        <v>0</v>
      </c>
      <c r="F268" s="253">
        <f t="shared" ref="F268:F272" si="571">CHOOSE(d.Region,V268,AL268,BB268)</f>
        <v>0</v>
      </c>
      <c r="G268" s="253">
        <f t="shared" ref="G268:G272" si="572">CHOOSE(d.Region,W268,AM268,BC268)</f>
        <v>0</v>
      </c>
      <c r="H268" s="253">
        <f t="shared" ref="H268:H272" si="573">CHOOSE(d.Region,X268,AN268,BD268)</f>
        <v>0</v>
      </c>
      <c r="I268" s="253">
        <f t="shared" ref="I268:I272" si="574">CHOOSE(d.Region,Y268,AO268,BE268)</f>
        <v>0</v>
      </c>
      <c r="J268" s="253">
        <f t="shared" ref="J268:J272" si="575">CHOOSE(d.Region,Z268,AP268,BF268)</f>
        <v>0</v>
      </c>
      <c r="K268" s="253">
        <f t="shared" ref="K268:K272" si="576">CHOOSE(d.Region,AA268,AQ268,BG268)</f>
        <v>0</v>
      </c>
      <c r="L268" s="253">
        <f t="shared" ref="L268:L272" si="577">CHOOSE(d.Region,AB268,AR268,BH268)</f>
        <v>0</v>
      </c>
      <c r="M268" s="253">
        <f t="shared" ref="M268:M272" si="578">CHOOSE(d.Region,AC268,AS268,BI268)</f>
        <v>0</v>
      </c>
      <c r="N268" s="253">
        <f t="shared" ref="N268:N272" si="579">CHOOSE(d.Region,AD268,AT268,BJ268)</f>
        <v>0</v>
      </c>
      <c r="O268" s="253">
        <f t="shared" ref="O268:O272" si="580">CHOOSE(d.Region,AE268,AU268,BK268)</f>
        <v>0</v>
      </c>
      <c r="P268" s="253">
        <f t="shared" ref="P268:P272" si="581">CHOOSE(d.Region,AF268,AV268,BL268)</f>
        <v>0</v>
      </c>
      <c r="Q268" s="253">
        <f t="shared" ref="Q268:Q272" si="582">CHOOSE(d.Region,AG268,AW268,BM268)</f>
        <v>0</v>
      </c>
      <c r="R268" s="442">
        <f t="shared" ref="R268:R272" si="583">CHOOSE(d.Region,AH268,AX268,BN268)</f>
        <v>0</v>
      </c>
      <c r="S268" s="476"/>
      <c r="T268" s="477"/>
      <c r="U268" s="477"/>
      <c r="V268" s="477"/>
      <c r="W268" s="477"/>
      <c r="X268" s="477"/>
      <c r="Y268" s="477"/>
      <c r="Z268" s="477"/>
      <c r="AA268" s="477"/>
      <c r="AB268" s="477"/>
      <c r="AC268" s="477"/>
      <c r="AD268" s="477"/>
      <c r="AE268" s="477"/>
      <c r="AF268" s="477"/>
      <c r="AG268" s="477"/>
      <c r="AH268" s="478"/>
      <c r="AI268" s="476"/>
      <c r="AJ268" s="477"/>
      <c r="AK268" s="477"/>
      <c r="AL268" s="477"/>
      <c r="AM268" s="477"/>
      <c r="AN268" s="477"/>
      <c r="AO268" s="477"/>
      <c r="AP268" s="477"/>
      <c r="AQ268" s="477"/>
      <c r="AR268" s="477"/>
      <c r="AS268" s="477"/>
      <c r="AT268" s="477"/>
      <c r="AU268" s="477"/>
      <c r="AV268" s="477"/>
      <c r="AW268" s="477"/>
      <c r="AX268" s="478"/>
      <c r="AY268" s="476"/>
      <c r="AZ268" s="477"/>
      <c r="BA268" s="477"/>
      <c r="BB268" s="477"/>
      <c r="BC268" s="477"/>
      <c r="BD268" s="477"/>
      <c r="BE268" s="477"/>
      <c r="BF268" s="477"/>
      <c r="BG268" s="477"/>
      <c r="BH268" s="477"/>
      <c r="BI268" s="477"/>
      <c r="BJ268" s="477"/>
      <c r="BK268" s="477"/>
      <c r="BL268" s="477"/>
      <c r="BM268" s="477"/>
      <c r="BN268" s="478"/>
      <c r="BO268" s="252"/>
    </row>
    <row r="269" spans="2:67" ht="24.75" outlineLevel="1">
      <c r="B269" s="50" t="str">
        <f>"Timing 3 - mid preg to Birth
"&amp;$B$202&amp;""</f>
        <v>Timing 3 - mid preg to Birth
Standard (7mo)</v>
      </c>
      <c r="C269" s="248">
        <f t="shared" si="568"/>
        <v>0</v>
      </c>
      <c r="D269" s="248">
        <f t="shared" si="569"/>
        <v>0</v>
      </c>
      <c r="E269" s="248">
        <f t="shared" si="570"/>
        <v>0</v>
      </c>
      <c r="F269" s="248">
        <f t="shared" si="571"/>
        <v>0</v>
      </c>
      <c r="G269" s="248">
        <f t="shared" si="572"/>
        <v>0</v>
      </c>
      <c r="H269" s="248">
        <f t="shared" si="573"/>
        <v>0</v>
      </c>
      <c r="I269" s="248">
        <f t="shared" si="574"/>
        <v>0</v>
      </c>
      <c r="J269" s="248">
        <f t="shared" si="575"/>
        <v>0</v>
      </c>
      <c r="K269" s="248">
        <f t="shared" si="576"/>
        <v>0</v>
      </c>
      <c r="L269" s="248">
        <f t="shared" si="577"/>
        <v>0</v>
      </c>
      <c r="M269" s="248">
        <f t="shared" si="578"/>
        <v>0</v>
      </c>
      <c r="N269" s="248">
        <f t="shared" si="579"/>
        <v>0</v>
      </c>
      <c r="O269" s="248">
        <f t="shared" si="580"/>
        <v>0</v>
      </c>
      <c r="P269" s="248">
        <f t="shared" si="581"/>
        <v>0</v>
      </c>
      <c r="Q269" s="248">
        <f t="shared" si="582"/>
        <v>0</v>
      </c>
      <c r="R269" s="440">
        <f t="shared" si="583"/>
        <v>0</v>
      </c>
      <c r="S269" s="451"/>
      <c r="T269" s="249"/>
      <c r="U269" s="249"/>
      <c r="V269" s="249"/>
      <c r="W269" s="249"/>
      <c r="X269" s="249"/>
      <c r="Y269" s="249"/>
      <c r="Z269" s="249"/>
      <c r="AA269" s="249"/>
      <c r="AB269" s="249"/>
      <c r="AC269" s="249"/>
      <c r="AD269" s="249"/>
      <c r="AE269" s="249"/>
      <c r="AF269" s="249"/>
      <c r="AG269" s="249"/>
      <c r="AH269" s="462"/>
      <c r="AI269" s="451"/>
      <c r="AJ269" s="249"/>
      <c r="AK269" s="249"/>
      <c r="AL269" s="249"/>
      <c r="AM269" s="249"/>
      <c r="AN269" s="249"/>
      <c r="AO269" s="249"/>
      <c r="AP269" s="249"/>
      <c r="AQ269" s="249"/>
      <c r="AR269" s="249"/>
      <c r="AS269" s="249"/>
      <c r="AT269" s="249"/>
      <c r="AU269" s="249"/>
      <c r="AV269" s="249"/>
      <c r="AW269" s="249"/>
      <c r="AX269" s="462"/>
      <c r="AY269" s="451"/>
      <c r="AZ269" s="249"/>
      <c r="BA269" s="249"/>
      <c r="BB269" s="249"/>
      <c r="BC269" s="249"/>
      <c r="BD269" s="249"/>
      <c r="BE269" s="249"/>
      <c r="BF269" s="249"/>
      <c r="BG269" s="249"/>
      <c r="BH269" s="249"/>
      <c r="BI269" s="249"/>
      <c r="BJ269" s="249"/>
      <c r="BK269" s="249"/>
      <c r="BL269" s="249"/>
      <c r="BM269" s="249"/>
      <c r="BN269" s="462"/>
      <c r="BO269" s="250" t="s">
        <v>1412</v>
      </c>
    </row>
    <row r="270" spans="2:67" outlineLevel="2">
      <c r="B270" s="51" t="str">
        <f t="shared" ref="B270" si="584">$B$203&amp;""</f>
        <v>Early</v>
      </c>
      <c r="C270" s="251">
        <f t="shared" si="568"/>
        <v>0</v>
      </c>
      <c r="D270" s="251">
        <f t="shared" si="569"/>
        <v>0</v>
      </c>
      <c r="E270" s="251">
        <f t="shared" si="570"/>
        <v>0</v>
      </c>
      <c r="F270" s="251">
        <f t="shared" si="571"/>
        <v>0</v>
      </c>
      <c r="G270" s="251">
        <f t="shared" si="572"/>
        <v>0</v>
      </c>
      <c r="H270" s="251">
        <f t="shared" si="573"/>
        <v>0</v>
      </c>
      <c r="I270" s="251">
        <f t="shared" si="574"/>
        <v>0</v>
      </c>
      <c r="J270" s="251">
        <f t="shared" si="575"/>
        <v>0</v>
      </c>
      <c r="K270" s="251">
        <f t="shared" si="576"/>
        <v>0</v>
      </c>
      <c r="L270" s="251">
        <f t="shared" si="577"/>
        <v>0</v>
      </c>
      <c r="M270" s="251">
        <f t="shared" si="578"/>
        <v>0</v>
      </c>
      <c r="N270" s="251">
        <f t="shared" si="579"/>
        <v>0</v>
      </c>
      <c r="O270" s="251">
        <f t="shared" si="580"/>
        <v>0</v>
      </c>
      <c r="P270" s="251">
        <f t="shared" si="581"/>
        <v>0</v>
      </c>
      <c r="Q270" s="251">
        <f t="shared" si="582"/>
        <v>0</v>
      </c>
      <c r="R270" s="441">
        <f t="shared" si="583"/>
        <v>0</v>
      </c>
      <c r="S270" s="452"/>
      <c r="T270" s="453"/>
      <c r="U270" s="453"/>
      <c r="V270" s="453"/>
      <c r="W270" s="453"/>
      <c r="X270" s="453"/>
      <c r="Y270" s="453"/>
      <c r="Z270" s="453"/>
      <c r="AA270" s="453"/>
      <c r="AB270" s="453"/>
      <c r="AC270" s="453"/>
      <c r="AD270" s="453"/>
      <c r="AE270" s="453"/>
      <c r="AF270" s="453"/>
      <c r="AG270" s="453"/>
      <c r="AH270" s="463"/>
      <c r="AI270" s="452"/>
      <c r="AJ270" s="453"/>
      <c r="AK270" s="453"/>
      <c r="AL270" s="453"/>
      <c r="AM270" s="453"/>
      <c r="AN270" s="453"/>
      <c r="AO270" s="453"/>
      <c r="AP270" s="453"/>
      <c r="AQ270" s="453"/>
      <c r="AR270" s="453"/>
      <c r="AS270" s="453"/>
      <c r="AT270" s="453"/>
      <c r="AU270" s="453"/>
      <c r="AV270" s="453"/>
      <c r="AW270" s="453"/>
      <c r="AX270" s="463"/>
      <c r="AY270" s="452"/>
      <c r="AZ270" s="453"/>
      <c r="BA270" s="453"/>
      <c r="BB270" s="453"/>
      <c r="BC270" s="453"/>
      <c r="BD270" s="453"/>
      <c r="BE270" s="453"/>
      <c r="BF270" s="453"/>
      <c r="BG270" s="453"/>
      <c r="BH270" s="453"/>
      <c r="BI270" s="453"/>
      <c r="BJ270" s="453"/>
      <c r="BK270" s="453"/>
      <c r="BL270" s="453"/>
      <c r="BM270" s="453"/>
      <c r="BN270" s="463"/>
    </row>
    <row r="271" spans="2:67" outlineLevel="2">
      <c r="B271" s="51" t="str">
        <f t="shared" ref="B271" si="585">$B$204&amp;""</f>
        <v>Middle</v>
      </c>
      <c r="C271" s="251">
        <f t="shared" si="568"/>
        <v>0</v>
      </c>
      <c r="D271" s="251">
        <f t="shared" si="569"/>
        <v>0</v>
      </c>
      <c r="E271" s="251">
        <f t="shared" si="570"/>
        <v>0</v>
      </c>
      <c r="F271" s="251">
        <f t="shared" si="571"/>
        <v>0</v>
      </c>
      <c r="G271" s="251">
        <f t="shared" si="572"/>
        <v>0</v>
      </c>
      <c r="H271" s="251">
        <f t="shared" si="573"/>
        <v>0</v>
      </c>
      <c r="I271" s="251">
        <f t="shared" si="574"/>
        <v>0</v>
      </c>
      <c r="J271" s="251">
        <f t="shared" si="575"/>
        <v>0</v>
      </c>
      <c r="K271" s="251">
        <f t="shared" si="576"/>
        <v>0</v>
      </c>
      <c r="L271" s="251">
        <f t="shared" si="577"/>
        <v>0</v>
      </c>
      <c r="M271" s="251">
        <f t="shared" si="578"/>
        <v>0</v>
      </c>
      <c r="N271" s="251">
        <f t="shared" si="579"/>
        <v>0</v>
      </c>
      <c r="O271" s="251">
        <f t="shared" si="580"/>
        <v>0</v>
      </c>
      <c r="P271" s="251">
        <f t="shared" si="581"/>
        <v>0</v>
      </c>
      <c r="Q271" s="251">
        <f t="shared" si="582"/>
        <v>0</v>
      </c>
      <c r="R271" s="441">
        <f t="shared" si="583"/>
        <v>0</v>
      </c>
      <c r="S271" s="452"/>
      <c r="T271" s="453"/>
      <c r="U271" s="453"/>
      <c r="V271" s="453"/>
      <c r="W271" s="453"/>
      <c r="X271" s="453"/>
      <c r="Y271" s="453"/>
      <c r="Z271" s="453"/>
      <c r="AA271" s="453"/>
      <c r="AB271" s="453"/>
      <c r="AC271" s="453"/>
      <c r="AD271" s="453"/>
      <c r="AE271" s="453"/>
      <c r="AF271" s="453"/>
      <c r="AG271" s="453"/>
      <c r="AH271" s="463"/>
      <c r="AI271" s="452"/>
      <c r="AJ271" s="453"/>
      <c r="AK271" s="453"/>
      <c r="AL271" s="453"/>
      <c r="AM271" s="453"/>
      <c r="AN271" s="453"/>
      <c r="AO271" s="453"/>
      <c r="AP271" s="453"/>
      <c r="AQ271" s="453"/>
      <c r="AR271" s="453"/>
      <c r="AS271" s="453"/>
      <c r="AT271" s="453"/>
      <c r="AU271" s="453"/>
      <c r="AV271" s="453"/>
      <c r="AW271" s="453"/>
      <c r="AX271" s="463"/>
      <c r="AY271" s="452"/>
      <c r="AZ271" s="453"/>
      <c r="BA271" s="453"/>
      <c r="BB271" s="453"/>
      <c r="BC271" s="453"/>
      <c r="BD271" s="453"/>
      <c r="BE271" s="453"/>
      <c r="BF271" s="453"/>
      <c r="BG271" s="453"/>
      <c r="BH271" s="453"/>
      <c r="BI271" s="453"/>
      <c r="BJ271" s="453"/>
      <c r="BK271" s="453"/>
      <c r="BL271" s="453"/>
      <c r="BM271" s="453"/>
      <c r="BN271" s="463"/>
    </row>
    <row r="272" spans="2:67" outlineLevel="2">
      <c r="B272" s="51" t="str">
        <f t="shared" ref="B272" si="586">$B$205&amp;""</f>
        <v>Late</v>
      </c>
      <c r="C272" s="251">
        <f t="shared" si="568"/>
        <v>0</v>
      </c>
      <c r="D272" s="251">
        <f t="shared" si="569"/>
        <v>0</v>
      </c>
      <c r="E272" s="251">
        <f t="shared" si="570"/>
        <v>0</v>
      </c>
      <c r="F272" s="251">
        <f t="shared" si="571"/>
        <v>0</v>
      </c>
      <c r="G272" s="251">
        <f t="shared" si="572"/>
        <v>0</v>
      </c>
      <c r="H272" s="251">
        <f t="shared" si="573"/>
        <v>0</v>
      </c>
      <c r="I272" s="251">
        <f t="shared" si="574"/>
        <v>0</v>
      </c>
      <c r="J272" s="251">
        <f t="shared" si="575"/>
        <v>0</v>
      </c>
      <c r="K272" s="251">
        <f t="shared" si="576"/>
        <v>0</v>
      </c>
      <c r="L272" s="251">
        <f t="shared" si="577"/>
        <v>0</v>
      </c>
      <c r="M272" s="251">
        <f t="shared" si="578"/>
        <v>0</v>
      </c>
      <c r="N272" s="251">
        <f t="shared" si="579"/>
        <v>0</v>
      </c>
      <c r="O272" s="251">
        <f t="shared" si="580"/>
        <v>0</v>
      </c>
      <c r="P272" s="251">
        <f t="shared" si="581"/>
        <v>0</v>
      </c>
      <c r="Q272" s="251">
        <f t="shared" si="582"/>
        <v>0</v>
      </c>
      <c r="R272" s="441">
        <f t="shared" si="583"/>
        <v>0</v>
      </c>
      <c r="S272" s="452"/>
      <c r="T272" s="453"/>
      <c r="U272" s="453"/>
      <c r="V272" s="453"/>
      <c r="W272" s="453"/>
      <c r="X272" s="453"/>
      <c r="Y272" s="453"/>
      <c r="Z272" s="453"/>
      <c r="AA272" s="453"/>
      <c r="AB272" s="453"/>
      <c r="AC272" s="453"/>
      <c r="AD272" s="453"/>
      <c r="AE272" s="453"/>
      <c r="AF272" s="453"/>
      <c r="AG272" s="453"/>
      <c r="AH272" s="463"/>
      <c r="AI272" s="452"/>
      <c r="AJ272" s="453"/>
      <c r="AK272" s="453"/>
      <c r="AL272" s="453"/>
      <c r="AM272" s="453"/>
      <c r="AN272" s="453"/>
      <c r="AO272" s="453"/>
      <c r="AP272" s="453"/>
      <c r="AQ272" s="453"/>
      <c r="AR272" s="453"/>
      <c r="AS272" s="453"/>
      <c r="AT272" s="453"/>
      <c r="AU272" s="453"/>
      <c r="AV272" s="453"/>
      <c r="AW272" s="453"/>
      <c r="AX272" s="463"/>
      <c r="AY272" s="452"/>
      <c r="AZ272" s="453"/>
      <c r="BA272" s="453"/>
      <c r="BB272" s="453"/>
      <c r="BC272" s="453"/>
      <c r="BD272" s="453"/>
      <c r="BE272" s="453"/>
      <c r="BF272" s="453"/>
      <c r="BG272" s="453"/>
      <c r="BH272" s="453"/>
      <c r="BI272" s="453"/>
      <c r="BJ272" s="453"/>
      <c r="BK272" s="453"/>
      <c r="BL272" s="453"/>
      <c r="BM272" s="453"/>
      <c r="BN272" s="463"/>
    </row>
    <row r="273" spans="1:67" outlineLevel="2">
      <c r="B273" s="51" t="s">
        <v>960</v>
      </c>
      <c r="C273" s="251">
        <f t="shared" ref="C273:C275" si="587">CHOOSE(d.Region,S273,AI273,AY273)</f>
        <v>0</v>
      </c>
      <c r="D273" s="251">
        <f t="shared" ref="D273:D275" si="588">CHOOSE(d.Region,T273,AJ273,AZ273)</f>
        <v>0</v>
      </c>
      <c r="E273" s="251">
        <f t="shared" ref="E273:E275" si="589">CHOOSE(d.Region,U273,AK273,BA273)</f>
        <v>0</v>
      </c>
      <c r="F273" s="251">
        <f t="shared" ref="F273:F275" si="590">CHOOSE(d.Region,V273,AL273,BB273)</f>
        <v>0</v>
      </c>
      <c r="G273" s="251">
        <f t="shared" ref="G273:G275" si="591">CHOOSE(d.Region,W273,AM273,BC273)</f>
        <v>0</v>
      </c>
      <c r="H273" s="251">
        <f t="shared" ref="H273:H275" si="592">CHOOSE(d.Region,X273,AN273,BD273)</f>
        <v>0</v>
      </c>
      <c r="I273" s="251">
        <f t="shared" ref="I273:I275" si="593">CHOOSE(d.Region,Y273,AO273,BE273)</f>
        <v>0</v>
      </c>
      <c r="J273" s="251">
        <f t="shared" ref="J273:J275" si="594">CHOOSE(d.Region,Z273,AP273,BF273)</f>
        <v>0</v>
      </c>
      <c r="K273" s="251">
        <f t="shared" ref="K273:K275" si="595">CHOOSE(d.Region,AA273,AQ273,BG273)</f>
        <v>0</v>
      </c>
      <c r="L273" s="251">
        <f t="shared" ref="L273:L275" si="596">CHOOSE(d.Region,AB273,AR273,BH273)</f>
        <v>0</v>
      </c>
      <c r="M273" s="251">
        <f t="shared" ref="M273:M275" si="597">CHOOSE(d.Region,AC273,AS273,BI273)</f>
        <v>0</v>
      </c>
      <c r="N273" s="251">
        <f t="shared" ref="N273:N275" si="598">CHOOSE(d.Region,AD273,AT273,BJ273)</f>
        <v>0</v>
      </c>
      <c r="O273" s="251">
        <f t="shared" ref="O273:O275" si="599">CHOOSE(d.Region,AE273,AU273,BK273)</f>
        <v>0</v>
      </c>
      <c r="P273" s="251">
        <f t="shared" ref="P273:P275" si="600">CHOOSE(d.Region,AF273,AV273,BL273)</f>
        <v>0</v>
      </c>
      <c r="Q273" s="251">
        <f t="shared" ref="Q273:Q275" si="601">CHOOSE(d.Region,AG273,AW273,BM273)</f>
        <v>0</v>
      </c>
      <c r="R273" s="441">
        <f t="shared" ref="R273:R275" si="602">CHOOSE(d.Region,AH273,AX273,BN273)</f>
        <v>0</v>
      </c>
      <c r="S273" s="473"/>
      <c r="T273" s="474"/>
      <c r="U273" s="474"/>
      <c r="V273" s="474"/>
      <c r="W273" s="474"/>
      <c r="X273" s="474"/>
      <c r="Y273" s="474"/>
      <c r="Z273" s="474"/>
      <c r="AA273" s="474"/>
      <c r="AB273" s="474"/>
      <c r="AC273" s="474"/>
      <c r="AD273" s="474"/>
      <c r="AE273" s="474"/>
      <c r="AF273" s="474"/>
      <c r="AG273" s="474"/>
      <c r="AH273" s="475"/>
      <c r="AI273" s="473"/>
      <c r="AJ273" s="474"/>
      <c r="AK273" s="474"/>
      <c r="AL273" s="474"/>
      <c r="AM273" s="474"/>
      <c r="AN273" s="474"/>
      <c r="AO273" s="474"/>
      <c r="AP273" s="474"/>
      <c r="AQ273" s="474"/>
      <c r="AR273" s="474"/>
      <c r="AS273" s="474"/>
      <c r="AT273" s="474"/>
      <c r="AU273" s="474"/>
      <c r="AV273" s="474"/>
      <c r="AW273" s="474"/>
      <c r="AX273" s="475"/>
      <c r="AY273" s="473"/>
      <c r="AZ273" s="474"/>
      <c r="BA273" s="474"/>
      <c r="BB273" s="474"/>
      <c r="BC273" s="474"/>
      <c r="BD273" s="474"/>
      <c r="BE273" s="474"/>
      <c r="BF273" s="474"/>
      <c r="BG273" s="474"/>
      <c r="BH273" s="474"/>
      <c r="BI273" s="474"/>
      <c r="BJ273" s="474"/>
      <c r="BK273" s="474"/>
      <c r="BL273" s="474"/>
      <c r="BM273" s="474"/>
      <c r="BN273" s="475"/>
    </row>
    <row r="274" spans="1:67" outlineLevel="2">
      <c r="B274" s="51" t="str">
        <f t="shared" ref="B274" si="603">$B$207&amp;""</f>
        <v>7mo with 0% mated</v>
      </c>
      <c r="C274" s="251">
        <f t="shared" si="587"/>
        <v>0</v>
      </c>
      <c r="D274" s="251">
        <f t="shared" si="588"/>
        <v>0</v>
      </c>
      <c r="E274" s="251">
        <f t="shared" si="589"/>
        <v>0</v>
      </c>
      <c r="F274" s="251">
        <f t="shared" si="590"/>
        <v>0</v>
      </c>
      <c r="G274" s="251">
        <f t="shared" si="591"/>
        <v>0</v>
      </c>
      <c r="H274" s="251">
        <f t="shared" si="592"/>
        <v>0</v>
      </c>
      <c r="I274" s="251">
        <f t="shared" si="593"/>
        <v>0</v>
      </c>
      <c r="J274" s="251">
        <f t="shared" si="594"/>
        <v>0</v>
      </c>
      <c r="K274" s="251">
        <f t="shared" si="595"/>
        <v>0</v>
      </c>
      <c r="L274" s="251">
        <f t="shared" si="596"/>
        <v>0</v>
      </c>
      <c r="M274" s="251">
        <f t="shared" si="597"/>
        <v>0</v>
      </c>
      <c r="N274" s="251">
        <f t="shared" si="598"/>
        <v>0</v>
      </c>
      <c r="O274" s="251">
        <f t="shared" si="599"/>
        <v>0</v>
      </c>
      <c r="P274" s="251">
        <f t="shared" si="600"/>
        <v>0</v>
      </c>
      <c r="Q274" s="251">
        <f t="shared" si="601"/>
        <v>0</v>
      </c>
      <c r="R274" s="441">
        <f t="shared" si="602"/>
        <v>0</v>
      </c>
      <c r="S274" s="476"/>
      <c r="T274" s="477"/>
      <c r="U274" s="477"/>
      <c r="V274" s="477"/>
      <c r="W274" s="477"/>
      <c r="X274" s="477"/>
      <c r="Y274" s="477"/>
      <c r="Z274" s="477"/>
      <c r="AA274" s="477"/>
      <c r="AB274" s="477"/>
      <c r="AC274" s="477"/>
      <c r="AD274" s="477"/>
      <c r="AE274" s="477"/>
      <c r="AF274" s="477"/>
      <c r="AG274" s="477"/>
      <c r="AH274" s="478"/>
      <c r="AI274" s="476"/>
      <c r="AJ274" s="477"/>
      <c r="AK274" s="477"/>
      <c r="AL274" s="477"/>
      <c r="AM274" s="477"/>
      <c r="AN274" s="477"/>
      <c r="AO274" s="477"/>
      <c r="AP274" s="477"/>
      <c r="AQ274" s="477"/>
      <c r="AR274" s="477"/>
      <c r="AS274" s="477"/>
      <c r="AT274" s="477"/>
      <c r="AU274" s="477"/>
      <c r="AV274" s="477"/>
      <c r="AW274" s="477"/>
      <c r="AX274" s="478"/>
      <c r="AY274" s="476"/>
      <c r="AZ274" s="477"/>
      <c r="BA274" s="477"/>
      <c r="BB274" s="477"/>
      <c r="BC274" s="477"/>
      <c r="BD274" s="477"/>
      <c r="BE274" s="477"/>
      <c r="BF274" s="477"/>
      <c r="BG274" s="477"/>
      <c r="BH274" s="477"/>
      <c r="BI274" s="477"/>
      <c r="BJ274" s="477"/>
      <c r="BK274" s="477"/>
      <c r="BL274" s="477"/>
      <c r="BM274" s="477"/>
      <c r="BN274" s="478"/>
    </row>
    <row r="275" spans="1:67" outlineLevel="2">
      <c r="B275" s="51" t="s">
        <v>1698</v>
      </c>
      <c r="C275" s="251">
        <f t="shared" si="587"/>
        <v>0</v>
      </c>
      <c r="D275" s="251">
        <f t="shared" si="588"/>
        <v>0</v>
      </c>
      <c r="E275" s="251">
        <f t="shared" si="589"/>
        <v>0</v>
      </c>
      <c r="F275" s="251">
        <f t="shared" si="590"/>
        <v>0</v>
      </c>
      <c r="G275" s="251">
        <f t="shared" si="591"/>
        <v>0</v>
      </c>
      <c r="H275" s="251">
        <f t="shared" si="592"/>
        <v>0</v>
      </c>
      <c r="I275" s="251">
        <f t="shared" si="593"/>
        <v>0</v>
      </c>
      <c r="J275" s="251">
        <f t="shared" si="594"/>
        <v>0</v>
      </c>
      <c r="K275" s="251">
        <f t="shared" si="595"/>
        <v>0</v>
      </c>
      <c r="L275" s="251">
        <f t="shared" si="596"/>
        <v>0</v>
      </c>
      <c r="M275" s="251">
        <f t="shared" si="597"/>
        <v>0</v>
      </c>
      <c r="N275" s="251">
        <f t="shared" si="598"/>
        <v>0</v>
      </c>
      <c r="O275" s="251">
        <f t="shared" si="599"/>
        <v>0</v>
      </c>
      <c r="P275" s="251">
        <f t="shared" si="600"/>
        <v>0</v>
      </c>
      <c r="Q275" s="251">
        <f t="shared" si="601"/>
        <v>0</v>
      </c>
      <c r="R275" s="441">
        <f t="shared" si="602"/>
        <v>0</v>
      </c>
      <c r="S275" s="476"/>
      <c r="T275" s="477"/>
      <c r="U275" s="477"/>
      <c r="V275" s="477"/>
      <c r="W275" s="477"/>
      <c r="X275" s="477"/>
      <c r="Y275" s="477"/>
      <c r="Z275" s="477"/>
      <c r="AA275" s="477"/>
      <c r="AB275" s="477"/>
      <c r="AC275" s="477"/>
      <c r="AD275" s="477"/>
      <c r="AE275" s="477"/>
      <c r="AF275" s="477"/>
      <c r="AG275" s="477"/>
      <c r="AH275" s="478"/>
      <c r="AI275" s="476"/>
      <c r="AJ275" s="477"/>
      <c r="AK275" s="477"/>
      <c r="AL275" s="477"/>
      <c r="AM275" s="477"/>
      <c r="AN275" s="477"/>
      <c r="AO275" s="477"/>
      <c r="AP275" s="477"/>
      <c r="AQ275" s="477"/>
      <c r="AR275" s="477"/>
      <c r="AS275" s="477"/>
      <c r="AT275" s="477"/>
      <c r="AU275" s="477"/>
      <c r="AV275" s="477"/>
      <c r="AW275" s="477"/>
      <c r="AX275" s="478"/>
      <c r="AY275" s="476"/>
      <c r="AZ275" s="477"/>
      <c r="BA275" s="477"/>
      <c r="BB275" s="477"/>
      <c r="BC275" s="477"/>
      <c r="BD275" s="477"/>
      <c r="BE275" s="477"/>
      <c r="BF275" s="477"/>
      <c r="BG275" s="477"/>
      <c r="BH275" s="477"/>
      <c r="BI275" s="477"/>
      <c r="BJ275" s="477"/>
      <c r="BK275" s="477"/>
      <c r="BL275" s="477"/>
      <c r="BM275" s="477"/>
      <c r="BN275" s="478"/>
    </row>
    <row r="276" spans="1:67" outlineLevel="2">
      <c r="B276" s="51" t="s">
        <v>1094</v>
      </c>
      <c r="C276" s="253">
        <f t="shared" ref="C276:C299" si="604">CHOOSE(d.Region,S276,AI276,AY276)</f>
        <v>0</v>
      </c>
      <c r="D276" s="253">
        <f t="shared" ref="D276:D299" si="605">CHOOSE(d.Region,T276,AJ276,AZ276)</f>
        <v>0</v>
      </c>
      <c r="E276" s="253">
        <f t="shared" ref="E276:E299" si="606">CHOOSE(d.Region,U276,AK276,BA276)</f>
        <v>0</v>
      </c>
      <c r="F276" s="253">
        <f t="shared" ref="F276:F299" si="607">CHOOSE(d.Region,V276,AL276,BB276)</f>
        <v>0</v>
      </c>
      <c r="G276" s="253">
        <f t="shared" ref="G276:G299" si="608">CHOOSE(d.Region,W276,AM276,BC276)</f>
        <v>0</v>
      </c>
      <c r="H276" s="253">
        <f t="shared" ref="H276:H299" si="609">CHOOSE(d.Region,X276,AN276,BD276)</f>
        <v>0</v>
      </c>
      <c r="I276" s="253">
        <f t="shared" ref="I276:I299" si="610">CHOOSE(d.Region,Y276,AO276,BE276)</f>
        <v>0</v>
      </c>
      <c r="J276" s="253">
        <f t="shared" ref="J276:J299" si="611">CHOOSE(d.Region,Z276,AP276,BF276)</f>
        <v>0</v>
      </c>
      <c r="K276" s="253">
        <f t="shared" ref="K276:K299" si="612">CHOOSE(d.Region,AA276,AQ276,BG276)</f>
        <v>0</v>
      </c>
      <c r="L276" s="253">
        <f t="shared" ref="L276:L299" si="613">CHOOSE(d.Region,AB276,AR276,BH276)</f>
        <v>0</v>
      </c>
      <c r="M276" s="253">
        <f t="shared" ref="M276:M299" si="614">CHOOSE(d.Region,AC276,AS276,BI276)</f>
        <v>0</v>
      </c>
      <c r="N276" s="253">
        <f t="shared" ref="N276:N299" si="615">CHOOSE(d.Region,AD276,AT276,BJ276)</f>
        <v>0</v>
      </c>
      <c r="O276" s="253">
        <f t="shared" ref="O276:O299" si="616">CHOOSE(d.Region,AE276,AU276,BK276)</f>
        <v>0</v>
      </c>
      <c r="P276" s="253">
        <f t="shared" ref="P276:P299" si="617">CHOOSE(d.Region,AF276,AV276,BL276)</f>
        <v>0</v>
      </c>
      <c r="Q276" s="253">
        <f t="shared" ref="Q276:Q299" si="618">CHOOSE(d.Region,AG276,AW276,BM276)</f>
        <v>0</v>
      </c>
      <c r="R276" s="442">
        <f t="shared" ref="R276:R299" si="619">CHOOSE(d.Region,AH276,AX276,BN276)</f>
        <v>0</v>
      </c>
      <c r="S276" s="476"/>
      <c r="T276" s="477"/>
      <c r="U276" s="477"/>
      <c r="V276" s="477"/>
      <c r="W276" s="477"/>
      <c r="X276" s="477"/>
      <c r="Y276" s="477"/>
      <c r="Z276" s="477"/>
      <c r="AA276" s="477"/>
      <c r="AB276" s="477"/>
      <c r="AC276" s="477"/>
      <c r="AD276" s="477"/>
      <c r="AE276" s="477"/>
      <c r="AF276" s="477"/>
      <c r="AG276" s="477"/>
      <c r="AH276" s="478"/>
      <c r="AI276" s="476"/>
      <c r="AJ276" s="477"/>
      <c r="AK276" s="477"/>
      <c r="AL276" s="477"/>
      <c r="AM276" s="477"/>
      <c r="AN276" s="477"/>
      <c r="AO276" s="477"/>
      <c r="AP276" s="477"/>
      <c r="AQ276" s="477"/>
      <c r="AR276" s="477"/>
      <c r="AS276" s="477"/>
      <c r="AT276" s="477"/>
      <c r="AU276" s="477"/>
      <c r="AV276" s="477"/>
      <c r="AW276" s="477"/>
      <c r="AX276" s="478"/>
      <c r="AY276" s="476"/>
      <c r="AZ276" s="477"/>
      <c r="BA276" s="477"/>
      <c r="BB276" s="477"/>
      <c r="BC276" s="477"/>
      <c r="BD276" s="477"/>
      <c r="BE276" s="477"/>
      <c r="BF276" s="477"/>
      <c r="BG276" s="477"/>
      <c r="BH276" s="477"/>
      <c r="BI276" s="477"/>
      <c r="BJ276" s="477"/>
      <c r="BK276" s="477"/>
      <c r="BL276" s="477"/>
      <c r="BM276" s="477"/>
      <c r="BN276" s="478"/>
    </row>
    <row r="277" spans="1:67" ht="24.75" outlineLevel="2">
      <c r="A277" t="s">
        <v>1726</v>
      </c>
      <c r="B277" s="50" t="str">
        <f>"Timing 1 - Wean to Join
"&amp;$B$202&amp;""</f>
        <v>Timing 1 - Wean to Join
Standard (7mo)</v>
      </c>
      <c r="C277" s="248">
        <f t="shared" si="604"/>
        <v>0</v>
      </c>
      <c r="D277" s="248">
        <f t="shared" si="605"/>
        <v>0</v>
      </c>
      <c r="E277" s="248">
        <f t="shared" si="606"/>
        <v>0</v>
      </c>
      <c r="F277" s="248">
        <f t="shared" si="607"/>
        <v>0</v>
      </c>
      <c r="G277" s="248">
        <f t="shared" si="608"/>
        <v>0</v>
      </c>
      <c r="H277" s="248">
        <f t="shared" si="609"/>
        <v>0</v>
      </c>
      <c r="I277" s="248">
        <f t="shared" si="610"/>
        <v>0</v>
      </c>
      <c r="J277" s="248">
        <f t="shared" si="611"/>
        <v>0</v>
      </c>
      <c r="K277" s="248">
        <f t="shared" si="612"/>
        <v>0</v>
      </c>
      <c r="L277" s="248">
        <f t="shared" si="613"/>
        <v>0</v>
      </c>
      <c r="M277" s="248">
        <f t="shared" si="614"/>
        <v>0</v>
      </c>
      <c r="N277" s="248">
        <f t="shared" si="615"/>
        <v>0</v>
      </c>
      <c r="O277" s="248">
        <f t="shared" si="616"/>
        <v>0</v>
      </c>
      <c r="P277" s="248">
        <f t="shared" si="617"/>
        <v>0</v>
      </c>
      <c r="Q277" s="248">
        <f t="shared" si="618"/>
        <v>0</v>
      </c>
      <c r="R277" s="440">
        <f t="shared" si="619"/>
        <v>0</v>
      </c>
      <c r="S277" s="451"/>
      <c r="T277" s="249"/>
      <c r="U277" s="249"/>
      <c r="V277" s="249"/>
      <c r="W277" s="249"/>
      <c r="X277" s="249"/>
      <c r="Y277" s="249"/>
      <c r="Z277" s="249"/>
      <c r="AA277" s="249"/>
      <c r="AB277" s="249"/>
      <c r="AC277" s="249"/>
      <c r="AD277" s="249"/>
      <c r="AE277" s="249"/>
      <c r="AF277" s="249"/>
      <c r="AG277" s="249"/>
      <c r="AH277" s="462"/>
      <c r="AI277" s="451"/>
      <c r="AJ277" s="249"/>
      <c r="AK277" s="249"/>
      <c r="AL277" s="249"/>
      <c r="AM277" s="249"/>
      <c r="AN277" s="249"/>
      <c r="AO277" s="249"/>
      <c r="AP277" s="249"/>
      <c r="AQ277" s="249"/>
      <c r="AR277" s="249"/>
      <c r="AS277" s="249"/>
      <c r="AT277" s="249"/>
      <c r="AU277" s="249"/>
      <c r="AV277" s="249"/>
      <c r="AW277" s="249"/>
      <c r="AX277" s="462"/>
      <c r="AY277" s="451"/>
      <c r="AZ277" s="249"/>
      <c r="BA277" s="249"/>
      <c r="BB277" s="249"/>
      <c r="BC277" s="249"/>
      <c r="BD277" s="249"/>
      <c r="BE277" s="249"/>
      <c r="BF277" s="249"/>
      <c r="BG277" s="249"/>
      <c r="BH277" s="249"/>
      <c r="BI277" s="249"/>
      <c r="BJ277" s="249"/>
      <c r="BK277" s="249"/>
      <c r="BL277" s="249"/>
      <c r="BM277" s="249"/>
      <c r="BN277" s="462"/>
      <c r="BO277" s="250" t="s">
        <v>1412</v>
      </c>
    </row>
    <row r="278" spans="1:67" outlineLevel="2">
      <c r="B278" s="51" t="str">
        <f>$B$203&amp;""</f>
        <v>Early</v>
      </c>
      <c r="C278" s="251">
        <f t="shared" si="604"/>
        <v>0</v>
      </c>
      <c r="D278" s="251">
        <f t="shared" si="605"/>
        <v>0</v>
      </c>
      <c r="E278" s="251">
        <f t="shared" si="606"/>
        <v>0</v>
      </c>
      <c r="F278" s="251">
        <f t="shared" si="607"/>
        <v>0</v>
      </c>
      <c r="G278" s="251">
        <f t="shared" si="608"/>
        <v>0</v>
      </c>
      <c r="H278" s="251">
        <f t="shared" si="609"/>
        <v>0</v>
      </c>
      <c r="I278" s="251">
        <f t="shared" si="610"/>
        <v>0</v>
      </c>
      <c r="J278" s="251">
        <f t="shared" si="611"/>
        <v>0</v>
      </c>
      <c r="K278" s="251">
        <f t="shared" si="612"/>
        <v>0</v>
      </c>
      <c r="L278" s="251">
        <f t="shared" si="613"/>
        <v>0</v>
      </c>
      <c r="M278" s="251">
        <f t="shared" si="614"/>
        <v>0</v>
      </c>
      <c r="N278" s="251">
        <f t="shared" si="615"/>
        <v>0</v>
      </c>
      <c r="O278" s="251">
        <f t="shared" si="616"/>
        <v>0</v>
      </c>
      <c r="P278" s="251">
        <f t="shared" si="617"/>
        <v>0</v>
      </c>
      <c r="Q278" s="251">
        <f t="shared" si="618"/>
        <v>0</v>
      </c>
      <c r="R278" s="441">
        <f t="shared" si="619"/>
        <v>0</v>
      </c>
      <c r="S278" s="452"/>
      <c r="T278" s="453"/>
      <c r="U278" s="453"/>
      <c r="V278" s="453"/>
      <c r="W278" s="453"/>
      <c r="X278" s="453"/>
      <c r="Y278" s="453"/>
      <c r="Z278" s="453"/>
      <c r="AA278" s="453"/>
      <c r="AB278" s="453"/>
      <c r="AC278" s="453"/>
      <c r="AD278" s="453"/>
      <c r="AE278" s="453"/>
      <c r="AF278" s="453"/>
      <c r="AG278" s="453"/>
      <c r="AH278" s="463"/>
      <c r="AI278" s="452"/>
      <c r="AJ278" s="453"/>
      <c r="AK278" s="453"/>
      <c r="AL278" s="453"/>
      <c r="AM278" s="453"/>
      <c r="AN278" s="453"/>
      <c r="AO278" s="453"/>
      <c r="AP278" s="453"/>
      <c r="AQ278" s="453"/>
      <c r="AR278" s="453"/>
      <c r="AS278" s="453"/>
      <c r="AT278" s="453"/>
      <c r="AU278" s="453"/>
      <c r="AV278" s="453"/>
      <c r="AW278" s="453"/>
      <c r="AX278" s="463"/>
      <c r="AY278" s="452"/>
      <c r="AZ278" s="453"/>
      <c r="BA278" s="453"/>
      <c r="BB278" s="453"/>
      <c r="BC278" s="453"/>
      <c r="BD278" s="453"/>
      <c r="BE278" s="453"/>
      <c r="BF278" s="453"/>
      <c r="BG278" s="453"/>
      <c r="BH278" s="453"/>
      <c r="BI278" s="453"/>
      <c r="BJ278" s="453"/>
      <c r="BK278" s="453"/>
      <c r="BL278" s="453"/>
      <c r="BM278" s="453"/>
      <c r="BN278" s="463"/>
      <c r="BO278" s="252"/>
    </row>
    <row r="279" spans="1:67" outlineLevel="2">
      <c r="B279" s="51" t="str">
        <f>$B$204&amp;""</f>
        <v>Middle</v>
      </c>
      <c r="C279" s="251">
        <f t="shared" si="604"/>
        <v>0</v>
      </c>
      <c r="D279" s="251">
        <f t="shared" si="605"/>
        <v>0</v>
      </c>
      <c r="E279" s="251">
        <f t="shared" si="606"/>
        <v>0</v>
      </c>
      <c r="F279" s="251">
        <f t="shared" si="607"/>
        <v>0</v>
      </c>
      <c r="G279" s="251">
        <f t="shared" si="608"/>
        <v>0</v>
      </c>
      <c r="H279" s="251">
        <f t="shared" si="609"/>
        <v>0</v>
      </c>
      <c r="I279" s="251">
        <f t="shared" si="610"/>
        <v>0</v>
      </c>
      <c r="J279" s="251">
        <f t="shared" si="611"/>
        <v>0</v>
      </c>
      <c r="K279" s="251">
        <f t="shared" si="612"/>
        <v>0</v>
      </c>
      <c r="L279" s="251">
        <f t="shared" si="613"/>
        <v>0</v>
      </c>
      <c r="M279" s="251">
        <f t="shared" si="614"/>
        <v>0</v>
      </c>
      <c r="N279" s="251">
        <f t="shared" si="615"/>
        <v>0</v>
      </c>
      <c r="O279" s="251">
        <f t="shared" si="616"/>
        <v>0</v>
      </c>
      <c r="P279" s="251">
        <f t="shared" si="617"/>
        <v>0</v>
      </c>
      <c r="Q279" s="251">
        <f t="shared" si="618"/>
        <v>0</v>
      </c>
      <c r="R279" s="441">
        <f t="shared" si="619"/>
        <v>0</v>
      </c>
      <c r="S279" s="452"/>
      <c r="T279" s="453"/>
      <c r="U279" s="453"/>
      <c r="V279" s="453"/>
      <c r="W279" s="453"/>
      <c r="X279" s="453"/>
      <c r="Y279" s="453"/>
      <c r="Z279" s="453"/>
      <c r="AA279" s="453"/>
      <c r="AB279" s="453"/>
      <c r="AC279" s="453"/>
      <c r="AD279" s="453"/>
      <c r="AE279" s="453"/>
      <c r="AF279" s="453"/>
      <c r="AG279" s="453"/>
      <c r="AH279" s="463"/>
      <c r="AI279" s="452"/>
      <c r="AJ279" s="453"/>
      <c r="AK279" s="453"/>
      <c r="AL279" s="453"/>
      <c r="AM279" s="453"/>
      <c r="AN279" s="453"/>
      <c r="AO279" s="453"/>
      <c r="AP279" s="453"/>
      <c r="AQ279" s="453"/>
      <c r="AR279" s="453"/>
      <c r="AS279" s="453"/>
      <c r="AT279" s="453"/>
      <c r="AU279" s="453"/>
      <c r="AV279" s="453"/>
      <c r="AW279" s="453"/>
      <c r="AX279" s="463"/>
      <c r="AY279" s="452"/>
      <c r="AZ279" s="453"/>
      <c r="BA279" s="453"/>
      <c r="BB279" s="453"/>
      <c r="BC279" s="453"/>
      <c r="BD279" s="453"/>
      <c r="BE279" s="453"/>
      <c r="BF279" s="453"/>
      <c r="BG279" s="453"/>
      <c r="BH279" s="453"/>
      <c r="BI279" s="453"/>
      <c r="BJ279" s="453"/>
      <c r="BK279" s="453"/>
      <c r="BL279" s="453"/>
      <c r="BM279" s="453"/>
      <c r="BN279" s="463"/>
    </row>
    <row r="280" spans="1:67" outlineLevel="2">
      <c r="B280" s="51" t="str">
        <f>$B$205&amp;""</f>
        <v>Late</v>
      </c>
      <c r="C280" s="251">
        <f t="shared" si="604"/>
        <v>0</v>
      </c>
      <c r="D280" s="251">
        <f t="shared" si="605"/>
        <v>0</v>
      </c>
      <c r="E280" s="251">
        <f t="shared" si="606"/>
        <v>0</v>
      </c>
      <c r="F280" s="251">
        <f t="shared" si="607"/>
        <v>0</v>
      </c>
      <c r="G280" s="251">
        <f t="shared" si="608"/>
        <v>0</v>
      </c>
      <c r="H280" s="251">
        <f t="shared" si="609"/>
        <v>0</v>
      </c>
      <c r="I280" s="251">
        <f t="shared" si="610"/>
        <v>0</v>
      </c>
      <c r="J280" s="251">
        <f t="shared" si="611"/>
        <v>0</v>
      </c>
      <c r="K280" s="251">
        <f t="shared" si="612"/>
        <v>0</v>
      </c>
      <c r="L280" s="251">
        <f t="shared" si="613"/>
        <v>0</v>
      </c>
      <c r="M280" s="251">
        <f t="shared" si="614"/>
        <v>0</v>
      </c>
      <c r="N280" s="251">
        <f t="shared" si="615"/>
        <v>0</v>
      </c>
      <c r="O280" s="251">
        <f t="shared" si="616"/>
        <v>0</v>
      </c>
      <c r="P280" s="251">
        <f t="shared" si="617"/>
        <v>0</v>
      </c>
      <c r="Q280" s="251">
        <f t="shared" si="618"/>
        <v>0</v>
      </c>
      <c r="R280" s="441">
        <f t="shared" si="619"/>
        <v>0</v>
      </c>
      <c r="S280" s="452"/>
      <c r="T280" s="453"/>
      <c r="U280" s="453"/>
      <c r="V280" s="453"/>
      <c r="W280" s="453"/>
      <c r="X280" s="453"/>
      <c r="Y280" s="453"/>
      <c r="Z280" s="453"/>
      <c r="AA280" s="453"/>
      <c r="AB280" s="453"/>
      <c r="AC280" s="453"/>
      <c r="AD280" s="453"/>
      <c r="AE280" s="453"/>
      <c r="AF280" s="453"/>
      <c r="AG280" s="453"/>
      <c r="AH280" s="463"/>
      <c r="AI280" s="452"/>
      <c r="AJ280" s="453"/>
      <c r="AK280" s="453"/>
      <c r="AL280" s="453"/>
      <c r="AM280" s="453"/>
      <c r="AN280" s="453"/>
      <c r="AO280" s="453"/>
      <c r="AP280" s="453"/>
      <c r="AQ280" s="453"/>
      <c r="AR280" s="453"/>
      <c r="AS280" s="453"/>
      <c r="AT280" s="453"/>
      <c r="AU280" s="453"/>
      <c r="AV280" s="453"/>
      <c r="AW280" s="453"/>
      <c r="AX280" s="463"/>
      <c r="AY280" s="452"/>
      <c r="AZ280" s="453"/>
      <c r="BA280" s="453"/>
      <c r="BB280" s="453"/>
      <c r="BC280" s="453"/>
      <c r="BD280" s="453"/>
      <c r="BE280" s="453"/>
      <c r="BF280" s="453"/>
      <c r="BG280" s="453"/>
      <c r="BH280" s="453"/>
      <c r="BI280" s="453"/>
      <c r="BJ280" s="453"/>
      <c r="BK280" s="453"/>
      <c r="BL280" s="453"/>
      <c r="BM280" s="453"/>
      <c r="BN280" s="463"/>
    </row>
    <row r="281" spans="1:67" outlineLevel="2">
      <c r="B281" s="51" t="s">
        <v>1552</v>
      </c>
      <c r="C281" s="251">
        <f t="shared" si="604"/>
        <v>0</v>
      </c>
      <c r="D281" s="251">
        <f t="shared" si="605"/>
        <v>0</v>
      </c>
      <c r="E281" s="251">
        <f t="shared" si="606"/>
        <v>0</v>
      </c>
      <c r="F281" s="251">
        <f t="shared" si="607"/>
        <v>0</v>
      </c>
      <c r="G281" s="251">
        <f t="shared" si="608"/>
        <v>0</v>
      </c>
      <c r="H281" s="251">
        <f t="shared" si="609"/>
        <v>0</v>
      </c>
      <c r="I281" s="251">
        <f t="shared" si="610"/>
        <v>0</v>
      </c>
      <c r="J281" s="251">
        <f t="shared" si="611"/>
        <v>0</v>
      </c>
      <c r="K281" s="251">
        <f t="shared" si="612"/>
        <v>0</v>
      </c>
      <c r="L281" s="251">
        <f t="shared" si="613"/>
        <v>0</v>
      </c>
      <c r="M281" s="251">
        <f t="shared" si="614"/>
        <v>0</v>
      </c>
      <c r="N281" s="251">
        <f t="shared" si="615"/>
        <v>0</v>
      </c>
      <c r="O281" s="251">
        <f t="shared" si="616"/>
        <v>0</v>
      </c>
      <c r="P281" s="251">
        <f t="shared" si="617"/>
        <v>0</v>
      </c>
      <c r="Q281" s="251">
        <f t="shared" si="618"/>
        <v>0</v>
      </c>
      <c r="R281" s="441">
        <f t="shared" si="619"/>
        <v>0</v>
      </c>
      <c r="S281" s="473"/>
      <c r="T281" s="474"/>
      <c r="U281" s="474"/>
      <c r="V281" s="474"/>
      <c r="W281" s="474"/>
      <c r="X281" s="474"/>
      <c r="Y281" s="474"/>
      <c r="Z281" s="474"/>
      <c r="AA281" s="474"/>
      <c r="AB281" s="474"/>
      <c r="AC281" s="474"/>
      <c r="AD281" s="474"/>
      <c r="AE281" s="474"/>
      <c r="AF281" s="474"/>
      <c r="AG281" s="474"/>
      <c r="AH281" s="475"/>
      <c r="AI281" s="473"/>
      <c r="AJ281" s="474"/>
      <c r="AK281" s="474"/>
      <c r="AL281" s="474"/>
      <c r="AM281" s="474"/>
      <c r="AN281" s="474"/>
      <c r="AO281" s="474"/>
      <c r="AP281" s="474"/>
      <c r="AQ281" s="474"/>
      <c r="AR281" s="474"/>
      <c r="AS281" s="474"/>
      <c r="AT281" s="474"/>
      <c r="AU281" s="474"/>
      <c r="AV281" s="474"/>
      <c r="AW281" s="474"/>
      <c r="AX281" s="475"/>
      <c r="AY281" s="473"/>
      <c r="AZ281" s="474"/>
      <c r="BA281" s="474"/>
      <c r="BB281" s="474"/>
      <c r="BC281" s="474"/>
      <c r="BD281" s="474"/>
      <c r="BE281" s="474"/>
      <c r="BF281" s="474"/>
      <c r="BG281" s="474"/>
      <c r="BH281" s="474"/>
      <c r="BI281" s="474"/>
      <c r="BJ281" s="474"/>
      <c r="BK281" s="474"/>
      <c r="BL281" s="474"/>
      <c r="BM281" s="474"/>
      <c r="BN281" s="475"/>
    </row>
    <row r="282" spans="1:67" outlineLevel="1">
      <c r="B282" s="51" t="str">
        <f t="shared" ref="B282" si="620">$B$207&amp;""</f>
        <v>7mo with 0% mated</v>
      </c>
      <c r="C282" s="251">
        <f t="shared" si="604"/>
        <v>0</v>
      </c>
      <c r="D282" s="251">
        <f t="shared" si="605"/>
        <v>0</v>
      </c>
      <c r="E282" s="251">
        <f t="shared" si="606"/>
        <v>0</v>
      </c>
      <c r="F282" s="251">
        <f t="shared" si="607"/>
        <v>0</v>
      </c>
      <c r="G282" s="251">
        <f t="shared" si="608"/>
        <v>0</v>
      </c>
      <c r="H282" s="251">
        <f t="shared" si="609"/>
        <v>0</v>
      </c>
      <c r="I282" s="251">
        <f t="shared" si="610"/>
        <v>0</v>
      </c>
      <c r="J282" s="251">
        <f t="shared" si="611"/>
        <v>0</v>
      </c>
      <c r="K282" s="251">
        <f t="shared" si="612"/>
        <v>0</v>
      </c>
      <c r="L282" s="251">
        <f t="shared" si="613"/>
        <v>0</v>
      </c>
      <c r="M282" s="251">
        <f t="shared" si="614"/>
        <v>0</v>
      </c>
      <c r="N282" s="251">
        <f t="shared" si="615"/>
        <v>0</v>
      </c>
      <c r="O282" s="251">
        <f t="shared" si="616"/>
        <v>0</v>
      </c>
      <c r="P282" s="251">
        <f t="shared" si="617"/>
        <v>0</v>
      </c>
      <c r="Q282" s="251">
        <f t="shared" si="618"/>
        <v>0</v>
      </c>
      <c r="R282" s="441">
        <f t="shared" si="619"/>
        <v>0</v>
      </c>
      <c r="S282" s="473"/>
      <c r="T282" s="474"/>
      <c r="U282" s="474"/>
      <c r="V282" s="474"/>
      <c r="W282" s="474"/>
      <c r="X282" s="474"/>
      <c r="Y282" s="474"/>
      <c r="Z282" s="474"/>
      <c r="AA282" s="474"/>
      <c r="AB282" s="474"/>
      <c r="AC282" s="474"/>
      <c r="AD282" s="474"/>
      <c r="AE282" s="474"/>
      <c r="AF282" s="474"/>
      <c r="AG282" s="474"/>
      <c r="AH282" s="475"/>
      <c r="AI282" s="473"/>
      <c r="AJ282" s="474"/>
      <c r="AK282" s="474"/>
      <c r="AL282" s="474"/>
      <c r="AM282" s="474"/>
      <c r="AN282" s="474"/>
      <c r="AO282" s="474"/>
      <c r="AP282" s="474"/>
      <c r="AQ282" s="474"/>
      <c r="AR282" s="474"/>
      <c r="AS282" s="474"/>
      <c r="AT282" s="474"/>
      <c r="AU282" s="474"/>
      <c r="AV282" s="474"/>
      <c r="AW282" s="474"/>
      <c r="AX282" s="475"/>
      <c r="AY282" s="473"/>
      <c r="AZ282" s="474"/>
      <c r="BA282" s="474"/>
      <c r="BB282" s="474"/>
      <c r="BC282" s="474"/>
      <c r="BD282" s="474"/>
      <c r="BE282" s="474"/>
      <c r="BF282" s="474"/>
      <c r="BG282" s="474"/>
      <c r="BH282" s="474"/>
      <c r="BI282" s="474"/>
      <c r="BJ282" s="474"/>
      <c r="BK282" s="474"/>
      <c r="BL282" s="474"/>
      <c r="BM282" s="474"/>
      <c r="BN282" s="475"/>
      <c r="BO282" s="252"/>
    </row>
    <row r="283" spans="1:67" outlineLevel="1">
      <c r="B283" s="51" t="s">
        <v>1698</v>
      </c>
      <c r="C283" s="251">
        <f t="shared" si="604"/>
        <v>0</v>
      </c>
      <c r="D283" s="251">
        <f t="shared" si="605"/>
        <v>0</v>
      </c>
      <c r="E283" s="251">
        <f t="shared" si="606"/>
        <v>0</v>
      </c>
      <c r="F283" s="251">
        <f t="shared" si="607"/>
        <v>0</v>
      </c>
      <c r="G283" s="251">
        <f t="shared" si="608"/>
        <v>0</v>
      </c>
      <c r="H283" s="251">
        <f t="shared" si="609"/>
        <v>0</v>
      </c>
      <c r="I283" s="251">
        <f t="shared" si="610"/>
        <v>0</v>
      </c>
      <c r="J283" s="251">
        <f t="shared" si="611"/>
        <v>0</v>
      </c>
      <c r="K283" s="251">
        <f t="shared" si="612"/>
        <v>0</v>
      </c>
      <c r="L283" s="251">
        <f t="shared" si="613"/>
        <v>0</v>
      </c>
      <c r="M283" s="251">
        <f t="shared" si="614"/>
        <v>0</v>
      </c>
      <c r="N283" s="251">
        <f t="shared" si="615"/>
        <v>0</v>
      </c>
      <c r="O283" s="251">
        <f t="shared" si="616"/>
        <v>0</v>
      </c>
      <c r="P283" s="251">
        <f t="shared" si="617"/>
        <v>0</v>
      </c>
      <c r="Q283" s="251">
        <f t="shared" si="618"/>
        <v>0</v>
      </c>
      <c r="R283" s="441">
        <f t="shared" si="619"/>
        <v>0</v>
      </c>
      <c r="S283" s="473"/>
      <c r="T283" s="474"/>
      <c r="U283" s="474"/>
      <c r="V283" s="474"/>
      <c r="W283" s="474"/>
      <c r="X283" s="474"/>
      <c r="Y283" s="474"/>
      <c r="Z283" s="474"/>
      <c r="AA283" s="474"/>
      <c r="AB283" s="474"/>
      <c r="AC283" s="474"/>
      <c r="AD283" s="474"/>
      <c r="AE283" s="474"/>
      <c r="AF283" s="474"/>
      <c r="AG283" s="474"/>
      <c r="AH283" s="475"/>
      <c r="AI283" s="473"/>
      <c r="AJ283" s="474"/>
      <c r="AK283" s="474"/>
      <c r="AL283" s="474"/>
      <c r="AM283" s="474"/>
      <c r="AN283" s="474"/>
      <c r="AO283" s="474"/>
      <c r="AP283" s="474"/>
      <c r="AQ283" s="474"/>
      <c r="AR283" s="474"/>
      <c r="AS283" s="474"/>
      <c r="AT283" s="474"/>
      <c r="AU283" s="474"/>
      <c r="AV283" s="474"/>
      <c r="AW283" s="474"/>
      <c r="AX283" s="475"/>
      <c r="AY283" s="473"/>
      <c r="AZ283" s="474"/>
      <c r="BA283" s="474"/>
      <c r="BB283" s="474"/>
      <c r="BC283" s="474"/>
      <c r="BD283" s="474"/>
      <c r="BE283" s="474"/>
      <c r="BF283" s="474"/>
      <c r="BG283" s="474"/>
      <c r="BH283" s="474"/>
      <c r="BI283" s="474"/>
      <c r="BJ283" s="474"/>
      <c r="BK283" s="474"/>
      <c r="BL283" s="474"/>
      <c r="BM283" s="474"/>
      <c r="BN283" s="475"/>
      <c r="BO283" s="252"/>
    </row>
    <row r="284" spans="1:67" outlineLevel="1">
      <c r="B284" s="51" t="s">
        <v>1094</v>
      </c>
      <c r="C284" s="253">
        <f t="shared" si="604"/>
        <v>0</v>
      </c>
      <c r="D284" s="253">
        <f t="shared" si="605"/>
        <v>0</v>
      </c>
      <c r="E284" s="253">
        <f t="shared" si="606"/>
        <v>0</v>
      </c>
      <c r="F284" s="253">
        <f t="shared" si="607"/>
        <v>0</v>
      </c>
      <c r="G284" s="253">
        <f t="shared" si="608"/>
        <v>0</v>
      </c>
      <c r="H284" s="253">
        <f t="shared" si="609"/>
        <v>0</v>
      </c>
      <c r="I284" s="253">
        <f t="shared" si="610"/>
        <v>0</v>
      </c>
      <c r="J284" s="253">
        <f t="shared" si="611"/>
        <v>0</v>
      </c>
      <c r="K284" s="253">
        <f t="shared" si="612"/>
        <v>0</v>
      </c>
      <c r="L284" s="253">
        <f t="shared" si="613"/>
        <v>0</v>
      </c>
      <c r="M284" s="253">
        <f t="shared" si="614"/>
        <v>0</v>
      </c>
      <c r="N284" s="253">
        <f t="shared" si="615"/>
        <v>0</v>
      </c>
      <c r="O284" s="253">
        <f t="shared" si="616"/>
        <v>0</v>
      </c>
      <c r="P284" s="253">
        <f t="shared" si="617"/>
        <v>0</v>
      </c>
      <c r="Q284" s="253">
        <f t="shared" si="618"/>
        <v>0</v>
      </c>
      <c r="R284" s="442">
        <f t="shared" si="619"/>
        <v>0</v>
      </c>
      <c r="S284" s="473"/>
      <c r="T284" s="474"/>
      <c r="U284" s="474"/>
      <c r="V284" s="474"/>
      <c r="W284" s="474"/>
      <c r="X284" s="474"/>
      <c r="Y284" s="474"/>
      <c r="Z284" s="474"/>
      <c r="AA284" s="474"/>
      <c r="AB284" s="474"/>
      <c r="AC284" s="474"/>
      <c r="AD284" s="474"/>
      <c r="AE284" s="474"/>
      <c r="AF284" s="474"/>
      <c r="AG284" s="474"/>
      <c r="AH284" s="475"/>
      <c r="AI284" s="473"/>
      <c r="AJ284" s="474"/>
      <c r="AK284" s="474"/>
      <c r="AL284" s="474"/>
      <c r="AM284" s="474"/>
      <c r="AN284" s="474"/>
      <c r="AO284" s="474"/>
      <c r="AP284" s="474"/>
      <c r="AQ284" s="474"/>
      <c r="AR284" s="474"/>
      <c r="AS284" s="474"/>
      <c r="AT284" s="474"/>
      <c r="AU284" s="474"/>
      <c r="AV284" s="474"/>
      <c r="AW284" s="474"/>
      <c r="AX284" s="475"/>
      <c r="AY284" s="473"/>
      <c r="AZ284" s="474"/>
      <c r="BA284" s="474"/>
      <c r="BB284" s="474"/>
      <c r="BC284" s="474"/>
      <c r="BD284" s="474"/>
      <c r="BE284" s="474"/>
      <c r="BF284" s="474"/>
      <c r="BG284" s="474"/>
      <c r="BH284" s="474"/>
      <c r="BI284" s="474"/>
      <c r="BJ284" s="474"/>
      <c r="BK284" s="474"/>
      <c r="BL284" s="474"/>
      <c r="BM284" s="474"/>
      <c r="BN284" s="475"/>
      <c r="BO284" s="252"/>
    </row>
    <row r="285" spans="1:67" ht="24.75" outlineLevel="1">
      <c r="B285" s="50" t="str">
        <f>"Timing 2 - Join to mid preg
"&amp;$B$202&amp;""</f>
        <v>Timing 2 - Join to mid preg
Standard (7mo)</v>
      </c>
      <c r="C285" s="248">
        <f t="shared" si="604"/>
        <v>0</v>
      </c>
      <c r="D285" s="248">
        <f t="shared" si="605"/>
        <v>0</v>
      </c>
      <c r="E285" s="248">
        <f t="shared" si="606"/>
        <v>0</v>
      </c>
      <c r="F285" s="248">
        <f t="shared" si="607"/>
        <v>0</v>
      </c>
      <c r="G285" s="248">
        <f t="shared" si="608"/>
        <v>0</v>
      </c>
      <c r="H285" s="248">
        <f t="shared" si="609"/>
        <v>0</v>
      </c>
      <c r="I285" s="248">
        <f t="shared" si="610"/>
        <v>0</v>
      </c>
      <c r="J285" s="248">
        <f t="shared" si="611"/>
        <v>0</v>
      </c>
      <c r="K285" s="248">
        <f t="shared" si="612"/>
        <v>0</v>
      </c>
      <c r="L285" s="248">
        <f t="shared" si="613"/>
        <v>0</v>
      </c>
      <c r="M285" s="248">
        <f t="shared" si="614"/>
        <v>0</v>
      </c>
      <c r="N285" s="248">
        <f t="shared" si="615"/>
        <v>0</v>
      </c>
      <c r="O285" s="248">
        <f t="shared" si="616"/>
        <v>0</v>
      </c>
      <c r="P285" s="248">
        <f t="shared" si="617"/>
        <v>0</v>
      </c>
      <c r="Q285" s="248">
        <f t="shared" si="618"/>
        <v>0</v>
      </c>
      <c r="R285" s="440">
        <f t="shared" si="619"/>
        <v>0</v>
      </c>
      <c r="S285" s="451"/>
      <c r="T285" s="249"/>
      <c r="U285" s="249"/>
      <c r="V285" s="249"/>
      <c r="W285" s="249"/>
      <c r="X285" s="249"/>
      <c r="Y285" s="249"/>
      <c r="Z285" s="249"/>
      <c r="AA285" s="249"/>
      <c r="AB285" s="249"/>
      <c r="AC285" s="249"/>
      <c r="AD285" s="249"/>
      <c r="AE285" s="249"/>
      <c r="AF285" s="249"/>
      <c r="AG285" s="249"/>
      <c r="AH285" s="462"/>
      <c r="AI285" s="451"/>
      <c r="AJ285" s="249"/>
      <c r="AK285" s="249"/>
      <c r="AL285" s="249"/>
      <c r="AM285" s="249"/>
      <c r="AN285" s="249"/>
      <c r="AO285" s="249"/>
      <c r="AP285" s="249"/>
      <c r="AQ285" s="249"/>
      <c r="AR285" s="249"/>
      <c r="AS285" s="249"/>
      <c r="AT285" s="249"/>
      <c r="AU285" s="249"/>
      <c r="AV285" s="249"/>
      <c r="AW285" s="249"/>
      <c r="AX285" s="462"/>
      <c r="AY285" s="451"/>
      <c r="AZ285" s="249"/>
      <c r="BA285" s="249"/>
      <c r="BB285" s="249"/>
      <c r="BC285" s="249"/>
      <c r="BD285" s="249"/>
      <c r="BE285" s="249"/>
      <c r="BF285" s="249"/>
      <c r="BG285" s="249"/>
      <c r="BH285" s="249"/>
      <c r="BI285" s="249"/>
      <c r="BJ285" s="249"/>
      <c r="BK285" s="249"/>
      <c r="BL285" s="249"/>
      <c r="BM285" s="249"/>
      <c r="BN285" s="462"/>
      <c r="BO285" s="250" t="s">
        <v>1412</v>
      </c>
    </row>
    <row r="286" spans="1:67" outlineLevel="1">
      <c r="B286" s="51" t="str">
        <f t="shared" ref="B286" si="621">$B$203&amp;""</f>
        <v>Early</v>
      </c>
      <c r="C286" s="251">
        <f t="shared" si="604"/>
        <v>0</v>
      </c>
      <c r="D286" s="251">
        <f t="shared" si="605"/>
        <v>0</v>
      </c>
      <c r="E286" s="251">
        <f t="shared" si="606"/>
        <v>0</v>
      </c>
      <c r="F286" s="251">
        <f t="shared" si="607"/>
        <v>0</v>
      </c>
      <c r="G286" s="251">
        <f t="shared" si="608"/>
        <v>0</v>
      </c>
      <c r="H286" s="251">
        <f t="shared" si="609"/>
        <v>0</v>
      </c>
      <c r="I286" s="251">
        <f t="shared" si="610"/>
        <v>0</v>
      </c>
      <c r="J286" s="251">
        <f t="shared" si="611"/>
        <v>0</v>
      </c>
      <c r="K286" s="251">
        <f t="shared" si="612"/>
        <v>0</v>
      </c>
      <c r="L286" s="251">
        <f t="shared" si="613"/>
        <v>0</v>
      </c>
      <c r="M286" s="251">
        <f t="shared" si="614"/>
        <v>0</v>
      </c>
      <c r="N286" s="251">
        <f t="shared" si="615"/>
        <v>0</v>
      </c>
      <c r="O286" s="251">
        <f t="shared" si="616"/>
        <v>0</v>
      </c>
      <c r="P286" s="251">
        <f t="shared" si="617"/>
        <v>0</v>
      </c>
      <c r="Q286" s="251">
        <f t="shared" si="618"/>
        <v>0</v>
      </c>
      <c r="R286" s="441">
        <f t="shared" si="619"/>
        <v>0</v>
      </c>
      <c r="S286" s="452"/>
      <c r="T286" s="453"/>
      <c r="U286" s="453"/>
      <c r="V286" s="453"/>
      <c r="W286" s="453"/>
      <c r="X286" s="453"/>
      <c r="Y286" s="453"/>
      <c r="Z286" s="453"/>
      <c r="AA286" s="453"/>
      <c r="AB286" s="453"/>
      <c r="AC286" s="453"/>
      <c r="AD286" s="453"/>
      <c r="AE286" s="453"/>
      <c r="AF286" s="453"/>
      <c r="AG286" s="453"/>
      <c r="AH286" s="463"/>
      <c r="AI286" s="452"/>
      <c r="AJ286" s="453"/>
      <c r="AK286" s="453"/>
      <c r="AL286" s="453"/>
      <c r="AM286" s="453"/>
      <c r="AN286" s="453"/>
      <c r="AO286" s="453"/>
      <c r="AP286" s="453"/>
      <c r="AQ286" s="453"/>
      <c r="AR286" s="453"/>
      <c r="AS286" s="453"/>
      <c r="AT286" s="453"/>
      <c r="AU286" s="453"/>
      <c r="AV286" s="453"/>
      <c r="AW286" s="453"/>
      <c r="AX286" s="463"/>
      <c r="AY286" s="452"/>
      <c r="AZ286" s="453"/>
      <c r="BA286" s="453"/>
      <c r="BB286" s="453"/>
      <c r="BC286" s="453"/>
      <c r="BD286" s="453"/>
      <c r="BE286" s="453"/>
      <c r="BF286" s="453"/>
      <c r="BG286" s="453"/>
      <c r="BH286" s="453"/>
      <c r="BI286" s="453"/>
      <c r="BJ286" s="453"/>
      <c r="BK286" s="453"/>
      <c r="BL286" s="453"/>
      <c r="BM286" s="453"/>
      <c r="BN286" s="463"/>
    </row>
    <row r="287" spans="1:67" outlineLevel="1">
      <c r="B287" s="51" t="str">
        <f t="shared" ref="B287" si="622">$B$204&amp;""</f>
        <v>Middle</v>
      </c>
      <c r="C287" s="251">
        <f t="shared" si="604"/>
        <v>0</v>
      </c>
      <c r="D287" s="251">
        <f t="shared" si="605"/>
        <v>0</v>
      </c>
      <c r="E287" s="251">
        <f t="shared" si="606"/>
        <v>0</v>
      </c>
      <c r="F287" s="251">
        <f t="shared" si="607"/>
        <v>0</v>
      </c>
      <c r="G287" s="251">
        <f t="shared" si="608"/>
        <v>0</v>
      </c>
      <c r="H287" s="251">
        <f t="shared" si="609"/>
        <v>0</v>
      </c>
      <c r="I287" s="251">
        <f t="shared" si="610"/>
        <v>0</v>
      </c>
      <c r="J287" s="251">
        <f t="shared" si="611"/>
        <v>0</v>
      </c>
      <c r="K287" s="251">
        <f t="shared" si="612"/>
        <v>0</v>
      </c>
      <c r="L287" s="251">
        <f t="shared" si="613"/>
        <v>0</v>
      </c>
      <c r="M287" s="251">
        <f t="shared" si="614"/>
        <v>0</v>
      </c>
      <c r="N287" s="251">
        <f t="shared" si="615"/>
        <v>0</v>
      </c>
      <c r="O287" s="251">
        <f t="shared" si="616"/>
        <v>0</v>
      </c>
      <c r="P287" s="251">
        <f t="shared" si="617"/>
        <v>0</v>
      </c>
      <c r="Q287" s="251">
        <f t="shared" si="618"/>
        <v>0</v>
      </c>
      <c r="R287" s="441">
        <f t="shared" si="619"/>
        <v>0</v>
      </c>
      <c r="S287" s="452"/>
      <c r="T287" s="453"/>
      <c r="U287" s="453"/>
      <c r="V287" s="453"/>
      <c r="W287" s="453"/>
      <c r="X287" s="453"/>
      <c r="Y287" s="453"/>
      <c r="Z287" s="453"/>
      <c r="AA287" s="453"/>
      <c r="AB287" s="453"/>
      <c r="AC287" s="453"/>
      <c r="AD287" s="453"/>
      <c r="AE287" s="453"/>
      <c r="AF287" s="453"/>
      <c r="AG287" s="453"/>
      <c r="AH287" s="463"/>
      <c r="AI287" s="452"/>
      <c r="AJ287" s="453"/>
      <c r="AK287" s="453"/>
      <c r="AL287" s="453"/>
      <c r="AM287" s="453"/>
      <c r="AN287" s="453"/>
      <c r="AO287" s="453"/>
      <c r="AP287" s="453"/>
      <c r="AQ287" s="453"/>
      <c r="AR287" s="453"/>
      <c r="AS287" s="453"/>
      <c r="AT287" s="453"/>
      <c r="AU287" s="453"/>
      <c r="AV287" s="453"/>
      <c r="AW287" s="453"/>
      <c r="AX287" s="463"/>
      <c r="AY287" s="452"/>
      <c r="AZ287" s="453"/>
      <c r="BA287" s="453"/>
      <c r="BB287" s="453"/>
      <c r="BC287" s="453"/>
      <c r="BD287" s="453"/>
      <c r="BE287" s="453"/>
      <c r="BF287" s="453"/>
      <c r="BG287" s="453"/>
      <c r="BH287" s="453"/>
      <c r="BI287" s="453"/>
      <c r="BJ287" s="453"/>
      <c r="BK287" s="453"/>
      <c r="BL287" s="453"/>
      <c r="BM287" s="453"/>
      <c r="BN287" s="463"/>
    </row>
    <row r="288" spans="1:67" outlineLevel="1">
      <c r="B288" s="51" t="str">
        <f t="shared" ref="B288" si="623">$B$205&amp;""</f>
        <v>Late</v>
      </c>
      <c r="C288" s="251">
        <f t="shared" si="604"/>
        <v>0</v>
      </c>
      <c r="D288" s="251">
        <f t="shared" si="605"/>
        <v>0</v>
      </c>
      <c r="E288" s="251">
        <f t="shared" si="606"/>
        <v>0</v>
      </c>
      <c r="F288" s="251">
        <f t="shared" si="607"/>
        <v>0</v>
      </c>
      <c r="G288" s="251">
        <f t="shared" si="608"/>
        <v>0</v>
      </c>
      <c r="H288" s="251">
        <f t="shared" si="609"/>
        <v>0</v>
      </c>
      <c r="I288" s="251">
        <f t="shared" si="610"/>
        <v>0</v>
      </c>
      <c r="J288" s="251">
        <f t="shared" si="611"/>
        <v>0</v>
      </c>
      <c r="K288" s="251">
        <f t="shared" si="612"/>
        <v>0</v>
      </c>
      <c r="L288" s="251">
        <f t="shared" si="613"/>
        <v>0</v>
      </c>
      <c r="M288" s="251">
        <f t="shared" si="614"/>
        <v>0</v>
      </c>
      <c r="N288" s="251">
        <f t="shared" si="615"/>
        <v>0</v>
      </c>
      <c r="O288" s="251">
        <f t="shared" si="616"/>
        <v>0</v>
      </c>
      <c r="P288" s="251">
        <f t="shared" si="617"/>
        <v>0</v>
      </c>
      <c r="Q288" s="251">
        <f t="shared" si="618"/>
        <v>0</v>
      </c>
      <c r="R288" s="441">
        <f t="shared" si="619"/>
        <v>0</v>
      </c>
      <c r="S288" s="452"/>
      <c r="T288" s="453"/>
      <c r="U288" s="453"/>
      <c r="V288" s="453"/>
      <c r="W288" s="453"/>
      <c r="X288" s="453"/>
      <c r="Y288" s="453"/>
      <c r="Z288" s="453"/>
      <c r="AA288" s="453"/>
      <c r="AB288" s="453"/>
      <c r="AC288" s="453"/>
      <c r="AD288" s="453"/>
      <c r="AE288" s="453"/>
      <c r="AF288" s="453"/>
      <c r="AG288" s="453"/>
      <c r="AH288" s="463"/>
      <c r="AI288" s="452"/>
      <c r="AJ288" s="453"/>
      <c r="AK288" s="453"/>
      <c r="AL288" s="453"/>
      <c r="AM288" s="453"/>
      <c r="AN288" s="453"/>
      <c r="AO288" s="453"/>
      <c r="AP288" s="453"/>
      <c r="AQ288" s="453"/>
      <c r="AR288" s="453"/>
      <c r="AS288" s="453"/>
      <c r="AT288" s="453"/>
      <c r="AU288" s="453"/>
      <c r="AV288" s="453"/>
      <c r="AW288" s="453"/>
      <c r="AX288" s="463"/>
      <c r="AY288" s="452"/>
      <c r="AZ288" s="453"/>
      <c r="BA288" s="453"/>
      <c r="BB288" s="453"/>
      <c r="BC288" s="453"/>
      <c r="BD288" s="453"/>
      <c r="BE288" s="453"/>
      <c r="BF288" s="453"/>
      <c r="BG288" s="453"/>
      <c r="BH288" s="453"/>
      <c r="BI288" s="453"/>
      <c r="BJ288" s="453"/>
      <c r="BK288" s="453"/>
      <c r="BL288" s="453"/>
      <c r="BM288" s="453"/>
      <c r="BN288" s="463"/>
    </row>
    <row r="289" spans="1:67" outlineLevel="1">
      <c r="B289" s="51" t="s">
        <v>960</v>
      </c>
      <c r="C289" s="251">
        <f t="shared" si="604"/>
        <v>0</v>
      </c>
      <c r="D289" s="251">
        <f t="shared" si="605"/>
        <v>0</v>
      </c>
      <c r="E289" s="251">
        <f t="shared" si="606"/>
        <v>0</v>
      </c>
      <c r="F289" s="251">
        <f t="shared" si="607"/>
        <v>0</v>
      </c>
      <c r="G289" s="251">
        <f t="shared" si="608"/>
        <v>0</v>
      </c>
      <c r="H289" s="251">
        <f t="shared" si="609"/>
        <v>0</v>
      </c>
      <c r="I289" s="251">
        <f t="shared" si="610"/>
        <v>0</v>
      </c>
      <c r="J289" s="251">
        <f t="shared" si="611"/>
        <v>0</v>
      </c>
      <c r="K289" s="251">
        <f t="shared" si="612"/>
        <v>0</v>
      </c>
      <c r="L289" s="251">
        <f t="shared" si="613"/>
        <v>0</v>
      </c>
      <c r="M289" s="251">
        <f t="shared" si="614"/>
        <v>0</v>
      </c>
      <c r="N289" s="251">
        <f t="shared" si="615"/>
        <v>0</v>
      </c>
      <c r="O289" s="251">
        <f t="shared" si="616"/>
        <v>0</v>
      </c>
      <c r="P289" s="251">
        <f t="shared" si="617"/>
        <v>0</v>
      </c>
      <c r="Q289" s="251">
        <f t="shared" si="618"/>
        <v>0</v>
      </c>
      <c r="R289" s="441">
        <f t="shared" si="619"/>
        <v>0</v>
      </c>
      <c r="S289" s="473"/>
      <c r="T289" s="474"/>
      <c r="U289" s="474"/>
      <c r="V289" s="474"/>
      <c r="W289" s="474"/>
      <c r="X289" s="474"/>
      <c r="Y289" s="474"/>
      <c r="Z289" s="474"/>
      <c r="AA289" s="474"/>
      <c r="AB289" s="474"/>
      <c r="AC289" s="474"/>
      <c r="AD289" s="474"/>
      <c r="AE289" s="474"/>
      <c r="AF289" s="474"/>
      <c r="AG289" s="474"/>
      <c r="AH289" s="475"/>
      <c r="AI289" s="473"/>
      <c r="AJ289" s="474"/>
      <c r="AK289" s="474"/>
      <c r="AL289" s="474"/>
      <c r="AM289" s="474"/>
      <c r="AN289" s="474"/>
      <c r="AO289" s="474"/>
      <c r="AP289" s="474"/>
      <c r="AQ289" s="474"/>
      <c r="AR289" s="474"/>
      <c r="AS289" s="474"/>
      <c r="AT289" s="474"/>
      <c r="AU289" s="474"/>
      <c r="AV289" s="474"/>
      <c r="AW289" s="474"/>
      <c r="AX289" s="475"/>
      <c r="AY289" s="473"/>
      <c r="AZ289" s="474"/>
      <c r="BA289" s="474"/>
      <c r="BB289" s="474"/>
      <c r="BC289" s="474"/>
      <c r="BD289" s="474"/>
      <c r="BE289" s="474"/>
      <c r="BF289" s="474"/>
      <c r="BG289" s="474"/>
      <c r="BH289" s="474"/>
      <c r="BI289" s="474"/>
      <c r="BJ289" s="474"/>
      <c r="BK289" s="474"/>
      <c r="BL289" s="474"/>
      <c r="BM289" s="474"/>
      <c r="BN289" s="475"/>
    </row>
    <row r="290" spans="1:67" outlineLevel="1">
      <c r="B290" s="51" t="str">
        <f t="shared" ref="B290" si="624">$B$207&amp;""</f>
        <v>7mo with 0% mated</v>
      </c>
      <c r="C290" s="251">
        <f t="shared" si="604"/>
        <v>0</v>
      </c>
      <c r="D290" s="251">
        <f t="shared" si="605"/>
        <v>0</v>
      </c>
      <c r="E290" s="251">
        <f t="shared" si="606"/>
        <v>0</v>
      </c>
      <c r="F290" s="251">
        <f t="shared" si="607"/>
        <v>0</v>
      </c>
      <c r="G290" s="251">
        <f t="shared" si="608"/>
        <v>0</v>
      </c>
      <c r="H290" s="251">
        <f t="shared" si="609"/>
        <v>0</v>
      </c>
      <c r="I290" s="251">
        <f t="shared" si="610"/>
        <v>0</v>
      </c>
      <c r="J290" s="251">
        <f t="shared" si="611"/>
        <v>0</v>
      </c>
      <c r="K290" s="251">
        <f t="shared" si="612"/>
        <v>0</v>
      </c>
      <c r="L290" s="251">
        <f t="shared" si="613"/>
        <v>0</v>
      </c>
      <c r="M290" s="251">
        <f t="shared" si="614"/>
        <v>0</v>
      </c>
      <c r="N290" s="251">
        <f t="shared" si="615"/>
        <v>0</v>
      </c>
      <c r="O290" s="251">
        <f t="shared" si="616"/>
        <v>0</v>
      </c>
      <c r="P290" s="251">
        <f t="shared" si="617"/>
        <v>0</v>
      </c>
      <c r="Q290" s="251">
        <f t="shared" si="618"/>
        <v>0</v>
      </c>
      <c r="R290" s="441">
        <f t="shared" si="619"/>
        <v>0</v>
      </c>
      <c r="S290" s="476"/>
      <c r="T290" s="477"/>
      <c r="U290" s="477"/>
      <c r="V290" s="477"/>
      <c r="W290" s="477"/>
      <c r="X290" s="477"/>
      <c r="Y290" s="477"/>
      <c r="Z290" s="477"/>
      <c r="AA290" s="477"/>
      <c r="AB290" s="477"/>
      <c r="AC290" s="477"/>
      <c r="AD290" s="477"/>
      <c r="AE290" s="477"/>
      <c r="AF290" s="477"/>
      <c r="AG290" s="477"/>
      <c r="AH290" s="478"/>
      <c r="AI290" s="476"/>
      <c r="AJ290" s="477"/>
      <c r="AK290" s="477"/>
      <c r="AL290" s="477"/>
      <c r="AM290" s="477"/>
      <c r="AN290" s="477"/>
      <c r="AO290" s="477"/>
      <c r="AP290" s="477"/>
      <c r="AQ290" s="477"/>
      <c r="AR290" s="477"/>
      <c r="AS290" s="477"/>
      <c r="AT290" s="477"/>
      <c r="AU290" s="477"/>
      <c r="AV290" s="477"/>
      <c r="AW290" s="477"/>
      <c r="AX290" s="478"/>
      <c r="AY290" s="476"/>
      <c r="AZ290" s="477"/>
      <c r="BA290" s="477"/>
      <c r="BB290" s="477"/>
      <c r="BC290" s="477"/>
      <c r="BD290" s="477"/>
      <c r="BE290" s="477"/>
      <c r="BF290" s="477"/>
      <c r="BG290" s="477"/>
      <c r="BH290" s="477"/>
      <c r="BI290" s="477"/>
      <c r="BJ290" s="477"/>
      <c r="BK290" s="477"/>
      <c r="BL290" s="477"/>
      <c r="BM290" s="477"/>
      <c r="BN290" s="478"/>
      <c r="BO290" s="252"/>
    </row>
    <row r="291" spans="1:67" outlineLevel="1">
      <c r="B291" s="51" t="s">
        <v>1698</v>
      </c>
      <c r="C291" s="251">
        <f t="shared" si="604"/>
        <v>0</v>
      </c>
      <c r="D291" s="251">
        <f t="shared" si="605"/>
        <v>0</v>
      </c>
      <c r="E291" s="251">
        <f t="shared" si="606"/>
        <v>0</v>
      </c>
      <c r="F291" s="251">
        <f t="shared" si="607"/>
        <v>0</v>
      </c>
      <c r="G291" s="251">
        <f t="shared" si="608"/>
        <v>0</v>
      </c>
      <c r="H291" s="251">
        <f t="shared" si="609"/>
        <v>0</v>
      </c>
      <c r="I291" s="251">
        <f t="shared" si="610"/>
        <v>0</v>
      </c>
      <c r="J291" s="251">
        <f t="shared" si="611"/>
        <v>0</v>
      </c>
      <c r="K291" s="251">
        <f t="shared" si="612"/>
        <v>0</v>
      </c>
      <c r="L291" s="251">
        <f t="shared" si="613"/>
        <v>0</v>
      </c>
      <c r="M291" s="251">
        <f t="shared" si="614"/>
        <v>0</v>
      </c>
      <c r="N291" s="251">
        <f t="shared" si="615"/>
        <v>0</v>
      </c>
      <c r="O291" s="251">
        <f t="shared" si="616"/>
        <v>0</v>
      </c>
      <c r="P291" s="251">
        <f t="shared" si="617"/>
        <v>0</v>
      </c>
      <c r="Q291" s="251">
        <f t="shared" si="618"/>
        <v>0</v>
      </c>
      <c r="R291" s="441">
        <f t="shared" si="619"/>
        <v>0</v>
      </c>
      <c r="S291" s="476"/>
      <c r="T291" s="477"/>
      <c r="U291" s="477"/>
      <c r="V291" s="477"/>
      <c r="W291" s="477"/>
      <c r="X291" s="477"/>
      <c r="Y291" s="477"/>
      <c r="Z291" s="477"/>
      <c r="AA291" s="477"/>
      <c r="AB291" s="477"/>
      <c r="AC291" s="477"/>
      <c r="AD291" s="477"/>
      <c r="AE291" s="477"/>
      <c r="AF291" s="477"/>
      <c r="AG291" s="477"/>
      <c r="AH291" s="478"/>
      <c r="AI291" s="476"/>
      <c r="AJ291" s="477"/>
      <c r="AK291" s="477"/>
      <c r="AL291" s="477"/>
      <c r="AM291" s="477"/>
      <c r="AN291" s="477"/>
      <c r="AO291" s="477"/>
      <c r="AP291" s="477"/>
      <c r="AQ291" s="477"/>
      <c r="AR291" s="477"/>
      <c r="AS291" s="477"/>
      <c r="AT291" s="477"/>
      <c r="AU291" s="477"/>
      <c r="AV291" s="477"/>
      <c r="AW291" s="477"/>
      <c r="AX291" s="478"/>
      <c r="AY291" s="476"/>
      <c r="AZ291" s="477"/>
      <c r="BA291" s="477"/>
      <c r="BB291" s="477"/>
      <c r="BC291" s="477"/>
      <c r="BD291" s="477"/>
      <c r="BE291" s="477"/>
      <c r="BF291" s="477"/>
      <c r="BG291" s="477"/>
      <c r="BH291" s="477"/>
      <c r="BI291" s="477"/>
      <c r="BJ291" s="477"/>
      <c r="BK291" s="477"/>
      <c r="BL291" s="477"/>
      <c r="BM291" s="477"/>
      <c r="BN291" s="478"/>
      <c r="BO291" s="252"/>
    </row>
    <row r="292" spans="1:67" outlineLevel="1">
      <c r="B292" s="51" t="s">
        <v>1094</v>
      </c>
      <c r="C292" s="253">
        <f t="shared" si="604"/>
        <v>0</v>
      </c>
      <c r="D292" s="253">
        <f t="shared" si="605"/>
        <v>0</v>
      </c>
      <c r="E292" s="253">
        <f t="shared" si="606"/>
        <v>0</v>
      </c>
      <c r="F292" s="253">
        <f t="shared" si="607"/>
        <v>0</v>
      </c>
      <c r="G292" s="253">
        <f t="shared" si="608"/>
        <v>0</v>
      </c>
      <c r="H292" s="253">
        <f t="shared" si="609"/>
        <v>0</v>
      </c>
      <c r="I292" s="253">
        <f t="shared" si="610"/>
        <v>0</v>
      </c>
      <c r="J292" s="253">
        <f t="shared" si="611"/>
        <v>0</v>
      </c>
      <c r="K292" s="253">
        <f t="shared" si="612"/>
        <v>0</v>
      </c>
      <c r="L292" s="253">
        <f t="shared" si="613"/>
        <v>0</v>
      </c>
      <c r="M292" s="253">
        <f t="shared" si="614"/>
        <v>0</v>
      </c>
      <c r="N292" s="253">
        <f t="shared" si="615"/>
        <v>0</v>
      </c>
      <c r="O292" s="253">
        <f t="shared" si="616"/>
        <v>0</v>
      </c>
      <c r="P292" s="253">
        <f t="shared" si="617"/>
        <v>0</v>
      </c>
      <c r="Q292" s="253">
        <f t="shared" si="618"/>
        <v>0</v>
      </c>
      <c r="R292" s="442">
        <f t="shared" si="619"/>
        <v>0</v>
      </c>
      <c r="S292" s="476"/>
      <c r="T292" s="477"/>
      <c r="U292" s="477"/>
      <c r="V292" s="477"/>
      <c r="W292" s="477"/>
      <c r="X292" s="477"/>
      <c r="Y292" s="477"/>
      <c r="Z292" s="477"/>
      <c r="AA292" s="477"/>
      <c r="AB292" s="477"/>
      <c r="AC292" s="477"/>
      <c r="AD292" s="477"/>
      <c r="AE292" s="477"/>
      <c r="AF292" s="477"/>
      <c r="AG292" s="477"/>
      <c r="AH292" s="478"/>
      <c r="AI292" s="476"/>
      <c r="AJ292" s="477"/>
      <c r="AK292" s="477"/>
      <c r="AL292" s="477"/>
      <c r="AM292" s="477"/>
      <c r="AN292" s="477"/>
      <c r="AO292" s="477"/>
      <c r="AP292" s="477"/>
      <c r="AQ292" s="477"/>
      <c r="AR292" s="477"/>
      <c r="AS292" s="477"/>
      <c r="AT292" s="477"/>
      <c r="AU292" s="477"/>
      <c r="AV292" s="477"/>
      <c r="AW292" s="477"/>
      <c r="AX292" s="478"/>
      <c r="AY292" s="476"/>
      <c r="AZ292" s="477"/>
      <c r="BA292" s="477"/>
      <c r="BB292" s="477"/>
      <c r="BC292" s="477"/>
      <c r="BD292" s="477"/>
      <c r="BE292" s="477"/>
      <c r="BF292" s="477"/>
      <c r="BG292" s="477"/>
      <c r="BH292" s="477"/>
      <c r="BI292" s="477"/>
      <c r="BJ292" s="477"/>
      <c r="BK292" s="477"/>
      <c r="BL292" s="477"/>
      <c r="BM292" s="477"/>
      <c r="BN292" s="478"/>
      <c r="BO292" s="252"/>
    </row>
    <row r="293" spans="1:67" ht="24.75" outlineLevel="1">
      <c r="B293" s="50" t="str">
        <f>"Timing 3 - mid preg to Birth
"&amp;$B$202&amp;""</f>
        <v>Timing 3 - mid preg to Birth
Standard (7mo)</v>
      </c>
      <c r="C293" s="248">
        <f t="shared" si="604"/>
        <v>0</v>
      </c>
      <c r="D293" s="248">
        <f t="shared" si="605"/>
        <v>0</v>
      </c>
      <c r="E293" s="248">
        <f t="shared" si="606"/>
        <v>0</v>
      </c>
      <c r="F293" s="248">
        <f t="shared" si="607"/>
        <v>0</v>
      </c>
      <c r="G293" s="248">
        <f t="shared" si="608"/>
        <v>0</v>
      </c>
      <c r="H293" s="248">
        <f t="shared" si="609"/>
        <v>0</v>
      </c>
      <c r="I293" s="248">
        <f t="shared" si="610"/>
        <v>0</v>
      </c>
      <c r="J293" s="248">
        <f t="shared" si="611"/>
        <v>0</v>
      </c>
      <c r="K293" s="248">
        <f t="shared" si="612"/>
        <v>0</v>
      </c>
      <c r="L293" s="248">
        <f t="shared" si="613"/>
        <v>0</v>
      </c>
      <c r="M293" s="248">
        <f t="shared" si="614"/>
        <v>0</v>
      </c>
      <c r="N293" s="248">
        <f t="shared" si="615"/>
        <v>0</v>
      </c>
      <c r="O293" s="248">
        <f t="shared" si="616"/>
        <v>0</v>
      </c>
      <c r="P293" s="248">
        <f t="shared" si="617"/>
        <v>0</v>
      </c>
      <c r="Q293" s="248">
        <f t="shared" si="618"/>
        <v>0</v>
      </c>
      <c r="R293" s="440">
        <f t="shared" si="619"/>
        <v>0</v>
      </c>
      <c r="S293" s="451"/>
      <c r="T293" s="249"/>
      <c r="U293" s="249"/>
      <c r="V293" s="249"/>
      <c r="W293" s="249"/>
      <c r="X293" s="249"/>
      <c r="Y293" s="249"/>
      <c r="Z293" s="249"/>
      <c r="AA293" s="249"/>
      <c r="AB293" s="249"/>
      <c r="AC293" s="249"/>
      <c r="AD293" s="249"/>
      <c r="AE293" s="249"/>
      <c r="AF293" s="249"/>
      <c r="AG293" s="249"/>
      <c r="AH293" s="462"/>
      <c r="AI293" s="451"/>
      <c r="AJ293" s="249"/>
      <c r="AK293" s="249"/>
      <c r="AL293" s="249"/>
      <c r="AM293" s="249"/>
      <c r="AN293" s="249"/>
      <c r="AO293" s="249"/>
      <c r="AP293" s="249"/>
      <c r="AQ293" s="249"/>
      <c r="AR293" s="249"/>
      <c r="AS293" s="249"/>
      <c r="AT293" s="249"/>
      <c r="AU293" s="249"/>
      <c r="AV293" s="249"/>
      <c r="AW293" s="249"/>
      <c r="AX293" s="462"/>
      <c r="AY293" s="451"/>
      <c r="AZ293" s="249"/>
      <c r="BA293" s="249"/>
      <c r="BB293" s="249"/>
      <c r="BC293" s="249"/>
      <c r="BD293" s="249"/>
      <c r="BE293" s="249"/>
      <c r="BF293" s="249"/>
      <c r="BG293" s="249"/>
      <c r="BH293" s="249"/>
      <c r="BI293" s="249"/>
      <c r="BJ293" s="249"/>
      <c r="BK293" s="249"/>
      <c r="BL293" s="249"/>
      <c r="BM293" s="249"/>
      <c r="BN293" s="462"/>
      <c r="BO293" s="250" t="s">
        <v>1412</v>
      </c>
    </row>
    <row r="294" spans="1:67" outlineLevel="2">
      <c r="B294" s="51" t="str">
        <f t="shared" ref="B294" si="625">$B$203&amp;""</f>
        <v>Early</v>
      </c>
      <c r="C294" s="251">
        <f t="shared" si="604"/>
        <v>0</v>
      </c>
      <c r="D294" s="251">
        <f t="shared" si="605"/>
        <v>0</v>
      </c>
      <c r="E294" s="251">
        <f t="shared" si="606"/>
        <v>0</v>
      </c>
      <c r="F294" s="251">
        <f t="shared" si="607"/>
        <v>0</v>
      </c>
      <c r="G294" s="251">
        <f t="shared" si="608"/>
        <v>0</v>
      </c>
      <c r="H294" s="251">
        <f t="shared" si="609"/>
        <v>0</v>
      </c>
      <c r="I294" s="251">
        <f t="shared" si="610"/>
        <v>0</v>
      </c>
      <c r="J294" s="251">
        <f t="shared" si="611"/>
        <v>0</v>
      </c>
      <c r="K294" s="251">
        <f t="shared" si="612"/>
        <v>0</v>
      </c>
      <c r="L294" s="251">
        <f t="shared" si="613"/>
        <v>0</v>
      </c>
      <c r="M294" s="251">
        <f t="shared" si="614"/>
        <v>0</v>
      </c>
      <c r="N294" s="251">
        <f t="shared" si="615"/>
        <v>0</v>
      </c>
      <c r="O294" s="251">
        <f t="shared" si="616"/>
        <v>0</v>
      </c>
      <c r="P294" s="251">
        <f t="shared" si="617"/>
        <v>0</v>
      </c>
      <c r="Q294" s="251">
        <f t="shared" si="618"/>
        <v>0</v>
      </c>
      <c r="R294" s="441">
        <f t="shared" si="619"/>
        <v>0</v>
      </c>
      <c r="S294" s="452"/>
      <c r="T294" s="453"/>
      <c r="U294" s="453"/>
      <c r="V294" s="453"/>
      <c r="W294" s="453"/>
      <c r="X294" s="453"/>
      <c r="Y294" s="453"/>
      <c r="Z294" s="453"/>
      <c r="AA294" s="453"/>
      <c r="AB294" s="453"/>
      <c r="AC294" s="453"/>
      <c r="AD294" s="453"/>
      <c r="AE294" s="453"/>
      <c r="AF294" s="453"/>
      <c r="AG294" s="453"/>
      <c r="AH294" s="463"/>
      <c r="AI294" s="452"/>
      <c r="AJ294" s="453"/>
      <c r="AK294" s="453"/>
      <c r="AL294" s="453"/>
      <c r="AM294" s="453"/>
      <c r="AN294" s="453"/>
      <c r="AO294" s="453"/>
      <c r="AP294" s="453"/>
      <c r="AQ294" s="453"/>
      <c r="AR294" s="453"/>
      <c r="AS294" s="453"/>
      <c r="AT294" s="453"/>
      <c r="AU294" s="453"/>
      <c r="AV294" s="453"/>
      <c r="AW294" s="453"/>
      <c r="AX294" s="463"/>
      <c r="AY294" s="452"/>
      <c r="AZ294" s="453"/>
      <c r="BA294" s="453"/>
      <c r="BB294" s="453"/>
      <c r="BC294" s="453"/>
      <c r="BD294" s="453"/>
      <c r="BE294" s="453"/>
      <c r="BF294" s="453"/>
      <c r="BG294" s="453"/>
      <c r="BH294" s="453"/>
      <c r="BI294" s="453"/>
      <c r="BJ294" s="453"/>
      <c r="BK294" s="453"/>
      <c r="BL294" s="453"/>
      <c r="BM294" s="453"/>
      <c r="BN294" s="463"/>
    </row>
    <row r="295" spans="1:67" outlineLevel="2">
      <c r="B295" s="51" t="str">
        <f t="shared" ref="B295" si="626">$B$204&amp;""</f>
        <v>Middle</v>
      </c>
      <c r="C295" s="251">
        <f t="shared" si="604"/>
        <v>0</v>
      </c>
      <c r="D295" s="251">
        <f t="shared" si="605"/>
        <v>0</v>
      </c>
      <c r="E295" s="251">
        <f t="shared" si="606"/>
        <v>0</v>
      </c>
      <c r="F295" s="251">
        <f t="shared" si="607"/>
        <v>0</v>
      </c>
      <c r="G295" s="251">
        <f t="shared" si="608"/>
        <v>0</v>
      </c>
      <c r="H295" s="251">
        <f t="shared" si="609"/>
        <v>0</v>
      </c>
      <c r="I295" s="251">
        <f t="shared" si="610"/>
        <v>0</v>
      </c>
      <c r="J295" s="251">
        <f t="shared" si="611"/>
        <v>0</v>
      </c>
      <c r="K295" s="251">
        <f t="shared" si="612"/>
        <v>0</v>
      </c>
      <c r="L295" s="251">
        <f t="shared" si="613"/>
        <v>0</v>
      </c>
      <c r="M295" s="251">
        <f t="shared" si="614"/>
        <v>0</v>
      </c>
      <c r="N295" s="251">
        <f t="shared" si="615"/>
        <v>0</v>
      </c>
      <c r="O295" s="251">
        <f t="shared" si="616"/>
        <v>0</v>
      </c>
      <c r="P295" s="251">
        <f t="shared" si="617"/>
        <v>0</v>
      </c>
      <c r="Q295" s="251">
        <f t="shared" si="618"/>
        <v>0</v>
      </c>
      <c r="R295" s="441">
        <f t="shared" si="619"/>
        <v>0</v>
      </c>
      <c r="S295" s="452"/>
      <c r="T295" s="453"/>
      <c r="U295" s="453"/>
      <c r="V295" s="453"/>
      <c r="W295" s="453"/>
      <c r="X295" s="453"/>
      <c r="Y295" s="453"/>
      <c r="Z295" s="453"/>
      <c r="AA295" s="453"/>
      <c r="AB295" s="453"/>
      <c r="AC295" s="453"/>
      <c r="AD295" s="453"/>
      <c r="AE295" s="453"/>
      <c r="AF295" s="453"/>
      <c r="AG295" s="453"/>
      <c r="AH295" s="463"/>
      <c r="AI295" s="452"/>
      <c r="AJ295" s="453"/>
      <c r="AK295" s="453"/>
      <c r="AL295" s="453"/>
      <c r="AM295" s="453"/>
      <c r="AN295" s="453"/>
      <c r="AO295" s="453"/>
      <c r="AP295" s="453"/>
      <c r="AQ295" s="453"/>
      <c r="AR295" s="453"/>
      <c r="AS295" s="453"/>
      <c r="AT295" s="453"/>
      <c r="AU295" s="453"/>
      <c r="AV295" s="453"/>
      <c r="AW295" s="453"/>
      <c r="AX295" s="463"/>
      <c r="AY295" s="452"/>
      <c r="AZ295" s="453"/>
      <c r="BA295" s="453"/>
      <c r="BB295" s="453"/>
      <c r="BC295" s="453"/>
      <c r="BD295" s="453"/>
      <c r="BE295" s="453"/>
      <c r="BF295" s="453"/>
      <c r="BG295" s="453"/>
      <c r="BH295" s="453"/>
      <c r="BI295" s="453"/>
      <c r="BJ295" s="453"/>
      <c r="BK295" s="453"/>
      <c r="BL295" s="453"/>
      <c r="BM295" s="453"/>
      <c r="BN295" s="463"/>
    </row>
    <row r="296" spans="1:67" outlineLevel="2">
      <c r="B296" s="51" t="str">
        <f t="shared" ref="B296" si="627">$B$205&amp;""</f>
        <v>Late</v>
      </c>
      <c r="C296" s="251">
        <f t="shared" si="604"/>
        <v>0</v>
      </c>
      <c r="D296" s="251">
        <f t="shared" si="605"/>
        <v>0</v>
      </c>
      <c r="E296" s="251">
        <f t="shared" si="606"/>
        <v>0</v>
      </c>
      <c r="F296" s="251">
        <f t="shared" si="607"/>
        <v>0</v>
      </c>
      <c r="G296" s="251">
        <f t="shared" si="608"/>
        <v>0</v>
      </c>
      <c r="H296" s="251">
        <f t="shared" si="609"/>
        <v>0</v>
      </c>
      <c r="I296" s="251">
        <f t="shared" si="610"/>
        <v>0</v>
      </c>
      <c r="J296" s="251">
        <f t="shared" si="611"/>
        <v>0</v>
      </c>
      <c r="K296" s="251">
        <f t="shared" si="612"/>
        <v>0</v>
      </c>
      <c r="L296" s="251">
        <f t="shared" si="613"/>
        <v>0</v>
      </c>
      <c r="M296" s="251">
        <f t="shared" si="614"/>
        <v>0</v>
      </c>
      <c r="N296" s="251">
        <f t="shared" si="615"/>
        <v>0</v>
      </c>
      <c r="O296" s="251">
        <f t="shared" si="616"/>
        <v>0</v>
      </c>
      <c r="P296" s="251">
        <f t="shared" si="617"/>
        <v>0</v>
      </c>
      <c r="Q296" s="251">
        <f t="shared" si="618"/>
        <v>0</v>
      </c>
      <c r="R296" s="441">
        <f t="shared" si="619"/>
        <v>0</v>
      </c>
      <c r="S296" s="452"/>
      <c r="T296" s="453"/>
      <c r="U296" s="453"/>
      <c r="V296" s="453"/>
      <c r="W296" s="453"/>
      <c r="X296" s="453"/>
      <c r="Y296" s="453"/>
      <c r="Z296" s="453"/>
      <c r="AA296" s="453"/>
      <c r="AB296" s="453"/>
      <c r="AC296" s="453"/>
      <c r="AD296" s="453"/>
      <c r="AE296" s="453"/>
      <c r="AF296" s="453"/>
      <c r="AG296" s="453"/>
      <c r="AH296" s="463"/>
      <c r="AI296" s="452"/>
      <c r="AJ296" s="453"/>
      <c r="AK296" s="453"/>
      <c r="AL296" s="453"/>
      <c r="AM296" s="453"/>
      <c r="AN296" s="453"/>
      <c r="AO296" s="453"/>
      <c r="AP296" s="453"/>
      <c r="AQ296" s="453"/>
      <c r="AR296" s="453"/>
      <c r="AS296" s="453"/>
      <c r="AT296" s="453"/>
      <c r="AU296" s="453"/>
      <c r="AV296" s="453"/>
      <c r="AW296" s="453"/>
      <c r="AX296" s="463"/>
      <c r="AY296" s="452"/>
      <c r="AZ296" s="453"/>
      <c r="BA296" s="453"/>
      <c r="BB296" s="453"/>
      <c r="BC296" s="453"/>
      <c r="BD296" s="453"/>
      <c r="BE296" s="453"/>
      <c r="BF296" s="453"/>
      <c r="BG296" s="453"/>
      <c r="BH296" s="453"/>
      <c r="BI296" s="453"/>
      <c r="BJ296" s="453"/>
      <c r="BK296" s="453"/>
      <c r="BL296" s="453"/>
      <c r="BM296" s="453"/>
      <c r="BN296" s="463"/>
    </row>
    <row r="297" spans="1:67" outlineLevel="2">
      <c r="B297" s="51" t="s">
        <v>960</v>
      </c>
      <c r="C297" s="251">
        <f t="shared" si="604"/>
        <v>0</v>
      </c>
      <c r="D297" s="251">
        <f t="shared" si="605"/>
        <v>0</v>
      </c>
      <c r="E297" s="251">
        <f t="shared" si="606"/>
        <v>0</v>
      </c>
      <c r="F297" s="251">
        <f t="shared" si="607"/>
        <v>0</v>
      </c>
      <c r="G297" s="251">
        <f t="shared" si="608"/>
        <v>0</v>
      </c>
      <c r="H297" s="251">
        <f t="shared" si="609"/>
        <v>0</v>
      </c>
      <c r="I297" s="251">
        <f t="shared" si="610"/>
        <v>0</v>
      </c>
      <c r="J297" s="251">
        <f t="shared" si="611"/>
        <v>0</v>
      </c>
      <c r="K297" s="251">
        <f t="shared" si="612"/>
        <v>0</v>
      </c>
      <c r="L297" s="251">
        <f t="shared" si="613"/>
        <v>0</v>
      </c>
      <c r="M297" s="251">
        <f t="shared" si="614"/>
        <v>0</v>
      </c>
      <c r="N297" s="251">
        <f t="shared" si="615"/>
        <v>0</v>
      </c>
      <c r="O297" s="251">
        <f t="shared" si="616"/>
        <v>0</v>
      </c>
      <c r="P297" s="251">
        <f t="shared" si="617"/>
        <v>0</v>
      </c>
      <c r="Q297" s="251">
        <f t="shared" si="618"/>
        <v>0</v>
      </c>
      <c r="R297" s="441">
        <f t="shared" si="619"/>
        <v>0</v>
      </c>
      <c r="S297" s="473"/>
      <c r="T297" s="474"/>
      <c r="U297" s="474"/>
      <c r="V297" s="474"/>
      <c r="W297" s="474"/>
      <c r="X297" s="474"/>
      <c r="Y297" s="474"/>
      <c r="Z297" s="474"/>
      <c r="AA297" s="474"/>
      <c r="AB297" s="474"/>
      <c r="AC297" s="474"/>
      <c r="AD297" s="474"/>
      <c r="AE297" s="474"/>
      <c r="AF297" s="474"/>
      <c r="AG297" s="474"/>
      <c r="AH297" s="475"/>
      <c r="AI297" s="473"/>
      <c r="AJ297" s="474"/>
      <c r="AK297" s="474"/>
      <c r="AL297" s="474"/>
      <c r="AM297" s="474"/>
      <c r="AN297" s="474"/>
      <c r="AO297" s="474"/>
      <c r="AP297" s="474"/>
      <c r="AQ297" s="474"/>
      <c r="AR297" s="474"/>
      <c r="AS297" s="474"/>
      <c r="AT297" s="474"/>
      <c r="AU297" s="474"/>
      <c r="AV297" s="474"/>
      <c r="AW297" s="474"/>
      <c r="AX297" s="475"/>
      <c r="AY297" s="473"/>
      <c r="AZ297" s="474"/>
      <c r="BA297" s="474"/>
      <c r="BB297" s="474"/>
      <c r="BC297" s="474"/>
      <c r="BD297" s="474"/>
      <c r="BE297" s="474"/>
      <c r="BF297" s="474"/>
      <c r="BG297" s="474"/>
      <c r="BH297" s="474"/>
      <c r="BI297" s="474"/>
      <c r="BJ297" s="474"/>
      <c r="BK297" s="474"/>
      <c r="BL297" s="474"/>
      <c r="BM297" s="474"/>
      <c r="BN297" s="475"/>
    </row>
    <row r="298" spans="1:67" outlineLevel="2">
      <c r="B298" s="51" t="str">
        <f t="shared" ref="B298" si="628">$B$207&amp;""</f>
        <v>7mo with 0% mated</v>
      </c>
      <c r="C298" s="251">
        <f t="shared" si="604"/>
        <v>0</v>
      </c>
      <c r="D298" s="251">
        <f t="shared" si="605"/>
        <v>0</v>
      </c>
      <c r="E298" s="251">
        <f t="shared" si="606"/>
        <v>0</v>
      </c>
      <c r="F298" s="251">
        <f t="shared" si="607"/>
        <v>0</v>
      </c>
      <c r="G298" s="251">
        <f t="shared" si="608"/>
        <v>0</v>
      </c>
      <c r="H298" s="251">
        <f t="shared" si="609"/>
        <v>0</v>
      </c>
      <c r="I298" s="251">
        <f t="shared" si="610"/>
        <v>0</v>
      </c>
      <c r="J298" s="251">
        <f t="shared" si="611"/>
        <v>0</v>
      </c>
      <c r="K298" s="251">
        <f t="shared" si="612"/>
        <v>0</v>
      </c>
      <c r="L298" s="251">
        <f t="shared" si="613"/>
        <v>0</v>
      </c>
      <c r="M298" s="251">
        <f t="shared" si="614"/>
        <v>0</v>
      </c>
      <c r="N298" s="251">
        <f t="shared" si="615"/>
        <v>0</v>
      </c>
      <c r="O298" s="251">
        <f t="shared" si="616"/>
        <v>0</v>
      </c>
      <c r="P298" s="251">
        <f t="shared" si="617"/>
        <v>0</v>
      </c>
      <c r="Q298" s="251">
        <f t="shared" si="618"/>
        <v>0</v>
      </c>
      <c r="R298" s="441">
        <f t="shared" si="619"/>
        <v>0</v>
      </c>
      <c r="S298" s="476"/>
      <c r="T298" s="477"/>
      <c r="U298" s="477"/>
      <c r="V298" s="477"/>
      <c r="W298" s="477"/>
      <c r="X298" s="477"/>
      <c r="Y298" s="477"/>
      <c r="Z298" s="477"/>
      <c r="AA298" s="477"/>
      <c r="AB298" s="477"/>
      <c r="AC298" s="477"/>
      <c r="AD298" s="477"/>
      <c r="AE298" s="477"/>
      <c r="AF298" s="477"/>
      <c r="AG298" s="477"/>
      <c r="AH298" s="478"/>
      <c r="AI298" s="476"/>
      <c r="AJ298" s="477"/>
      <c r="AK298" s="477"/>
      <c r="AL298" s="477"/>
      <c r="AM298" s="477"/>
      <c r="AN298" s="477"/>
      <c r="AO298" s="477"/>
      <c r="AP298" s="477"/>
      <c r="AQ298" s="477"/>
      <c r="AR298" s="477"/>
      <c r="AS298" s="477"/>
      <c r="AT298" s="477"/>
      <c r="AU298" s="477"/>
      <c r="AV298" s="477"/>
      <c r="AW298" s="477"/>
      <c r="AX298" s="478"/>
      <c r="AY298" s="476"/>
      <c r="AZ298" s="477"/>
      <c r="BA298" s="477"/>
      <c r="BB298" s="477"/>
      <c r="BC298" s="477"/>
      <c r="BD298" s="477"/>
      <c r="BE298" s="477"/>
      <c r="BF298" s="477"/>
      <c r="BG298" s="477"/>
      <c r="BH298" s="477"/>
      <c r="BI298" s="477"/>
      <c r="BJ298" s="477"/>
      <c r="BK298" s="477"/>
      <c r="BL298" s="477"/>
      <c r="BM298" s="477"/>
      <c r="BN298" s="478"/>
    </row>
    <row r="299" spans="1:67" outlineLevel="2">
      <c r="B299" s="51" t="s">
        <v>1698</v>
      </c>
      <c r="C299" s="251">
        <f t="shared" si="604"/>
        <v>0</v>
      </c>
      <c r="D299" s="251">
        <f t="shared" si="605"/>
        <v>0</v>
      </c>
      <c r="E299" s="251">
        <f t="shared" si="606"/>
        <v>0</v>
      </c>
      <c r="F299" s="251">
        <f t="shared" si="607"/>
        <v>0</v>
      </c>
      <c r="G299" s="251">
        <f t="shared" si="608"/>
        <v>0</v>
      </c>
      <c r="H299" s="251">
        <f t="shared" si="609"/>
        <v>0</v>
      </c>
      <c r="I299" s="251">
        <f t="shared" si="610"/>
        <v>0</v>
      </c>
      <c r="J299" s="251">
        <f t="shared" si="611"/>
        <v>0</v>
      </c>
      <c r="K299" s="251">
        <f t="shared" si="612"/>
        <v>0</v>
      </c>
      <c r="L299" s="251">
        <f t="shared" si="613"/>
        <v>0</v>
      </c>
      <c r="M299" s="251">
        <f t="shared" si="614"/>
        <v>0</v>
      </c>
      <c r="N299" s="251">
        <f t="shared" si="615"/>
        <v>0</v>
      </c>
      <c r="O299" s="251">
        <f t="shared" si="616"/>
        <v>0</v>
      </c>
      <c r="P299" s="251">
        <f t="shared" si="617"/>
        <v>0</v>
      </c>
      <c r="Q299" s="251">
        <f t="shared" si="618"/>
        <v>0</v>
      </c>
      <c r="R299" s="441">
        <f t="shared" si="619"/>
        <v>0</v>
      </c>
      <c r="S299" s="476"/>
      <c r="T299" s="477"/>
      <c r="U299" s="477"/>
      <c r="V299" s="477"/>
      <c r="W299" s="477"/>
      <c r="X299" s="477"/>
      <c r="Y299" s="477"/>
      <c r="Z299" s="477"/>
      <c r="AA299" s="477"/>
      <c r="AB299" s="477"/>
      <c r="AC299" s="477"/>
      <c r="AD299" s="477"/>
      <c r="AE299" s="477"/>
      <c r="AF299" s="477"/>
      <c r="AG299" s="477"/>
      <c r="AH299" s="478"/>
      <c r="AI299" s="476"/>
      <c r="AJ299" s="477"/>
      <c r="AK299" s="477"/>
      <c r="AL299" s="477"/>
      <c r="AM299" s="477"/>
      <c r="AN299" s="477"/>
      <c r="AO299" s="477"/>
      <c r="AP299" s="477"/>
      <c r="AQ299" s="477"/>
      <c r="AR299" s="477"/>
      <c r="AS299" s="477"/>
      <c r="AT299" s="477"/>
      <c r="AU299" s="477"/>
      <c r="AV299" s="477"/>
      <c r="AW299" s="477"/>
      <c r="AX299" s="478"/>
      <c r="AY299" s="476"/>
      <c r="AZ299" s="477"/>
      <c r="BA299" s="477"/>
      <c r="BB299" s="477"/>
      <c r="BC299" s="477"/>
      <c r="BD299" s="477"/>
      <c r="BE299" s="477"/>
      <c r="BF299" s="477"/>
      <c r="BG299" s="477"/>
      <c r="BH299" s="477"/>
      <c r="BI299" s="477"/>
      <c r="BJ299" s="477"/>
      <c r="BK299" s="477"/>
      <c r="BL299" s="477"/>
      <c r="BM299" s="477"/>
      <c r="BN299" s="478"/>
    </row>
    <row r="300" spans="1:67" outlineLevel="2">
      <c r="B300" s="51" t="s">
        <v>1094</v>
      </c>
      <c r="C300" s="253">
        <f t="shared" ref="C300" si="629">CHOOSE(d.Region,S300,AI300,AY300)</f>
        <v>0</v>
      </c>
      <c r="D300" s="253">
        <f t="shared" ref="D300" si="630">CHOOSE(d.Region,T300,AJ300,AZ300)</f>
        <v>0</v>
      </c>
      <c r="E300" s="253">
        <f t="shared" ref="E300" si="631">CHOOSE(d.Region,U300,AK300,BA300)</f>
        <v>0</v>
      </c>
      <c r="F300" s="253">
        <f t="shared" ref="F300" si="632">CHOOSE(d.Region,V300,AL300,BB300)</f>
        <v>0</v>
      </c>
      <c r="G300" s="253">
        <f t="shared" ref="G300" si="633">CHOOSE(d.Region,W300,AM300,BC300)</f>
        <v>0</v>
      </c>
      <c r="H300" s="253">
        <f t="shared" ref="H300" si="634">CHOOSE(d.Region,X300,AN300,BD300)</f>
        <v>0</v>
      </c>
      <c r="I300" s="253">
        <f t="shared" ref="I300" si="635">CHOOSE(d.Region,Y300,AO300,BE300)</f>
        <v>0</v>
      </c>
      <c r="J300" s="253">
        <f t="shared" ref="J300" si="636">CHOOSE(d.Region,Z300,AP300,BF300)</f>
        <v>0</v>
      </c>
      <c r="K300" s="253">
        <f t="shared" ref="K300" si="637">CHOOSE(d.Region,AA300,AQ300,BG300)</f>
        <v>0</v>
      </c>
      <c r="L300" s="253">
        <f t="shared" ref="L300" si="638">CHOOSE(d.Region,AB300,AR300,BH300)</f>
        <v>0</v>
      </c>
      <c r="M300" s="253">
        <f t="shared" ref="M300" si="639">CHOOSE(d.Region,AC300,AS300,BI300)</f>
        <v>0</v>
      </c>
      <c r="N300" s="253">
        <f t="shared" ref="N300" si="640">CHOOSE(d.Region,AD300,AT300,BJ300)</f>
        <v>0</v>
      </c>
      <c r="O300" s="253">
        <f t="shared" ref="O300" si="641">CHOOSE(d.Region,AE300,AU300,BK300)</f>
        <v>0</v>
      </c>
      <c r="P300" s="253">
        <f t="shared" ref="P300" si="642">CHOOSE(d.Region,AF300,AV300,BL300)</f>
        <v>0</v>
      </c>
      <c r="Q300" s="253">
        <f t="shared" ref="Q300" si="643">CHOOSE(d.Region,AG300,AW300,BM300)</f>
        <v>0</v>
      </c>
      <c r="R300" s="442">
        <f t="shared" ref="R300" si="644">CHOOSE(d.Region,AH300,AX300,BN300)</f>
        <v>0</v>
      </c>
      <c r="S300" s="476"/>
      <c r="T300" s="477"/>
      <c r="U300" s="477"/>
      <c r="V300" s="477"/>
      <c r="W300" s="477"/>
      <c r="X300" s="477"/>
      <c r="Y300" s="477"/>
      <c r="Z300" s="477"/>
      <c r="AA300" s="477"/>
      <c r="AB300" s="477"/>
      <c r="AC300" s="477"/>
      <c r="AD300" s="477"/>
      <c r="AE300" s="477"/>
      <c r="AF300" s="477"/>
      <c r="AG300" s="477"/>
      <c r="AH300" s="478"/>
      <c r="AI300" s="476"/>
      <c r="AJ300" s="477"/>
      <c r="AK300" s="477"/>
      <c r="AL300" s="477"/>
      <c r="AM300" s="477"/>
      <c r="AN300" s="477"/>
      <c r="AO300" s="477"/>
      <c r="AP300" s="477"/>
      <c r="AQ300" s="477"/>
      <c r="AR300" s="477"/>
      <c r="AS300" s="477"/>
      <c r="AT300" s="477"/>
      <c r="AU300" s="477"/>
      <c r="AV300" s="477"/>
      <c r="AW300" s="477"/>
      <c r="AX300" s="478"/>
      <c r="AY300" s="476"/>
      <c r="AZ300" s="477"/>
      <c r="BA300" s="477"/>
      <c r="BB300" s="477"/>
      <c r="BC300" s="477"/>
      <c r="BD300" s="477"/>
      <c r="BE300" s="477"/>
      <c r="BF300" s="477"/>
      <c r="BG300" s="477"/>
      <c r="BH300" s="477"/>
      <c r="BI300" s="477"/>
      <c r="BJ300" s="477"/>
      <c r="BK300" s="477"/>
      <c r="BL300" s="477"/>
      <c r="BM300" s="477"/>
      <c r="BN300" s="478"/>
    </row>
    <row r="301" spans="1:67" outlineLevel="1">
      <c r="B301" s="102"/>
      <c r="C301" s="102"/>
      <c r="D301" s="102"/>
      <c r="E301" s="102"/>
      <c r="F301" s="102"/>
      <c r="G301" s="102"/>
      <c r="H301" s="102"/>
      <c r="I301" s="102"/>
      <c r="J301" s="102"/>
      <c r="K301" s="102"/>
      <c r="L301" s="102"/>
      <c r="M301" s="102"/>
      <c r="N301" s="102"/>
      <c r="O301" s="102"/>
      <c r="P301" s="102"/>
      <c r="Q301" s="102"/>
      <c r="R301" s="102"/>
    </row>
    <row r="303" spans="1:67" collapsed="1">
      <c r="A303" s="246" t="s">
        <v>1116</v>
      </c>
      <c r="B303" s="245"/>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hidden="1" outlineLevel="1">
      <c r="A304" s="246"/>
      <c r="B304" s="245"/>
      <c r="C304" s="118" t="str">
        <f>d.RegionName</f>
        <v>GSW</v>
      </c>
      <c r="D304" s="118"/>
      <c r="E304" s="118"/>
      <c r="F304" s="118"/>
      <c r="G304" s="118"/>
      <c r="H304" s="118"/>
      <c r="I304" s="118"/>
      <c r="J304" s="118"/>
      <c r="K304" s="118"/>
      <c r="L304" s="118"/>
      <c r="M304" s="118"/>
      <c r="N304" s="118"/>
      <c r="O304" s="118"/>
      <c r="P304" s="118"/>
      <c r="Q304" s="118"/>
      <c r="R304" s="118"/>
      <c r="S304" s="443" t="s">
        <v>936</v>
      </c>
      <c r="T304" s="118"/>
      <c r="U304" s="118"/>
      <c r="V304" s="118"/>
      <c r="W304" s="118"/>
      <c r="X304" s="118"/>
      <c r="Y304" s="118"/>
      <c r="Z304" s="118"/>
      <c r="AA304" s="118"/>
      <c r="AB304" s="118"/>
      <c r="AC304" s="118"/>
      <c r="AD304" s="118"/>
      <c r="AE304" s="118"/>
      <c r="AF304" s="118"/>
      <c r="AG304" s="118"/>
      <c r="AH304" s="455"/>
      <c r="AI304" s="443" t="s">
        <v>1816</v>
      </c>
      <c r="AJ304" s="118"/>
      <c r="AK304" s="118"/>
      <c r="AL304" s="118"/>
      <c r="AM304" s="118"/>
      <c r="AN304" s="118"/>
      <c r="AO304" s="118"/>
      <c r="AP304" s="118"/>
      <c r="AQ304" s="118"/>
      <c r="AR304" s="118"/>
      <c r="AS304" s="118"/>
      <c r="AT304" s="118"/>
      <c r="AU304" s="118"/>
      <c r="AV304" s="118"/>
      <c r="AW304" s="118"/>
      <c r="AX304" s="455"/>
      <c r="AY304" s="443" t="s">
        <v>1817</v>
      </c>
      <c r="AZ304" s="118"/>
      <c r="BA304" s="118"/>
      <c r="BB304" s="118"/>
      <c r="BC304" s="118"/>
      <c r="BD304" s="118"/>
      <c r="BE304" s="118"/>
      <c r="BF304" s="118"/>
      <c r="BG304" s="118"/>
      <c r="BH304" s="118"/>
      <c r="BI304" s="118"/>
      <c r="BJ304" s="118"/>
      <c r="BK304" s="118"/>
      <c r="BL304" s="118"/>
      <c r="BM304" s="118"/>
      <c r="BN304" s="455"/>
    </row>
    <row r="305" spans="1:67" hidden="1" outlineLevel="1">
      <c r="A305" s="246"/>
      <c r="B305" s="245"/>
      <c r="C305" s="118" t="s">
        <v>1103</v>
      </c>
      <c r="D305" s="118"/>
      <c r="E305" s="118"/>
      <c r="F305" s="118"/>
      <c r="G305" s="118" t="s">
        <v>1104</v>
      </c>
      <c r="H305" s="118"/>
      <c r="I305" s="118"/>
      <c r="J305" s="118"/>
      <c r="K305" s="118" t="s">
        <v>1105</v>
      </c>
      <c r="L305" s="118"/>
      <c r="M305" s="118"/>
      <c r="N305" s="118"/>
      <c r="O305" s="118" t="s">
        <v>863</v>
      </c>
      <c r="P305" s="118"/>
      <c r="Q305" s="118"/>
      <c r="R305" s="118"/>
      <c r="S305" s="443" t="s">
        <v>1103</v>
      </c>
      <c r="T305" s="118"/>
      <c r="U305" s="118"/>
      <c r="V305" s="118"/>
      <c r="W305" s="118" t="s">
        <v>1104</v>
      </c>
      <c r="X305" s="118"/>
      <c r="Y305" s="118"/>
      <c r="Z305" s="118"/>
      <c r="AA305" s="118" t="s">
        <v>1105</v>
      </c>
      <c r="AB305" s="118"/>
      <c r="AC305" s="118"/>
      <c r="AD305" s="118"/>
      <c r="AE305" s="118" t="s">
        <v>863</v>
      </c>
      <c r="AF305" s="118"/>
      <c r="AG305" s="118"/>
      <c r="AH305" s="455"/>
      <c r="AI305" s="443" t="s">
        <v>1103</v>
      </c>
      <c r="AJ305" s="118"/>
      <c r="AK305" s="118"/>
      <c r="AL305" s="118"/>
      <c r="AM305" s="118" t="s">
        <v>1104</v>
      </c>
      <c r="AN305" s="118"/>
      <c r="AO305" s="118"/>
      <c r="AP305" s="118"/>
      <c r="AQ305" s="118" t="s">
        <v>1105</v>
      </c>
      <c r="AR305" s="118"/>
      <c r="AS305" s="118"/>
      <c r="AT305" s="118"/>
      <c r="AU305" s="118" t="s">
        <v>863</v>
      </c>
      <c r="AV305" s="118"/>
      <c r="AW305" s="118"/>
      <c r="AX305" s="455"/>
      <c r="AY305" s="443" t="s">
        <v>1103</v>
      </c>
      <c r="AZ305" s="118"/>
      <c r="BA305" s="118"/>
      <c r="BB305" s="118"/>
      <c r="BC305" s="118" t="s">
        <v>1104</v>
      </c>
      <c r="BD305" s="118"/>
      <c r="BE305" s="118"/>
      <c r="BF305" s="118"/>
      <c r="BG305" s="118" t="s">
        <v>1105</v>
      </c>
      <c r="BH305" s="118"/>
      <c r="BI305" s="118"/>
      <c r="BJ305" s="118"/>
      <c r="BK305" s="118" t="s">
        <v>863</v>
      </c>
      <c r="BL305" s="118"/>
      <c r="BM305" s="118"/>
      <c r="BN305" s="455"/>
    </row>
    <row r="306" spans="1:67" hidden="1" outlineLevel="1">
      <c r="A306" s="246"/>
      <c r="B306" s="245"/>
      <c r="C306" s="21" t="s">
        <v>1407</v>
      </c>
      <c r="D306" s="21" t="s">
        <v>1408</v>
      </c>
      <c r="E306" s="21" t="s">
        <v>1409</v>
      </c>
      <c r="F306" s="21" t="s">
        <v>1410</v>
      </c>
      <c r="G306" s="21" t="s">
        <v>1407</v>
      </c>
      <c r="H306" s="21" t="s">
        <v>1408</v>
      </c>
      <c r="I306" s="21" t="s">
        <v>1409</v>
      </c>
      <c r="J306" s="21" t="s">
        <v>1410</v>
      </c>
      <c r="K306" s="21" t="s">
        <v>1407</v>
      </c>
      <c r="L306" s="21" t="s">
        <v>1408</v>
      </c>
      <c r="M306" s="21" t="s">
        <v>1409</v>
      </c>
      <c r="N306" s="21" t="s">
        <v>1410</v>
      </c>
      <c r="O306" s="21" t="s">
        <v>1407</v>
      </c>
      <c r="P306" s="21" t="s">
        <v>1408</v>
      </c>
      <c r="Q306" s="21" t="s">
        <v>1409</v>
      </c>
      <c r="R306" s="21" t="s">
        <v>1410</v>
      </c>
      <c r="S306" s="443"/>
      <c r="T306" s="118"/>
      <c r="U306" s="118"/>
      <c r="V306" s="118"/>
      <c r="W306" s="118"/>
      <c r="X306" s="118"/>
      <c r="Y306" s="118"/>
      <c r="Z306" s="118"/>
      <c r="AA306" s="118"/>
      <c r="AB306" s="118"/>
      <c r="AC306" s="118"/>
      <c r="AD306" s="118"/>
      <c r="AE306" s="118"/>
      <c r="AF306" s="118"/>
      <c r="AG306" s="118"/>
      <c r="AH306" s="455"/>
      <c r="AI306" s="443"/>
      <c r="AJ306" s="118"/>
      <c r="AK306" s="118"/>
      <c r="AL306" s="118"/>
      <c r="AM306" s="118"/>
      <c r="AN306" s="118"/>
      <c r="AO306" s="118"/>
      <c r="AP306" s="118"/>
      <c r="AQ306" s="118"/>
      <c r="AR306" s="118"/>
      <c r="AS306" s="118"/>
      <c r="AT306" s="118"/>
      <c r="AU306" s="118"/>
      <c r="AV306" s="118"/>
      <c r="AW306" s="118"/>
      <c r="AX306" s="455"/>
      <c r="AY306" s="443"/>
      <c r="AZ306" s="118"/>
      <c r="BA306" s="118"/>
      <c r="BB306" s="118"/>
      <c r="BC306" s="118"/>
      <c r="BD306" s="118"/>
      <c r="BE306" s="118"/>
      <c r="BF306" s="118"/>
      <c r="BG306" s="118"/>
      <c r="BH306" s="118"/>
      <c r="BI306" s="118"/>
      <c r="BJ306" s="118"/>
      <c r="BK306" s="118"/>
      <c r="BL306" s="118"/>
      <c r="BM306" s="118"/>
      <c r="BN306" s="455"/>
    </row>
    <row r="307" spans="1:67" ht="24.75" hidden="1" outlineLevel="2">
      <c r="B307" s="50" t="str">
        <f>"Grazing Intensity 1
"&amp;$B$202&amp;": Ewe Lambs"</f>
        <v>Grazing Intensity 1
Standard (7mo): Ewe Lambs</v>
      </c>
      <c r="C307" s="248">
        <f t="shared" ref="C307:C360" si="645">CHOOSE(d.Region,S307,AI307,AY307)</f>
        <v>0</v>
      </c>
      <c r="D307" s="248">
        <f t="shared" ref="D307:D360" si="646">CHOOSE(d.Region,T307,AJ307,AZ307)</f>
        <v>0</v>
      </c>
      <c r="E307" s="248">
        <f t="shared" ref="E307:E360" si="647">CHOOSE(d.Region,U307,AK307,BA307)</f>
        <v>0</v>
      </c>
      <c r="F307" s="248">
        <f t="shared" ref="F307:F360" si="648">CHOOSE(d.Region,V307,AL307,BB307)</f>
        <v>0</v>
      </c>
      <c r="G307" s="248">
        <f t="shared" ref="G307:G360" si="649">CHOOSE(d.Region,W307,AM307,BC307)</f>
        <v>0</v>
      </c>
      <c r="H307" s="248">
        <f t="shared" ref="H307:H360" si="650">CHOOSE(d.Region,X307,AN307,BD307)</f>
        <v>0</v>
      </c>
      <c r="I307" s="248">
        <f t="shared" ref="I307:I360" si="651">CHOOSE(d.Region,Y307,AO307,BE307)</f>
        <v>0</v>
      </c>
      <c r="J307" s="248">
        <f t="shared" ref="J307:J360" si="652">CHOOSE(d.Region,Z307,AP307,BF307)</f>
        <v>0</v>
      </c>
      <c r="K307" s="248">
        <f t="shared" ref="K307:K360" si="653">CHOOSE(d.Region,AA307,AQ307,BG307)</f>
        <v>0</v>
      </c>
      <c r="L307" s="248">
        <f t="shared" ref="L307:L360" si="654">CHOOSE(d.Region,AB307,AR307,BH307)</f>
        <v>0</v>
      </c>
      <c r="M307" s="248">
        <f t="shared" ref="M307:M360" si="655">CHOOSE(d.Region,AC307,AS307,BI307)</f>
        <v>0</v>
      </c>
      <c r="N307" s="248">
        <f t="shared" ref="N307:N360" si="656">CHOOSE(d.Region,AD307,AT307,BJ307)</f>
        <v>0</v>
      </c>
      <c r="O307" s="248">
        <f t="shared" ref="O307:O360" si="657">CHOOSE(d.Region,AE307,AU307,BK307)</f>
        <v>0</v>
      </c>
      <c r="P307" s="248">
        <f t="shared" ref="P307:P360" si="658">CHOOSE(d.Region,AF307,AV307,BL307)</f>
        <v>0</v>
      </c>
      <c r="Q307" s="248">
        <f t="shared" ref="Q307:Q360" si="659">CHOOSE(d.Region,AG307,AW307,BM307)</f>
        <v>0</v>
      </c>
      <c r="R307" s="440">
        <f t="shared" ref="R307:R360" si="660">CHOOSE(d.Region,AH307,AX307,BN307)</f>
        <v>0</v>
      </c>
      <c r="S307" s="451"/>
      <c r="T307" s="249"/>
      <c r="U307" s="249"/>
      <c r="V307" s="249"/>
      <c r="W307" s="249"/>
      <c r="X307" s="249"/>
      <c r="Y307" s="249"/>
      <c r="Z307" s="249"/>
      <c r="AA307" s="249"/>
      <c r="AB307" s="249"/>
      <c r="AC307" s="249"/>
      <c r="AD307" s="249"/>
      <c r="AE307" s="249"/>
      <c r="AF307" s="249"/>
      <c r="AG307" s="249"/>
      <c r="AH307" s="462"/>
      <c r="AI307" s="451"/>
      <c r="AJ307" s="249"/>
      <c r="AK307" s="249"/>
      <c r="AL307" s="249"/>
      <c r="AM307" s="249"/>
      <c r="AN307" s="249"/>
      <c r="AO307" s="249"/>
      <c r="AP307" s="249"/>
      <c r="AQ307" s="249"/>
      <c r="AR307" s="249"/>
      <c r="AS307" s="249"/>
      <c r="AT307" s="249"/>
      <c r="AU307" s="249"/>
      <c r="AV307" s="249"/>
      <c r="AW307" s="249"/>
      <c r="AX307" s="462"/>
      <c r="AY307" s="451"/>
      <c r="AZ307" s="249"/>
      <c r="BA307" s="249"/>
      <c r="BB307" s="249"/>
      <c r="BC307" s="249"/>
      <c r="BD307" s="249"/>
      <c r="BE307" s="249"/>
      <c r="BF307" s="249"/>
      <c r="BG307" s="249"/>
      <c r="BH307" s="249"/>
      <c r="BI307" s="249"/>
      <c r="BJ307" s="249"/>
      <c r="BK307" s="249"/>
      <c r="BL307" s="249"/>
      <c r="BM307" s="249"/>
      <c r="BN307" s="462"/>
      <c r="BO307" s="250" t="s">
        <v>1078</v>
      </c>
    </row>
    <row r="308" spans="1:67" hidden="1" outlineLevel="2">
      <c r="B308" s="51" t="s">
        <v>1114</v>
      </c>
      <c r="C308" s="251">
        <f t="shared" si="645"/>
        <v>0</v>
      </c>
      <c r="D308" s="251">
        <f t="shared" si="646"/>
        <v>0</v>
      </c>
      <c r="E308" s="251">
        <f t="shared" si="647"/>
        <v>0</v>
      </c>
      <c r="F308" s="251">
        <f t="shared" si="648"/>
        <v>0</v>
      </c>
      <c r="G308" s="251">
        <f t="shared" si="649"/>
        <v>0</v>
      </c>
      <c r="H308" s="251">
        <f t="shared" si="650"/>
        <v>0</v>
      </c>
      <c r="I308" s="251">
        <f t="shared" si="651"/>
        <v>0</v>
      </c>
      <c r="J308" s="251">
        <f t="shared" si="652"/>
        <v>0</v>
      </c>
      <c r="K308" s="251">
        <f t="shared" si="653"/>
        <v>0</v>
      </c>
      <c r="L308" s="251">
        <f t="shared" si="654"/>
        <v>0</v>
      </c>
      <c r="M308" s="251">
        <f t="shared" si="655"/>
        <v>0</v>
      </c>
      <c r="N308" s="251">
        <f t="shared" si="656"/>
        <v>0</v>
      </c>
      <c r="O308" s="251">
        <f t="shared" si="657"/>
        <v>0</v>
      </c>
      <c r="P308" s="251">
        <f t="shared" si="658"/>
        <v>0</v>
      </c>
      <c r="Q308" s="251">
        <f t="shared" si="659"/>
        <v>0</v>
      </c>
      <c r="R308" s="441">
        <f t="shared" si="660"/>
        <v>0</v>
      </c>
      <c r="S308" s="452"/>
      <c r="T308" s="453"/>
      <c r="U308" s="453"/>
      <c r="V308" s="453"/>
      <c r="W308" s="453"/>
      <c r="X308" s="453"/>
      <c r="Y308" s="453"/>
      <c r="Z308" s="453"/>
      <c r="AA308" s="453"/>
      <c r="AB308" s="453"/>
      <c r="AC308" s="453"/>
      <c r="AD308" s="453"/>
      <c r="AE308" s="453"/>
      <c r="AF308" s="453"/>
      <c r="AG308" s="453"/>
      <c r="AH308" s="463"/>
      <c r="AI308" s="452"/>
      <c r="AJ308" s="453"/>
      <c r="AK308" s="453"/>
      <c r="AL308" s="453"/>
      <c r="AM308" s="453"/>
      <c r="AN308" s="453"/>
      <c r="AO308" s="453"/>
      <c r="AP308" s="453"/>
      <c r="AQ308" s="453"/>
      <c r="AR308" s="453"/>
      <c r="AS308" s="453"/>
      <c r="AT308" s="453"/>
      <c r="AU308" s="453"/>
      <c r="AV308" s="453"/>
      <c r="AW308" s="453"/>
      <c r="AX308" s="463"/>
      <c r="AY308" s="452"/>
      <c r="AZ308" s="453"/>
      <c r="BA308" s="453"/>
      <c r="BB308" s="453"/>
      <c r="BC308" s="453"/>
      <c r="BD308" s="453"/>
      <c r="BE308" s="453"/>
      <c r="BF308" s="453"/>
      <c r="BG308" s="453"/>
      <c r="BH308" s="453"/>
      <c r="BI308" s="453"/>
      <c r="BJ308" s="453"/>
      <c r="BK308" s="453"/>
      <c r="BL308" s="453"/>
      <c r="BM308" s="453"/>
      <c r="BN308" s="463"/>
      <c r="BO308" s="252"/>
    </row>
    <row r="309" spans="1:67" hidden="1" outlineLevel="2">
      <c r="B309" s="52" t="s">
        <v>1115</v>
      </c>
      <c r="C309" s="253">
        <f t="shared" si="645"/>
        <v>0</v>
      </c>
      <c r="D309" s="253">
        <f t="shared" si="646"/>
        <v>0</v>
      </c>
      <c r="E309" s="253">
        <f t="shared" si="647"/>
        <v>0</v>
      </c>
      <c r="F309" s="253">
        <f t="shared" si="648"/>
        <v>0</v>
      </c>
      <c r="G309" s="253">
        <f t="shared" si="649"/>
        <v>0</v>
      </c>
      <c r="H309" s="253">
        <f t="shared" si="650"/>
        <v>0</v>
      </c>
      <c r="I309" s="253">
        <f t="shared" si="651"/>
        <v>0</v>
      </c>
      <c r="J309" s="253">
        <f t="shared" si="652"/>
        <v>0</v>
      </c>
      <c r="K309" s="253">
        <f t="shared" si="653"/>
        <v>0</v>
      </c>
      <c r="L309" s="253">
        <f t="shared" si="654"/>
        <v>0</v>
      </c>
      <c r="M309" s="253">
        <f t="shared" si="655"/>
        <v>0</v>
      </c>
      <c r="N309" s="253">
        <f t="shared" si="656"/>
        <v>0</v>
      </c>
      <c r="O309" s="253">
        <f t="shared" si="657"/>
        <v>0</v>
      </c>
      <c r="P309" s="253">
        <f t="shared" si="658"/>
        <v>0</v>
      </c>
      <c r="Q309" s="253">
        <f t="shared" si="659"/>
        <v>0</v>
      </c>
      <c r="R309" s="442">
        <f t="shared" si="660"/>
        <v>0</v>
      </c>
      <c r="S309" s="454"/>
      <c r="T309" s="254"/>
      <c r="U309" s="254"/>
      <c r="V309" s="254"/>
      <c r="W309" s="254"/>
      <c r="X309" s="254"/>
      <c r="Y309" s="254"/>
      <c r="Z309" s="254"/>
      <c r="AA309" s="254"/>
      <c r="AB309" s="254"/>
      <c r="AC309" s="254"/>
      <c r="AD309" s="254"/>
      <c r="AE309" s="254"/>
      <c r="AF309" s="254"/>
      <c r="AG309" s="254"/>
      <c r="AH309" s="464"/>
      <c r="AI309" s="454"/>
      <c r="AJ309" s="254"/>
      <c r="AK309" s="254"/>
      <c r="AL309" s="254"/>
      <c r="AM309" s="254"/>
      <c r="AN309" s="254"/>
      <c r="AO309" s="254"/>
      <c r="AP309" s="254"/>
      <c r="AQ309" s="254"/>
      <c r="AR309" s="254"/>
      <c r="AS309" s="254"/>
      <c r="AT309" s="254"/>
      <c r="AU309" s="254"/>
      <c r="AV309" s="254"/>
      <c r="AW309" s="254"/>
      <c r="AX309" s="464"/>
      <c r="AY309" s="454"/>
      <c r="AZ309" s="254"/>
      <c r="BA309" s="254"/>
      <c r="BB309" s="254"/>
      <c r="BC309" s="254"/>
      <c r="BD309" s="254"/>
      <c r="BE309" s="254"/>
      <c r="BF309" s="254"/>
      <c r="BG309" s="254"/>
      <c r="BH309" s="254"/>
      <c r="BI309" s="254"/>
      <c r="BJ309" s="254"/>
      <c r="BK309" s="254"/>
      <c r="BL309" s="254"/>
      <c r="BM309" s="254"/>
      <c r="BN309" s="464"/>
      <c r="BO309" s="252"/>
    </row>
    <row r="310" spans="1:67" hidden="1" outlineLevel="2">
      <c r="B310" s="50" t="str">
        <f>$B$203&amp;": Ewe Lambs"</f>
        <v>Early: Ewe Lambs</v>
      </c>
      <c r="C310" s="248">
        <f t="shared" si="645"/>
        <v>0</v>
      </c>
      <c r="D310" s="248">
        <f t="shared" si="646"/>
        <v>0</v>
      </c>
      <c r="E310" s="248">
        <f t="shared" si="647"/>
        <v>0</v>
      </c>
      <c r="F310" s="248">
        <f t="shared" si="648"/>
        <v>0</v>
      </c>
      <c r="G310" s="248">
        <f t="shared" si="649"/>
        <v>0</v>
      </c>
      <c r="H310" s="248">
        <f t="shared" si="650"/>
        <v>0</v>
      </c>
      <c r="I310" s="248">
        <f t="shared" si="651"/>
        <v>0</v>
      </c>
      <c r="J310" s="248">
        <f t="shared" si="652"/>
        <v>0</v>
      </c>
      <c r="K310" s="248">
        <f t="shared" si="653"/>
        <v>0</v>
      </c>
      <c r="L310" s="248">
        <f t="shared" si="654"/>
        <v>0</v>
      </c>
      <c r="M310" s="248">
        <f t="shared" si="655"/>
        <v>0</v>
      </c>
      <c r="N310" s="248">
        <f t="shared" si="656"/>
        <v>0</v>
      </c>
      <c r="O310" s="248">
        <f t="shared" si="657"/>
        <v>0</v>
      </c>
      <c r="P310" s="248">
        <f t="shared" si="658"/>
        <v>0</v>
      </c>
      <c r="Q310" s="248">
        <f t="shared" si="659"/>
        <v>0</v>
      </c>
      <c r="R310" s="440">
        <f t="shared" si="660"/>
        <v>0</v>
      </c>
      <c r="S310" s="451"/>
      <c r="T310" s="249"/>
      <c r="U310" s="249"/>
      <c r="V310" s="249"/>
      <c r="W310" s="249"/>
      <c r="X310" s="249"/>
      <c r="Y310" s="249"/>
      <c r="Z310" s="249"/>
      <c r="AA310" s="249"/>
      <c r="AB310" s="249"/>
      <c r="AC310" s="249"/>
      <c r="AD310" s="249"/>
      <c r="AE310" s="249"/>
      <c r="AF310" s="249"/>
      <c r="AG310" s="249"/>
      <c r="AH310" s="462"/>
      <c r="AI310" s="451"/>
      <c r="AJ310" s="249"/>
      <c r="AK310" s="249"/>
      <c r="AL310" s="249"/>
      <c r="AM310" s="249"/>
      <c r="AN310" s="249"/>
      <c r="AO310" s="249"/>
      <c r="AP310" s="249"/>
      <c r="AQ310" s="249"/>
      <c r="AR310" s="249"/>
      <c r="AS310" s="249"/>
      <c r="AT310" s="249"/>
      <c r="AU310" s="249"/>
      <c r="AV310" s="249"/>
      <c r="AW310" s="249"/>
      <c r="AX310" s="462"/>
      <c r="AY310" s="451"/>
      <c r="AZ310" s="249"/>
      <c r="BA310" s="249"/>
      <c r="BB310" s="249"/>
      <c r="BC310" s="249"/>
      <c r="BD310" s="249"/>
      <c r="BE310" s="249"/>
      <c r="BF310" s="249"/>
      <c r="BG310" s="249"/>
      <c r="BH310" s="249"/>
      <c r="BI310" s="249"/>
      <c r="BJ310" s="249"/>
      <c r="BK310" s="249"/>
      <c r="BL310" s="249"/>
      <c r="BM310" s="249"/>
      <c r="BN310" s="462"/>
      <c r="BO310" s="250" t="s">
        <v>1078</v>
      </c>
    </row>
    <row r="311" spans="1:67" hidden="1" outlineLevel="2">
      <c r="B311" s="51" t="s">
        <v>1114</v>
      </c>
      <c r="C311" s="251">
        <f t="shared" si="645"/>
        <v>0</v>
      </c>
      <c r="D311" s="251">
        <f t="shared" si="646"/>
        <v>0</v>
      </c>
      <c r="E311" s="251">
        <f t="shared" si="647"/>
        <v>0</v>
      </c>
      <c r="F311" s="251">
        <f t="shared" si="648"/>
        <v>0</v>
      </c>
      <c r="G311" s="251">
        <f t="shared" si="649"/>
        <v>0</v>
      </c>
      <c r="H311" s="251">
        <f t="shared" si="650"/>
        <v>0</v>
      </c>
      <c r="I311" s="251">
        <f t="shared" si="651"/>
        <v>0</v>
      </c>
      <c r="J311" s="251">
        <f t="shared" si="652"/>
        <v>0</v>
      </c>
      <c r="K311" s="251">
        <f t="shared" si="653"/>
        <v>0</v>
      </c>
      <c r="L311" s="251">
        <f t="shared" si="654"/>
        <v>0</v>
      </c>
      <c r="M311" s="251">
        <f t="shared" si="655"/>
        <v>0</v>
      </c>
      <c r="N311" s="251">
        <f t="shared" si="656"/>
        <v>0</v>
      </c>
      <c r="O311" s="251">
        <f t="shared" si="657"/>
        <v>0</v>
      </c>
      <c r="P311" s="251">
        <f t="shared" si="658"/>
        <v>0</v>
      </c>
      <c r="Q311" s="251">
        <f t="shared" si="659"/>
        <v>0</v>
      </c>
      <c r="R311" s="441">
        <f t="shared" si="660"/>
        <v>0</v>
      </c>
      <c r="S311" s="452"/>
      <c r="T311" s="453"/>
      <c r="U311" s="453"/>
      <c r="V311" s="453"/>
      <c r="W311" s="453"/>
      <c r="X311" s="453"/>
      <c r="Y311" s="453"/>
      <c r="Z311" s="453"/>
      <c r="AA311" s="453"/>
      <c r="AB311" s="453"/>
      <c r="AC311" s="453"/>
      <c r="AD311" s="453"/>
      <c r="AE311" s="453"/>
      <c r="AF311" s="453"/>
      <c r="AG311" s="453"/>
      <c r="AH311" s="463"/>
      <c r="AI311" s="452"/>
      <c r="AJ311" s="453"/>
      <c r="AK311" s="453"/>
      <c r="AL311" s="453"/>
      <c r="AM311" s="453"/>
      <c r="AN311" s="453"/>
      <c r="AO311" s="453"/>
      <c r="AP311" s="453"/>
      <c r="AQ311" s="453"/>
      <c r="AR311" s="453"/>
      <c r="AS311" s="453"/>
      <c r="AT311" s="453"/>
      <c r="AU311" s="453"/>
      <c r="AV311" s="453"/>
      <c r="AW311" s="453"/>
      <c r="AX311" s="463"/>
      <c r="AY311" s="452"/>
      <c r="AZ311" s="453"/>
      <c r="BA311" s="453"/>
      <c r="BB311" s="453"/>
      <c r="BC311" s="453"/>
      <c r="BD311" s="453"/>
      <c r="BE311" s="453"/>
      <c r="BF311" s="453"/>
      <c r="BG311" s="453"/>
      <c r="BH311" s="453"/>
      <c r="BI311" s="453"/>
      <c r="BJ311" s="453"/>
      <c r="BK311" s="453"/>
      <c r="BL311" s="453"/>
      <c r="BM311" s="453"/>
      <c r="BN311" s="463"/>
      <c r="BO311" s="252"/>
    </row>
    <row r="312" spans="1:67" hidden="1" outlineLevel="2">
      <c r="B312" s="52" t="s">
        <v>1115</v>
      </c>
      <c r="C312" s="253">
        <f t="shared" si="645"/>
        <v>0</v>
      </c>
      <c r="D312" s="253">
        <f t="shared" si="646"/>
        <v>0</v>
      </c>
      <c r="E312" s="253">
        <f t="shared" si="647"/>
        <v>0</v>
      </c>
      <c r="F312" s="253">
        <f t="shared" si="648"/>
        <v>0</v>
      </c>
      <c r="G312" s="253">
        <f t="shared" si="649"/>
        <v>0</v>
      </c>
      <c r="H312" s="253">
        <f t="shared" si="650"/>
        <v>0</v>
      </c>
      <c r="I312" s="253">
        <f t="shared" si="651"/>
        <v>0</v>
      </c>
      <c r="J312" s="253">
        <f t="shared" si="652"/>
        <v>0</v>
      </c>
      <c r="K312" s="253">
        <f t="shared" si="653"/>
        <v>0</v>
      </c>
      <c r="L312" s="253">
        <f t="shared" si="654"/>
        <v>0</v>
      </c>
      <c r="M312" s="253">
        <f t="shared" si="655"/>
        <v>0</v>
      </c>
      <c r="N312" s="253">
        <f t="shared" si="656"/>
        <v>0</v>
      </c>
      <c r="O312" s="253">
        <f t="shared" si="657"/>
        <v>0</v>
      </c>
      <c r="P312" s="253">
        <f t="shared" si="658"/>
        <v>0</v>
      </c>
      <c r="Q312" s="253">
        <f t="shared" si="659"/>
        <v>0</v>
      </c>
      <c r="R312" s="442">
        <f t="shared" si="660"/>
        <v>0</v>
      </c>
      <c r="S312" s="454"/>
      <c r="T312" s="254"/>
      <c r="U312" s="254"/>
      <c r="V312" s="254"/>
      <c r="W312" s="254"/>
      <c r="X312" s="254"/>
      <c r="Y312" s="254"/>
      <c r="Z312" s="254"/>
      <c r="AA312" s="254"/>
      <c r="AB312" s="254"/>
      <c r="AC312" s="254"/>
      <c r="AD312" s="254"/>
      <c r="AE312" s="254"/>
      <c r="AF312" s="254"/>
      <c r="AG312" s="254"/>
      <c r="AH312" s="464"/>
      <c r="AI312" s="454"/>
      <c r="AJ312" s="254"/>
      <c r="AK312" s="254"/>
      <c r="AL312" s="254"/>
      <c r="AM312" s="254"/>
      <c r="AN312" s="254"/>
      <c r="AO312" s="254"/>
      <c r="AP312" s="254"/>
      <c r="AQ312" s="254"/>
      <c r="AR312" s="254"/>
      <c r="AS312" s="254"/>
      <c r="AT312" s="254"/>
      <c r="AU312" s="254"/>
      <c r="AV312" s="254"/>
      <c r="AW312" s="254"/>
      <c r="AX312" s="464"/>
      <c r="AY312" s="454"/>
      <c r="AZ312" s="254"/>
      <c r="BA312" s="254"/>
      <c r="BB312" s="254"/>
      <c r="BC312" s="254"/>
      <c r="BD312" s="254"/>
      <c r="BE312" s="254"/>
      <c r="BF312" s="254"/>
      <c r="BG312" s="254"/>
      <c r="BH312" s="254"/>
      <c r="BI312" s="254"/>
      <c r="BJ312" s="254"/>
      <c r="BK312" s="254"/>
      <c r="BL312" s="254"/>
      <c r="BM312" s="254"/>
      <c r="BN312" s="464"/>
      <c r="BO312" s="252"/>
    </row>
    <row r="313" spans="1:67" hidden="1" outlineLevel="2">
      <c r="B313" s="50" t="str">
        <f>$B$204&amp;": Ewe Lambs"</f>
        <v>Middle: Ewe Lambs</v>
      </c>
      <c r="C313" s="248">
        <f t="shared" si="645"/>
        <v>0</v>
      </c>
      <c r="D313" s="248">
        <f t="shared" si="646"/>
        <v>0</v>
      </c>
      <c r="E313" s="248">
        <f t="shared" si="647"/>
        <v>0</v>
      </c>
      <c r="F313" s="248">
        <f t="shared" si="648"/>
        <v>0</v>
      </c>
      <c r="G313" s="248">
        <f t="shared" si="649"/>
        <v>0</v>
      </c>
      <c r="H313" s="248">
        <f t="shared" si="650"/>
        <v>0</v>
      </c>
      <c r="I313" s="248">
        <f t="shared" si="651"/>
        <v>0</v>
      </c>
      <c r="J313" s="248">
        <f t="shared" si="652"/>
        <v>0</v>
      </c>
      <c r="K313" s="248">
        <f t="shared" si="653"/>
        <v>0</v>
      </c>
      <c r="L313" s="248">
        <f t="shared" si="654"/>
        <v>0</v>
      </c>
      <c r="M313" s="248">
        <f t="shared" si="655"/>
        <v>0</v>
      </c>
      <c r="N313" s="248">
        <f t="shared" si="656"/>
        <v>0</v>
      </c>
      <c r="O313" s="248">
        <f t="shared" si="657"/>
        <v>0</v>
      </c>
      <c r="P313" s="248">
        <f t="shared" si="658"/>
        <v>0</v>
      </c>
      <c r="Q313" s="248">
        <f t="shared" si="659"/>
        <v>0</v>
      </c>
      <c r="R313" s="440">
        <f t="shared" si="660"/>
        <v>0</v>
      </c>
      <c r="S313" s="451"/>
      <c r="T313" s="249"/>
      <c r="U313" s="249"/>
      <c r="V313" s="249"/>
      <c r="W313" s="249"/>
      <c r="X313" s="249"/>
      <c r="Y313" s="249"/>
      <c r="Z313" s="249"/>
      <c r="AA313" s="249"/>
      <c r="AB313" s="249"/>
      <c r="AC313" s="249"/>
      <c r="AD313" s="249"/>
      <c r="AE313" s="249"/>
      <c r="AF313" s="249"/>
      <c r="AG313" s="249"/>
      <c r="AH313" s="462"/>
      <c r="AI313" s="451"/>
      <c r="AJ313" s="249"/>
      <c r="AK313" s="249"/>
      <c r="AL313" s="249"/>
      <c r="AM313" s="249"/>
      <c r="AN313" s="249"/>
      <c r="AO313" s="249"/>
      <c r="AP313" s="249"/>
      <c r="AQ313" s="249"/>
      <c r="AR313" s="249"/>
      <c r="AS313" s="249"/>
      <c r="AT313" s="249"/>
      <c r="AU313" s="249"/>
      <c r="AV313" s="249"/>
      <c r="AW313" s="249"/>
      <c r="AX313" s="462"/>
      <c r="AY313" s="451"/>
      <c r="AZ313" s="249"/>
      <c r="BA313" s="249"/>
      <c r="BB313" s="249"/>
      <c r="BC313" s="249"/>
      <c r="BD313" s="249"/>
      <c r="BE313" s="249"/>
      <c r="BF313" s="249"/>
      <c r="BG313" s="249"/>
      <c r="BH313" s="249"/>
      <c r="BI313" s="249"/>
      <c r="BJ313" s="249"/>
      <c r="BK313" s="249"/>
      <c r="BL313" s="249"/>
      <c r="BM313" s="249"/>
      <c r="BN313" s="462"/>
      <c r="BO313" s="250" t="s">
        <v>1078</v>
      </c>
    </row>
    <row r="314" spans="1:67" hidden="1" outlineLevel="2">
      <c r="B314" s="51" t="s">
        <v>1114</v>
      </c>
      <c r="C314" s="251">
        <f t="shared" si="645"/>
        <v>0</v>
      </c>
      <c r="D314" s="251">
        <f t="shared" si="646"/>
        <v>0</v>
      </c>
      <c r="E314" s="251">
        <f t="shared" si="647"/>
        <v>0</v>
      </c>
      <c r="F314" s="251">
        <f t="shared" si="648"/>
        <v>0</v>
      </c>
      <c r="G314" s="251">
        <f t="shared" si="649"/>
        <v>0</v>
      </c>
      <c r="H314" s="251">
        <f t="shared" si="650"/>
        <v>0</v>
      </c>
      <c r="I314" s="251">
        <f t="shared" si="651"/>
        <v>0</v>
      </c>
      <c r="J314" s="251">
        <f t="shared" si="652"/>
        <v>0</v>
      </c>
      <c r="K314" s="251">
        <f t="shared" si="653"/>
        <v>0</v>
      </c>
      <c r="L314" s="251">
        <f t="shared" si="654"/>
        <v>0</v>
      </c>
      <c r="M314" s="251">
        <f t="shared" si="655"/>
        <v>0</v>
      </c>
      <c r="N314" s="251">
        <f t="shared" si="656"/>
        <v>0</v>
      </c>
      <c r="O314" s="251">
        <f t="shared" si="657"/>
        <v>0</v>
      </c>
      <c r="P314" s="251">
        <f t="shared" si="658"/>
        <v>0</v>
      </c>
      <c r="Q314" s="251">
        <f t="shared" si="659"/>
        <v>0</v>
      </c>
      <c r="R314" s="441">
        <f t="shared" si="660"/>
        <v>0</v>
      </c>
      <c r="S314" s="452"/>
      <c r="T314" s="453"/>
      <c r="U314" s="453"/>
      <c r="V314" s="453"/>
      <c r="W314" s="453"/>
      <c r="X314" s="453"/>
      <c r="Y314" s="453"/>
      <c r="Z314" s="453"/>
      <c r="AA314" s="453"/>
      <c r="AB314" s="453"/>
      <c r="AC314" s="453"/>
      <c r="AD314" s="453"/>
      <c r="AE314" s="453"/>
      <c r="AF314" s="453"/>
      <c r="AG314" s="453"/>
      <c r="AH314" s="463"/>
      <c r="AI314" s="452"/>
      <c r="AJ314" s="453"/>
      <c r="AK314" s="453"/>
      <c r="AL314" s="453"/>
      <c r="AM314" s="453"/>
      <c r="AN314" s="453"/>
      <c r="AO314" s="453"/>
      <c r="AP314" s="453"/>
      <c r="AQ314" s="453"/>
      <c r="AR314" s="453"/>
      <c r="AS314" s="453"/>
      <c r="AT314" s="453"/>
      <c r="AU314" s="453"/>
      <c r="AV314" s="453"/>
      <c r="AW314" s="453"/>
      <c r="AX314" s="463"/>
      <c r="AY314" s="452"/>
      <c r="AZ314" s="453"/>
      <c r="BA314" s="453"/>
      <c r="BB314" s="453"/>
      <c r="BC314" s="453"/>
      <c r="BD314" s="453"/>
      <c r="BE314" s="453"/>
      <c r="BF314" s="453"/>
      <c r="BG314" s="453"/>
      <c r="BH314" s="453"/>
      <c r="BI314" s="453"/>
      <c r="BJ314" s="453"/>
      <c r="BK314" s="453"/>
      <c r="BL314" s="453"/>
      <c r="BM314" s="453"/>
      <c r="BN314" s="463"/>
      <c r="BO314" s="252"/>
    </row>
    <row r="315" spans="1:67" hidden="1" outlineLevel="2">
      <c r="B315" s="52" t="s">
        <v>1115</v>
      </c>
      <c r="C315" s="253">
        <f t="shared" si="645"/>
        <v>0</v>
      </c>
      <c r="D315" s="253">
        <f t="shared" si="646"/>
        <v>0</v>
      </c>
      <c r="E315" s="253">
        <f t="shared" si="647"/>
        <v>0</v>
      </c>
      <c r="F315" s="253">
        <f t="shared" si="648"/>
        <v>0</v>
      </c>
      <c r="G315" s="253">
        <f t="shared" si="649"/>
        <v>0</v>
      </c>
      <c r="H315" s="253">
        <f t="shared" si="650"/>
        <v>0</v>
      </c>
      <c r="I315" s="253">
        <f t="shared" si="651"/>
        <v>0</v>
      </c>
      <c r="J315" s="253">
        <f t="shared" si="652"/>
        <v>0</v>
      </c>
      <c r="K315" s="253">
        <f t="shared" si="653"/>
        <v>0</v>
      </c>
      <c r="L315" s="253">
        <f t="shared" si="654"/>
        <v>0</v>
      </c>
      <c r="M315" s="253">
        <f t="shared" si="655"/>
        <v>0</v>
      </c>
      <c r="N315" s="253">
        <f t="shared" si="656"/>
        <v>0</v>
      </c>
      <c r="O315" s="253">
        <f t="shared" si="657"/>
        <v>0</v>
      </c>
      <c r="P315" s="253">
        <f t="shared" si="658"/>
        <v>0</v>
      </c>
      <c r="Q315" s="253">
        <f t="shared" si="659"/>
        <v>0</v>
      </c>
      <c r="R315" s="442">
        <f t="shared" si="660"/>
        <v>0</v>
      </c>
      <c r="S315" s="454"/>
      <c r="T315" s="254"/>
      <c r="U315" s="254"/>
      <c r="V315" s="254"/>
      <c r="W315" s="254"/>
      <c r="X315" s="254"/>
      <c r="Y315" s="254"/>
      <c r="Z315" s="254"/>
      <c r="AA315" s="254"/>
      <c r="AB315" s="254"/>
      <c r="AC315" s="254"/>
      <c r="AD315" s="254"/>
      <c r="AE315" s="254"/>
      <c r="AF315" s="254"/>
      <c r="AG315" s="254"/>
      <c r="AH315" s="464"/>
      <c r="AI315" s="454"/>
      <c r="AJ315" s="254"/>
      <c r="AK315" s="254"/>
      <c r="AL315" s="254"/>
      <c r="AM315" s="254"/>
      <c r="AN315" s="254"/>
      <c r="AO315" s="254"/>
      <c r="AP315" s="254"/>
      <c r="AQ315" s="254"/>
      <c r="AR315" s="254"/>
      <c r="AS315" s="254"/>
      <c r="AT315" s="254"/>
      <c r="AU315" s="254"/>
      <c r="AV315" s="254"/>
      <c r="AW315" s="254"/>
      <c r="AX315" s="464"/>
      <c r="AY315" s="454"/>
      <c r="AZ315" s="254"/>
      <c r="BA315" s="254"/>
      <c r="BB315" s="254"/>
      <c r="BC315" s="254"/>
      <c r="BD315" s="254"/>
      <c r="BE315" s="254"/>
      <c r="BF315" s="254"/>
      <c r="BG315" s="254"/>
      <c r="BH315" s="254"/>
      <c r="BI315" s="254"/>
      <c r="BJ315" s="254"/>
      <c r="BK315" s="254"/>
      <c r="BL315" s="254"/>
      <c r="BM315" s="254"/>
      <c r="BN315" s="464"/>
      <c r="BO315" s="252"/>
    </row>
    <row r="316" spans="1:67" hidden="1" outlineLevel="2">
      <c r="B316" s="50" t="str">
        <f>$B$205&amp;": Ewe Lambs"</f>
        <v>Late: Ewe Lambs</v>
      </c>
      <c r="C316" s="248">
        <f t="shared" si="645"/>
        <v>0</v>
      </c>
      <c r="D316" s="248">
        <f t="shared" si="646"/>
        <v>0</v>
      </c>
      <c r="E316" s="248">
        <f t="shared" si="647"/>
        <v>0</v>
      </c>
      <c r="F316" s="248">
        <f t="shared" si="648"/>
        <v>0</v>
      </c>
      <c r="G316" s="248">
        <f t="shared" si="649"/>
        <v>0</v>
      </c>
      <c r="H316" s="248">
        <f t="shared" si="650"/>
        <v>0</v>
      </c>
      <c r="I316" s="248">
        <f t="shared" si="651"/>
        <v>0</v>
      </c>
      <c r="J316" s="248">
        <f t="shared" si="652"/>
        <v>0</v>
      </c>
      <c r="K316" s="248">
        <f t="shared" si="653"/>
        <v>0</v>
      </c>
      <c r="L316" s="248">
        <f t="shared" si="654"/>
        <v>0</v>
      </c>
      <c r="M316" s="248">
        <f t="shared" si="655"/>
        <v>0</v>
      </c>
      <c r="N316" s="248">
        <f t="shared" si="656"/>
        <v>0</v>
      </c>
      <c r="O316" s="248">
        <f t="shared" si="657"/>
        <v>0</v>
      </c>
      <c r="P316" s="248">
        <f t="shared" si="658"/>
        <v>0</v>
      </c>
      <c r="Q316" s="248">
        <f t="shared" si="659"/>
        <v>0</v>
      </c>
      <c r="R316" s="440">
        <f t="shared" si="660"/>
        <v>0</v>
      </c>
      <c r="S316" s="451"/>
      <c r="T316" s="249"/>
      <c r="U316" s="249"/>
      <c r="V316" s="249"/>
      <c r="W316" s="249"/>
      <c r="X316" s="249"/>
      <c r="Y316" s="249"/>
      <c r="Z316" s="249"/>
      <c r="AA316" s="249"/>
      <c r="AB316" s="249"/>
      <c r="AC316" s="249"/>
      <c r="AD316" s="249"/>
      <c r="AE316" s="249"/>
      <c r="AF316" s="249"/>
      <c r="AG316" s="249"/>
      <c r="AH316" s="462"/>
      <c r="AI316" s="451"/>
      <c r="AJ316" s="249"/>
      <c r="AK316" s="249"/>
      <c r="AL316" s="249"/>
      <c r="AM316" s="249"/>
      <c r="AN316" s="249"/>
      <c r="AO316" s="249"/>
      <c r="AP316" s="249"/>
      <c r="AQ316" s="249"/>
      <c r="AR316" s="249"/>
      <c r="AS316" s="249"/>
      <c r="AT316" s="249"/>
      <c r="AU316" s="249"/>
      <c r="AV316" s="249"/>
      <c r="AW316" s="249"/>
      <c r="AX316" s="462"/>
      <c r="AY316" s="451"/>
      <c r="AZ316" s="249"/>
      <c r="BA316" s="249"/>
      <c r="BB316" s="249"/>
      <c r="BC316" s="249"/>
      <c r="BD316" s="249"/>
      <c r="BE316" s="249"/>
      <c r="BF316" s="249"/>
      <c r="BG316" s="249"/>
      <c r="BH316" s="249"/>
      <c r="BI316" s="249"/>
      <c r="BJ316" s="249"/>
      <c r="BK316" s="249"/>
      <c r="BL316" s="249"/>
      <c r="BM316" s="249"/>
      <c r="BN316" s="462"/>
      <c r="BO316" s="250" t="s">
        <v>1078</v>
      </c>
    </row>
    <row r="317" spans="1:67" hidden="1" outlineLevel="2">
      <c r="B317" s="51" t="s">
        <v>1114</v>
      </c>
      <c r="C317" s="251">
        <f t="shared" si="645"/>
        <v>0</v>
      </c>
      <c r="D317" s="251">
        <f t="shared" si="646"/>
        <v>0</v>
      </c>
      <c r="E317" s="251">
        <f t="shared" si="647"/>
        <v>0</v>
      </c>
      <c r="F317" s="251">
        <f t="shared" si="648"/>
        <v>0</v>
      </c>
      <c r="G317" s="251">
        <f t="shared" si="649"/>
        <v>0</v>
      </c>
      <c r="H317" s="251">
        <f t="shared" si="650"/>
        <v>0</v>
      </c>
      <c r="I317" s="251">
        <f t="shared" si="651"/>
        <v>0</v>
      </c>
      <c r="J317" s="251">
        <f t="shared" si="652"/>
        <v>0</v>
      </c>
      <c r="K317" s="251">
        <f t="shared" si="653"/>
        <v>0</v>
      </c>
      <c r="L317" s="251">
        <f t="shared" si="654"/>
        <v>0</v>
      </c>
      <c r="M317" s="251">
        <f t="shared" si="655"/>
        <v>0</v>
      </c>
      <c r="N317" s="251">
        <f t="shared" si="656"/>
        <v>0</v>
      </c>
      <c r="O317" s="251">
        <f t="shared" si="657"/>
        <v>0</v>
      </c>
      <c r="P317" s="251">
        <f t="shared" si="658"/>
        <v>0</v>
      </c>
      <c r="Q317" s="251">
        <f t="shared" si="659"/>
        <v>0</v>
      </c>
      <c r="R317" s="441">
        <f t="shared" si="660"/>
        <v>0</v>
      </c>
      <c r="S317" s="452"/>
      <c r="T317" s="453"/>
      <c r="U317" s="453"/>
      <c r="V317" s="453"/>
      <c r="W317" s="453"/>
      <c r="X317" s="453"/>
      <c r="Y317" s="453"/>
      <c r="Z317" s="453"/>
      <c r="AA317" s="453"/>
      <c r="AB317" s="453"/>
      <c r="AC317" s="453"/>
      <c r="AD317" s="453"/>
      <c r="AE317" s="453"/>
      <c r="AF317" s="453"/>
      <c r="AG317" s="453"/>
      <c r="AH317" s="463"/>
      <c r="AI317" s="452"/>
      <c r="AJ317" s="453"/>
      <c r="AK317" s="453"/>
      <c r="AL317" s="453"/>
      <c r="AM317" s="453"/>
      <c r="AN317" s="453"/>
      <c r="AO317" s="453"/>
      <c r="AP317" s="453"/>
      <c r="AQ317" s="453"/>
      <c r="AR317" s="453"/>
      <c r="AS317" s="453"/>
      <c r="AT317" s="453"/>
      <c r="AU317" s="453"/>
      <c r="AV317" s="453"/>
      <c r="AW317" s="453"/>
      <c r="AX317" s="463"/>
      <c r="AY317" s="452"/>
      <c r="AZ317" s="453"/>
      <c r="BA317" s="453"/>
      <c r="BB317" s="453"/>
      <c r="BC317" s="453"/>
      <c r="BD317" s="453"/>
      <c r="BE317" s="453"/>
      <c r="BF317" s="453"/>
      <c r="BG317" s="453"/>
      <c r="BH317" s="453"/>
      <c r="BI317" s="453"/>
      <c r="BJ317" s="453"/>
      <c r="BK317" s="453"/>
      <c r="BL317" s="453"/>
      <c r="BM317" s="453"/>
      <c r="BN317" s="463"/>
      <c r="BO317" s="252"/>
    </row>
    <row r="318" spans="1:67" hidden="1" outlineLevel="2">
      <c r="B318" s="52" t="s">
        <v>1115</v>
      </c>
      <c r="C318" s="253">
        <f t="shared" si="645"/>
        <v>0</v>
      </c>
      <c r="D318" s="253">
        <f t="shared" si="646"/>
        <v>0</v>
      </c>
      <c r="E318" s="253">
        <f t="shared" si="647"/>
        <v>0</v>
      </c>
      <c r="F318" s="253">
        <f t="shared" si="648"/>
        <v>0</v>
      </c>
      <c r="G318" s="253">
        <f t="shared" si="649"/>
        <v>0</v>
      </c>
      <c r="H318" s="253">
        <f t="shared" si="650"/>
        <v>0</v>
      </c>
      <c r="I318" s="253">
        <f t="shared" si="651"/>
        <v>0</v>
      </c>
      <c r="J318" s="253">
        <f t="shared" si="652"/>
        <v>0</v>
      </c>
      <c r="K318" s="253">
        <f t="shared" si="653"/>
        <v>0</v>
      </c>
      <c r="L318" s="253">
        <f t="shared" si="654"/>
        <v>0</v>
      </c>
      <c r="M318" s="253">
        <f t="shared" si="655"/>
        <v>0</v>
      </c>
      <c r="N318" s="253">
        <f t="shared" si="656"/>
        <v>0</v>
      </c>
      <c r="O318" s="253">
        <f t="shared" si="657"/>
        <v>0</v>
      </c>
      <c r="P318" s="253">
        <f t="shared" si="658"/>
        <v>0</v>
      </c>
      <c r="Q318" s="253">
        <f t="shared" si="659"/>
        <v>0</v>
      </c>
      <c r="R318" s="442">
        <f t="shared" si="660"/>
        <v>0</v>
      </c>
      <c r="S318" s="454"/>
      <c r="T318" s="254"/>
      <c r="U318" s="254"/>
      <c r="V318" s="254"/>
      <c r="W318" s="254"/>
      <c r="X318" s="254"/>
      <c r="Y318" s="254"/>
      <c r="Z318" s="254"/>
      <c r="AA318" s="254"/>
      <c r="AB318" s="254"/>
      <c r="AC318" s="254"/>
      <c r="AD318" s="254"/>
      <c r="AE318" s="254"/>
      <c r="AF318" s="254"/>
      <c r="AG318" s="254"/>
      <c r="AH318" s="464"/>
      <c r="AI318" s="454"/>
      <c r="AJ318" s="254"/>
      <c r="AK318" s="254"/>
      <c r="AL318" s="254"/>
      <c r="AM318" s="254"/>
      <c r="AN318" s="254"/>
      <c r="AO318" s="254"/>
      <c r="AP318" s="254"/>
      <c r="AQ318" s="254"/>
      <c r="AR318" s="254"/>
      <c r="AS318" s="254"/>
      <c r="AT318" s="254"/>
      <c r="AU318" s="254"/>
      <c r="AV318" s="254"/>
      <c r="AW318" s="254"/>
      <c r="AX318" s="464"/>
      <c r="AY318" s="454"/>
      <c r="AZ318" s="254"/>
      <c r="BA318" s="254"/>
      <c r="BB318" s="254"/>
      <c r="BC318" s="254"/>
      <c r="BD318" s="254"/>
      <c r="BE318" s="254"/>
      <c r="BF318" s="254"/>
      <c r="BG318" s="254"/>
      <c r="BH318" s="254"/>
      <c r="BI318" s="254"/>
      <c r="BJ318" s="254"/>
      <c r="BK318" s="254"/>
      <c r="BL318" s="254"/>
      <c r="BM318" s="254"/>
      <c r="BN318" s="464"/>
      <c r="BO318" s="252"/>
    </row>
    <row r="319" spans="1:67" hidden="1" outlineLevel="2">
      <c r="B319" s="50" t="str">
        <f>$B$206&amp;": Ewe Lambs"</f>
        <v>V. Late: Ewe Lambs</v>
      </c>
      <c r="C319" s="248">
        <f t="shared" ref="C319:C321" si="661">CHOOSE(d.Region,S319,AI319,AY319)</f>
        <v>0</v>
      </c>
      <c r="D319" s="248">
        <f t="shared" ref="D319:D321" si="662">CHOOSE(d.Region,T319,AJ319,AZ319)</f>
        <v>0</v>
      </c>
      <c r="E319" s="248">
        <f t="shared" ref="E319:E321" si="663">CHOOSE(d.Region,U319,AK319,BA319)</f>
        <v>0</v>
      </c>
      <c r="F319" s="248">
        <f t="shared" ref="F319:F321" si="664">CHOOSE(d.Region,V319,AL319,BB319)</f>
        <v>0</v>
      </c>
      <c r="G319" s="248">
        <f t="shared" ref="G319:G321" si="665">CHOOSE(d.Region,W319,AM319,BC319)</f>
        <v>0</v>
      </c>
      <c r="H319" s="248">
        <f t="shared" ref="H319:H321" si="666">CHOOSE(d.Region,X319,AN319,BD319)</f>
        <v>0</v>
      </c>
      <c r="I319" s="248">
        <f t="shared" ref="I319:I321" si="667">CHOOSE(d.Region,Y319,AO319,BE319)</f>
        <v>0</v>
      </c>
      <c r="J319" s="248">
        <f t="shared" ref="J319:J321" si="668">CHOOSE(d.Region,Z319,AP319,BF319)</f>
        <v>0</v>
      </c>
      <c r="K319" s="248">
        <f t="shared" ref="K319:K321" si="669">CHOOSE(d.Region,AA319,AQ319,BG319)</f>
        <v>0</v>
      </c>
      <c r="L319" s="248">
        <f t="shared" ref="L319:L321" si="670">CHOOSE(d.Region,AB319,AR319,BH319)</f>
        <v>0</v>
      </c>
      <c r="M319" s="248">
        <f t="shared" ref="M319:M321" si="671">CHOOSE(d.Region,AC319,AS319,BI319)</f>
        <v>0</v>
      </c>
      <c r="N319" s="248">
        <f t="shared" ref="N319:N321" si="672">CHOOSE(d.Region,AD319,AT319,BJ319)</f>
        <v>0</v>
      </c>
      <c r="O319" s="248">
        <f t="shared" ref="O319:O321" si="673">CHOOSE(d.Region,AE319,AU319,BK319)</f>
        <v>0</v>
      </c>
      <c r="P319" s="248">
        <f t="shared" ref="P319:P321" si="674">CHOOSE(d.Region,AF319,AV319,BL319)</f>
        <v>0</v>
      </c>
      <c r="Q319" s="248">
        <f t="shared" ref="Q319:Q321" si="675">CHOOSE(d.Region,AG319,AW319,BM319)</f>
        <v>0</v>
      </c>
      <c r="R319" s="440">
        <f t="shared" ref="R319:R321" si="676">CHOOSE(d.Region,AH319,AX319,BN319)</f>
        <v>0</v>
      </c>
      <c r="S319" s="451"/>
      <c r="T319" s="249"/>
      <c r="U319" s="249"/>
      <c r="V319" s="249"/>
      <c r="W319" s="249"/>
      <c r="X319" s="249"/>
      <c r="Y319" s="249"/>
      <c r="Z319" s="249"/>
      <c r="AA319" s="249"/>
      <c r="AB319" s="249"/>
      <c r="AC319" s="249"/>
      <c r="AD319" s="249"/>
      <c r="AE319" s="249"/>
      <c r="AF319" s="249"/>
      <c r="AG319" s="249"/>
      <c r="AH319" s="462"/>
      <c r="AI319" s="451"/>
      <c r="AJ319" s="249"/>
      <c r="AK319" s="249"/>
      <c r="AL319" s="249"/>
      <c r="AM319" s="249"/>
      <c r="AN319" s="249"/>
      <c r="AO319" s="249"/>
      <c r="AP319" s="249"/>
      <c r="AQ319" s="249"/>
      <c r="AR319" s="249"/>
      <c r="AS319" s="249"/>
      <c r="AT319" s="249"/>
      <c r="AU319" s="249"/>
      <c r="AV319" s="249"/>
      <c r="AW319" s="249"/>
      <c r="AX319" s="462"/>
      <c r="AY319" s="451"/>
      <c r="AZ319" s="249"/>
      <c r="BA319" s="249"/>
      <c r="BB319" s="249"/>
      <c r="BC319" s="249"/>
      <c r="BD319" s="249"/>
      <c r="BE319" s="249"/>
      <c r="BF319" s="249"/>
      <c r="BG319" s="249"/>
      <c r="BH319" s="249"/>
      <c r="BI319" s="249"/>
      <c r="BJ319" s="249"/>
      <c r="BK319" s="249"/>
      <c r="BL319" s="249"/>
      <c r="BM319" s="249"/>
      <c r="BN319" s="462"/>
      <c r="BO319" s="250" t="s">
        <v>1078</v>
      </c>
    </row>
    <row r="320" spans="1:67" hidden="1" outlineLevel="2">
      <c r="B320" s="51" t="s">
        <v>1114</v>
      </c>
      <c r="C320" s="251">
        <f t="shared" si="661"/>
        <v>0</v>
      </c>
      <c r="D320" s="251">
        <f t="shared" si="662"/>
        <v>0</v>
      </c>
      <c r="E320" s="251">
        <f t="shared" si="663"/>
        <v>0</v>
      </c>
      <c r="F320" s="251">
        <f t="shared" si="664"/>
        <v>0</v>
      </c>
      <c r="G320" s="251">
        <f t="shared" si="665"/>
        <v>0</v>
      </c>
      <c r="H320" s="251">
        <f t="shared" si="666"/>
        <v>0</v>
      </c>
      <c r="I320" s="251">
        <f t="shared" si="667"/>
        <v>0</v>
      </c>
      <c r="J320" s="251">
        <f t="shared" si="668"/>
        <v>0</v>
      </c>
      <c r="K320" s="251">
        <f t="shared" si="669"/>
        <v>0</v>
      </c>
      <c r="L320" s="251">
        <f t="shared" si="670"/>
        <v>0</v>
      </c>
      <c r="M320" s="251">
        <f t="shared" si="671"/>
        <v>0</v>
      </c>
      <c r="N320" s="251">
        <f t="shared" si="672"/>
        <v>0</v>
      </c>
      <c r="O320" s="251">
        <f t="shared" si="673"/>
        <v>0</v>
      </c>
      <c r="P320" s="251">
        <f t="shared" si="674"/>
        <v>0</v>
      </c>
      <c r="Q320" s="251">
        <f t="shared" si="675"/>
        <v>0</v>
      </c>
      <c r="R320" s="441">
        <f t="shared" si="676"/>
        <v>0</v>
      </c>
      <c r="S320" s="452"/>
      <c r="T320" s="453"/>
      <c r="U320" s="453"/>
      <c r="V320" s="453"/>
      <c r="W320" s="453"/>
      <c r="X320" s="453"/>
      <c r="Y320" s="453"/>
      <c r="Z320" s="453"/>
      <c r="AA320" s="453"/>
      <c r="AB320" s="453"/>
      <c r="AC320" s="453"/>
      <c r="AD320" s="453"/>
      <c r="AE320" s="453"/>
      <c r="AF320" s="453"/>
      <c r="AG320" s="453"/>
      <c r="AH320" s="463"/>
      <c r="AI320" s="452"/>
      <c r="AJ320" s="453"/>
      <c r="AK320" s="453"/>
      <c r="AL320" s="453"/>
      <c r="AM320" s="453"/>
      <c r="AN320" s="453"/>
      <c r="AO320" s="453"/>
      <c r="AP320" s="453"/>
      <c r="AQ320" s="453"/>
      <c r="AR320" s="453"/>
      <c r="AS320" s="453"/>
      <c r="AT320" s="453"/>
      <c r="AU320" s="453"/>
      <c r="AV320" s="453"/>
      <c r="AW320" s="453"/>
      <c r="AX320" s="463"/>
      <c r="AY320" s="452"/>
      <c r="AZ320" s="453"/>
      <c r="BA320" s="453"/>
      <c r="BB320" s="453"/>
      <c r="BC320" s="453"/>
      <c r="BD320" s="453"/>
      <c r="BE320" s="453"/>
      <c r="BF320" s="453"/>
      <c r="BG320" s="453"/>
      <c r="BH320" s="453"/>
      <c r="BI320" s="453"/>
      <c r="BJ320" s="453"/>
      <c r="BK320" s="453"/>
      <c r="BL320" s="453"/>
      <c r="BM320" s="453"/>
      <c r="BN320" s="463"/>
      <c r="BO320" s="252"/>
    </row>
    <row r="321" spans="2:67" hidden="1" outlineLevel="2">
      <c r="B321" s="52" t="s">
        <v>1115</v>
      </c>
      <c r="C321" s="253">
        <f t="shared" si="661"/>
        <v>0</v>
      </c>
      <c r="D321" s="253">
        <f t="shared" si="662"/>
        <v>0</v>
      </c>
      <c r="E321" s="253">
        <f t="shared" si="663"/>
        <v>0</v>
      </c>
      <c r="F321" s="253">
        <f t="shared" si="664"/>
        <v>0</v>
      </c>
      <c r="G321" s="253">
        <f t="shared" si="665"/>
        <v>0</v>
      </c>
      <c r="H321" s="253">
        <f t="shared" si="666"/>
        <v>0</v>
      </c>
      <c r="I321" s="253">
        <f t="shared" si="667"/>
        <v>0</v>
      </c>
      <c r="J321" s="253">
        <f t="shared" si="668"/>
        <v>0</v>
      </c>
      <c r="K321" s="253">
        <f t="shared" si="669"/>
        <v>0</v>
      </c>
      <c r="L321" s="253">
        <f t="shared" si="670"/>
        <v>0</v>
      </c>
      <c r="M321" s="253">
        <f t="shared" si="671"/>
        <v>0</v>
      </c>
      <c r="N321" s="253">
        <f t="shared" si="672"/>
        <v>0</v>
      </c>
      <c r="O321" s="253">
        <f t="shared" si="673"/>
        <v>0</v>
      </c>
      <c r="P321" s="253">
        <f t="shared" si="674"/>
        <v>0</v>
      </c>
      <c r="Q321" s="253">
        <f t="shared" si="675"/>
        <v>0</v>
      </c>
      <c r="R321" s="442">
        <f t="shared" si="676"/>
        <v>0</v>
      </c>
      <c r="S321" s="454"/>
      <c r="T321" s="254"/>
      <c r="U321" s="254"/>
      <c r="V321" s="254"/>
      <c r="W321" s="254"/>
      <c r="X321" s="254"/>
      <c r="Y321" s="254"/>
      <c r="Z321" s="254"/>
      <c r="AA321" s="254"/>
      <c r="AB321" s="254"/>
      <c r="AC321" s="254"/>
      <c r="AD321" s="254"/>
      <c r="AE321" s="254"/>
      <c r="AF321" s="254"/>
      <c r="AG321" s="254"/>
      <c r="AH321" s="464"/>
      <c r="AI321" s="454"/>
      <c r="AJ321" s="254"/>
      <c r="AK321" s="254"/>
      <c r="AL321" s="254"/>
      <c r="AM321" s="254"/>
      <c r="AN321" s="254"/>
      <c r="AO321" s="254"/>
      <c r="AP321" s="254"/>
      <c r="AQ321" s="254"/>
      <c r="AR321" s="254"/>
      <c r="AS321" s="254"/>
      <c r="AT321" s="254"/>
      <c r="AU321" s="254"/>
      <c r="AV321" s="254"/>
      <c r="AW321" s="254"/>
      <c r="AX321" s="464"/>
      <c r="AY321" s="454"/>
      <c r="AZ321" s="254"/>
      <c r="BA321" s="254"/>
      <c r="BB321" s="254"/>
      <c r="BC321" s="254"/>
      <c r="BD321" s="254"/>
      <c r="BE321" s="254"/>
      <c r="BF321" s="254"/>
      <c r="BG321" s="254"/>
      <c r="BH321" s="254"/>
      <c r="BI321" s="254"/>
      <c r="BJ321" s="254"/>
      <c r="BK321" s="254"/>
      <c r="BL321" s="254"/>
      <c r="BM321" s="254"/>
      <c r="BN321" s="464"/>
      <c r="BO321" s="252"/>
    </row>
    <row r="322" spans="2:67" hidden="1" outlineLevel="2">
      <c r="B322" s="50" t="str">
        <f>$B$207&amp;": Ewe Lambs"</f>
        <v>7mo with 0% mated: Ewe Lambs</v>
      </c>
      <c r="C322" s="248">
        <f t="shared" si="645"/>
        <v>0</v>
      </c>
      <c r="D322" s="248">
        <f t="shared" si="646"/>
        <v>0</v>
      </c>
      <c r="E322" s="248">
        <f t="shared" si="647"/>
        <v>0</v>
      </c>
      <c r="F322" s="248">
        <f t="shared" si="648"/>
        <v>0</v>
      </c>
      <c r="G322" s="248">
        <f t="shared" si="649"/>
        <v>0</v>
      </c>
      <c r="H322" s="248">
        <f t="shared" si="650"/>
        <v>0</v>
      </c>
      <c r="I322" s="248">
        <f t="shared" si="651"/>
        <v>0</v>
      </c>
      <c r="J322" s="248">
        <f t="shared" si="652"/>
        <v>0</v>
      </c>
      <c r="K322" s="248">
        <f t="shared" si="653"/>
        <v>0</v>
      </c>
      <c r="L322" s="248">
        <f t="shared" si="654"/>
        <v>0</v>
      </c>
      <c r="M322" s="248">
        <f t="shared" si="655"/>
        <v>0</v>
      </c>
      <c r="N322" s="248">
        <f t="shared" si="656"/>
        <v>0</v>
      </c>
      <c r="O322" s="248">
        <f t="shared" si="657"/>
        <v>0</v>
      </c>
      <c r="P322" s="248">
        <f t="shared" si="658"/>
        <v>0</v>
      </c>
      <c r="Q322" s="248">
        <f t="shared" si="659"/>
        <v>0</v>
      </c>
      <c r="R322" s="440">
        <f t="shared" si="660"/>
        <v>0</v>
      </c>
      <c r="S322" s="353">
        <f>S307</f>
        <v>0</v>
      </c>
      <c r="T322" s="353">
        <f t="shared" ref="T322:BN322" si="677">T307</f>
        <v>0</v>
      </c>
      <c r="U322" s="353">
        <f t="shared" si="677"/>
        <v>0</v>
      </c>
      <c r="V322" s="353">
        <f t="shared" si="677"/>
        <v>0</v>
      </c>
      <c r="W322" s="353">
        <f t="shared" si="677"/>
        <v>0</v>
      </c>
      <c r="X322" s="353">
        <f t="shared" si="677"/>
        <v>0</v>
      </c>
      <c r="Y322" s="353">
        <f t="shared" si="677"/>
        <v>0</v>
      </c>
      <c r="Z322" s="353">
        <f t="shared" si="677"/>
        <v>0</v>
      </c>
      <c r="AA322" s="353">
        <f t="shared" si="677"/>
        <v>0</v>
      </c>
      <c r="AB322" s="353">
        <f t="shared" si="677"/>
        <v>0</v>
      </c>
      <c r="AC322" s="353">
        <f t="shared" si="677"/>
        <v>0</v>
      </c>
      <c r="AD322" s="353">
        <f t="shared" si="677"/>
        <v>0</v>
      </c>
      <c r="AE322" s="353">
        <f t="shared" si="677"/>
        <v>0</v>
      </c>
      <c r="AF322" s="353">
        <f t="shared" si="677"/>
        <v>0</v>
      </c>
      <c r="AG322" s="353">
        <f t="shared" si="677"/>
        <v>0</v>
      </c>
      <c r="AH322" s="353">
        <f t="shared" si="677"/>
        <v>0</v>
      </c>
      <c r="AI322" s="353">
        <f t="shared" si="677"/>
        <v>0</v>
      </c>
      <c r="AJ322" s="353">
        <f t="shared" si="677"/>
        <v>0</v>
      </c>
      <c r="AK322" s="353">
        <f t="shared" si="677"/>
        <v>0</v>
      </c>
      <c r="AL322" s="353">
        <f t="shared" si="677"/>
        <v>0</v>
      </c>
      <c r="AM322" s="353">
        <f t="shared" si="677"/>
        <v>0</v>
      </c>
      <c r="AN322" s="353">
        <f t="shared" si="677"/>
        <v>0</v>
      </c>
      <c r="AO322" s="353">
        <f t="shared" si="677"/>
        <v>0</v>
      </c>
      <c r="AP322" s="353">
        <f t="shared" si="677"/>
        <v>0</v>
      </c>
      <c r="AQ322" s="353">
        <f t="shared" si="677"/>
        <v>0</v>
      </c>
      <c r="AR322" s="353">
        <f t="shared" si="677"/>
        <v>0</v>
      </c>
      <c r="AS322" s="353">
        <f t="shared" si="677"/>
        <v>0</v>
      </c>
      <c r="AT322" s="353">
        <f t="shared" si="677"/>
        <v>0</v>
      </c>
      <c r="AU322" s="353">
        <f t="shared" si="677"/>
        <v>0</v>
      </c>
      <c r="AV322" s="353">
        <f t="shared" si="677"/>
        <v>0</v>
      </c>
      <c r="AW322" s="353">
        <f t="shared" si="677"/>
        <v>0</v>
      </c>
      <c r="AX322" s="353">
        <f t="shared" si="677"/>
        <v>0</v>
      </c>
      <c r="AY322" s="353">
        <f t="shared" si="677"/>
        <v>0</v>
      </c>
      <c r="AZ322" s="353">
        <f t="shared" si="677"/>
        <v>0</v>
      </c>
      <c r="BA322" s="353">
        <f t="shared" si="677"/>
        <v>0</v>
      </c>
      <c r="BB322" s="353">
        <f t="shared" si="677"/>
        <v>0</v>
      </c>
      <c r="BC322" s="353">
        <f t="shared" si="677"/>
        <v>0</v>
      </c>
      <c r="BD322" s="353">
        <f t="shared" si="677"/>
        <v>0</v>
      </c>
      <c r="BE322" s="353">
        <f t="shared" si="677"/>
        <v>0</v>
      </c>
      <c r="BF322" s="353">
        <f t="shared" si="677"/>
        <v>0</v>
      </c>
      <c r="BG322" s="353">
        <f t="shared" si="677"/>
        <v>0</v>
      </c>
      <c r="BH322" s="353">
        <f t="shared" si="677"/>
        <v>0</v>
      </c>
      <c r="BI322" s="353">
        <f t="shared" si="677"/>
        <v>0</v>
      </c>
      <c r="BJ322" s="353">
        <f t="shared" si="677"/>
        <v>0</v>
      </c>
      <c r="BK322" s="353">
        <f t="shared" si="677"/>
        <v>0</v>
      </c>
      <c r="BL322" s="353">
        <f t="shared" si="677"/>
        <v>0</v>
      </c>
      <c r="BM322" s="353">
        <f t="shared" si="677"/>
        <v>0</v>
      </c>
      <c r="BN322" s="353">
        <f t="shared" si="677"/>
        <v>0</v>
      </c>
      <c r="BO322" s="250" t="s">
        <v>1078</v>
      </c>
    </row>
    <row r="323" spans="2:67" hidden="1" outlineLevel="2">
      <c r="B323" s="51" t="s">
        <v>1114</v>
      </c>
      <c r="C323" s="251">
        <f t="shared" si="645"/>
        <v>0</v>
      </c>
      <c r="D323" s="251">
        <f t="shared" si="646"/>
        <v>0</v>
      </c>
      <c r="E323" s="251">
        <f t="shared" si="647"/>
        <v>0</v>
      </c>
      <c r="F323" s="251">
        <f t="shared" si="648"/>
        <v>0</v>
      </c>
      <c r="G323" s="251">
        <f t="shared" si="649"/>
        <v>0</v>
      </c>
      <c r="H323" s="251">
        <f t="shared" si="650"/>
        <v>0</v>
      </c>
      <c r="I323" s="251">
        <f t="shared" si="651"/>
        <v>0</v>
      </c>
      <c r="J323" s="251">
        <f t="shared" si="652"/>
        <v>0</v>
      </c>
      <c r="K323" s="251">
        <f t="shared" si="653"/>
        <v>0</v>
      </c>
      <c r="L323" s="251">
        <f t="shared" si="654"/>
        <v>0</v>
      </c>
      <c r="M323" s="251">
        <f t="shared" si="655"/>
        <v>0</v>
      </c>
      <c r="N323" s="251">
        <f t="shared" si="656"/>
        <v>0</v>
      </c>
      <c r="O323" s="251">
        <f t="shared" si="657"/>
        <v>0</v>
      </c>
      <c r="P323" s="251">
        <f t="shared" si="658"/>
        <v>0</v>
      </c>
      <c r="Q323" s="251">
        <f t="shared" si="659"/>
        <v>0</v>
      </c>
      <c r="R323" s="441">
        <f t="shared" si="660"/>
        <v>0</v>
      </c>
      <c r="S323" s="353">
        <f t="shared" ref="S323:BN323" si="678">S308</f>
        <v>0</v>
      </c>
      <c r="T323" s="353">
        <f t="shared" si="678"/>
        <v>0</v>
      </c>
      <c r="U323" s="353">
        <f t="shared" si="678"/>
        <v>0</v>
      </c>
      <c r="V323" s="353">
        <f t="shared" si="678"/>
        <v>0</v>
      </c>
      <c r="W323" s="353">
        <f t="shared" si="678"/>
        <v>0</v>
      </c>
      <c r="X323" s="353">
        <f t="shared" si="678"/>
        <v>0</v>
      </c>
      <c r="Y323" s="353">
        <f t="shared" si="678"/>
        <v>0</v>
      </c>
      <c r="Z323" s="353">
        <f t="shared" si="678"/>
        <v>0</v>
      </c>
      <c r="AA323" s="353">
        <f t="shared" si="678"/>
        <v>0</v>
      </c>
      <c r="AB323" s="353">
        <f t="shared" si="678"/>
        <v>0</v>
      </c>
      <c r="AC323" s="353">
        <f t="shared" si="678"/>
        <v>0</v>
      </c>
      <c r="AD323" s="353">
        <f t="shared" si="678"/>
        <v>0</v>
      </c>
      <c r="AE323" s="353">
        <f t="shared" si="678"/>
        <v>0</v>
      </c>
      <c r="AF323" s="353">
        <f t="shared" si="678"/>
        <v>0</v>
      </c>
      <c r="AG323" s="353">
        <f t="shared" si="678"/>
        <v>0</v>
      </c>
      <c r="AH323" s="353">
        <f t="shared" si="678"/>
        <v>0</v>
      </c>
      <c r="AI323" s="353">
        <f t="shared" si="678"/>
        <v>0</v>
      </c>
      <c r="AJ323" s="353">
        <f t="shared" si="678"/>
        <v>0</v>
      </c>
      <c r="AK323" s="353">
        <f t="shared" si="678"/>
        <v>0</v>
      </c>
      <c r="AL323" s="353">
        <f t="shared" si="678"/>
        <v>0</v>
      </c>
      <c r="AM323" s="353">
        <f t="shared" si="678"/>
        <v>0</v>
      </c>
      <c r="AN323" s="353">
        <f t="shared" si="678"/>
        <v>0</v>
      </c>
      <c r="AO323" s="353">
        <f t="shared" si="678"/>
        <v>0</v>
      </c>
      <c r="AP323" s="353">
        <f t="shared" si="678"/>
        <v>0</v>
      </c>
      <c r="AQ323" s="353">
        <f t="shared" si="678"/>
        <v>0</v>
      </c>
      <c r="AR323" s="353">
        <f t="shared" si="678"/>
        <v>0</v>
      </c>
      <c r="AS323" s="353">
        <f t="shared" si="678"/>
        <v>0</v>
      </c>
      <c r="AT323" s="353">
        <f t="shared" si="678"/>
        <v>0</v>
      </c>
      <c r="AU323" s="353">
        <f t="shared" si="678"/>
        <v>0</v>
      </c>
      <c r="AV323" s="353">
        <f t="shared" si="678"/>
        <v>0</v>
      </c>
      <c r="AW323" s="353">
        <f t="shared" si="678"/>
        <v>0</v>
      </c>
      <c r="AX323" s="353">
        <f t="shared" si="678"/>
        <v>0</v>
      </c>
      <c r="AY323" s="353">
        <f t="shared" si="678"/>
        <v>0</v>
      </c>
      <c r="AZ323" s="353">
        <f t="shared" si="678"/>
        <v>0</v>
      </c>
      <c r="BA323" s="353">
        <f t="shared" si="678"/>
        <v>0</v>
      </c>
      <c r="BB323" s="353">
        <f t="shared" si="678"/>
        <v>0</v>
      </c>
      <c r="BC323" s="353">
        <f t="shared" si="678"/>
        <v>0</v>
      </c>
      <c r="BD323" s="353">
        <f t="shared" si="678"/>
        <v>0</v>
      </c>
      <c r="BE323" s="353">
        <f t="shared" si="678"/>
        <v>0</v>
      </c>
      <c r="BF323" s="353">
        <f t="shared" si="678"/>
        <v>0</v>
      </c>
      <c r="BG323" s="353">
        <f t="shared" si="678"/>
        <v>0</v>
      </c>
      <c r="BH323" s="353">
        <f t="shared" si="678"/>
        <v>0</v>
      </c>
      <c r="BI323" s="353">
        <f t="shared" si="678"/>
        <v>0</v>
      </c>
      <c r="BJ323" s="353">
        <f t="shared" si="678"/>
        <v>0</v>
      </c>
      <c r="BK323" s="353">
        <f t="shared" si="678"/>
        <v>0</v>
      </c>
      <c r="BL323" s="353">
        <f t="shared" si="678"/>
        <v>0</v>
      </c>
      <c r="BM323" s="353">
        <f t="shared" si="678"/>
        <v>0</v>
      </c>
      <c r="BN323" s="353">
        <f t="shared" si="678"/>
        <v>0</v>
      </c>
      <c r="BO323" s="252"/>
    </row>
    <row r="324" spans="2:67" hidden="1" outlineLevel="2">
      <c r="B324" s="52" t="s">
        <v>1115</v>
      </c>
      <c r="C324" s="253">
        <f t="shared" si="645"/>
        <v>0</v>
      </c>
      <c r="D324" s="253">
        <f t="shared" si="646"/>
        <v>0</v>
      </c>
      <c r="E324" s="253">
        <f t="shared" si="647"/>
        <v>0</v>
      </c>
      <c r="F324" s="253">
        <f t="shared" si="648"/>
        <v>0</v>
      </c>
      <c r="G324" s="253">
        <f t="shared" si="649"/>
        <v>0</v>
      </c>
      <c r="H324" s="253">
        <f t="shared" si="650"/>
        <v>0</v>
      </c>
      <c r="I324" s="253">
        <f t="shared" si="651"/>
        <v>0</v>
      </c>
      <c r="J324" s="253">
        <f t="shared" si="652"/>
        <v>0</v>
      </c>
      <c r="K324" s="253">
        <f t="shared" si="653"/>
        <v>0</v>
      </c>
      <c r="L324" s="253">
        <f t="shared" si="654"/>
        <v>0</v>
      </c>
      <c r="M324" s="253">
        <f t="shared" si="655"/>
        <v>0</v>
      </c>
      <c r="N324" s="253">
        <f t="shared" si="656"/>
        <v>0</v>
      </c>
      <c r="O324" s="253">
        <f t="shared" si="657"/>
        <v>0</v>
      </c>
      <c r="P324" s="253">
        <f t="shared" si="658"/>
        <v>0</v>
      </c>
      <c r="Q324" s="253">
        <f t="shared" si="659"/>
        <v>0</v>
      </c>
      <c r="R324" s="442">
        <f t="shared" si="660"/>
        <v>0</v>
      </c>
      <c r="S324" s="353">
        <f t="shared" ref="S324:BN324" si="679">S309</f>
        <v>0</v>
      </c>
      <c r="T324" s="353">
        <f t="shared" si="679"/>
        <v>0</v>
      </c>
      <c r="U324" s="353">
        <f t="shared" si="679"/>
        <v>0</v>
      </c>
      <c r="V324" s="353">
        <f t="shared" si="679"/>
        <v>0</v>
      </c>
      <c r="W324" s="353">
        <f t="shared" si="679"/>
        <v>0</v>
      </c>
      <c r="X324" s="353">
        <f t="shared" si="679"/>
        <v>0</v>
      </c>
      <c r="Y324" s="353">
        <f t="shared" si="679"/>
        <v>0</v>
      </c>
      <c r="Z324" s="353">
        <f t="shared" si="679"/>
        <v>0</v>
      </c>
      <c r="AA324" s="353">
        <f t="shared" si="679"/>
        <v>0</v>
      </c>
      <c r="AB324" s="353">
        <f t="shared" si="679"/>
        <v>0</v>
      </c>
      <c r="AC324" s="353">
        <f t="shared" si="679"/>
        <v>0</v>
      </c>
      <c r="AD324" s="353">
        <f t="shared" si="679"/>
        <v>0</v>
      </c>
      <c r="AE324" s="353">
        <f t="shared" si="679"/>
        <v>0</v>
      </c>
      <c r="AF324" s="353">
        <f t="shared" si="679"/>
        <v>0</v>
      </c>
      <c r="AG324" s="353">
        <f t="shared" si="679"/>
        <v>0</v>
      </c>
      <c r="AH324" s="353">
        <f t="shared" si="679"/>
        <v>0</v>
      </c>
      <c r="AI324" s="353">
        <f t="shared" si="679"/>
        <v>0</v>
      </c>
      <c r="AJ324" s="353">
        <f t="shared" si="679"/>
        <v>0</v>
      </c>
      <c r="AK324" s="353">
        <f t="shared" si="679"/>
        <v>0</v>
      </c>
      <c r="AL324" s="353">
        <f t="shared" si="679"/>
        <v>0</v>
      </c>
      <c r="AM324" s="353">
        <f t="shared" si="679"/>
        <v>0</v>
      </c>
      <c r="AN324" s="353">
        <f t="shared" si="679"/>
        <v>0</v>
      </c>
      <c r="AO324" s="353">
        <f t="shared" si="679"/>
        <v>0</v>
      </c>
      <c r="AP324" s="353">
        <f t="shared" si="679"/>
        <v>0</v>
      </c>
      <c r="AQ324" s="353">
        <f t="shared" si="679"/>
        <v>0</v>
      </c>
      <c r="AR324" s="353">
        <f t="shared" si="679"/>
        <v>0</v>
      </c>
      <c r="AS324" s="353">
        <f t="shared" si="679"/>
        <v>0</v>
      </c>
      <c r="AT324" s="353">
        <f t="shared" si="679"/>
        <v>0</v>
      </c>
      <c r="AU324" s="353">
        <f t="shared" si="679"/>
        <v>0</v>
      </c>
      <c r="AV324" s="353">
        <f t="shared" si="679"/>
        <v>0</v>
      </c>
      <c r="AW324" s="353">
        <f t="shared" si="679"/>
        <v>0</v>
      </c>
      <c r="AX324" s="353">
        <f t="shared" si="679"/>
        <v>0</v>
      </c>
      <c r="AY324" s="353">
        <f t="shared" si="679"/>
        <v>0</v>
      </c>
      <c r="AZ324" s="353">
        <f t="shared" si="679"/>
        <v>0</v>
      </c>
      <c r="BA324" s="353">
        <f t="shared" si="679"/>
        <v>0</v>
      </c>
      <c r="BB324" s="353">
        <f t="shared" si="679"/>
        <v>0</v>
      </c>
      <c r="BC324" s="353">
        <f t="shared" si="679"/>
        <v>0</v>
      </c>
      <c r="BD324" s="353">
        <f t="shared" si="679"/>
        <v>0</v>
      </c>
      <c r="BE324" s="353">
        <f t="shared" si="679"/>
        <v>0</v>
      </c>
      <c r="BF324" s="353">
        <f t="shared" si="679"/>
        <v>0</v>
      </c>
      <c r="BG324" s="353">
        <f t="shared" si="679"/>
        <v>0</v>
      </c>
      <c r="BH324" s="353">
        <f t="shared" si="679"/>
        <v>0</v>
      </c>
      <c r="BI324" s="353">
        <f t="shared" si="679"/>
        <v>0</v>
      </c>
      <c r="BJ324" s="353">
        <f t="shared" si="679"/>
        <v>0</v>
      </c>
      <c r="BK324" s="353">
        <f t="shared" si="679"/>
        <v>0</v>
      </c>
      <c r="BL324" s="353">
        <f t="shared" si="679"/>
        <v>0</v>
      </c>
      <c r="BM324" s="353">
        <f t="shared" si="679"/>
        <v>0</v>
      </c>
      <c r="BN324" s="353">
        <f t="shared" si="679"/>
        <v>0</v>
      </c>
      <c r="BO324" s="252"/>
    </row>
    <row r="325" spans="2:67" ht="24.75" hidden="1" outlineLevel="1">
      <c r="B325" s="50" t="str">
        <f>"Grazing Intensity 2
"&amp;$B$202&amp;": Ewe Lambs"</f>
        <v>Grazing Intensity 2
Standard (7mo): Ewe Lambs</v>
      </c>
      <c r="C325" s="248">
        <f t="shared" si="645"/>
        <v>0</v>
      </c>
      <c r="D325" s="248">
        <f t="shared" si="646"/>
        <v>0</v>
      </c>
      <c r="E325" s="248">
        <f t="shared" si="647"/>
        <v>0</v>
      </c>
      <c r="F325" s="248">
        <f t="shared" si="648"/>
        <v>0</v>
      </c>
      <c r="G325" s="248">
        <f t="shared" si="649"/>
        <v>0</v>
      </c>
      <c r="H325" s="248">
        <f t="shared" si="650"/>
        <v>0</v>
      </c>
      <c r="I325" s="248">
        <f t="shared" si="651"/>
        <v>0</v>
      </c>
      <c r="J325" s="248">
        <f t="shared" si="652"/>
        <v>0</v>
      </c>
      <c r="K325" s="248">
        <f t="shared" si="653"/>
        <v>0</v>
      </c>
      <c r="L325" s="248">
        <f t="shared" si="654"/>
        <v>0</v>
      </c>
      <c r="M325" s="248">
        <f t="shared" si="655"/>
        <v>0</v>
      </c>
      <c r="N325" s="248">
        <f t="shared" si="656"/>
        <v>0</v>
      </c>
      <c r="O325" s="248">
        <f t="shared" si="657"/>
        <v>0</v>
      </c>
      <c r="P325" s="248">
        <f t="shared" si="658"/>
        <v>0</v>
      </c>
      <c r="Q325" s="248">
        <f t="shared" si="659"/>
        <v>0</v>
      </c>
      <c r="R325" s="440">
        <f t="shared" si="660"/>
        <v>0</v>
      </c>
      <c r="S325" s="451"/>
      <c r="T325" s="249"/>
      <c r="U325" s="249"/>
      <c r="V325" s="249"/>
      <c r="W325" s="249"/>
      <c r="X325" s="249"/>
      <c r="Y325" s="249"/>
      <c r="Z325" s="249"/>
      <c r="AA325" s="249"/>
      <c r="AB325" s="249"/>
      <c r="AC325" s="249"/>
      <c r="AD325" s="249"/>
      <c r="AE325" s="249"/>
      <c r="AF325" s="249"/>
      <c r="AG325" s="249"/>
      <c r="AH325" s="462"/>
      <c r="AI325" s="451"/>
      <c r="AJ325" s="249"/>
      <c r="AK325" s="249"/>
      <c r="AL325" s="249"/>
      <c r="AM325" s="249"/>
      <c r="AN325" s="249"/>
      <c r="AO325" s="249"/>
      <c r="AP325" s="249"/>
      <c r="AQ325" s="249"/>
      <c r="AR325" s="249"/>
      <c r="AS325" s="249"/>
      <c r="AT325" s="249"/>
      <c r="AU325" s="249"/>
      <c r="AV325" s="249"/>
      <c r="AW325" s="249"/>
      <c r="AX325" s="462"/>
      <c r="AY325" s="451"/>
      <c r="AZ325" s="249"/>
      <c r="BA325" s="249"/>
      <c r="BB325" s="249"/>
      <c r="BC325" s="249"/>
      <c r="BD325" s="249"/>
      <c r="BE325" s="249"/>
      <c r="BF325" s="249"/>
      <c r="BG325" s="249"/>
      <c r="BH325" s="249"/>
      <c r="BI325" s="249"/>
      <c r="BJ325" s="249"/>
      <c r="BK325" s="249"/>
      <c r="BL325" s="249"/>
      <c r="BM325" s="249"/>
      <c r="BN325" s="462"/>
      <c r="BO325" s="250" t="s">
        <v>1078</v>
      </c>
    </row>
    <row r="326" spans="2:67" hidden="1" outlineLevel="1">
      <c r="B326" s="51" t="s">
        <v>1114</v>
      </c>
      <c r="C326" s="251">
        <f t="shared" si="645"/>
        <v>0</v>
      </c>
      <c r="D326" s="251">
        <f t="shared" si="646"/>
        <v>0</v>
      </c>
      <c r="E326" s="251">
        <f t="shared" si="647"/>
        <v>0</v>
      </c>
      <c r="F326" s="251">
        <f t="shared" si="648"/>
        <v>0</v>
      </c>
      <c r="G326" s="251">
        <f t="shared" si="649"/>
        <v>0</v>
      </c>
      <c r="H326" s="251">
        <f t="shared" si="650"/>
        <v>0</v>
      </c>
      <c r="I326" s="251">
        <f t="shared" si="651"/>
        <v>0</v>
      </c>
      <c r="J326" s="251">
        <f t="shared" si="652"/>
        <v>0</v>
      </c>
      <c r="K326" s="251">
        <f t="shared" si="653"/>
        <v>0</v>
      </c>
      <c r="L326" s="251">
        <f t="shared" si="654"/>
        <v>0</v>
      </c>
      <c r="M326" s="251">
        <f t="shared" si="655"/>
        <v>0</v>
      </c>
      <c r="N326" s="251">
        <f t="shared" si="656"/>
        <v>0</v>
      </c>
      <c r="O326" s="251">
        <f t="shared" si="657"/>
        <v>0</v>
      </c>
      <c r="P326" s="251">
        <f t="shared" si="658"/>
        <v>0</v>
      </c>
      <c r="Q326" s="251">
        <f t="shared" si="659"/>
        <v>0</v>
      </c>
      <c r="R326" s="441">
        <f t="shared" si="660"/>
        <v>0</v>
      </c>
      <c r="S326" s="452"/>
      <c r="T326" s="453"/>
      <c r="U326" s="453"/>
      <c r="V326" s="453"/>
      <c r="W326" s="453"/>
      <c r="X326" s="453"/>
      <c r="Y326" s="453"/>
      <c r="Z326" s="453"/>
      <c r="AA326" s="453"/>
      <c r="AB326" s="453"/>
      <c r="AC326" s="453"/>
      <c r="AD326" s="453"/>
      <c r="AE326" s="453"/>
      <c r="AF326" s="453"/>
      <c r="AG326" s="453"/>
      <c r="AH326" s="463"/>
      <c r="AI326" s="452"/>
      <c r="AJ326" s="453"/>
      <c r="AK326" s="453"/>
      <c r="AL326" s="453"/>
      <c r="AM326" s="453"/>
      <c r="AN326" s="453"/>
      <c r="AO326" s="453"/>
      <c r="AP326" s="453"/>
      <c r="AQ326" s="453"/>
      <c r="AR326" s="453"/>
      <c r="AS326" s="453"/>
      <c r="AT326" s="453"/>
      <c r="AU326" s="453"/>
      <c r="AV326" s="453"/>
      <c r="AW326" s="453"/>
      <c r="AX326" s="463"/>
      <c r="AY326" s="452"/>
      <c r="AZ326" s="453"/>
      <c r="BA326" s="453"/>
      <c r="BB326" s="453"/>
      <c r="BC326" s="453"/>
      <c r="BD326" s="453"/>
      <c r="BE326" s="453"/>
      <c r="BF326" s="453"/>
      <c r="BG326" s="453"/>
      <c r="BH326" s="453"/>
      <c r="BI326" s="453"/>
      <c r="BJ326" s="453"/>
      <c r="BK326" s="453"/>
      <c r="BL326" s="453"/>
      <c r="BM326" s="453"/>
      <c r="BN326" s="463"/>
      <c r="BO326" s="252"/>
    </row>
    <row r="327" spans="2:67" hidden="1" outlineLevel="1">
      <c r="B327" s="52" t="s">
        <v>1115</v>
      </c>
      <c r="C327" s="253">
        <f t="shared" si="645"/>
        <v>0</v>
      </c>
      <c r="D327" s="253">
        <f t="shared" si="646"/>
        <v>0</v>
      </c>
      <c r="E327" s="253">
        <f t="shared" si="647"/>
        <v>0</v>
      </c>
      <c r="F327" s="253">
        <f t="shared" si="648"/>
        <v>0</v>
      </c>
      <c r="G327" s="253">
        <f t="shared" si="649"/>
        <v>0</v>
      </c>
      <c r="H327" s="253">
        <f t="shared" si="650"/>
        <v>0</v>
      </c>
      <c r="I327" s="253">
        <f t="shared" si="651"/>
        <v>0</v>
      </c>
      <c r="J327" s="253">
        <f t="shared" si="652"/>
        <v>0</v>
      </c>
      <c r="K327" s="253">
        <f t="shared" si="653"/>
        <v>0</v>
      </c>
      <c r="L327" s="253">
        <f t="shared" si="654"/>
        <v>0</v>
      </c>
      <c r="M327" s="253">
        <f t="shared" si="655"/>
        <v>0</v>
      </c>
      <c r="N327" s="253">
        <f t="shared" si="656"/>
        <v>0</v>
      </c>
      <c r="O327" s="253">
        <f t="shared" si="657"/>
        <v>0</v>
      </c>
      <c r="P327" s="253">
        <f t="shared" si="658"/>
        <v>0</v>
      </c>
      <c r="Q327" s="253">
        <f t="shared" si="659"/>
        <v>0</v>
      </c>
      <c r="R327" s="442">
        <f t="shared" si="660"/>
        <v>0</v>
      </c>
      <c r="S327" s="454"/>
      <c r="T327" s="254"/>
      <c r="U327" s="254"/>
      <c r="V327" s="254"/>
      <c r="W327" s="254"/>
      <c r="X327" s="254"/>
      <c r="Y327" s="254"/>
      <c r="Z327" s="254"/>
      <c r="AA327" s="254"/>
      <c r="AB327" s="254"/>
      <c r="AC327" s="254"/>
      <c r="AD327" s="254"/>
      <c r="AE327" s="254"/>
      <c r="AF327" s="254"/>
      <c r="AG327" s="254"/>
      <c r="AH327" s="464"/>
      <c r="AI327" s="454"/>
      <c r="AJ327" s="254"/>
      <c r="AK327" s="254"/>
      <c r="AL327" s="254"/>
      <c r="AM327" s="254"/>
      <c r="AN327" s="254"/>
      <c r="AO327" s="254"/>
      <c r="AP327" s="254"/>
      <c r="AQ327" s="254"/>
      <c r="AR327" s="254"/>
      <c r="AS327" s="254"/>
      <c r="AT327" s="254"/>
      <c r="AU327" s="254"/>
      <c r="AV327" s="254"/>
      <c r="AW327" s="254"/>
      <c r="AX327" s="464"/>
      <c r="AY327" s="454"/>
      <c r="AZ327" s="254"/>
      <c r="BA327" s="254"/>
      <c r="BB327" s="254"/>
      <c r="BC327" s="254"/>
      <c r="BD327" s="254"/>
      <c r="BE327" s="254"/>
      <c r="BF327" s="254"/>
      <c r="BG327" s="254"/>
      <c r="BH327" s="254"/>
      <c r="BI327" s="254"/>
      <c r="BJ327" s="254"/>
      <c r="BK327" s="254"/>
      <c r="BL327" s="254"/>
      <c r="BM327" s="254"/>
      <c r="BN327" s="464"/>
      <c r="BO327" s="252"/>
    </row>
    <row r="328" spans="2:67" hidden="1" outlineLevel="1">
      <c r="B328" s="50" t="str">
        <f t="shared" ref="B328" si="680">$B$203&amp;": Ewe Lambs"</f>
        <v>Early: Ewe Lambs</v>
      </c>
      <c r="C328" s="248">
        <f t="shared" si="645"/>
        <v>0</v>
      </c>
      <c r="D328" s="248">
        <f t="shared" si="646"/>
        <v>0</v>
      </c>
      <c r="E328" s="248">
        <f t="shared" si="647"/>
        <v>0</v>
      </c>
      <c r="F328" s="248">
        <f t="shared" si="648"/>
        <v>0</v>
      </c>
      <c r="G328" s="248">
        <f t="shared" si="649"/>
        <v>0</v>
      </c>
      <c r="H328" s="248">
        <f t="shared" si="650"/>
        <v>0</v>
      </c>
      <c r="I328" s="248">
        <f t="shared" si="651"/>
        <v>0</v>
      </c>
      <c r="J328" s="248">
        <f t="shared" si="652"/>
        <v>0</v>
      </c>
      <c r="K328" s="248">
        <f t="shared" si="653"/>
        <v>0</v>
      </c>
      <c r="L328" s="248">
        <f t="shared" si="654"/>
        <v>0</v>
      </c>
      <c r="M328" s="248">
        <f t="shared" si="655"/>
        <v>0</v>
      </c>
      <c r="N328" s="248">
        <f t="shared" si="656"/>
        <v>0</v>
      </c>
      <c r="O328" s="248">
        <f t="shared" si="657"/>
        <v>0</v>
      </c>
      <c r="P328" s="248">
        <f t="shared" si="658"/>
        <v>0</v>
      </c>
      <c r="Q328" s="248">
        <f t="shared" si="659"/>
        <v>0</v>
      </c>
      <c r="R328" s="440">
        <f t="shared" si="660"/>
        <v>0</v>
      </c>
      <c r="S328" s="451"/>
      <c r="T328" s="249"/>
      <c r="U328" s="249"/>
      <c r="V328" s="249"/>
      <c r="W328" s="249"/>
      <c r="X328" s="249"/>
      <c r="Y328" s="249"/>
      <c r="Z328" s="249"/>
      <c r="AA328" s="249"/>
      <c r="AB328" s="249"/>
      <c r="AC328" s="249"/>
      <c r="AD328" s="249"/>
      <c r="AE328" s="249"/>
      <c r="AF328" s="249"/>
      <c r="AG328" s="249"/>
      <c r="AH328" s="462"/>
      <c r="AI328" s="451"/>
      <c r="AJ328" s="249"/>
      <c r="AK328" s="249"/>
      <c r="AL328" s="249"/>
      <c r="AM328" s="249"/>
      <c r="AN328" s="249"/>
      <c r="AO328" s="249"/>
      <c r="AP328" s="249"/>
      <c r="AQ328" s="249"/>
      <c r="AR328" s="249"/>
      <c r="AS328" s="249"/>
      <c r="AT328" s="249"/>
      <c r="AU328" s="249"/>
      <c r="AV328" s="249"/>
      <c r="AW328" s="249"/>
      <c r="AX328" s="462"/>
      <c r="AY328" s="451"/>
      <c r="AZ328" s="249"/>
      <c r="BA328" s="249"/>
      <c r="BB328" s="249"/>
      <c r="BC328" s="249"/>
      <c r="BD328" s="249"/>
      <c r="BE328" s="249"/>
      <c r="BF328" s="249"/>
      <c r="BG328" s="249"/>
      <c r="BH328" s="249"/>
      <c r="BI328" s="249"/>
      <c r="BJ328" s="249"/>
      <c r="BK328" s="249"/>
      <c r="BL328" s="249"/>
      <c r="BM328" s="249"/>
      <c r="BN328" s="462"/>
      <c r="BO328" s="250" t="s">
        <v>1078</v>
      </c>
    </row>
    <row r="329" spans="2:67" hidden="1" outlineLevel="1">
      <c r="B329" s="51" t="s">
        <v>1114</v>
      </c>
      <c r="C329" s="251">
        <f t="shared" si="645"/>
        <v>0</v>
      </c>
      <c r="D329" s="251">
        <f t="shared" si="646"/>
        <v>0</v>
      </c>
      <c r="E329" s="251">
        <f t="shared" si="647"/>
        <v>0</v>
      </c>
      <c r="F329" s="251">
        <f t="shared" si="648"/>
        <v>0</v>
      </c>
      <c r="G329" s="251">
        <f t="shared" si="649"/>
        <v>0</v>
      </c>
      <c r="H329" s="251">
        <f t="shared" si="650"/>
        <v>0</v>
      </c>
      <c r="I329" s="251">
        <f t="shared" si="651"/>
        <v>0</v>
      </c>
      <c r="J329" s="251">
        <f t="shared" si="652"/>
        <v>0</v>
      </c>
      <c r="K329" s="251">
        <f t="shared" si="653"/>
        <v>0</v>
      </c>
      <c r="L329" s="251">
        <f t="shared" si="654"/>
        <v>0</v>
      </c>
      <c r="M329" s="251">
        <f t="shared" si="655"/>
        <v>0</v>
      </c>
      <c r="N329" s="251">
        <f t="shared" si="656"/>
        <v>0</v>
      </c>
      <c r="O329" s="251">
        <f t="shared" si="657"/>
        <v>0</v>
      </c>
      <c r="P329" s="251">
        <f t="shared" si="658"/>
        <v>0</v>
      </c>
      <c r="Q329" s="251">
        <f t="shared" si="659"/>
        <v>0</v>
      </c>
      <c r="R329" s="441">
        <f t="shared" si="660"/>
        <v>0</v>
      </c>
      <c r="S329" s="452"/>
      <c r="T329" s="453"/>
      <c r="U329" s="453"/>
      <c r="V329" s="453"/>
      <c r="W329" s="453"/>
      <c r="X329" s="453"/>
      <c r="Y329" s="453"/>
      <c r="Z329" s="453"/>
      <c r="AA329" s="453"/>
      <c r="AB329" s="453"/>
      <c r="AC329" s="453"/>
      <c r="AD329" s="453"/>
      <c r="AE329" s="453"/>
      <c r="AF329" s="453"/>
      <c r="AG329" s="453"/>
      <c r="AH329" s="463"/>
      <c r="AI329" s="452"/>
      <c r="AJ329" s="453"/>
      <c r="AK329" s="453"/>
      <c r="AL329" s="453"/>
      <c r="AM329" s="453"/>
      <c r="AN329" s="453"/>
      <c r="AO329" s="453"/>
      <c r="AP329" s="453"/>
      <c r="AQ329" s="453"/>
      <c r="AR329" s="453"/>
      <c r="AS329" s="453"/>
      <c r="AT329" s="453"/>
      <c r="AU329" s="453"/>
      <c r="AV329" s="453"/>
      <c r="AW329" s="453"/>
      <c r="AX329" s="463"/>
      <c r="AY329" s="452"/>
      <c r="AZ329" s="453"/>
      <c r="BA329" s="453"/>
      <c r="BB329" s="453"/>
      <c r="BC329" s="453"/>
      <c r="BD329" s="453"/>
      <c r="BE329" s="453"/>
      <c r="BF329" s="453"/>
      <c r="BG329" s="453"/>
      <c r="BH329" s="453"/>
      <c r="BI329" s="453"/>
      <c r="BJ329" s="453"/>
      <c r="BK329" s="453"/>
      <c r="BL329" s="453"/>
      <c r="BM329" s="453"/>
      <c r="BN329" s="463"/>
      <c r="BO329" s="252"/>
    </row>
    <row r="330" spans="2:67" hidden="1" outlineLevel="1">
      <c r="B330" s="52" t="s">
        <v>1115</v>
      </c>
      <c r="C330" s="253">
        <f t="shared" si="645"/>
        <v>0</v>
      </c>
      <c r="D330" s="253">
        <f t="shared" si="646"/>
        <v>0</v>
      </c>
      <c r="E330" s="253">
        <f t="shared" si="647"/>
        <v>0</v>
      </c>
      <c r="F330" s="253">
        <f t="shared" si="648"/>
        <v>0</v>
      </c>
      <c r="G330" s="253">
        <f t="shared" si="649"/>
        <v>0</v>
      </c>
      <c r="H330" s="253">
        <f t="shared" si="650"/>
        <v>0</v>
      </c>
      <c r="I330" s="253">
        <f t="shared" si="651"/>
        <v>0</v>
      </c>
      <c r="J330" s="253">
        <f t="shared" si="652"/>
        <v>0</v>
      </c>
      <c r="K330" s="253">
        <f t="shared" si="653"/>
        <v>0</v>
      </c>
      <c r="L330" s="253">
        <f t="shared" si="654"/>
        <v>0</v>
      </c>
      <c r="M330" s="253">
        <f t="shared" si="655"/>
        <v>0</v>
      </c>
      <c r="N330" s="253">
        <f t="shared" si="656"/>
        <v>0</v>
      </c>
      <c r="O330" s="253">
        <f t="shared" si="657"/>
        <v>0</v>
      </c>
      <c r="P330" s="253">
        <f t="shared" si="658"/>
        <v>0</v>
      </c>
      <c r="Q330" s="253">
        <f t="shared" si="659"/>
        <v>0</v>
      </c>
      <c r="R330" s="442">
        <f t="shared" si="660"/>
        <v>0</v>
      </c>
      <c r="S330" s="454"/>
      <c r="T330" s="254"/>
      <c r="U330" s="254"/>
      <c r="V330" s="254"/>
      <c r="W330" s="254"/>
      <c r="X330" s="254"/>
      <c r="Y330" s="254"/>
      <c r="Z330" s="254"/>
      <c r="AA330" s="254"/>
      <c r="AB330" s="254"/>
      <c r="AC330" s="254"/>
      <c r="AD330" s="254"/>
      <c r="AE330" s="254"/>
      <c r="AF330" s="254"/>
      <c r="AG330" s="254"/>
      <c r="AH330" s="464"/>
      <c r="AI330" s="454"/>
      <c r="AJ330" s="254"/>
      <c r="AK330" s="254"/>
      <c r="AL330" s="254"/>
      <c r="AM330" s="254"/>
      <c r="AN330" s="254"/>
      <c r="AO330" s="254"/>
      <c r="AP330" s="254"/>
      <c r="AQ330" s="254"/>
      <c r="AR330" s="254"/>
      <c r="AS330" s="254"/>
      <c r="AT330" s="254"/>
      <c r="AU330" s="254"/>
      <c r="AV330" s="254"/>
      <c r="AW330" s="254"/>
      <c r="AX330" s="464"/>
      <c r="AY330" s="454"/>
      <c r="AZ330" s="254"/>
      <c r="BA330" s="254"/>
      <c r="BB330" s="254"/>
      <c r="BC330" s="254"/>
      <c r="BD330" s="254"/>
      <c r="BE330" s="254"/>
      <c r="BF330" s="254"/>
      <c r="BG330" s="254"/>
      <c r="BH330" s="254"/>
      <c r="BI330" s="254"/>
      <c r="BJ330" s="254"/>
      <c r="BK330" s="254"/>
      <c r="BL330" s="254"/>
      <c r="BM330" s="254"/>
      <c r="BN330" s="464"/>
      <c r="BO330" s="252"/>
    </row>
    <row r="331" spans="2:67" hidden="1" outlineLevel="1">
      <c r="B331" s="50" t="str">
        <f t="shared" ref="B331" si="681">$B$204&amp;": Ewe Lambs"</f>
        <v>Middle: Ewe Lambs</v>
      </c>
      <c r="C331" s="248">
        <f t="shared" si="645"/>
        <v>0</v>
      </c>
      <c r="D331" s="248">
        <f t="shared" si="646"/>
        <v>0</v>
      </c>
      <c r="E331" s="248">
        <f t="shared" si="647"/>
        <v>0</v>
      </c>
      <c r="F331" s="248">
        <f t="shared" si="648"/>
        <v>0</v>
      </c>
      <c r="G331" s="248">
        <f t="shared" si="649"/>
        <v>0</v>
      </c>
      <c r="H331" s="248">
        <f t="shared" si="650"/>
        <v>0</v>
      </c>
      <c r="I331" s="248">
        <f t="shared" si="651"/>
        <v>0</v>
      </c>
      <c r="J331" s="248">
        <f t="shared" si="652"/>
        <v>0</v>
      </c>
      <c r="K331" s="248">
        <f t="shared" si="653"/>
        <v>0</v>
      </c>
      <c r="L331" s="248">
        <f t="shared" si="654"/>
        <v>0</v>
      </c>
      <c r="M331" s="248">
        <f t="shared" si="655"/>
        <v>0</v>
      </c>
      <c r="N331" s="248">
        <f t="shared" si="656"/>
        <v>0</v>
      </c>
      <c r="O331" s="248">
        <f t="shared" si="657"/>
        <v>0</v>
      </c>
      <c r="P331" s="248">
        <f t="shared" si="658"/>
        <v>0</v>
      </c>
      <c r="Q331" s="248">
        <f t="shared" si="659"/>
        <v>0</v>
      </c>
      <c r="R331" s="440">
        <f t="shared" si="660"/>
        <v>0</v>
      </c>
      <c r="S331" s="451"/>
      <c r="T331" s="249"/>
      <c r="U331" s="249"/>
      <c r="V331" s="249"/>
      <c r="W331" s="249"/>
      <c r="X331" s="249"/>
      <c r="Y331" s="249"/>
      <c r="Z331" s="249"/>
      <c r="AA331" s="249"/>
      <c r="AB331" s="249"/>
      <c r="AC331" s="249"/>
      <c r="AD331" s="249"/>
      <c r="AE331" s="249"/>
      <c r="AF331" s="249"/>
      <c r="AG331" s="249"/>
      <c r="AH331" s="462"/>
      <c r="AI331" s="451"/>
      <c r="AJ331" s="249"/>
      <c r="AK331" s="249"/>
      <c r="AL331" s="249"/>
      <c r="AM331" s="249"/>
      <c r="AN331" s="249"/>
      <c r="AO331" s="249"/>
      <c r="AP331" s="249"/>
      <c r="AQ331" s="249"/>
      <c r="AR331" s="249"/>
      <c r="AS331" s="249"/>
      <c r="AT331" s="249"/>
      <c r="AU331" s="249"/>
      <c r="AV331" s="249"/>
      <c r="AW331" s="249"/>
      <c r="AX331" s="462"/>
      <c r="AY331" s="451"/>
      <c r="AZ331" s="249"/>
      <c r="BA331" s="249"/>
      <c r="BB331" s="249"/>
      <c r="BC331" s="249"/>
      <c r="BD331" s="249"/>
      <c r="BE331" s="249"/>
      <c r="BF331" s="249"/>
      <c r="BG331" s="249"/>
      <c r="BH331" s="249"/>
      <c r="BI331" s="249"/>
      <c r="BJ331" s="249"/>
      <c r="BK331" s="249"/>
      <c r="BL331" s="249"/>
      <c r="BM331" s="249"/>
      <c r="BN331" s="462"/>
      <c r="BO331" s="250" t="s">
        <v>1078</v>
      </c>
    </row>
    <row r="332" spans="2:67" hidden="1" outlineLevel="1">
      <c r="B332" s="51" t="s">
        <v>1114</v>
      </c>
      <c r="C332" s="251">
        <f t="shared" si="645"/>
        <v>0</v>
      </c>
      <c r="D332" s="251">
        <f t="shared" si="646"/>
        <v>0</v>
      </c>
      <c r="E332" s="251">
        <f t="shared" si="647"/>
        <v>0</v>
      </c>
      <c r="F332" s="251">
        <f t="shared" si="648"/>
        <v>0</v>
      </c>
      <c r="G332" s="251">
        <f t="shared" si="649"/>
        <v>0</v>
      </c>
      <c r="H332" s="251">
        <f t="shared" si="650"/>
        <v>0</v>
      </c>
      <c r="I332" s="251">
        <f t="shared" si="651"/>
        <v>0</v>
      </c>
      <c r="J332" s="251">
        <f t="shared" si="652"/>
        <v>0</v>
      </c>
      <c r="K332" s="251">
        <f t="shared" si="653"/>
        <v>0</v>
      </c>
      <c r="L332" s="251">
        <f t="shared" si="654"/>
        <v>0</v>
      </c>
      <c r="M332" s="251">
        <f t="shared" si="655"/>
        <v>0</v>
      </c>
      <c r="N332" s="251">
        <f t="shared" si="656"/>
        <v>0</v>
      </c>
      <c r="O332" s="251">
        <f t="shared" si="657"/>
        <v>0</v>
      </c>
      <c r="P332" s="251">
        <f t="shared" si="658"/>
        <v>0</v>
      </c>
      <c r="Q332" s="251">
        <f t="shared" si="659"/>
        <v>0</v>
      </c>
      <c r="R332" s="441">
        <f t="shared" si="660"/>
        <v>0</v>
      </c>
      <c r="S332" s="452"/>
      <c r="T332" s="453"/>
      <c r="U332" s="453"/>
      <c r="V332" s="453"/>
      <c r="W332" s="453"/>
      <c r="X332" s="453"/>
      <c r="Y332" s="453"/>
      <c r="Z332" s="453"/>
      <c r="AA332" s="453"/>
      <c r="AB332" s="453"/>
      <c r="AC332" s="453"/>
      <c r="AD332" s="453"/>
      <c r="AE332" s="453"/>
      <c r="AF332" s="453"/>
      <c r="AG332" s="453"/>
      <c r="AH332" s="463"/>
      <c r="AI332" s="452"/>
      <c r="AJ332" s="453"/>
      <c r="AK332" s="453"/>
      <c r="AL332" s="453"/>
      <c r="AM332" s="453"/>
      <c r="AN332" s="453"/>
      <c r="AO332" s="453"/>
      <c r="AP332" s="453"/>
      <c r="AQ332" s="453"/>
      <c r="AR332" s="453"/>
      <c r="AS332" s="453"/>
      <c r="AT332" s="453"/>
      <c r="AU332" s="453"/>
      <c r="AV332" s="453"/>
      <c r="AW332" s="453"/>
      <c r="AX332" s="463"/>
      <c r="AY332" s="452"/>
      <c r="AZ332" s="453"/>
      <c r="BA332" s="453"/>
      <c r="BB332" s="453"/>
      <c r="BC332" s="453"/>
      <c r="BD332" s="453"/>
      <c r="BE332" s="453"/>
      <c r="BF332" s="453"/>
      <c r="BG332" s="453"/>
      <c r="BH332" s="453"/>
      <c r="BI332" s="453"/>
      <c r="BJ332" s="453"/>
      <c r="BK332" s="453"/>
      <c r="BL332" s="453"/>
      <c r="BM332" s="453"/>
      <c r="BN332" s="463"/>
      <c r="BO332" s="252"/>
    </row>
    <row r="333" spans="2:67" hidden="1" outlineLevel="1">
      <c r="B333" s="52" t="s">
        <v>1115</v>
      </c>
      <c r="C333" s="253">
        <f t="shared" si="645"/>
        <v>0</v>
      </c>
      <c r="D333" s="253">
        <f t="shared" si="646"/>
        <v>0</v>
      </c>
      <c r="E333" s="253">
        <f t="shared" si="647"/>
        <v>0</v>
      </c>
      <c r="F333" s="253">
        <f t="shared" si="648"/>
        <v>0</v>
      </c>
      <c r="G333" s="253">
        <f t="shared" si="649"/>
        <v>0</v>
      </c>
      <c r="H333" s="253">
        <f t="shared" si="650"/>
        <v>0</v>
      </c>
      <c r="I333" s="253">
        <f t="shared" si="651"/>
        <v>0</v>
      </c>
      <c r="J333" s="253">
        <f t="shared" si="652"/>
        <v>0</v>
      </c>
      <c r="K333" s="253">
        <f t="shared" si="653"/>
        <v>0</v>
      </c>
      <c r="L333" s="253">
        <f t="shared" si="654"/>
        <v>0</v>
      </c>
      <c r="M333" s="253">
        <f t="shared" si="655"/>
        <v>0</v>
      </c>
      <c r="N333" s="253">
        <f t="shared" si="656"/>
        <v>0</v>
      </c>
      <c r="O333" s="253">
        <f t="shared" si="657"/>
        <v>0</v>
      </c>
      <c r="P333" s="253">
        <f t="shared" si="658"/>
        <v>0</v>
      </c>
      <c r="Q333" s="253">
        <f t="shared" si="659"/>
        <v>0</v>
      </c>
      <c r="R333" s="442">
        <f t="shared" si="660"/>
        <v>0</v>
      </c>
      <c r="S333" s="454"/>
      <c r="T333" s="254"/>
      <c r="U333" s="254"/>
      <c r="V333" s="254"/>
      <c r="W333" s="254"/>
      <c r="X333" s="254"/>
      <c r="Y333" s="254"/>
      <c r="Z333" s="254"/>
      <c r="AA333" s="254"/>
      <c r="AB333" s="254"/>
      <c r="AC333" s="254"/>
      <c r="AD333" s="254"/>
      <c r="AE333" s="254"/>
      <c r="AF333" s="254"/>
      <c r="AG333" s="254"/>
      <c r="AH333" s="464"/>
      <c r="AI333" s="454"/>
      <c r="AJ333" s="254"/>
      <c r="AK333" s="254"/>
      <c r="AL333" s="254"/>
      <c r="AM333" s="254"/>
      <c r="AN333" s="254"/>
      <c r="AO333" s="254"/>
      <c r="AP333" s="254"/>
      <c r="AQ333" s="254"/>
      <c r="AR333" s="254"/>
      <c r="AS333" s="254"/>
      <c r="AT333" s="254"/>
      <c r="AU333" s="254"/>
      <c r="AV333" s="254"/>
      <c r="AW333" s="254"/>
      <c r="AX333" s="464"/>
      <c r="AY333" s="454"/>
      <c r="AZ333" s="254"/>
      <c r="BA333" s="254"/>
      <c r="BB333" s="254"/>
      <c r="BC333" s="254"/>
      <c r="BD333" s="254"/>
      <c r="BE333" s="254"/>
      <c r="BF333" s="254"/>
      <c r="BG333" s="254"/>
      <c r="BH333" s="254"/>
      <c r="BI333" s="254"/>
      <c r="BJ333" s="254"/>
      <c r="BK333" s="254"/>
      <c r="BL333" s="254"/>
      <c r="BM333" s="254"/>
      <c r="BN333" s="464"/>
      <c r="BO333" s="252"/>
    </row>
    <row r="334" spans="2:67" hidden="1" outlineLevel="1">
      <c r="B334" s="50" t="str">
        <f t="shared" ref="B334" si="682">$B$205&amp;": Ewe Lambs"</f>
        <v>Late: Ewe Lambs</v>
      </c>
      <c r="C334" s="248">
        <f t="shared" si="645"/>
        <v>0</v>
      </c>
      <c r="D334" s="248">
        <f t="shared" si="646"/>
        <v>0</v>
      </c>
      <c r="E334" s="248">
        <f t="shared" si="647"/>
        <v>0</v>
      </c>
      <c r="F334" s="248">
        <f t="shared" si="648"/>
        <v>0</v>
      </c>
      <c r="G334" s="248">
        <f t="shared" si="649"/>
        <v>0</v>
      </c>
      <c r="H334" s="248">
        <f t="shared" si="650"/>
        <v>0</v>
      </c>
      <c r="I334" s="248">
        <f t="shared" si="651"/>
        <v>0</v>
      </c>
      <c r="J334" s="248">
        <f t="shared" si="652"/>
        <v>0</v>
      </c>
      <c r="K334" s="248">
        <f t="shared" si="653"/>
        <v>0</v>
      </c>
      <c r="L334" s="248">
        <f t="shared" si="654"/>
        <v>0</v>
      </c>
      <c r="M334" s="248">
        <f t="shared" si="655"/>
        <v>0</v>
      </c>
      <c r="N334" s="248">
        <f t="shared" si="656"/>
        <v>0</v>
      </c>
      <c r="O334" s="248">
        <f t="shared" si="657"/>
        <v>0</v>
      </c>
      <c r="P334" s="248">
        <f t="shared" si="658"/>
        <v>0</v>
      </c>
      <c r="Q334" s="248">
        <f t="shared" si="659"/>
        <v>0</v>
      </c>
      <c r="R334" s="440">
        <f t="shared" si="660"/>
        <v>0</v>
      </c>
      <c r="S334" s="451"/>
      <c r="T334" s="249"/>
      <c r="U334" s="249"/>
      <c r="V334" s="249"/>
      <c r="W334" s="249"/>
      <c r="X334" s="249"/>
      <c r="Y334" s="249"/>
      <c r="Z334" s="249"/>
      <c r="AA334" s="249"/>
      <c r="AB334" s="249"/>
      <c r="AC334" s="249"/>
      <c r="AD334" s="249"/>
      <c r="AE334" s="249"/>
      <c r="AF334" s="249"/>
      <c r="AG334" s="249"/>
      <c r="AH334" s="462"/>
      <c r="AI334" s="451"/>
      <c r="AJ334" s="249"/>
      <c r="AK334" s="249"/>
      <c r="AL334" s="249"/>
      <c r="AM334" s="249"/>
      <c r="AN334" s="249"/>
      <c r="AO334" s="249"/>
      <c r="AP334" s="249"/>
      <c r="AQ334" s="249"/>
      <c r="AR334" s="249"/>
      <c r="AS334" s="249"/>
      <c r="AT334" s="249"/>
      <c r="AU334" s="249"/>
      <c r="AV334" s="249"/>
      <c r="AW334" s="249"/>
      <c r="AX334" s="462"/>
      <c r="AY334" s="451"/>
      <c r="AZ334" s="249"/>
      <c r="BA334" s="249"/>
      <c r="BB334" s="249"/>
      <c r="BC334" s="249"/>
      <c r="BD334" s="249"/>
      <c r="BE334" s="249"/>
      <c r="BF334" s="249"/>
      <c r="BG334" s="249"/>
      <c r="BH334" s="249"/>
      <c r="BI334" s="249"/>
      <c r="BJ334" s="249"/>
      <c r="BK334" s="249"/>
      <c r="BL334" s="249"/>
      <c r="BM334" s="249"/>
      <c r="BN334" s="462"/>
      <c r="BO334" s="250" t="s">
        <v>1078</v>
      </c>
    </row>
    <row r="335" spans="2:67" hidden="1" outlineLevel="1">
      <c r="B335" s="51" t="s">
        <v>1114</v>
      </c>
      <c r="C335" s="251">
        <f t="shared" si="645"/>
        <v>0</v>
      </c>
      <c r="D335" s="251">
        <f t="shared" si="646"/>
        <v>0</v>
      </c>
      <c r="E335" s="251">
        <f t="shared" si="647"/>
        <v>0</v>
      </c>
      <c r="F335" s="251">
        <f t="shared" si="648"/>
        <v>0</v>
      </c>
      <c r="G335" s="251">
        <f t="shared" si="649"/>
        <v>0</v>
      </c>
      <c r="H335" s="251">
        <f t="shared" si="650"/>
        <v>0</v>
      </c>
      <c r="I335" s="251">
        <f t="shared" si="651"/>
        <v>0</v>
      </c>
      <c r="J335" s="251">
        <f t="shared" si="652"/>
        <v>0</v>
      </c>
      <c r="K335" s="251">
        <f t="shared" si="653"/>
        <v>0</v>
      </c>
      <c r="L335" s="251">
        <f t="shared" si="654"/>
        <v>0</v>
      </c>
      <c r="M335" s="251">
        <f t="shared" si="655"/>
        <v>0</v>
      </c>
      <c r="N335" s="251">
        <f t="shared" si="656"/>
        <v>0</v>
      </c>
      <c r="O335" s="251">
        <f t="shared" si="657"/>
        <v>0</v>
      </c>
      <c r="P335" s="251">
        <f t="shared" si="658"/>
        <v>0</v>
      </c>
      <c r="Q335" s="251">
        <f t="shared" si="659"/>
        <v>0</v>
      </c>
      <c r="R335" s="441">
        <f t="shared" si="660"/>
        <v>0</v>
      </c>
      <c r="S335" s="452"/>
      <c r="T335" s="453"/>
      <c r="U335" s="453"/>
      <c r="V335" s="453"/>
      <c r="W335" s="453"/>
      <c r="X335" s="453"/>
      <c r="Y335" s="453"/>
      <c r="Z335" s="453"/>
      <c r="AA335" s="453"/>
      <c r="AB335" s="453"/>
      <c r="AC335" s="453"/>
      <c r="AD335" s="453"/>
      <c r="AE335" s="453"/>
      <c r="AF335" s="453"/>
      <c r="AG335" s="453"/>
      <c r="AH335" s="463"/>
      <c r="AI335" s="452"/>
      <c r="AJ335" s="453"/>
      <c r="AK335" s="453"/>
      <c r="AL335" s="453"/>
      <c r="AM335" s="453"/>
      <c r="AN335" s="453"/>
      <c r="AO335" s="453"/>
      <c r="AP335" s="453"/>
      <c r="AQ335" s="453"/>
      <c r="AR335" s="453"/>
      <c r="AS335" s="453"/>
      <c r="AT335" s="453"/>
      <c r="AU335" s="453"/>
      <c r="AV335" s="453"/>
      <c r="AW335" s="453"/>
      <c r="AX335" s="463"/>
      <c r="AY335" s="452"/>
      <c r="AZ335" s="453"/>
      <c r="BA335" s="453"/>
      <c r="BB335" s="453"/>
      <c r="BC335" s="453"/>
      <c r="BD335" s="453"/>
      <c r="BE335" s="453"/>
      <c r="BF335" s="453"/>
      <c r="BG335" s="453"/>
      <c r="BH335" s="453"/>
      <c r="BI335" s="453"/>
      <c r="BJ335" s="453"/>
      <c r="BK335" s="453"/>
      <c r="BL335" s="453"/>
      <c r="BM335" s="453"/>
      <c r="BN335" s="463"/>
      <c r="BO335" s="252"/>
    </row>
    <row r="336" spans="2:67" hidden="1" outlineLevel="1">
      <c r="B336" s="52" t="s">
        <v>1115</v>
      </c>
      <c r="C336" s="253">
        <f t="shared" si="645"/>
        <v>0</v>
      </c>
      <c r="D336" s="253">
        <f t="shared" si="646"/>
        <v>0</v>
      </c>
      <c r="E336" s="253">
        <f t="shared" si="647"/>
        <v>0</v>
      </c>
      <c r="F336" s="253">
        <f t="shared" si="648"/>
        <v>0</v>
      </c>
      <c r="G336" s="253">
        <f t="shared" si="649"/>
        <v>0</v>
      </c>
      <c r="H336" s="253">
        <f t="shared" si="650"/>
        <v>0</v>
      </c>
      <c r="I336" s="253">
        <f t="shared" si="651"/>
        <v>0</v>
      </c>
      <c r="J336" s="253">
        <f t="shared" si="652"/>
        <v>0</v>
      </c>
      <c r="K336" s="253">
        <f t="shared" si="653"/>
        <v>0</v>
      </c>
      <c r="L336" s="253">
        <f t="shared" si="654"/>
        <v>0</v>
      </c>
      <c r="M336" s="253">
        <f t="shared" si="655"/>
        <v>0</v>
      </c>
      <c r="N336" s="253">
        <f t="shared" si="656"/>
        <v>0</v>
      </c>
      <c r="O336" s="253">
        <f t="shared" si="657"/>
        <v>0</v>
      </c>
      <c r="P336" s="253">
        <f t="shared" si="658"/>
        <v>0</v>
      </c>
      <c r="Q336" s="253">
        <f t="shared" si="659"/>
        <v>0</v>
      </c>
      <c r="R336" s="442">
        <f t="shared" si="660"/>
        <v>0</v>
      </c>
      <c r="S336" s="454"/>
      <c r="T336" s="254"/>
      <c r="U336" s="254"/>
      <c r="V336" s="254"/>
      <c r="W336" s="254"/>
      <c r="X336" s="254"/>
      <c r="Y336" s="254"/>
      <c r="Z336" s="254"/>
      <c r="AA336" s="254"/>
      <c r="AB336" s="254"/>
      <c r="AC336" s="254"/>
      <c r="AD336" s="254"/>
      <c r="AE336" s="254"/>
      <c r="AF336" s="254"/>
      <c r="AG336" s="254"/>
      <c r="AH336" s="464"/>
      <c r="AI336" s="454"/>
      <c r="AJ336" s="254"/>
      <c r="AK336" s="254"/>
      <c r="AL336" s="254"/>
      <c r="AM336" s="254"/>
      <c r="AN336" s="254"/>
      <c r="AO336" s="254"/>
      <c r="AP336" s="254"/>
      <c r="AQ336" s="254"/>
      <c r="AR336" s="254"/>
      <c r="AS336" s="254"/>
      <c r="AT336" s="254"/>
      <c r="AU336" s="254"/>
      <c r="AV336" s="254"/>
      <c r="AW336" s="254"/>
      <c r="AX336" s="464"/>
      <c r="AY336" s="454"/>
      <c r="AZ336" s="254"/>
      <c r="BA336" s="254"/>
      <c r="BB336" s="254"/>
      <c r="BC336" s="254"/>
      <c r="BD336" s="254"/>
      <c r="BE336" s="254"/>
      <c r="BF336" s="254"/>
      <c r="BG336" s="254"/>
      <c r="BH336" s="254"/>
      <c r="BI336" s="254"/>
      <c r="BJ336" s="254"/>
      <c r="BK336" s="254"/>
      <c r="BL336" s="254"/>
      <c r="BM336" s="254"/>
      <c r="BN336" s="464"/>
      <c r="BO336" s="252"/>
    </row>
    <row r="337" spans="2:67" hidden="1" outlineLevel="1">
      <c r="B337" s="50" t="str">
        <f>$B$206&amp;": Ewe Lambs"</f>
        <v>V. Late: Ewe Lambs</v>
      </c>
      <c r="C337" s="248">
        <f t="shared" ref="C337:C339" si="683">CHOOSE(d.Region,S337,AI337,AY337)</f>
        <v>0</v>
      </c>
      <c r="D337" s="248">
        <f t="shared" ref="D337:D339" si="684">CHOOSE(d.Region,T337,AJ337,AZ337)</f>
        <v>0</v>
      </c>
      <c r="E337" s="248">
        <f t="shared" ref="E337:E339" si="685">CHOOSE(d.Region,U337,AK337,BA337)</f>
        <v>0</v>
      </c>
      <c r="F337" s="248">
        <f t="shared" ref="F337:F339" si="686">CHOOSE(d.Region,V337,AL337,BB337)</f>
        <v>0</v>
      </c>
      <c r="G337" s="248">
        <f t="shared" ref="G337:G339" si="687">CHOOSE(d.Region,W337,AM337,BC337)</f>
        <v>0</v>
      </c>
      <c r="H337" s="248">
        <f t="shared" ref="H337:H339" si="688">CHOOSE(d.Region,X337,AN337,BD337)</f>
        <v>0</v>
      </c>
      <c r="I337" s="248">
        <f t="shared" ref="I337:I339" si="689">CHOOSE(d.Region,Y337,AO337,BE337)</f>
        <v>0</v>
      </c>
      <c r="J337" s="248">
        <f t="shared" ref="J337:J339" si="690">CHOOSE(d.Region,Z337,AP337,BF337)</f>
        <v>0</v>
      </c>
      <c r="K337" s="248">
        <f t="shared" ref="K337:K339" si="691">CHOOSE(d.Region,AA337,AQ337,BG337)</f>
        <v>0</v>
      </c>
      <c r="L337" s="248">
        <f t="shared" ref="L337:L339" si="692">CHOOSE(d.Region,AB337,AR337,BH337)</f>
        <v>0</v>
      </c>
      <c r="M337" s="248">
        <f t="shared" ref="M337:M339" si="693">CHOOSE(d.Region,AC337,AS337,BI337)</f>
        <v>0</v>
      </c>
      <c r="N337" s="248">
        <f t="shared" ref="N337:N339" si="694">CHOOSE(d.Region,AD337,AT337,BJ337)</f>
        <v>0</v>
      </c>
      <c r="O337" s="248">
        <f t="shared" ref="O337:O339" si="695">CHOOSE(d.Region,AE337,AU337,BK337)</f>
        <v>0</v>
      </c>
      <c r="P337" s="248">
        <f t="shared" ref="P337:P339" si="696">CHOOSE(d.Region,AF337,AV337,BL337)</f>
        <v>0</v>
      </c>
      <c r="Q337" s="248">
        <f t="shared" ref="Q337:Q339" si="697">CHOOSE(d.Region,AG337,AW337,BM337)</f>
        <v>0</v>
      </c>
      <c r="R337" s="440">
        <f t="shared" ref="R337:R339" si="698">CHOOSE(d.Region,AH337,AX337,BN337)</f>
        <v>0</v>
      </c>
      <c r="S337" s="451"/>
      <c r="T337" s="249"/>
      <c r="U337" s="249"/>
      <c r="V337" s="249"/>
      <c r="W337" s="249"/>
      <c r="X337" s="249"/>
      <c r="Y337" s="249"/>
      <c r="Z337" s="249"/>
      <c r="AA337" s="249"/>
      <c r="AB337" s="249"/>
      <c r="AC337" s="249"/>
      <c r="AD337" s="249"/>
      <c r="AE337" s="249"/>
      <c r="AF337" s="249"/>
      <c r="AG337" s="249"/>
      <c r="AH337" s="462"/>
      <c r="AI337" s="451"/>
      <c r="AJ337" s="249"/>
      <c r="AK337" s="249"/>
      <c r="AL337" s="249"/>
      <c r="AM337" s="249"/>
      <c r="AN337" s="249"/>
      <c r="AO337" s="249"/>
      <c r="AP337" s="249"/>
      <c r="AQ337" s="249"/>
      <c r="AR337" s="249"/>
      <c r="AS337" s="249"/>
      <c r="AT337" s="249"/>
      <c r="AU337" s="249"/>
      <c r="AV337" s="249"/>
      <c r="AW337" s="249"/>
      <c r="AX337" s="462"/>
      <c r="AY337" s="451"/>
      <c r="AZ337" s="249"/>
      <c r="BA337" s="249"/>
      <c r="BB337" s="249"/>
      <c r="BC337" s="249"/>
      <c r="BD337" s="249"/>
      <c r="BE337" s="249"/>
      <c r="BF337" s="249"/>
      <c r="BG337" s="249"/>
      <c r="BH337" s="249"/>
      <c r="BI337" s="249"/>
      <c r="BJ337" s="249"/>
      <c r="BK337" s="249"/>
      <c r="BL337" s="249"/>
      <c r="BM337" s="249"/>
      <c r="BN337" s="462"/>
      <c r="BO337" s="250" t="s">
        <v>1078</v>
      </c>
    </row>
    <row r="338" spans="2:67" hidden="1" outlineLevel="1">
      <c r="B338" s="51" t="s">
        <v>1114</v>
      </c>
      <c r="C338" s="251">
        <f t="shared" si="683"/>
        <v>0</v>
      </c>
      <c r="D338" s="251">
        <f t="shared" si="684"/>
        <v>0</v>
      </c>
      <c r="E338" s="251">
        <f t="shared" si="685"/>
        <v>0</v>
      </c>
      <c r="F338" s="251">
        <f t="shared" si="686"/>
        <v>0</v>
      </c>
      <c r="G338" s="251">
        <f t="shared" si="687"/>
        <v>0</v>
      </c>
      <c r="H338" s="251">
        <f t="shared" si="688"/>
        <v>0</v>
      </c>
      <c r="I338" s="251">
        <f t="shared" si="689"/>
        <v>0</v>
      </c>
      <c r="J338" s="251">
        <f t="shared" si="690"/>
        <v>0</v>
      </c>
      <c r="K338" s="251">
        <f t="shared" si="691"/>
        <v>0</v>
      </c>
      <c r="L338" s="251">
        <f t="shared" si="692"/>
        <v>0</v>
      </c>
      <c r="M338" s="251">
        <f t="shared" si="693"/>
        <v>0</v>
      </c>
      <c r="N338" s="251">
        <f t="shared" si="694"/>
        <v>0</v>
      </c>
      <c r="O338" s="251">
        <f t="shared" si="695"/>
        <v>0</v>
      </c>
      <c r="P338" s="251">
        <f t="shared" si="696"/>
        <v>0</v>
      </c>
      <c r="Q338" s="251">
        <f t="shared" si="697"/>
        <v>0</v>
      </c>
      <c r="R338" s="441">
        <f t="shared" si="698"/>
        <v>0</v>
      </c>
      <c r="S338" s="452"/>
      <c r="T338" s="453"/>
      <c r="U338" s="453"/>
      <c r="V338" s="453"/>
      <c r="W338" s="453"/>
      <c r="X338" s="453"/>
      <c r="Y338" s="453"/>
      <c r="Z338" s="453"/>
      <c r="AA338" s="453"/>
      <c r="AB338" s="453"/>
      <c r="AC338" s="453"/>
      <c r="AD338" s="453"/>
      <c r="AE338" s="453"/>
      <c r="AF338" s="453"/>
      <c r="AG338" s="453"/>
      <c r="AH338" s="463"/>
      <c r="AI338" s="452"/>
      <c r="AJ338" s="453"/>
      <c r="AK338" s="453"/>
      <c r="AL338" s="453"/>
      <c r="AM338" s="453"/>
      <c r="AN338" s="453"/>
      <c r="AO338" s="453"/>
      <c r="AP338" s="453"/>
      <c r="AQ338" s="453"/>
      <c r="AR338" s="453"/>
      <c r="AS338" s="453"/>
      <c r="AT338" s="453"/>
      <c r="AU338" s="453"/>
      <c r="AV338" s="453"/>
      <c r="AW338" s="453"/>
      <c r="AX338" s="463"/>
      <c r="AY338" s="452"/>
      <c r="AZ338" s="453"/>
      <c r="BA338" s="453"/>
      <c r="BB338" s="453"/>
      <c r="BC338" s="453"/>
      <c r="BD338" s="453"/>
      <c r="BE338" s="453"/>
      <c r="BF338" s="453"/>
      <c r="BG338" s="453"/>
      <c r="BH338" s="453"/>
      <c r="BI338" s="453"/>
      <c r="BJ338" s="453"/>
      <c r="BK338" s="453"/>
      <c r="BL338" s="453"/>
      <c r="BM338" s="453"/>
      <c r="BN338" s="463"/>
      <c r="BO338" s="252"/>
    </row>
    <row r="339" spans="2:67" hidden="1" outlineLevel="1">
      <c r="B339" s="52" t="s">
        <v>1115</v>
      </c>
      <c r="C339" s="253">
        <f t="shared" si="683"/>
        <v>0</v>
      </c>
      <c r="D339" s="253">
        <f t="shared" si="684"/>
        <v>0</v>
      </c>
      <c r="E339" s="253">
        <f t="shared" si="685"/>
        <v>0</v>
      </c>
      <c r="F339" s="253">
        <f t="shared" si="686"/>
        <v>0</v>
      </c>
      <c r="G339" s="253">
        <f t="shared" si="687"/>
        <v>0</v>
      </c>
      <c r="H339" s="253">
        <f t="shared" si="688"/>
        <v>0</v>
      </c>
      <c r="I339" s="253">
        <f t="shared" si="689"/>
        <v>0</v>
      </c>
      <c r="J339" s="253">
        <f t="shared" si="690"/>
        <v>0</v>
      </c>
      <c r="K339" s="253">
        <f t="shared" si="691"/>
        <v>0</v>
      </c>
      <c r="L339" s="253">
        <f t="shared" si="692"/>
        <v>0</v>
      </c>
      <c r="M339" s="253">
        <f t="shared" si="693"/>
        <v>0</v>
      </c>
      <c r="N339" s="253">
        <f t="shared" si="694"/>
        <v>0</v>
      </c>
      <c r="O339" s="253">
        <f t="shared" si="695"/>
        <v>0</v>
      </c>
      <c r="P339" s="253">
        <f t="shared" si="696"/>
        <v>0</v>
      </c>
      <c r="Q339" s="253">
        <f t="shared" si="697"/>
        <v>0</v>
      </c>
      <c r="R339" s="442">
        <f t="shared" si="698"/>
        <v>0</v>
      </c>
      <c r="S339" s="454"/>
      <c r="T339" s="254"/>
      <c r="U339" s="254"/>
      <c r="V339" s="254"/>
      <c r="W339" s="254"/>
      <c r="X339" s="254"/>
      <c r="Y339" s="254"/>
      <c r="Z339" s="254"/>
      <c r="AA339" s="254"/>
      <c r="AB339" s="254"/>
      <c r="AC339" s="254"/>
      <c r="AD339" s="254"/>
      <c r="AE339" s="254"/>
      <c r="AF339" s="254"/>
      <c r="AG339" s="254"/>
      <c r="AH339" s="464"/>
      <c r="AI339" s="454"/>
      <c r="AJ339" s="254"/>
      <c r="AK339" s="254"/>
      <c r="AL339" s="254"/>
      <c r="AM339" s="254"/>
      <c r="AN339" s="254"/>
      <c r="AO339" s="254"/>
      <c r="AP339" s="254"/>
      <c r="AQ339" s="254"/>
      <c r="AR339" s="254"/>
      <c r="AS339" s="254"/>
      <c r="AT339" s="254"/>
      <c r="AU339" s="254"/>
      <c r="AV339" s="254"/>
      <c r="AW339" s="254"/>
      <c r="AX339" s="464"/>
      <c r="AY339" s="454"/>
      <c r="AZ339" s="254"/>
      <c r="BA339" s="254"/>
      <c r="BB339" s="254"/>
      <c r="BC339" s="254"/>
      <c r="BD339" s="254"/>
      <c r="BE339" s="254"/>
      <c r="BF339" s="254"/>
      <c r="BG339" s="254"/>
      <c r="BH339" s="254"/>
      <c r="BI339" s="254"/>
      <c r="BJ339" s="254"/>
      <c r="BK339" s="254"/>
      <c r="BL339" s="254"/>
      <c r="BM339" s="254"/>
      <c r="BN339" s="464"/>
      <c r="BO339" s="252"/>
    </row>
    <row r="340" spans="2:67" hidden="1" outlineLevel="1">
      <c r="B340" s="50" t="str">
        <f t="shared" ref="B340" si="699">$B$207&amp;": Ewe Lambs"</f>
        <v>7mo with 0% mated: Ewe Lambs</v>
      </c>
      <c r="C340" s="248">
        <f t="shared" si="645"/>
        <v>0</v>
      </c>
      <c r="D340" s="248">
        <f t="shared" si="646"/>
        <v>0</v>
      </c>
      <c r="E340" s="248">
        <f t="shared" si="647"/>
        <v>0</v>
      </c>
      <c r="F340" s="248">
        <f t="shared" si="648"/>
        <v>0</v>
      </c>
      <c r="G340" s="248">
        <f t="shared" si="649"/>
        <v>0</v>
      </c>
      <c r="H340" s="248">
        <f t="shared" si="650"/>
        <v>0</v>
      </c>
      <c r="I340" s="248">
        <f t="shared" si="651"/>
        <v>0</v>
      </c>
      <c r="J340" s="248">
        <f t="shared" si="652"/>
        <v>0</v>
      </c>
      <c r="K340" s="248">
        <f t="shared" si="653"/>
        <v>0</v>
      </c>
      <c r="L340" s="248">
        <f t="shared" si="654"/>
        <v>0</v>
      </c>
      <c r="M340" s="248">
        <f t="shared" si="655"/>
        <v>0</v>
      </c>
      <c r="N340" s="248">
        <f t="shared" si="656"/>
        <v>0</v>
      </c>
      <c r="O340" s="248">
        <f t="shared" si="657"/>
        <v>0</v>
      </c>
      <c r="P340" s="248">
        <f t="shared" si="658"/>
        <v>0</v>
      </c>
      <c r="Q340" s="248">
        <f t="shared" si="659"/>
        <v>0</v>
      </c>
      <c r="R340" s="440">
        <f t="shared" si="660"/>
        <v>0</v>
      </c>
      <c r="S340" s="353">
        <f>S325</f>
        <v>0</v>
      </c>
      <c r="T340" s="353">
        <f t="shared" ref="T340:BN340" si="700">T325</f>
        <v>0</v>
      </c>
      <c r="U340" s="353">
        <f t="shared" si="700"/>
        <v>0</v>
      </c>
      <c r="V340" s="353">
        <f t="shared" si="700"/>
        <v>0</v>
      </c>
      <c r="W340" s="353">
        <f t="shared" si="700"/>
        <v>0</v>
      </c>
      <c r="X340" s="353">
        <f t="shared" si="700"/>
        <v>0</v>
      </c>
      <c r="Y340" s="353">
        <f t="shared" si="700"/>
        <v>0</v>
      </c>
      <c r="Z340" s="353">
        <f t="shared" si="700"/>
        <v>0</v>
      </c>
      <c r="AA340" s="353">
        <f t="shared" si="700"/>
        <v>0</v>
      </c>
      <c r="AB340" s="353">
        <f t="shared" si="700"/>
        <v>0</v>
      </c>
      <c r="AC340" s="353">
        <f t="shared" si="700"/>
        <v>0</v>
      </c>
      <c r="AD340" s="353">
        <f t="shared" si="700"/>
        <v>0</v>
      </c>
      <c r="AE340" s="353">
        <f t="shared" si="700"/>
        <v>0</v>
      </c>
      <c r="AF340" s="353">
        <f t="shared" si="700"/>
        <v>0</v>
      </c>
      <c r="AG340" s="353">
        <f>AG325</f>
        <v>0</v>
      </c>
      <c r="AH340" s="353">
        <f t="shared" si="700"/>
        <v>0</v>
      </c>
      <c r="AI340" s="353">
        <f t="shared" si="700"/>
        <v>0</v>
      </c>
      <c r="AJ340" s="353">
        <f t="shared" si="700"/>
        <v>0</v>
      </c>
      <c r="AK340" s="353">
        <f t="shared" si="700"/>
        <v>0</v>
      </c>
      <c r="AL340" s="353">
        <f t="shared" si="700"/>
        <v>0</v>
      </c>
      <c r="AM340" s="353">
        <f t="shared" si="700"/>
        <v>0</v>
      </c>
      <c r="AN340" s="353">
        <f t="shared" si="700"/>
        <v>0</v>
      </c>
      <c r="AO340" s="353">
        <f t="shared" si="700"/>
        <v>0</v>
      </c>
      <c r="AP340" s="353">
        <f t="shared" si="700"/>
        <v>0</v>
      </c>
      <c r="AQ340" s="353">
        <f t="shared" si="700"/>
        <v>0</v>
      </c>
      <c r="AR340" s="353">
        <f t="shared" si="700"/>
        <v>0</v>
      </c>
      <c r="AS340" s="353">
        <f t="shared" si="700"/>
        <v>0</v>
      </c>
      <c r="AT340" s="353">
        <f t="shared" si="700"/>
        <v>0</v>
      </c>
      <c r="AU340" s="353">
        <f t="shared" si="700"/>
        <v>0</v>
      </c>
      <c r="AV340" s="353">
        <f t="shared" si="700"/>
        <v>0</v>
      </c>
      <c r="AW340" s="353">
        <f t="shared" si="700"/>
        <v>0</v>
      </c>
      <c r="AX340" s="353">
        <f t="shared" si="700"/>
        <v>0</v>
      </c>
      <c r="AY340" s="353">
        <f t="shared" si="700"/>
        <v>0</v>
      </c>
      <c r="AZ340" s="353">
        <f t="shared" si="700"/>
        <v>0</v>
      </c>
      <c r="BA340" s="353">
        <f t="shared" si="700"/>
        <v>0</v>
      </c>
      <c r="BB340" s="353">
        <f t="shared" si="700"/>
        <v>0</v>
      </c>
      <c r="BC340" s="353">
        <f t="shared" si="700"/>
        <v>0</v>
      </c>
      <c r="BD340" s="353">
        <f t="shared" si="700"/>
        <v>0</v>
      </c>
      <c r="BE340" s="353">
        <f t="shared" si="700"/>
        <v>0</v>
      </c>
      <c r="BF340" s="353">
        <f t="shared" si="700"/>
        <v>0</v>
      </c>
      <c r="BG340" s="353">
        <f t="shared" si="700"/>
        <v>0</v>
      </c>
      <c r="BH340" s="353">
        <f t="shared" si="700"/>
        <v>0</v>
      </c>
      <c r="BI340" s="353">
        <f t="shared" si="700"/>
        <v>0</v>
      </c>
      <c r="BJ340" s="353">
        <f t="shared" si="700"/>
        <v>0</v>
      </c>
      <c r="BK340" s="353">
        <f t="shared" si="700"/>
        <v>0</v>
      </c>
      <c r="BL340" s="353">
        <f t="shared" si="700"/>
        <v>0</v>
      </c>
      <c r="BM340" s="353">
        <f t="shared" si="700"/>
        <v>0</v>
      </c>
      <c r="BN340" s="353">
        <f t="shared" si="700"/>
        <v>0</v>
      </c>
      <c r="BO340" s="250" t="s">
        <v>1078</v>
      </c>
    </row>
    <row r="341" spans="2:67" hidden="1" outlineLevel="1">
      <c r="B341" s="51" t="s">
        <v>1114</v>
      </c>
      <c r="C341" s="251">
        <f t="shared" si="645"/>
        <v>0</v>
      </c>
      <c r="D341" s="251">
        <f t="shared" si="646"/>
        <v>0</v>
      </c>
      <c r="E341" s="251">
        <f t="shared" si="647"/>
        <v>0</v>
      </c>
      <c r="F341" s="251">
        <f t="shared" si="648"/>
        <v>0</v>
      </c>
      <c r="G341" s="251">
        <f t="shared" si="649"/>
        <v>0</v>
      </c>
      <c r="H341" s="251">
        <f t="shared" si="650"/>
        <v>0</v>
      </c>
      <c r="I341" s="251">
        <f t="shared" si="651"/>
        <v>0</v>
      </c>
      <c r="J341" s="251">
        <f t="shared" si="652"/>
        <v>0</v>
      </c>
      <c r="K341" s="251">
        <f t="shared" si="653"/>
        <v>0</v>
      </c>
      <c r="L341" s="251">
        <f t="shared" si="654"/>
        <v>0</v>
      </c>
      <c r="M341" s="251">
        <f t="shared" si="655"/>
        <v>0</v>
      </c>
      <c r="N341" s="251">
        <f t="shared" si="656"/>
        <v>0</v>
      </c>
      <c r="O341" s="251">
        <f t="shared" si="657"/>
        <v>0</v>
      </c>
      <c r="P341" s="251">
        <f t="shared" si="658"/>
        <v>0</v>
      </c>
      <c r="Q341" s="251">
        <f t="shared" si="659"/>
        <v>0</v>
      </c>
      <c r="R341" s="441">
        <f t="shared" si="660"/>
        <v>0</v>
      </c>
      <c r="S341" s="353">
        <f t="shared" ref="S341:BN341" si="701">S326</f>
        <v>0</v>
      </c>
      <c r="T341" s="353">
        <f t="shared" si="701"/>
        <v>0</v>
      </c>
      <c r="U341" s="353">
        <f t="shared" si="701"/>
        <v>0</v>
      </c>
      <c r="V341" s="353">
        <f t="shared" si="701"/>
        <v>0</v>
      </c>
      <c r="W341" s="353">
        <f t="shared" si="701"/>
        <v>0</v>
      </c>
      <c r="X341" s="353">
        <f t="shared" si="701"/>
        <v>0</v>
      </c>
      <c r="Y341" s="353">
        <f t="shared" si="701"/>
        <v>0</v>
      </c>
      <c r="Z341" s="353">
        <f t="shared" si="701"/>
        <v>0</v>
      </c>
      <c r="AA341" s="353">
        <f t="shared" si="701"/>
        <v>0</v>
      </c>
      <c r="AB341" s="353">
        <f t="shared" si="701"/>
        <v>0</v>
      </c>
      <c r="AC341" s="353">
        <f t="shared" si="701"/>
        <v>0</v>
      </c>
      <c r="AD341" s="353">
        <f t="shared" si="701"/>
        <v>0</v>
      </c>
      <c r="AE341" s="353">
        <f t="shared" si="701"/>
        <v>0</v>
      </c>
      <c r="AF341" s="353">
        <f t="shared" si="701"/>
        <v>0</v>
      </c>
      <c r="AG341" s="353">
        <f t="shared" si="701"/>
        <v>0</v>
      </c>
      <c r="AH341" s="353">
        <f t="shared" si="701"/>
        <v>0</v>
      </c>
      <c r="AI341" s="353">
        <f t="shared" si="701"/>
        <v>0</v>
      </c>
      <c r="AJ341" s="353">
        <f t="shared" si="701"/>
        <v>0</v>
      </c>
      <c r="AK341" s="353">
        <f t="shared" si="701"/>
        <v>0</v>
      </c>
      <c r="AL341" s="353">
        <f t="shared" si="701"/>
        <v>0</v>
      </c>
      <c r="AM341" s="353">
        <f t="shared" si="701"/>
        <v>0</v>
      </c>
      <c r="AN341" s="353">
        <f t="shared" si="701"/>
        <v>0</v>
      </c>
      <c r="AO341" s="353">
        <f t="shared" si="701"/>
        <v>0</v>
      </c>
      <c r="AP341" s="353">
        <f t="shared" si="701"/>
        <v>0</v>
      </c>
      <c r="AQ341" s="353">
        <f t="shared" si="701"/>
        <v>0</v>
      </c>
      <c r="AR341" s="353">
        <f t="shared" si="701"/>
        <v>0</v>
      </c>
      <c r="AS341" s="353">
        <f t="shared" si="701"/>
        <v>0</v>
      </c>
      <c r="AT341" s="353">
        <f t="shared" si="701"/>
        <v>0</v>
      </c>
      <c r="AU341" s="353">
        <f t="shared" si="701"/>
        <v>0</v>
      </c>
      <c r="AV341" s="353">
        <f t="shared" si="701"/>
        <v>0</v>
      </c>
      <c r="AW341" s="353">
        <f t="shared" si="701"/>
        <v>0</v>
      </c>
      <c r="AX341" s="353">
        <f t="shared" si="701"/>
        <v>0</v>
      </c>
      <c r="AY341" s="353">
        <f t="shared" si="701"/>
        <v>0</v>
      </c>
      <c r="AZ341" s="353">
        <f t="shared" si="701"/>
        <v>0</v>
      </c>
      <c r="BA341" s="353">
        <f t="shared" si="701"/>
        <v>0</v>
      </c>
      <c r="BB341" s="353">
        <f t="shared" si="701"/>
        <v>0</v>
      </c>
      <c r="BC341" s="353">
        <f t="shared" si="701"/>
        <v>0</v>
      </c>
      <c r="BD341" s="353">
        <f t="shared" si="701"/>
        <v>0</v>
      </c>
      <c r="BE341" s="353">
        <f t="shared" si="701"/>
        <v>0</v>
      </c>
      <c r="BF341" s="353">
        <f t="shared" si="701"/>
        <v>0</v>
      </c>
      <c r="BG341" s="353">
        <f t="shared" si="701"/>
        <v>0</v>
      </c>
      <c r="BH341" s="353">
        <f t="shared" si="701"/>
        <v>0</v>
      </c>
      <c r="BI341" s="353">
        <f t="shared" si="701"/>
        <v>0</v>
      </c>
      <c r="BJ341" s="353">
        <f t="shared" si="701"/>
        <v>0</v>
      </c>
      <c r="BK341" s="353">
        <f t="shared" si="701"/>
        <v>0</v>
      </c>
      <c r="BL341" s="353">
        <f t="shared" si="701"/>
        <v>0</v>
      </c>
      <c r="BM341" s="353">
        <f t="shared" si="701"/>
        <v>0</v>
      </c>
      <c r="BN341" s="353">
        <f t="shared" si="701"/>
        <v>0</v>
      </c>
      <c r="BO341" s="252"/>
    </row>
    <row r="342" spans="2:67" hidden="1" outlineLevel="1">
      <c r="B342" s="52" t="s">
        <v>1115</v>
      </c>
      <c r="C342" s="253">
        <f t="shared" si="645"/>
        <v>0</v>
      </c>
      <c r="D342" s="253">
        <f t="shared" si="646"/>
        <v>0</v>
      </c>
      <c r="E342" s="253">
        <f t="shared" si="647"/>
        <v>0</v>
      </c>
      <c r="F342" s="253">
        <f t="shared" si="648"/>
        <v>0</v>
      </c>
      <c r="G342" s="253">
        <f t="shared" si="649"/>
        <v>0</v>
      </c>
      <c r="H342" s="253">
        <f t="shared" si="650"/>
        <v>0</v>
      </c>
      <c r="I342" s="253">
        <f t="shared" si="651"/>
        <v>0</v>
      </c>
      <c r="J342" s="253">
        <f t="shared" si="652"/>
        <v>0</v>
      </c>
      <c r="K342" s="253">
        <f t="shared" si="653"/>
        <v>0</v>
      </c>
      <c r="L342" s="253">
        <f t="shared" si="654"/>
        <v>0</v>
      </c>
      <c r="M342" s="253">
        <f t="shared" si="655"/>
        <v>0</v>
      </c>
      <c r="N342" s="253">
        <f t="shared" si="656"/>
        <v>0</v>
      </c>
      <c r="O342" s="253">
        <f t="shared" si="657"/>
        <v>0</v>
      </c>
      <c r="P342" s="253">
        <f t="shared" si="658"/>
        <v>0</v>
      </c>
      <c r="Q342" s="253">
        <f t="shared" si="659"/>
        <v>0</v>
      </c>
      <c r="R342" s="442">
        <f t="shared" si="660"/>
        <v>0</v>
      </c>
      <c r="S342" s="353">
        <f t="shared" ref="S342:BN342" si="702">S327</f>
        <v>0</v>
      </c>
      <c r="T342" s="353">
        <f t="shared" si="702"/>
        <v>0</v>
      </c>
      <c r="U342" s="353">
        <f t="shared" si="702"/>
        <v>0</v>
      </c>
      <c r="V342" s="353">
        <f t="shared" si="702"/>
        <v>0</v>
      </c>
      <c r="W342" s="353">
        <f t="shared" si="702"/>
        <v>0</v>
      </c>
      <c r="X342" s="353">
        <f t="shared" si="702"/>
        <v>0</v>
      </c>
      <c r="Y342" s="353">
        <f t="shared" si="702"/>
        <v>0</v>
      </c>
      <c r="Z342" s="353">
        <f t="shared" si="702"/>
        <v>0</v>
      </c>
      <c r="AA342" s="353">
        <f t="shared" si="702"/>
        <v>0</v>
      </c>
      <c r="AB342" s="353">
        <f t="shared" si="702"/>
        <v>0</v>
      </c>
      <c r="AC342" s="353">
        <f t="shared" si="702"/>
        <v>0</v>
      </c>
      <c r="AD342" s="353">
        <f t="shared" si="702"/>
        <v>0</v>
      </c>
      <c r="AE342" s="353">
        <f t="shared" si="702"/>
        <v>0</v>
      </c>
      <c r="AF342" s="353">
        <f t="shared" si="702"/>
        <v>0</v>
      </c>
      <c r="AG342" s="353">
        <f t="shared" si="702"/>
        <v>0</v>
      </c>
      <c r="AH342" s="353">
        <f t="shared" si="702"/>
        <v>0</v>
      </c>
      <c r="AI342" s="353">
        <f t="shared" si="702"/>
        <v>0</v>
      </c>
      <c r="AJ342" s="353">
        <f t="shared" si="702"/>
        <v>0</v>
      </c>
      <c r="AK342" s="353">
        <f t="shared" si="702"/>
        <v>0</v>
      </c>
      <c r="AL342" s="353">
        <f t="shared" si="702"/>
        <v>0</v>
      </c>
      <c r="AM342" s="353">
        <f t="shared" si="702"/>
        <v>0</v>
      </c>
      <c r="AN342" s="353">
        <f t="shared" si="702"/>
        <v>0</v>
      </c>
      <c r="AO342" s="353">
        <f t="shared" si="702"/>
        <v>0</v>
      </c>
      <c r="AP342" s="353">
        <f t="shared" si="702"/>
        <v>0</v>
      </c>
      <c r="AQ342" s="353">
        <f t="shared" si="702"/>
        <v>0</v>
      </c>
      <c r="AR342" s="353">
        <f t="shared" si="702"/>
        <v>0</v>
      </c>
      <c r="AS342" s="353">
        <f t="shared" si="702"/>
        <v>0</v>
      </c>
      <c r="AT342" s="353">
        <f t="shared" si="702"/>
        <v>0</v>
      </c>
      <c r="AU342" s="353">
        <f t="shared" si="702"/>
        <v>0</v>
      </c>
      <c r="AV342" s="353">
        <f t="shared" si="702"/>
        <v>0</v>
      </c>
      <c r="AW342" s="353">
        <f t="shared" si="702"/>
        <v>0</v>
      </c>
      <c r="AX342" s="353">
        <f t="shared" si="702"/>
        <v>0</v>
      </c>
      <c r="AY342" s="353">
        <f t="shared" si="702"/>
        <v>0</v>
      </c>
      <c r="AZ342" s="353">
        <f t="shared" si="702"/>
        <v>0</v>
      </c>
      <c r="BA342" s="353">
        <f t="shared" si="702"/>
        <v>0</v>
      </c>
      <c r="BB342" s="353">
        <f t="shared" si="702"/>
        <v>0</v>
      </c>
      <c r="BC342" s="353">
        <f t="shared" si="702"/>
        <v>0</v>
      </c>
      <c r="BD342" s="353">
        <f t="shared" si="702"/>
        <v>0</v>
      </c>
      <c r="BE342" s="353">
        <f t="shared" si="702"/>
        <v>0</v>
      </c>
      <c r="BF342" s="353">
        <f t="shared" si="702"/>
        <v>0</v>
      </c>
      <c r="BG342" s="353">
        <f t="shared" si="702"/>
        <v>0</v>
      </c>
      <c r="BH342" s="353">
        <f t="shared" si="702"/>
        <v>0</v>
      </c>
      <c r="BI342" s="353">
        <f t="shared" si="702"/>
        <v>0</v>
      </c>
      <c r="BJ342" s="353">
        <f t="shared" si="702"/>
        <v>0</v>
      </c>
      <c r="BK342" s="353">
        <f t="shared" si="702"/>
        <v>0</v>
      </c>
      <c r="BL342" s="353">
        <f t="shared" si="702"/>
        <v>0</v>
      </c>
      <c r="BM342" s="353">
        <f t="shared" si="702"/>
        <v>0</v>
      </c>
      <c r="BN342" s="353">
        <f t="shared" si="702"/>
        <v>0</v>
      </c>
      <c r="BO342" s="252"/>
    </row>
    <row r="343" spans="2:67" ht="24.75" hidden="1" outlineLevel="2">
      <c r="B343" s="50" t="str">
        <f>"Grazing Intensity 3
"&amp;$B$202&amp;": Ewe Lambs"</f>
        <v>Grazing Intensity 3
Standard (7mo): Ewe Lambs</v>
      </c>
      <c r="C343" s="248">
        <f t="shared" si="645"/>
        <v>0</v>
      </c>
      <c r="D343" s="248">
        <f t="shared" si="646"/>
        <v>0</v>
      </c>
      <c r="E343" s="248">
        <f t="shared" si="647"/>
        <v>0</v>
      </c>
      <c r="F343" s="248">
        <f t="shared" si="648"/>
        <v>0</v>
      </c>
      <c r="G343" s="248">
        <f t="shared" si="649"/>
        <v>0</v>
      </c>
      <c r="H343" s="248">
        <f t="shared" si="650"/>
        <v>0</v>
      </c>
      <c r="I343" s="248">
        <f t="shared" si="651"/>
        <v>0</v>
      </c>
      <c r="J343" s="248">
        <f t="shared" si="652"/>
        <v>0</v>
      </c>
      <c r="K343" s="248">
        <f t="shared" si="653"/>
        <v>0</v>
      </c>
      <c r="L343" s="248">
        <f t="shared" si="654"/>
        <v>0</v>
      </c>
      <c r="M343" s="248">
        <f t="shared" si="655"/>
        <v>0</v>
      </c>
      <c r="N343" s="248">
        <f t="shared" si="656"/>
        <v>0</v>
      </c>
      <c r="O343" s="248">
        <f t="shared" si="657"/>
        <v>0</v>
      </c>
      <c r="P343" s="248">
        <f t="shared" si="658"/>
        <v>0</v>
      </c>
      <c r="Q343" s="248">
        <f t="shared" si="659"/>
        <v>0</v>
      </c>
      <c r="R343" s="440">
        <f t="shared" si="660"/>
        <v>0</v>
      </c>
      <c r="S343" s="451"/>
      <c r="T343" s="249"/>
      <c r="U343" s="249"/>
      <c r="V343" s="249"/>
      <c r="W343" s="249"/>
      <c r="X343" s="249"/>
      <c r="Y343" s="249"/>
      <c r="Z343" s="249"/>
      <c r="AA343" s="249"/>
      <c r="AB343" s="249"/>
      <c r="AC343" s="249"/>
      <c r="AD343" s="249"/>
      <c r="AE343" s="249"/>
      <c r="AF343" s="249"/>
      <c r="AG343" s="249"/>
      <c r="AH343" s="462"/>
      <c r="AI343" s="451"/>
      <c r="AJ343" s="249"/>
      <c r="AK343" s="249"/>
      <c r="AL343" s="249"/>
      <c r="AM343" s="249"/>
      <c r="AN343" s="249"/>
      <c r="AO343" s="249"/>
      <c r="AP343" s="249"/>
      <c r="AQ343" s="249"/>
      <c r="AR343" s="249"/>
      <c r="AS343" s="249"/>
      <c r="AT343" s="249"/>
      <c r="AU343" s="249"/>
      <c r="AV343" s="249"/>
      <c r="AW343" s="249"/>
      <c r="AX343" s="462"/>
      <c r="AY343" s="451"/>
      <c r="AZ343" s="249"/>
      <c r="BA343" s="249"/>
      <c r="BB343" s="249"/>
      <c r="BC343" s="249"/>
      <c r="BD343" s="249"/>
      <c r="BE343" s="249"/>
      <c r="BF343" s="249"/>
      <c r="BG343" s="249"/>
      <c r="BH343" s="249"/>
      <c r="BI343" s="249"/>
      <c r="BJ343" s="249"/>
      <c r="BK343" s="249"/>
      <c r="BL343" s="249"/>
      <c r="BM343" s="249"/>
      <c r="BN343" s="462"/>
      <c r="BO343" s="250" t="s">
        <v>1078</v>
      </c>
    </row>
    <row r="344" spans="2:67" hidden="1" outlineLevel="2">
      <c r="B344" s="51" t="s">
        <v>1114</v>
      </c>
      <c r="C344" s="251">
        <f t="shared" si="645"/>
        <v>0</v>
      </c>
      <c r="D344" s="251">
        <f t="shared" si="646"/>
        <v>0</v>
      </c>
      <c r="E344" s="251">
        <f t="shared" si="647"/>
        <v>0</v>
      </c>
      <c r="F344" s="251">
        <f t="shared" si="648"/>
        <v>0</v>
      </c>
      <c r="G344" s="251">
        <f t="shared" si="649"/>
        <v>0</v>
      </c>
      <c r="H344" s="251">
        <f t="shared" si="650"/>
        <v>0</v>
      </c>
      <c r="I344" s="251">
        <f t="shared" si="651"/>
        <v>0</v>
      </c>
      <c r="J344" s="251">
        <f t="shared" si="652"/>
        <v>0</v>
      </c>
      <c r="K344" s="251">
        <f t="shared" si="653"/>
        <v>0</v>
      </c>
      <c r="L344" s="251">
        <f t="shared" si="654"/>
        <v>0</v>
      </c>
      <c r="M344" s="251">
        <f t="shared" si="655"/>
        <v>0</v>
      </c>
      <c r="N344" s="251">
        <f t="shared" si="656"/>
        <v>0</v>
      </c>
      <c r="O344" s="251">
        <f t="shared" si="657"/>
        <v>0</v>
      </c>
      <c r="P344" s="251">
        <f t="shared" si="658"/>
        <v>0</v>
      </c>
      <c r="Q344" s="251">
        <f t="shared" si="659"/>
        <v>0</v>
      </c>
      <c r="R344" s="441">
        <f t="shared" si="660"/>
        <v>0</v>
      </c>
      <c r="S344" s="452"/>
      <c r="T344" s="453"/>
      <c r="U344" s="453"/>
      <c r="V344" s="453"/>
      <c r="W344" s="453"/>
      <c r="X344" s="453"/>
      <c r="Y344" s="453"/>
      <c r="Z344" s="453"/>
      <c r="AA344" s="453"/>
      <c r="AB344" s="453"/>
      <c r="AC344" s="453"/>
      <c r="AD344" s="453"/>
      <c r="AE344" s="453"/>
      <c r="AF344" s="453"/>
      <c r="AG344" s="453"/>
      <c r="AH344" s="463"/>
      <c r="AI344" s="452"/>
      <c r="AJ344" s="453"/>
      <c r="AK344" s="453"/>
      <c r="AL344" s="453"/>
      <c r="AM344" s="453"/>
      <c r="AN344" s="453"/>
      <c r="AO344" s="453"/>
      <c r="AP344" s="453"/>
      <c r="AQ344" s="453"/>
      <c r="AR344" s="453"/>
      <c r="AS344" s="453"/>
      <c r="AT344" s="453"/>
      <c r="AU344" s="453"/>
      <c r="AV344" s="453"/>
      <c r="AW344" s="453"/>
      <c r="AX344" s="463"/>
      <c r="AY344" s="452"/>
      <c r="AZ344" s="453"/>
      <c r="BA344" s="453"/>
      <c r="BB344" s="453"/>
      <c r="BC344" s="453"/>
      <c r="BD344" s="453"/>
      <c r="BE344" s="453"/>
      <c r="BF344" s="453"/>
      <c r="BG344" s="453"/>
      <c r="BH344" s="453"/>
      <c r="BI344" s="453"/>
      <c r="BJ344" s="453"/>
      <c r="BK344" s="453"/>
      <c r="BL344" s="453"/>
      <c r="BM344" s="453"/>
      <c r="BN344" s="463"/>
      <c r="BO344" s="252"/>
    </row>
    <row r="345" spans="2:67" hidden="1" outlineLevel="2">
      <c r="B345" s="52" t="s">
        <v>1115</v>
      </c>
      <c r="C345" s="253">
        <f t="shared" si="645"/>
        <v>0</v>
      </c>
      <c r="D345" s="253">
        <f t="shared" si="646"/>
        <v>0</v>
      </c>
      <c r="E345" s="253">
        <f t="shared" si="647"/>
        <v>0</v>
      </c>
      <c r="F345" s="253">
        <f t="shared" si="648"/>
        <v>0</v>
      </c>
      <c r="G345" s="253">
        <f t="shared" si="649"/>
        <v>0</v>
      </c>
      <c r="H345" s="253">
        <f t="shared" si="650"/>
        <v>0</v>
      </c>
      <c r="I345" s="253">
        <f t="shared" si="651"/>
        <v>0</v>
      </c>
      <c r="J345" s="253">
        <f t="shared" si="652"/>
        <v>0</v>
      </c>
      <c r="K345" s="253">
        <f t="shared" si="653"/>
        <v>0</v>
      </c>
      <c r="L345" s="253">
        <f t="shared" si="654"/>
        <v>0</v>
      </c>
      <c r="M345" s="253">
        <f t="shared" si="655"/>
        <v>0</v>
      </c>
      <c r="N345" s="253">
        <f t="shared" si="656"/>
        <v>0</v>
      </c>
      <c r="O345" s="253">
        <f t="shared" si="657"/>
        <v>0</v>
      </c>
      <c r="P345" s="253">
        <f t="shared" si="658"/>
        <v>0</v>
      </c>
      <c r="Q345" s="253">
        <f t="shared" si="659"/>
        <v>0</v>
      </c>
      <c r="R345" s="442">
        <f t="shared" si="660"/>
        <v>0</v>
      </c>
      <c r="S345" s="454"/>
      <c r="T345" s="254"/>
      <c r="U345" s="254"/>
      <c r="V345" s="254"/>
      <c r="W345" s="254"/>
      <c r="X345" s="254"/>
      <c r="Y345" s="254"/>
      <c r="Z345" s="254"/>
      <c r="AA345" s="254"/>
      <c r="AB345" s="254"/>
      <c r="AC345" s="254"/>
      <c r="AD345" s="254"/>
      <c r="AE345" s="254"/>
      <c r="AF345" s="254"/>
      <c r="AG345" s="254"/>
      <c r="AH345" s="464"/>
      <c r="AI345" s="454"/>
      <c r="AJ345" s="254"/>
      <c r="AK345" s="254"/>
      <c r="AL345" s="254"/>
      <c r="AM345" s="254"/>
      <c r="AN345" s="254"/>
      <c r="AO345" s="254"/>
      <c r="AP345" s="254"/>
      <c r="AQ345" s="254"/>
      <c r="AR345" s="254"/>
      <c r="AS345" s="254"/>
      <c r="AT345" s="254"/>
      <c r="AU345" s="254"/>
      <c r="AV345" s="254"/>
      <c r="AW345" s="254"/>
      <c r="AX345" s="464"/>
      <c r="AY345" s="454"/>
      <c r="AZ345" s="254"/>
      <c r="BA345" s="254"/>
      <c r="BB345" s="254"/>
      <c r="BC345" s="254"/>
      <c r="BD345" s="254"/>
      <c r="BE345" s="254"/>
      <c r="BF345" s="254"/>
      <c r="BG345" s="254"/>
      <c r="BH345" s="254"/>
      <c r="BI345" s="254"/>
      <c r="BJ345" s="254"/>
      <c r="BK345" s="254"/>
      <c r="BL345" s="254"/>
      <c r="BM345" s="254"/>
      <c r="BN345" s="464"/>
      <c r="BO345" s="252"/>
    </row>
    <row r="346" spans="2:67" hidden="1" outlineLevel="2">
      <c r="B346" s="50" t="str">
        <f t="shared" ref="B346" si="703">$B$203&amp;": Ewe Lambs"</f>
        <v>Early: Ewe Lambs</v>
      </c>
      <c r="C346" s="248">
        <f t="shared" si="645"/>
        <v>0</v>
      </c>
      <c r="D346" s="248">
        <f t="shared" si="646"/>
        <v>0</v>
      </c>
      <c r="E346" s="248">
        <f t="shared" si="647"/>
        <v>0</v>
      </c>
      <c r="F346" s="248">
        <f t="shared" si="648"/>
        <v>0</v>
      </c>
      <c r="G346" s="248">
        <f t="shared" si="649"/>
        <v>0</v>
      </c>
      <c r="H346" s="248">
        <f t="shared" si="650"/>
        <v>0</v>
      </c>
      <c r="I346" s="248">
        <f t="shared" si="651"/>
        <v>0</v>
      </c>
      <c r="J346" s="248">
        <f t="shared" si="652"/>
        <v>0</v>
      </c>
      <c r="K346" s="248">
        <f t="shared" si="653"/>
        <v>0</v>
      </c>
      <c r="L346" s="248">
        <f t="shared" si="654"/>
        <v>0</v>
      </c>
      <c r="M346" s="248">
        <f t="shared" si="655"/>
        <v>0</v>
      </c>
      <c r="N346" s="248">
        <f t="shared" si="656"/>
        <v>0</v>
      </c>
      <c r="O346" s="248">
        <f t="shared" si="657"/>
        <v>0</v>
      </c>
      <c r="P346" s="248">
        <f t="shared" si="658"/>
        <v>0</v>
      </c>
      <c r="Q346" s="248">
        <f t="shared" si="659"/>
        <v>0</v>
      </c>
      <c r="R346" s="440">
        <f t="shared" si="660"/>
        <v>0</v>
      </c>
      <c r="S346" s="451"/>
      <c r="T346" s="249"/>
      <c r="U346" s="249"/>
      <c r="V346" s="249"/>
      <c r="W346" s="249"/>
      <c r="X346" s="249"/>
      <c r="Y346" s="249"/>
      <c r="Z346" s="249"/>
      <c r="AA346" s="249"/>
      <c r="AB346" s="249"/>
      <c r="AC346" s="249"/>
      <c r="AD346" s="249"/>
      <c r="AE346" s="249"/>
      <c r="AF346" s="249"/>
      <c r="AG346" s="249"/>
      <c r="AH346" s="462"/>
      <c r="AI346" s="451"/>
      <c r="AJ346" s="249"/>
      <c r="AK346" s="249"/>
      <c r="AL346" s="249"/>
      <c r="AM346" s="249"/>
      <c r="AN346" s="249"/>
      <c r="AO346" s="249"/>
      <c r="AP346" s="249"/>
      <c r="AQ346" s="249"/>
      <c r="AR346" s="249"/>
      <c r="AS346" s="249"/>
      <c r="AT346" s="249"/>
      <c r="AU346" s="249"/>
      <c r="AV346" s="249"/>
      <c r="AW346" s="249"/>
      <c r="AX346" s="462"/>
      <c r="AY346" s="451"/>
      <c r="AZ346" s="249"/>
      <c r="BA346" s="249"/>
      <c r="BB346" s="249"/>
      <c r="BC346" s="249"/>
      <c r="BD346" s="249"/>
      <c r="BE346" s="249"/>
      <c r="BF346" s="249"/>
      <c r="BG346" s="249"/>
      <c r="BH346" s="249"/>
      <c r="BI346" s="249"/>
      <c r="BJ346" s="249"/>
      <c r="BK346" s="249"/>
      <c r="BL346" s="249"/>
      <c r="BM346" s="249"/>
      <c r="BN346" s="462"/>
      <c r="BO346" s="250" t="s">
        <v>1078</v>
      </c>
    </row>
    <row r="347" spans="2:67" hidden="1" outlineLevel="2">
      <c r="B347" s="51" t="s">
        <v>1114</v>
      </c>
      <c r="C347" s="251">
        <f t="shared" si="645"/>
        <v>0</v>
      </c>
      <c r="D347" s="251">
        <f t="shared" si="646"/>
        <v>0</v>
      </c>
      <c r="E347" s="251">
        <f t="shared" si="647"/>
        <v>0</v>
      </c>
      <c r="F347" s="251">
        <f t="shared" si="648"/>
        <v>0</v>
      </c>
      <c r="G347" s="251">
        <f t="shared" si="649"/>
        <v>0</v>
      </c>
      <c r="H347" s="251">
        <f t="shared" si="650"/>
        <v>0</v>
      </c>
      <c r="I347" s="251">
        <f t="shared" si="651"/>
        <v>0</v>
      </c>
      <c r="J347" s="251">
        <f t="shared" si="652"/>
        <v>0</v>
      </c>
      <c r="K347" s="251">
        <f t="shared" si="653"/>
        <v>0</v>
      </c>
      <c r="L347" s="251">
        <f t="shared" si="654"/>
        <v>0</v>
      </c>
      <c r="M347" s="251">
        <f t="shared" si="655"/>
        <v>0</v>
      </c>
      <c r="N347" s="251">
        <f t="shared" si="656"/>
        <v>0</v>
      </c>
      <c r="O347" s="251">
        <f t="shared" si="657"/>
        <v>0</v>
      </c>
      <c r="P347" s="251">
        <f t="shared" si="658"/>
        <v>0</v>
      </c>
      <c r="Q347" s="251">
        <f t="shared" si="659"/>
        <v>0</v>
      </c>
      <c r="R347" s="441">
        <f t="shared" si="660"/>
        <v>0</v>
      </c>
      <c r="S347" s="452"/>
      <c r="T347" s="453"/>
      <c r="U347" s="453"/>
      <c r="V347" s="453"/>
      <c r="W347" s="453"/>
      <c r="X347" s="453"/>
      <c r="Y347" s="453"/>
      <c r="Z347" s="453"/>
      <c r="AA347" s="453"/>
      <c r="AB347" s="453"/>
      <c r="AC347" s="453"/>
      <c r="AD347" s="453"/>
      <c r="AE347" s="453"/>
      <c r="AF347" s="453"/>
      <c r="AG347" s="453"/>
      <c r="AH347" s="463"/>
      <c r="AI347" s="452"/>
      <c r="AJ347" s="453"/>
      <c r="AK347" s="453"/>
      <c r="AL347" s="453"/>
      <c r="AM347" s="453"/>
      <c r="AN347" s="453"/>
      <c r="AO347" s="453"/>
      <c r="AP347" s="453"/>
      <c r="AQ347" s="453"/>
      <c r="AR347" s="453"/>
      <c r="AS347" s="453"/>
      <c r="AT347" s="453"/>
      <c r="AU347" s="453"/>
      <c r="AV347" s="453"/>
      <c r="AW347" s="453"/>
      <c r="AX347" s="463"/>
      <c r="AY347" s="452"/>
      <c r="AZ347" s="453"/>
      <c r="BA347" s="453"/>
      <c r="BB347" s="453"/>
      <c r="BC347" s="453"/>
      <c r="BD347" s="453"/>
      <c r="BE347" s="453"/>
      <c r="BF347" s="453"/>
      <c r="BG347" s="453"/>
      <c r="BH347" s="453"/>
      <c r="BI347" s="453"/>
      <c r="BJ347" s="453"/>
      <c r="BK347" s="453"/>
      <c r="BL347" s="453"/>
      <c r="BM347" s="453"/>
      <c r="BN347" s="463"/>
      <c r="BO347" s="252"/>
    </row>
    <row r="348" spans="2:67" hidden="1" outlineLevel="2">
      <c r="B348" s="52" t="s">
        <v>1115</v>
      </c>
      <c r="C348" s="253">
        <f t="shared" si="645"/>
        <v>0</v>
      </c>
      <c r="D348" s="253">
        <f t="shared" si="646"/>
        <v>0</v>
      </c>
      <c r="E348" s="253">
        <f t="shared" si="647"/>
        <v>0</v>
      </c>
      <c r="F348" s="253">
        <f t="shared" si="648"/>
        <v>0</v>
      </c>
      <c r="G348" s="253">
        <f t="shared" si="649"/>
        <v>0</v>
      </c>
      <c r="H348" s="253">
        <f t="shared" si="650"/>
        <v>0</v>
      </c>
      <c r="I348" s="253">
        <f t="shared" si="651"/>
        <v>0</v>
      </c>
      <c r="J348" s="253">
        <f t="shared" si="652"/>
        <v>0</v>
      </c>
      <c r="K348" s="253">
        <f t="shared" si="653"/>
        <v>0</v>
      </c>
      <c r="L348" s="253">
        <f t="shared" si="654"/>
        <v>0</v>
      </c>
      <c r="M348" s="253">
        <f t="shared" si="655"/>
        <v>0</v>
      </c>
      <c r="N348" s="253">
        <f t="shared" si="656"/>
        <v>0</v>
      </c>
      <c r="O348" s="253">
        <f t="shared" si="657"/>
        <v>0</v>
      </c>
      <c r="P348" s="253">
        <f t="shared" si="658"/>
        <v>0</v>
      </c>
      <c r="Q348" s="253">
        <f t="shared" si="659"/>
        <v>0</v>
      </c>
      <c r="R348" s="442">
        <f t="shared" si="660"/>
        <v>0</v>
      </c>
      <c r="S348" s="454"/>
      <c r="T348" s="254"/>
      <c r="U348" s="254"/>
      <c r="V348" s="254"/>
      <c r="W348" s="254"/>
      <c r="X348" s="254"/>
      <c r="Y348" s="254"/>
      <c r="Z348" s="254"/>
      <c r="AA348" s="254"/>
      <c r="AB348" s="254"/>
      <c r="AC348" s="254"/>
      <c r="AD348" s="254"/>
      <c r="AE348" s="254"/>
      <c r="AF348" s="254"/>
      <c r="AG348" s="254"/>
      <c r="AH348" s="464"/>
      <c r="AI348" s="454"/>
      <c r="AJ348" s="254"/>
      <c r="AK348" s="254"/>
      <c r="AL348" s="254"/>
      <c r="AM348" s="254"/>
      <c r="AN348" s="254"/>
      <c r="AO348" s="254"/>
      <c r="AP348" s="254"/>
      <c r="AQ348" s="254"/>
      <c r="AR348" s="254"/>
      <c r="AS348" s="254"/>
      <c r="AT348" s="254"/>
      <c r="AU348" s="254"/>
      <c r="AV348" s="254"/>
      <c r="AW348" s="254"/>
      <c r="AX348" s="464"/>
      <c r="AY348" s="454"/>
      <c r="AZ348" s="254"/>
      <c r="BA348" s="254"/>
      <c r="BB348" s="254"/>
      <c r="BC348" s="254"/>
      <c r="BD348" s="254"/>
      <c r="BE348" s="254"/>
      <c r="BF348" s="254"/>
      <c r="BG348" s="254"/>
      <c r="BH348" s="254"/>
      <c r="BI348" s="254"/>
      <c r="BJ348" s="254"/>
      <c r="BK348" s="254"/>
      <c r="BL348" s="254"/>
      <c r="BM348" s="254"/>
      <c r="BN348" s="464"/>
      <c r="BO348" s="252"/>
    </row>
    <row r="349" spans="2:67" hidden="1" outlineLevel="2">
      <c r="B349" s="50" t="str">
        <f t="shared" ref="B349" si="704">$B$204&amp;": Ewe Lambs"</f>
        <v>Middle: Ewe Lambs</v>
      </c>
      <c r="C349" s="248">
        <f t="shared" si="645"/>
        <v>0</v>
      </c>
      <c r="D349" s="248">
        <f t="shared" si="646"/>
        <v>0</v>
      </c>
      <c r="E349" s="248">
        <f t="shared" si="647"/>
        <v>0</v>
      </c>
      <c r="F349" s="248">
        <f t="shared" si="648"/>
        <v>0</v>
      </c>
      <c r="G349" s="248">
        <f t="shared" si="649"/>
        <v>0</v>
      </c>
      <c r="H349" s="248">
        <f t="shared" si="650"/>
        <v>0</v>
      </c>
      <c r="I349" s="248">
        <f t="shared" si="651"/>
        <v>0</v>
      </c>
      <c r="J349" s="248">
        <f t="shared" si="652"/>
        <v>0</v>
      </c>
      <c r="K349" s="248">
        <f t="shared" si="653"/>
        <v>0</v>
      </c>
      <c r="L349" s="248">
        <f t="shared" si="654"/>
        <v>0</v>
      </c>
      <c r="M349" s="248">
        <f t="shared" si="655"/>
        <v>0</v>
      </c>
      <c r="N349" s="248">
        <f t="shared" si="656"/>
        <v>0</v>
      </c>
      <c r="O349" s="248">
        <f t="shared" si="657"/>
        <v>0</v>
      </c>
      <c r="P349" s="248">
        <f t="shared" si="658"/>
        <v>0</v>
      </c>
      <c r="Q349" s="248">
        <f t="shared" si="659"/>
        <v>0</v>
      </c>
      <c r="R349" s="440">
        <f t="shared" si="660"/>
        <v>0</v>
      </c>
      <c r="S349" s="451"/>
      <c r="T349" s="249"/>
      <c r="U349" s="249"/>
      <c r="V349" s="249"/>
      <c r="W349" s="249"/>
      <c r="X349" s="249"/>
      <c r="Y349" s="249"/>
      <c r="Z349" s="249"/>
      <c r="AA349" s="249"/>
      <c r="AB349" s="249"/>
      <c r="AC349" s="249"/>
      <c r="AD349" s="249"/>
      <c r="AE349" s="249"/>
      <c r="AF349" s="249"/>
      <c r="AG349" s="249"/>
      <c r="AH349" s="462"/>
      <c r="AI349" s="451"/>
      <c r="AJ349" s="249"/>
      <c r="AK349" s="249"/>
      <c r="AL349" s="249"/>
      <c r="AM349" s="249"/>
      <c r="AN349" s="249"/>
      <c r="AO349" s="249"/>
      <c r="AP349" s="249"/>
      <c r="AQ349" s="249"/>
      <c r="AR349" s="249"/>
      <c r="AS349" s="249"/>
      <c r="AT349" s="249"/>
      <c r="AU349" s="249"/>
      <c r="AV349" s="249"/>
      <c r="AW349" s="249"/>
      <c r="AX349" s="462"/>
      <c r="AY349" s="451"/>
      <c r="AZ349" s="249"/>
      <c r="BA349" s="249"/>
      <c r="BB349" s="249"/>
      <c r="BC349" s="249"/>
      <c r="BD349" s="249"/>
      <c r="BE349" s="249"/>
      <c r="BF349" s="249"/>
      <c r="BG349" s="249"/>
      <c r="BH349" s="249"/>
      <c r="BI349" s="249"/>
      <c r="BJ349" s="249"/>
      <c r="BK349" s="249"/>
      <c r="BL349" s="249"/>
      <c r="BM349" s="249"/>
      <c r="BN349" s="462"/>
      <c r="BO349" s="250" t="s">
        <v>1078</v>
      </c>
    </row>
    <row r="350" spans="2:67" hidden="1" outlineLevel="2">
      <c r="B350" s="51" t="s">
        <v>1114</v>
      </c>
      <c r="C350" s="251">
        <f t="shared" si="645"/>
        <v>0</v>
      </c>
      <c r="D350" s="251">
        <f t="shared" si="646"/>
        <v>0</v>
      </c>
      <c r="E350" s="251">
        <f t="shared" si="647"/>
        <v>0</v>
      </c>
      <c r="F350" s="251">
        <f t="shared" si="648"/>
        <v>0</v>
      </c>
      <c r="G350" s="251">
        <f t="shared" si="649"/>
        <v>0</v>
      </c>
      <c r="H350" s="251">
        <f t="shared" si="650"/>
        <v>0</v>
      </c>
      <c r="I350" s="251">
        <f t="shared" si="651"/>
        <v>0</v>
      </c>
      <c r="J350" s="251">
        <f t="shared" si="652"/>
        <v>0</v>
      </c>
      <c r="K350" s="251">
        <f t="shared" si="653"/>
        <v>0</v>
      </c>
      <c r="L350" s="251">
        <f t="shared" si="654"/>
        <v>0</v>
      </c>
      <c r="M350" s="251">
        <f t="shared" si="655"/>
        <v>0</v>
      </c>
      <c r="N350" s="251">
        <f t="shared" si="656"/>
        <v>0</v>
      </c>
      <c r="O350" s="251">
        <f t="shared" si="657"/>
        <v>0</v>
      </c>
      <c r="P350" s="251">
        <f t="shared" si="658"/>
        <v>0</v>
      </c>
      <c r="Q350" s="251">
        <f t="shared" si="659"/>
        <v>0</v>
      </c>
      <c r="R350" s="441">
        <f t="shared" si="660"/>
        <v>0</v>
      </c>
      <c r="S350" s="452"/>
      <c r="T350" s="453"/>
      <c r="U350" s="453"/>
      <c r="V350" s="453"/>
      <c r="W350" s="453"/>
      <c r="X350" s="453"/>
      <c r="Y350" s="453"/>
      <c r="Z350" s="453"/>
      <c r="AA350" s="453"/>
      <c r="AB350" s="453"/>
      <c r="AC350" s="453"/>
      <c r="AD350" s="453"/>
      <c r="AE350" s="453"/>
      <c r="AF350" s="453"/>
      <c r="AG350" s="453"/>
      <c r="AH350" s="463"/>
      <c r="AI350" s="452"/>
      <c r="AJ350" s="453"/>
      <c r="AK350" s="453"/>
      <c r="AL350" s="453"/>
      <c r="AM350" s="453"/>
      <c r="AN350" s="453"/>
      <c r="AO350" s="453"/>
      <c r="AP350" s="453"/>
      <c r="AQ350" s="453"/>
      <c r="AR350" s="453"/>
      <c r="AS350" s="453"/>
      <c r="AT350" s="453"/>
      <c r="AU350" s="453"/>
      <c r="AV350" s="453"/>
      <c r="AW350" s="453"/>
      <c r="AX350" s="463"/>
      <c r="AY350" s="452"/>
      <c r="AZ350" s="453"/>
      <c r="BA350" s="453"/>
      <c r="BB350" s="453"/>
      <c r="BC350" s="453"/>
      <c r="BD350" s="453"/>
      <c r="BE350" s="453"/>
      <c r="BF350" s="453"/>
      <c r="BG350" s="453"/>
      <c r="BH350" s="453"/>
      <c r="BI350" s="453"/>
      <c r="BJ350" s="453"/>
      <c r="BK350" s="453"/>
      <c r="BL350" s="453"/>
      <c r="BM350" s="453"/>
      <c r="BN350" s="463"/>
      <c r="BO350" s="252"/>
    </row>
    <row r="351" spans="2:67" hidden="1" outlineLevel="2">
      <c r="B351" s="52" t="s">
        <v>1115</v>
      </c>
      <c r="C351" s="253">
        <f t="shared" si="645"/>
        <v>0</v>
      </c>
      <c r="D351" s="253">
        <f t="shared" si="646"/>
        <v>0</v>
      </c>
      <c r="E351" s="253">
        <f t="shared" si="647"/>
        <v>0</v>
      </c>
      <c r="F351" s="253">
        <f t="shared" si="648"/>
        <v>0</v>
      </c>
      <c r="G351" s="253">
        <f t="shared" si="649"/>
        <v>0</v>
      </c>
      <c r="H351" s="253">
        <f t="shared" si="650"/>
        <v>0</v>
      </c>
      <c r="I351" s="253">
        <f t="shared" si="651"/>
        <v>0</v>
      </c>
      <c r="J351" s="253">
        <f t="shared" si="652"/>
        <v>0</v>
      </c>
      <c r="K351" s="253">
        <f t="shared" si="653"/>
        <v>0</v>
      </c>
      <c r="L351" s="253">
        <f t="shared" si="654"/>
        <v>0</v>
      </c>
      <c r="M351" s="253">
        <f t="shared" si="655"/>
        <v>0</v>
      </c>
      <c r="N351" s="253">
        <f t="shared" si="656"/>
        <v>0</v>
      </c>
      <c r="O351" s="253">
        <f t="shared" si="657"/>
        <v>0</v>
      </c>
      <c r="P351" s="253">
        <f t="shared" si="658"/>
        <v>0</v>
      </c>
      <c r="Q351" s="253">
        <f t="shared" si="659"/>
        <v>0</v>
      </c>
      <c r="R351" s="442">
        <f t="shared" si="660"/>
        <v>0</v>
      </c>
      <c r="S351" s="454"/>
      <c r="T351" s="254"/>
      <c r="U351" s="254"/>
      <c r="V351" s="254"/>
      <c r="W351" s="254"/>
      <c r="X351" s="254"/>
      <c r="Y351" s="254"/>
      <c r="Z351" s="254"/>
      <c r="AA351" s="254"/>
      <c r="AB351" s="254"/>
      <c r="AC351" s="254"/>
      <c r="AD351" s="254"/>
      <c r="AE351" s="254"/>
      <c r="AF351" s="254"/>
      <c r="AG351" s="254"/>
      <c r="AH351" s="464"/>
      <c r="AI351" s="454"/>
      <c r="AJ351" s="254"/>
      <c r="AK351" s="254"/>
      <c r="AL351" s="254"/>
      <c r="AM351" s="254"/>
      <c r="AN351" s="254"/>
      <c r="AO351" s="254"/>
      <c r="AP351" s="254"/>
      <c r="AQ351" s="254"/>
      <c r="AR351" s="254"/>
      <c r="AS351" s="254"/>
      <c r="AT351" s="254"/>
      <c r="AU351" s="254"/>
      <c r="AV351" s="254"/>
      <c r="AW351" s="254"/>
      <c r="AX351" s="464"/>
      <c r="AY351" s="454"/>
      <c r="AZ351" s="254"/>
      <c r="BA351" s="254"/>
      <c r="BB351" s="254"/>
      <c r="BC351" s="254"/>
      <c r="BD351" s="254"/>
      <c r="BE351" s="254"/>
      <c r="BF351" s="254"/>
      <c r="BG351" s="254"/>
      <c r="BH351" s="254"/>
      <c r="BI351" s="254"/>
      <c r="BJ351" s="254"/>
      <c r="BK351" s="254"/>
      <c r="BL351" s="254"/>
      <c r="BM351" s="254"/>
      <c r="BN351" s="464"/>
      <c r="BO351" s="252"/>
    </row>
    <row r="352" spans="2:67" hidden="1" outlineLevel="2">
      <c r="B352" s="50" t="str">
        <f t="shared" ref="B352" si="705">$B$205&amp;": Ewe Lambs"</f>
        <v>Late: Ewe Lambs</v>
      </c>
      <c r="C352" s="248">
        <f t="shared" si="645"/>
        <v>0</v>
      </c>
      <c r="D352" s="248">
        <f t="shared" si="646"/>
        <v>0</v>
      </c>
      <c r="E352" s="248">
        <f t="shared" si="647"/>
        <v>0</v>
      </c>
      <c r="F352" s="248">
        <f t="shared" si="648"/>
        <v>0</v>
      </c>
      <c r="G352" s="248">
        <f t="shared" si="649"/>
        <v>0</v>
      </c>
      <c r="H352" s="248">
        <f t="shared" si="650"/>
        <v>0</v>
      </c>
      <c r="I352" s="248">
        <f t="shared" si="651"/>
        <v>0</v>
      </c>
      <c r="J352" s="248">
        <f t="shared" si="652"/>
        <v>0</v>
      </c>
      <c r="K352" s="248">
        <f t="shared" si="653"/>
        <v>0</v>
      </c>
      <c r="L352" s="248">
        <f t="shared" si="654"/>
        <v>0</v>
      </c>
      <c r="M352" s="248">
        <f t="shared" si="655"/>
        <v>0</v>
      </c>
      <c r="N352" s="248">
        <f t="shared" si="656"/>
        <v>0</v>
      </c>
      <c r="O352" s="248">
        <f t="shared" si="657"/>
        <v>0</v>
      </c>
      <c r="P352" s="248">
        <f t="shared" si="658"/>
        <v>0</v>
      </c>
      <c r="Q352" s="248">
        <f t="shared" si="659"/>
        <v>0</v>
      </c>
      <c r="R352" s="440">
        <f t="shared" si="660"/>
        <v>0</v>
      </c>
      <c r="S352" s="451"/>
      <c r="T352" s="249"/>
      <c r="U352" s="249"/>
      <c r="V352" s="249"/>
      <c r="W352" s="249"/>
      <c r="X352" s="249"/>
      <c r="Y352" s="249"/>
      <c r="Z352" s="249"/>
      <c r="AA352" s="249"/>
      <c r="AB352" s="249"/>
      <c r="AC352" s="249"/>
      <c r="AD352" s="249"/>
      <c r="AE352" s="249"/>
      <c r="AF352" s="249"/>
      <c r="AG352" s="249"/>
      <c r="AH352" s="462"/>
      <c r="AI352" s="451"/>
      <c r="AJ352" s="249"/>
      <c r="AK352" s="249"/>
      <c r="AL352" s="249"/>
      <c r="AM352" s="249"/>
      <c r="AN352" s="249"/>
      <c r="AO352" s="249"/>
      <c r="AP352" s="249"/>
      <c r="AQ352" s="249"/>
      <c r="AR352" s="249"/>
      <c r="AS352" s="249"/>
      <c r="AT352" s="249"/>
      <c r="AU352" s="249"/>
      <c r="AV352" s="249"/>
      <c r="AW352" s="249"/>
      <c r="AX352" s="462"/>
      <c r="AY352" s="451"/>
      <c r="AZ352" s="249"/>
      <c r="BA352" s="249"/>
      <c r="BB352" s="249"/>
      <c r="BC352" s="249"/>
      <c r="BD352" s="249"/>
      <c r="BE352" s="249"/>
      <c r="BF352" s="249"/>
      <c r="BG352" s="249"/>
      <c r="BH352" s="249"/>
      <c r="BI352" s="249"/>
      <c r="BJ352" s="249"/>
      <c r="BK352" s="249"/>
      <c r="BL352" s="249"/>
      <c r="BM352" s="249"/>
      <c r="BN352" s="462"/>
      <c r="BO352" s="250" t="s">
        <v>1078</v>
      </c>
    </row>
    <row r="353" spans="1:122" hidden="1" outlineLevel="2">
      <c r="B353" s="51" t="s">
        <v>1114</v>
      </c>
      <c r="C353" s="251">
        <f t="shared" si="645"/>
        <v>0</v>
      </c>
      <c r="D353" s="251">
        <f t="shared" si="646"/>
        <v>0</v>
      </c>
      <c r="E353" s="251">
        <f t="shared" si="647"/>
        <v>0</v>
      </c>
      <c r="F353" s="251">
        <f t="shared" si="648"/>
        <v>0</v>
      </c>
      <c r="G353" s="251">
        <f t="shared" si="649"/>
        <v>0</v>
      </c>
      <c r="H353" s="251">
        <f t="shared" si="650"/>
        <v>0</v>
      </c>
      <c r="I353" s="251">
        <f t="shared" si="651"/>
        <v>0</v>
      </c>
      <c r="J353" s="251">
        <f t="shared" si="652"/>
        <v>0</v>
      </c>
      <c r="K353" s="251">
        <f t="shared" si="653"/>
        <v>0</v>
      </c>
      <c r="L353" s="251">
        <f t="shared" si="654"/>
        <v>0</v>
      </c>
      <c r="M353" s="251">
        <f t="shared" si="655"/>
        <v>0</v>
      </c>
      <c r="N353" s="251">
        <f t="shared" si="656"/>
        <v>0</v>
      </c>
      <c r="O353" s="251">
        <f t="shared" si="657"/>
        <v>0</v>
      </c>
      <c r="P353" s="251">
        <f t="shared" si="658"/>
        <v>0</v>
      </c>
      <c r="Q353" s="251">
        <f t="shared" si="659"/>
        <v>0</v>
      </c>
      <c r="R353" s="441">
        <f t="shared" si="660"/>
        <v>0</v>
      </c>
      <c r="S353" s="452"/>
      <c r="T353" s="453"/>
      <c r="U353" s="453"/>
      <c r="V353" s="453"/>
      <c r="W353" s="453"/>
      <c r="X353" s="453"/>
      <c r="Y353" s="453"/>
      <c r="Z353" s="453"/>
      <c r="AA353" s="453"/>
      <c r="AB353" s="453"/>
      <c r="AC353" s="453"/>
      <c r="AD353" s="453"/>
      <c r="AE353" s="453"/>
      <c r="AF353" s="453"/>
      <c r="AG353" s="453"/>
      <c r="AH353" s="463"/>
      <c r="AI353" s="452"/>
      <c r="AJ353" s="453"/>
      <c r="AK353" s="453"/>
      <c r="AL353" s="453"/>
      <c r="AM353" s="453"/>
      <c r="AN353" s="453"/>
      <c r="AO353" s="453"/>
      <c r="AP353" s="453"/>
      <c r="AQ353" s="453"/>
      <c r="AR353" s="453"/>
      <c r="AS353" s="453"/>
      <c r="AT353" s="453"/>
      <c r="AU353" s="453"/>
      <c r="AV353" s="453"/>
      <c r="AW353" s="453"/>
      <c r="AX353" s="463"/>
      <c r="AY353" s="452"/>
      <c r="AZ353" s="453"/>
      <c r="BA353" s="453"/>
      <c r="BB353" s="453"/>
      <c r="BC353" s="453"/>
      <c r="BD353" s="453"/>
      <c r="BE353" s="453"/>
      <c r="BF353" s="453"/>
      <c r="BG353" s="453"/>
      <c r="BH353" s="453"/>
      <c r="BI353" s="453"/>
      <c r="BJ353" s="453"/>
      <c r="BK353" s="453"/>
      <c r="BL353" s="453"/>
      <c r="BM353" s="453"/>
      <c r="BN353" s="463"/>
      <c r="BO353" s="252"/>
    </row>
    <row r="354" spans="1:122" hidden="1" outlineLevel="2">
      <c r="B354" s="52" t="s">
        <v>1115</v>
      </c>
      <c r="C354" s="253">
        <f t="shared" si="645"/>
        <v>0</v>
      </c>
      <c r="D354" s="253">
        <f t="shared" si="646"/>
        <v>0</v>
      </c>
      <c r="E354" s="253">
        <f t="shared" si="647"/>
        <v>0</v>
      </c>
      <c r="F354" s="253">
        <f t="shared" si="648"/>
        <v>0</v>
      </c>
      <c r="G354" s="253">
        <f t="shared" si="649"/>
        <v>0</v>
      </c>
      <c r="H354" s="253">
        <f t="shared" si="650"/>
        <v>0</v>
      </c>
      <c r="I354" s="253">
        <f t="shared" si="651"/>
        <v>0</v>
      </c>
      <c r="J354" s="253">
        <f t="shared" si="652"/>
        <v>0</v>
      </c>
      <c r="K354" s="253">
        <f t="shared" si="653"/>
        <v>0</v>
      </c>
      <c r="L354" s="253">
        <f t="shared" si="654"/>
        <v>0</v>
      </c>
      <c r="M354" s="253">
        <f t="shared" si="655"/>
        <v>0</v>
      </c>
      <c r="N354" s="253">
        <f t="shared" si="656"/>
        <v>0</v>
      </c>
      <c r="O354" s="253">
        <f t="shared" si="657"/>
        <v>0</v>
      </c>
      <c r="P354" s="253">
        <f t="shared" si="658"/>
        <v>0</v>
      </c>
      <c r="Q354" s="253">
        <f t="shared" si="659"/>
        <v>0</v>
      </c>
      <c r="R354" s="442">
        <f t="shared" si="660"/>
        <v>0</v>
      </c>
      <c r="S354" s="454"/>
      <c r="T354" s="254"/>
      <c r="U354" s="254"/>
      <c r="V354" s="254"/>
      <c r="W354" s="254"/>
      <c r="X354" s="254"/>
      <c r="Y354" s="254"/>
      <c r="Z354" s="254"/>
      <c r="AA354" s="254"/>
      <c r="AB354" s="254"/>
      <c r="AC354" s="254"/>
      <c r="AD354" s="254"/>
      <c r="AE354" s="254"/>
      <c r="AF354" s="254"/>
      <c r="AG354" s="254"/>
      <c r="AH354" s="464"/>
      <c r="AI354" s="454"/>
      <c r="AJ354" s="254"/>
      <c r="AK354" s="254"/>
      <c r="AL354" s="254"/>
      <c r="AM354" s="254"/>
      <c r="AN354" s="254"/>
      <c r="AO354" s="254"/>
      <c r="AP354" s="254"/>
      <c r="AQ354" s="254"/>
      <c r="AR354" s="254"/>
      <c r="AS354" s="254"/>
      <c r="AT354" s="254"/>
      <c r="AU354" s="254"/>
      <c r="AV354" s="254"/>
      <c r="AW354" s="254"/>
      <c r="AX354" s="464"/>
      <c r="AY354" s="454"/>
      <c r="AZ354" s="254"/>
      <c r="BA354" s="254"/>
      <c r="BB354" s="254"/>
      <c r="BC354" s="254"/>
      <c r="BD354" s="254"/>
      <c r="BE354" s="254"/>
      <c r="BF354" s="254"/>
      <c r="BG354" s="254"/>
      <c r="BH354" s="254"/>
      <c r="BI354" s="254"/>
      <c r="BJ354" s="254"/>
      <c r="BK354" s="254"/>
      <c r="BL354" s="254"/>
      <c r="BM354" s="254"/>
      <c r="BN354" s="464"/>
      <c r="BO354" s="252"/>
    </row>
    <row r="355" spans="1:122" hidden="1" outlineLevel="2">
      <c r="B355" s="50" t="str">
        <f>$B$206&amp;": Ewe Lambs"</f>
        <v>V. Late: Ewe Lambs</v>
      </c>
      <c r="C355" s="248">
        <f t="shared" ref="C355:C357" si="706">CHOOSE(d.Region,S355,AI355,AY355)</f>
        <v>0</v>
      </c>
      <c r="D355" s="248">
        <f t="shared" ref="D355:D357" si="707">CHOOSE(d.Region,T355,AJ355,AZ355)</f>
        <v>0</v>
      </c>
      <c r="E355" s="248">
        <f t="shared" ref="E355:E357" si="708">CHOOSE(d.Region,U355,AK355,BA355)</f>
        <v>0</v>
      </c>
      <c r="F355" s="248">
        <f t="shared" ref="F355:F357" si="709">CHOOSE(d.Region,V355,AL355,BB355)</f>
        <v>0</v>
      </c>
      <c r="G355" s="248">
        <f t="shared" ref="G355:G357" si="710">CHOOSE(d.Region,W355,AM355,BC355)</f>
        <v>0</v>
      </c>
      <c r="H355" s="248">
        <f t="shared" ref="H355:H357" si="711">CHOOSE(d.Region,X355,AN355,BD355)</f>
        <v>0</v>
      </c>
      <c r="I355" s="248">
        <f t="shared" ref="I355:I357" si="712">CHOOSE(d.Region,Y355,AO355,BE355)</f>
        <v>0</v>
      </c>
      <c r="J355" s="248">
        <f t="shared" ref="J355:J357" si="713">CHOOSE(d.Region,Z355,AP355,BF355)</f>
        <v>0</v>
      </c>
      <c r="K355" s="248">
        <f t="shared" ref="K355:K357" si="714">CHOOSE(d.Region,AA355,AQ355,BG355)</f>
        <v>0</v>
      </c>
      <c r="L355" s="248">
        <f t="shared" ref="L355:L357" si="715">CHOOSE(d.Region,AB355,AR355,BH355)</f>
        <v>0</v>
      </c>
      <c r="M355" s="248">
        <f t="shared" ref="M355:M357" si="716">CHOOSE(d.Region,AC355,AS355,BI355)</f>
        <v>0</v>
      </c>
      <c r="N355" s="248">
        <f t="shared" ref="N355:N357" si="717">CHOOSE(d.Region,AD355,AT355,BJ355)</f>
        <v>0</v>
      </c>
      <c r="O355" s="248">
        <f t="shared" ref="O355:O357" si="718">CHOOSE(d.Region,AE355,AU355,BK355)</f>
        <v>0</v>
      </c>
      <c r="P355" s="248">
        <f t="shared" ref="P355:P357" si="719">CHOOSE(d.Region,AF355,AV355,BL355)</f>
        <v>0</v>
      </c>
      <c r="Q355" s="248">
        <f t="shared" ref="Q355:Q357" si="720">CHOOSE(d.Region,AG355,AW355,BM355)</f>
        <v>0</v>
      </c>
      <c r="R355" s="440">
        <f t="shared" ref="R355:R357" si="721">CHOOSE(d.Region,AH355,AX355,BN355)</f>
        <v>0</v>
      </c>
      <c r="S355" s="451"/>
      <c r="T355" s="249"/>
      <c r="U355" s="249"/>
      <c r="V355" s="249"/>
      <c r="W355" s="249"/>
      <c r="X355" s="249"/>
      <c r="Y355" s="249"/>
      <c r="Z355" s="249"/>
      <c r="AA355" s="249"/>
      <c r="AB355" s="249"/>
      <c r="AC355" s="249"/>
      <c r="AD355" s="249"/>
      <c r="AE355" s="249"/>
      <c r="AF355" s="249"/>
      <c r="AG355" s="249"/>
      <c r="AH355" s="462"/>
      <c r="AI355" s="451"/>
      <c r="AJ355" s="249"/>
      <c r="AK355" s="249"/>
      <c r="AL355" s="249"/>
      <c r="AM355" s="249"/>
      <c r="AN355" s="249"/>
      <c r="AO355" s="249"/>
      <c r="AP355" s="249"/>
      <c r="AQ355" s="249"/>
      <c r="AR355" s="249"/>
      <c r="AS355" s="249"/>
      <c r="AT355" s="249"/>
      <c r="AU355" s="249"/>
      <c r="AV355" s="249"/>
      <c r="AW355" s="249"/>
      <c r="AX355" s="462"/>
      <c r="AY355" s="451"/>
      <c r="AZ355" s="249"/>
      <c r="BA355" s="249"/>
      <c r="BB355" s="249"/>
      <c r="BC355" s="249"/>
      <c r="BD355" s="249"/>
      <c r="BE355" s="249"/>
      <c r="BF355" s="249"/>
      <c r="BG355" s="249"/>
      <c r="BH355" s="249"/>
      <c r="BI355" s="249"/>
      <c r="BJ355" s="249"/>
      <c r="BK355" s="249"/>
      <c r="BL355" s="249"/>
      <c r="BM355" s="249"/>
      <c r="BN355" s="462"/>
      <c r="BO355" s="250" t="s">
        <v>1078</v>
      </c>
    </row>
    <row r="356" spans="1:122" hidden="1" outlineLevel="2">
      <c r="B356" s="51" t="s">
        <v>1114</v>
      </c>
      <c r="C356" s="251">
        <f t="shared" si="706"/>
        <v>0</v>
      </c>
      <c r="D356" s="251">
        <f t="shared" si="707"/>
        <v>0</v>
      </c>
      <c r="E356" s="251">
        <f t="shared" si="708"/>
        <v>0</v>
      </c>
      <c r="F356" s="251">
        <f t="shared" si="709"/>
        <v>0</v>
      </c>
      <c r="G356" s="251">
        <f t="shared" si="710"/>
        <v>0</v>
      </c>
      <c r="H356" s="251">
        <f t="shared" si="711"/>
        <v>0</v>
      </c>
      <c r="I356" s="251">
        <f t="shared" si="712"/>
        <v>0</v>
      </c>
      <c r="J356" s="251">
        <f t="shared" si="713"/>
        <v>0</v>
      </c>
      <c r="K356" s="251">
        <f t="shared" si="714"/>
        <v>0</v>
      </c>
      <c r="L356" s="251">
        <f t="shared" si="715"/>
        <v>0</v>
      </c>
      <c r="M356" s="251">
        <f t="shared" si="716"/>
        <v>0</v>
      </c>
      <c r="N356" s="251">
        <f t="shared" si="717"/>
        <v>0</v>
      </c>
      <c r="O356" s="251">
        <f t="shared" si="718"/>
        <v>0</v>
      </c>
      <c r="P356" s="251">
        <f t="shared" si="719"/>
        <v>0</v>
      </c>
      <c r="Q356" s="251">
        <f t="shared" si="720"/>
        <v>0</v>
      </c>
      <c r="R356" s="441">
        <f t="shared" si="721"/>
        <v>0</v>
      </c>
      <c r="S356" s="452"/>
      <c r="T356" s="453"/>
      <c r="U356" s="453"/>
      <c r="V356" s="453"/>
      <c r="W356" s="453"/>
      <c r="X356" s="453"/>
      <c r="Y356" s="453"/>
      <c r="Z356" s="453"/>
      <c r="AA356" s="453"/>
      <c r="AB356" s="453"/>
      <c r="AC356" s="453"/>
      <c r="AD356" s="453"/>
      <c r="AE356" s="453"/>
      <c r="AF356" s="453"/>
      <c r="AG356" s="453"/>
      <c r="AH356" s="463"/>
      <c r="AI356" s="452"/>
      <c r="AJ356" s="453"/>
      <c r="AK356" s="453"/>
      <c r="AL356" s="453"/>
      <c r="AM356" s="453"/>
      <c r="AN356" s="453"/>
      <c r="AO356" s="453"/>
      <c r="AP356" s="453"/>
      <c r="AQ356" s="453"/>
      <c r="AR356" s="453"/>
      <c r="AS356" s="453"/>
      <c r="AT356" s="453"/>
      <c r="AU356" s="453"/>
      <c r="AV356" s="453"/>
      <c r="AW356" s="453"/>
      <c r="AX356" s="463"/>
      <c r="AY356" s="452"/>
      <c r="AZ356" s="453"/>
      <c r="BA356" s="453"/>
      <c r="BB356" s="453"/>
      <c r="BC356" s="453"/>
      <c r="BD356" s="453"/>
      <c r="BE356" s="453"/>
      <c r="BF356" s="453"/>
      <c r="BG356" s="453"/>
      <c r="BH356" s="453"/>
      <c r="BI356" s="453"/>
      <c r="BJ356" s="453"/>
      <c r="BK356" s="453"/>
      <c r="BL356" s="453"/>
      <c r="BM356" s="453"/>
      <c r="BN356" s="463"/>
      <c r="BO356" s="252"/>
    </row>
    <row r="357" spans="1:122" hidden="1" outlineLevel="2">
      <c r="B357" s="52" t="s">
        <v>1115</v>
      </c>
      <c r="C357" s="253">
        <f t="shared" si="706"/>
        <v>0</v>
      </c>
      <c r="D357" s="253">
        <f t="shared" si="707"/>
        <v>0</v>
      </c>
      <c r="E357" s="253">
        <f t="shared" si="708"/>
        <v>0</v>
      </c>
      <c r="F357" s="253">
        <f t="shared" si="709"/>
        <v>0</v>
      </c>
      <c r="G357" s="253">
        <f t="shared" si="710"/>
        <v>0</v>
      </c>
      <c r="H357" s="253">
        <f t="shared" si="711"/>
        <v>0</v>
      </c>
      <c r="I357" s="253">
        <f t="shared" si="712"/>
        <v>0</v>
      </c>
      <c r="J357" s="253">
        <f t="shared" si="713"/>
        <v>0</v>
      </c>
      <c r="K357" s="253">
        <f t="shared" si="714"/>
        <v>0</v>
      </c>
      <c r="L357" s="253">
        <f t="shared" si="715"/>
        <v>0</v>
      </c>
      <c r="M357" s="253">
        <f t="shared" si="716"/>
        <v>0</v>
      </c>
      <c r="N357" s="253">
        <f t="shared" si="717"/>
        <v>0</v>
      </c>
      <c r="O357" s="253">
        <f t="shared" si="718"/>
        <v>0</v>
      </c>
      <c r="P357" s="253">
        <f t="shared" si="719"/>
        <v>0</v>
      </c>
      <c r="Q357" s="253">
        <f t="shared" si="720"/>
        <v>0</v>
      </c>
      <c r="R357" s="442">
        <f t="shared" si="721"/>
        <v>0</v>
      </c>
      <c r="S357" s="454"/>
      <c r="T357" s="254"/>
      <c r="U357" s="254"/>
      <c r="V357" s="254"/>
      <c r="W357" s="254"/>
      <c r="X357" s="254"/>
      <c r="Y357" s="254"/>
      <c r="Z357" s="254"/>
      <c r="AA357" s="254"/>
      <c r="AB357" s="254"/>
      <c r="AC357" s="254"/>
      <c r="AD357" s="254"/>
      <c r="AE357" s="254"/>
      <c r="AF357" s="254"/>
      <c r="AG357" s="254"/>
      <c r="AH357" s="464"/>
      <c r="AI357" s="454"/>
      <c r="AJ357" s="254"/>
      <c r="AK357" s="254"/>
      <c r="AL357" s="254"/>
      <c r="AM357" s="254"/>
      <c r="AN357" s="254"/>
      <c r="AO357" s="254"/>
      <c r="AP357" s="254"/>
      <c r="AQ357" s="254"/>
      <c r="AR357" s="254"/>
      <c r="AS357" s="254"/>
      <c r="AT357" s="254"/>
      <c r="AU357" s="254"/>
      <c r="AV357" s="254"/>
      <c r="AW357" s="254"/>
      <c r="AX357" s="464"/>
      <c r="AY357" s="454"/>
      <c r="AZ357" s="254"/>
      <c r="BA357" s="254"/>
      <c r="BB357" s="254"/>
      <c r="BC357" s="254"/>
      <c r="BD357" s="254"/>
      <c r="BE357" s="254"/>
      <c r="BF357" s="254"/>
      <c r="BG357" s="254"/>
      <c r="BH357" s="254"/>
      <c r="BI357" s="254"/>
      <c r="BJ357" s="254"/>
      <c r="BK357" s="254"/>
      <c r="BL357" s="254"/>
      <c r="BM357" s="254"/>
      <c r="BN357" s="464"/>
      <c r="BO357" s="252"/>
    </row>
    <row r="358" spans="1:122" hidden="1" outlineLevel="2">
      <c r="B358" s="50" t="str">
        <f t="shared" ref="B358" si="722">$B$207&amp;": Ewe Lambs"</f>
        <v>7mo with 0% mated: Ewe Lambs</v>
      </c>
      <c r="C358" s="248">
        <f t="shared" si="645"/>
        <v>0</v>
      </c>
      <c r="D358" s="248">
        <f t="shared" si="646"/>
        <v>0</v>
      </c>
      <c r="E358" s="248">
        <f t="shared" si="647"/>
        <v>0</v>
      </c>
      <c r="F358" s="248">
        <f t="shared" si="648"/>
        <v>0</v>
      </c>
      <c r="G358" s="248">
        <f t="shared" si="649"/>
        <v>0</v>
      </c>
      <c r="H358" s="248">
        <f t="shared" si="650"/>
        <v>0</v>
      </c>
      <c r="I358" s="248">
        <f t="shared" si="651"/>
        <v>0</v>
      </c>
      <c r="J358" s="248">
        <f t="shared" si="652"/>
        <v>0</v>
      </c>
      <c r="K358" s="248">
        <f t="shared" si="653"/>
        <v>0</v>
      </c>
      <c r="L358" s="248">
        <f t="shared" si="654"/>
        <v>0</v>
      </c>
      <c r="M358" s="248">
        <f t="shared" si="655"/>
        <v>0</v>
      </c>
      <c r="N358" s="248">
        <f t="shared" si="656"/>
        <v>0</v>
      </c>
      <c r="O358" s="248">
        <f t="shared" si="657"/>
        <v>0</v>
      </c>
      <c r="P358" s="248">
        <f t="shared" si="658"/>
        <v>0</v>
      </c>
      <c r="Q358" s="248">
        <f t="shared" si="659"/>
        <v>0</v>
      </c>
      <c r="R358" s="440">
        <f t="shared" si="660"/>
        <v>0</v>
      </c>
      <c r="S358" s="353">
        <f>S343</f>
        <v>0</v>
      </c>
      <c r="T358" s="353">
        <f t="shared" ref="T358:BN358" si="723">T343</f>
        <v>0</v>
      </c>
      <c r="U358" s="353">
        <f t="shared" si="723"/>
        <v>0</v>
      </c>
      <c r="V358" s="353">
        <f t="shared" si="723"/>
        <v>0</v>
      </c>
      <c r="W358" s="353">
        <f t="shared" si="723"/>
        <v>0</v>
      </c>
      <c r="X358" s="353">
        <f t="shared" si="723"/>
        <v>0</v>
      </c>
      <c r="Y358" s="353">
        <f t="shared" si="723"/>
        <v>0</v>
      </c>
      <c r="Z358" s="353">
        <f t="shared" si="723"/>
        <v>0</v>
      </c>
      <c r="AA358" s="353">
        <f t="shared" si="723"/>
        <v>0</v>
      </c>
      <c r="AB358" s="353">
        <f t="shared" si="723"/>
        <v>0</v>
      </c>
      <c r="AC358" s="353">
        <f t="shared" si="723"/>
        <v>0</v>
      </c>
      <c r="AD358" s="353">
        <f t="shared" si="723"/>
        <v>0</v>
      </c>
      <c r="AE358" s="353">
        <f t="shared" si="723"/>
        <v>0</v>
      </c>
      <c r="AF358" s="353">
        <f t="shared" si="723"/>
        <v>0</v>
      </c>
      <c r="AG358" s="353">
        <f t="shared" si="723"/>
        <v>0</v>
      </c>
      <c r="AH358" s="353">
        <f t="shared" si="723"/>
        <v>0</v>
      </c>
      <c r="AI358" s="353">
        <f t="shared" si="723"/>
        <v>0</v>
      </c>
      <c r="AJ358" s="353">
        <f t="shared" si="723"/>
        <v>0</v>
      </c>
      <c r="AK358" s="353">
        <f t="shared" si="723"/>
        <v>0</v>
      </c>
      <c r="AL358" s="353">
        <f t="shared" si="723"/>
        <v>0</v>
      </c>
      <c r="AM358" s="353">
        <f t="shared" si="723"/>
        <v>0</v>
      </c>
      <c r="AN358" s="353">
        <f t="shared" si="723"/>
        <v>0</v>
      </c>
      <c r="AO358" s="353">
        <f t="shared" si="723"/>
        <v>0</v>
      </c>
      <c r="AP358" s="353">
        <f t="shared" si="723"/>
        <v>0</v>
      </c>
      <c r="AQ358" s="353">
        <f t="shared" si="723"/>
        <v>0</v>
      </c>
      <c r="AR358" s="353">
        <f t="shared" si="723"/>
        <v>0</v>
      </c>
      <c r="AS358" s="353">
        <f t="shared" si="723"/>
        <v>0</v>
      </c>
      <c r="AT358" s="353">
        <f t="shared" si="723"/>
        <v>0</v>
      </c>
      <c r="AU358" s="353">
        <f t="shared" si="723"/>
        <v>0</v>
      </c>
      <c r="AV358" s="353">
        <f t="shared" si="723"/>
        <v>0</v>
      </c>
      <c r="AW358" s="353">
        <f t="shared" si="723"/>
        <v>0</v>
      </c>
      <c r="AX358" s="353">
        <f t="shared" si="723"/>
        <v>0</v>
      </c>
      <c r="AY358" s="353">
        <f t="shared" si="723"/>
        <v>0</v>
      </c>
      <c r="AZ358" s="353">
        <f t="shared" si="723"/>
        <v>0</v>
      </c>
      <c r="BA358" s="353">
        <f t="shared" si="723"/>
        <v>0</v>
      </c>
      <c r="BB358" s="353">
        <f t="shared" si="723"/>
        <v>0</v>
      </c>
      <c r="BC358" s="353">
        <f t="shared" si="723"/>
        <v>0</v>
      </c>
      <c r="BD358" s="353">
        <f t="shared" si="723"/>
        <v>0</v>
      </c>
      <c r="BE358" s="353">
        <f t="shared" si="723"/>
        <v>0</v>
      </c>
      <c r="BF358" s="353">
        <f t="shared" si="723"/>
        <v>0</v>
      </c>
      <c r="BG358" s="353">
        <f t="shared" si="723"/>
        <v>0</v>
      </c>
      <c r="BH358" s="353">
        <f t="shared" si="723"/>
        <v>0</v>
      </c>
      <c r="BI358" s="353">
        <f t="shared" si="723"/>
        <v>0</v>
      </c>
      <c r="BJ358" s="353">
        <f t="shared" si="723"/>
        <v>0</v>
      </c>
      <c r="BK358" s="353">
        <f t="shared" si="723"/>
        <v>0</v>
      </c>
      <c r="BL358" s="353">
        <f t="shared" si="723"/>
        <v>0</v>
      </c>
      <c r="BM358" s="353">
        <f t="shared" si="723"/>
        <v>0</v>
      </c>
      <c r="BN358" s="353">
        <f t="shared" si="723"/>
        <v>0</v>
      </c>
      <c r="BO358" s="250" t="s">
        <v>1078</v>
      </c>
    </row>
    <row r="359" spans="1:122" hidden="1" outlineLevel="2">
      <c r="B359" s="51" t="s">
        <v>1114</v>
      </c>
      <c r="C359" s="251">
        <f t="shared" si="645"/>
        <v>0</v>
      </c>
      <c r="D359" s="251">
        <f t="shared" si="646"/>
        <v>0</v>
      </c>
      <c r="E359" s="251">
        <f t="shared" si="647"/>
        <v>0</v>
      </c>
      <c r="F359" s="251">
        <f t="shared" si="648"/>
        <v>0</v>
      </c>
      <c r="G359" s="251">
        <f t="shared" si="649"/>
        <v>0</v>
      </c>
      <c r="H359" s="251">
        <f t="shared" si="650"/>
        <v>0</v>
      </c>
      <c r="I359" s="251">
        <f t="shared" si="651"/>
        <v>0</v>
      </c>
      <c r="J359" s="251">
        <f t="shared" si="652"/>
        <v>0</v>
      </c>
      <c r="K359" s="251">
        <f t="shared" si="653"/>
        <v>0</v>
      </c>
      <c r="L359" s="251">
        <f t="shared" si="654"/>
        <v>0</v>
      </c>
      <c r="M359" s="251">
        <f t="shared" si="655"/>
        <v>0</v>
      </c>
      <c r="N359" s="251">
        <f t="shared" si="656"/>
        <v>0</v>
      </c>
      <c r="O359" s="251">
        <f t="shared" si="657"/>
        <v>0</v>
      </c>
      <c r="P359" s="251">
        <f t="shared" si="658"/>
        <v>0</v>
      </c>
      <c r="Q359" s="251">
        <f t="shared" si="659"/>
        <v>0</v>
      </c>
      <c r="R359" s="441">
        <f t="shared" si="660"/>
        <v>0</v>
      </c>
      <c r="S359" s="353">
        <f t="shared" ref="S359:BN359" si="724">S344</f>
        <v>0</v>
      </c>
      <c r="T359" s="353">
        <f t="shared" si="724"/>
        <v>0</v>
      </c>
      <c r="U359" s="353">
        <f t="shared" si="724"/>
        <v>0</v>
      </c>
      <c r="V359" s="353">
        <f t="shared" si="724"/>
        <v>0</v>
      </c>
      <c r="W359" s="353">
        <f t="shared" si="724"/>
        <v>0</v>
      </c>
      <c r="X359" s="353">
        <f t="shared" si="724"/>
        <v>0</v>
      </c>
      <c r="Y359" s="353">
        <f t="shared" si="724"/>
        <v>0</v>
      </c>
      <c r="Z359" s="353">
        <f t="shared" si="724"/>
        <v>0</v>
      </c>
      <c r="AA359" s="353">
        <f t="shared" si="724"/>
        <v>0</v>
      </c>
      <c r="AB359" s="353">
        <f t="shared" si="724"/>
        <v>0</v>
      </c>
      <c r="AC359" s="353">
        <f t="shared" si="724"/>
        <v>0</v>
      </c>
      <c r="AD359" s="353">
        <f t="shared" si="724"/>
        <v>0</v>
      </c>
      <c r="AE359" s="353">
        <f t="shared" si="724"/>
        <v>0</v>
      </c>
      <c r="AF359" s="353">
        <f t="shared" si="724"/>
        <v>0</v>
      </c>
      <c r="AG359" s="353">
        <f t="shared" si="724"/>
        <v>0</v>
      </c>
      <c r="AH359" s="353">
        <f t="shared" si="724"/>
        <v>0</v>
      </c>
      <c r="AI359" s="353">
        <f t="shared" si="724"/>
        <v>0</v>
      </c>
      <c r="AJ359" s="353">
        <f t="shared" si="724"/>
        <v>0</v>
      </c>
      <c r="AK359" s="353">
        <f t="shared" si="724"/>
        <v>0</v>
      </c>
      <c r="AL359" s="353">
        <f t="shared" si="724"/>
        <v>0</v>
      </c>
      <c r="AM359" s="353">
        <f t="shared" si="724"/>
        <v>0</v>
      </c>
      <c r="AN359" s="353">
        <f t="shared" si="724"/>
        <v>0</v>
      </c>
      <c r="AO359" s="353">
        <f t="shared" si="724"/>
        <v>0</v>
      </c>
      <c r="AP359" s="353">
        <f t="shared" si="724"/>
        <v>0</v>
      </c>
      <c r="AQ359" s="353">
        <f t="shared" si="724"/>
        <v>0</v>
      </c>
      <c r="AR359" s="353">
        <f t="shared" si="724"/>
        <v>0</v>
      </c>
      <c r="AS359" s="353">
        <f t="shared" si="724"/>
        <v>0</v>
      </c>
      <c r="AT359" s="353">
        <f t="shared" si="724"/>
        <v>0</v>
      </c>
      <c r="AU359" s="353">
        <f t="shared" si="724"/>
        <v>0</v>
      </c>
      <c r="AV359" s="353">
        <f t="shared" si="724"/>
        <v>0</v>
      </c>
      <c r="AW359" s="353">
        <f t="shared" si="724"/>
        <v>0</v>
      </c>
      <c r="AX359" s="353">
        <f t="shared" si="724"/>
        <v>0</v>
      </c>
      <c r="AY359" s="353">
        <f t="shared" si="724"/>
        <v>0</v>
      </c>
      <c r="AZ359" s="353">
        <f t="shared" si="724"/>
        <v>0</v>
      </c>
      <c r="BA359" s="353">
        <f t="shared" si="724"/>
        <v>0</v>
      </c>
      <c r="BB359" s="353">
        <f t="shared" si="724"/>
        <v>0</v>
      </c>
      <c r="BC359" s="353">
        <f t="shared" si="724"/>
        <v>0</v>
      </c>
      <c r="BD359" s="353">
        <f t="shared" si="724"/>
        <v>0</v>
      </c>
      <c r="BE359" s="353">
        <f t="shared" si="724"/>
        <v>0</v>
      </c>
      <c r="BF359" s="353">
        <f t="shared" si="724"/>
        <v>0</v>
      </c>
      <c r="BG359" s="353">
        <f t="shared" si="724"/>
        <v>0</v>
      </c>
      <c r="BH359" s="353">
        <f t="shared" si="724"/>
        <v>0</v>
      </c>
      <c r="BI359" s="353">
        <f t="shared" si="724"/>
        <v>0</v>
      </c>
      <c r="BJ359" s="353">
        <f t="shared" si="724"/>
        <v>0</v>
      </c>
      <c r="BK359" s="353">
        <f t="shared" si="724"/>
        <v>0</v>
      </c>
      <c r="BL359" s="353">
        <f t="shared" si="724"/>
        <v>0</v>
      </c>
      <c r="BM359" s="353">
        <f t="shared" si="724"/>
        <v>0</v>
      </c>
      <c r="BN359" s="353">
        <f t="shared" si="724"/>
        <v>0</v>
      </c>
      <c r="BO359" s="252"/>
    </row>
    <row r="360" spans="1:122" hidden="1" outlineLevel="2">
      <c r="B360" s="52" t="s">
        <v>1115</v>
      </c>
      <c r="C360" s="253">
        <f t="shared" si="645"/>
        <v>0</v>
      </c>
      <c r="D360" s="253">
        <f t="shared" si="646"/>
        <v>0</v>
      </c>
      <c r="E360" s="253">
        <f t="shared" si="647"/>
        <v>0</v>
      </c>
      <c r="F360" s="253">
        <f t="shared" si="648"/>
        <v>0</v>
      </c>
      <c r="G360" s="253">
        <f t="shared" si="649"/>
        <v>0</v>
      </c>
      <c r="H360" s="253">
        <f t="shared" si="650"/>
        <v>0</v>
      </c>
      <c r="I360" s="253">
        <f t="shared" si="651"/>
        <v>0</v>
      </c>
      <c r="J360" s="253">
        <f t="shared" si="652"/>
        <v>0</v>
      </c>
      <c r="K360" s="253">
        <f t="shared" si="653"/>
        <v>0</v>
      </c>
      <c r="L360" s="253">
        <f t="shared" si="654"/>
        <v>0</v>
      </c>
      <c r="M360" s="253">
        <f t="shared" si="655"/>
        <v>0</v>
      </c>
      <c r="N360" s="253">
        <f t="shared" si="656"/>
        <v>0</v>
      </c>
      <c r="O360" s="253">
        <f t="shared" si="657"/>
        <v>0</v>
      </c>
      <c r="P360" s="253">
        <f t="shared" si="658"/>
        <v>0</v>
      </c>
      <c r="Q360" s="253">
        <f t="shared" si="659"/>
        <v>0</v>
      </c>
      <c r="R360" s="442">
        <f t="shared" si="660"/>
        <v>0</v>
      </c>
      <c r="S360" s="353">
        <f t="shared" ref="S360:BN360" si="725">S345</f>
        <v>0</v>
      </c>
      <c r="T360" s="353">
        <f t="shared" si="725"/>
        <v>0</v>
      </c>
      <c r="U360" s="353">
        <f t="shared" si="725"/>
        <v>0</v>
      </c>
      <c r="V360" s="353">
        <f t="shared" si="725"/>
        <v>0</v>
      </c>
      <c r="W360" s="353">
        <f t="shared" si="725"/>
        <v>0</v>
      </c>
      <c r="X360" s="353">
        <f t="shared" si="725"/>
        <v>0</v>
      </c>
      <c r="Y360" s="353">
        <f t="shared" si="725"/>
        <v>0</v>
      </c>
      <c r="Z360" s="353">
        <f t="shared" si="725"/>
        <v>0</v>
      </c>
      <c r="AA360" s="353">
        <f t="shared" si="725"/>
        <v>0</v>
      </c>
      <c r="AB360" s="353">
        <f t="shared" si="725"/>
        <v>0</v>
      </c>
      <c r="AC360" s="353">
        <f t="shared" si="725"/>
        <v>0</v>
      </c>
      <c r="AD360" s="353">
        <f t="shared" si="725"/>
        <v>0</v>
      </c>
      <c r="AE360" s="353">
        <f t="shared" si="725"/>
        <v>0</v>
      </c>
      <c r="AF360" s="353">
        <f t="shared" si="725"/>
        <v>0</v>
      </c>
      <c r="AG360" s="353">
        <f t="shared" si="725"/>
        <v>0</v>
      </c>
      <c r="AH360" s="353">
        <f t="shared" si="725"/>
        <v>0</v>
      </c>
      <c r="AI360" s="353">
        <f t="shared" si="725"/>
        <v>0</v>
      </c>
      <c r="AJ360" s="353">
        <f t="shared" si="725"/>
        <v>0</v>
      </c>
      <c r="AK360" s="353">
        <f t="shared" si="725"/>
        <v>0</v>
      </c>
      <c r="AL360" s="353">
        <f t="shared" si="725"/>
        <v>0</v>
      </c>
      <c r="AM360" s="353">
        <f t="shared" si="725"/>
        <v>0</v>
      </c>
      <c r="AN360" s="353">
        <f t="shared" si="725"/>
        <v>0</v>
      </c>
      <c r="AO360" s="353">
        <f t="shared" si="725"/>
        <v>0</v>
      </c>
      <c r="AP360" s="353">
        <f t="shared" si="725"/>
        <v>0</v>
      </c>
      <c r="AQ360" s="353">
        <f t="shared" si="725"/>
        <v>0</v>
      </c>
      <c r="AR360" s="353">
        <f t="shared" si="725"/>
        <v>0</v>
      </c>
      <c r="AS360" s="353">
        <f t="shared" si="725"/>
        <v>0</v>
      </c>
      <c r="AT360" s="353">
        <f t="shared" si="725"/>
        <v>0</v>
      </c>
      <c r="AU360" s="353">
        <f t="shared" si="725"/>
        <v>0</v>
      </c>
      <c r="AV360" s="353">
        <f t="shared" si="725"/>
        <v>0</v>
      </c>
      <c r="AW360" s="353">
        <f t="shared" si="725"/>
        <v>0</v>
      </c>
      <c r="AX360" s="353">
        <f t="shared" si="725"/>
        <v>0</v>
      </c>
      <c r="AY360" s="353">
        <f t="shared" si="725"/>
        <v>0</v>
      </c>
      <c r="AZ360" s="353">
        <f t="shared" si="725"/>
        <v>0</v>
      </c>
      <c r="BA360" s="353">
        <f t="shared" si="725"/>
        <v>0</v>
      </c>
      <c r="BB360" s="353">
        <f t="shared" si="725"/>
        <v>0</v>
      </c>
      <c r="BC360" s="353">
        <f t="shared" si="725"/>
        <v>0</v>
      </c>
      <c r="BD360" s="353">
        <f t="shared" si="725"/>
        <v>0</v>
      </c>
      <c r="BE360" s="353">
        <f t="shared" si="725"/>
        <v>0</v>
      </c>
      <c r="BF360" s="353">
        <f t="shared" si="725"/>
        <v>0</v>
      </c>
      <c r="BG360" s="353">
        <f t="shared" si="725"/>
        <v>0</v>
      </c>
      <c r="BH360" s="353">
        <f t="shared" si="725"/>
        <v>0</v>
      </c>
      <c r="BI360" s="353">
        <f t="shared" si="725"/>
        <v>0</v>
      </c>
      <c r="BJ360" s="353">
        <f t="shared" si="725"/>
        <v>0</v>
      </c>
      <c r="BK360" s="353">
        <f t="shared" si="725"/>
        <v>0</v>
      </c>
      <c r="BL360" s="353">
        <f t="shared" si="725"/>
        <v>0</v>
      </c>
      <c r="BM360" s="353">
        <f t="shared" si="725"/>
        <v>0</v>
      </c>
      <c r="BN360" s="353">
        <f t="shared" si="725"/>
        <v>0</v>
      </c>
      <c r="BO360" s="252"/>
    </row>
    <row r="361" spans="1:122" hidden="1" outlineLevel="1"/>
    <row r="363" spans="1:122" collapsed="1">
      <c r="A363" s="16" t="s">
        <v>1148</v>
      </c>
    </row>
    <row r="364" spans="1:122" ht="86.25" hidden="1" outlineLevel="1">
      <c r="B364" s="305" t="s">
        <v>1153</v>
      </c>
      <c r="C364" s="126" t="s">
        <v>1070</v>
      </c>
      <c r="D364" s="126" t="s">
        <v>1069</v>
      </c>
      <c r="E364" s="126" t="s">
        <v>1068</v>
      </c>
      <c r="F364" s="126" t="s">
        <v>1067</v>
      </c>
      <c r="G364" s="126" t="s">
        <v>1068</v>
      </c>
      <c r="H364" s="126" t="s">
        <v>1067</v>
      </c>
      <c r="I364" s="126" t="s">
        <v>1066</v>
      </c>
      <c r="J364" s="126"/>
      <c r="K364" s="126"/>
      <c r="L364" s="126"/>
      <c r="M364" s="126"/>
      <c r="N364" s="252"/>
      <c r="O364" s="252"/>
      <c r="P364" s="289" t="s">
        <v>539</v>
      </c>
      <c r="Q364" s="289" t="s">
        <v>539</v>
      </c>
      <c r="R364" s="289" t="s">
        <v>539</v>
      </c>
      <c r="S364" s="289" t="s">
        <v>539</v>
      </c>
      <c r="T364" s="289" t="s">
        <v>539</v>
      </c>
      <c r="U364" s="289" t="s">
        <v>539</v>
      </c>
      <c r="V364" s="289" t="s">
        <v>539</v>
      </c>
      <c r="W364" s="289" t="s">
        <v>539</v>
      </c>
      <c r="X364" s="289" t="s">
        <v>539</v>
      </c>
      <c r="Y364" s="289" t="s">
        <v>539</v>
      </c>
      <c r="Z364" s="289" t="s">
        <v>539</v>
      </c>
      <c r="AA364" s="289" t="s">
        <v>539</v>
      </c>
      <c r="AB364" s="289" t="s">
        <v>539</v>
      </c>
      <c r="AC364" s="289" t="s">
        <v>539</v>
      </c>
      <c r="AD364" s="289" t="s">
        <v>539</v>
      </c>
      <c r="AE364" s="289" t="s">
        <v>539</v>
      </c>
      <c r="AF364" s="289" t="s">
        <v>539</v>
      </c>
      <c r="AG364" s="289" t="s">
        <v>539</v>
      </c>
      <c r="AH364" s="289" t="s">
        <v>539</v>
      </c>
      <c r="AI364" s="289" t="s">
        <v>539</v>
      </c>
      <c r="AJ364" s="289" t="s">
        <v>539</v>
      </c>
      <c r="AK364" s="289" t="s">
        <v>539</v>
      </c>
      <c r="AL364" s="289" t="s">
        <v>539</v>
      </c>
      <c r="AM364" s="289" t="s">
        <v>539</v>
      </c>
      <c r="AN364" s="289" t="s">
        <v>539</v>
      </c>
      <c r="AO364" s="289" t="s">
        <v>539</v>
      </c>
      <c r="AP364" s="289" t="s">
        <v>539</v>
      </c>
      <c r="AQ364" s="289" t="s">
        <v>539</v>
      </c>
      <c r="AR364" s="289" t="s">
        <v>539</v>
      </c>
      <c r="AS364" s="289" t="s">
        <v>539</v>
      </c>
      <c r="AT364" s="289" t="s">
        <v>539</v>
      </c>
      <c r="AU364" s="289" t="s">
        <v>539</v>
      </c>
      <c r="AV364" s="289" t="s">
        <v>539</v>
      </c>
      <c r="AW364" s="289" t="s">
        <v>539</v>
      </c>
      <c r="AX364" s="289" t="s">
        <v>539</v>
      </c>
      <c r="AY364" s="289" t="s">
        <v>539</v>
      </c>
      <c r="AZ364" s="289" t="s">
        <v>539</v>
      </c>
      <c r="BA364" s="289" t="s">
        <v>539</v>
      </c>
      <c r="BB364" s="289" t="s">
        <v>539</v>
      </c>
      <c r="BC364" s="289" t="s">
        <v>539</v>
      </c>
      <c r="BD364" s="289" t="s">
        <v>539</v>
      </c>
      <c r="BE364" s="289" t="s">
        <v>539</v>
      </c>
      <c r="BF364" s="289" t="s">
        <v>539</v>
      </c>
      <c r="BG364" s="289" t="s">
        <v>539</v>
      </c>
      <c r="BH364" s="289" t="s">
        <v>539</v>
      </c>
      <c r="BI364" s="289" t="s">
        <v>539</v>
      </c>
      <c r="BJ364" s="289" t="s">
        <v>539</v>
      </c>
      <c r="BK364" s="289" t="s">
        <v>539</v>
      </c>
      <c r="BL364" s="289" t="s">
        <v>539</v>
      </c>
      <c r="BM364" s="289" t="s">
        <v>539</v>
      </c>
      <c r="BN364" s="289" t="s">
        <v>539</v>
      </c>
      <c r="BO364" s="289" t="s">
        <v>539</v>
      </c>
      <c r="BP364" s="289" t="s">
        <v>539</v>
      </c>
      <c r="BQ364" s="289" t="s">
        <v>539</v>
      </c>
      <c r="BR364" s="289" t="s">
        <v>539</v>
      </c>
      <c r="BS364" s="289" t="s">
        <v>539</v>
      </c>
      <c r="BT364" s="289" t="s">
        <v>539</v>
      </c>
      <c r="BU364" s="289" t="s">
        <v>539</v>
      </c>
      <c r="BV364" s="289" t="s">
        <v>539</v>
      </c>
      <c r="BW364" s="289" t="s">
        <v>539</v>
      </c>
      <c r="BX364" s="289" t="s">
        <v>539</v>
      </c>
      <c r="BY364" s="289" t="s">
        <v>539</v>
      </c>
      <c r="BZ364" s="289" t="s">
        <v>539</v>
      </c>
      <c r="CA364" s="289" t="s">
        <v>539</v>
      </c>
      <c r="CB364" s="289" t="s">
        <v>539</v>
      </c>
      <c r="CC364" s="289" t="s">
        <v>539</v>
      </c>
      <c r="CD364" s="289" t="s">
        <v>539</v>
      </c>
      <c r="CE364" s="289" t="s">
        <v>539</v>
      </c>
      <c r="CF364" s="289" t="s">
        <v>539</v>
      </c>
      <c r="CG364" s="289" t="s">
        <v>539</v>
      </c>
      <c r="CH364" s="289" t="s">
        <v>539</v>
      </c>
      <c r="CI364" s="289" t="s">
        <v>539</v>
      </c>
      <c r="CJ364" s="289" t="s">
        <v>539</v>
      </c>
      <c r="CK364" s="289" t="s">
        <v>539</v>
      </c>
      <c r="CL364" s="289" t="s">
        <v>539</v>
      </c>
      <c r="CM364" s="289" t="s">
        <v>539</v>
      </c>
      <c r="CN364" s="289" t="s">
        <v>539</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hidden="1" outlineLevel="1">
      <c r="A365">
        <v>10</v>
      </c>
      <c r="B365">
        <v>1</v>
      </c>
      <c r="C365" s="12">
        <v>-0.5</v>
      </c>
      <c r="D365" s="12">
        <v>-0.5</v>
      </c>
      <c r="E365" s="12">
        <v>-0.5</v>
      </c>
      <c r="F365" s="12">
        <v>-0.5</v>
      </c>
      <c r="G365">
        <f>E365</f>
        <v>-0.5</v>
      </c>
      <c r="H365">
        <f t="shared" ref="H365:H368" si="726">F365</f>
        <v>-0.5</v>
      </c>
      <c r="I365" s="12">
        <v>-0.5</v>
      </c>
      <c r="J365" s="12"/>
      <c r="K365" s="12"/>
      <c r="L365" s="12"/>
      <c r="M365" s="12"/>
      <c r="N365" s="252"/>
      <c r="O365" s="252"/>
      <c r="P365" s="275" t="str">
        <f>"Yearling "&amp;$B$202</f>
        <v>Yearling Standard (7mo)</v>
      </c>
      <c r="Q365" s="275"/>
      <c r="R365" s="275"/>
      <c r="S365" s="275"/>
      <c r="T365" s="275"/>
      <c r="U365" s="275"/>
      <c r="V365" s="275"/>
      <c r="W365" s="275" t="str">
        <f>"Yearling "&amp;$B$203</f>
        <v>Yearling Early</v>
      </c>
      <c r="X365" s="275"/>
      <c r="Y365" s="275"/>
      <c r="Z365" s="275"/>
      <c r="AA365" s="275"/>
      <c r="AB365" s="275"/>
      <c r="AC365" s="275"/>
      <c r="AD365" s="275" t="str">
        <f>"Yearling "&amp;$B$204</f>
        <v>Yearling Middle</v>
      </c>
      <c r="AE365" s="275"/>
      <c r="AF365" s="275"/>
      <c r="AG365" s="275"/>
      <c r="AH365" s="275"/>
      <c r="AI365" s="275"/>
      <c r="AJ365" s="275"/>
      <c r="AK365" s="275" t="str">
        <f>"Yearling "&amp;$B$205</f>
        <v>Yearling Late</v>
      </c>
      <c r="AL365" s="275"/>
      <c r="AM365" s="275"/>
      <c r="AN365" s="275"/>
      <c r="AO365" s="275"/>
      <c r="AP365" s="275"/>
      <c r="AQ365" s="275"/>
      <c r="AR365" s="275" t="str">
        <f>"Yearling "&amp;$B$206</f>
        <v>Yearling V. Late</v>
      </c>
      <c r="AS365" s="275"/>
      <c r="AT365" s="275"/>
      <c r="AU365" s="275"/>
      <c r="AV365" s="275"/>
      <c r="AW365" s="275"/>
      <c r="AX365" s="275"/>
      <c r="AY365" s="275" t="str">
        <f>"Yearling "&amp;$B$207</f>
        <v>Yearling 7mo with 0% mated</v>
      </c>
      <c r="AZ365" s="275"/>
      <c r="BA365" s="275"/>
      <c r="BB365" s="275"/>
      <c r="BC365" s="275"/>
      <c r="BD365" s="275"/>
      <c r="BE365" s="275"/>
      <c r="BF365" s="252" t="s">
        <v>1121</v>
      </c>
      <c r="BG365" s="252"/>
      <c r="BH365" s="252"/>
      <c r="BI365" s="252"/>
      <c r="BJ365" s="252"/>
      <c r="BK365" s="252"/>
      <c r="BL365" s="252"/>
      <c r="BM365" s="252" t="s">
        <v>1122</v>
      </c>
      <c r="BN365" s="252"/>
      <c r="BO365" s="252"/>
      <c r="BP365" s="252"/>
      <c r="BQ365" s="252"/>
      <c r="BR365" s="252"/>
      <c r="BS365" s="252"/>
      <c r="BT365" s="252" t="s">
        <v>1123</v>
      </c>
      <c r="BU365" s="252"/>
      <c r="BV365" s="252"/>
      <c r="BW365" s="252"/>
      <c r="BX365" s="252"/>
      <c r="BY365" s="252"/>
      <c r="BZ365" s="252"/>
      <c r="CA365" s="252" t="s">
        <v>1124</v>
      </c>
      <c r="CB365" s="252"/>
      <c r="CC365" s="252"/>
      <c r="CD365" s="252"/>
      <c r="CE365" s="252"/>
      <c r="CF365" s="252"/>
      <c r="CG365" s="252"/>
      <c r="CH365" s="252" t="s">
        <v>1125</v>
      </c>
      <c r="CI365" s="252"/>
      <c r="CJ365" s="252"/>
      <c r="CK365" s="252"/>
      <c r="CL365" s="252"/>
      <c r="CM365" s="252"/>
      <c r="CN365" s="252"/>
    </row>
    <row r="366" spans="1:122" hidden="1" outlineLevel="1">
      <c r="B366">
        <v>2</v>
      </c>
      <c r="C366" s="12">
        <v>0</v>
      </c>
      <c r="D366" s="12">
        <v>0</v>
      </c>
      <c r="E366" s="12">
        <v>0</v>
      </c>
      <c r="F366" s="12">
        <v>0</v>
      </c>
      <c r="G366">
        <f t="shared" ref="G366:G368" si="727">E366</f>
        <v>0</v>
      </c>
      <c r="H366">
        <f t="shared" si="726"/>
        <v>0</v>
      </c>
      <c r="I366" s="12">
        <v>0</v>
      </c>
      <c r="J366" s="12"/>
      <c r="K366" s="12"/>
      <c r="L366" s="12"/>
      <c r="M366" s="12"/>
      <c r="N366" s="252"/>
      <c r="O366" s="272" t="s">
        <v>1142</v>
      </c>
      <c r="P366" s="277">
        <v>1</v>
      </c>
      <c r="Q366" s="277">
        <v>1</v>
      </c>
      <c r="R366" s="277">
        <v>1</v>
      </c>
      <c r="S366" s="277">
        <v>1</v>
      </c>
      <c r="T366" s="277"/>
      <c r="U366" s="277"/>
      <c r="V366" s="277"/>
      <c r="W366" s="277">
        <v>2</v>
      </c>
      <c r="X366" s="277">
        <v>2</v>
      </c>
      <c r="Y366" s="277">
        <v>2</v>
      </c>
      <c r="Z366" s="277">
        <v>2</v>
      </c>
      <c r="AA366" s="277"/>
      <c r="AB366" s="277"/>
      <c r="AC366" s="277"/>
      <c r="AD366" s="277">
        <v>3</v>
      </c>
      <c r="AE366" s="277">
        <v>3</v>
      </c>
      <c r="AF366" s="277">
        <v>3</v>
      </c>
      <c r="AG366" s="277">
        <v>3</v>
      </c>
      <c r="AH366" s="277"/>
      <c r="AI366" s="277"/>
      <c r="AJ366" s="277"/>
      <c r="AK366" s="277">
        <v>4</v>
      </c>
      <c r="AL366" s="277">
        <v>4</v>
      </c>
      <c r="AM366" s="277">
        <v>4</v>
      </c>
      <c r="AN366" s="277">
        <v>4</v>
      </c>
      <c r="AO366" s="277"/>
      <c r="AP366" s="277"/>
      <c r="AQ366" s="277"/>
      <c r="AR366" s="277">
        <v>5</v>
      </c>
      <c r="AS366" s="277">
        <v>5</v>
      </c>
      <c r="AT366" s="277">
        <v>5</v>
      </c>
      <c r="AU366" s="277">
        <v>5</v>
      </c>
      <c r="AV366" s="277"/>
      <c r="AW366" s="277"/>
      <c r="AX366" s="277"/>
      <c r="AY366" s="277">
        <v>6</v>
      </c>
      <c r="AZ366" s="277">
        <v>6</v>
      </c>
      <c r="BA366" s="277">
        <v>6</v>
      </c>
      <c r="BB366" s="277">
        <v>6</v>
      </c>
      <c r="BC366" s="277"/>
      <c r="BD366" s="277"/>
      <c r="BE366" s="277"/>
      <c r="BF366" s="277">
        <v>1</v>
      </c>
      <c r="BG366" s="277">
        <v>1</v>
      </c>
      <c r="BH366" s="277">
        <v>1</v>
      </c>
      <c r="BI366" s="277"/>
      <c r="BJ366" s="277"/>
      <c r="BK366" s="277"/>
      <c r="BL366" s="277"/>
      <c r="BM366" s="277">
        <v>1</v>
      </c>
      <c r="BN366" s="277">
        <v>1</v>
      </c>
      <c r="BO366" s="277">
        <v>1</v>
      </c>
      <c r="BP366" s="277"/>
      <c r="BQ366" s="277"/>
      <c r="BR366" s="277"/>
      <c r="BS366" s="277"/>
      <c r="BT366" s="277">
        <v>1</v>
      </c>
      <c r="BU366" s="277">
        <v>1</v>
      </c>
      <c r="BV366" s="277">
        <v>1</v>
      </c>
      <c r="BW366" s="277"/>
      <c r="BX366" s="277"/>
      <c r="BY366" s="277"/>
      <c r="BZ366" s="277"/>
      <c r="CA366" s="277">
        <v>1</v>
      </c>
      <c r="CB366" s="277">
        <v>1</v>
      </c>
      <c r="CC366" s="277">
        <v>1</v>
      </c>
      <c r="CD366" s="277"/>
      <c r="CE366" s="277"/>
      <c r="CF366" s="277"/>
      <c r="CG366" s="277"/>
      <c r="CH366" s="277">
        <v>1</v>
      </c>
      <c r="CI366" s="277">
        <v>1</v>
      </c>
      <c r="CJ366" s="277">
        <v>1</v>
      </c>
      <c r="CK366" s="277"/>
      <c r="CL366" s="277"/>
      <c r="CM366" s="277"/>
      <c r="CN366" s="277"/>
    </row>
    <row r="367" spans="1:122" hidden="1" outlineLevel="1">
      <c r="B367">
        <v>3</v>
      </c>
      <c r="C367" s="12">
        <v>0.5</v>
      </c>
      <c r="D367" s="12">
        <v>0.5</v>
      </c>
      <c r="E367" s="12">
        <v>0.5</v>
      </c>
      <c r="F367" s="12">
        <v>0.5</v>
      </c>
      <c r="G367">
        <f t="shared" si="727"/>
        <v>0.5</v>
      </c>
      <c r="H367">
        <f t="shared" si="726"/>
        <v>0.5</v>
      </c>
      <c r="I367" s="12">
        <v>0.5</v>
      </c>
      <c r="J367" s="12"/>
      <c r="K367" s="12"/>
      <c r="L367" s="12"/>
      <c r="M367" s="12"/>
      <c r="N367" s="252"/>
      <c r="O367" s="272" t="s">
        <v>1143</v>
      </c>
      <c r="P367" s="277">
        <v>2</v>
      </c>
      <c r="Q367" s="277">
        <v>3</v>
      </c>
      <c r="R367" s="277">
        <v>4</v>
      </c>
      <c r="S367" s="277">
        <v>5</v>
      </c>
      <c r="T367" s="277"/>
      <c r="U367" s="277"/>
      <c r="V367" s="277"/>
      <c r="W367" s="277">
        <v>2</v>
      </c>
      <c r="X367" s="277">
        <v>3</v>
      </c>
      <c r="Y367" s="277">
        <v>4</v>
      </c>
      <c r="Z367" s="277">
        <v>5</v>
      </c>
      <c r="AA367" s="277"/>
      <c r="AB367" s="277"/>
      <c r="AC367" s="277"/>
      <c r="AD367" s="277">
        <v>2</v>
      </c>
      <c r="AE367" s="277">
        <v>3</v>
      </c>
      <c r="AF367" s="277">
        <v>4</v>
      </c>
      <c r="AG367" s="277">
        <v>5</v>
      </c>
      <c r="AH367" s="277"/>
      <c r="AI367" s="277"/>
      <c r="AJ367" s="277"/>
      <c r="AK367" s="277">
        <v>2</v>
      </c>
      <c r="AL367" s="277">
        <v>3</v>
      </c>
      <c r="AM367" s="277">
        <v>4</v>
      </c>
      <c r="AN367" s="277">
        <v>5</v>
      </c>
      <c r="AO367" s="277"/>
      <c r="AP367" s="277"/>
      <c r="AQ367" s="277"/>
      <c r="AR367" s="277">
        <v>2</v>
      </c>
      <c r="AS367" s="277">
        <v>3</v>
      </c>
      <c r="AT367" s="277">
        <v>4</v>
      </c>
      <c r="AU367" s="277">
        <v>5</v>
      </c>
      <c r="AV367" s="277"/>
      <c r="AW367" s="277"/>
      <c r="AX367" s="277"/>
      <c r="AY367" s="277">
        <v>2</v>
      </c>
      <c r="AZ367" s="277">
        <v>3</v>
      </c>
      <c r="BA367" s="277">
        <v>4</v>
      </c>
      <c r="BB367" s="277">
        <v>5</v>
      </c>
      <c r="BC367" s="277"/>
      <c r="BD367" s="277"/>
      <c r="BE367" s="277"/>
      <c r="BF367" s="252"/>
      <c r="BG367" s="252"/>
      <c r="BH367" s="252"/>
      <c r="BI367" s="252"/>
      <c r="BJ367" s="252"/>
      <c r="BK367" s="252"/>
      <c r="BL367" s="252"/>
      <c r="BM367" s="252"/>
      <c r="BN367" s="252"/>
      <c r="BO367" s="252"/>
      <c r="BP367" s="252"/>
      <c r="BQ367" s="252"/>
      <c r="BR367" s="252"/>
      <c r="BS367" s="252"/>
      <c r="BT367" s="252"/>
      <c r="BU367" s="252"/>
      <c r="BV367" s="252"/>
      <c r="BW367" s="252"/>
      <c r="BX367" s="252"/>
      <c r="BY367" s="252"/>
      <c r="BZ367" s="252"/>
      <c r="CA367" s="252"/>
      <c r="CB367" s="252"/>
      <c r="CC367" s="252"/>
      <c r="CD367" s="252"/>
      <c r="CE367" s="252"/>
      <c r="CF367" s="252"/>
      <c r="CG367" s="252"/>
      <c r="CH367" s="252"/>
      <c r="CI367" s="252"/>
      <c r="CJ367" s="252"/>
      <c r="CK367" s="252"/>
      <c r="CL367" s="252"/>
      <c r="CM367" s="252"/>
      <c r="CN367" s="252"/>
    </row>
    <row r="368" spans="1:122" hidden="1" outlineLevel="1">
      <c r="B368">
        <v>4</v>
      </c>
      <c r="C368" s="12">
        <v>0</v>
      </c>
      <c r="D368" s="12">
        <v>0</v>
      </c>
      <c r="E368" s="12">
        <v>0</v>
      </c>
      <c r="F368" s="12">
        <v>0</v>
      </c>
      <c r="G368">
        <f t="shared" si="727"/>
        <v>0</v>
      </c>
      <c r="H368">
        <f t="shared" si="726"/>
        <v>0</v>
      </c>
      <c r="I368" s="12">
        <v>0</v>
      </c>
      <c r="J368" s="12"/>
      <c r="K368" s="12"/>
      <c r="L368" s="12"/>
      <c r="M368" s="12"/>
      <c r="N368" s="252"/>
      <c r="O368" s="252"/>
      <c r="P368" s="290">
        <f>INDEX(i.Periods,P$367,1+d.TOL+3*(P$366-1))</f>
        <v>59</v>
      </c>
      <c r="Q368" s="290">
        <f>INDEX(i.Periods,Q$367,1+d.TOL+3*(Q$366-1))</f>
        <v>64</v>
      </c>
      <c r="R368" s="290">
        <f>INDEX(i.Periods,R$367,1+d.TOL+3*(R$366-1))</f>
        <v>72</v>
      </c>
      <c r="S368" s="290">
        <f>INDEX(i.Periods,S$367,1+d.TOL+3*(S$366-1))</f>
        <v>79</v>
      </c>
      <c r="T368" s="290"/>
      <c r="U368" s="290"/>
      <c r="V368" s="290"/>
      <c r="W368" s="290">
        <f>INDEX(i.Periods,W$367,1+d.TOL+3*(W$366-1))</f>
        <v>61</v>
      </c>
      <c r="X368" s="290">
        <f>INDEX(i.Periods,X$367,1+d.TOL+3*(X$366-1))</f>
        <v>66</v>
      </c>
      <c r="Y368" s="290">
        <f>INDEX(i.Periods,Y$367,1+d.TOL+3*(Y$366-1))</f>
        <v>74</v>
      </c>
      <c r="Z368" s="290">
        <f>INDEX(i.Periods,Z$367,1+d.TOL+3*(Z$366-1))</f>
        <v>81</v>
      </c>
      <c r="AA368" s="290"/>
      <c r="AB368" s="290"/>
      <c r="AC368" s="290"/>
      <c r="AD368" s="290">
        <f>INDEX(i.Periods,AD$367,1+d.TOL+3*(AD$366-1))</f>
        <v>64</v>
      </c>
      <c r="AE368" s="290">
        <f>INDEX(i.Periods,AE$367,1+d.TOL+3*(AE$366-1))</f>
        <v>69</v>
      </c>
      <c r="AF368" s="290">
        <f>INDEX(i.Periods,AF$367,1+d.TOL+3*(AF$366-1))</f>
        <v>77</v>
      </c>
      <c r="AG368" s="290">
        <f>INDEX(i.Periods,AG$367,1+d.TOL+3*(AG$366-1))</f>
        <v>84</v>
      </c>
      <c r="AH368" s="290"/>
      <c r="AI368" s="290"/>
      <c r="AJ368" s="290"/>
      <c r="AK368" s="290">
        <f>INDEX(i.Periods,AK$367,1+d.TOL+3*(AK$366-1))</f>
        <v>66</v>
      </c>
      <c r="AL368" s="290">
        <f>INDEX(i.Periods,AL$367,1+d.TOL+3*(AL$366-1))</f>
        <v>71</v>
      </c>
      <c r="AM368" s="290">
        <f>INDEX(i.Periods,AM$367,1+d.TOL+3*(AM$366-1))</f>
        <v>79</v>
      </c>
      <c r="AN368" s="290">
        <f>INDEX(i.Periods,AN$367,1+d.TOL+3*(AN$366-1))</f>
        <v>86</v>
      </c>
      <c r="AO368" s="290"/>
      <c r="AP368" s="290"/>
      <c r="AQ368" s="290"/>
      <c r="AR368" s="290">
        <f>INDEX(i.Periods,AR$367,1+d.TOL+3*(AR$366-1))</f>
        <v>68</v>
      </c>
      <c r="AS368" s="290">
        <f>INDEX(i.Periods,AS$367,1+d.TOL+3*(AS$366-1))</f>
        <v>73</v>
      </c>
      <c r="AT368" s="290">
        <f>INDEX(i.Periods,AT$367,1+d.TOL+3*(AT$366-1))</f>
        <v>81</v>
      </c>
      <c r="AU368" s="290">
        <f>INDEX(i.Periods,AU$367,1+d.TOL+3*(AU$366-1))</f>
        <v>88</v>
      </c>
      <c r="AV368" s="290"/>
      <c r="AW368" s="290"/>
      <c r="AX368" s="290"/>
      <c r="AY368" s="290">
        <f>INDEX(i.Periods,AY$367,1+d.TOL+3*(AY$366-1))</f>
        <v>59</v>
      </c>
      <c r="AZ368" s="290">
        <f>INDEX(i.Periods,AZ$367,1+d.TOL+3*(AZ$366-1))</f>
        <v>64</v>
      </c>
      <c r="BA368" s="290">
        <f>INDEX(i.Periods,BA$367,1+d.TOL+3*(BA$366-1))</f>
        <v>72</v>
      </c>
      <c r="BB368" s="290">
        <f>INDEX(i.Periods,BB$367,1+d.TOL+3*(BB$366-1))</f>
        <v>79</v>
      </c>
      <c r="BC368" s="290"/>
      <c r="BD368" s="290"/>
      <c r="BE368" s="290"/>
      <c r="BF368" s="291">
        <f>P368+52</f>
        <v>111</v>
      </c>
      <c r="BG368" s="291">
        <f>R368+52</f>
        <v>124</v>
      </c>
      <c r="BH368" s="291">
        <f>S368+52</f>
        <v>131</v>
      </c>
      <c r="BI368" s="277"/>
      <c r="BJ368" s="277"/>
      <c r="BK368" s="277"/>
      <c r="BL368" s="277"/>
      <c r="BM368" s="292">
        <f>BF368+52</f>
        <v>163</v>
      </c>
      <c r="BN368" s="292">
        <f>BG368+52</f>
        <v>176</v>
      </c>
      <c r="BO368" s="292">
        <f>BH368+52</f>
        <v>183</v>
      </c>
      <c r="BP368" s="277"/>
      <c r="BQ368" s="277"/>
      <c r="BR368" s="277"/>
      <c r="BS368" s="277"/>
      <c r="BT368" s="292">
        <f>BM368+52</f>
        <v>215</v>
      </c>
      <c r="BU368" s="292">
        <f>BN368+52</f>
        <v>228</v>
      </c>
      <c r="BV368" s="292">
        <f>BO368+52</f>
        <v>235</v>
      </c>
      <c r="BW368" s="277"/>
      <c r="BX368" s="277"/>
      <c r="BY368" s="277"/>
      <c r="BZ368" s="277"/>
      <c r="CA368" s="292">
        <f>BT368+52</f>
        <v>267</v>
      </c>
      <c r="CB368" s="292">
        <f>BU368+52</f>
        <v>280</v>
      </c>
      <c r="CC368" s="292">
        <f>BV368+52</f>
        <v>287</v>
      </c>
      <c r="CD368" s="277"/>
      <c r="CE368" s="277"/>
      <c r="CF368" s="277"/>
      <c r="CG368" s="277"/>
      <c r="CH368" s="292">
        <f>CA368+52</f>
        <v>319</v>
      </c>
      <c r="CI368" s="292">
        <f>CB368+52</f>
        <v>332</v>
      </c>
      <c r="CJ368" s="292">
        <f>CC368+52</f>
        <v>339</v>
      </c>
      <c r="CK368" s="277"/>
      <c r="CL368" s="277"/>
      <c r="CM368" s="277"/>
      <c r="CN368" s="277"/>
    </row>
    <row r="369" spans="1:92" hidden="1" outlineLevel="1">
      <c r="B369" s="252"/>
      <c r="C369" s="293" t="s">
        <v>1075</v>
      </c>
      <c r="D369" s="293" t="s">
        <v>1074</v>
      </c>
      <c r="E369" s="293" t="s">
        <v>1073</v>
      </c>
      <c r="F369" s="293" t="s">
        <v>1072</v>
      </c>
      <c r="G369" s="293" t="s">
        <v>1073</v>
      </c>
      <c r="H369" s="293" t="s">
        <v>1072</v>
      </c>
      <c r="I369" s="293" t="s">
        <v>1071</v>
      </c>
      <c r="J369" s="293"/>
      <c r="K369" s="293"/>
      <c r="L369" s="293"/>
      <c r="M369" s="293"/>
      <c r="N369" s="252"/>
      <c r="O369" s="252"/>
      <c r="P369" s="291" t="str">
        <f>Q368&amp;":"&amp;R368</f>
        <v>64:72</v>
      </c>
      <c r="Q369" s="291" t="str">
        <f>R368&amp;":"&amp;S368</f>
        <v>72:79</v>
      </c>
      <c r="R369" s="294" t="str">
        <f>Q369</f>
        <v>72:79</v>
      </c>
      <c r="S369" s="294" t="str">
        <f>R369</f>
        <v>72:79</v>
      </c>
      <c r="T369" s="294" t="str">
        <f>S369</f>
        <v>72:79</v>
      </c>
      <c r="U369" s="294" t="str">
        <f>T369</f>
        <v>72:79</v>
      </c>
      <c r="V369" s="294" t="str">
        <f>U369</f>
        <v>72:79</v>
      </c>
      <c r="W369" s="291" t="str">
        <f>X368&amp;":"&amp;Y368</f>
        <v>66:74</v>
      </c>
      <c r="X369" s="291" t="str">
        <f>Y368&amp;":"&amp;Z368</f>
        <v>74:81</v>
      </c>
      <c r="Y369" s="294" t="str">
        <f>X369</f>
        <v>74:81</v>
      </c>
      <c r="Z369" s="294" t="str">
        <f>Y369</f>
        <v>74:81</v>
      </c>
      <c r="AA369" s="294" t="str">
        <f>Z369</f>
        <v>74:81</v>
      </c>
      <c r="AB369" s="294" t="str">
        <f>AA369</f>
        <v>74:81</v>
      </c>
      <c r="AC369" s="294" t="str">
        <f>AB369</f>
        <v>74:81</v>
      </c>
      <c r="AD369" s="291" t="str">
        <f>AE368&amp;":"&amp;AF368</f>
        <v>69:77</v>
      </c>
      <c r="AE369" s="291" t="str">
        <f>AF368&amp;":"&amp;AG368</f>
        <v>77:84</v>
      </c>
      <c r="AF369" s="294" t="str">
        <f t="shared" ref="AF369:AJ369" si="728">AE369</f>
        <v>77:84</v>
      </c>
      <c r="AG369" s="294" t="str">
        <f t="shared" si="728"/>
        <v>77:84</v>
      </c>
      <c r="AH369" s="294" t="str">
        <f t="shared" si="728"/>
        <v>77:84</v>
      </c>
      <c r="AI369" s="294" t="str">
        <f t="shared" si="728"/>
        <v>77:84</v>
      </c>
      <c r="AJ369" s="294" t="str">
        <f t="shared" si="728"/>
        <v>77:84</v>
      </c>
      <c r="AK369" s="291" t="str">
        <f>AL368&amp;":"&amp;AM368</f>
        <v>71:79</v>
      </c>
      <c r="AL369" s="291" t="str">
        <f>AM368&amp;":"&amp;AN368</f>
        <v>79:86</v>
      </c>
      <c r="AM369" s="294" t="str">
        <f t="shared" ref="AM369:AQ369" si="729">AL369</f>
        <v>79:86</v>
      </c>
      <c r="AN369" s="294" t="str">
        <f t="shared" si="729"/>
        <v>79:86</v>
      </c>
      <c r="AO369" s="294" t="str">
        <f t="shared" si="729"/>
        <v>79:86</v>
      </c>
      <c r="AP369" s="294" t="str">
        <f t="shared" si="729"/>
        <v>79:86</v>
      </c>
      <c r="AQ369" s="294" t="str">
        <f t="shared" si="729"/>
        <v>79:86</v>
      </c>
      <c r="AR369" s="291" t="str">
        <f>AS368&amp;":"&amp;AT368</f>
        <v>73:81</v>
      </c>
      <c r="AS369" s="291" t="str">
        <f>AT368&amp;":"&amp;AU368</f>
        <v>81:88</v>
      </c>
      <c r="AT369" s="294" t="str">
        <f t="shared" ref="AT369" si="730">AS369</f>
        <v>81:88</v>
      </c>
      <c r="AU369" s="294" t="str">
        <f t="shared" ref="AU369" si="731">AT369</f>
        <v>81:88</v>
      </c>
      <c r="AV369" s="294" t="str">
        <f t="shared" ref="AV369" si="732">AU369</f>
        <v>81:88</v>
      </c>
      <c r="AW369" s="294" t="str">
        <f t="shared" ref="AW369" si="733">AV369</f>
        <v>81:88</v>
      </c>
      <c r="AX369" s="294" t="str">
        <f t="shared" ref="AX369" si="734">AW369</f>
        <v>81:88</v>
      </c>
      <c r="AY369" s="291" t="str">
        <f>AZ368&amp;":"&amp;BA368</f>
        <v>64:72</v>
      </c>
      <c r="AZ369" s="291" t="str">
        <f>BA368&amp;":"&amp;BB368</f>
        <v>72:79</v>
      </c>
      <c r="BA369" s="294" t="str">
        <f t="shared" ref="BA369:BE369" si="735">AZ369</f>
        <v>72:79</v>
      </c>
      <c r="BB369" s="294" t="str">
        <f t="shared" si="735"/>
        <v>72:79</v>
      </c>
      <c r="BC369" s="294" t="str">
        <f t="shared" si="735"/>
        <v>72:79</v>
      </c>
      <c r="BD369" s="294" t="str">
        <f t="shared" si="735"/>
        <v>72:79</v>
      </c>
      <c r="BE369" s="294" t="str">
        <f t="shared" si="735"/>
        <v>72:79</v>
      </c>
      <c r="BF369" s="292" t="str">
        <f>BF368&amp;":"&amp;BG368</f>
        <v>111:124</v>
      </c>
      <c r="BG369" s="292" t="str">
        <f>BG368&amp;":"&amp;BH368</f>
        <v>124:131</v>
      </c>
      <c r="BH369" s="294" t="str">
        <f t="shared" ref="BH369:BL369" si="736">BG369</f>
        <v>124:131</v>
      </c>
      <c r="BI369" s="294" t="str">
        <f t="shared" si="736"/>
        <v>124:131</v>
      </c>
      <c r="BJ369" s="294" t="str">
        <f t="shared" si="736"/>
        <v>124:131</v>
      </c>
      <c r="BK369" s="294" t="str">
        <f t="shared" si="736"/>
        <v>124:131</v>
      </c>
      <c r="BL369" s="294" t="str">
        <f t="shared" si="736"/>
        <v>124:131</v>
      </c>
      <c r="BM369" s="292" t="str">
        <f>BM368&amp;":"&amp;BN368</f>
        <v>163:176</v>
      </c>
      <c r="BN369" s="292" t="str">
        <f>BN368&amp;":"&amp;BO368</f>
        <v>176:183</v>
      </c>
      <c r="BO369" s="294" t="str">
        <f t="shared" ref="BO369:BS369" si="737">BN369</f>
        <v>176:183</v>
      </c>
      <c r="BP369" s="294" t="str">
        <f t="shared" si="737"/>
        <v>176:183</v>
      </c>
      <c r="BQ369" s="294" t="str">
        <f t="shared" si="737"/>
        <v>176:183</v>
      </c>
      <c r="BR369" s="294" t="str">
        <f t="shared" si="737"/>
        <v>176:183</v>
      </c>
      <c r="BS369" s="294" t="str">
        <f t="shared" si="737"/>
        <v>176:183</v>
      </c>
      <c r="BT369" s="292" t="str">
        <f>BT368&amp;":"&amp;BU368</f>
        <v>215:228</v>
      </c>
      <c r="BU369" s="292" t="str">
        <f>BU368&amp;":"&amp;BV368</f>
        <v>228:235</v>
      </c>
      <c r="BV369" s="294" t="str">
        <f t="shared" ref="BV369:BZ369" si="738">BU369</f>
        <v>228:235</v>
      </c>
      <c r="BW369" s="294" t="str">
        <f t="shared" si="738"/>
        <v>228:235</v>
      </c>
      <c r="BX369" s="294" t="str">
        <f t="shared" si="738"/>
        <v>228:235</v>
      </c>
      <c r="BY369" s="294" t="str">
        <f t="shared" si="738"/>
        <v>228:235</v>
      </c>
      <c r="BZ369" s="294" t="str">
        <f t="shared" si="738"/>
        <v>228:235</v>
      </c>
      <c r="CA369" s="292" t="str">
        <f>CA368&amp;":"&amp;CB368</f>
        <v>267:280</v>
      </c>
      <c r="CB369" s="292" t="str">
        <f>CB368&amp;":"&amp;CC368</f>
        <v>280:287</v>
      </c>
      <c r="CC369" s="294" t="str">
        <f t="shared" ref="CC369:CG369" si="739">CB369</f>
        <v>280:287</v>
      </c>
      <c r="CD369" s="294" t="str">
        <f t="shared" si="739"/>
        <v>280:287</v>
      </c>
      <c r="CE369" s="294" t="str">
        <f t="shared" si="739"/>
        <v>280:287</v>
      </c>
      <c r="CF369" s="294" t="str">
        <f t="shared" si="739"/>
        <v>280:287</v>
      </c>
      <c r="CG369" s="294" t="str">
        <f t="shared" si="739"/>
        <v>280:287</v>
      </c>
      <c r="CH369" s="292" t="str">
        <f>CH368&amp;":"&amp;CI368</f>
        <v>319:332</v>
      </c>
      <c r="CI369" s="292" t="str">
        <f>CI368&amp;":"&amp;CJ368</f>
        <v>332:339</v>
      </c>
      <c r="CJ369" s="294" t="str">
        <f t="shared" ref="CJ369:CN369" si="740">CI369</f>
        <v>332:339</v>
      </c>
      <c r="CK369" s="294" t="str">
        <f t="shared" si="740"/>
        <v>332:339</v>
      </c>
      <c r="CL369" s="294" t="str">
        <f t="shared" si="740"/>
        <v>332:339</v>
      </c>
      <c r="CM369" s="294" t="str">
        <f t="shared" si="740"/>
        <v>332:339</v>
      </c>
      <c r="CN369" s="294" t="str">
        <f t="shared" si="740"/>
        <v>332:339</v>
      </c>
    </row>
    <row r="370" spans="1:92" hidden="1" outlineLevel="1">
      <c r="A370" s="21"/>
      <c r="B370" s="252" t="s">
        <v>1144</v>
      </c>
      <c r="C370" s="295" t="s">
        <v>6</v>
      </c>
      <c r="D370" s="295" t="str">
        <f>C370</f>
        <v>0:1</v>
      </c>
      <c r="E370" s="296" t="s">
        <v>8</v>
      </c>
      <c r="F370" s="296" t="s">
        <v>168</v>
      </c>
      <c r="G370" s="296" t="s">
        <v>183</v>
      </c>
      <c r="H370" s="296" t="s">
        <v>246</v>
      </c>
      <c r="I370" s="296" t="s">
        <v>248</v>
      </c>
      <c r="J370" s="296"/>
      <c r="K370" s="296"/>
      <c r="L370" s="296"/>
      <c r="M370" s="296"/>
      <c r="N370" s="297"/>
      <c r="O370" s="297"/>
      <c r="P370" s="298" t="str">
        <f>C370</f>
        <v>0:1</v>
      </c>
      <c r="Q370" s="298" t="str">
        <f>D370</f>
        <v>0:1</v>
      </c>
      <c r="R370" s="299" t="str">
        <f>LEFT(E370,FIND(":",E370)-1)+i.TOLoffset_r2*(d.TOL-1)&amp;":"&amp;RIGHT(E370,LEN(E370)-FIND(":",E370))+i.TOLoffset_r2*(d.TOL-1)</f>
        <v>50:51</v>
      </c>
      <c r="S370" s="299" t="str">
        <f>LEFT(F370,FIND(":",F370)-1)+i.TOLoffset_r2*(d.TOL-1)&amp;":"&amp;RIGHT(F370,LEN(F370)-FIND(":",F370))+i.TOLoffset_r2*(d.TOL-1)</f>
        <v>51:52</v>
      </c>
      <c r="T370" s="299" t="str">
        <f>LEFT(G370,FIND(":",G370)-1)+i.TOLoffset_r2*(d.TOL-1)&amp;":"&amp;RIGHT(G370,LEN(G370)-FIND(":",G370))+i.TOLoffset_r2*(d.TOL-1)</f>
        <v>52:53</v>
      </c>
      <c r="U370" s="299" t="str">
        <f>LEFT(H370,FIND(":",H370)-1)+i.TOLoffset_r2*(d.TOL-1)&amp;":"&amp;RIGHT(H370,LEN(H370)-FIND(":",H370))+i.TOLoffset_r2*(d.TOL-1)</f>
        <v>53:54</v>
      </c>
      <c r="V370" s="299" t="str">
        <f>LEFT(I370,FIND(":",I370)-1)+i.TOLoffset_r2*(d.TOL-1)&amp;":"&amp;RIGHT(I370,LEN(I370)-FIND(":",I370))+i.TOLoffset_r2*(d.TOL-1)</f>
        <v>54:55</v>
      </c>
      <c r="W370" s="300" t="str">
        <f>P370</f>
        <v>0:1</v>
      </c>
      <c r="X370" s="300" t="str">
        <f t="shared" ref="X370" si="741">Q370</f>
        <v>0:1</v>
      </c>
      <c r="Y370" s="300" t="str">
        <f t="shared" ref="Y370" si="742">R370</f>
        <v>50:51</v>
      </c>
      <c r="Z370" s="300" t="str">
        <f t="shared" ref="Z370" si="743">S370</f>
        <v>51:52</v>
      </c>
      <c r="AA370" s="300" t="str">
        <f t="shared" ref="AA370" si="744">T370</f>
        <v>52:53</v>
      </c>
      <c r="AB370" s="300" t="str">
        <f t="shared" ref="AB370" si="745">U370</f>
        <v>53:54</v>
      </c>
      <c r="AC370" s="300" t="str">
        <f t="shared" ref="AC370" si="746">V370</f>
        <v>54:55</v>
      </c>
      <c r="AD370" s="300" t="str">
        <f t="shared" ref="AD370" si="747">W370</f>
        <v>0:1</v>
      </c>
      <c r="AE370" s="300" t="str">
        <f t="shared" ref="AE370" si="748">X370</f>
        <v>0:1</v>
      </c>
      <c r="AF370" s="300" t="str">
        <f t="shared" ref="AF370" si="749">Y370</f>
        <v>50:51</v>
      </c>
      <c r="AG370" s="300" t="str">
        <f t="shared" ref="AG370" si="750">Z370</f>
        <v>51:52</v>
      </c>
      <c r="AH370" s="300" t="str">
        <f t="shared" ref="AH370" si="751">AA370</f>
        <v>52:53</v>
      </c>
      <c r="AI370" s="300" t="str">
        <f t="shared" ref="AI370" si="752">AB370</f>
        <v>53:54</v>
      </c>
      <c r="AJ370" s="300" t="str">
        <f t="shared" ref="AJ370" si="753">AC370</f>
        <v>54:55</v>
      </c>
      <c r="AK370" s="300" t="str">
        <f t="shared" ref="AK370" si="754">AD370</f>
        <v>0:1</v>
      </c>
      <c r="AL370" s="300" t="str">
        <f t="shared" ref="AL370" si="755">AE370</f>
        <v>0:1</v>
      </c>
      <c r="AM370" s="300" t="str">
        <f t="shared" ref="AM370" si="756">AF370</f>
        <v>50:51</v>
      </c>
      <c r="AN370" s="300" t="str">
        <f t="shared" ref="AN370" si="757">AG370</f>
        <v>51:52</v>
      </c>
      <c r="AO370" s="300" t="str">
        <f t="shared" ref="AO370" si="758">AH370</f>
        <v>52:53</v>
      </c>
      <c r="AP370" s="300" t="str">
        <f t="shared" ref="AP370" si="759">AI370</f>
        <v>53:54</v>
      </c>
      <c r="AQ370" s="300" t="str">
        <f t="shared" ref="AQ370" si="760">AJ370</f>
        <v>54:55</v>
      </c>
      <c r="AR370" s="300" t="str">
        <f t="shared" ref="AR370:BE370" si="761">AD370</f>
        <v>0:1</v>
      </c>
      <c r="AS370" s="300" t="str">
        <f t="shared" si="761"/>
        <v>0:1</v>
      </c>
      <c r="AT370" s="300" t="str">
        <f t="shared" si="761"/>
        <v>50:51</v>
      </c>
      <c r="AU370" s="300" t="str">
        <f t="shared" si="761"/>
        <v>51:52</v>
      </c>
      <c r="AV370" s="300" t="str">
        <f t="shared" si="761"/>
        <v>52:53</v>
      </c>
      <c r="AW370" s="300" t="str">
        <f t="shared" si="761"/>
        <v>53:54</v>
      </c>
      <c r="AX370" s="300" t="str">
        <f t="shared" si="761"/>
        <v>54:55</v>
      </c>
      <c r="AY370" s="300" t="str">
        <f t="shared" si="761"/>
        <v>0:1</v>
      </c>
      <c r="AZ370" s="300" t="str">
        <f t="shared" si="761"/>
        <v>0:1</v>
      </c>
      <c r="BA370" s="300" t="str">
        <f t="shared" si="761"/>
        <v>50:51</v>
      </c>
      <c r="BB370" s="300" t="str">
        <f t="shared" si="761"/>
        <v>51:52</v>
      </c>
      <c r="BC370" s="300" t="str">
        <f t="shared" si="761"/>
        <v>52:53</v>
      </c>
      <c r="BD370" s="300" t="str">
        <f t="shared" si="761"/>
        <v>53:54</v>
      </c>
      <c r="BE370" s="300" t="str">
        <f t="shared" si="761"/>
        <v>54:55</v>
      </c>
      <c r="BF370" s="300" t="str">
        <f t="shared" ref="BF370" si="762">AY370</f>
        <v>0:1</v>
      </c>
      <c r="BG370" s="300" t="str">
        <f t="shared" ref="BG370" si="763">AZ370</f>
        <v>0:1</v>
      </c>
      <c r="BH370" s="300" t="str">
        <f t="shared" ref="BH370" si="764">BA370</f>
        <v>50:51</v>
      </c>
      <c r="BI370" s="300" t="str">
        <f t="shared" ref="BI370" si="765">BB370</f>
        <v>51:52</v>
      </c>
      <c r="BJ370" s="300" t="str">
        <f t="shared" ref="BJ370" si="766">BC370</f>
        <v>52:53</v>
      </c>
      <c r="BK370" s="300" t="str">
        <f t="shared" ref="BK370" si="767">BD370</f>
        <v>53:54</v>
      </c>
      <c r="BL370" s="300" t="str">
        <f t="shared" ref="BL370" si="768">BE370</f>
        <v>54:55</v>
      </c>
      <c r="BM370" s="300" t="str">
        <f t="shared" ref="BM370" si="769">BF370</f>
        <v>0:1</v>
      </c>
      <c r="BN370" s="300" t="str">
        <f t="shared" ref="BN370" si="770">BG370</f>
        <v>0:1</v>
      </c>
      <c r="BO370" s="300" t="str">
        <f t="shared" ref="BO370" si="771">BH370</f>
        <v>50:51</v>
      </c>
      <c r="BP370" s="300" t="str">
        <f t="shared" ref="BP370" si="772">BI370</f>
        <v>51:52</v>
      </c>
      <c r="BQ370" s="300" t="str">
        <f t="shared" ref="BQ370" si="773">BJ370</f>
        <v>52:53</v>
      </c>
      <c r="BR370" s="300" t="str">
        <f t="shared" ref="BR370" si="774">BK370</f>
        <v>53:54</v>
      </c>
      <c r="BS370" s="300" t="str">
        <f t="shared" ref="BS370" si="775">BL370</f>
        <v>54:55</v>
      </c>
      <c r="BT370" s="300" t="str">
        <f t="shared" ref="BT370" si="776">BM370</f>
        <v>0:1</v>
      </c>
      <c r="BU370" s="300" t="str">
        <f t="shared" ref="BU370" si="777">BN370</f>
        <v>0:1</v>
      </c>
      <c r="BV370" s="300" t="str">
        <f t="shared" ref="BV370" si="778">BO370</f>
        <v>50:51</v>
      </c>
      <c r="BW370" s="300" t="str">
        <f t="shared" ref="BW370" si="779">BP370</f>
        <v>51:52</v>
      </c>
      <c r="BX370" s="300" t="str">
        <f t="shared" ref="BX370" si="780">BQ370</f>
        <v>52:53</v>
      </c>
      <c r="BY370" s="300" t="str">
        <f t="shared" ref="BY370" si="781">BR370</f>
        <v>53:54</v>
      </c>
      <c r="BZ370" s="300" t="str">
        <f t="shared" ref="BZ370" si="782">BS370</f>
        <v>54:55</v>
      </c>
      <c r="CA370" s="300" t="str">
        <f t="shared" ref="CA370" si="783">BT370</f>
        <v>0:1</v>
      </c>
      <c r="CB370" s="300" t="str">
        <f t="shared" ref="CB370" si="784">BU370</f>
        <v>0:1</v>
      </c>
      <c r="CC370" s="300" t="str">
        <f t="shared" ref="CC370" si="785">BV370</f>
        <v>50:51</v>
      </c>
      <c r="CD370" s="300" t="str">
        <f t="shared" ref="CD370" si="786">BW370</f>
        <v>51:52</v>
      </c>
      <c r="CE370" s="300" t="str">
        <f t="shared" ref="CE370" si="787">BX370</f>
        <v>52:53</v>
      </c>
      <c r="CF370" s="300" t="str">
        <f t="shared" ref="CF370" si="788">BY370</f>
        <v>53:54</v>
      </c>
      <c r="CG370" s="300" t="str">
        <f t="shared" ref="CG370" si="789">BZ370</f>
        <v>54:55</v>
      </c>
      <c r="CH370" s="300" t="str">
        <f t="shared" ref="CH370" si="790">CA370</f>
        <v>0:1</v>
      </c>
      <c r="CI370" s="300" t="str">
        <f t="shared" ref="CI370" si="791">CB370</f>
        <v>0:1</v>
      </c>
      <c r="CJ370" s="300" t="str">
        <f t="shared" ref="CJ370" si="792">CC370</f>
        <v>50:51</v>
      </c>
      <c r="CK370" s="300" t="str">
        <f t="shared" ref="CK370" si="793">CD370</f>
        <v>51:52</v>
      </c>
      <c r="CL370" s="300" t="str">
        <f t="shared" ref="CL370" si="794">CE370</f>
        <v>52:53</v>
      </c>
      <c r="CM370" s="300" t="str">
        <f t="shared" ref="CM370" si="795">CF370</f>
        <v>53:54</v>
      </c>
      <c r="CN370" s="300" t="str">
        <f t="shared" ref="CN370" si="796">CG370</f>
        <v>54:55</v>
      </c>
    </row>
    <row r="371" spans="1:92" ht="66.75" hidden="1" outlineLevel="1">
      <c r="A371" s="21"/>
      <c r="B371" s="252"/>
      <c r="C371" s="289"/>
      <c r="D371" s="289"/>
      <c r="E371" s="289"/>
      <c r="F371" s="289"/>
      <c r="G371" s="289"/>
      <c r="H371" s="289"/>
      <c r="I371" s="289"/>
      <c r="J371" s="289"/>
      <c r="K371" s="289"/>
      <c r="L371" s="289"/>
      <c r="M371" s="289"/>
      <c r="N371" s="289"/>
      <c r="O371" s="289"/>
      <c r="P371" s="301" t="str">
        <f t="shared" ref="P371:Q371" si="797">P370&amp;", "&amp;P$369</f>
        <v>0:1, 64:72</v>
      </c>
      <c r="Q371" s="301" t="str">
        <f t="shared" si="797"/>
        <v>0:1, 72:79</v>
      </c>
      <c r="R371" s="301" t="str">
        <f>R370&amp;", "&amp;R$369</f>
        <v>50:51, 72:79</v>
      </c>
      <c r="S371" s="301" t="str">
        <f>S370&amp;", "&amp;S$369</f>
        <v>51:52, 72:79</v>
      </c>
      <c r="T371" s="301" t="str">
        <f>T370&amp;", "&amp;T$369</f>
        <v>52:53, 72:79</v>
      </c>
      <c r="U371" s="301" t="str">
        <f>U370&amp;", "&amp;U$369</f>
        <v>53:54, 72:79</v>
      </c>
      <c r="V371" s="301" t="str">
        <f>V370&amp;", "&amp;V$369</f>
        <v>54:55, 72:79</v>
      </c>
      <c r="W371" s="301" t="str">
        <f t="shared" ref="W371" si="798">W370&amp;", "&amp;W$369</f>
        <v>0:1, 66:74</v>
      </c>
      <c r="X371" s="301" t="str">
        <f t="shared" ref="X371" si="799">X370&amp;", "&amp;X$369</f>
        <v>0:1, 74:81</v>
      </c>
      <c r="Y371" s="301" t="str">
        <f t="shared" ref="Y371" si="800">Y370&amp;", "&amp;Y$369</f>
        <v>50:51, 74:81</v>
      </c>
      <c r="Z371" s="301" t="str">
        <f t="shared" ref="Z371" si="801">Z370&amp;", "&amp;Z$369</f>
        <v>51:52, 74:81</v>
      </c>
      <c r="AA371" s="301" t="str">
        <f t="shared" ref="AA371" si="802">AA370&amp;", "&amp;AA$369</f>
        <v>52:53, 74:81</v>
      </c>
      <c r="AB371" s="301" t="str">
        <f t="shared" ref="AB371" si="803">AB370&amp;", "&amp;AB$369</f>
        <v>53:54, 74:81</v>
      </c>
      <c r="AC371" s="301" t="str">
        <f t="shared" ref="AC371" si="804">AC370&amp;", "&amp;AC$369</f>
        <v>54:55, 74:81</v>
      </c>
      <c r="AD371" s="301" t="str">
        <f t="shared" ref="AD371" si="805">AD370&amp;", "&amp;AD$369</f>
        <v>0:1, 69:77</v>
      </c>
      <c r="AE371" s="301" t="str">
        <f t="shared" ref="AE371" si="806">AE370&amp;", "&amp;AE$369</f>
        <v>0:1, 77:84</v>
      </c>
      <c r="AF371" s="301" t="str">
        <f t="shared" ref="AF371" si="807">AF370&amp;", "&amp;AF$369</f>
        <v>50:51, 77:84</v>
      </c>
      <c r="AG371" s="301" t="str">
        <f t="shared" ref="AG371" si="808">AG370&amp;", "&amp;AG$369</f>
        <v>51:52, 77:84</v>
      </c>
      <c r="AH371" s="301" t="str">
        <f t="shared" ref="AH371" si="809">AH370&amp;", "&amp;AH$369</f>
        <v>52:53, 77:84</v>
      </c>
      <c r="AI371" s="301" t="str">
        <f t="shared" ref="AI371" si="810">AI370&amp;", "&amp;AI$369</f>
        <v>53:54, 77:84</v>
      </c>
      <c r="AJ371" s="301" t="str">
        <f t="shared" ref="AJ371" si="811">AJ370&amp;", "&amp;AJ$369</f>
        <v>54:55, 77:84</v>
      </c>
      <c r="AK371" s="301" t="str">
        <f t="shared" ref="AK371" si="812">AK370&amp;", "&amp;AK$369</f>
        <v>0:1, 71:79</v>
      </c>
      <c r="AL371" s="301" t="str">
        <f t="shared" ref="AL371" si="813">AL370&amp;", "&amp;AL$369</f>
        <v>0:1, 79:86</v>
      </c>
      <c r="AM371" s="301" t="str">
        <f t="shared" ref="AM371" si="814">AM370&amp;", "&amp;AM$369</f>
        <v>50:51, 79:86</v>
      </c>
      <c r="AN371" s="301" t="str">
        <f t="shared" ref="AN371" si="815">AN370&amp;", "&amp;AN$369</f>
        <v>51:52, 79:86</v>
      </c>
      <c r="AO371" s="301" t="str">
        <f t="shared" ref="AO371" si="816">AO370&amp;", "&amp;AO$369</f>
        <v>52:53, 79:86</v>
      </c>
      <c r="AP371" s="301" t="str">
        <f t="shared" ref="AP371" si="817">AP370&amp;", "&amp;AP$369</f>
        <v>53:54, 79:86</v>
      </c>
      <c r="AQ371" s="301" t="str">
        <f t="shared" ref="AQ371:AX371" si="818">AQ370&amp;", "&amp;AQ$369</f>
        <v>54:55, 79:86</v>
      </c>
      <c r="AR371" s="301" t="str">
        <f t="shared" si="818"/>
        <v>0:1, 73:81</v>
      </c>
      <c r="AS371" s="301" t="str">
        <f t="shared" si="818"/>
        <v>0:1, 81:88</v>
      </c>
      <c r="AT371" s="301" t="str">
        <f t="shared" si="818"/>
        <v>50:51, 81:88</v>
      </c>
      <c r="AU371" s="301" t="str">
        <f t="shared" si="818"/>
        <v>51:52, 81:88</v>
      </c>
      <c r="AV371" s="301" t="str">
        <f t="shared" si="818"/>
        <v>52:53, 81:88</v>
      </c>
      <c r="AW371" s="301" t="str">
        <f t="shared" si="818"/>
        <v>53:54, 81:88</v>
      </c>
      <c r="AX371" s="301" t="str">
        <f t="shared" si="818"/>
        <v>54:55, 81:88</v>
      </c>
      <c r="AY371" s="301" t="str">
        <f t="shared" ref="AY371" si="819">AY370&amp;", "&amp;AY$369</f>
        <v>0:1, 64:72</v>
      </c>
      <c r="AZ371" s="301" t="str">
        <f t="shared" ref="AZ371" si="820">AZ370&amp;", "&amp;AZ$369</f>
        <v>0:1, 72:79</v>
      </c>
      <c r="BA371" s="301" t="str">
        <f t="shared" ref="BA371" si="821">BA370&amp;", "&amp;BA$369</f>
        <v>50:51, 72:79</v>
      </c>
      <c r="BB371" s="301" t="str">
        <f t="shared" ref="BB371" si="822">BB370&amp;", "&amp;BB$369</f>
        <v>51:52, 72:79</v>
      </c>
      <c r="BC371" s="301" t="str">
        <f t="shared" ref="BC371" si="823">BC370&amp;", "&amp;BC$369</f>
        <v>52:53, 72:79</v>
      </c>
      <c r="BD371" s="301" t="str">
        <f t="shared" ref="BD371" si="824">BD370&amp;", "&amp;BD$369</f>
        <v>53:54, 72:79</v>
      </c>
      <c r="BE371" s="301" t="str">
        <f t="shared" ref="BE371" si="825">BE370&amp;", "&amp;BE$369</f>
        <v>54:55, 72:79</v>
      </c>
      <c r="BF371" s="301" t="str">
        <f t="shared" ref="BF371:CG371" si="826">BF370&amp;", "&amp;BF$369</f>
        <v>0:1, 111:124</v>
      </c>
      <c r="BG371" s="301" t="str">
        <f t="shared" si="826"/>
        <v>0:1, 124:131</v>
      </c>
      <c r="BH371" s="301" t="str">
        <f t="shared" si="826"/>
        <v>50:51, 124:131</v>
      </c>
      <c r="BI371" s="301" t="str">
        <f t="shared" si="826"/>
        <v>51:52, 124:131</v>
      </c>
      <c r="BJ371" s="301" t="str">
        <f t="shared" si="826"/>
        <v>52:53, 124:131</v>
      </c>
      <c r="BK371" s="301" t="str">
        <f t="shared" si="826"/>
        <v>53:54, 124:131</v>
      </c>
      <c r="BL371" s="301" t="str">
        <f t="shared" si="826"/>
        <v>54:55, 124:131</v>
      </c>
      <c r="BM371" s="301" t="str">
        <f t="shared" si="826"/>
        <v>0:1, 163:176</v>
      </c>
      <c r="BN371" s="301" t="str">
        <f t="shared" si="826"/>
        <v>0:1, 176:183</v>
      </c>
      <c r="BO371" s="301" t="str">
        <f t="shared" si="826"/>
        <v>50:51, 176:183</v>
      </c>
      <c r="BP371" s="301" t="str">
        <f t="shared" si="826"/>
        <v>51:52, 176:183</v>
      </c>
      <c r="BQ371" s="301" t="str">
        <f t="shared" si="826"/>
        <v>52:53, 176:183</v>
      </c>
      <c r="BR371" s="301" t="str">
        <f t="shared" si="826"/>
        <v>53:54, 176:183</v>
      </c>
      <c r="BS371" s="301" t="str">
        <f t="shared" si="826"/>
        <v>54:55, 176:183</v>
      </c>
      <c r="BT371" s="301" t="str">
        <f t="shared" si="826"/>
        <v>0:1, 215:228</v>
      </c>
      <c r="BU371" s="301" t="str">
        <f t="shared" si="826"/>
        <v>0:1, 228:235</v>
      </c>
      <c r="BV371" s="301" t="str">
        <f t="shared" si="826"/>
        <v>50:51, 228:235</v>
      </c>
      <c r="BW371" s="301" t="str">
        <f t="shared" si="826"/>
        <v>51:52, 228:235</v>
      </c>
      <c r="BX371" s="301" t="str">
        <f t="shared" si="826"/>
        <v>52:53, 228:235</v>
      </c>
      <c r="BY371" s="301" t="str">
        <f t="shared" si="826"/>
        <v>53:54, 228:235</v>
      </c>
      <c r="BZ371" s="301" t="str">
        <f t="shared" si="826"/>
        <v>54:55, 228:235</v>
      </c>
      <c r="CA371" s="301" t="str">
        <f t="shared" si="826"/>
        <v>0:1, 267:280</v>
      </c>
      <c r="CB371" s="301" t="str">
        <f t="shared" si="826"/>
        <v>0:1, 280:287</v>
      </c>
      <c r="CC371" s="301" t="str">
        <f t="shared" si="826"/>
        <v>50:51, 280:287</v>
      </c>
      <c r="CD371" s="301" t="str">
        <f t="shared" si="826"/>
        <v>51:52, 280:287</v>
      </c>
      <c r="CE371" s="301" t="str">
        <f t="shared" si="826"/>
        <v>52:53, 280:287</v>
      </c>
      <c r="CF371" s="301" t="str">
        <f t="shared" si="826"/>
        <v>53:54, 280:287</v>
      </c>
      <c r="CG371" s="301" t="str">
        <f t="shared" si="826"/>
        <v>54:55, 280:287</v>
      </c>
      <c r="CH371" s="301" t="str">
        <f t="shared" ref="CH371" si="827">CH370&amp;", "&amp;CH$369</f>
        <v>0:1, 319:332</v>
      </c>
      <c r="CI371" s="301" t="str">
        <f t="shared" ref="CI371" si="828">CI370&amp;", "&amp;CI$369</f>
        <v>0:1, 332:339</v>
      </c>
      <c r="CJ371" s="301" t="str">
        <f t="shared" ref="CJ371" si="829">CJ370&amp;", "&amp;CJ$369</f>
        <v>50:51, 332:339</v>
      </c>
      <c r="CK371" s="301" t="str">
        <f t="shared" ref="CK371" si="830">CK370&amp;", "&amp;CK$369</f>
        <v>51:52, 332:339</v>
      </c>
      <c r="CL371" s="301" t="str">
        <f t="shared" ref="CL371" si="831">CL370&amp;", "&amp;CL$369</f>
        <v>52:53, 332:339</v>
      </c>
      <c r="CM371" s="301" t="str">
        <f t="shared" ref="CM371" si="832">CM370&amp;", "&amp;CM$369</f>
        <v>53:54, 332:339</v>
      </c>
      <c r="CN371" s="301" t="str">
        <f t="shared" ref="CN371" si="833">CN370&amp;", "&amp;CN$369</f>
        <v>54:55, 332:339</v>
      </c>
    </row>
    <row r="372" spans="1:92" hidden="1" outlineLevel="1">
      <c r="B372" s="307" t="s">
        <v>1152</v>
      </c>
      <c r="C372" s="309">
        <v>3</v>
      </c>
      <c r="D372" s="309">
        <v>3</v>
      </c>
      <c r="E372" s="309">
        <v>3</v>
      </c>
      <c r="F372" s="309">
        <v>3</v>
      </c>
      <c r="G372" s="309">
        <v>1</v>
      </c>
      <c r="H372" s="309">
        <v>3</v>
      </c>
      <c r="I372" s="309">
        <v>3</v>
      </c>
      <c r="J372" s="309"/>
      <c r="K372" s="309"/>
      <c r="L372" s="309"/>
      <c r="M372" s="309"/>
      <c r="N372" s="302"/>
      <c r="O372" s="302"/>
      <c r="P372" s="300" t="str">
        <f>P370</f>
        <v>0:1</v>
      </c>
      <c r="Q372" s="300" t="str">
        <f>Q370</f>
        <v>0:1</v>
      </c>
      <c r="R372" s="303" t="str">
        <f>LEFT(R370,FIND(":",R370)-1)+i.BMToffset_r2&amp;":"&amp;RIGHT(R370,LEN(R370)-FIND(":",R370))+i.BMToffset_r2</f>
        <v>194:195</v>
      </c>
      <c r="S372" s="303" t="str">
        <f>LEFT(S370,FIND(":",S370)-1)+i.BMToffset_r2&amp;":"&amp;RIGHT(S370,LEN(S370)-FIND(":",S370))+i.BMToffset_r2</f>
        <v>195:196</v>
      </c>
      <c r="T372" s="303" t="str">
        <f>LEFT(T370,FIND(":",T370)-1)+i.BMToffset_r2&amp;":"&amp;RIGHT(T370,LEN(T370)-FIND(":",T370))+i.BMToffset_r2</f>
        <v>196:197</v>
      </c>
      <c r="U372" s="303" t="str">
        <f>LEFT(U370,FIND(":",U370)-1)+i.BMToffset_r2&amp;":"&amp;RIGHT(U370,LEN(U370)-FIND(":",U370))+i.BMToffset_r2</f>
        <v>197:198</v>
      </c>
      <c r="V372" s="303" t="str">
        <f>LEFT(V370,FIND(":",V370)-1)+i.BMToffset_r2&amp;":"&amp;RIGHT(V370,LEN(V370)-FIND(":",V370))+i.BMToffset_r2</f>
        <v>198:199</v>
      </c>
      <c r="W372" s="300" t="str">
        <f>P372</f>
        <v>0:1</v>
      </c>
      <c r="X372" s="300" t="str">
        <f t="shared" ref="X372:CN372" si="834">Q372</f>
        <v>0:1</v>
      </c>
      <c r="Y372" s="300" t="str">
        <f t="shared" si="834"/>
        <v>194:195</v>
      </c>
      <c r="Z372" s="300" t="str">
        <f t="shared" si="834"/>
        <v>195:196</v>
      </c>
      <c r="AA372" s="300" t="str">
        <f t="shared" si="834"/>
        <v>196:197</v>
      </c>
      <c r="AB372" s="300" t="str">
        <f t="shared" si="834"/>
        <v>197:198</v>
      </c>
      <c r="AC372" s="300" t="str">
        <f t="shared" si="834"/>
        <v>198:199</v>
      </c>
      <c r="AD372" s="300" t="str">
        <f t="shared" si="834"/>
        <v>0:1</v>
      </c>
      <c r="AE372" s="300" t="str">
        <f t="shared" si="834"/>
        <v>0:1</v>
      </c>
      <c r="AF372" s="300" t="str">
        <f t="shared" si="834"/>
        <v>194:195</v>
      </c>
      <c r="AG372" s="300" t="str">
        <f t="shared" si="834"/>
        <v>195:196</v>
      </c>
      <c r="AH372" s="300" t="str">
        <f t="shared" si="834"/>
        <v>196:197</v>
      </c>
      <c r="AI372" s="300" t="str">
        <f t="shared" si="834"/>
        <v>197:198</v>
      </c>
      <c r="AJ372" s="300" t="str">
        <f t="shared" si="834"/>
        <v>198:199</v>
      </c>
      <c r="AK372" s="300" t="str">
        <f t="shared" si="834"/>
        <v>0:1</v>
      </c>
      <c r="AL372" s="300" t="str">
        <f t="shared" si="834"/>
        <v>0:1</v>
      </c>
      <c r="AM372" s="300" t="str">
        <f t="shared" si="834"/>
        <v>194:195</v>
      </c>
      <c r="AN372" s="300" t="str">
        <f t="shared" si="834"/>
        <v>195:196</v>
      </c>
      <c r="AO372" s="300" t="str">
        <f t="shared" si="834"/>
        <v>196:197</v>
      </c>
      <c r="AP372" s="300" t="str">
        <f t="shared" si="834"/>
        <v>197:198</v>
      </c>
      <c r="AQ372" s="300" t="str">
        <f t="shared" si="834"/>
        <v>198:199</v>
      </c>
      <c r="AR372" s="300" t="str">
        <f t="shared" ref="AR372:BE372" si="835">AD372</f>
        <v>0:1</v>
      </c>
      <c r="AS372" s="300" t="str">
        <f t="shared" si="835"/>
        <v>0:1</v>
      </c>
      <c r="AT372" s="300" t="str">
        <f t="shared" si="835"/>
        <v>194:195</v>
      </c>
      <c r="AU372" s="300" t="str">
        <f t="shared" si="835"/>
        <v>195:196</v>
      </c>
      <c r="AV372" s="300" t="str">
        <f t="shared" si="835"/>
        <v>196:197</v>
      </c>
      <c r="AW372" s="300" t="str">
        <f t="shared" si="835"/>
        <v>197:198</v>
      </c>
      <c r="AX372" s="300" t="str">
        <f t="shared" si="835"/>
        <v>198:199</v>
      </c>
      <c r="AY372" s="300" t="str">
        <f t="shared" si="835"/>
        <v>0:1</v>
      </c>
      <c r="AZ372" s="300" t="str">
        <f t="shared" si="835"/>
        <v>0:1</v>
      </c>
      <c r="BA372" s="300" t="str">
        <f t="shared" si="835"/>
        <v>194:195</v>
      </c>
      <c r="BB372" s="300" t="str">
        <f t="shared" si="835"/>
        <v>195:196</v>
      </c>
      <c r="BC372" s="300" t="str">
        <f t="shared" si="835"/>
        <v>196:197</v>
      </c>
      <c r="BD372" s="300" t="str">
        <f t="shared" si="835"/>
        <v>197:198</v>
      </c>
      <c r="BE372" s="300" t="str">
        <f t="shared" si="835"/>
        <v>198:199</v>
      </c>
      <c r="BF372" s="300" t="str">
        <f t="shared" si="834"/>
        <v>0:1</v>
      </c>
      <c r="BG372" s="300" t="str">
        <f t="shared" si="834"/>
        <v>0:1</v>
      </c>
      <c r="BH372" s="300" t="str">
        <f t="shared" si="834"/>
        <v>194:195</v>
      </c>
      <c r="BI372" s="300" t="str">
        <f t="shared" si="834"/>
        <v>195:196</v>
      </c>
      <c r="BJ372" s="300" t="str">
        <f t="shared" si="834"/>
        <v>196:197</v>
      </c>
      <c r="BK372" s="300" t="str">
        <f t="shared" si="834"/>
        <v>197:198</v>
      </c>
      <c r="BL372" s="300" t="str">
        <f t="shared" si="834"/>
        <v>198:199</v>
      </c>
      <c r="BM372" s="300" t="str">
        <f t="shared" si="834"/>
        <v>0:1</v>
      </c>
      <c r="BN372" s="300" t="str">
        <f t="shared" si="834"/>
        <v>0:1</v>
      </c>
      <c r="BO372" s="300" t="str">
        <f t="shared" si="834"/>
        <v>194:195</v>
      </c>
      <c r="BP372" s="300" t="str">
        <f t="shared" si="834"/>
        <v>195:196</v>
      </c>
      <c r="BQ372" s="300" t="str">
        <f t="shared" si="834"/>
        <v>196:197</v>
      </c>
      <c r="BR372" s="300" t="str">
        <f t="shared" si="834"/>
        <v>197:198</v>
      </c>
      <c r="BS372" s="300" t="str">
        <f t="shared" si="834"/>
        <v>198:199</v>
      </c>
      <c r="BT372" s="300" t="str">
        <f t="shared" si="834"/>
        <v>0:1</v>
      </c>
      <c r="BU372" s="300" t="str">
        <f t="shared" si="834"/>
        <v>0:1</v>
      </c>
      <c r="BV372" s="300" t="str">
        <f t="shared" si="834"/>
        <v>194:195</v>
      </c>
      <c r="BW372" s="300" t="str">
        <f t="shared" si="834"/>
        <v>195:196</v>
      </c>
      <c r="BX372" s="300" t="str">
        <f t="shared" si="834"/>
        <v>196:197</v>
      </c>
      <c r="BY372" s="300" t="str">
        <f t="shared" si="834"/>
        <v>197:198</v>
      </c>
      <c r="BZ372" s="300" t="str">
        <f t="shared" si="834"/>
        <v>198:199</v>
      </c>
      <c r="CA372" s="300" t="str">
        <f t="shared" si="834"/>
        <v>0:1</v>
      </c>
      <c r="CB372" s="300" t="str">
        <f t="shared" si="834"/>
        <v>0:1</v>
      </c>
      <c r="CC372" s="300" t="str">
        <f t="shared" si="834"/>
        <v>194:195</v>
      </c>
      <c r="CD372" s="300" t="str">
        <f t="shared" si="834"/>
        <v>195:196</v>
      </c>
      <c r="CE372" s="300" t="str">
        <f t="shared" si="834"/>
        <v>196:197</v>
      </c>
      <c r="CF372" s="300" t="str">
        <f t="shared" si="834"/>
        <v>197:198</v>
      </c>
      <c r="CG372" s="300" t="str">
        <f t="shared" si="834"/>
        <v>198:199</v>
      </c>
      <c r="CH372" s="300" t="str">
        <f t="shared" si="834"/>
        <v>0:1</v>
      </c>
      <c r="CI372" s="300" t="str">
        <f t="shared" si="834"/>
        <v>0:1</v>
      </c>
      <c r="CJ372" s="300" t="str">
        <f t="shared" si="834"/>
        <v>194:195</v>
      </c>
      <c r="CK372" s="300" t="str">
        <f t="shared" si="834"/>
        <v>195:196</v>
      </c>
      <c r="CL372" s="300" t="str">
        <f t="shared" si="834"/>
        <v>196:197</v>
      </c>
      <c r="CM372" s="300" t="str">
        <f t="shared" si="834"/>
        <v>197:198</v>
      </c>
      <c r="CN372" s="300" t="str">
        <f t="shared" si="834"/>
        <v>198:199</v>
      </c>
    </row>
    <row r="373" spans="1:92" ht="78" hidden="1" outlineLevel="1">
      <c r="B373" s="307" t="s">
        <v>1077</v>
      </c>
      <c r="C373" s="308" t="s">
        <v>941</v>
      </c>
      <c r="D373" s="311">
        <v>0</v>
      </c>
      <c r="E373" s="311">
        <v>1</v>
      </c>
      <c r="F373" s="311">
        <v>1</v>
      </c>
      <c r="G373" s="311">
        <v>2</v>
      </c>
      <c r="H373" s="311">
        <v>2</v>
      </c>
      <c r="I373" s="311">
        <v>2</v>
      </c>
      <c r="J373" s="311">
        <v>3</v>
      </c>
      <c r="K373" s="311">
        <v>3</v>
      </c>
      <c r="L373" s="311">
        <v>3</v>
      </c>
      <c r="M373" s="311">
        <v>3</v>
      </c>
      <c r="N373" s="311"/>
      <c r="O373" s="289"/>
      <c r="P373" s="304" t="str">
        <f t="shared" ref="P373" si="836">P372&amp;", "&amp;P$369</f>
        <v>0:1, 64:72</v>
      </c>
      <c r="Q373" s="304" t="str">
        <f t="shared" ref="Q373" si="837">Q372&amp;", "&amp;Q$369</f>
        <v>0:1, 72:79</v>
      </c>
      <c r="R373" s="304" t="str">
        <f t="shared" ref="R373" si="838">R372&amp;", "&amp;R$369</f>
        <v>194:195, 72:79</v>
      </c>
      <c r="S373" s="304" t="str">
        <f t="shared" ref="S373" si="839">S372&amp;", "&amp;S$369</f>
        <v>195:196, 72:79</v>
      </c>
      <c r="T373" s="304" t="str">
        <f t="shared" ref="T373" si="840">T372&amp;", "&amp;T$369</f>
        <v>196:197, 72:79</v>
      </c>
      <c r="U373" s="304" t="str">
        <f t="shared" ref="U373" si="841">U372&amp;", "&amp;U$369</f>
        <v>197:198, 72:79</v>
      </c>
      <c r="V373" s="304" t="str">
        <f t="shared" ref="V373" si="842">V372&amp;", "&amp;V$369</f>
        <v>198:199, 72:79</v>
      </c>
      <c r="W373" s="304" t="str">
        <f t="shared" ref="W373" si="843">W372&amp;", "&amp;W$369</f>
        <v>0:1, 66:74</v>
      </c>
      <c r="X373" s="304" t="str">
        <f t="shared" ref="X373" si="844">X372&amp;", "&amp;X$369</f>
        <v>0:1, 74:81</v>
      </c>
      <c r="Y373" s="304" t="str">
        <f t="shared" ref="Y373" si="845">Y372&amp;", "&amp;Y$369</f>
        <v>194:195, 74:81</v>
      </c>
      <c r="Z373" s="304" t="str">
        <f t="shared" ref="Z373" si="846">Z372&amp;", "&amp;Z$369</f>
        <v>195:196, 74:81</v>
      </c>
      <c r="AA373" s="304" t="str">
        <f t="shared" ref="AA373" si="847">AA372&amp;", "&amp;AA$369</f>
        <v>196:197, 74:81</v>
      </c>
      <c r="AB373" s="304" t="str">
        <f t="shared" ref="AB373" si="848">AB372&amp;", "&amp;AB$369</f>
        <v>197:198, 74:81</v>
      </c>
      <c r="AC373" s="304" t="str">
        <f t="shared" ref="AC373" si="849">AC372&amp;", "&amp;AC$369</f>
        <v>198:199, 74:81</v>
      </c>
      <c r="AD373" s="304" t="str">
        <f t="shared" ref="AD373" si="850">AD372&amp;", "&amp;AD$369</f>
        <v>0:1, 69:77</v>
      </c>
      <c r="AE373" s="304" t="str">
        <f t="shared" ref="AE373" si="851">AE372&amp;", "&amp;AE$369</f>
        <v>0:1, 77:84</v>
      </c>
      <c r="AF373" s="304" t="str">
        <f t="shared" ref="AF373" si="852">AF372&amp;", "&amp;AF$369</f>
        <v>194:195, 77:84</v>
      </c>
      <c r="AG373" s="304" t="str">
        <f t="shared" ref="AG373" si="853">AG372&amp;", "&amp;AG$369</f>
        <v>195:196, 77:84</v>
      </c>
      <c r="AH373" s="304" t="str">
        <f t="shared" ref="AH373" si="854">AH372&amp;", "&amp;AH$369</f>
        <v>196:197, 77:84</v>
      </c>
      <c r="AI373" s="304" t="str">
        <f t="shared" ref="AI373" si="855">AI372&amp;", "&amp;AI$369</f>
        <v>197:198, 77:84</v>
      </c>
      <c r="AJ373" s="304" t="str">
        <f t="shared" ref="AJ373" si="856">AJ372&amp;", "&amp;AJ$369</f>
        <v>198:199, 77:84</v>
      </c>
      <c r="AK373" s="304" t="str">
        <f t="shared" ref="AK373" si="857">AK372&amp;", "&amp;AK$369</f>
        <v>0:1, 71:79</v>
      </c>
      <c r="AL373" s="304" t="str">
        <f t="shared" ref="AL373" si="858">AL372&amp;", "&amp;AL$369</f>
        <v>0:1, 79:86</v>
      </c>
      <c r="AM373" s="304" t="str">
        <f t="shared" ref="AM373" si="859">AM372&amp;", "&amp;AM$369</f>
        <v>194:195, 79:86</v>
      </c>
      <c r="AN373" s="304" t="str">
        <f t="shared" ref="AN373" si="860">AN372&amp;", "&amp;AN$369</f>
        <v>195:196, 79:86</v>
      </c>
      <c r="AO373" s="304" t="str">
        <f t="shared" ref="AO373" si="861">AO372&amp;", "&amp;AO$369</f>
        <v>196:197, 79:86</v>
      </c>
      <c r="AP373" s="304" t="str">
        <f t="shared" ref="AP373" si="862">AP372&amp;", "&amp;AP$369</f>
        <v>197:198, 79:86</v>
      </c>
      <c r="AQ373" s="304" t="str">
        <f t="shared" ref="AQ373:AX373" si="863">AQ372&amp;", "&amp;AQ$369</f>
        <v>198:199, 79:86</v>
      </c>
      <c r="AR373" s="304" t="str">
        <f t="shared" si="863"/>
        <v>0:1, 73:81</v>
      </c>
      <c r="AS373" s="304" t="str">
        <f t="shared" si="863"/>
        <v>0:1, 81:88</v>
      </c>
      <c r="AT373" s="304" t="str">
        <f t="shared" si="863"/>
        <v>194:195, 81:88</v>
      </c>
      <c r="AU373" s="304" t="str">
        <f t="shared" si="863"/>
        <v>195:196, 81:88</v>
      </c>
      <c r="AV373" s="304" t="str">
        <f t="shared" si="863"/>
        <v>196:197, 81:88</v>
      </c>
      <c r="AW373" s="304" t="str">
        <f t="shared" si="863"/>
        <v>197:198, 81:88</v>
      </c>
      <c r="AX373" s="304" t="str">
        <f t="shared" si="863"/>
        <v>198:199, 81:88</v>
      </c>
      <c r="AY373" s="304" t="str">
        <f t="shared" ref="AY373" si="864">AY372&amp;", "&amp;AY$369</f>
        <v>0:1, 64:72</v>
      </c>
      <c r="AZ373" s="304" t="str">
        <f t="shared" ref="AZ373" si="865">AZ372&amp;", "&amp;AZ$369</f>
        <v>0:1, 72:79</v>
      </c>
      <c r="BA373" s="304" t="str">
        <f t="shared" ref="BA373" si="866">BA372&amp;", "&amp;BA$369</f>
        <v>194:195, 72:79</v>
      </c>
      <c r="BB373" s="304" t="str">
        <f t="shared" ref="BB373" si="867">BB372&amp;", "&amp;BB$369</f>
        <v>195:196, 72:79</v>
      </c>
      <c r="BC373" s="304" t="str">
        <f t="shared" ref="BC373" si="868">BC372&amp;", "&amp;BC$369</f>
        <v>196:197, 72:79</v>
      </c>
      <c r="BD373" s="304" t="str">
        <f t="shared" ref="BD373" si="869">BD372&amp;", "&amp;BD$369</f>
        <v>197:198, 72:79</v>
      </c>
      <c r="BE373" s="304" t="str">
        <f t="shared" ref="BE373" si="870">BE372&amp;", "&amp;BE$369</f>
        <v>198:199, 72:79</v>
      </c>
      <c r="BF373" s="304" t="str">
        <f t="shared" ref="BF373" si="871">BF372&amp;", "&amp;BF$369</f>
        <v>0:1, 111:124</v>
      </c>
      <c r="BG373" s="304" t="str">
        <f t="shared" ref="BG373" si="872">BG372&amp;", "&amp;BG$369</f>
        <v>0:1, 124:131</v>
      </c>
      <c r="BH373" s="304" t="str">
        <f t="shared" ref="BH373" si="873">BH372&amp;", "&amp;BH$369</f>
        <v>194:195, 124:131</v>
      </c>
      <c r="BI373" s="304" t="str">
        <f t="shared" ref="BI373" si="874">BI372&amp;", "&amp;BI$369</f>
        <v>195:196, 124:131</v>
      </c>
      <c r="BJ373" s="304" t="str">
        <f t="shared" ref="BJ373" si="875">BJ372&amp;", "&amp;BJ$369</f>
        <v>196:197, 124:131</v>
      </c>
      <c r="BK373" s="304" t="str">
        <f t="shared" ref="BK373" si="876">BK372&amp;", "&amp;BK$369</f>
        <v>197:198, 124:131</v>
      </c>
      <c r="BL373" s="304" t="str">
        <f t="shared" ref="BL373" si="877">BL372&amp;", "&amp;BL$369</f>
        <v>198:199, 124:131</v>
      </c>
      <c r="BM373" s="304" t="str">
        <f t="shared" ref="BM373" si="878">BM372&amp;", "&amp;BM$369</f>
        <v>0:1, 163:176</v>
      </c>
      <c r="BN373" s="304" t="str">
        <f t="shared" ref="BN373" si="879">BN372&amp;", "&amp;BN$369</f>
        <v>0:1, 176:183</v>
      </c>
      <c r="BO373" s="304" t="str">
        <f t="shared" ref="BO373" si="880">BO372&amp;", "&amp;BO$369</f>
        <v>194:195, 176:183</v>
      </c>
      <c r="BP373" s="304" t="str">
        <f t="shared" ref="BP373" si="881">BP372&amp;", "&amp;BP$369</f>
        <v>195:196, 176:183</v>
      </c>
      <c r="BQ373" s="304" t="str">
        <f t="shared" ref="BQ373" si="882">BQ372&amp;", "&amp;BQ$369</f>
        <v>196:197, 176:183</v>
      </c>
      <c r="BR373" s="304" t="str">
        <f t="shared" ref="BR373" si="883">BR372&amp;", "&amp;BR$369</f>
        <v>197:198, 176:183</v>
      </c>
      <c r="BS373" s="304" t="str">
        <f t="shared" ref="BS373" si="884">BS372&amp;", "&amp;BS$369</f>
        <v>198:199, 176:183</v>
      </c>
      <c r="BT373" s="304" t="str">
        <f t="shared" ref="BT373" si="885">BT372&amp;", "&amp;BT$369</f>
        <v>0:1, 215:228</v>
      </c>
      <c r="BU373" s="304" t="str">
        <f t="shared" ref="BU373" si="886">BU372&amp;", "&amp;BU$369</f>
        <v>0:1, 228:235</v>
      </c>
      <c r="BV373" s="304" t="str">
        <f t="shared" ref="BV373" si="887">BV372&amp;", "&amp;BV$369</f>
        <v>194:195, 228:235</v>
      </c>
      <c r="BW373" s="304" t="str">
        <f t="shared" ref="BW373" si="888">BW372&amp;", "&amp;BW$369</f>
        <v>195:196, 228:235</v>
      </c>
      <c r="BX373" s="304" t="str">
        <f t="shared" ref="BX373" si="889">BX372&amp;", "&amp;BX$369</f>
        <v>196:197, 228:235</v>
      </c>
      <c r="BY373" s="304" t="str">
        <f t="shared" ref="BY373" si="890">BY372&amp;", "&amp;BY$369</f>
        <v>197:198, 228:235</v>
      </c>
      <c r="BZ373" s="304" t="str">
        <f t="shared" ref="BZ373" si="891">BZ372&amp;", "&amp;BZ$369</f>
        <v>198:199, 228:235</v>
      </c>
      <c r="CA373" s="304" t="str">
        <f t="shared" ref="CA373" si="892">CA372&amp;", "&amp;CA$369</f>
        <v>0:1, 267:280</v>
      </c>
      <c r="CB373" s="304" t="str">
        <f t="shared" ref="CB373" si="893">CB372&amp;", "&amp;CB$369</f>
        <v>0:1, 280:287</v>
      </c>
      <c r="CC373" s="304" t="str">
        <f t="shared" ref="CC373" si="894">CC372&amp;", "&amp;CC$369</f>
        <v>194:195, 280:287</v>
      </c>
      <c r="CD373" s="304" t="str">
        <f t="shared" ref="CD373" si="895">CD372&amp;", "&amp;CD$369</f>
        <v>195:196, 280:287</v>
      </c>
      <c r="CE373" s="304" t="str">
        <f t="shared" ref="CE373" si="896">CE372&amp;", "&amp;CE$369</f>
        <v>196:197, 280:287</v>
      </c>
      <c r="CF373" s="304" t="str">
        <f t="shared" ref="CF373" si="897">CF372&amp;", "&amp;CF$369</f>
        <v>197:198, 280:287</v>
      </c>
      <c r="CG373" s="304" t="str">
        <f t="shared" ref="CG373" si="898">CG372&amp;", "&amp;CG$369</f>
        <v>198:199, 280:287</v>
      </c>
      <c r="CH373" s="304" t="str">
        <f t="shared" ref="CH373" si="899">CH372&amp;", "&amp;CH$369</f>
        <v>0:1, 319:332</v>
      </c>
      <c r="CI373" s="304" t="str">
        <f t="shared" ref="CI373" si="900">CI372&amp;", "&amp;CI$369</f>
        <v>0:1, 332:339</v>
      </c>
      <c r="CJ373" s="304" t="str">
        <f t="shared" ref="CJ373" si="901">CJ372&amp;", "&amp;CJ$369</f>
        <v>194:195, 332:339</v>
      </c>
      <c r="CK373" s="304" t="str">
        <f t="shared" ref="CK373" si="902">CK372&amp;", "&amp;CK$369</f>
        <v>195:196, 332:339</v>
      </c>
      <c r="CL373" s="304" t="str">
        <f t="shared" ref="CL373" si="903">CL372&amp;", "&amp;CL$369</f>
        <v>196:197, 332:339</v>
      </c>
      <c r="CM373" s="304" t="str">
        <f t="shared" ref="CM373" si="904">CM372&amp;", "&amp;CM$369</f>
        <v>197:198, 332:339</v>
      </c>
      <c r="CN373" s="304" t="str">
        <f t="shared" ref="CN373" si="905">CN372&amp;", "&amp;CN$369</f>
        <v>198:199, 332:339</v>
      </c>
    </row>
    <row r="374" spans="1:92" hidden="1" outlineLevel="1">
      <c r="A374" s="31" t="s">
        <v>1076</v>
      </c>
      <c r="C374" s="126" t="s">
        <v>1070</v>
      </c>
      <c r="D374" s="126" t="s">
        <v>1641</v>
      </c>
      <c r="E374" s="126" t="s">
        <v>1642</v>
      </c>
      <c r="F374" s="126" t="s">
        <v>1067</v>
      </c>
      <c r="G374" s="126" t="s">
        <v>1642</v>
      </c>
      <c r="H374" s="126" t="s">
        <v>1067</v>
      </c>
      <c r="I374" s="126" t="s">
        <v>1066</v>
      </c>
      <c r="J374" s="126" t="s">
        <v>1642</v>
      </c>
      <c r="K374" s="126" t="s">
        <v>1067</v>
      </c>
      <c r="L374" s="126" t="s">
        <v>1639</v>
      </c>
      <c r="M374" s="126" t="s">
        <v>1640</v>
      </c>
      <c r="P374" s="126" t="s">
        <v>1070</v>
      </c>
      <c r="Q374" s="126" t="s">
        <v>1641</v>
      </c>
      <c r="R374" s="126" t="s">
        <v>1642</v>
      </c>
      <c r="S374" s="126" t="s">
        <v>1067</v>
      </c>
      <c r="T374" s="126" t="s">
        <v>1642</v>
      </c>
      <c r="U374" s="126" t="s">
        <v>1067</v>
      </c>
      <c r="V374" s="126" t="s">
        <v>1066</v>
      </c>
      <c r="W374" s="126" t="s">
        <v>1642</v>
      </c>
      <c r="X374" s="126" t="s">
        <v>1067</v>
      </c>
      <c r="Y374" s="126" t="s">
        <v>1639</v>
      </c>
      <c r="Z374" s="126" t="s">
        <v>1640</v>
      </c>
    </row>
    <row r="375" spans="1:92" hidden="1" outlineLevel="1">
      <c r="A375" s="21">
        <v>0</v>
      </c>
      <c r="B375" t="str">
        <f t="shared" ref="B375:B438" si="906">"EP"&amp;$C375&amp;IF($A375=0," LPAll"&amp;$D375,"")&amp;IF($A375=1," LPD"&amp;$E375&amp;" LPS"&amp;$F375,"")&amp;IF($A375=2," LPD"&amp;$G375&amp;" LPS"&amp;$H375&amp;" LPM"&amp;$I375,"")</f>
        <v>EP1 LPAll1</v>
      </c>
      <c r="C375" s="312">
        <f>IF($A375&lt;&gt;$A374,1,MOD(C374-1+(COUNTIFS(D$373:$N$373,$A375)=COUNTIFS(D375:$N375,1)),C$372)+1)</f>
        <v>1</v>
      </c>
      <c r="D375" s="310">
        <f>IF($A375&lt;&gt;D$373,0,IF($A375&lt;&gt;$A374,1,MOD(D374-1+(COUNTIFS(E$373:$N$373,$A375)=COUNTIFS(E375:$N375,1)),D$372)+1))</f>
        <v>1</v>
      </c>
      <c r="E375" s="310">
        <f>IF($A375&lt;&gt;E$373,0,IF($A375&lt;&gt;$A374,1,MOD(E374-1+(COUNTIFS(F$373:$N$373,$A375)=COUNTIFS(F375:$N375,1)),E$372)+1))</f>
        <v>0</v>
      </c>
      <c r="F375" s="310">
        <f>IF($A375&lt;&gt;F$373,0,IF($A375&lt;&gt;$A374,1,MOD(F374-1+(COUNTIFS(G$373:$N$373,$A375)=COUNTIFS(G375:$N375,1)),F$372)+1))</f>
        <v>0</v>
      </c>
      <c r="G375" s="310">
        <f>IF($A375&lt;&gt;G$373,0,IF($A375&lt;&gt;$A374,1,MOD(G374-1+(COUNTIFS(H$373:$N$373,$A375)=COUNTIFS(H375:$N375,1)),G$372)+1))</f>
        <v>0</v>
      </c>
      <c r="H375" s="310">
        <f>IF($A375&lt;&gt;H$373,0,IF($A375&lt;&gt;$A374,1,MOD(H374-1+(COUNTIFS(I$373:$N$373,$A375)=COUNTIFS(I375:$N375,1)),H$372)+1))</f>
        <v>0</v>
      </c>
      <c r="I375" s="310">
        <f>IF($A375&lt;&gt;I$373,0,IF($A375&lt;&gt;$A374,1,MOD(I374-1+(COUNTIFS(N$373:$N$373,$A375)=COUNTIFS(N375:$N375,1)),I$372)+1))</f>
        <v>0</v>
      </c>
      <c r="J375" s="310"/>
      <c r="K375" s="310"/>
      <c r="L375" s="310"/>
      <c r="M375" s="310"/>
      <c r="O375">
        <v>1</v>
      </c>
      <c r="P375" s="116">
        <f t="shared" ref="P375:P406" si="907">IF(C375=0,0,INDEX(C$365:C$368,C375,1))</f>
        <v>-0.5</v>
      </c>
      <c r="Q375" s="116">
        <f t="shared" ref="Q375:Q406" si="908">IF(D375=0,0,INDEX(D$365:D$368,D375,1))</f>
        <v>-0.5</v>
      </c>
      <c r="R375" s="116">
        <f t="shared" ref="R375:R406" si="909">IF(E375=0,0,INDEX(E$365:E$368,E375,1))</f>
        <v>0</v>
      </c>
      <c r="S375" s="116">
        <f t="shared" ref="S375:S406" si="910">IF(F375=0,0,INDEX(F$365:F$368,F375,1))</f>
        <v>0</v>
      </c>
      <c r="T375" s="116">
        <f t="shared" ref="T375:T406" si="911">IF(G375=0,0,INDEX(G$365:G$368,G375,1))</f>
        <v>0</v>
      </c>
      <c r="U375" s="116">
        <f t="shared" ref="U375:U406" si="912">IF(H375=0,0,INDEX(H$365:H$368,H375,1))</f>
        <v>0</v>
      </c>
      <c r="V375" s="116">
        <f t="shared" ref="V375:V406" si="913">IF(I375=0,0,INDEX(I$365:I$368,I375,1))</f>
        <v>0</v>
      </c>
      <c r="W375" s="116"/>
      <c r="X375" s="116"/>
      <c r="Y375" s="116"/>
      <c r="Z375" s="116"/>
    </row>
    <row r="376" spans="1:92" hidden="1" outlineLevel="1">
      <c r="A376">
        <f t="shared" ref="A376:A390" ca="1" si="914">OFFSET(A376,-1,0)</f>
        <v>0</v>
      </c>
      <c r="B376" t="str">
        <f t="shared" ca="1" si="906"/>
        <v>EP1 LPAll2</v>
      </c>
      <c r="C376" s="312">
        <f ca="1">IF($A376&lt;&gt;$A375,1,MOD(C375-1+(COUNTIFS(D$373:$N$373,$A376)=COUNTIFS(D376:$N376,1)),C$372)+1)</f>
        <v>1</v>
      </c>
      <c r="D376" s="310">
        <f ca="1">IF($A376&lt;&gt;D$373,0,IF($A376&lt;&gt;$A375,1,MOD(D375-1+(COUNTIFS(E$373:$N$373,$A376)=COUNTIFS(E376:$N376,1)),D$372)+1))</f>
        <v>2</v>
      </c>
      <c r="E376" s="310">
        <f ca="1">IF($A376&lt;&gt;E$373,0,IF($A376&lt;&gt;$A375,1,MOD(E375-1+(COUNTIFS(F$373:$N$373,$A376)=COUNTIFS(F376:$N376,1)),E$372)+1))</f>
        <v>0</v>
      </c>
      <c r="F376" s="310">
        <f ca="1">IF($A376&lt;&gt;F$373,0,IF($A376&lt;&gt;$A375,1,MOD(F375-1+(COUNTIFS(G$373:$N$373,$A376)=COUNTIFS(G376:$N376,1)),F$372)+1))</f>
        <v>0</v>
      </c>
      <c r="G376" s="310">
        <f ca="1">IF($A376&lt;&gt;G$373,0,IF($A376&lt;&gt;$A375,1,MOD(G375-1+(COUNTIFS(H$373:$N$373,$A376)=COUNTIFS(H376:$N376,1)),G$372)+1))</f>
        <v>0</v>
      </c>
      <c r="H376" s="310">
        <f ca="1">IF($A376&lt;&gt;H$373,0,IF($A376&lt;&gt;$A375,1,MOD(H375-1+(COUNTIFS(I$373:$N$373,$A376)=COUNTIFS(I376:$N376,1)),H$372)+1))</f>
        <v>0</v>
      </c>
      <c r="I376" s="310">
        <f ca="1">IF($A376&lt;&gt;I$373,0,IF($A376&lt;&gt;$A375,1,MOD(I375-1+(COUNTIFS(N$373:$N$373,$A376)=COUNTIFS(N376:$N376,1)),I$372)+1))</f>
        <v>0</v>
      </c>
      <c r="J376" s="310"/>
      <c r="K376" s="310"/>
      <c r="L376" s="310"/>
      <c r="M376" s="310"/>
      <c r="O376">
        <v>2</v>
      </c>
      <c r="P376" s="116">
        <f t="shared" ca="1" si="907"/>
        <v>-0.5</v>
      </c>
      <c r="Q376" s="116">
        <f t="shared" ca="1" si="908"/>
        <v>0</v>
      </c>
      <c r="R376" s="116">
        <f t="shared" ca="1" si="909"/>
        <v>0</v>
      </c>
      <c r="S376" s="116">
        <f t="shared" ca="1" si="910"/>
        <v>0</v>
      </c>
      <c r="T376" s="116">
        <f t="shared" ca="1" si="911"/>
        <v>0</v>
      </c>
      <c r="U376" s="116">
        <f t="shared" ca="1" si="912"/>
        <v>0</v>
      </c>
      <c r="V376" s="116">
        <f t="shared" ca="1" si="913"/>
        <v>0</v>
      </c>
      <c r="W376" s="116"/>
      <c r="X376" s="116"/>
      <c r="Y376" s="116"/>
      <c r="Z376" s="116"/>
    </row>
    <row r="377" spans="1:92" hidden="1" outlineLevel="1">
      <c r="A377">
        <f t="shared" ca="1" si="914"/>
        <v>0</v>
      </c>
      <c r="B377" t="str">
        <f t="shared" ca="1" si="906"/>
        <v>EP1 LPAll3</v>
      </c>
      <c r="C377" s="312">
        <f ca="1">IF($A377&lt;&gt;$A376,1,MOD(C376-1+(COUNTIFS(D$373:$N$373,$A377)=COUNTIFS(D377:$N377,1)),C$372)+1)</f>
        <v>1</v>
      </c>
      <c r="D377" s="310">
        <f ca="1">IF($A377&lt;&gt;D$373,0,IF($A377&lt;&gt;$A376,1,MOD(D376-1+(COUNTIFS(E$373:$N$373,$A377)=COUNTIFS(E377:$N377,1)),D$372)+1))</f>
        <v>3</v>
      </c>
      <c r="E377" s="310">
        <f ca="1">IF($A377&lt;&gt;E$373,0,IF($A377&lt;&gt;$A376,1,MOD(E376-1+(COUNTIFS(F$373:$N$373,$A377)=COUNTIFS(F377:$N377,1)),E$372)+1))</f>
        <v>0</v>
      </c>
      <c r="F377" s="310">
        <f ca="1">IF($A377&lt;&gt;F$373,0,IF($A377&lt;&gt;$A376,1,MOD(F376-1+(COUNTIFS(G$373:$N$373,$A377)=COUNTIFS(G377:$N377,1)),F$372)+1))</f>
        <v>0</v>
      </c>
      <c r="G377" s="310">
        <f ca="1">IF($A377&lt;&gt;G$373,0,IF($A377&lt;&gt;$A376,1,MOD(G376-1+(COUNTIFS(H$373:$N$373,$A377)=COUNTIFS(H377:$N377,1)),G$372)+1))</f>
        <v>0</v>
      </c>
      <c r="H377" s="310">
        <f ca="1">IF($A377&lt;&gt;H$373,0,IF($A377&lt;&gt;$A376,1,MOD(H376-1+(COUNTIFS(I$373:$N$373,$A377)=COUNTIFS(I377:$N377,1)),H$372)+1))</f>
        <v>0</v>
      </c>
      <c r="I377" s="310">
        <f ca="1">IF($A377&lt;&gt;I$373,0,IF($A377&lt;&gt;$A376,1,MOD(I376-1+(COUNTIFS(N$373:$N$373,$A377)=COUNTIFS(N377:$N377,1)),I$372)+1))</f>
        <v>0</v>
      </c>
      <c r="J377" s="310"/>
      <c r="K377" s="310"/>
      <c r="L377" s="310"/>
      <c r="M377" s="310"/>
      <c r="O377">
        <v>3</v>
      </c>
      <c r="P377" s="116">
        <f t="shared" ca="1" si="907"/>
        <v>-0.5</v>
      </c>
      <c r="Q377" s="116">
        <f t="shared" ca="1" si="908"/>
        <v>0.5</v>
      </c>
      <c r="R377" s="116">
        <f t="shared" ca="1" si="909"/>
        <v>0</v>
      </c>
      <c r="S377" s="116">
        <f t="shared" ca="1" si="910"/>
        <v>0</v>
      </c>
      <c r="T377" s="116">
        <f t="shared" ca="1" si="911"/>
        <v>0</v>
      </c>
      <c r="U377" s="116">
        <f t="shared" ca="1" si="912"/>
        <v>0</v>
      </c>
      <c r="V377" s="116">
        <f t="shared" ca="1" si="913"/>
        <v>0</v>
      </c>
      <c r="W377" s="116"/>
      <c r="X377" s="116"/>
      <c r="Y377" s="116"/>
      <c r="Z377" s="116"/>
    </row>
    <row r="378" spans="1:92" hidden="1" outlineLevel="1">
      <c r="A378">
        <f t="shared" ca="1" si="914"/>
        <v>0</v>
      </c>
      <c r="B378" t="str">
        <f t="shared" ca="1" si="906"/>
        <v>EP2 LPAll1</v>
      </c>
      <c r="C378" s="312">
        <f ca="1">IF($A378&lt;&gt;$A377,1,MOD(C377-1+(COUNTIFS(D$373:$N$373,$A378)=COUNTIFS(D378:$N378,1)),C$372)+1)</f>
        <v>2</v>
      </c>
      <c r="D378" s="310">
        <f ca="1">IF($A378&lt;&gt;D$373,0,IF($A378&lt;&gt;$A377,1,MOD(D377-1+(COUNTIFS(E$373:$N$373,$A378)=COUNTIFS(E378:$N378,1)),D$372)+1))</f>
        <v>1</v>
      </c>
      <c r="E378" s="310">
        <f ca="1">IF($A378&lt;&gt;E$373,0,IF($A378&lt;&gt;$A377,1,MOD(E377-1+(COUNTIFS(F$373:$N$373,$A378)=COUNTIFS(F378:$N378,1)),E$372)+1))</f>
        <v>0</v>
      </c>
      <c r="F378" s="310">
        <f ca="1">IF($A378&lt;&gt;F$373,0,IF($A378&lt;&gt;$A377,1,MOD(F377-1+(COUNTIFS(G$373:$N$373,$A378)=COUNTIFS(G378:$N378,1)),F$372)+1))</f>
        <v>0</v>
      </c>
      <c r="G378" s="310">
        <f ca="1">IF($A378&lt;&gt;G$373,0,IF($A378&lt;&gt;$A377,1,MOD(G377-1+(COUNTIFS(H$373:$N$373,$A378)=COUNTIFS(H378:$N378,1)),G$372)+1))</f>
        <v>0</v>
      </c>
      <c r="H378" s="310">
        <f ca="1">IF($A378&lt;&gt;H$373,0,IF($A378&lt;&gt;$A377,1,MOD(H377-1+(COUNTIFS(I$373:$N$373,$A378)=COUNTIFS(I378:$N378,1)),H$372)+1))</f>
        <v>0</v>
      </c>
      <c r="I378" s="310">
        <f ca="1">IF($A378&lt;&gt;I$373,0,IF($A378&lt;&gt;$A377,1,MOD(I377-1+(COUNTIFS(N$373:$N$373,$A378)=COUNTIFS(N378:$N378,1)),I$372)+1))</f>
        <v>0</v>
      </c>
      <c r="J378" s="310"/>
      <c r="K378" s="310"/>
      <c r="L378" s="310"/>
      <c r="M378" s="310"/>
      <c r="O378">
        <v>4</v>
      </c>
      <c r="P378" s="116">
        <f t="shared" ca="1" si="907"/>
        <v>0</v>
      </c>
      <c r="Q378" s="116">
        <f t="shared" ca="1" si="908"/>
        <v>-0.5</v>
      </c>
      <c r="R378" s="116">
        <f t="shared" ca="1" si="909"/>
        <v>0</v>
      </c>
      <c r="S378" s="116">
        <f t="shared" ca="1" si="910"/>
        <v>0</v>
      </c>
      <c r="T378" s="116">
        <f t="shared" ca="1" si="911"/>
        <v>0</v>
      </c>
      <c r="U378" s="116">
        <f t="shared" ca="1" si="912"/>
        <v>0</v>
      </c>
      <c r="V378" s="116">
        <f t="shared" ca="1" si="913"/>
        <v>0</v>
      </c>
      <c r="W378" s="116"/>
      <c r="X378" s="116"/>
      <c r="Y378" s="116"/>
      <c r="Z378" s="116"/>
    </row>
    <row r="379" spans="1:92" hidden="1" outlineLevel="1">
      <c r="A379">
        <f t="shared" ca="1" si="914"/>
        <v>0</v>
      </c>
      <c r="B379" t="str">
        <f t="shared" ca="1" si="906"/>
        <v>EP2 LPAll2</v>
      </c>
      <c r="C379" s="312">
        <f ca="1">IF($A379&lt;&gt;$A378,1,MOD(C378-1+(COUNTIFS(D$373:$N$373,$A379)=COUNTIFS(D379:$N379,1)),C$372)+1)</f>
        <v>2</v>
      </c>
      <c r="D379" s="310">
        <f ca="1">IF($A379&lt;&gt;D$373,0,IF($A379&lt;&gt;$A378,1,MOD(D378-1+(COUNTIFS(E$373:$N$373,$A379)=COUNTIFS(E379:$N379,1)),D$372)+1))</f>
        <v>2</v>
      </c>
      <c r="E379" s="310">
        <f ca="1">IF($A379&lt;&gt;E$373,0,IF($A379&lt;&gt;$A378,1,MOD(E378-1+(COUNTIFS(F$373:$N$373,$A379)=COUNTIFS(F379:$N379,1)),E$372)+1))</f>
        <v>0</v>
      </c>
      <c r="F379" s="310">
        <f ca="1">IF($A379&lt;&gt;F$373,0,IF($A379&lt;&gt;$A378,1,MOD(F378-1+(COUNTIFS(G$373:$N$373,$A379)=COUNTIFS(G379:$N379,1)),F$372)+1))</f>
        <v>0</v>
      </c>
      <c r="G379" s="310">
        <f ca="1">IF($A379&lt;&gt;G$373,0,IF($A379&lt;&gt;$A378,1,MOD(G378-1+(COUNTIFS(H$373:$N$373,$A379)=COUNTIFS(H379:$N379,1)),G$372)+1))</f>
        <v>0</v>
      </c>
      <c r="H379" s="310">
        <f ca="1">IF($A379&lt;&gt;H$373,0,IF($A379&lt;&gt;$A378,1,MOD(H378-1+(COUNTIFS(I$373:$N$373,$A379)=COUNTIFS(I379:$N379,1)),H$372)+1))</f>
        <v>0</v>
      </c>
      <c r="I379" s="310">
        <f ca="1">IF($A379&lt;&gt;I$373,0,IF($A379&lt;&gt;$A378,1,MOD(I378-1+(COUNTIFS(N$373:$N$373,$A379)=COUNTIFS(N379:$N379,1)),I$372)+1))</f>
        <v>0</v>
      </c>
      <c r="J379" s="310"/>
      <c r="K379" s="310"/>
      <c r="L379" s="310"/>
      <c r="M379" s="310"/>
      <c r="O379">
        <v>5</v>
      </c>
      <c r="P379" s="116">
        <f t="shared" ca="1" si="907"/>
        <v>0</v>
      </c>
      <c r="Q379" s="116">
        <f t="shared" ca="1" si="908"/>
        <v>0</v>
      </c>
      <c r="R379" s="116">
        <f t="shared" ca="1" si="909"/>
        <v>0</v>
      </c>
      <c r="S379" s="116">
        <f t="shared" ca="1" si="910"/>
        <v>0</v>
      </c>
      <c r="T379" s="116">
        <f t="shared" ca="1" si="911"/>
        <v>0</v>
      </c>
      <c r="U379" s="116">
        <f t="shared" ca="1" si="912"/>
        <v>0</v>
      </c>
      <c r="V379" s="116">
        <f t="shared" ca="1" si="913"/>
        <v>0</v>
      </c>
      <c r="W379" s="116"/>
      <c r="X379" s="116"/>
      <c r="Y379" s="116"/>
      <c r="Z379" s="116"/>
    </row>
    <row r="380" spans="1:92" hidden="1" outlineLevel="1">
      <c r="A380">
        <f t="shared" ca="1" si="914"/>
        <v>0</v>
      </c>
      <c r="B380" t="str">
        <f t="shared" ca="1" si="906"/>
        <v>EP2 LPAll3</v>
      </c>
      <c r="C380" s="312">
        <f ca="1">IF($A380&lt;&gt;$A379,1,MOD(C379-1+(COUNTIFS(D$373:$N$373,$A380)=COUNTIFS(D380:$N380,1)),C$372)+1)</f>
        <v>2</v>
      </c>
      <c r="D380" s="310">
        <f ca="1">IF($A380&lt;&gt;D$373,0,IF($A380&lt;&gt;$A379,1,MOD(D379-1+(COUNTIFS(E$373:$N$373,$A380)=COUNTIFS(E380:$N380,1)),D$372)+1))</f>
        <v>3</v>
      </c>
      <c r="E380" s="310">
        <f ca="1">IF($A380&lt;&gt;E$373,0,IF($A380&lt;&gt;$A379,1,MOD(E379-1+(COUNTIFS(F$373:$N$373,$A380)=COUNTIFS(F380:$N380,1)),E$372)+1))</f>
        <v>0</v>
      </c>
      <c r="F380" s="310">
        <f ca="1">IF($A380&lt;&gt;F$373,0,IF($A380&lt;&gt;$A379,1,MOD(F379-1+(COUNTIFS(G$373:$N$373,$A380)=COUNTIFS(G380:$N380,1)),F$372)+1))</f>
        <v>0</v>
      </c>
      <c r="G380" s="310">
        <f ca="1">IF($A380&lt;&gt;G$373,0,IF($A380&lt;&gt;$A379,1,MOD(G379-1+(COUNTIFS(H$373:$N$373,$A380)=COUNTIFS(H380:$N380,1)),G$372)+1))</f>
        <v>0</v>
      </c>
      <c r="H380" s="310">
        <f ca="1">IF($A380&lt;&gt;H$373,0,IF($A380&lt;&gt;$A379,1,MOD(H379-1+(COUNTIFS(I$373:$N$373,$A380)=COUNTIFS(I380:$N380,1)),H$372)+1))</f>
        <v>0</v>
      </c>
      <c r="I380" s="310">
        <f ca="1">IF($A380&lt;&gt;I$373,0,IF($A380&lt;&gt;$A379,1,MOD(I379-1+(COUNTIFS(N$373:$N$373,$A380)=COUNTIFS(N380:$N380,1)),I$372)+1))</f>
        <v>0</v>
      </c>
      <c r="J380" s="310"/>
      <c r="K380" s="310"/>
      <c r="L380" s="310"/>
      <c r="M380" s="310"/>
      <c r="O380">
        <v>6</v>
      </c>
      <c r="P380" s="116">
        <f t="shared" ca="1" si="907"/>
        <v>0</v>
      </c>
      <c r="Q380" s="116">
        <f t="shared" ca="1" si="908"/>
        <v>0.5</v>
      </c>
      <c r="R380" s="116">
        <f t="shared" ca="1" si="909"/>
        <v>0</v>
      </c>
      <c r="S380" s="116">
        <f t="shared" ca="1" si="910"/>
        <v>0</v>
      </c>
      <c r="T380" s="116">
        <f t="shared" ca="1" si="911"/>
        <v>0</v>
      </c>
      <c r="U380" s="116">
        <f t="shared" ca="1" si="912"/>
        <v>0</v>
      </c>
      <c r="V380" s="116">
        <f t="shared" ca="1" si="913"/>
        <v>0</v>
      </c>
      <c r="W380" s="116"/>
      <c r="X380" s="116"/>
      <c r="Y380" s="116"/>
      <c r="Z380" s="116"/>
    </row>
    <row r="381" spans="1:92" hidden="1" outlineLevel="1">
      <c r="A381">
        <f t="shared" ca="1" si="914"/>
        <v>0</v>
      </c>
      <c r="B381" t="str">
        <f t="shared" ca="1" si="906"/>
        <v>EP3 LPAll1</v>
      </c>
      <c r="C381" s="312">
        <f ca="1">IF($A381&lt;&gt;$A380,1,MOD(C380-1+(COUNTIFS(D$373:$N$373,$A381)=COUNTIFS(D381:$N381,1)),C$372)+1)</f>
        <v>3</v>
      </c>
      <c r="D381" s="310">
        <f ca="1">IF($A381&lt;&gt;D$373,0,IF($A381&lt;&gt;$A380,1,MOD(D380-1+(COUNTIFS(E$373:$N$373,$A381)=COUNTIFS(E381:$N381,1)),D$372)+1))</f>
        <v>1</v>
      </c>
      <c r="E381" s="310">
        <f ca="1">IF($A381&lt;&gt;E$373,0,IF($A381&lt;&gt;$A380,1,MOD(E380-1+(COUNTIFS(F$373:$N$373,$A381)=COUNTIFS(F381:$N381,1)),E$372)+1))</f>
        <v>0</v>
      </c>
      <c r="F381" s="310">
        <f ca="1">IF($A381&lt;&gt;F$373,0,IF($A381&lt;&gt;$A380,1,MOD(F380-1+(COUNTIFS(G$373:$N$373,$A381)=COUNTIFS(G381:$N381,1)),F$372)+1))</f>
        <v>0</v>
      </c>
      <c r="G381" s="310">
        <f ca="1">IF($A381&lt;&gt;G$373,0,IF($A381&lt;&gt;$A380,1,MOD(G380-1+(COUNTIFS(H$373:$N$373,$A381)=COUNTIFS(H381:$N381,1)),G$372)+1))</f>
        <v>0</v>
      </c>
      <c r="H381" s="310">
        <f ca="1">IF($A381&lt;&gt;H$373,0,IF($A381&lt;&gt;$A380,1,MOD(H380-1+(COUNTIFS(I$373:$N$373,$A381)=COUNTIFS(I381:$N381,1)),H$372)+1))</f>
        <v>0</v>
      </c>
      <c r="I381" s="310">
        <f ca="1">IF($A381&lt;&gt;I$373,0,IF($A381&lt;&gt;$A380,1,MOD(I380-1+(COUNTIFS(N$373:$N$373,$A381)=COUNTIFS(N381:$N381,1)),I$372)+1))</f>
        <v>0</v>
      </c>
      <c r="J381" s="310"/>
      <c r="K381" s="310"/>
      <c r="L381" s="310"/>
      <c r="M381" s="310"/>
      <c r="O381">
        <v>7</v>
      </c>
      <c r="P381" s="116">
        <f t="shared" ca="1" si="907"/>
        <v>0.5</v>
      </c>
      <c r="Q381" s="116">
        <f t="shared" ca="1" si="908"/>
        <v>-0.5</v>
      </c>
      <c r="R381" s="116">
        <f t="shared" ca="1" si="909"/>
        <v>0</v>
      </c>
      <c r="S381" s="116">
        <f t="shared" ca="1" si="910"/>
        <v>0</v>
      </c>
      <c r="T381" s="116">
        <f t="shared" ca="1" si="911"/>
        <v>0</v>
      </c>
      <c r="U381" s="116">
        <f t="shared" ca="1" si="912"/>
        <v>0</v>
      </c>
      <c r="V381" s="116">
        <f t="shared" ca="1" si="913"/>
        <v>0</v>
      </c>
      <c r="W381" s="116"/>
      <c r="X381" s="116"/>
      <c r="Y381" s="116"/>
      <c r="Z381" s="116"/>
    </row>
    <row r="382" spans="1:92" hidden="1" outlineLevel="1">
      <c r="A382">
        <f t="shared" ca="1" si="914"/>
        <v>0</v>
      </c>
      <c r="B382" t="str">
        <f t="shared" ca="1" si="906"/>
        <v>EP3 LPAll2</v>
      </c>
      <c r="C382" s="312">
        <f ca="1">IF($A382&lt;&gt;$A381,1,MOD(C381-1+(COUNTIFS(D$373:$N$373,$A382)=COUNTIFS(D382:$N382,1)),C$372)+1)</f>
        <v>3</v>
      </c>
      <c r="D382" s="310">
        <f ca="1">IF($A382&lt;&gt;D$373,0,IF($A382&lt;&gt;$A381,1,MOD(D381-1+(COUNTIFS(E$373:$N$373,$A382)=COUNTIFS(E382:$N382,1)),D$372)+1))</f>
        <v>2</v>
      </c>
      <c r="E382" s="310">
        <f ca="1">IF($A382&lt;&gt;E$373,0,IF($A382&lt;&gt;$A381,1,MOD(E381-1+(COUNTIFS(F$373:$N$373,$A382)=COUNTIFS(F382:$N382,1)),E$372)+1))</f>
        <v>0</v>
      </c>
      <c r="F382" s="310">
        <f ca="1">IF($A382&lt;&gt;F$373,0,IF($A382&lt;&gt;$A381,1,MOD(F381-1+(COUNTIFS(G$373:$N$373,$A382)=COUNTIFS(G382:$N382,1)),F$372)+1))</f>
        <v>0</v>
      </c>
      <c r="G382" s="310">
        <f ca="1">IF($A382&lt;&gt;G$373,0,IF($A382&lt;&gt;$A381,1,MOD(G381-1+(COUNTIFS(H$373:$N$373,$A382)=COUNTIFS(H382:$N382,1)),G$372)+1))</f>
        <v>0</v>
      </c>
      <c r="H382" s="310">
        <f ca="1">IF($A382&lt;&gt;H$373,0,IF($A382&lt;&gt;$A381,1,MOD(H381-1+(COUNTIFS(I$373:$N$373,$A382)=COUNTIFS(I382:$N382,1)),H$372)+1))</f>
        <v>0</v>
      </c>
      <c r="I382" s="310">
        <f ca="1">IF($A382&lt;&gt;I$373,0,IF($A382&lt;&gt;$A381,1,MOD(I381-1+(COUNTIFS(N$373:$N$373,$A382)=COUNTIFS(N382:$N382,1)),I$372)+1))</f>
        <v>0</v>
      </c>
      <c r="J382" s="310"/>
      <c r="K382" s="310"/>
      <c r="L382" s="310"/>
      <c r="M382" s="310"/>
      <c r="O382">
        <v>8</v>
      </c>
      <c r="P382" s="116">
        <f t="shared" ca="1" si="907"/>
        <v>0.5</v>
      </c>
      <c r="Q382" s="116">
        <f t="shared" ca="1" si="908"/>
        <v>0</v>
      </c>
      <c r="R382" s="116">
        <f t="shared" ca="1" si="909"/>
        <v>0</v>
      </c>
      <c r="S382" s="116">
        <f t="shared" ca="1" si="910"/>
        <v>0</v>
      </c>
      <c r="T382" s="116">
        <f t="shared" ca="1" si="911"/>
        <v>0</v>
      </c>
      <c r="U382" s="116">
        <f t="shared" ca="1" si="912"/>
        <v>0</v>
      </c>
      <c r="V382" s="116">
        <f t="shared" ca="1" si="913"/>
        <v>0</v>
      </c>
      <c r="W382" s="116"/>
      <c r="X382" s="116"/>
      <c r="Y382" s="116"/>
      <c r="Z382" s="116"/>
    </row>
    <row r="383" spans="1:92" hidden="1" outlineLevel="1">
      <c r="A383">
        <f t="shared" ca="1" si="914"/>
        <v>0</v>
      </c>
      <c r="B383" t="str">
        <f t="shared" ca="1" si="906"/>
        <v>EP3 LPAll3</v>
      </c>
      <c r="C383" s="312">
        <f ca="1">IF($A383&lt;&gt;$A382,1,MOD(C382-1+(COUNTIFS(D$373:$N$373,$A383)=COUNTIFS(D383:$N383,1)),C$372)+1)</f>
        <v>3</v>
      </c>
      <c r="D383" s="310">
        <f ca="1">IF($A383&lt;&gt;D$373,0,IF($A383&lt;&gt;$A382,1,MOD(D382-1+(COUNTIFS(E$373:$N$373,$A383)=COUNTIFS(E383:$N383,1)),D$372)+1))</f>
        <v>3</v>
      </c>
      <c r="E383" s="310">
        <f ca="1">IF($A383&lt;&gt;E$373,0,IF($A383&lt;&gt;$A382,1,MOD(E382-1+(COUNTIFS(F$373:$N$373,$A383)=COUNTIFS(F383:$N383,1)),E$372)+1))</f>
        <v>0</v>
      </c>
      <c r="F383" s="310">
        <f ca="1">IF($A383&lt;&gt;F$373,0,IF($A383&lt;&gt;$A382,1,MOD(F382-1+(COUNTIFS(G$373:$N$373,$A383)=COUNTIFS(G383:$N383,1)),F$372)+1))</f>
        <v>0</v>
      </c>
      <c r="G383" s="310">
        <f ca="1">IF($A383&lt;&gt;G$373,0,IF($A383&lt;&gt;$A382,1,MOD(G382-1+(COUNTIFS(H$373:$N$373,$A383)=COUNTIFS(H383:$N383,1)),G$372)+1))</f>
        <v>0</v>
      </c>
      <c r="H383" s="310">
        <f ca="1">IF($A383&lt;&gt;H$373,0,IF($A383&lt;&gt;$A382,1,MOD(H382-1+(COUNTIFS(I$373:$N$373,$A383)=COUNTIFS(I383:$N383,1)),H$372)+1))</f>
        <v>0</v>
      </c>
      <c r="I383" s="310">
        <f ca="1">IF($A383&lt;&gt;I$373,0,IF($A383&lt;&gt;$A382,1,MOD(I382-1+(COUNTIFS(N$373:$N$373,$A383)=COUNTIFS(N383:$N383,1)),I$372)+1))</f>
        <v>0</v>
      </c>
      <c r="J383" s="310"/>
      <c r="K383" s="310"/>
      <c r="L383" s="310"/>
      <c r="M383" s="310"/>
      <c r="O383">
        <v>9</v>
      </c>
      <c r="P383" s="116">
        <f t="shared" ca="1" si="907"/>
        <v>0.5</v>
      </c>
      <c r="Q383" s="116">
        <f t="shared" ca="1" si="908"/>
        <v>0.5</v>
      </c>
      <c r="R383" s="116">
        <f t="shared" ca="1" si="909"/>
        <v>0</v>
      </c>
      <c r="S383" s="116">
        <f t="shared" ca="1" si="910"/>
        <v>0</v>
      </c>
      <c r="T383" s="116">
        <f t="shared" ca="1" si="911"/>
        <v>0</v>
      </c>
      <c r="U383" s="116">
        <f t="shared" ca="1" si="912"/>
        <v>0</v>
      </c>
      <c r="V383" s="116">
        <f t="shared" ca="1" si="913"/>
        <v>0</v>
      </c>
      <c r="W383" s="116"/>
      <c r="X383" s="116"/>
      <c r="Y383" s="116"/>
      <c r="Z383" s="116"/>
    </row>
    <row r="384" spans="1:92" hidden="1" outlineLevel="1">
      <c r="A384">
        <f t="shared" ca="1" si="914"/>
        <v>0</v>
      </c>
      <c r="B384" t="str">
        <f t="shared" ca="1" si="906"/>
        <v>EP1 LPAll1</v>
      </c>
      <c r="C384" s="312">
        <f ca="1">IF($A384&lt;&gt;$A383,1,MOD(C383-1+(COUNTIFS(D$373:$N$373,$A384)=COUNTIFS(D384:$N384,1)),C$372)+1)</f>
        <v>1</v>
      </c>
      <c r="D384" s="310">
        <f ca="1">IF($A384&lt;&gt;D$373,0,IF($A384&lt;&gt;$A383,1,MOD(D383-1+(COUNTIFS(E$373:$N$373,$A384)=COUNTIFS(E384:$N384,1)),D$372)+1))</f>
        <v>1</v>
      </c>
      <c r="E384" s="310">
        <f ca="1">IF($A384&lt;&gt;E$373,0,IF($A384&lt;&gt;$A383,1,MOD(E383-1+(COUNTIFS(F$373:$N$373,$A384)=COUNTIFS(F384:$N384,1)),E$372)+1))</f>
        <v>0</v>
      </c>
      <c r="F384" s="310">
        <f ca="1">IF($A384&lt;&gt;F$373,0,IF($A384&lt;&gt;$A383,1,MOD(F383-1+(COUNTIFS(G$373:$N$373,$A384)=COUNTIFS(G384:$N384,1)),F$372)+1))</f>
        <v>0</v>
      </c>
      <c r="G384" s="310">
        <f ca="1">IF($A384&lt;&gt;G$373,0,IF($A384&lt;&gt;$A383,1,MOD(G383-1+(COUNTIFS(H$373:$N$373,$A384)=COUNTIFS(H384:$N384,1)),G$372)+1))</f>
        <v>0</v>
      </c>
      <c r="H384" s="310">
        <f ca="1">IF($A384&lt;&gt;H$373,0,IF($A384&lt;&gt;$A383,1,MOD(H383-1+(COUNTIFS(I$373:$N$373,$A384)=COUNTIFS(I384:$N384,1)),H$372)+1))</f>
        <v>0</v>
      </c>
      <c r="I384" s="310">
        <f ca="1">IF($A384&lt;&gt;I$373,0,IF($A384&lt;&gt;$A383,1,MOD(I383-1+(COUNTIFS(N$373:$N$373,$A384)=COUNTIFS(N384:$N384,1)),I$372)+1))</f>
        <v>0</v>
      </c>
      <c r="J384" s="310"/>
      <c r="K384" s="310"/>
      <c r="L384" s="310"/>
      <c r="M384" s="310"/>
      <c r="O384">
        <v>10</v>
      </c>
      <c r="P384" s="116">
        <f t="shared" ca="1" si="907"/>
        <v>-0.5</v>
      </c>
      <c r="Q384" s="116">
        <f t="shared" ca="1" si="908"/>
        <v>-0.5</v>
      </c>
      <c r="R384" s="116">
        <f t="shared" ca="1" si="909"/>
        <v>0</v>
      </c>
      <c r="S384" s="116">
        <f t="shared" ca="1" si="910"/>
        <v>0</v>
      </c>
      <c r="T384" s="116">
        <f t="shared" ca="1" si="911"/>
        <v>0</v>
      </c>
      <c r="U384" s="116">
        <f t="shared" ca="1" si="912"/>
        <v>0</v>
      </c>
      <c r="V384" s="116">
        <f t="shared" ca="1" si="913"/>
        <v>0</v>
      </c>
      <c r="W384" s="116"/>
      <c r="X384" s="116"/>
      <c r="Y384" s="116"/>
      <c r="Z384" s="116"/>
    </row>
    <row r="385" spans="1:26" hidden="1" outlineLevel="1">
      <c r="A385">
        <f t="shared" ca="1" si="914"/>
        <v>0</v>
      </c>
      <c r="B385" t="str">
        <f t="shared" ca="1" si="906"/>
        <v>EP1 LPAll2</v>
      </c>
      <c r="C385" s="312">
        <f ca="1">IF($A385&lt;&gt;$A384,1,MOD(C384-1+(COUNTIFS(D$373:$N$373,$A385)=COUNTIFS(D385:$N385,1)),C$372)+1)</f>
        <v>1</v>
      </c>
      <c r="D385" s="310">
        <f ca="1">IF($A385&lt;&gt;D$373,0,IF($A385&lt;&gt;$A384,1,MOD(D384-1+(COUNTIFS(E$373:$N$373,$A385)=COUNTIFS(E385:$N385,1)),D$372)+1))</f>
        <v>2</v>
      </c>
      <c r="E385" s="310">
        <f ca="1">IF($A385&lt;&gt;E$373,0,IF($A385&lt;&gt;$A384,1,MOD(E384-1+(COUNTIFS(F$373:$N$373,$A385)=COUNTIFS(F385:$N385,1)),E$372)+1))</f>
        <v>0</v>
      </c>
      <c r="F385" s="310">
        <f ca="1">IF($A385&lt;&gt;F$373,0,IF($A385&lt;&gt;$A384,1,MOD(F384-1+(COUNTIFS(G$373:$N$373,$A385)=COUNTIFS(G385:$N385,1)),F$372)+1))</f>
        <v>0</v>
      </c>
      <c r="G385" s="310">
        <f ca="1">IF($A385&lt;&gt;G$373,0,IF($A385&lt;&gt;$A384,1,MOD(G384-1+(COUNTIFS(H$373:$N$373,$A385)=COUNTIFS(H385:$N385,1)),G$372)+1))</f>
        <v>0</v>
      </c>
      <c r="H385" s="310">
        <f ca="1">IF($A385&lt;&gt;H$373,0,IF($A385&lt;&gt;$A384,1,MOD(H384-1+(COUNTIFS(I$373:$N$373,$A385)=COUNTIFS(I385:$N385,1)),H$372)+1))</f>
        <v>0</v>
      </c>
      <c r="I385" s="310">
        <f ca="1">IF($A385&lt;&gt;I$373,0,IF($A385&lt;&gt;$A384,1,MOD(I384-1+(COUNTIFS(N$373:$N$373,$A385)=COUNTIFS(N385:$N385,1)),I$372)+1))</f>
        <v>0</v>
      </c>
      <c r="J385" s="310"/>
      <c r="K385" s="310"/>
      <c r="L385" s="310"/>
      <c r="M385" s="310"/>
      <c r="O385">
        <v>11</v>
      </c>
      <c r="P385" s="116">
        <f t="shared" ca="1" si="907"/>
        <v>-0.5</v>
      </c>
      <c r="Q385" s="116">
        <f t="shared" ca="1" si="908"/>
        <v>0</v>
      </c>
      <c r="R385" s="116">
        <f t="shared" ca="1" si="909"/>
        <v>0</v>
      </c>
      <c r="S385" s="116">
        <f t="shared" ca="1" si="910"/>
        <v>0</v>
      </c>
      <c r="T385" s="116">
        <f t="shared" ca="1" si="911"/>
        <v>0</v>
      </c>
      <c r="U385" s="116">
        <f t="shared" ca="1" si="912"/>
        <v>0</v>
      </c>
      <c r="V385" s="116">
        <f t="shared" ca="1" si="913"/>
        <v>0</v>
      </c>
      <c r="W385" s="116"/>
      <c r="X385" s="116"/>
      <c r="Y385" s="116"/>
      <c r="Z385" s="116"/>
    </row>
    <row r="386" spans="1:26" hidden="1" outlineLevel="1">
      <c r="A386">
        <f t="shared" ca="1" si="914"/>
        <v>0</v>
      </c>
      <c r="B386" t="str">
        <f t="shared" ca="1" si="906"/>
        <v>EP1 LPAll3</v>
      </c>
      <c r="C386" s="312">
        <f ca="1">IF($A386&lt;&gt;$A385,1,MOD(C385-1+(COUNTIFS(D$373:$N$373,$A386)=COUNTIFS(D386:$N386,1)),C$372)+1)</f>
        <v>1</v>
      </c>
      <c r="D386" s="310">
        <f ca="1">IF($A386&lt;&gt;D$373,0,IF($A386&lt;&gt;$A385,1,MOD(D385-1+(COUNTIFS(E$373:$N$373,$A386)=COUNTIFS(E386:$N386,1)),D$372)+1))</f>
        <v>3</v>
      </c>
      <c r="E386" s="310">
        <f ca="1">IF($A386&lt;&gt;E$373,0,IF($A386&lt;&gt;$A385,1,MOD(E385-1+(COUNTIFS(F$373:$N$373,$A386)=COUNTIFS(F386:$N386,1)),E$372)+1))</f>
        <v>0</v>
      </c>
      <c r="F386" s="310">
        <f ca="1">IF($A386&lt;&gt;F$373,0,IF($A386&lt;&gt;$A385,1,MOD(F385-1+(COUNTIFS(G$373:$N$373,$A386)=COUNTIFS(G386:$N386,1)),F$372)+1))</f>
        <v>0</v>
      </c>
      <c r="G386" s="310">
        <f ca="1">IF($A386&lt;&gt;G$373,0,IF($A386&lt;&gt;$A385,1,MOD(G385-1+(COUNTIFS(H$373:$N$373,$A386)=COUNTIFS(H386:$N386,1)),G$372)+1))</f>
        <v>0</v>
      </c>
      <c r="H386" s="310">
        <f ca="1">IF($A386&lt;&gt;H$373,0,IF($A386&lt;&gt;$A385,1,MOD(H385-1+(COUNTIFS(I$373:$N$373,$A386)=COUNTIFS(I386:$N386,1)),H$372)+1))</f>
        <v>0</v>
      </c>
      <c r="I386" s="310">
        <f ca="1">IF($A386&lt;&gt;I$373,0,IF($A386&lt;&gt;$A385,1,MOD(I385-1+(COUNTIFS(N$373:$N$373,$A386)=COUNTIFS(N386:$N386,1)),I$372)+1))</f>
        <v>0</v>
      </c>
      <c r="J386" s="310"/>
      <c r="K386" s="310"/>
      <c r="L386" s="310"/>
      <c r="M386" s="310"/>
      <c r="O386">
        <v>12</v>
      </c>
      <c r="P386" s="116">
        <f t="shared" ca="1" si="907"/>
        <v>-0.5</v>
      </c>
      <c r="Q386" s="116">
        <f t="shared" ca="1" si="908"/>
        <v>0.5</v>
      </c>
      <c r="R386" s="116">
        <f t="shared" ca="1" si="909"/>
        <v>0</v>
      </c>
      <c r="S386" s="116">
        <f t="shared" ca="1" si="910"/>
        <v>0</v>
      </c>
      <c r="T386" s="116">
        <f t="shared" ca="1" si="911"/>
        <v>0</v>
      </c>
      <c r="U386" s="116">
        <f t="shared" ca="1" si="912"/>
        <v>0</v>
      </c>
      <c r="V386" s="116">
        <f t="shared" ca="1" si="913"/>
        <v>0</v>
      </c>
      <c r="W386" s="116"/>
      <c r="X386" s="116"/>
      <c r="Y386" s="116"/>
      <c r="Z386" s="116"/>
    </row>
    <row r="387" spans="1:26" hidden="1" outlineLevel="1">
      <c r="A387">
        <f t="shared" ca="1" si="914"/>
        <v>0</v>
      </c>
      <c r="B387" t="str">
        <f t="shared" ca="1" si="906"/>
        <v>EP2 LPAll1</v>
      </c>
      <c r="C387" s="312">
        <f ca="1">IF($A387&lt;&gt;$A386,1,MOD(C386-1+(COUNTIFS(D$373:$N$373,$A387)=COUNTIFS(D387:$N387,1)),C$372)+1)</f>
        <v>2</v>
      </c>
      <c r="D387" s="310">
        <f ca="1">IF($A387&lt;&gt;D$373,0,IF($A387&lt;&gt;$A386,1,MOD(D386-1+(COUNTIFS(E$373:$N$373,$A387)=COUNTIFS(E387:$N387,1)),D$372)+1))</f>
        <v>1</v>
      </c>
      <c r="E387" s="310">
        <f ca="1">IF($A387&lt;&gt;E$373,0,IF($A387&lt;&gt;$A386,1,MOD(E386-1+(COUNTIFS(F$373:$N$373,$A387)=COUNTIFS(F387:$N387,1)),E$372)+1))</f>
        <v>0</v>
      </c>
      <c r="F387" s="310">
        <f ca="1">IF($A387&lt;&gt;F$373,0,IF($A387&lt;&gt;$A386,1,MOD(F386-1+(COUNTIFS(G$373:$N$373,$A387)=COUNTIFS(G387:$N387,1)),F$372)+1))</f>
        <v>0</v>
      </c>
      <c r="G387" s="310">
        <f ca="1">IF($A387&lt;&gt;G$373,0,IF($A387&lt;&gt;$A386,1,MOD(G386-1+(COUNTIFS(H$373:$N$373,$A387)=COUNTIFS(H387:$N387,1)),G$372)+1))</f>
        <v>0</v>
      </c>
      <c r="H387" s="310">
        <f ca="1">IF($A387&lt;&gt;H$373,0,IF($A387&lt;&gt;$A386,1,MOD(H386-1+(COUNTIFS(I$373:$N$373,$A387)=COUNTIFS(I387:$N387,1)),H$372)+1))</f>
        <v>0</v>
      </c>
      <c r="I387" s="310">
        <f ca="1">IF($A387&lt;&gt;I$373,0,IF($A387&lt;&gt;$A386,1,MOD(I386-1+(COUNTIFS(N$373:$N$373,$A387)=COUNTIFS(N387:$N387,1)),I$372)+1))</f>
        <v>0</v>
      </c>
      <c r="J387" s="310"/>
      <c r="K387" s="310"/>
      <c r="L387" s="310"/>
      <c r="M387" s="310"/>
      <c r="O387">
        <v>13</v>
      </c>
      <c r="P387" s="116">
        <f t="shared" ca="1" si="907"/>
        <v>0</v>
      </c>
      <c r="Q387" s="116">
        <f t="shared" ca="1" si="908"/>
        <v>-0.5</v>
      </c>
      <c r="R387" s="116">
        <f t="shared" ca="1" si="909"/>
        <v>0</v>
      </c>
      <c r="S387" s="116">
        <f t="shared" ca="1" si="910"/>
        <v>0</v>
      </c>
      <c r="T387" s="116">
        <f t="shared" ca="1" si="911"/>
        <v>0</v>
      </c>
      <c r="U387" s="116">
        <f t="shared" ca="1" si="912"/>
        <v>0</v>
      </c>
      <c r="V387" s="116">
        <f t="shared" ca="1" si="913"/>
        <v>0</v>
      </c>
      <c r="W387" s="116"/>
      <c r="X387" s="116"/>
      <c r="Y387" s="116"/>
      <c r="Z387" s="116"/>
    </row>
    <row r="388" spans="1:26" hidden="1" outlineLevel="1">
      <c r="A388">
        <f t="shared" ca="1" si="914"/>
        <v>0</v>
      </c>
      <c r="B388" t="str">
        <f t="shared" ca="1" si="906"/>
        <v>EP2 LPAll2</v>
      </c>
      <c r="C388" s="312">
        <f ca="1">IF($A388&lt;&gt;$A387,1,MOD(C387-1+(COUNTIFS(D$373:$N$373,$A388)=COUNTIFS(D388:$N388,1)),C$372)+1)</f>
        <v>2</v>
      </c>
      <c r="D388" s="310">
        <f ca="1">IF($A388&lt;&gt;D$373,0,IF($A388&lt;&gt;$A387,1,MOD(D387-1+(COUNTIFS(E$373:$N$373,$A388)=COUNTIFS(E388:$N388,1)),D$372)+1))</f>
        <v>2</v>
      </c>
      <c r="E388" s="310">
        <f ca="1">IF($A388&lt;&gt;E$373,0,IF($A388&lt;&gt;$A387,1,MOD(E387-1+(COUNTIFS(F$373:$N$373,$A388)=COUNTIFS(F388:$N388,1)),E$372)+1))</f>
        <v>0</v>
      </c>
      <c r="F388" s="310">
        <f ca="1">IF($A388&lt;&gt;F$373,0,IF($A388&lt;&gt;$A387,1,MOD(F387-1+(COUNTIFS(G$373:$N$373,$A388)=COUNTIFS(G388:$N388,1)),F$372)+1))</f>
        <v>0</v>
      </c>
      <c r="G388" s="310">
        <f ca="1">IF($A388&lt;&gt;G$373,0,IF($A388&lt;&gt;$A387,1,MOD(G387-1+(COUNTIFS(H$373:$N$373,$A388)=COUNTIFS(H388:$N388,1)),G$372)+1))</f>
        <v>0</v>
      </c>
      <c r="H388" s="310">
        <f ca="1">IF($A388&lt;&gt;H$373,0,IF($A388&lt;&gt;$A387,1,MOD(H387-1+(COUNTIFS(I$373:$N$373,$A388)=COUNTIFS(I388:$N388,1)),H$372)+1))</f>
        <v>0</v>
      </c>
      <c r="I388" s="310">
        <f ca="1">IF($A388&lt;&gt;I$373,0,IF($A388&lt;&gt;$A387,1,MOD(I387-1+(COUNTIFS(N$373:$N$373,$A388)=COUNTIFS(N388:$N388,1)),I$372)+1))</f>
        <v>0</v>
      </c>
      <c r="J388" s="310"/>
      <c r="K388" s="310"/>
      <c r="L388" s="310"/>
      <c r="M388" s="310"/>
      <c r="O388">
        <v>14</v>
      </c>
      <c r="P388" s="116">
        <f t="shared" ca="1" si="907"/>
        <v>0</v>
      </c>
      <c r="Q388" s="116">
        <f t="shared" ca="1" si="908"/>
        <v>0</v>
      </c>
      <c r="R388" s="116">
        <f t="shared" ca="1" si="909"/>
        <v>0</v>
      </c>
      <c r="S388" s="116">
        <f t="shared" ca="1" si="910"/>
        <v>0</v>
      </c>
      <c r="T388" s="116">
        <f t="shared" ca="1" si="911"/>
        <v>0</v>
      </c>
      <c r="U388" s="116">
        <f t="shared" ca="1" si="912"/>
        <v>0</v>
      </c>
      <c r="V388" s="116">
        <f t="shared" ca="1" si="913"/>
        <v>0</v>
      </c>
      <c r="W388" s="116"/>
      <c r="X388" s="116"/>
      <c r="Y388" s="116"/>
      <c r="Z388" s="116"/>
    </row>
    <row r="389" spans="1:26" hidden="1" outlineLevel="1">
      <c r="A389">
        <f t="shared" ca="1" si="914"/>
        <v>0</v>
      </c>
      <c r="B389" t="str">
        <f t="shared" ca="1" si="906"/>
        <v>EP2 LPAll3</v>
      </c>
      <c r="C389" s="312">
        <f ca="1">IF($A389&lt;&gt;$A388,1,MOD(C388-1+(COUNTIFS(D$373:$N$373,$A389)=COUNTIFS(D389:$N389,1)),C$372)+1)</f>
        <v>2</v>
      </c>
      <c r="D389" s="310">
        <f ca="1">IF($A389&lt;&gt;D$373,0,IF($A389&lt;&gt;$A388,1,MOD(D388-1+(COUNTIFS(E$373:$N$373,$A389)=COUNTIFS(E389:$N389,1)),D$372)+1))</f>
        <v>3</v>
      </c>
      <c r="E389" s="310">
        <f ca="1">IF($A389&lt;&gt;E$373,0,IF($A389&lt;&gt;$A388,1,MOD(E388-1+(COUNTIFS(F$373:$N$373,$A389)=COUNTIFS(F389:$N389,1)),E$372)+1))</f>
        <v>0</v>
      </c>
      <c r="F389" s="310">
        <f ca="1">IF($A389&lt;&gt;F$373,0,IF($A389&lt;&gt;$A388,1,MOD(F388-1+(COUNTIFS(G$373:$N$373,$A389)=COUNTIFS(G389:$N389,1)),F$372)+1))</f>
        <v>0</v>
      </c>
      <c r="G389" s="310">
        <f ca="1">IF($A389&lt;&gt;G$373,0,IF($A389&lt;&gt;$A388,1,MOD(G388-1+(COUNTIFS(H$373:$N$373,$A389)=COUNTIFS(H389:$N389,1)),G$372)+1))</f>
        <v>0</v>
      </c>
      <c r="H389" s="310">
        <f ca="1">IF($A389&lt;&gt;H$373,0,IF($A389&lt;&gt;$A388,1,MOD(H388-1+(COUNTIFS(I$373:$N$373,$A389)=COUNTIFS(I389:$N389,1)),H$372)+1))</f>
        <v>0</v>
      </c>
      <c r="I389" s="310">
        <f ca="1">IF($A389&lt;&gt;I$373,0,IF($A389&lt;&gt;$A388,1,MOD(I388-1+(COUNTIFS(N$373:$N$373,$A389)=COUNTIFS(N389:$N389,1)),I$372)+1))</f>
        <v>0</v>
      </c>
      <c r="J389" s="310"/>
      <c r="K389" s="310"/>
      <c r="L389" s="310"/>
      <c r="M389" s="310"/>
      <c r="O389">
        <v>15</v>
      </c>
      <c r="P389" s="116">
        <f t="shared" ca="1" si="907"/>
        <v>0</v>
      </c>
      <c r="Q389" s="116">
        <f t="shared" ca="1" si="908"/>
        <v>0.5</v>
      </c>
      <c r="R389" s="116">
        <f t="shared" ca="1" si="909"/>
        <v>0</v>
      </c>
      <c r="S389" s="116">
        <f t="shared" ca="1" si="910"/>
        <v>0</v>
      </c>
      <c r="T389" s="116">
        <f t="shared" ca="1" si="911"/>
        <v>0</v>
      </c>
      <c r="U389" s="116">
        <f t="shared" ca="1" si="912"/>
        <v>0</v>
      </c>
      <c r="V389" s="116">
        <f t="shared" ca="1" si="913"/>
        <v>0</v>
      </c>
      <c r="W389" s="116"/>
      <c r="X389" s="116"/>
      <c r="Y389" s="116"/>
      <c r="Z389" s="116"/>
    </row>
    <row r="390" spans="1:26" hidden="1" outlineLevel="1">
      <c r="A390">
        <f t="shared" ca="1" si="914"/>
        <v>0</v>
      </c>
      <c r="B390" t="str">
        <f t="shared" ca="1" si="906"/>
        <v>EP3 LPAll1</v>
      </c>
      <c r="C390" s="312">
        <f ca="1">IF($A390&lt;&gt;$A389,1,MOD(C389-1+(COUNTIFS(D$373:$N$373,$A390)=COUNTIFS(D390:$N390,1)),C$372)+1)</f>
        <v>3</v>
      </c>
      <c r="D390" s="310">
        <f ca="1">IF($A390&lt;&gt;D$373,0,IF($A390&lt;&gt;$A389,1,MOD(D389-1+(COUNTIFS(E$373:$N$373,$A390)=COUNTIFS(E390:$N390,1)),D$372)+1))</f>
        <v>1</v>
      </c>
      <c r="E390" s="310">
        <f ca="1">IF($A390&lt;&gt;E$373,0,IF($A390&lt;&gt;$A389,1,MOD(E389-1+(COUNTIFS(F$373:$N$373,$A390)=COUNTIFS(F390:$N390,1)),E$372)+1))</f>
        <v>0</v>
      </c>
      <c r="F390" s="310">
        <f ca="1">IF($A390&lt;&gt;F$373,0,IF($A390&lt;&gt;$A389,1,MOD(F389-1+(COUNTIFS(G$373:$N$373,$A390)=COUNTIFS(G390:$N390,1)),F$372)+1))</f>
        <v>0</v>
      </c>
      <c r="G390" s="310">
        <f ca="1">IF($A390&lt;&gt;G$373,0,IF($A390&lt;&gt;$A389,1,MOD(G389-1+(COUNTIFS(H$373:$N$373,$A390)=COUNTIFS(H390:$N390,1)),G$372)+1))</f>
        <v>0</v>
      </c>
      <c r="H390" s="310">
        <f ca="1">IF($A390&lt;&gt;H$373,0,IF($A390&lt;&gt;$A389,1,MOD(H389-1+(COUNTIFS(I$373:$N$373,$A390)=COUNTIFS(I390:$N390,1)),H$372)+1))</f>
        <v>0</v>
      </c>
      <c r="I390" s="310">
        <f ca="1">IF($A390&lt;&gt;I$373,0,IF($A390&lt;&gt;$A389,1,MOD(I389-1+(COUNTIFS(N$373:$N$373,$A390)=COUNTIFS(N390:$N390,1)),I$372)+1))</f>
        <v>0</v>
      </c>
      <c r="J390" s="310"/>
      <c r="K390" s="310"/>
      <c r="L390" s="310"/>
      <c r="M390" s="310"/>
      <c r="O390">
        <v>16</v>
      </c>
      <c r="P390" s="116">
        <f t="shared" ca="1" si="907"/>
        <v>0.5</v>
      </c>
      <c r="Q390" s="116">
        <f t="shared" ca="1" si="908"/>
        <v>-0.5</v>
      </c>
      <c r="R390" s="116">
        <f t="shared" ca="1" si="909"/>
        <v>0</v>
      </c>
      <c r="S390" s="116">
        <f t="shared" ca="1" si="910"/>
        <v>0</v>
      </c>
      <c r="T390" s="116">
        <f t="shared" ca="1" si="911"/>
        <v>0</v>
      </c>
      <c r="U390" s="116">
        <f t="shared" ca="1" si="912"/>
        <v>0</v>
      </c>
      <c r="V390" s="116">
        <f t="shared" ca="1" si="913"/>
        <v>0</v>
      </c>
      <c r="W390" s="116"/>
      <c r="X390" s="116"/>
      <c r="Y390" s="116"/>
      <c r="Z390" s="116"/>
    </row>
    <row r="391" spans="1:26" hidden="1" outlineLevel="1">
      <c r="A391" s="21">
        <v>1</v>
      </c>
      <c r="B391" t="str">
        <f t="shared" ca="1" si="906"/>
        <v>EP1 LPD1 LPS1</v>
      </c>
      <c r="C391" s="312">
        <f ca="1">IF($A391&lt;&gt;$A390,1,MOD(C390-1+(COUNTIFS(D$373:$N$373,$A391)=COUNTIFS(D391:$N391,1)),C$372)+1)</f>
        <v>1</v>
      </c>
      <c r="D391" s="310">
        <f>IF($A391&lt;&gt;D$373,0,IF($A391&lt;&gt;$A390,1,MOD(D390-1+(COUNTIFS(E$373:$N$373,$A391)=COUNTIFS(E391:$N391,1)),D$372)+1))</f>
        <v>0</v>
      </c>
      <c r="E391" s="310">
        <f ca="1">IF($A391&lt;&gt;E$373,0,IF($A391&lt;&gt;$A390,1,MOD(E390-1+(COUNTIFS(F$373:$N$373,$A391)=COUNTIFS(F391:$N391,1)),E$372)+1))</f>
        <v>1</v>
      </c>
      <c r="F391" s="310">
        <f ca="1">IF($A391&lt;&gt;F$373,0,IF($A391&lt;&gt;$A390,1,MOD(F390-1+(COUNTIFS(G$373:$N$373,$A391)=COUNTIFS(G391:$N391,1)),F$372)+1))</f>
        <v>1</v>
      </c>
      <c r="G391" s="310">
        <f>IF($A391&lt;&gt;G$373,0,IF($A391&lt;&gt;$A390,1,MOD(G390-1+(COUNTIFS(H$373:$N$373,$A391)=COUNTIFS(H391:$N391,1)),G$372)+1))</f>
        <v>0</v>
      </c>
      <c r="H391" s="310">
        <f>IF($A391&lt;&gt;H$373,0,IF($A391&lt;&gt;$A390,1,MOD(H390-1+(COUNTIFS(I$373:$N$373,$A391)=COUNTIFS(I391:$N391,1)),H$372)+1))</f>
        <v>0</v>
      </c>
      <c r="I391" s="310">
        <f>IF($A391&lt;&gt;I$373,0,IF($A391&lt;&gt;$A390,1,MOD(I390-1+(COUNTIFS(N$373:$N$373,$A391)=COUNTIFS(N391:$N391,1)),I$372)+1))</f>
        <v>0</v>
      </c>
      <c r="J391" s="310"/>
      <c r="K391" s="310"/>
      <c r="L391" s="310"/>
      <c r="M391" s="310"/>
      <c r="O391">
        <v>17</v>
      </c>
      <c r="P391" s="116">
        <f t="shared" ca="1" si="907"/>
        <v>-0.5</v>
      </c>
      <c r="Q391" s="116">
        <f t="shared" si="908"/>
        <v>0</v>
      </c>
      <c r="R391" s="116">
        <f t="shared" ca="1" si="909"/>
        <v>-0.5</v>
      </c>
      <c r="S391" s="116">
        <f t="shared" ca="1" si="910"/>
        <v>-0.5</v>
      </c>
      <c r="T391" s="116">
        <f t="shared" si="911"/>
        <v>0</v>
      </c>
      <c r="U391" s="116">
        <f t="shared" si="912"/>
        <v>0</v>
      </c>
      <c r="V391" s="116">
        <f t="shared" si="913"/>
        <v>0</v>
      </c>
      <c r="W391" s="116"/>
      <c r="X391" s="116"/>
      <c r="Y391" s="116"/>
      <c r="Z391" s="116"/>
    </row>
    <row r="392" spans="1:26" hidden="1" outlineLevel="1">
      <c r="A392">
        <f t="shared" ref="A392:A423" ca="1" si="915">OFFSET(A392,-1,0)</f>
        <v>1</v>
      </c>
      <c r="B392" t="str">
        <f t="shared" ca="1" si="906"/>
        <v>EP1 LPD1 LPS2</v>
      </c>
      <c r="C392" s="312">
        <f ca="1">IF($A392&lt;&gt;$A391,1,MOD(C391-1+(COUNTIFS(D$373:$N$373,$A392)=COUNTIFS(D392:$N392,1)),C$372)+1)</f>
        <v>1</v>
      </c>
      <c r="D392" s="310">
        <f ca="1">IF($A392&lt;&gt;D$373,0,IF($A392&lt;&gt;$A391,1,MOD(D391-1+(COUNTIFS(E$373:$N$373,$A392)=COUNTIFS(E392:$N392,1)),D$372)+1))</f>
        <v>0</v>
      </c>
      <c r="E392" s="310">
        <f ca="1">IF($A392&lt;&gt;E$373,0,IF($A392&lt;&gt;$A391,1,MOD(E391-1+(COUNTIFS(F$373:$N$373,$A392)=COUNTIFS(F392:$N392,1)),E$372)+1))</f>
        <v>1</v>
      </c>
      <c r="F392" s="310">
        <f ca="1">IF($A392&lt;&gt;F$373,0,IF($A392&lt;&gt;$A391,1,MOD(F391-1+(COUNTIFS(G$373:$N$373,$A392)=COUNTIFS(G392:$N392,1)),F$372)+1))</f>
        <v>2</v>
      </c>
      <c r="G392" s="310">
        <f ca="1">IF($A392&lt;&gt;G$373,0,IF($A392&lt;&gt;$A391,1,MOD(G391-1+(COUNTIFS(H$373:$N$373,$A392)=COUNTIFS(H392:$N392,1)),G$372)+1))</f>
        <v>0</v>
      </c>
      <c r="H392" s="310">
        <f ca="1">IF($A392&lt;&gt;H$373,0,IF($A392&lt;&gt;$A391,1,MOD(H391-1+(COUNTIFS(I$373:$N$373,$A392)=COUNTIFS(I392:$N392,1)),H$372)+1))</f>
        <v>0</v>
      </c>
      <c r="I392" s="310">
        <f ca="1">IF($A392&lt;&gt;I$373,0,IF($A392&lt;&gt;$A391,1,MOD(I391-1+(COUNTIFS(N$373:$N$373,$A392)=COUNTIFS(N392:$N392,1)),I$372)+1))</f>
        <v>0</v>
      </c>
      <c r="J392" s="310"/>
      <c r="K392" s="310"/>
      <c r="L392" s="310"/>
      <c r="M392" s="310"/>
      <c r="O392">
        <v>18</v>
      </c>
      <c r="P392" s="116">
        <f t="shared" ca="1" si="907"/>
        <v>-0.5</v>
      </c>
      <c r="Q392" s="116">
        <f t="shared" ca="1" si="908"/>
        <v>0</v>
      </c>
      <c r="R392" s="116">
        <f t="shared" ca="1" si="909"/>
        <v>-0.5</v>
      </c>
      <c r="S392" s="116">
        <f t="shared" ca="1" si="910"/>
        <v>0</v>
      </c>
      <c r="T392" s="116">
        <f t="shared" ca="1" si="911"/>
        <v>0</v>
      </c>
      <c r="U392" s="116">
        <f t="shared" ca="1" si="912"/>
        <v>0</v>
      </c>
      <c r="V392" s="116">
        <f t="shared" ca="1" si="913"/>
        <v>0</v>
      </c>
      <c r="W392" s="116"/>
      <c r="X392" s="116"/>
      <c r="Y392" s="116"/>
      <c r="Z392" s="116"/>
    </row>
    <row r="393" spans="1:26" hidden="1" outlineLevel="1">
      <c r="A393">
        <f t="shared" ca="1" si="915"/>
        <v>1</v>
      </c>
      <c r="B393" t="str">
        <f t="shared" ca="1" si="906"/>
        <v>EP1 LPD1 LPS3</v>
      </c>
      <c r="C393" s="312">
        <f ca="1">IF($A393&lt;&gt;$A392,1,MOD(C392-1+(COUNTIFS(D$373:$N$373,$A393)=COUNTIFS(D393:$N393,1)),C$372)+1)</f>
        <v>1</v>
      </c>
      <c r="D393" s="310">
        <f ca="1">IF($A393&lt;&gt;D$373,0,IF($A393&lt;&gt;$A392,1,MOD(D392-1+(COUNTIFS(E$373:$N$373,$A393)=COUNTIFS(E393:$N393,1)),D$372)+1))</f>
        <v>0</v>
      </c>
      <c r="E393" s="310">
        <f ca="1">IF($A393&lt;&gt;E$373,0,IF($A393&lt;&gt;$A392,1,MOD(E392-1+(COUNTIFS(F$373:$N$373,$A393)=COUNTIFS(F393:$N393,1)),E$372)+1))</f>
        <v>1</v>
      </c>
      <c r="F393" s="310">
        <f ca="1">IF($A393&lt;&gt;F$373,0,IF($A393&lt;&gt;$A392,1,MOD(F392-1+(COUNTIFS(G$373:$N$373,$A393)=COUNTIFS(G393:$N393,1)),F$372)+1))</f>
        <v>3</v>
      </c>
      <c r="G393" s="310">
        <f ca="1">IF($A393&lt;&gt;G$373,0,IF($A393&lt;&gt;$A392,1,MOD(G392-1+(COUNTIFS(H$373:$N$373,$A393)=COUNTIFS(H393:$N393,1)),G$372)+1))</f>
        <v>0</v>
      </c>
      <c r="H393" s="310">
        <f ca="1">IF($A393&lt;&gt;H$373,0,IF($A393&lt;&gt;$A392,1,MOD(H392-1+(COUNTIFS(I$373:$N$373,$A393)=COUNTIFS(I393:$N393,1)),H$372)+1))</f>
        <v>0</v>
      </c>
      <c r="I393" s="310">
        <f ca="1">IF($A393&lt;&gt;I$373,0,IF($A393&lt;&gt;$A392,1,MOD(I392-1+(COUNTIFS(N$373:$N$373,$A393)=COUNTIFS(N393:$N393,1)),I$372)+1))</f>
        <v>0</v>
      </c>
      <c r="J393" s="310"/>
      <c r="K393" s="310"/>
      <c r="L393" s="310"/>
      <c r="M393" s="310"/>
      <c r="O393">
        <v>19</v>
      </c>
      <c r="P393" s="116">
        <f t="shared" ca="1" si="907"/>
        <v>-0.5</v>
      </c>
      <c r="Q393" s="116">
        <f t="shared" ca="1" si="908"/>
        <v>0</v>
      </c>
      <c r="R393" s="116">
        <f t="shared" ca="1" si="909"/>
        <v>-0.5</v>
      </c>
      <c r="S393" s="116">
        <f t="shared" ca="1" si="910"/>
        <v>0.5</v>
      </c>
      <c r="T393" s="116">
        <f t="shared" ca="1" si="911"/>
        <v>0</v>
      </c>
      <c r="U393" s="116">
        <f t="shared" ca="1" si="912"/>
        <v>0</v>
      </c>
      <c r="V393" s="116">
        <f t="shared" ca="1" si="913"/>
        <v>0</v>
      </c>
      <c r="W393" s="116"/>
      <c r="X393" s="116"/>
      <c r="Y393" s="116"/>
      <c r="Z393" s="116"/>
    </row>
    <row r="394" spans="1:26" hidden="1" outlineLevel="1">
      <c r="A394">
        <f t="shared" ca="1" si="915"/>
        <v>1</v>
      </c>
      <c r="B394" t="str">
        <f t="shared" ca="1" si="906"/>
        <v>EP1 LPD2 LPS1</v>
      </c>
      <c r="C394" s="312">
        <f ca="1">IF($A394&lt;&gt;$A393,1,MOD(C393-1+(COUNTIFS(D$373:$N$373,$A394)=COUNTIFS(D394:$N394,1)),C$372)+1)</f>
        <v>1</v>
      </c>
      <c r="D394" s="310">
        <f ca="1">IF($A394&lt;&gt;D$373,0,IF($A394&lt;&gt;$A393,1,MOD(D393-1+(COUNTIFS(E$373:$N$373,$A394)=COUNTIFS(E394:$N394,1)),D$372)+1))</f>
        <v>0</v>
      </c>
      <c r="E394" s="310">
        <f ca="1">IF($A394&lt;&gt;E$373,0,IF($A394&lt;&gt;$A393,1,MOD(E393-1+(COUNTIFS(F$373:$N$373,$A394)=COUNTIFS(F394:$N394,1)),E$372)+1))</f>
        <v>2</v>
      </c>
      <c r="F394" s="310">
        <f ca="1">IF($A394&lt;&gt;F$373,0,IF($A394&lt;&gt;$A393,1,MOD(F393-1+(COUNTIFS(G$373:$N$373,$A394)=COUNTIFS(G394:$N394,1)),F$372)+1))</f>
        <v>1</v>
      </c>
      <c r="G394" s="310">
        <f ca="1">IF($A394&lt;&gt;G$373,0,IF($A394&lt;&gt;$A393,1,MOD(G393-1+(COUNTIFS(H$373:$N$373,$A394)=COUNTIFS(H394:$N394,1)),G$372)+1))</f>
        <v>0</v>
      </c>
      <c r="H394" s="310">
        <f ca="1">IF($A394&lt;&gt;H$373,0,IF($A394&lt;&gt;$A393,1,MOD(H393-1+(COUNTIFS(I$373:$N$373,$A394)=COUNTIFS(I394:$N394,1)),H$372)+1))</f>
        <v>0</v>
      </c>
      <c r="I394" s="310">
        <f ca="1">IF($A394&lt;&gt;I$373,0,IF($A394&lt;&gt;$A393,1,MOD(I393-1+(COUNTIFS(N$373:$N$373,$A394)=COUNTIFS(N394:$N394,1)),I$372)+1))</f>
        <v>0</v>
      </c>
      <c r="J394" s="310"/>
      <c r="K394" s="310"/>
      <c r="L394" s="310"/>
      <c r="M394" s="310"/>
      <c r="O394">
        <v>20</v>
      </c>
      <c r="P394" s="116">
        <f t="shared" ca="1" si="907"/>
        <v>-0.5</v>
      </c>
      <c r="Q394" s="116">
        <f t="shared" ca="1" si="908"/>
        <v>0</v>
      </c>
      <c r="R394" s="116">
        <f t="shared" ca="1" si="909"/>
        <v>0</v>
      </c>
      <c r="S394" s="116">
        <f t="shared" ca="1" si="910"/>
        <v>-0.5</v>
      </c>
      <c r="T394" s="116">
        <f t="shared" ca="1" si="911"/>
        <v>0</v>
      </c>
      <c r="U394" s="116">
        <f t="shared" ca="1" si="912"/>
        <v>0</v>
      </c>
      <c r="V394" s="116">
        <f t="shared" ca="1" si="913"/>
        <v>0</v>
      </c>
      <c r="W394" s="116"/>
      <c r="X394" s="116"/>
      <c r="Y394" s="116"/>
      <c r="Z394" s="116"/>
    </row>
    <row r="395" spans="1:26" hidden="1" outlineLevel="1">
      <c r="A395">
        <f t="shared" ca="1" si="915"/>
        <v>1</v>
      </c>
      <c r="B395" t="str">
        <f t="shared" ca="1" si="906"/>
        <v>EP1 LPD2 LPS2</v>
      </c>
      <c r="C395" s="312">
        <f ca="1">IF($A395&lt;&gt;$A394,1,MOD(C394-1+(COUNTIFS(D$373:$N$373,$A395)=COUNTIFS(D395:$N395,1)),C$372)+1)</f>
        <v>1</v>
      </c>
      <c r="D395" s="310">
        <f ca="1">IF($A395&lt;&gt;D$373,0,IF($A395&lt;&gt;$A394,1,MOD(D394-1+(COUNTIFS(E$373:$N$373,$A395)=COUNTIFS(E395:$N395,1)),D$372)+1))</f>
        <v>0</v>
      </c>
      <c r="E395" s="310">
        <f ca="1">IF($A395&lt;&gt;E$373,0,IF($A395&lt;&gt;$A394,1,MOD(E394-1+(COUNTIFS(F$373:$N$373,$A395)=COUNTIFS(F395:$N395,1)),E$372)+1))</f>
        <v>2</v>
      </c>
      <c r="F395" s="310">
        <f ca="1">IF($A395&lt;&gt;F$373,0,IF($A395&lt;&gt;$A394,1,MOD(F394-1+(COUNTIFS(G$373:$N$373,$A395)=COUNTIFS(G395:$N395,1)),F$372)+1))</f>
        <v>2</v>
      </c>
      <c r="G395" s="310">
        <f ca="1">IF($A395&lt;&gt;G$373,0,IF($A395&lt;&gt;$A394,1,MOD(G394-1+(COUNTIFS(H$373:$N$373,$A395)=COUNTIFS(H395:$N395,1)),G$372)+1))</f>
        <v>0</v>
      </c>
      <c r="H395" s="310">
        <f ca="1">IF($A395&lt;&gt;H$373,0,IF($A395&lt;&gt;$A394,1,MOD(H394-1+(COUNTIFS(I$373:$N$373,$A395)=COUNTIFS(I395:$N395,1)),H$372)+1))</f>
        <v>0</v>
      </c>
      <c r="I395" s="310">
        <f ca="1">IF($A395&lt;&gt;I$373,0,IF($A395&lt;&gt;$A394,1,MOD(I394-1+(COUNTIFS(N$373:$N$373,$A395)=COUNTIFS(N395:$N395,1)),I$372)+1))</f>
        <v>0</v>
      </c>
      <c r="J395" s="310"/>
      <c r="K395" s="310"/>
      <c r="L395" s="310"/>
      <c r="M395" s="310"/>
      <c r="O395">
        <v>21</v>
      </c>
      <c r="P395" s="116">
        <f t="shared" ca="1" si="907"/>
        <v>-0.5</v>
      </c>
      <c r="Q395" s="116">
        <f t="shared" ca="1" si="908"/>
        <v>0</v>
      </c>
      <c r="R395" s="116">
        <f t="shared" ca="1" si="909"/>
        <v>0</v>
      </c>
      <c r="S395" s="116">
        <f t="shared" ca="1" si="910"/>
        <v>0</v>
      </c>
      <c r="T395" s="116">
        <f t="shared" ca="1" si="911"/>
        <v>0</v>
      </c>
      <c r="U395" s="116">
        <f t="shared" ca="1" si="912"/>
        <v>0</v>
      </c>
      <c r="V395" s="116">
        <f t="shared" ca="1" si="913"/>
        <v>0</v>
      </c>
      <c r="W395" s="116"/>
      <c r="X395" s="116"/>
      <c r="Y395" s="116"/>
      <c r="Z395" s="116"/>
    </row>
    <row r="396" spans="1:26" hidden="1" outlineLevel="1">
      <c r="A396">
        <f t="shared" ca="1" si="915"/>
        <v>1</v>
      </c>
      <c r="B396" t="str">
        <f t="shared" ca="1" si="906"/>
        <v>EP1 LPD2 LPS3</v>
      </c>
      <c r="C396" s="312">
        <f ca="1">IF($A396&lt;&gt;$A395,1,MOD(C395-1+(COUNTIFS(D$373:$N$373,$A396)=COUNTIFS(D396:$N396,1)),C$372)+1)</f>
        <v>1</v>
      </c>
      <c r="D396" s="310">
        <f ca="1">IF($A396&lt;&gt;D$373,0,IF($A396&lt;&gt;$A395,1,MOD(D395-1+(COUNTIFS(E$373:$N$373,$A396)=COUNTIFS(E396:$N396,1)),D$372)+1))</f>
        <v>0</v>
      </c>
      <c r="E396" s="310">
        <f ca="1">IF($A396&lt;&gt;E$373,0,IF($A396&lt;&gt;$A395,1,MOD(E395-1+(COUNTIFS(F$373:$N$373,$A396)=COUNTIFS(F396:$N396,1)),E$372)+1))</f>
        <v>2</v>
      </c>
      <c r="F396" s="310">
        <f ca="1">IF($A396&lt;&gt;F$373,0,IF($A396&lt;&gt;$A395,1,MOD(F395-1+(COUNTIFS(G$373:$N$373,$A396)=COUNTIFS(G396:$N396,1)),F$372)+1))</f>
        <v>3</v>
      </c>
      <c r="G396" s="310">
        <f ca="1">IF($A396&lt;&gt;G$373,0,IF($A396&lt;&gt;$A395,1,MOD(G395-1+(COUNTIFS(H$373:$N$373,$A396)=COUNTIFS(H396:$N396,1)),G$372)+1))</f>
        <v>0</v>
      </c>
      <c r="H396" s="310">
        <f ca="1">IF($A396&lt;&gt;H$373,0,IF($A396&lt;&gt;$A395,1,MOD(H395-1+(COUNTIFS(I$373:$N$373,$A396)=COUNTIFS(I396:$N396,1)),H$372)+1))</f>
        <v>0</v>
      </c>
      <c r="I396" s="310">
        <f ca="1">IF($A396&lt;&gt;I$373,0,IF($A396&lt;&gt;$A395,1,MOD(I395-1+(COUNTIFS(N$373:$N$373,$A396)=COUNTIFS(N396:$N396,1)),I$372)+1))</f>
        <v>0</v>
      </c>
      <c r="J396" s="310"/>
      <c r="K396" s="310"/>
      <c r="L396" s="310"/>
      <c r="M396" s="310"/>
      <c r="O396">
        <v>22</v>
      </c>
      <c r="P396" s="116">
        <f t="shared" ca="1" si="907"/>
        <v>-0.5</v>
      </c>
      <c r="Q396" s="116">
        <f t="shared" ca="1" si="908"/>
        <v>0</v>
      </c>
      <c r="R396" s="116">
        <f t="shared" ca="1" si="909"/>
        <v>0</v>
      </c>
      <c r="S396" s="116">
        <f t="shared" ca="1" si="910"/>
        <v>0.5</v>
      </c>
      <c r="T396" s="116">
        <f t="shared" ca="1" si="911"/>
        <v>0</v>
      </c>
      <c r="U396" s="116">
        <f t="shared" ca="1" si="912"/>
        <v>0</v>
      </c>
      <c r="V396" s="116">
        <f t="shared" ca="1" si="913"/>
        <v>0</v>
      </c>
      <c r="W396" s="116"/>
      <c r="X396" s="116"/>
      <c r="Y396" s="116"/>
      <c r="Z396" s="116"/>
    </row>
    <row r="397" spans="1:26" hidden="1" outlineLevel="1">
      <c r="A397">
        <f t="shared" ca="1" si="915"/>
        <v>1</v>
      </c>
      <c r="B397" t="str">
        <f t="shared" ca="1" si="906"/>
        <v>EP1 LPD3 LPS1</v>
      </c>
      <c r="C397" s="312">
        <f ca="1">IF($A397&lt;&gt;$A396,1,MOD(C396-1+(COUNTIFS(D$373:$N$373,$A397)=COUNTIFS(D397:$N397,1)),C$372)+1)</f>
        <v>1</v>
      </c>
      <c r="D397" s="310">
        <f ca="1">IF($A397&lt;&gt;D$373,0,IF($A397&lt;&gt;$A396,1,MOD(D396-1+(COUNTIFS(E$373:$N$373,$A397)=COUNTIFS(E397:$N397,1)),D$372)+1))</f>
        <v>0</v>
      </c>
      <c r="E397" s="310">
        <f ca="1">IF($A397&lt;&gt;E$373,0,IF($A397&lt;&gt;$A396,1,MOD(E396-1+(COUNTIFS(F$373:$N$373,$A397)=COUNTIFS(F397:$N397,1)),E$372)+1))</f>
        <v>3</v>
      </c>
      <c r="F397" s="310">
        <f ca="1">IF($A397&lt;&gt;F$373,0,IF($A397&lt;&gt;$A396,1,MOD(F396-1+(COUNTIFS(G$373:$N$373,$A397)=COUNTIFS(G397:$N397,1)),F$372)+1))</f>
        <v>1</v>
      </c>
      <c r="G397" s="310">
        <f ca="1">IF($A397&lt;&gt;G$373,0,IF($A397&lt;&gt;$A396,1,MOD(G396-1+(COUNTIFS(H$373:$N$373,$A397)=COUNTIFS(H397:$N397,1)),G$372)+1))</f>
        <v>0</v>
      </c>
      <c r="H397" s="310">
        <f ca="1">IF($A397&lt;&gt;H$373,0,IF($A397&lt;&gt;$A396,1,MOD(H396-1+(COUNTIFS(I$373:$N$373,$A397)=COUNTIFS(I397:$N397,1)),H$372)+1))</f>
        <v>0</v>
      </c>
      <c r="I397" s="310">
        <f ca="1">IF($A397&lt;&gt;I$373,0,IF($A397&lt;&gt;$A396,1,MOD(I396-1+(COUNTIFS(N$373:$N$373,$A397)=COUNTIFS(N397:$N397,1)),I$372)+1))</f>
        <v>0</v>
      </c>
      <c r="J397" s="310"/>
      <c r="K397" s="310"/>
      <c r="L397" s="310"/>
      <c r="M397" s="310"/>
      <c r="O397">
        <v>23</v>
      </c>
      <c r="P397" s="116">
        <f t="shared" ca="1" si="907"/>
        <v>-0.5</v>
      </c>
      <c r="Q397" s="116">
        <f t="shared" ca="1" si="908"/>
        <v>0</v>
      </c>
      <c r="R397" s="116">
        <f t="shared" ca="1" si="909"/>
        <v>0.5</v>
      </c>
      <c r="S397" s="116">
        <f t="shared" ca="1" si="910"/>
        <v>-0.5</v>
      </c>
      <c r="T397" s="116">
        <f t="shared" ca="1" si="911"/>
        <v>0</v>
      </c>
      <c r="U397" s="116">
        <f t="shared" ca="1" si="912"/>
        <v>0</v>
      </c>
      <c r="V397" s="116">
        <f t="shared" ca="1" si="913"/>
        <v>0</v>
      </c>
      <c r="W397" s="116"/>
      <c r="X397" s="116"/>
      <c r="Y397" s="116"/>
      <c r="Z397" s="116"/>
    </row>
    <row r="398" spans="1:26" hidden="1" outlineLevel="1">
      <c r="A398">
        <f t="shared" ca="1" si="915"/>
        <v>1</v>
      </c>
      <c r="B398" t="str">
        <f t="shared" ca="1" si="906"/>
        <v>EP1 LPD3 LPS2</v>
      </c>
      <c r="C398" s="312">
        <f ca="1">IF($A398&lt;&gt;$A397,1,MOD(C397-1+(COUNTIFS(D$373:$N$373,$A398)=COUNTIFS(D398:$N398,1)),C$372)+1)</f>
        <v>1</v>
      </c>
      <c r="D398" s="310">
        <f ca="1">IF($A398&lt;&gt;D$373,0,IF($A398&lt;&gt;$A397,1,MOD(D397-1+(COUNTIFS(E$373:$N$373,$A398)=COUNTIFS(E398:$N398,1)),D$372)+1))</f>
        <v>0</v>
      </c>
      <c r="E398" s="310">
        <f ca="1">IF($A398&lt;&gt;E$373,0,IF($A398&lt;&gt;$A397,1,MOD(E397-1+(COUNTIFS(F$373:$N$373,$A398)=COUNTIFS(F398:$N398,1)),E$372)+1))</f>
        <v>3</v>
      </c>
      <c r="F398" s="310">
        <f ca="1">IF($A398&lt;&gt;F$373,0,IF($A398&lt;&gt;$A397,1,MOD(F397-1+(COUNTIFS(G$373:$N$373,$A398)=COUNTIFS(G398:$N398,1)),F$372)+1))</f>
        <v>2</v>
      </c>
      <c r="G398" s="310">
        <f ca="1">IF($A398&lt;&gt;G$373,0,IF($A398&lt;&gt;$A397,1,MOD(G397-1+(COUNTIFS(H$373:$N$373,$A398)=COUNTIFS(H398:$N398,1)),G$372)+1))</f>
        <v>0</v>
      </c>
      <c r="H398" s="310">
        <f ca="1">IF($A398&lt;&gt;H$373,0,IF($A398&lt;&gt;$A397,1,MOD(H397-1+(COUNTIFS(I$373:$N$373,$A398)=COUNTIFS(I398:$N398,1)),H$372)+1))</f>
        <v>0</v>
      </c>
      <c r="I398" s="310">
        <f ca="1">IF($A398&lt;&gt;I$373,0,IF($A398&lt;&gt;$A397,1,MOD(I397-1+(COUNTIFS(N$373:$N$373,$A398)=COUNTIFS(N398:$N398,1)),I$372)+1))</f>
        <v>0</v>
      </c>
      <c r="J398" s="310"/>
      <c r="K398" s="310"/>
      <c r="L398" s="310"/>
      <c r="M398" s="310"/>
      <c r="O398">
        <v>24</v>
      </c>
      <c r="P398" s="116">
        <f t="shared" ca="1" si="907"/>
        <v>-0.5</v>
      </c>
      <c r="Q398" s="116">
        <f t="shared" ca="1" si="908"/>
        <v>0</v>
      </c>
      <c r="R398" s="116">
        <f t="shared" ca="1" si="909"/>
        <v>0.5</v>
      </c>
      <c r="S398" s="116">
        <f t="shared" ca="1" si="910"/>
        <v>0</v>
      </c>
      <c r="T398" s="116">
        <f t="shared" ca="1" si="911"/>
        <v>0</v>
      </c>
      <c r="U398" s="116">
        <f t="shared" ca="1" si="912"/>
        <v>0</v>
      </c>
      <c r="V398" s="116">
        <f t="shared" ca="1" si="913"/>
        <v>0</v>
      </c>
      <c r="W398" s="116"/>
      <c r="X398" s="116"/>
      <c r="Y398" s="116"/>
      <c r="Z398" s="116"/>
    </row>
    <row r="399" spans="1:26" hidden="1" outlineLevel="1">
      <c r="A399">
        <f t="shared" ca="1" si="915"/>
        <v>1</v>
      </c>
      <c r="B399" t="str">
        <f t="shared" ca="1" si="906"/>
        <v>EP1 LPD3 LPS3</v>
      </c>
      <c r="C399" s="312">
        <f ca="1">IF($A399&lt;&gt;$A398,1,MOD(C398-1+(COUNTIFS(D$373:$N$373,$A399)=COUNTIFS(D399:$N399,1)),C$372)+1)</f>
        <v>1</v>
      </c>
      <c r="D399" s="310">
        <f ca="1">IF($A399&lt;&gt;D$373,0,IF($A399&lt;&gt;$A398,1,MOD(D398-1+(COUNTIFS(E$373:$N$373,$A399)=COUNTIFS(E399:$N399,1)),D$372)+1))</f>
        <v>0</v>
      </c>
      <c r="E399" s="310">
        <f ca="1">IF($A399&lt;&gt;E$373,0,IF($A399&lt;&gt;$A398,1,MOD(E398-1+(COUNTIFS(F$373:$N$373,$A399)=COUNTIFS(F399:$N399,1)),E$372)+1))</f>
        <v>3</v>
      </c>
      <c r="F399" s="310">
        <f ca="1">IF($A399&lt;&gt;F$373,0,IF($A399&lt;&gt;$A398,1,MOD(F398-1+(COUNTIFS(G$373:$N$373,$A399)=COUNTIFS(G399:$N399,1)),F$372)+1))</f>
        <v>3</v>
      </c>
      <c r="G399" s="310">
        <f ca="1">IF($A399&lt;&gt;G$373,0,IF($A399&lt;&gt;$A398,1,MOD(G398-1+(COUNTIFS(H$373:$N$373,$A399)=COUNTIFS(H399:$N399,1)),G$372)+1))</f>
        <v>0</v>
      </c>
      <c r="H399" s="310">
        <f ca="1">IF($A399&lt;&gt;H$373,0,IF($A399&lt;&gt;$A398,1,MOD(H398-1+(COUNTIFS(I$373:$N$373,$A399)=COUNTIFS(I399:$N399,1)),H$372)+1))</f>
        <v>0</v>
      </c>
      <c r="I399" s="310">
        <f ca="1">IF($A399&lt;&gt;I$373,0,IF($A399&lt;&gt;$A398,1,MOD(I398-1+(COUNTIFS(N$373:$N$373,$A399)=COUNTIFS(N399:$N399,1)),I$372)+1))</f>
        <v>0</v>
      </c>
      <c r="J399" s="310"/>
      <c r="K399" s="310"/>
      <c r="L399" s="310"/>
      <c r="M399" s="310"/>
      <c r="O399">
        <v>25</v>
      </c>
      <c r="P399" s="116">
        <f t="shared" ca="1" si="907"/>
        <v>-0.5</v>
      </c>
      <c r="Q399" s="116">
        <f t="shared" ca="1" si="908"/>
        <v>0</v>
      </c>
      <c r="R399" s="116">
        <f t="shared" ca="1" si="909"/>
        <v>0.5</v>
      </c>
      <c r="S399" s="116">
        <f t="shared" ca="1" si="910"/>
        <v>0.5</v>
      </c>
      <c r="T399" s="116">
        <f t="shared" ca="1" si="911"/>
        <v>0</v>
      </c>
      <c r="U399" s="116">
        <f t="shared" ca="1" si="912"/>
        <v>0</v>
      </c>
      <c r="V399" s="116">
        <f t="shared" ca="1" si="913"/>
        <v>0</v>
      </c>
      <c r="W399" s="116"/>
      <c r="X399" s="116"/>
      <c r="Y399" s="116"/>
      <c r="Z399" s="116"/>
    </row>
    <row r="400" spans="1:26" hidden="1" outlineLevel="1">
      <c r="A400">
        <f t="shared" ca="1" si="915"/>
        <v>1</v>
      </c>
      <c r="B400" t="str">
        <f t="shared" ca="1" si="906"/>
        <v>EP2 LPD1 LPS1</v>
      </c>
      <c r="C400" s="312">
        <f ca="1">IF($A400&lt;&gt;$A399,1,MOD(C399-1+(COUNTIFS(D$373:$N$373,$A400)=COUNTIFS(D400:$N400,1)),C$372)+1)</f>
        <v>2</v>
      </c>
      <c r="D400" s="310">
        <f ca="1">IF($A400&lt;&gt;D$373,0,IF($A400&lt;&gt;$A399,1,MOD(D399-1+(COUNTIFS(E$373:$N$373,$A400)=COUNTIFS(E400:$N400,1)),D$372)+1))</f>
        <v>0</v>
      </c>
      <c r="E400" s="310">
        <f ca="1">IF($A400&lt;&gt;E$373,0,IF($A400&lt;&gt;$A399,1,MOD(E399-1+(COUNTIFS(F$373:$N$373,$A400)=COUNTIFS(F400:$N400,1)),E$372)+1))</f>
        <v>1</v>
      </c>
      <c r="F400" s="310">
        <f ca="1">IF($A400&lt;&gt;F$373,0,IF($A400&lt;&gt;$A399,1,MOD(F399-1+(COUNTIFS(G$373:$N$373,$A400)=COUNTIFS(G400:$N400,1)),F$372)+1))</f>
        <v>1</v>
      </c>
      <c r="G400" s="310">
        <f ca="1">IF($A400&lt;&gt;G$373,0,IF($A400&lt;&gt;$A399,1,MOD(G399-1+(COUNTIFS(H$373:$N$373,$A400)=COUNTIFS(H400:$N400,1)),G$372)+1))</f>
        <v>0</v>
      </c>
      <c r="H400" s="310">
        <f ca="1">IF($A400&lt;&gt;H$373,0,IF($A400&lt;&gt;$A399,1,MOD(H399-1+(COUNTIFS(I$373:$N$373,$A400)=COUNTIFS(I400:$N400,1)),H$372)+1))</f>
        <v>0</v>
      </c>
      <c r="I400" s="310">
        <f ca="1">IF($A400&lt;&gt;I$373,0,IF($A400&lt;&gt;$A399,1,MOD(I399-1+(COUNTIFS(N$373:$N$373,$A400)=COUNTIFS(N400:$N400,1)),I$372)+1))</f>
        <v>0</v>
      </c>
      <c r="J400" s="310"/>
      <c r="K400" s="310"/>
      <c r="L400" s="310"/>
      <c r="M400" s="310"/>
      <c r="O400">
        <v>26</v>
      </c>
      <c r="P400" s="116">
        <f t="shared" ca="1" si="907"/>
        <v>0</v>
      </c>
      <c r="Q400" s="116">
        <f t="shared" ca="1" si="908"/>
        <v>0</v>
      </c>
      <c r="R400" s="116">
        <f t="shared" ca="1" si="909"/>
        <v>-0.5</v>
      </c>
      <c r="S400" s="116">
        <f t="shared" ca="1" si="910"/>
        <v>-0.5</v>
      </c>
      <c r="T400" s="116">
        <f t="shared" ca="1" si="911"/>
        <v>0</v>
      </c>
      <c r="U400" s="116">
        <f t="shared" ca="1" si="912"/>
        <v>0</v>
      </c>
      <c r="V400" s="116">
        <f t="shared" ca="1" si="913"/>
        <v>0</v>
      </c>
      <c r="W400" s="116"/>
      <c r="X400" s="116"/>
      <c r="Y400" s="116"/>
      <c r="Z400" s="116"/>
    </row>
    <row r="401" spans="1:26" hidden="1" outlineLevel="1">
      <c r="A401">
        <f t="shared" ca="1" si="915"/>
        <v>1</v>
      </c>
      <c r="B401" t="str">
        <f t="shared" ca="1" si="906"/>
        <v>EP2 LPD1 LPS2</v>
      </c>
      <c r="C401" s="312">
        <f ca="1">IF($A401&lt;&gt;$A400,1,MOD(C400-1+(COUNTIFS(D$373:$N$373,$A401)=COUNTIFS(D401:$N401,1)),C$372)+1)</f>
        <v>2</v>
      </c>
      <c r="D401" s="310">
        <f ca="1">IF($A401&lt;&gt;D$373,0,IF($A401&lt;&gt;$A400,1,MOD(D400-1+(COUNTIFS(E$373:$N$373,$A401)=COUNTIFS(E401:$N401,1)),D$372)+1))</f>
        <v>0</v>
      </c>
      <c r="E401" s="310">
        <f ca="1">IF($A401&lt;&gt;E$373,0,IF($A401&lt;&gt;$A400,1,MOD(E400-1+(COUNTIFS(F$373:$N$373,$A401)=COUNTIFS(F401:$N401,1)),E$372)+1))</f>
        <v>1</v>
      </c>
      <c r="F401" s="310">
        <f ca="1">IF($A401&lt;&gt;F$373,0,IF($A401&lt;&gt;$A400,1,MOD(F400-1+(COUNTIFS(G$373:$N$373,$A401)=COUNTIFS(G401:$N401,1)),F$372)+1))</f>
        <v>2</v>
      </c>
      <c r="G401" s="310">
        <f ca="1">IF($A401&lt;&gt;G$373,0,IF($A401&lt;&gt;$A400,1,MOD(G400-1+(COUNTIFS(H$373:$N$373,$A401)=COUNTIFS(H401:$N401,1)),G$372)+1))</f>
        <v>0</v>
      </c>
      <c r="H401" s="310">
        <f ca="1">IF($A401&lt;&gt;H$373,0,IF($A401&lt;&gt;$A400,1,MOD(H400-1+(COUNTIFS(I$373:$N$373,$A401)=COUNTIFS(I401:$N401,1)),H$372)+1))</f>
        <v>0</v>
      </c>
      <c r="I401" s="310">
        <f ca="1">IF($A401&lt;&gt;I$373,0,IF($A401&lt;&gt;$A400,1,MOD(I400-1+(COUNTIFS(N$373:$N$373,$A401)=COUNTIFS(N401:$N401,1)),I$372)+1))</f>
        <v>0</v>
      </c>
      <c r="J401" s="310"/>
      <c r="K401" s="310"/>
      <c r="L401" s="310"/>
      <c r="M401" s="310"/>
      <c r="O401">
        <v>27</v>
      </c>
      <c r="P401" s="116">
        <f t="shared" ca="1" si="907"/>
        <v>0</v>
      </c>
      <c r="Q401" s="116">
        <f t="shared" ca="1" si="908"/>
        <v>0</v>
      </c>
      <c r="R401" s="116">
        <f t="shared" ca="1" si="909"/>
        <v>-0.5</v>
      </c>
      <c r="S401" s="116">
        <f t="shared" ca="1" si="910"/>
        <v>0</v>
      </c>
      <c r="T401" s="116">
        <f t="shared" ca="1" si="911"/>
        <v>0</v>
      </c>
      <c r="U401" s="116">
        <f t="shared" ca="1" si="912"/>
        <v>0</v>
      </c>
      <c r="V401" s="116">
        <f t="shared" ca="1" si="913"/>
        <v>0</v>
      </c>
      <c r="W401" s="116"/>
      <c r="X401" s="116"/>
      <c r="Y401" s="116"/>
      <c r="Z401" s="116"/>
    </row>
    <row r="402" spans="1:26" hidden="1" outlineLevel="1">
      <c r="A402">
        <f t="shared" ca="1" si="915"/>
        <v>1</v>
      </c>
      <c r="B402" t="str">
        <f t="shared" ca="1" si="906"/>
        <v>EP2 LPD1 LPS3</v>
      </c>
      <c r="C402" s="312">
        <f ca="1">IF($A402&lt;&gt;$A401,1,MOD(C401-1+(COUNTIFS(D$373:$N$373,$A402)=COUNTIFS(D402:$N402,1)),C$372)+1)</f>
        <v>2</v>
      </c>
      <c r="D402" s="310">
        <f ca="1">IF($A402&lt;&gt;D$373,0,IF($A402&lt;&gt;$A401,1,MOD(D401-1+(COUNTIFS(E$373:$N$373,$A402)=COUNTIFS(E402:$N402,1)),D$372)+1))</f>
        <v>0</v>
      </c>
      <c r="E402" s="310">
        <f ca="1">IF($A402&lt;&gt;E$373,0,IF($A402&lt;&gt;$A401,1,MOD(E401-1+(COUNTIFS(F$373:$N$373,$A402)=COUNTIFS(F402:$N402,1)),E$372)+1))</f>
        <v>1</v>
      </c>
      <c r="F402" s="310">
        <f ca="1">IF($A402&lt;&gt;F$373,0,IF($A402&lt;&gt;$A401,1,MOD(F401-1+(COUNTIFS(G$373:$N$373,$A402)=COUNTIFS(G402:$N402,1)),F$372)+1))</f>
        <v>3</v>
      </c>
      <c r="G402" s="310">
        <f ca="1">IF($A402&lt;&gt;G$373,0,IF($A402&lt;&gt;$A401,1,MOD(G401-1+(COUNTIFS(H$373:$N$373,$A402)=COUNTIFS(H402:$N402,1)),G$372)+1))</f>
        <v>0</v>
      </c>
      <c r="H402" s="310">
        <f ca="1">IF($A402&lt;&gt;H$373,0,IF($A402&lt;&gt;$A401,1,MOD(H401-1+(COUNTIFS(I$373:$N$373,$A402)=COUNTIFS(I402:$N402,1)),H$372)+1))</f>
        <v>0</v>
      </c>
      <c r="I402" s="310">
        <f ca="1">IF($A402&lt;&gt;I$373,0,IF($A402&lt;&gt;$A401,1,MOD(I401-1+(COUNTIFS(N$373:$N$373,$A402)=COUNTIFS(N402:$N402,1)),I$372)+1))</f>
        <v>0</v>
      </c>
      <c r="J402" s="310"/>
      <c r="K402" s="310"/>
      <c r="L402" s="310"/>
      <c r="M402" s="310"/>
      <c r="O402">
        <v>28</v>
      </c>
      <c r="P402" s="116">
        <f t="shared" ca="1" si="907"/>
        <v>0</v>
      </c>
      <c r="Q402" s="116">
        <f t="shared" ca="1" si="908"/>
        <v>0</v>
      </c>
      <c r="R402" s="116">
        <f t="shared" ca="1" si="909"/>
        <v>-0.5</v>
      </c>
      <c r="S402" s="116">
        <f t="shared" ca="1" si="910"/>
        <v>0.5</v>
      </c>
      <c r="T402" s="116">
        <f t="shared" ca="1" si="911"/>
        <v>0</v>
      </c>
      <c r="U402" s="116">
        <f t="shared" ca="1" si="912"/>
        <v>0</v>
      </c>
      <c r="V402" s="116">
        <f t="shared" ca="1" si="913"/>
        <v>0</v>
      </c>
      <c r="W402" s="116"/>
      <c r="X402" s="116"/>
      <c r="Y402" s="116"/>
      <c r="Z402" s="116"/>
    </row>
    <row r="403" spans="1:26" hidden="1" outlineLevel="1">
      <c r="A403">
        <f t="shared" ca="1" si="915"/>
        <v>1</v>
      </c>
      <c r="B403" t="str">
        <f t="shared" ca="1" si="906"/>
        <v>EP2 LPD2 LPS1</v>
      </c>
      <c r="C403" s="312">
        <f ca="1">IF($A403&lt;&gt;$A402,1,MOD(C402-1+(COUNTIFS(D$373:$N$373,$A403)=COUNTIFS(D403:$N403,1)),C$372)+1)</f>
        <v>2</v>
      </c>
      <c r="D403" s="310">
        <f ca="1">IF($A403&lt;&gt;D$373,0,IF($A403&lt;&gt;$A402,1,MOD(D402-1+(COUNTIFS(E$373:$N$373,$A403)=COUNTIFS(E403:$N403,1)),D$372)+1))</f>
        <v>0</v>
      </c>
      <c r="E403" s="310">
        <f ca="1">IF($A403&lt;&gt;E$373,0,IF($A403&lt;&gt;$A402,1,MOD(E402-1+(COUNTIFS(F$373:$N$373,$A403)=COUNTIFS(F403:$N403,1)),E$372)+1))</f>
        <v>2</v>
      </c>
      <c r="F403" s="310">
        <f ca="1">IF($A403&lt;&gt;F$373,0,IF($A403&lt;&gt;$A402,1,MOD(F402-1+(COUNTIFS(G$373:$N$373,$A403)=COUNTIFS(G403:$N403,1)),F$372)+1))</f>
        <v>1</v>
      </c>
      <c r="G403" s="310">
        <f ca="1">IF($A403&lt;&gt;G$373,0,IF($A403&lt;&gt;$A402,1,MOD(G402-1+(COUNTIFS(H$373:$N$373,$A403)=COUNTIFS(H403:$N403,1)),G$372)+1))</f>
        <v>0</v>
      </c>
      <c r="H403" s="310">
        <f ca="1">IF($A403&lt;&gt;H$373,0,IF($A403&lt;&gt;$A402,1,MOD(H402-1+(COUNTIFS(I$373:$N$373,$A403)=COUNTIFS(I403:$N403,1)),H$372)+1))</f>
        <v>0</v>
      </c>
      <c r="I403" s="310">
        <f ca="1">IF($A403&lt;&gt;I$373,0,IF($A403&lt;&gt;$A402,1,MOD(I402-1+(COUNTIFS(N$373:$N$373,$A403)=COUNTIFS(N403:$N403,1)),I$372)+1))</f>
        <v>0</v>
      </c>
      <c r="J403" s="310"/>
      <c r="K403" s="310"/>
      <c r="L403" s="310"/>
      <c r="M403" s="310"/>
      <c r="O403">
        <v>29</v>
      </c>
      <c r="P403" s="116">
        <f t="shared" ca="1" si="907"/>
        <v>0</v>
      </c>
      <c r="Q403" s="116">
        <f t="shared" ca="1" si="908"/>
        <v>0</v>
      </c>
      <c r="R403" s="116">
        <f t="shared" ca="1" si="909"/>
        <v>0</v>
      </c>
      <c r="S403" s="116">
        <f t="shared" ca="1" si="910"/>
        <v>-0.5</v>
      </c>
      <c r="T403" s="116">
        <f t="shared" ca="1" si="911"/>
        <v>0</v>
      </c>
      <c r="U403" s="116">
        <f t="shared" ca="1" si="912"/>
        <v>0</v>
      </c>
      <c r="V403" s="116">
        <f t="shared" ca="1" si="913"/>
        <v>0</v>
      </c>
      <c r="W403" s="116"/>
      <c r="X403" s="116"/>
      <c r="Y403" s="116"/>
      <c r="Z403" s="116"/>
    </row>
    <row r="404" spans="1:26" hidden="1" outlineLevel="1">
      <c r="A404">
        <f t="shared" ca="1" si="915"/>
        <v>1</v>
      </c>
      <c r="B404" t="str">
        <f t="shared" ca="1" si="906"/>
        <v>EP2 LPD2 LPS2</v>
      </c>
      <c r="C404" s="312">
        <f ca="1">IF($A404&lt;&gt;$A403,1,MOD(C403-1+(COUNTIFS(D$373:$N$373,$A404)=COUNTIFS(D404:$N404,1)),C$372)+1)</f>
        <v>2</v>
      </c>
      <c r="D404" s="310">
        <f ca="1">IF($A404&lt;&gt;D$373,0,IF($A404&lt;&gt;$A403,1,MOD(D403-1+(COUNTIFS(E$373:$N$373,$A404)=COUNTIFS(E404:$N404,1)),D$372)+1))</f>
        <v>0</v>
      </c>
      <c r="E404" s="310">
        <f ca="1">IF($A404&lt;&gt;E$373,0,IF($A404&lt;&gt;$A403,1,MOD(E403-1+(COUNTIFS(F$373:$N$373,$A404)=COUNTIFS(F404:$N404,1)),E$372)+1))</f>
        <v>2</v>
      </c>
      <c r="F404" s="310">
        <f ca="1">IF($A404&lt;&gt;F$373,0,IF($A404&lt;&gt;$A403,1,MOD(F403-1+(COUNTIFS(G$373:$N$373,$A404)=COUNTIFS(G404:$N404,1)),F$372)+1))</f>
        <v>2</v>
      </c>
      <c r="G404" s="310">
        <f ca="1">IF($A404&lt;&gt;G$373,0,IF($A404&lt;&gt;$A403,1,MOD(G403-1+(COUNTIFS(H$373:$N$373,$A404)=COUNTIFS(H404:$N404,1)),G$372)+1))</f>
        <v>0</v>
      </c>
      <c r="H404" s="310">
        <f ca="1">IF($A404&lt;&gt;H$373,0,IF($A404&lt;&gt;$A403,1,MOD(H403-1+(COUNTIFS(I$373:$N$373,$A404)=COUNTIFS(I404:$N404,1)),H$372)+1))</f>
        <v>0</v>
      </c>
      <c r="I404" s="310">
        <f ca="1">IF($A404&lt;&gt;I$373,0,IF($A404&lt;&gt;$A403,1,MOD(I403-1+(COUNTIFS(N$373:$N$373,$A404)=COUNTIFS(N404:$N404,1)),I$372)+1))</f>
        <v>0</v>
      </c>
      <c r="J404" s="310"/>
      <c r="K404" s="310"/>
      <c r="L404" s="310"/>
      <c r="M404" s="310"/>
      <c r="O404">
        <v>30</v>
      </c>
      <c r="P404" s="116">
        <f t="shared" ca="1" si="907"/>
        <v>0</v>
      </c>
      <c r="Q404" s="116">
        <f t="shared" ca="1" si="908"/>
        <v>0</v>
      </c>
      <c r="R404" s="116">
        <f t="shared" ca="1" si="909"/>
        <v>0</v>
      </c>
      <c r="S404" s="116">
        <f t="shared" ca="1" si="910"/>
        <v>0</v>
      </c>
      <c r="T404" s="116">
        <f t="shared" ca="1" si="911"/>
        <v>0</v>
      </c>
      <c r="U404" s="116">
        <f t="shared" ca="1" si="912"/>
        <v>0</v>
      </c>
      <c r="V404" s="116">
        <f t="shared" ca="1" si="913"/>
        <v>0</v>
      </c>
      <c r="W404" s="116"/>
      <c r="X404" s="116"/>
      <c r="Y404" s="116"/>
      <c r="Z404" s="116"/>
    </row>
    <row r="405" spans="1:26" hidden="1" outlineLevel="1">
      <c r="A405">
        <f t="shared" ca="1" si="915"/>
        <v>1</v>
      </c>
      <c r="B405" t="str">
        <f t="shared" ca="1" si="906"/>
        <v>EP2 LPD2 LPS3</v>
      </c>
      <c r="C405" s="312">
        <f ca="1">IF($A405&lt;&gt;$A404,1,MOD(C404-1+(COUNTIFS(D$373:$N$373,$A405)=COUNTIFS(D405:$N405,1)),C$372)+1)</f>
        <v>2</v>
      </c>
      <c r="D405" s="310">
        <f ca="1">IF($A405&lt;&gt;D$373,0,IF($A405&lt;&gt;$A404,1,MOD(D404-1+(COUNTIFS(E$373:$N$373,$A405)=COUNTIFS(E405:$N405,1)),D$372)+1))</f>
        <v>0</v>
      </c>
      <c r="E405" s="310">
        <f ca="1">IF($A405&lt;&gt;E$373,0,IF($A405&lt;&gt;$A404,1,MOD(E404-1+(COUNTIFS(F$373:$N$373,$A405)=COUNTIFS(F405:$N405,1)),E$372)+1))</f>
        <v>2</v>
      </c>
      <c r="F405" s="310">
        <f ca="1">IF($A405&lt;&gt;F$373,0,IF($A405&lt;&gt;$A404,1,MOD(F404-1+(COUNTIFS(G$373:$N$373,$A405)=COUNTIFS(G405:$N405,1)),F$372)+1))</f>
        <v>3</v>
      </c>
      <c r="G405" s="310">
        <f ca="1">IF($A405&lt;&gt;G$373,0,IF($A405&lt;&gt;$A404,1,MOD(G404-1+(COUNTIFS(H$373:$N$373,$A405)=COUNTIFS(H405:$N405,1)),G$372)+1))</f>
        <v>0</v>
      </c>
      <c r="H405" s="310">
        <f ca="1">IF($A405&lt;&gt;H$373,0,IF($A405&lt;&gt;$A404,1,MOD(H404-1+(COUNTIFS(I$373:$N$373,$A405)=COUNTIFS(I405:$N405,1)),H$372)+1))</f>
        <v>0</v>
      </c>
      <c r="I405" s="310">
        <f ca="1">IF($A405&lt;&gt;I$373,0,IF($A405&lt;&gt;$A404,1,MOD(I404-1+(COUNTIFS(N$373:$N$373,$A405)=COUNTIFS(N405:$N405,1)),I$372)+1))</f>
        <v>0</v>
      </c>
      <c r="J405" s="310"/>
      <c r="K405" s="310"/>
      <c r="L405" s="310"/>
      <c r="M405" s="310"/>
      <c r="O405">
        <v>31</v>
      </c>
      <c r="P405" s="116">
        <f t="shared" ca="1" si="907"/>
        <v>0</v>
      </c>
      <c r="Q405" s="116">
        <f t="shared" ca="1" si="908"/>
        <v>0</v>
      </c>
      <c r="R405" s="116">
        <f t="shared" ca="1" si="909"/>
        <v>0</v>
      </c>
      <c r="S405" s="116">
        <f t="shared" ca="1" si="910"/>
        <v>0.5</v>
      </c>
      <c r="T405" s="116">
        <f t="shared" ca="1" si="911"/>
        <v>0</v>
      </c>
      <c r="U405" s="116">
        <f t="shared" ca="1" si="912"/>
        <v>0</v>
      </c>
      <c r="V405" s="116">
        <f t="shared" ca="1" si="913"/>
        <v>0</v>
      </c>
      <c r="W405" s="116"/>
      <c r="X405" s="116"/>
      <c r="Y405" s="116"/>
      <c r="Z405" s="116"/>
    </row>
    <row r="406" spans="1:26" hidden="1" outlineLevel="1">
      <c r="A406">
        <f t="shared" ca="1" si="915"/>
        <v>1</v>
      </c>
      <c r="B406" t="str">
        <f t="shared" ca="1" si="906"/>
        <v>EP2 LPD3 LPS1</v>
      </c>
      <c r="C406" s="312">
        <f ca="1">IF($A406&lt;&gt;$A405,1,MOD(C405-1+(COUNTIFS(D$373:$N$373,$A406)=COUNTIFS(D406:$N406,1)),C$372)+1)</f>
        <v>2</v>
      </c>
      <c r="D406" s="310">
        <f ca="1">IF($A406&lt;&gt;D$373,0,IF($A406&lt;&gt;$A405,1,MOD(D405-1+(COUNTIFS(E$373:$N$373,$A406)=COUNTIFS(E406:$N406,1)),D$372)+1))</f>
        <v>0</v>
      </c>
      <c r="E406" s="310">
        <f ca="1">IF($A406&lt;&gt;E$373,0,IF($A406&lt;&gt;$A405,1,MOD(E405-1+(COUNTIFS(F$373:$N$373,$A406)=COUNTIFS(F406:$N406,1)),E$372)+1))</f>
        <v>3</v>
      </c>
      <c r="F406" s="310">
        <f ca="1">IF($A406&lt;&gt;F$373,0,IF($A406&lt;&gt;$A405,1,MOD(F405-1+(COUNTIFS(G$373:$N$373,$A406)=COUNTIFS(G406:$N406,1)),F$372)+1))</f>
        <v>1</v>
      </c>
      <c r="G406" s="310">
        <f ca="1">IF($A406&lt;&gt;G$373,0,IF($A406&lt;&gt;$A405,1,MOD(G405-1+(COUNTIFS(H$373:$N$373,$A406)=COUNTIFS(H406:$N406,1)),G$372)+1))</f>
        <v>0</v>
      </c>
      <c r="H406" s="310">
        <f ca="1">IF($A406&lt;&gt;H$373,0,IF($A406&lt;&gt;$A405,1,MOD(H405-1+(COUNTIFS(I$373:$N$373,$A406)=COUNTIFS(I406:$N406,1)),H$372)+1))</f>
        <v>0</v>
      </c>
      <c r="I406" s="310">
        <f ca="1">IF($A406&lt;&gt;I$373,0,IF($A406&lt;&gt;$A405,1,MOD(I405-1+(COUNTIFS(N$373:$N$373,$A406)=COUNTIFS(N406:$N406,1)),I$372)+1))</f>
        <v>0</v>
      </c>
      <c r="J406" s="310"/>
      <c r="K406" s="310"/>
      <c r="L406" s="310"/>
      <c r="M406" s="310"/>
      <c r="O406">
        <v>32</v>
      </c>
      <c r="P406" s="116">
        <f t="shared" ca="1" si="907"/>
        <v>0</v>
      </c>
      <c r="Q406" s="116">
        <f t="shared" ca="1" si="908"/>
        <v>0</v>
      </c>
      <c r="R406" s="116">
        <f t="shared" ca="1" si="909"/>
        <v>0.5</v>
      </c>
      <c r="S406" s="116">
        <f t="shared" ca="1" si="910"/>
        <v>-0.5</v>
      </c>
      <c r="T406" s="116">
        <f t="shared" ca="1" si="911"/>
        <v>0</v>
      </c>
      <c r="U406" s="116">
        <f t="shared" ca="1" si="912"/>
        <v>0</v>
      </c>
      <c r="V406" s="116">
        <f t="shared" ca="1" si="913"/>
        <v>0</v>
      </c>
      <c r="W406" s="116"/>
      <c r="X406" s="116"/>
      <c r="Y406" s="116"/>
      <c r="Z406" s="116"/>
    </row>
    <row r="407" spans="1:26" hidden="1" outlineLevel="1">
      <c r="A407">
        <f t="shared" ca="1" si="915"/>
        <v>1</v>
      </c>
      <c r="B407" t="str">
        <f t="shared" ca="1" si="906"/>
        <v>EP2 LPD3 LPS2</v>
      </c>
      <c r="C407" s="312">
        <f ca="1">IF($A407&lt;&gt;$A406,1,MOD(C406-1+(COUNTIFS(D$373:$N$373,$A407)=COUNTIFS(D407:$N407,1)),C$372)+1)</f>
        <v>2</v>
      </c>
      <c r="D407" s="310">
        <f ca="1">IF($A407&lt;&gt;D$373,0,IF($A407&lt;&gt;$A406,1,MOD(D406-1+(COUNTIFS(E$373:$N$373,$A407)=COUNTIFS(E407:$N407,1)),D$372)+1))</f>
        <v>0</v>
      </c>
      <c r="E407" s="310">
        <f ca="1">IF($A407&lt;&gt;E$373,0,IF($A407&lt;&gt;$A406,1,MOD(E406-1+(COUNTIFS(F$373:$N$373,$A407)=COUNTIFS(F407:$N407,1)),E$372)+1))</f>
        <v>3</v>
      </c>
      <c r="F407" s="310">
        <f ca="1">IF($A407&lt;&gt;F$373,0,IF($A407&lt;&gt;$A406,1,MOD(F406-1+(COUNTIFS(G$373:$N$373,$A407)=COUNTIFS(G407:$N407,1)),F$372)+1))</f>
        <v>2</v>
      </c>
      <c r="G407" s="310">
        <f ca="1">IF($A407&lt;&gt;G$373,0,IF($A407&lt;&gt;$A406,1,MOD(G406-1+(COUNTIFS(H$373:$N$373,$A407)=COUNTIFS(H407:$N407,1)),G$372)+1))</f>
        <v>0</v>
      </c>
      <c r="H407" s="310">
        <f ca="1">IF($A407&lt;&gt;H$373,0,IF($A407&lt;&gt;$A406,1,MOD(H406-1+(COUNTIFS(I$373:$N$373,$A407)=COUNTIFS(I407:$N407,1)),H$372)+1))</f>
        <v>0</v>
      </c>
      <c r="I407" s="310">
        <f ca="1">IF($A407&lt;&gt;I$373,0,IF($A407&lt;&gt;$A406,1,MOD(I406-1+(COUNTIFS(N$373:$N$373,$A407)=COUNTIFS(N407:$N407,1)),I$372)+1))</f>
        <v>0</v>
      </c>
      <c r="J407" s="310"/>
      <c r="K407" s="310"/>
      <c r="L407" s="310"/>
      <c r="M407" s="310"/>
      <c r="O407">
        <v>33</v>
      </c>
      <c r="P407" s="116">
        <f t="shared" ref="P407:P438" ca="1" si="916">IF(C407=0,0,INDEX(C$365:C$368,C407,1))</f>
        <v>0</v>
      </c>
      <c r="Q407" s="116">
        <f t="shared" ref="Q407:Q438" ca="1" si="917">IF(D407=0,0,INDEX(D$365:D$368,D407,1))</f>
        <v>0</v>
      </c>
      <c r="R407" s="116">
        <f t="shared" ref="R407:R438" ca="1" si="918">IF(E407=0,0,INDEX(E$365:E$368,E407,1))</f>
        <v>0.5</v>
      </c>
      <c r="S407" s="116">
        <f t="shared" ref="S407:S438" ca="1" si="919">IF(F407=0,0,INDEX(F$365:F$368,F407,1))</f>
        <v>0</v>
      </c>
      <c r="T407" s="116">
        <f t="shared" ref="T407:T438" ca="1" si="920">IF(G407=0,0,INDEX(G$365:G$368,G407,1))</f>
        <v>0</v>
      </c>
      <c r="U407" s="116">
        <f t="shared" ref="U407:U438" ca="1" si="921">IF(H407=0,0,INDEX(H$365:H$368,H407,1))</f>
        <v>0</v>
      </c>
      <c r="V407" s="116">
        <f t="shared" ref="V407:V438" ca="1" si="922">IF(I407=0,0,INDEX(I$365:I$368,I407,1))</f>
        <v>0</v>
      </c>
      <c r="W407" s="116"/>
      <c r="X407" s="116"/>
      <c r="Y407" s="116"/>
      <c r="Z407" s="116"/>
    </row>
    <row r="408" spans="1:26" hidden="1" outlineLevel="1">
      <c r="A408">
        <f t="shared" ca="1" si="915"/>
        <v>1</v>
      </c>
      <c r="B408" t="str">
        <f t="shared" ca="1" si="906"/>
        <v>EP2 LPD3 LPS3</v>
      </c>
      <c r="C408" s="312">
        <f ca="1">IF($A408&lt;&gt;$A407,1,MOD(C407-1+(COUNTIFS(D$373:$N$373,$A408)=COUNTIFS(D408:$N408,1)),C$372)+1)</f>
        <v>2</v>
      </c>
      <c r="D408" s="310">
        <f ca="1">IF($A408&lt;&gt;D$373,0,IF($A408&lt;&gt;$A407,1,MOD(D407-1+(COUNTIFS(E$373:$N$373,$A408)=COUNTIFS(E408:$N408,1)),D$372)+1))</f>
        <v>0</v>
      </c>
      <c r="E408" s="310">
        <f ca="1">IF($A408&lt;&gt;E$373,0,IF($A408&lt;&gt;$A407,1,MOD(E407-1+(COUNTIFS(F$373:$N$373,$A408)=COUNTIFS(F408:$N408,1)),E$372)+1))</f>
        <v>3</v>
      </c>
      <c r="F408" s="310">
        <f ca="1">IF($A408&lt;&gt;F$373,0,IF($A408&lt;&gt;$A407,1,MOD(F407-1+(COUNTIFS(G$373:$N$373,$A408)=COUNTIFS(G408:$N408,1)),F$372)+1))</f>
        <v>3</v>
      </c>
      <c r="G408" s="310">
        <f ca="1">IF($A408&lt;&gt;G$373,0,IF($A408&lt;&gt;$A407,1,MOD(G407-1+(COUNTIFS(H$373:$N$373,$A408)=COUNTIFS(H408:$N408,1)),G$372)+1))</f>
        <v>0</v>
      </c>
      <c r="H408" s="310">
        <f ca="1">IF($A408&lt;&gt;H$373,0,IF($A408&lt;&gt;$A407,1,MOD(H407-1+(COUNTIFS(I$373:$N$373,$A408)=COUNTIFS(I408:$N408,1)),H$372)+1))</f>
        <v>0</v>
      </c>
      <c r="I408" s="310">
        <f ca="1">IF($A408&lt;&gt;I$373,0,IF($A408&lt;&gt;$A407,1,MOD(I407-1+(COUNTIFS(N$373:$N$373,$A408)=COUNTIFS(N408:$N408,1)),I$372)+1))</f>
        <v>0</v>
      </c>
      <c r="J408" s="310"/>
      <c r="K408" s="310"/>
      <c r="L408" s="310"/>
      <c r="M408" s="310"/>
      <c r="O408">
        <v>34</v>
      </c>
      <c r="P408" s="116">
        <f t="shared" ca="1" si="916"/>
        <v>0</v>
      </c>
      <c r="Q408" s="116">
        <f t="shared" ca="1" si="917"/>
        <v>0</v>
      </c>
      <c r="R408" s="116">
        <f t="shared" ca="1" si="918"/>
        <v>0.5</v>
      </c>
      <c r="S408" s="116">
        <f t="shared" ca="1" si="919"/>
        <v>0.5</v>
      </c>
      <c r="T408" s="116">
        <f t="shared" ca="1" si="920"/>
        <v>0</v>
      </c>
      <c r="U408" s="116">
        <f t="shared" ca="1" si="921"/>
        <v>0</v>
      </c>
      <c r="V408" s="116">
        <f t="shared" ca="1" si="922"/>
        <v>0</v>
      </c>
      <c r="W408" s="116"/>
      <c r="X408" s="116"/>
      <c r="Y408" s="116"/>
      <c r="Z408" s="116"/>
    </row>
    <row r="409" spans="1:26" hidden="1" outlineLevel="1">
      <c r="A409">
        <f t="shared" ca="1" si="915"/>
        <v>1</v>
      </c>
      <c r="B409" t="str">
        <f t="shared" ca="1" si="906"/>
        <v>EP3 LPD1 LPS1</v>
      </c>
      <c r="C409" s="312">
        <f ca="1">IF($A409&lt;&gt;$A408,1,MOD(C408-1+(COUNTIFS(D$373:$N$373,$A409)=COUNTIFS(D409:$N409,1)),C$372)+1)</f>
        <v>3</v>
      </c>
      <c r="D409" s="310">
        <f ca="1">IF($A409&lt;&gt;D$373,0,IF($A409&lt;&gt;$A408,1,MOD(D408-1+(COUNTIFS(E$373:$N$373,$A409)=COUNTIFS(E409:$N409,1)),D$372)+1))</f>
        <v>0</v>
      </c>
      <c r="E409" s="310">
        <f ca="1">IF($A409&lt;&gt;E$373,0,IF($A409&lt;&gt;$A408,1,MOD(E408-1+(COUNTIFS(F$373:$N$373,$A409)=COUNTIFS(F409:$N409,1)),E$372)+1))</f>
        <v>1</v>
      </c>
      <c r="F409" s="310">
        <f ca="1">IF($A409&lt;&gt;F$373,0,IF($A409&lt;&gt;$A408,1,MOD(F408-1+(COUNTIFS(G$373:$N$373,$A409)=COUNTIFS(G409:$N409,1)),F$372)+1))</f>
        <v>1</v>
      </c>
      <c r="G409" s="310">
        <f ca="1">IF($A409&lt;&gt;G$373,0,IF($A409&lt;&gt;$A408,1,MOD(G408-1+(COUNTIFS(H$373:$N$373,$A409)=COUNTIFS(H409:$N409,1)),G$372)+1))</f>
        <v>0</v>
      </c>
      <c r="H409" s="310">
        <f ca="1">IF($A409&lt;&gt;H$373,0,IF($A409&lt;&gt;$A408,1,MOD(H408-1+(COUNTIFS(I$373:$N$373,$A409)=COUNTIFS(I409:$N409,1)),H$372)+1))</f>
        <v>0</v>
      </c>
      <c r="I409" s="310">
        <f ca="1">IF($A409&lt;&gt;I$373,0,IF($A409&lt;&gt;$A408,1,MOD(I408-1+(COUNTIFS(N$373:$N$373,$A409)=COUNTIFS(N409:$N409,1)),I$372)+1))</f>
        <v>0</v>
      </c>
      <c r="J409" s="310"/>
      <c r="K409" s="310"/>
      <c r="L409" s="310"/>
      <c r="M409" s="310"/>
      <c r="O409">
        <v>35</v>
      </c>
      <c r="P409" s="116">
        <f t="shared" ca="1" si="916"/>
        <v>0.5</v>
      </c>
      <c r="Q409" s="116">
        <f t="shared" ca="1" si="917"/>
        <v>0</v>
      </c>
      <c r="R409" s="116">
        <f t="shared" ca="1" si="918"/>
        <v>-0.5</v>
      </c>
      <c r="S409" s="116">
        <f t="shared" ca="1" si="919"/>
        <v>-0.5</v>
      </c>
      <c r="T409" s="116">
        <f t="shared" ca="1" si="920"/>
        <v>0</v>
      </c>
      <c r="U409" s="116">
        <f t="shared" ca="1" si="921"/>
        <v>0</v>
      </c>
      <c r="V409" s="116">
        <f t="shared" ca="1" si="922"/>
        <v>0</v>
      </c>
      <c r="W409" s="116"/>
      <c r="X409" s="116"/>
      <c r="Y409" s="116"/>
      <c r="Z409" s="116"/>
    </row>
    <row r="410" spans="1:26" hidden="1" outlineLevel="1">
      <c r="A410">
        <f t="shared" ca="1" si="915"/>
        <v>1</v>
      </c>
      <c r="B410" t="str">
        <f t="shared" ca="1" si="906"/>
        <v>EP3 LPD1 LPS2</v>
      </c>
      <c r="C410" s="312">
        <f ca="1">IF($A410&lt;&gt;$A409,1,MOD(C409-1+(COUNTIFS(D$373:$N$373,$A410)=COUNTIFS(D410:$N410,1)),C$372)+1)</f>
        <v>3</v>
      </c>
      <c r="D410" s="310">
        <f ca="1">IF($A410&lt;&gt;D$373,0,IF($A410&lt;&gt;$A409,1,MOD(D409-1+(COUNTIFS(E$373:$N$373,$A410)=COUNTIFS(E410:$N410,1)),D$372)+1))</f>
        <v>0</v>
      </c>
      <c r="E410" s="310">
        <f ca="1">IF($A410&lt;&gt;E$373,0,IF($A410&lt;&gt;$A409,1,MOD(E409-1+(COUNTIFS(F$373:$N$373,$A410)=COUNTIFS(F410:$N410,1)),E$372)+1))</f>
        <v>1</v>
      </c>
      <c r="F410" s="310">
        <f ca="1">IF($A410&lt;&gt;F$373,0,IF($A410&lt;&gt;$A409,1,MOD(F409-1+(COUNTIFS(G$373:$N$373,$A410)=COUNTIFS(G410:$N410,1)),F$372)+1))</f>
        <v>2</v>
      </c>
      <c r="G410" s="310">
        <f ca="1">IF($A410&lt;&gt;G$373,0,IF($A410&lt;&gt;$A409,1,MOD(G409-1+(COUNTIFS(H$373:$N$373,$A410)=COUNTIFS(H410:$N410,1)),G$372)+1))</f>
        <v>0</v>
      </c>
      <c r="H410" s="310">
        <f ca="1">IF($A410&lt;&gt;H$373,0,IF($A410&lt;&gt;$A409,1,MOD(H409-1+(COUNTIFS(I$373:$N$373,$A410)=COUNTIFS(I410:$N410,1)),H$372)+1))</f>
        <v>0</v>
      </c>
      <c r="I410" s="310">
        <f ca="1">IF($A410&lt;&gt;I$373,0,IF($A410&lt;&gt;$A409,1,MOD(I409-1+(COUNTIFS(N$373:$N$373,$A410)=COUNTIFS(N410:$N410,1)),I$372)+1))</f>
        <v>0</v>
      </c>
      <c r="J410" s="310"/>
      <c r="K410" s="310"/>
      <c r="L410" s="310"/>
      <c r="M410" s="310"/>
      <c r="O410">
        <v>36</v>
      </c>
      <c r="P410" s="116">
        <f t="shared" ca="1" si="916"/>
        <v>0.5</v>
      </c>
      <c r="Q410" s="116">
        <f t="shared" ca="1" si="917"/>
        <v>0</v>
      </c>
      <c r="R410" s="116">
        <f t="shared" ca="1" si="918"/>
        <v>-0.5</v>
      </c>
      <c r="S410" s="116">
        <f t="shared" ca="1" si="919"/>
        <v>0</v>
      </c>
      <c r="T410" s="116">
        <f t="shared" ca="1" si="920"/>
        <v>0</v>
      </c>
      <c r="U410" s="116">
        <f t="shared" ca="1" si="921"/>
        <v>0</v>
      </c>
      <c r="V410" s="116">
        <f t="shared" ca="1" si="922"/>
        <v>0</v>
      </c>
      <c r="W410" s="116"/>
      <c r="X410" s="116"/>
      <c r="Y410" s="116"/>
      <c r="Z410" s="116"/>
    </row>
    <row r="411" spans="1:26" hidden="1" outlineLevel="1">
      <c r="A411">
        <f t="shared" ca="1" si="915"/>
        <v>1</v>
      </c>
      <c r="B411" t="str">
        <f t="shared" ca="1" si="906"/>
        <v>EP3 LPD1 LPS3</v>
      </c>
      <c r="C411" s="312">
        <f ca="1">IF($A411&lt;&gt;$A410,1,MOD(C410-1+(COUNTIFS(D$373:$N$373,$A411)=COUNTIFS(D411:$N411,1)),C$372)+1)</f>
        <v>3</v>
      </c>
      <c r="D411" s="310">
        <f ca="1">IF($A411&lt;&gt;D$373,0,IF($A411&lt;&gt;$A410,1,MOD(D410-1+(COUNTIFS(E$373:$N$373,$A411)=COUNTIFS(E411:$N411,1)),D$372)+1))</f>
        <v>0</v>
      </c>
      <c r="E411" s="310">
        <f ca="1">IF($A411&lt;&gt;E$373,0,IF($A411&lt;&gt;$A410,1,MOD(E410-1+(COUNTIFS(F$373:$N$373,$A411)=COUNTIFS(F411:$N411,1)),E$372)+1))</f>
        <v>1</v>
      </c>
      <c r="F411" s="310">
        <f ca="1">IF($A411&lt;&gt;F$373,0,IF($A411&lt;&gt;$A410,1,MOD(F410-1+(COUNTIFS(G$373:$N$373,$A411)=COUNTIFS(G411:$N411,1)),F$372)+1))</f>
        <v>3</v>
      </c>
      <c r="G411" s="310">
        <f ca="1">IF($A411&lt;&gt;G$373,0,IF($A411&lt;&gt;$A410,1,MOD(G410-1+(COUNTIFS(H$373:$N$373,$A411)=COUNTIFS(H411:$N411,1)),G$372)+1))</f>
        <v>0</v>
      </c>
      <c r="H411" s="310">
        <f ca="1">IF($A411&lt;&gt;H$373,0,IF($A411&lt;&gt;$A410,1,MOD(H410-1+(COUNTIFS(I$373:$N$373,$A411)=COUNTIFS(I411:$N411,1)),H$372)+1))</f>
        <v>0</v>
      </c>
      <c r="I411" s="310">
        <f ca="1">IF($A411&lt;&gt;I$373,0,IF($A411&lt;&gt;$A410,1,MOD(I410-1+(COUNTIFS(N$373:$N$373,$A411)=COUNTIFS(N411:$N411,1)),I$372)+1))</f>
        <v>0</v>
      </c>
      <c r="J411" s="310"/>
      <c r="K411" s="310"/>
      <c r="L411" s="310"/>
      <c r="M411" s="310"/>
      <c r="O411">
        <v>37</v>
      </c>
      <c r="P411" s="116">
        <f t="shared" ca="1" si="916"/>
        <v>0.5</v>
      </c>
      <c r="Q411" s="116">
        <f t="shared" ca="1" si="917"/>
        <v>0</v>
      </c>
      <c r="R411" s="116">
        <f t="shared" ca="1" si="918"/>
        <v>-0.5</v>
      </c>
      <c r="S411" s="116">
        <f t="shared" ca="1" si="919"/>
        <v>0.5</v>
      </c>
      <c r="T411" s="116">
        <f t="shared" ca="1" si="920"/>
        <v>0</v>
      </c>
      <c r="U411" s="116">
        <f t="shared" ca="1" si="921"/>
        <v>0</v>
      </c>
      <c r="V411" s="116">
        <f t="shared" ca="1" si="922"/>
        <v>0</v>
      </c>
      <c r="W411" s="116"/>
      <c r="X411" s="116"/>
      <c r="Y411" s="116"/>
      <c r="Z411" s="116"/>
    </row>
    <row r="412" spans="1:26" hidden="1" outlineLevel="1">
      <c r="A412">
        <f t="shared" ca="1" si="915"/>
        <v>1</v>
      </c>
      <c r="B412" t="str">
        <f t="shared" ca="1" si="906"/>
        <v>EP3 LPD2 LPS1</v>
      </c>
      <c r="C412" s="312">
        <f ca="1">IF($A412&lt;&gt;$A411,1,MOD(C411-1+(COUNTIFS(D$373:$N$373,$A412)=COUNTIFS(D412:$N412,1)),C$372)+1)</f>
        <v>3</v>
      </c>
      <c r="D412" s="310">
        <f ca="1">IF($A412&lt;&gt;D$373,0,IF($A412&lt;&gt;$A411,1,MOD(D411-1+(COUNTIFS(E$373:$N$373,$A412)=COUNTIFS(E412:$N412,1)),D$372)+1))</f>
        <v>0</v>
      </c>
      <c r="E412" s="310">
        <f ca="1">IF($A412&lt;&gt;E$373,0,IF($A412&lt;&gt;$A411,1,MOD(E411-1+(COUNTIFS(F$373:$N$373,$A412)=COUNTIFS(F412:$N412,1)),E$372)+1))</f>
        <v>2</v>
      </c>
      <c r="F412" s="310">
        <f ca="1">IF($A412&lt;&gt;F$373,0,IF($A412&lt;&gt;$A411,1,MOD(F411-1+(COUNTIFS(G$373:$N$373,$A412)=COUNTIFS(G412:$N412,1)),F$372)+1))</f>
        <v>1</v>
      </c>
      <c r="G412" s="310">
        <f ca="1">IF($A412&lt;&gt;G$373,0,IF($A412&lt;&gt;$A411,1,MOD(G411-1+(COUNTIFS(H$373:$N$373,$A412)=COUNTIFS(H412:$N412,1)),G$372)+1))</f>
        <v>0</v>
      </c>
      <c r="H412" s="310">
        <f ca="1">IF($A412&lt;&gt;H$373,0,IF($A412&lt;&gt;$A411,1,MOD(H411-1+(COUNTIFS(I$373:$N$373,$A412)=COUNTIFS(I412:$N412,1)),H$372)+1))</f>
        <v>0</v>
      </c>
      <c r="I412" s="310">
        <f ca="1">IF($A412&lt;&gt;I$373,0,IF($A412&lt;&gt;$A411,1,MOD(I411-1+(COUNTIFS(N$373:$N$373,$A412)=COUNTIFS(N412:$N412,1)),I$372)+1))</f>
        <v>0</v>
      </c>
      <c r="J412" s="310"/>
      <c r="K412" s="310"/>
      <c r="L412" s="310"/>
      <c r="M412" s="310"/>
      <c r="O412">
        <v>38</v>
      </c>
      <c r="P412" s="116">
        <f t="shared" ca="1" si="916"/>
        <v>0.5</v>
      </c>
      <c r="Q412" s="116">
        <f t="shared" ca="1" si="917"/>
        <v>0</v>
      </c>
      <c r="R412" s="116">
        <f t="shared" ca="1" si="918"/>
        <v>0</v>
      </c>
      <c r="S412" s="116">
        <f t="shared" ca="1" si="919"/>
        <v>-0.5</v>
      </c>
      <c r="T412" s="116">
        <f t="shared" ca="1" si="920"/>
        <v>0</v>
      </c>
      <c r="U412" s="116">
        <f t="shared" ca="1" si="921"/>
        <v>0</v>
      </c>
      <c r="V412" s="116">
        <f t="shared" ca="1" si="922"/>
        <v>0</v>
      </c>
      <c r="W412" s="116"/>
      <c r="X412" s="116"/>
      <c r="Y412" s="116"/>
      <c r="Z412" s="116"/>
    </row>
    <row r="413" spans="1:26" hidden="1" outlineLevel="1">
      <c r="A413">
        <f t="shared" ca="1" si="915"/>
        <v>1</v>
      </c>
      <c r="B413" t="str">
        <f t="shared" ca="1" si="906"/>
        <v>EP3 LPD2 LPS2</v>
      </c>
      <c r="C413" s="312">
        <f ca="1">IF($A413&lt;&gt;$A412,1,MOD(C412-1+(COUNTIFS(D$373:$N$373,$A413)=COUNTIFS(D413:$N413,1)),C$372)+1)</f>
        <v>3</v>
      </c>
      <c r="D413" s="310">
        <f ca="1">IF($A413&lt;&gt;D$373,0,IF($A413&lt;&gt;$A412,1,MOD(D412-1+(COUNTIFS(E$373:$N$373,$A413)=COUNTIFS(E413:$N413,1)),D$372)+1))</f>
        <v>0</v>
      </c>
      <c r="E413" s="310">
        <f ca="1">IF($A413&lt;&gt;E$373,0,IF($A413&lt;&gt;$A412,1,MOD(E412-1+(COUNTIFS(F$373:$N$373,$A413)=COUNTIFS(F413:$N413,1)),E$372)+1))</f>
        <v>2</v>
      </c>
      <c r="F413" s="310">
        <f ca="1">IF($A413&lt;&gt;F$373,0,IF($A413&lt;&gt;$A412,1,MOD(F412-1+(COUNTIFS(G$373:$N$373,$A413)=COUNTIFS(G413:$N413,1)),F$372)+1))</f>
        <v>2</v>
      </c>
      <c r="G413" s="310">
        <f ca="1">IF($A413&lt;&gt;G$373,0,IF($A413&lt;&gt;$A412,1,MOD(G412-1+(COUNTIFS(H$373:$N$373,$A413)=COUNTIFS(H413:$N413,1)),G$372)+1))</f>
        <v>0</v>
      </c>
      <c r="H413" s="310">
        <f ca="1">IF($A413&lt;&gt;H$373,0,IF($A413&lt;&gt;$A412,1,MOD(H412-1+(COUNTIFS(I$373:$N$373,$A413)=COUNTIFS(I413:$N413,1)),H$372)+1))</f>
        <v>0</v>
      </c>
      <c r="I413" s="310">
        <f ca="1">IF($A413&lt;&gt;I$373,0,IF($A413&lt;&gt;$A412,1,MOD(I412-1+(COUNTIFS(N$373:$N$373,$A413)=COUNTIFS(N413:$N413,1)),I$372)+1))</f>
        <v>0</v>
      </c>
      <c r="J413" s="310"/>
      <c r="K413" s="310"/>
      <c r="L413" s="310"/>
      <c r="M413" s="310"/>
      <c r="O413">
        <v>39</v>
      </c>
      <c r="P413" s="116">
        <f t="shared" ca="1" si="916"/>
        <v>0.5</v>
      </c>
      <c r="Q413" s="116">
        <f t="shared" ca="1" si="917"/>
        <v>0</v>
      </c>
      <c r="R413" s="116">
        <f t="shared" ca="1" si="918"/>
        <v>0</v>
      </c>
      <c r="S413" s="116">
        <f t="shared" ca="1" si="919"/>
        <v>0</v>
      </c>
      <c r="T413" s="116">
        <f t="shared" ca="1" si="920"/>
        <v>0</v>
      </c>
      <c r="U413" s="116">
        <f t="shared" ca="1" si="921"/>
        <v>0</v>
      </c>
      <c r="V413" s="116">
        <f t="shared" ca="1" si="922"/>
        <v>0</v>
      </c>
      <c r="W413" s="116"/>
      <c r="X413" s="116"/>
      <c r="Y413" s="116"/>
      <c r="Z413" s="116"/>
    </row>
    <row r="414" spans="1:26" hidden="1" outlineLevel="1">
      <c r="A414">
        <f t="shared" ca="1" si="915"/>
        <v>1</v>
      </c>
      <c r="B414" t="str">
        <f t="shared" ca="1" si="906"/>
        <v>EP3 LPD2 LPS3</v>
      </c>
      <c r="C414" s="312">
        <f ca="1">IF($A414&lt;&gt;$A413,1,MOD(C413-1+(COUNTIFS(D$373:$N$373,$A414)=COUNTIFS(D414:$N414,1)),C$372)+1)</f>
        <v>3</v>
      </c>
      <c r="D414" s="310">
        <f ca="1">IF($A414&lt;&gt;D$373,0,IF($A414&lt;&gt;$A413,1,MOD(D413-1+(COUNTIFS(E$373:$N$373,$A414)=COUNTIFS(E414:$N414,1)),D$372)+1))</f>
        <v>0</v>
      </c>
      <c r="E414" s="310">
        <f ca="1">IF($A414&lt;&gt;E$373,0,IF($A414&lt;&gt;$A413,1,MOD(E413-1+(COUNTIFS(F$373:$N$373,$A414)=COUNTIFS(F414:$N414,1)),E$372)+1))</f>
        <v>2</v>
      </c>
      <c r="F414" s="310">
        <f ca="1">IF($A414&lt;&gt;F$373,0,IF($A414&lt;&gt;$A413,1,MOD(F413-1+(COUNTIFS(G$373:$N$373,$A414)=COUNTIFS(G414:$N414,1)),F$372)+1))</f>
        <v>3</v>
      </c>
      <c r="G414" s="310">
        <f ca="1">IF($A414&lt;&gt;G$373,0,IF($A414&lt;&gt;$A413,1,MOD(G413-1+(COUNTIFS(H$373:$N$373,$A414)=COUNTIFS(H414:$N414,1)),G$372)+1))</f>
        <v>0</v>
      </c>
      <c r="H414" s="310">
        <f ca="1">IF($A414&lt;&gt;H$373,0,IF($A414&lt;&gt;$A413,1,MOD(H413-1+(COUNTIFS(I$373:$N$373,$A414)=COUNTIFS(I414:$N414,1)),H$372)+1))</f>
        <v>0</v>
      </c>
      <c r="I414" s="310">
        <f ca="1">IF($A414&lt;&gt;I$373,0,IF($A414&lt;&gt;$A413,1,MOD(I413-1+(COUNTIFS(N$373:$N$373,$A414)=COUNTIFS(N414:$N414,1)),I$372)+1))</f>
        <v>0</v>
      </c>
      <c r="J414" s="310"/>
      <c r="K414" s="310"/>
      <c r="L414" s="310"/>
      <c r="M414" s="310"/>
      <c r="O414">
        <v>40</v>
      </c>
      <c r="P414" s="116">
        <f t="shared" ca="1" si="916"/>
        <v>0.5</v>
      </c>
      <c r="Q414" s="116">
        <f t="shared" ca="1" si="917"/>
        <v>0</v>
      </c>
      <c r="R414" s="116">
        <f t="shared" ca="1" si="918"/>
        <v>0</v>
      </c>
      <c r="S414" s="116">
        <f t="shared" ca="1" si="919"/>
        <v>0.5</v>
      </c>
      <c r="T414" s="116">
        <f t="shared" ca="1" si="920"/>
        <v>0</v>
      </c>
      <c r="U414" s="116">
        <f t="shared" ca="1" si="921"/>
        <v>0</v>
      </c>
      <c r="V414" s="116">
        <f t="shared" ca="1" si="922"/>
        <v>0</v>
      </c>
      <c r="W414" s="116"/>
      <c r="X414" s="116"/>
      <c r="Y414" s="116"/>
      <c r="Z414" s="116"/>
    </row>
    <row r="415" spans="1:26" hidden="1" outlineLevel="1">
      <c r="A415">
        <f t="shared" ca="1" si="915"/>
        <v>1</v>
      </c>
      <c r="B415" t="str">
        <f t="shared" ca="1" si="906"/>
        <v>EP3 LPD3 LPS1</v>
      </c>
      <c r="C415" s="312">
        <f ca="1">IF($A415&lt;&gt;$A414,1,MOD(C414-1+(COUNTIFS(D$373:$N$373,$A415)=COUNTIFS(D415:$N415,1)),C$372)+1)</f>
        <v>3</v>
      </c>
      <c r="D415" s="310">
        <f ca="1">IF($A415&lt;&gt;D$373,0,IF($A415&lt;&gt;$A414,1,MOD(D414-1+(COUNTIFS(E$373:$N$373,$A415)=COUNTIFS(E415:$N415,1)),D$372)+1))</f>
        <v>0</v>
      </c>
      <c r="E415" s="310">
        <f ca="1">IF($A415&lt;&gt;E$373,0,IF($A415&lt;&gt;$A414,1,MOD(E414-1+(COUNTIFS(F$373:$N$373,$A415)=COUNTIFS(F415:$N415,1)),E$372)+1))</f>
        <v>3</v>
      </c>
      <c r="F415" s="310">
        <f ca="1">IF($A415&lt;&gt;F$373,0,IF($A415&lt;&gt;$A414,1,MOD(F414-1+(COUNTIFS(G$373:$N$373,$A415)=COUNTIFS(G415:$N415,1)),F$372)+1))</f>
        <v>1</v>
      </c>
      <c r="G415" s="310">
        <f ca="1">IF($A415&lt;&gt;G$373,0,IF($A415&lt;&gt;$A414,1,MOD(G414-1+(COUNTIFS(H$373:$N$373,$A415)=COUNTIFS(H415:$N415,1)),G$372)+1))</f>
        <v>0</v>
      </c>
      <c r="H415" s="310">
        <f ca="1">IF($A415&lt;&gt;H$373,0,IF($A415&lt;&gt;$A414,1,MOD(H414-1+(COUNTIFS(I$373:$N$373,$A415)=COUNTIFS(I415:$N415,1)),H$372)+1))</f>
        <v>0</v>
      </c>
      <c r="I415" s="310">
        <f ca="1">IF($A415&lt;&gt;I$373,0,IF($A415&lt;&gt;$A414,1,MOD(I414-1+(COUNTIFS(N$373:$N$373,$A415)=COUNTIFS(N415:$N415,1)),I$372)+1))</f>
        <v>0</v>
      </c>
      <c r="J415" s="310"/>
      <c r="K415" s="310"/>
      <c r="L415" s="310"/>
      <c r="M415" s="310"/>
      <c r="O415">
        <v>41</v>
      </c>
      <c r="P415" s="116">
        <f t="shared" ca="1" si="916"/>
        <v>0.5</v>
      </c>
      <c r="Q415" s="116">
        <f t="shared" ca="1" si="917"/>
        <v>0</v>
      </c>
      <c r="R415" s="116">
        <f t="shared" ca="1" si="918"/>
        <v>0.5</v>
      </c>
      <c r="S415" s="116">
        <f t="shared" ca="1" si="919"/>
        <v>-0.5</v>
      </c>
      <c r="T415" s="116">
        <f t="shared" ca="1" si="920"/>
        <v>0</v>
      </c>
      <c r="U415" s="116">
        <f t="shared" ca="1" si="921"/>
        <v>0</v>
      </c>
      <c r="V415" s="116">
        <f t="shared" ca="1" si="922"/>
        <v>0</v>
      </c>
      <c r="W415" s="116"/>
      <c r="X415" s="116"/>
      <c r="Y415" s="116"/>
      <c r="Z415" s="116"/>
    </row>
    <row r="416" spans="1:26" hidden="1" outlineLevel="1">
      <c r="A416">
        <f t="shared" ca="1" si="915"/>
        <v>1</v>
      </c>
      <c r="B416" t="str">
        <f t="shared" ca="1" si="906"/>
        <v>EP3 LPD3 LPS2</v>
      </c>
      <c r="C416" s="312">
        <f ca="1">IF($A416&lt;&gt;$A415,1,MOD(C415-1+(COUNTIFS(D$373:$N$373,$A416)=COUNTIFS(D416:$N416,1)),C$372)+1)</f>
        <v>3</v>
      </c>
      <c r="D416" s="310">
        <f ca="1">IF($A416&lt;&gt;D$373,0,IF($A416&lt;&gt;$A415,1,MOD(D415-1+(COUNTIFS(E$373:$N$373,$A416)=COUNTIFS(E416:$N416,1)),D$372)+1))</f>
        <v>0</v>
      </c>
      <c r="E416" s="310">
        <f ca="1">IF($A416&lt;&gt;E$373,0,IF($A416&lt;&gt;$A415,1,MOD(E415-1+(COUNTIFS(F$373:$N$373,$A416)=COUNTIFS(F416:$N416,1)),E$372)+1))</f>
        <v>3</v>
      </c>
      <c r="F416" s="310">
        <f ca="1">IF($A416&lt;&gt;F$373,0,IF($A416&lt;&gt;$A415,1,MOD(F415-1+(COUNTIFS(G$373:$N$373,$A416)=COUNTIFS(G416:$N416,1)),F$372)+1))</f>
        <v>2</v>
      </c>
      <c r="G416" s="310">
        <f ca="1">IF($A416&lt;&gt;G$373,0,IF($A416&lt;&gt;$A415,1,MOD(G415-1+(COUNTIFS(H$373:$N$373,$A416)=COUNTIFS(H416:$N416,1)),G$372)+1))</f>
        <v>0</v>
      </c>
      <c r="H416" s="310">
        <f ca="1">IF($A416&lt;&gt;H$373,0,IF($A416&lt;&gt;$A415,1,MOD(H415-1+(COUNTIFS(I$373:$N$373,$A416)=COUNTIFS(I416:$N416,1)),H$372)+1))</f>
        <v>0</v>
      </c>
      <c r="I416" s="310">
        <f ca="1">IF($A416&lt;&gt;I$373,0,IF($A416&lt;&gt;$A415,1,MOD(I415-1+(COUNTIFS(N$373:$N$373,$A416)=COUNTIFS(N416:$N416,1)),I$372)+1))</f>
        <v>0</v>
      </c>
      <c r="J416" s="310"/>
      <c r="K416" s="310"/>
      <c r="L416" s="310"/>
      <c r="M416" s="310"/>
      <c r="O416">
        <v>42</v>
      </c>
      <c r="P416" s="116">
        <f t="shared" ca="1" si="916"/>
        <v>0.5</v>
      </c>
      <c r="Q416" s="116">
        <f t="shared" ca="1" si="917"/>
        <v>0</v>
      </c>
      <c r="R416" s="116">
        <f t="shared" ca="1" si="918"/>
        <v>0.5</v>
      </c>
      <c r="S416" s="116">
        <f t="shared" ca="1" si="919"/>
        <v>0</v>
      </c>
      <c r="T416" s="116">
        <f t="shared" ca="1" si="920"/>
        <v>0</v>
      </c>
      <c r="U416" s="116">
        <f t="shared" ca="1" si="921"/>
        <v>0</v>
      </c>
      <c r="V416" s="116">
        <f t="shared" ca="1" si="922"/>
        <v>0</v>
      </c>
      <c r="W416" s="116"/>
      <c r="X416" s="116"/>
      <c r="Y416" s="116"/>
      <c r="Z416" s="116"/>
    </row>
    <row r="417" spans="1:26" hidden="1" outlineLevel="1">
      <c r="A417">
        <f t="shared" ca="1" si="915"/>
        <v>1</v>
      </c>
      <c r="B417" t="str">
        <f t="shared" ca="1" si="906"/>
        <v>EP3 LPD3 LPS3</v>
      </c>
      <c r="C417" s="312">
        <f ca="1">IF($A417&lt;&gt;$A416,1,MOD(C416-1+(COUNTIFS(D$373:$N$373,$A417)=COUNTIFS(D417:$N417,1)),C$372)+1)</f>
        <v>3</v>
      </c>
      <c r="D417" s="310">
        <f ca="1">IF($A417&lt;&gt;D$373,0,IF($A417&lt;&gt;$A416,1,MOD(D416-1+(COUNTIFS(E$373:$N$373,$A417)=COUNTIFS(E417:$N417,1)),D$372)+1))</f>
        <v>0</v>
      </c>
      <c r="E417" s="310">
        <f ca="1">IF($A417&lt;&gt;E$373,0,IF($A417&lt;&gt;$A416,1,MOD(E416-1+(COUNTIFS(F$373:$N$373,$A417)=COUNTIFS(F417:$N417,1)),E$372)+1))</f>
        <v>3</v>
      </c>
      <c r="F417" s="310">
        <f ca="1">IF($A417&lt;&gt;F$373,0,IF($A417&lt;&gt;$A416,1,MOD(F416-1+(COUNTIFS(G$373:$N$373,$A417)=COUNTIFS(G417:$N417,1)),F$372)+1))</f>
        <v>3</v>
      </c>
      <c r="G417" s="310">
        <f ca="1">IF($A417&lt;&gt;G$373,0,IF($A417&lt;&gt;$A416,1,MOD(G416-1+(COUNTIFS(H$373:$N$373,$A417)=COUNTIFS(H417:$N417,1)),G$372)+1))</f>
        <v>0</v>
      </c>
      <c r="H417" s="310">
        <f ca="1">IF($A417&lt;&gt;H$373,0,IF($A417&lt;&gt;$A416,1,MOD(H416-1+(COUNTIFS(I$373:$N$373,$A417)=COUNTIFS(I417:$N417,1)),H$372)+1))</f>
        <v>0</v>
      </c>
      <c r="I417" s="310">
        <f ca="1">IF($A417&lt;&gt;I$373,0,IF($A417&lt;&gt;$A416,1,MOD(I416-1+(COUNTIFS(N$373:$N$373,$A417)=COUNTIFS(N417:$N417,1)),I$372)+1))</f>
        <v>0</v>
      </c>
      <c r="J417" s="310"/>
      <c r="K417" s="310"/>
      <c r="L417" s="310"/>
      <c r="M417" s="310"/>
      <c r="O417">
        <v>43</v>
      </c>
      <c r="P417" s="116">
        <f t="shared" ca="1" si="916"/>
        <v>0.5</v>
      </c>
      <c r="Q417" s="116">
        <f t="shared" ca="1" si="917"/>
        <v>0</v>
      </c>
      <c r="R417" s="116">
        <f t="shared" ca="1" si="918"/>
        <v>0.5</v>
      </c>
      <c r="S417" s="116">
        <f t="shared" ca="1" si="919"/>
        <v>0.5</v>
      </c>
      <c r="T417" s="116">
        <f t="shared" ca="1" si="920"/>
        <v>0</v>
      </c>
      <c r="U417" s="116">
        <f t="shared" ca="1" si="921"/>
        <v>0</v>
      </c>
      <c r="V417" s="116">
        <f t="shared" ca="1" si="922"/>
        <v>0</v>
      </c>
      <c r="W417" s="116"/>
      <c r="X417" s="116"/>
      <c r="Y417" s="116"/>
      <c r="Z417" s="116"/>
    </row>
    <row r="418" spans="1:26" hidden="1" outlineLevel="1">
      <c r="A418">
        <f t="shared" ca="1" si="915"/>
        <v>1</v>
      </c>
      <c r="B418" t="str">
        <f t="shared" ca="1" si="906"/>
        <v>EP1 LPD1 LPS1</v>
      </c>
      <c r="C418" s="312">
        <f ca="1">IF($A418&lt;&gt;$A417,1,MOD(C417-1+(COUNTIFS(D$373:$N$373,$A418)=COUNTIFS(D418:$N418,1)),C$372)+1)</f>
        <v>1</v>
      </c>
      <c r="D418" s="310">
        <f ca="1">IF($A418&lt;&gt;D$373,0,IF($A418&lt;&gt;$A417,1,MOD(D417-1+(COUNTIFS(E$373:$N$373,$A418)=COUNTIFS(E418:$N418,1)),D$372)+1))</f>
        <v>0</v>
      </c>
      <c r="E418" s="310">
        <f ca="1">IF($A418&lt;&gt;E$373,0,IF($A418&lt;&gt;$A417,1,MOD(E417-1+(COUNTIFS(F$373:$N$373,$A418)=COUNTIFS(F418:$N418,1)),E$372)+1))</f>
        <v>1</v>
      </c>
      <c r="F418" s="310">
        <f ca="1">IF($A418&lt;&gt;F$373,0,IF($A418&lt;&gt;$A417,1,MOD(F417-1+(COUNTIFS(G$373:$N$373,$A418)=COUNTIFS(G418:$N418,1)),F$372)+1))</f>
        <v>1</v>
      </c>
      <c r="G418" s="310">
        <f ca="1">IF($A418&lt;&gt;G$373,0,IF($A418&lt;&gt;$A417,1,MOD(G417-1+(COUNTIFS(H$373:$N$373,$A418)=COUNTIFS(H418:$N418,1)),G$372)+1))</f>
        <v>0</v>
      </c>
      <c r="H418" s="310">
        <f ca="1">IF($A418&lt;&gt;H$373,0,IF($A418&lt;&gt;$A417,1,MOD(H417-1+(COUNTIFS(I$373:$N$373,$A418)=COUNTIFS(I418:$N418,1)),H$372)+1))</f>
        <v>0</v>
      </c>
      <c r="I418" s="310">
        <f ca="1">IF($A418&lt;&gt;I$373,0,IF($A418&lt;&gt;$A417,1,MOD(I417-1+(COUNTIFS(N$373:$N$373,$A418)=COUNTIFS(N418:$N418,1)),I$372)+1))</f>
        <v>0</v>
      </c>
      <c r="J418" s="310"/>
      <c r="K418" s="310"/>
      <c r="L418" s="310"/>
      <c r="M418" s="310"/>
      <c r="O418">
        <v>44</v>
      </c>
      <c r="P418" s="116">
        <f t="shared" ca="1" si="916"/>
        <v>-0.5</v>
      </c>
      <c r="Q418" s="116">
        <f t="shared" ca="1" si="917"/>
        <v>0</v>
      </c>
      <c r="R418" s="116">
        <f t="shared" ca="1" si="918"/>
        <v>-0.5</v>
      </c>
      <c r="S418" s="116">
        <f t="shared" ca="1" si="919"/>
        <v>-0.5</v>
      </c>
      <c r="T418" s="116">
        <f t="shared" ca="1" si="920"/>
        <v>0</v>
      </c>
      <c r="U418" s="116">
        <f t="shared" ca="1" si="921"/>
        <v>0</v>
      </c>
      <c r="V418" s="116">
        <f t="shared" ca="1" si="922"/>
        <v>0</v>
      </c>
      <c r="W418" s="116"/>
      <c r="X418" s="116"/>
      <c r="Y418" s="116"/>
      <c r="Z418" s="116"/>
    </row>
    <row r="419" spans="1:26" hidden="1" outlineLevel="1">
      <c r="A419">
        <f t="shared" ca="1" si="915"/>
        <v>1</v>
      </c>
      <c r="B419" t="str">
        <f t="shared" ca="1" si="906"/>
        <v>EP1 LPD1 LPS2</v>
      </c>
      <c r="C419" s="312">
        <f ca="1">IF($A419&lt;&gt;$A418,1,MOD(C418-1+(COUNTIFS(D$373:$N$373,$A419)=COUNTIFS(D419:$N419,1)),C$372)+1)</f>
        <v>1</v>
      </c>
      <c r="D419" s="310">
        <f ca="1">IF($A419&lt;&gt;D$373,0,IF($A419&lt;&gt;$A418,1,MOD(D418-1+(COUNTIFS(E$373:$N$373,$A419)=COUNTIFS(E419:$N419,1)),D$372)+1))</f>
        <v>0</v>
      </c>
      <c r="E419" s="310">
        <f ca="1">IF($A419&lt;&gt;E$373,0,IF($A419&lt;&gt;$A418,1,MOD(E418-1+(COUNTIFS(F$373:$N$373,$A419)=COUNTIFS(F419:$N419,1)),E$372)+1))</f>
        <v>1</v>
      </c>
      <c r="F419" s="310">
        <f ca="1">IF($A419&lt;&gt;F$373,0,IF($A419&lt;&gt;$A418,1,MOD(F418-1+(COUNTIFS(G$373:$N$373,$A419)=COUNTIFS(G419:$N419,1)),F$372)+1))</f>
        <v>2</v>
      </c>
      <c r="G419" s="310">
        <f ca="1">IF($A419&lt;&gt;G$373,0,IF($A419&lt;&gt;$A418,1,MOD(G418-1+(COUNTIFS(H$373:$N$373,$A419)=COUNTIFS(H419:$N419,1)),G$372)+1))</f>
        <v>0</v>
      </c>
      <c r="H419" s="310">
        <f ca="1">IF($A419&lt;&gt;H$373,0,IF($A419&lt;&gt;$A418,1,MOD(H418-1+(COUNTIFS(I$373:$N$373,$A419)=COUNTIFS(I419:$N419,1)),H$372)+1))</f>
        <v>0</v>
      </c>
      <c r="I419" s="310">
        <f ca="1">IF($A419&lt;&gt;I$373,0,IF($A419&lt;&gt;$A418,1,MOD(I418-1+(COUNTIFS(N$373:$N$373,$A419)=COUNTIFS(N419:$N419,1)),I$372)+1))</f>
        <v>0</v>
      </c>
      <c r="J419" s="310"/>
      <c r="K419" s="310"/>
      <c r="L419" s="310"/>
      <c r="M419" s="310"/>
      <c r="O419">
        <v>45</v>
      </c>
      <c r="P419" s="116">
        <f t="shared" ca="1" si="916"/>
        <v>-0.5</v>
      </c>
      <c r="Q419" s="116">
        <f t="shared" ca="1" si="917"/>
        <v>0</v>
      </c>
      <c r="R419" s="116">
        <f t="shared" ca="1" si="918"/>
        <v>-0.5</v>
      </c>
      <c r="S419" s="116">
        <f t="shared" ca="1" si="919"/>
        <v>0</v>
      </c>
      <c r="T419" s="116">
        <f t="shared" ca="1" si="920"/>
        <v>0</v>
      </c>
      <c r="U419" s="116">
        <f t="shared" ca="1" si="921"/>
        <v>0</v>
      </c>
      <c r="V419" s="116">
        <f t="shared" ca="1" si="922"/>
        <v>0</v>
      </c>
      <c r="W419" s="116"/>
      <c r="X419" s="116"/>
      <c r="Y419" s="116"/>
      <c r="Z419" s="116"/>
    </row>
    <row r="420" spans="1:26" hidden="1" outlineLevel="1">
      <c r="A420">
        <f t="shared" ca="1" si="915"/>
        <v>1</v>
      </c>
      <c r="B420" t="str">
        <f t="shared" ca="1" si="906"/>
        <v>EP1 LPD1 LPS3</v>
      </c>
      <c r="C420" s="312">
        <f ca="1">IF($A420&lt;&gt;$A419,1,MOD(C419-1+(COUNTIFS(D$373:$N$373,$A420)=COUNTIFS(D420:$N420,1)),C$372)+1)</f>
        <v>1</v>
      </c>
      <c r="D420" s="310">
        <f ca="1">IF($A420&lt;&gt;D$373,0,IF($A420&lt;&gt;$A419,1,MOD(D419-1+(COUNTIFS(E$373:$N$373,$A420)=COUNTIFS(E420:$N420,1)),D$372)+1))</f>
        <v>0</v>
      </c>
      <c r="E420" s="310">
        <f ca="1">IF($A420&lt;&gt;E$373,0,IF($A420&lt;&gt;$A419,1,MOD(E419-1+(COUNTIFS(F$373:$N$373,$A420)=COUNTIFS(F420:$N420,1)),E$372)+1))</f>
        <v>1</v>
      </c>
      <c r="F420" s="310">
        <f ca="1">IF($A420&lt;&gt;F$373,0,IF($A420&lt;&gt;$A419,1,MOD(F419-1+(COUNTIFS(G$373:$N$373,$A420)=COUNTIFS(G420:$N420,1)),F$372)+1))</f>
        <v>3</v>
      </c>
      <c r="G420" s="310">
        <f ca="1">IF($A420&lt;&gt;G$373,0,IF($A420&lt;&gt;$A419,1,MOD(G419-1+(COUNTIFS(H$373:$N$373,$A420)=COUNTIFS(H420:$N420,1)),G$372)+1))</f>
        <v>0</v>
      </c>
      <c r="H420" s="310">
        <f ca="1">IF($A420&lt;&gt;H$373,0,IF($A420&lt;&gt;$A419,1,MOD(H419-1+(COUNTIFS(I$373:$N$373,$A420)=COUNTIFS(I420:$N420,1)),H$372)+1))</f>
        <v>0</v>
      </c>
      <c r="I420" s="310">
        <f ca="1">IF($A420&lt;&gt;I$373,0,IF($A420&lt;&gt;$A419,1,MOD(I419-1+(COUNTIFS(N$373:$N$373,$A420)=COUNTIFS(N420:$N420,1)),I$372)+1))</f>
        <v>0</v>
      </c>
      <c r="J420" s="310"/>
      <c r="K420" s="310"/>
      <c r="L420" s="310"/>
      <c r="M420" s="310"/>
      <c r="O420">
        <v>46</v>
      </c>
      <c r="P420" s="116">
        <f t="shared" ca="1" si="916"/>
        <v>-0.5</v>
      </c>
      <c r="Q420" s="116">
        <f t="shared" ca="1" si="917"/>
        <v>0</v>
      </c>
      <c r="R420" s="116">
        <f t="shared" ca="1" si="918"/>
        <v>-0.5</v>
      </c>
      <c r="S420" s="116">
        <f t="shared" ca="1" si="919"/>
        <v>0.5</v>
      </c>
      <c r="T420" s="116">
        <f t="shared" ca="1" si="920"/>
        <v>0</v>
      </c>
      <c r="U420" s="116">
        <f t="shared" ca="1" si="921"/>
        <v>0</v>
      </c>
      <c r="V420" s="116">
        <f t="shared" ca="1" si="922"/>
        <v>0</v>
      </c>
      <c r="W420" s="116"/>
      <c r="X420" s="116"/>
      <c r="Y420" s="116"/>
      <c r="Z420" s="116"/>
    </row>
    <row r="421" spans="1:26" hidden="1" outlineLevel="1">
      <c r="A421">
        <f t="shared" ca="1" si="915"/>
        <v>1</v>
      </c>
      <c r="B421" t="str">
        <f t="shared" ca="1" si="906"/>
        <v>EP1 LPD2 LPS1</v>
      </c>
      <c r="C421" s="312">
        <f ca="1">IF($A421&lt;&gt;$A420,1,MOD(C420-1+(COUNTIFS(D$373:$N$373,$A421)=COUNTIFS(D421:$N421,1)),C$372)+1)</f>
        <v>1</v>
      </c>
      <c r="D421" s="310">
        <f ca="1">IF($A421&lt;&gt;D$373,0,IF($A421&lt;&gt;$A420,1,MOD(D420-1+(COUNTIFS(E$373:$N$373,$A421)=COUNTIFS(E421:$N421,1)),D$372)+1))</f>
        <v>0</v>
      </c>
      <c r="E421" s="310">
        <f ca="1">IF($A421&lt;&gt;E$373,0,IF($A421&lt;&gt;$A420,1,MOD(E420-1+(COUNTIFS(F$373:$N$373,$A421)=COUNTIFS(F421:$N421,1)),E$372)+1))</f>
        <v>2</v>
      </c>
      <c r="F421" s="310">
        <f ca="1">IF($A421&lt;&gt;F$373,0,IF($A421&lt;&gt;$A420,1,MOD(F420-1+(COUNTIFS(G$373:$N$373,$A421)=COUNTIFS(G421:$N421,1)),F$372)+1))</f>
        <v>1</v>
      </c>
      <c r="G421" s="310">
        <f ca="1">IF($A421&lt;&gt;G$373,0,IF($A421&lt;&gt;$A420,1,MOD(G420-1+(COUNTIFS(H$373:$N$373,$A421)=COUNTIFS(H421:$N421,1)),G$372)+1))</f>
        <v>0</v>
      </c>
      <c r="H421" s="310">
        <f ca="1">IF($A421&lt;&gt;H$373,0,IF($A421&lt;&gt;$A420,1,MOD(H420-1+(COUNTIFS(I$373:$N$373,$A421)=COUNTIFS(I421:$N421,1)),H$372)+1))</f>
        <v>0</v>
      </c>
      <c r="I421" s="310">
        <f ca="1">IF($A421&lt;&gt;I$373,0,IF($A421&lt;&gt;$A420,1,MOD(I420-1+(COUNTIFS(N$373:$N$373,$A421)=COUNTIFS(N421:$N421,1)),I$372)+1))</f>
        <v>0</v>
      </c>
      <c r="J421" s="310"/>
      <c r="K421" s="310"/>
      <c r="L421" s="310"/>
      <c r="M421" s="310"/>
      <c r="O421">
        <v>47</v>
      </c>
      <c r="P421" s="116">
        <f t="shared" ca="1" si="916"/>
        <v>-0.5</v>
      </c>
      <c r="Q421" s="116">
        <f t="shared" ca="1" si="917"/>
        <v>0</v>
      </c>
      <c r="R421" s="116">
        <f t="shared" ca="1" si="918"/>
        <v>0</v>
      </c>
      <c r="S421" s="116">
        <f t="shared" ca="1" si="919"/>
        <v>-0.5</v>
      </c>
      <c r="T421" s="116">
        <f t="shared" ca="1" si="920"/>
        <v>0</v>
      </c>
      <c r="U421" s="116">
        <f t="shared" ca="1" si="921"/>
        <v>0</v>
      </c>
      <c r="V421" s="116">
        <f t="shared" ca="1" si="922"/>
        <v>0</v>
      </c>
      <c r="W421" s="116"/>
      <c r="X421" s="116"/>
      <c r="Y421" s="116"/>
      <c r="Z421" s="116"/>
    </row>
    <row r="422" spans="1:26" hidden="1" outlineLevel="1">
      <c r="A422">
        <f t="shared" ca="1" si="915"/>
        <v>1</v>
      </c>
      <c r="B422" t="str">
        <f t="shared" ca="1" si="906"/>
        <v>EP1 LPD2 LPS2</v>
      </c>
      <c r="C422" s="312">
        <f ca="1">IF($A422&lt;&gt;$A421,1,MOD(C421-1+(COUNTIFS(D$373:$N$373,$A422)=COUNTIFS(D422:$N422,1)),C$372)+1)</f>
        <v>1</v>
      </c>
      <c r="D422" s="310">
        <f ca="1">IF($A422&lt;&gt;D$373,0,IF($A422&lt;&gt;$A421,1,MOD(D421-1+(COUNTIFS(E$373:$N$373,$A422)=COUNTIFS(E422:$N422,1)),D$372)+1))</f>
        <v>0</v>
      </c>
      <c r="E422" s="310">
        <f ca="1">IF($A422&lt;&gt;E$373,0,IF($A422&lt;&gt;$A421,1,MOD(E421-1+(COUNTIFS(F$373:$N$373,$A422)=COUNTIFS(F422:$N422,1)),E$372)+1))</f>
        <v>2</v>
      </c>
      <c r="F422" s="310">
        <f ca="1">IF($A422&lt;&gt;F$373,0,IF($A422&lt;&gt;$A421,1,MOD(F421-1+(COUNTIFS(G$373:$N$373,$A422)=COUNTIFS(G422:$N422,1)),F$372)+1))</f>
        <v>2</v>
      </c>
      <c r="G422" s="310">
        <f ca="1">IF($A422&lt;&gt;G$373,0,IF($A422&lt;&gt;$A421,1,MOD(G421-1+(COUNTIFS(H$373:$N$373,$A422)=COUNTIFS(H422:$N422,1)),G$372)+1))</f>
        <v>0</v>
      </c>
      <c r="H422" s="310">
        <f ca="1">IF($A422&lt;&gt;H$373,0,IF($A422&lt;&gt;$A421,1,MOD(H421-1+(COUNTIFS(I$373:$N$373,$A422)=COUNTIFS(I422:$N422,1)),H$372)+1))</f>
        <v>0</v>
      </c>
      <c r="I422" s="310">
        <f ca="1">IF($A422&lt;&gt;I$373,0,IF($A422&lt;&gt;$A421,1,MOD(I421-1+(COUNTIFS(N$373:$N$373,$A422)=COUNTIFS(N422:$N422,1)),I$372)+1))</f>
        <v>0</v>
      </c>
      <c r="J422" s="310"/>
      <c r="K422" s="310"/>
      <c r="L422" s="310"/>
      <c r="M422" s="310"/>
      <c r="O422">
        <v>48</v>
      </c>
      <c r="P422" s="116">
        <f t="shared" ca="1" si="916"/>
        <v>-0.5</v>
      </c>
      <c r="Q422" s="116">
        <f t="shared" ca="1" si="917"/>
        <v>0</v>
      </c>
      <c r="R422" s="116">
        <f t="shared" ca="1" si="918"/>
        <v>0</v>
      </c>
      <c r="S422" s="116">
        <f t="shared" ca="1" si="919"/>
        <v>0</v>
      </c>
      <c r="T422" s="116">
        <f t="shared" ca="1" si="920"/>
        <v>0</v>
      </c>
      <c r="U422" s="116">
        <f t="shared" ca="1" si="921"/>
        <v>0</v>
      </c>
      <c r="V422" s="116">
        <f t="shared" ca="1" si="922"/>
        <v>0</v>
      </c>
      <c r="W422" s="116"/>
      <c r="X422" s="116"/>
      <c r="Y422" s="116"/>
      <c r="Z422" s="116"/>
    </row>
    <row r="423" spans="1:26" hidden="1" outlineLevel="1">
      <c r="A423">
        <f t="shared" ca="1" si="915"/>
        <v>1</v>
      </c>
      <c r="B423" t="str">
        <f t="shared" ca="1" si="906"/>
        <v>EP1 LPD2 LPS3</v>
      </c>
      <c r="C423" s="312">
        <f ca="1">IF($A423&lt;&gt;$A422,1,MOD(C422-1+(COUNTIFS(D$373:$N$373,$A423)=COUNTIFS(D423:$N423,1)),C$372)+1)</f>
        <v>1</v>
      </c>
      <c r="D423" s="310">
        <f ca="1">IF($A423&lt;&gt;D$373,0,IF($A423&lt;&gt;$A422,1,MOD(D422-1+(COUNTIFS(E$373:$N$373,$A423)=COUNTIFS(E423:$N423,1)),D$372)+1))</f>
        <v>0</v>
      </c>
      <c r="E423" s="310">
        <f ca="1">IF($A423&lt;&gt;E$373,0,IF($A423&lt;&gt;$A422,1,MOD(E422-1+(COUNTIFS(F$373:$N$373,$A423)=COUNTIFS(F423:$N423,1)),E$372)+1))</f>
        <v>2</v>
      </c>
      <c r="F423" s="310">
        <f ca="1">IF($A423&lt;&gt;F$373,0,IF($A423&lt;&gt;$A422,1,MOD(F422-1+(COUNTIFS(G$373:$N$373,$A423)=COUNTIFS(G423:$N423,1)),F$372)+1))</f>
        <v>3</v>
      </c>
      <c r="G423" s="310">
        <f ca="1">IF($A423&lt;&gt;G$373,0,IF($A423&lt;&gt;$A422,1,MOD(G422-1+(COUNTIFS(H$373:$N$373,$A423)=COUNTIFS(H423:$N423,1)),G$372)+1))</f>
        <v>0</v>
      </c>
      <c r="H423" s="310">
        <f ca="1">IF($A423&lt;&gt;H$373,0,IF($A423&lt;&gt;$A422,1,MOD(H422-1+(COUNTIFS(I$373:$N$373,$A423)=COUNTIFS(I423:$N423,1)),H$372)+1))</f>
        <v>0</v>
      </c>
      <c r="I423" s="310">
        <f ca="1">IF($A423&lt;&gt;I$373,0,IF($A423&lt;&gt;$A422,1,MOD(I422-1+(COUNTIFS(N$373:$N$373,$A423)=COUNTIFS(N423:$N423,1)),I$372)+1))</f>
        <v>0</v>
      </c>
      <c r="J423" s="310"/>
      <c r="K423" s="310"/>
      <c r="L423" s="310"/>
      <c r="M423" s="310"/>
      <c r="O423">
        <v>49</v>
      </c>
      <c r="P423" s="116">
        <f t="shared" ca="1" si="916"/>
        <v>-0.5</v>
      </c>
      <c r="Q423" s="116">
        <f t="shared" ca="1" si="917"/>
        <v>0</v>
      </c>
      <c r="R423" s="116">
        <f t="shared" ca="1" si="918"/>
        <v>0</v>
      </c>
      <c r="S423" s="116">
        <f t="shared" ca="1" si="919"/>
        <v>0.5</v>
      </c>
      <c r="T423" s="116">
        <f t="shared" ca="1" si="920"/>
        <v>0</v>
      </c>
      <c r="U423" s="116">
        <f t="shared" ca="1" si="921"/>
        <v>0</v>
      </c>
      <c r="V423" s="116">
        <f t="shared" ca="1" si="922"/>
        <v>0</v>
      </c>
      <c r="W423" s="116"/>
      <c r="X423" s="116"/>
      <c r="Y423" s="116"/>
      <c r="Z423" s="116"/>
    </row>
    <row r="424" spans="1:26" hidden="1" outlineLevel="1">
      <c r="A424">
        <f t="shared" ref="A424:A454" ca="1" si="923">OFFSET(A424,-1,0)</f>
        <v>1</v>
      </c>
      <c r="B424" t="str">
        <f t="shared" ca="1" si="906"/>
        <v>EP1 LPD3 LPS1</v>
      </c>
      <c r="C424" s="312">
        <f ca="1">IF($A424&lt;&gt;$A423,1,MOD(C423-1+(COUNTIFS(D$373:$N$373,$A424)=COUNTIFS(D424:$N424,1)),C$372)+1)</f>
        <v>1</v>
      </c>
      <c r="D424" s="310">
        <f ca="1">IF($A424&lt;&gt;D$373,0,IF($A424&lt;&gt;$A423,1,MOD(D423-1+(COUNTIFS(E$373:$N$373,$A424)=COUNTIFS(E424:$N424,1)),D$372)+1))</f>
        <v>0</v>
      </c>
      <c r="E424" s="310">
        <f ca="1">IF($A424&lt;&gt;E$373,0,IF($A424&lt;&gt;$A423,1,MOD(E423-1+(COUNTIFS(F$373:$N$373,$A424)=COUNTIFS(F424:$N424,1)),E$372)+1))</f>
        <v>3</v>
      </c>
      <c r="F424" s="310">
        <f ca="1">IF($A424&lt;&gt;F$373,0,IF($A424&lt;&gt;$A423,1,MOD(F423-1+(COUNTIFS(G$373:$N$373,$A424)=COUNTIFS(G424:$N424,1)),F$372)+1))</f>
        <v>1</v>
      </c>
      <c r="G424" s="310">
        <f ca="1">IF($A424&lt;&gt;G$373,0,IF($A424&lt;&gt;$A423,1,MOD(G423-1+(COUNTIFS(H$373:$N$373,$A424)=COUNTIFS(H424:$N424,1)),G$372)+1))</f>
        <v>0</v>
      </c>
      <c r="H424" s="310">
        <f ca="1">IF($A424&lt;&gt;H$373,0,IF($A424&lt;&gt;$A423,1,MOD(H423-1+(COUNTIFS(I$373:$N$373,$A424)=COUNTIFS(I424:$N424,1)),H$372)+1))</f>
        <v>0</v>
      </c>
      <c r="I424" s="310">
        <f ca="1">IF($A424&lt;&gt;I$373,0,IF($A424&lt;&gt;$A423,1,MOD(I423-1+(COUNTIFS(N$373:$N$373,$A424)=COUNTIFS(N424:$N424,1)),I$372)+1))</f>
        <v>0</v>
      </c>
      <c r="J424" s="310"/>
      <c r="K424" s="310"/>
      <c r="L424" s="310"/>
      <c r="M424" s="310"/>
      <c r="O424">
        <v>50</v>
      </c>
      <c r="P424" s="116">
        <f t="shared" ca="1" si="916"/>
        <v>-0.5</v>
      </c>
      <c r="Q424" s="116">
        <f t="shared" ca="1" si="917"/>
        <v>0</v>
      </c>
      <c r="R424" s="116">
        <f t="shared" ca="1" si="918"/>
        <v>0.5</v>
      </c>
      <c r="S424" s="116">
        <f t="shared" ca="1" si="919"/>
        <v>-0.5</v>
      </c>
      <c r="T424" s="116">
        <f t="shared" ca="1" si="920"/>
        <v>0</v>
      </c>
      <c r="U424" s="116">
        <f t="shared" ca="1" si="921"/>
        <v>0</v>
      </c>
      <c r="V424" s="116">
        <f t="shared" ca="1" si="922"/>
        <v>0</v>
      </c>
      <c r="W424" s="116"/>
      <c r="X424" s="116"/>
      <c r="Y424" s="116"/>
      <c r="Z424" s="116"/>
    </row>
    <row r="425" spans="1:26" hidden="1" outlineLevel="1">
      <c r="A425">
        <f t="shared" ca="1" si="923"/>
        <v>1</v>
      </c>
      <c r="B425" t="str">
        <f t="shared" ca="1" si="906"/>
        <v>EP1 LPD3 LPS2</v>
      </c>
      <c r="C425" s="312">
        <f ca="1">IF($A425&lt;&gt;$A424,1,MOD(C424-1+(COUNTIFS(D$373:$N$373,$A425)=COUNTIFS(D425:$N425,1)),C$372)+1)</f>
        <v>1</v>
      </c>
      <c r="D425" s="310">
        <f ca="1">IF($A425&lt;&gt;D$373,0,IF($A425&lt;&gt;$A424,1,MOD(D424-1+(COUNTIFS(E$373:$N$373,$A425)=COUNTIFS(E425:$N425,1)),D$372)+1))</f>
        <v>0</v>
      </c>
      <c r="E425" s="310">
        <f ca="1">IF($A425&lt;&gt;E$373,0,IF($A425&lt;&gt;$A424,1,MOD(E424-1+(COUNTIFS(F$373:$N$373,$A425)=COUNTIFS(F425:$N425,1)),E$372)+1))</f>
        <v>3</v>
      </c>
      <c r="F425" s="310">
        <f ca="1">IF($A425&lt;&gt;F$373,0,IF($A425&lt;&gt;$A424,1,MOD(F424-1+(COUNTIFS(G$373:$N$373,$A425)=COUNTIFS(G425:$N425,1)),F$372)+1))</f>
        <v>2</v>
      </c>
      <c r="G425" s="310">
        <f ca="1">IF($A425&lt;&gt;G$373,0,IF($A425&lt;&gt;$A424,1,MOD(G424-1+(COUNTIFS(H$373:$N$373,$A425)=COUNTIFS(H425:$N425,1)),G$372)+1))</f>
        <v>0</v>
      </c>
      <c r="H425" s="310">
        <f ca="1">IF($A425&lt;&gt;H$373,0,IF($A425&lt;&gt;$A424,1,MOD(H424-1+(COUNTIFS(I$373:$N$373,$A425)=COUNTIFS(I425:$N425,1)),H$372)+1))</f>
        <v>0</v>
      </c>
      <c r="I425" s="310">
        <f ca="1">IF($A425&lt;&gt;I$373,0,IF($A425&lt;&gt;$A424,1,MOD(I424-1+(COUNTIFS(N$373:$N$373,$A425)=COUNTIFS(N425:$N425,1)),I$372)+1))</f>
        <v>0</v>
      </c>
      <c r="J425" s="310"/>
      <c r="K425" s="310"/>
      <c r="L425" s="310"/>
      <c r="M425" s="310"/>
      <c r="O425">
        <v>51</v>
      </c>
      <c r="P425" s="116">
        <f t="shared" ca="1" si="916"/>
        <v>-0.5</v>
      </c>
      <c r="Q425" s="116">
        <f t="shared" ca="1" si="917"/>
        <v>0</v>
      </c>
      <c r="R425" s="116">
        <f t="shared" ca="1" si="918"/>
        <v>0.5</v>
      </c>
      <c r="S425" s="116">
        <f t="shared" ca="1" si="919"/>
        <v>0</v>
      </c>
      <c r="T425" s="116">
        <f t="shared" ca="1" si="920"/>
        <v>0</v>
      </c>
      <c r="U425" s="116">
        <f t="shared" ca="1" si="921"/>
        <v>0</v>
      </c>
      <c r="V425" s="116">
        <f t="shared" ca="1" si="922"/>
        <v>0</v>
      </c>
      <c r="W425" s="116"/>
      <c r="X425" s="116"/>
      <c r="Y425" s="116"/>
      <c r="Z425" s="116"/>
    </row>
    <row r="426" spans="1:26" hidden="1" outlineLevel="1">
      <c r="A426">
        <f t="shared" ca="1" si="923"/>
        <v>1</v>
      </c>
      <c r="B426" t="str">
        <f t="shared" ca="1" si="906"/>
        <v>EP1 LPD3 LPS3</v>
      </c>
      <c r="C426" s="312">
        <f ca="1">IF($A426&lt;&gt;$A425,1,MOD(C425-1+(COUNTIFS(D$373:$N$373,$A426)=COUNTIFS(D426:$N426,1)),C$372)+1)</f>
        <v>1</v>
      </c>
      <c r="D426" s="310">
        <f ca="1">IF($A426&lt;&gt;D$373,0,IF($A426&lt;&gt;$A425,1,MOD(D425-1+(COUNTIFS(E$373:$N$373,$A426)=COUNTIFS(E426:$N426,1)),D$372)+1))</f>
        <v>0</v>
      </c>
      <c r="E426" s="310">
        <f ca="1">IF($A426&lt;&gt;E$373,0,IF($A426&lt;&gt;$A425,1,MOD(E425-1+(COUNTIFS(F$373:$N$373,$A426)=COUNTIFS(F426:$N426,1)),E$372)+1))</f>
        <v>3</v>
      </c>
      <c r="F426" s="310">
        <f ca="1">IF($A426&lt;&gt;F$373,0,IF($A426&lt;&gt;$A425,1,MOD(F425-1+(COUNTIFS(G$373:$N$373,$A426)=COUNTIFS(G426:$N426,1)),F$372)+1))</f>
        <v>3</v>
      </c>
      <c r="G426" s="310">
        <f ca="1">IF($A426&lt;&gt;G$373,0,IF($A426&lt;&gt;$A425,1,MOD(G425-1+(COUNTIFS(H$373:$N$373,$A426)=COUNTIFS(H426:$N426,1)),G$372)+1))</f>
        <v>0</v>
      </c>
      <c r="H426" s="310">
        <f ca="1">IF($A426&lt;&gt;H$373,0,IF($A426&lt;&gt;$A425,1,MOD(H425-1+(COUNTIFS(I$373:$N$373,$A426)=COUNTIFS(I426:$N426,1)),H$372)+1))</f>
        <v>0</v>
      </c>
      <c r="I426" s="310">
        <f ca="1">IF($A426&lt;&gt;I$373,0,IF($A426&lt;&gt;$A425,1,MOD(I425-1+(COUNTIFS(N$373:$N$373,$A426)=COUNTIFS(N426:$N426,1)),I$372)+1))</f>
        <v>0</v>
      </c>
      <c r="J426" s="310"/>
      <c r="K426" s="310"/>
      <c r="L426" s="310"/>
      <c r="M426" s="310"/>
      <c r="O426">
        <v>52</v>
      </c>
      <c r="P426" s="116">
        <f t="shared" ca="1" si="916"/>
        <v>-0.5</v>
      </c>
      <c r="Q426" s="116">
        <f t="shared" ca="1" si="917"/>
        <v>0</v>
      </c>
      <c r="R426" s="116">
        <f t="shared" ca="1" si="918"/>
        <v>0.5</v>
      </c>
      <c r="S426" s="116">
        <f t="shared" ca="1" si="919"/>
        <v>0.5</v>
      </c>
      <c r="T426" s="116">
        <f t="shared" ca="1" si="920"/>
        <v>0</v>
      </c>
      <c r="U426" s="116">
        <f t="shared" ca="1" si="921"/>
        <v>0</v>
      </c>
      <c r="V426" s="116">
        <f t="shared" ca="1" si="922"/>
        <v>0</v>
      </c>
      <c r="W426" s="116"/>
      <c r="X426" s="116"/>
      <c r="Y426" s="116"/>
      <c r="Z426" s="116"/>
    </row>
    <row r="427" spans="1:26" hidden="1" outlineLevel="1">
      <c r="A427">
        <f t="shared" ca="1" si="923"/>
        <v>1</v>
      </c>
      <c r="B427" t="str">
        <f t="shared" ca="1" si="906"/>
        <v>EP2 LPD1 LPS1</v>
      </c>
      <c r="C427" s="312">
        <f ca="1">IF($A427&lt;&gt;$A426,1,MOD(C426-1+(COUNTIFS(D$373:$N$373,$A427)=COUNTIFS(D427:$N427,1)),C$372)+1)</f>
        <v>2</v>
      </c>
      <c r="D427" s="310">
        <f ca="1">IF($A427&lt;&gt;D$373,0,IF($A427&lt;&gt;$A426,1,MOD(D426-1+(COUNTIFS(E$373:$N$373,$A427)=COUNTIFS(E427:$N427,1)),D$372)+1))</f>
        <v>0</v>
      </c>
      <c r="E427" s="310">
        <f ca="1">IF($A427&lt;&gt;E$373,0,IF($A427&lt;&gt;$A426,1,MOD(E426-1+(COUNTIFS(F$373:$N$373,$A427)=COUNTIFS(F427:$N427,1)),E$372)+1))</f>
        <v>1</v>
      </c>
      <c r="F427" s="310">
        <f ca="1">IF($A427&lt;&gt;F$373,0,IF($A427&lt;&gt;$A426,1,MOD(F426-1+(COUNTIFS(G$373:$N$373,$A427)=COUNTIFS(G427:$N427,1)),F$372)+1))</f>
        <v>1</v>
      </c>
      <c r="G427" s="310">
        <f ca="1">IF($A427&lt;&gt;G$373,0,IF($A427&lt;&gt;$A426,1,MOD(G426-1+(COUNTIFS(H$373:$N$373,$A427)=COUNTIFS(H427:$N427,1)),G$372)+1))</f>
        <v>0</v>
      </c>
      <c r="H427" s="310">
        <f ca="1">IF($A427&lt;&gt;H$373,0,IF($A427&lt;&gt;$A426,1,MOD(H426-1+(COUNTIFS(I$373:$N$373,$A427)=COUNTIFS(I427:$N427,1)),H$372)+1))</f>
        <v>0</v>
      </c>
      <c r="I427" s="310">
        <f ca="1">IF($A427&lt;&gt;I$373,0,IF($A427&lt;&gt;$A426,1,MOD(I426-1+(COUNTIFS(N$373:$N$373,$A427)=COUNTIFS(N427:$N427,1)),I$372)+1))</f>
        <v>0</v>
      </c>
      <c r="J427" s="310"/>
      <c r="K427" s="310"/>
      <c r="L427" s="310"/>
      <c r="M427" s="310"/>
      <c r="O427">
        <v>53</v>
      </c>
      <c r="P427" s="116">
        <f t="shared" ca="1" si="916"/>
        <v>0</v>
      </c>
      <c r="Q427" s="116">
        <f t="shared" ca="1" si="917"/>
        <v>0</v>
      </c>
      <c r="R427" s="116">
        <f t="shared" ca="1" si="918"/>
        <v>-0.5</v>
      </c>
      <c r="S427" s="116">
        <f t="shared" ca="1" si="919"/>
        <v>-0.5</v>
      </c>
      <c r="T427" s="116">
        <f t="shared" ca="1" si="920"/>
        <v>0</v>
      </c>
      <c r="U427" s="116">
        <f t="shared" ca="1" si="921"/>
        <v>0</v>
      </c>
      <c r="V427" s="116">
        <f t="shared" ca="1" si="922"/>
        <v>0</v>
      </c>
      <c r="W427" s="116"/>
      <c r="X427" s="116"/>
      <c r="Y427" s="116"/>
      <c r="Z427" s="116"/>
    </row>
    <row r="428" spans="1:26" hidden="1" outlineLevel="1">
      <c r="A428">
        <f t="shared" ca="1" si="923"/>
        <v>1</v>
      </c>
      <c r="B428" t="str">
        <f t="shared" ca="1" si="906"/>
        <v>EP2 LPD1 LPS2</v>
      </c>
      <c r="C428" s="312">
        <f ca="1">IF($A428&lt;&gt;$A427,1,MOD(C427-1+(COUNTIFS(D$373:$N$373,$A428)=COUNTIFS(D428:$N428,1)),C$372)+1)</f>
        <v>2</v>
      </c>
      <c r="D428" s="310">
        <f ca="1">IF($A428&lt;&gt;D$373,0,IF($A428&lt;&gt;$A427,1,MOD(D427-1+(COUNTIFS(E$373:$N$373,$A428)=COUNTIFS(E428:$N428,1)),D$372)+1))</f>
        <v>0</v>
      </c>
      <c r="E428" s="310">
        <f ca="1">IF($A428&lt;&gt;E$373,0,IF($A428&lt;&gt;$A427,1,MOD(E427-1+(COUNTIFS(F$373:$N$373,$A428)=COUNTIFS(F428:$N428,1)),E$372)+1))</f>
        <v>1</v>
      </c>
      <c r="F428" s="310">
        <f ca="1">IF($A428&lt;&gt;F$373,0,IF($A428&lt;&gt;$A427,1,MOD(F427-1+(COUNTIFS(G$373:$N$373,$A428)=COUNTIFS(G428:$N428,1)),F$372)+1))</f>
        <v>2</v>
      </c>
      <c r="G428" s="310">
        <f ca="1">IF($A428&lt;&gt;G$373,0,IF($A428&lt;&gt;$A427,1,MOD(G427-1+(COUNTIFS(H$373:$N$373,$A428)=COUNTIFS(H428:$N428,1)),G$372)+1))</f>
        <v>0</v>
      </c>
      <c r="H428" s="310">
        <f ca="1">IF($A428&lt;&gt;H$373,0,IF($A428&lt;&gt;$A427,1,MOD(H427-1+(COUNTIFS(I$373:$N$373,$A428)=COUNTIFS(I428:$N428,1)),H$372)+1))</f>
        <v>0</v>
      </c>
      <c r="I428" s="310">
        <f ca="1">IF($A428&lt;&gt;I$373,0,IF($A428&lt;&gt;$A427,1,MOD(I427-1+(COUNTIFS(N$373:$N$373,$A428)=COUNTIFS(N428:$N428,1)),I$372)+1))</f>
        <v>0</v>
      </c>
      <c r="J428" s="310"/>
      <c r="K428" s="310"/>
      <c r="L428" s="310"/>
      <c r="M428" s="310"/>
      <c r="O428">
        <v>54</v>
      </c>
      <c r="P428" s="116">
        <f t="shared" ca="1" si="916"/>
        <v>0</v>
      </c>
      <c r="Q428" s="116">
        <f t="shared" ca="1" si="917"/>
        <v>0</v>
      </c>
      <c r="R428" s="116">
        <f t="shared" ca="1" si="918"/>
        <v>-0.5</v>
      </c>
      <c r="S428" s="116">
        <f t="shared" ca="1" si="919"/>
        <v>0</v>
      </c>
      <c r="T428" s="116">
        <f t="shared" ca="1" si="920"/>
        <v>0</v>
      </c>
      <c r="U428" s="116">
        <f t="shared" ca="1" si="921"/>
        <v>0</v>
      </c>
      <c r="V428" s="116">
        <f t="shared" ca="1" si="922"/>
        <v>0</v>
      </c>
      <c r="W428" s="116"/>
      <c r="X428" s="116"/>
      <c r="Y428" s="116"/>
      <c r="Z428" s="116"/>
    </row>
    <row r="429" spans="1:26" hidden="1" outlineLevel="1">
      <c r="A429">
        <f t="shared" ca="1" si="923"/>
        <v>1</v>
      </c>
      <c r="B429" t="str">
        <f t="shared" ca="1" si="906"/>
        <v>EP2 LPD1 LPS3</v>
      </c>
      <c r="C429" s="312">
        <f ca="1">IF($A429&lt;&gt;$A428,1,MOD(C428-1+(COUNTIFS(D$373:$N$373,$A429)=COUNTIFS(D429:$N429,1)),C$372)+1)</f>
        <v>2</v>
      </c>
      <c r="D429" s="310">
        <f ca="1">IF($A429&lt;&gt;D$373,0,IF($A429&lt;&gt;$A428,1,MOD(D428-1+(COUNTIFS(E$373:$N$373,$A429)=COUNTIFS(E429:$N429,1)),D$372)+1))</f>
        <v>0</v>
      </c>
      <c r="E429" s="310">
        <f ca="1">IF($A429&lt;&gt;E$373,0,IF($A429&lt;&gt;$A428,1,MOD(E428-1+(COUNTIFS(F$373:$N$373,$A429)=COUNTIFS(F429:$N429,1)),E$372)+1))</f>
        <v>1</v>
      </c>
      <c r="F429" s="310">
        <f ca="1">IF($A429&lt;&gt;F$373,0,IF($A429&lt;&gt;$A428,1,MOD(F428-1+(COUNTIFS(G$373:$N$373,$A429)=COUNTIFS(G429:$N429,1)),F$372)+1))</f>
        <v>3</v>
      </c>
      <c r="G429" s="310">
        <f ca="1">IF($A429&lt;&gt;G$373,0,IF($A429&lt;&gt;$A428,1,MOD(G428-1+(COUNTIFS(H$373:$N$373,$A429)=COUNTIFS(H429:$N429,1)),G$372)+1))</f>
        <v>0</v>
      </c>
      <c r="H429" s="310">
        <f ca="1">IF($A429&lt;&gt;H$373,0,IF($A429&lt;&gt;$A428,1,MOD(H428-1+(COUNTIFS(I$373:$N$373,$A429)=COUNTIFS(I429:$N429,1)),H$372)+1))</f>
        <v>0</v>
      </c>
      <c r="I429" s="310">
        <f ca="1">IF($A429&lt;&gt;I$373,0,IF($A429&lt;&gt;$A428,1,MOD(I428-1+(COUNTIFS(N$373:$N$373,$A429)=COUNTIFS(N429:$N429,1)),I$372)+1))</f>
        <v>0</v>
      </c>
      <c r="J429" s="310"/>
      <c r="K429" s="310"/>
      <c r="L429" s="310"/>
      <c r="M429" s="310"/>
      <c r="O429">
        <v>55</v>
      </c>
      <c r="P429" s="116">
        <f t="shared" ca="1" si="916"/>
        <v>0</v>
      </c>
      <c r="Q429" s="116">
        <f t="shared" ca="1" si="917"/>
        <v>0</v>
      </c>
      <c r="R429" s="116">
        <f t="shared" ca="1" si="918"/>
        <v>-0.5</v>
      </c>
      <c r="S429" s="116">
        <f t="shared" ca="1" si="919"/>
        <v>0.5</v>
      </c>
      <c r="T429" s="116">
        <f t="shared" ca="1" si="920"/>
        <v>0</v>
      </c>
      <c r="U429" s="116">
        <f t="shared" ca="1" si="921"/>
        <v>0</v>
      </c>
      <c r="V429" s="116">
        <f t="shared" ca="1" si="922"/>
        <v>0</v>
      </c>
      <c r="W429" s="116"/>
      <c r="X429" s="116"/>
      <c r="Y429" s="116"/>
      <c r="Z429" s="116"/>
    </row>
    <row r="430" spans="1:26" hidden="1" outlineLevel="1">
      <c r="A430">
        <f t="shared" ca="1" si="923"/>
        <v>1</v>
      </c>
      <c r="B430" t="str">
        <f t="shared" ca="1" si="906"/>
        <v>EP2 LPD2 LPS1</v>
      </c>
      <c r="C430" s="312">
        <f ca="1">IF($A430&lt;&gt;$A429,1,MOD(C429-1+(COUNTIFS(D$373:$N$373,$A430)=COUNTIFS(D430:$N430,1)),C$372)+1)</f>
        <v>2</v>
      </c>
      <c r="D430" s="310">
        <f ca="1">IF($A430&lt;&gt;D$373,0,IF($A430&lt;&gt;$A429,1,MOD(D429-1+(COUNTIFS(E$373:$N$373,$A430)=COUNTIFS(E430:$N430,1)),D$372)+1))</f>
        <v>0</v>
      </c>
      <c r="E430" s="310">
        <f ca="1">IF($A430&lt;&gt;E$373,0,IF($A430&lt;&gt;$A429,1,MOD(E429-1+(COUNTIFS(F$373:$N$373,$A430)=COUNTIFS(F430:$N430,1)),E$372)+1))</f>
        <v>2</v>
      </c>
      <c r="F430" s="310">
        <f ca="1">IF($A430&lt;&gt;F$373,0,IF($A430&lt;&gt;$A429,1,MOD(F429-1+(COUNTIFS(G$373:$N$373,$A430)=COUNTIFS(G430:$N430,1)),F$372)+1))</f>
        <v>1</v>
      </c>
      <c r="G430" s="310">
        <f ca="1">IF($A430&lt;&gt;G$373,0,IF($A430&lt;&gt;$A429,1,MOD(G429-1+(COUNTIFS(H$373:$N$373,$A430)=COUNTIFS(H430:$N430,1)),G$372)+1))</f>
        <v>0</v>
      </c>
      <c r="H430" s="310">
        <f ca="1">IF($A430&lt;&gt;H$373,0,IF($A430&lt;&gt;$A429,1,MOD(H429-1+(COUNTIFS(I$373:$N$373,$A430)=COUNTIFS(I430:$N430,1)),H$372)+1))</f>
        <v>0</v>
      </c>
      <c r="I430" s="310">
        <f ca="1">IF($A430&lt;&gt;I$373,0,IF($A430&lt;&gt;$A429,1,MOD(I429-1+(COUNTIFS(N$373:$N$373,$A430)=COUNTIFS(N430:$N430,1)),I$372)+1))</f>
        <v>0</v>
      </c>
      <c r="J430" s="310"/>
      <c r="K430" s="310"/>
      <c r="L430" s="310"/>
      <c r="M430" s="310"/>
      <c r="O430">
        <v>56</v>
      </c>
      <c r="P430" s="116">
        <f t="shared" ca="1" si="916"/>
        <v>0</v>
      </c>
      <c r="Q430" s="116">
        <f t="shared" ca="1" si="917"/>
        <v>0</v>
      </c>
      <c r="R430" s="116">
        <f t="shared" ca="1" si="918"/>
        <v>0</v>
      </c>
      <c r="S430" s="116">
        <f t="shared" ca="1" si="919"/>
        <v>-0.5</v>
      </c>
      <c r="T430" s="116">
        <f t="shared" ca="1" si="920"/>
        <v>0</v>
      </c>
      <c r="U430" s="116">
        <f t="shared" ca="1" si="921"/>
        <v>0</v>
      </c>
      <c r="V430" s="116">
        <f t="shared" ca="1" si="922"/>
        <v>0</v>
      </c>
      <c r="W430" s="116"/>
      <c r="X430" s="116"/>
      <c r="Y430" s="116"/>
      <c r="Z430" s="116"/>
    </row>
    <row r="431" spans="1:26" hidden="1" outlineLevel="1">
      <c r="A431">
        <f t="shared" ca="1" si="923"/>
        <v>1</v>
      </c>
      <c r="B431" t="str">
        <f t="shared" ca="1" si="906"/>
        <v>EP2 LPD2 LPS2</v>
      </c>
      <c r="C431" s="312">
        <f ca="1">IF($A431&lt;&gt;$A430,1,MOD(C430-1+(COUNTIFS(D$373:$N$373,$A431)=COUNTIFS(D431:$N431,1)),C$372)+1)</f>
        <v>2</v>
      </c>
      <c r="D431" s="310">
        <f ca="1">IF($A431&lt;&gt;D$373,0,IF($A431&lt;&gt;$A430,1,MOD(D430-1+(COUNTIFS(E$373:$N$373,$A431)=COUNTIFS(E431:$N431,1)),D$372)+1))</f>
        <v>0</v>
      </c>
      <c r="E431" s="310">
        <f ca="1">IF($A431&lt;&gt;E$373,0,IF($A431&lt;&gt;$A430,1,MOD(E430-1+(COUNTIFS(F$373:$N$373,$A431)=COUNTIFS(F431:$N431,1)),E$372)+1))</f>
        <v>2</v>
      </c>
      <c r="F431" s="310">
        <f ca="1">IF($A431&lt;&gt;F$373,0,IF($A431&lt;&gt;$A430,1,MOD(F430-1+(COUNTIFS(G$373:$N$373,$A431)=COUNTIFS(G431:$N431,1)),F$372)+1))</f>
        <v>2</v>
      </c>
      <c r="G431" s="310">
        <f ca="1">IF($A431&lt;&gt;G$373,0,IF($A431&lt;&gt;$A430,1,MOD(G430-1+(COUNTIFS(H$373:$N$373,$A431)=COUNTIFS(H431:$N431,1)),G$372)+1))</f>
        <v>0</v>
      </c>
      <c r="H431" s="310">
        <f ca="1">IF($A431&lt;&gt;H$373,0,IF($A431&lt;&gt;$A430,1,MOD(H430-1+(COUNTIFS(I$373:$N$373,$A431)=COUNTIFS(I431:$N431,1)),H$372)+1))</f>
        <v>0</v>
      </c>
      <c r="I431" s="310">
        <f ca="1">IF($A431&lt;&gt;I$373,0,IF($A431&lt;&gt;$A430,1,MOD(I430-1+(COUNTIFS(N$373:$N$373,$A431)=COUNTIFS(N431:$N431,1)),I$372)+1))</f>
        <v>0</v>
      </c>
      <c r="J431" s="310"/>
      <c r="K431" s="310"/>
      <c r="L431" s="310"/>
      <c r="M431" s="310"/>
      <c r="O431">
        <v>57</v>
      </c>
      <c r="P431" s="116">
        <f t="shared" ca="1" si="916"/>
        <v>0</v>
      </c>
      <c r="Q431" s="116">
        <f t="shared" ca="1" si="917"/>
        <v>0</v>
      </c>
      <c r="R431" s="116">
        <f t="shared" ca="1" si="918"/>
        <v>0</v>
      </c>
      <c r="S431" s="116">
        <f t="shared" ca="1" si="919"/>
        <v>0</v>
      </c>
      <c r="T431" s="116">
        <f t="shared" ca="1" si="920"/>
        <v>0</v>
      </c>
      <c r="U431" s="116">
        <f t="shared" ca="1" si="921"/>
        <v>0</v>
      </c>
      <c r="V431" s="116">
        <f t="shared" ca="1" si="922"/>
        <v>0</v>
      </c>
      <c r="W431" s="116"/>
      <c r="X431" s="116"/>
      <c r="Y431" s="116"/>
      <c r="Z431" s="116"/>
    </row>
    <row r="432" spans="1:26" hidden="1" outlineLevel="1">
      <c r="A432">
        <f t="shared" ca="1" si="923"/>
        <v>1</v>
      </c>
      <c r="B432" t="str">
        <f t="shared" ca="1" si="906"/>
        <v>EP2 LPD2 LPS3</v>
      </c>
      <c r="C432" s="312">
        <f ca="1">IF($A432&lt;&gt;$A431,1,MOD(C431-1+(COUNTIFS(D$373:$N$373,$A432)=COUNTIFS(D432:$N432,1)),C$372)+1)</f>
        <v>2</v>
      </c>
      <c r="D432" s="310">
        <f ca="1">IF($A432&lt;&gt;D$373,0,IF($A432&lt;&gt;$A431,1,MOD(D431-1+(COUNTIFS(E$373:$N$373,$A432)=COUNTIFS(E432:$N432,1)),D$372)+1))</f>
        <v>0</v>
      </c>
      <c r="E432" s="310">
        <f ca="1">IF($A432&lt;&gt;E$373,0,IF($A432&lt;&gt;$A431,1,MOD(E431-1+(COUNTIFS(F$373:$N$373,$A432)=COUNTIFS(F432:$N432,1)),E$372)+1))</f>
        <v>2</v>
      </c>
      <c r="F432" s="310">
        <f ca="1">IF($A432&lt;&gt;F$373,0,IF($A432&lt;&gt;$A431,1,MOD(F431-1+(COUNTIFS(G$373:$N$373,$A432)=COUNTIFS(G432:$N432,1)),F$372)+1))</f>
        <v>3</v>
      </c>
      <c r="G432" s="310">
        <f ca="1">IF($A432&lt;&gt;G$373,0,IF($A432&lt;&gt;$A431,1,MOD(G431-1+(COUNTIFS(H$373:$N$373,$A432)=COUNTIFS(H432:$N432,1)),G$372)+1))</f>
        <v>0</v>
      </c>
      <c r="H432" s="310">
        <f ca="1">IF($A432&lt;&gt;H$373,0,IF($A432&lt;&gt;$A431,1,MOD(H431-1+(COUNTIFS(I$373:$N$373,$A432)=COUNTIFS(I432:$N432,1)),H$372)+1))</f>
        <v>0</v>
      </c>
      <c r="I432" s="310">
        <f ca="1">IF($A432&lt;&gt;I$373,0,IF($A432&lt;&gt;$A431,1,MOD(I431-1+(COUNTIFS(N$373:$N$373,$A432)=COUNTIFS(N432:$N432,1)),I$372)+1))</f>
        <v>0</v>
      </c>
      <c r="J432" s="310"/>
      <c r="K432" s="310"/>
      <c r="L432" s="310"/>
      <c r="M432" s="310"/>
      <c r="O432">
        <v>58</v>
      </c>
      <c r="P432" s="116">
        <f t="shared" ca="1" si="916"/>
        <v>0</v>
      </c>
      <c r="Q432" s="116">
        <f t="shared" ca="1" si="917"/>
        <v>0</v>
      </c>
      <c r="R432" s="116">
        <f t="shared" ca="1" si="918"/>
        <v>0</v>
      </c>
      <c r="S432" s="116">
        <f t="shared" ca="1" si="919"/>
        <v>0.5</v>
      </c>
      <c r="T432" s="116">
        <f t="shared" ca="1" si="920"/>
        <v>0</v>
      </c>
      <c r="U432" s="116">
        <f t="shared" ca="1" si="921"/>
        <v>0</v>
      </c>
      <c r="V432" s="116">
        <f t="shared" ca="1" si="922"/>
        <v>0</v>
      </c>
      <c r="W432" s="116"/>
      <c r="X432" s="116"/>
      <c r="Y432" s="116"/>
      <c r="Z432" s="116"/>
    </row>
    <row r="433" spans="1:26" hidden="1" outlineLevel="1">
      <c r="A433">
        <f t="shared" ca="1" si="923"/>
        <v>1</v>
      </c>
      <c r="B433" t="str">
        <f t="shared" ca="1" si="906"/>
        <v>EP2 LPD3 LPS1</v>
      </c>
      <c r="C433" s="312">
        <f ca="1">IF($A433&lt;&gt;$A432,1,MOD(C432-1+(COUNTIFS(D$373:$N$373,$A433)=COUNTIFS(D433:$N433,1)),C$372)+1)</f>
        <v>2</v>
      </c>
      <c r="D433" s="310">
        <f ca="1">IF($A433&lt;&gt;D$373,0,IF($A433&lt;&gt;$A432,1,MOD(D432-1+(COUNTIFS(E$373:$N$373,$A433)=COUNTIFS(E433:$N433,1)),D$372)+1))</f>
        <v>0</v>
      </c>
      <c r="E433" s="310">
        <f ca="1">IF($A433&lt;&gt;E$373,0,IF($A433&lt;&gt;$A432,1,MOD(E432-1+(COUNTIFS(F$373:$N$373,$A433)=COUNTIFS(F433:$N433,1)),E$372)+1))</f>
        <v>3</v>
      </c>
      <c r="F433" s="310">
        <f ca="1">IF($A433&lt;&gt;F$373,0,IF($A433&lt;&gt;$A432,1,MOD(F432-1+(COUNTIFS(G$373:$N$373,$A433)=COUNTIFS(G433:$N433,1)),F$372)+1))</f>
        <v>1</v>
      </c>
      <c r="G433" s="310">
        <f ca="1">IF($A433&lt;&gt;G$373,0,IF($A433&lt;&gt;$A432,1,MOD(G432-1+(COUNTIFS(H$373:$N$373,$A433)=COUNTIFS(H433:$N433,1)),G$372)+1))</f>
        <v>0</v>
      </c>
      <c r="H433" s="310">
        <f ca="1">IF($A433&lt;&gt;H$373,0,IF($A433&lt;&gt;$A432,1,MOD(H432-1+(COUNTIFS(I$373:$N$373,$A433)=COUNTIFS(I433:$N433,1)),H$372)+1))</f>
        <v>0</v>
      </c>
      <c r="I433" s="310">
        <f ca="1">IF($A433&lt;&gt;I$373,0,IF($A433&lt;&gt;$A432,1,MOD(I432-1+(COUNTIFS(N$373:$N$373,$A433)=COUNTIFS(N433:$N433,1)),I$372)+1))</f>
        <v>0</v>
      </c>
      <c r="J433" s="310"/>
      <c r="K433" s="310"/>
      <c r="L433" s="310"/>
      <c r="M433" s="310"/>
      <c r="O433">
        <v>59</v>
      </c>
      <c r="P433" s="116">
        <f t="shared" ca="1" si="916"/>
        <v>0</v>
      </c>
      <c r="Q433" s="116">
        <f t="shared" ca="1" si="917"/>
        <v>0</v>
      </c>
      <c r="R433" s="116">
        <f t="shared" ca="1" si="918"/>
        <v>0.5</v>
      </c>
      <c r="S433" s="116">
        <f t="shared" ca="1" si="919"/>
        <v>-0.5</v>
      </c>
      <c r="T433" s="116">
        <f t="shared" ca="1" si="920"/>
        <v>0</v>
      </c>
      <c r="U433" s="116">
        <f t="shared" ca="1" si="921"/>
        <v>0</v>
      </c>
      <c r="V433" s="116">
        <f t="shared" ca="1" si="922"/>
        <v>0</v>
      </c>
      <c r="W433" s="116"/>
      <c r="X433" s="116"/>
      <c r="Y433" s="116"/>
      <c r="Z433" s="116"/>
    </row>
    <row r="434" spans="1:26" hidden="1" outlineLevel="1">
      <c r="A434">
        <f t="shared" ca="1" si="923"/>
        <v>1</v>
      </c>
      <c r="B434" t="str">
        <f t="shared" ca="1" si="906"/>
        <v>EP2 LPD3 LPS2</v>
      </c>
      <c r="C434" s="312">
        <f ca="1">IF($A434&lt;&gt;$A433,1,MOD(C433-1+(COUNTIFS(D$373:$N$373,$A434)=COUNTIFS(D434:$N434,1)),C$372)+1)</f>
        <v>2</v>
      </c>
      <c r="D434" s="310">
        <f ca="1">IF($A434&lt;&gt;D$373,0,IF($A434&lt;&gt;$A433,1,MOD(D433-1+(COUNTIFS(E$373:$N$373,$A434)=COUNTIFS(E434:$N434,1)),D$372)+1))</f>
        <v>0</v>
      </c>
      <c r="E434" s="310">
        <f ca="1">IF($A434&lt;&gt;E$373,0,IF($A434&lt;&gt;$A433,1,MOD(E433-1+(COUNTIFS(F$373:$N$373,$A434)=COUNTIFS(F434:$N434,1)),E$372)+1))</f>
        <v>3</v>
      </c>
      <c r="F434" s="310">
        <f ca="1">IF($A434&lt;&gt;F$373,0,IF($A434&lt;&gt;$A433,1,MOD(F433-1+(COUNTIFS(G$373:$N$373,$A434)=COUNTIFS(G434:$N434,1)),F$372)+1))</f>
        <v>2</v>
      </c>
      <c r="G434" s="310">
        <f ca="1">IF($A434&lt;&gt;G$373,0,IF($A434&lt;&gt;$A433,1,MOD(G433-1+(COUNTIFS(H$373:$N$373,$A434)=COUNTIFS(H434:$N434,1)),G$372)+1))</f>
        <v>0</v>
      </c>
      <c r="H434" s="310">
        <f ca="1">IF($A434&lt;&gt;H$373,0,IF($A434&lt;&gt;$A433,1,MOD(H433-1+(COUNTIFS(I$373:$N$373,$A434)=COUNTIFS(I434:$N434,1)),H$372)+1))</f>
        <v>0</v>
      </c>
      <c r="I434" s="310">
        <f ca="1">IF($A434&lt;&gt;I$373,0,IF($A434&lt;&gt;$A433,1,MOD(I433-1+(COUNTIFS(N$373:$N$373,$A434)=COUNTIFS(N434:$N434,1)),I$372)+1))</f>
        <v>0</v>
      </c>
      <c r="J434" s="310"/>
      <c r="K434" s="310"/>
      <c r="L434" s="310"/>
      <c r="M434" s="310"/>
      <c r="O434">
        <v>60</v>
      </c>
      <c r="P434" s="116">
        <f t="shared" ca="1" si="916"/>
        <v>0</v>
      </c>
      <c r="Q434" s="116">
        <f t="shared" ca="1" si="917"/>
        <v>0</v>
      </c>
      <c r="R434" s="116">
        <f t="shared" ca="1" si="918"/>
        <v>0.5</v>
      </c>
      <c r="S434" s="116">
        <f t="shared" ca="1" si="919"/>
        <v>0</v>
      </c>
      <c r="T434" s="116">
        <f t="shared" ca="1" si="920"/>
        <v>0</v>
      </c>
      <c r="U434" s="116">
        <f t="shared" ca="1" si="921"/>
        <v>0</v>
      </c>
      <c r="V434" s="116">
        <f t="shared" ca="1" si="922"/>
        <v>0</v>
      </c>
      <c r="W434" s="116"/>
      <c r="X434" s="116"/>
      <c r="Y434" s="116"/>
      <c r="Z434" s="116"/>
    </row>
    <row r="435" spans="1:26" hidden="1" outlineLevel="1">
      <c r="A435">
        <f t="shared" ca="1" si="923"/>
        <v>1</v>
      </c>
      <c r="B435" t="str">
        <f t="shared" ca="1" si="906"/>
        <v>EP2 LPD3 LPS3</v>
      </c>
      <c r="C435" s="312">
        <f ca="1">IF($A435&lt;&gt;$A434,1,MOD(C434-1+(COUNTIFS(D$373:$N$373,$A435)=COUNTIFS(D435:$N435,1)),C$372)+1)</f>
        <v>2</v>
      </c>
      <c r="D435" s="310">
        <f ca="1">IF($A435&lt;&gt;D$373,0,IF($A435&lt;&gt;$A434,1,MOD(D434-1+(COUNTIFS(E$373:$N$373,$A435)=COUNTIFS(E435:$N435,1)),D$372)+1))</f>
        <v>0</v>
      </c>
      <c r="E435" s="310">
        <f ca="1">IF($A435&lt;&gt;E$373,0,IF($A435&lt;&gt;$A434,1,MOD(E434-1+(COUNTIFS(F$373:$N$373,$A435)=COUNTIFS(F435:$N435,1)),E$372)+1))</f>
        <v>3</v>
      </c>
      <c r="F435" s="310">
        <f ca="1">IF($A435&lt;&gt;F$373,0,IF($A435&lt;&gt;$A434,1,MOD(F434-1+(COUNTIFS(G$373:$N$373,$A435)=COUNTIFS(G435:$N435,1)),F$372)+1))</f>
        <v>3</v>
      </c>
      <c r="G435" s="310">
        <f ca="1">IF($A435&lt;&gt;G$373,0,IF($A435&lt;&gt;$A434,1,MOD(G434-1+(COUNTIFS(H$373:$N$373,$A435)=COUNTIFS(H435:$N435,1)),G$372)+1))</f>
        <v>0</v>
      </c>
      <c r="H435" s="310">
        <f ca="1">IF($A435&lt;&gt;H$373,0,IF($A435&lt;&gt;$A434,1,MOD(H434-1+(COUNTIFS(I$373:$N$373,$A435)=COUNTIFS(I435:$N435,1)),H$372)+1))</f>
        <v>0</v>
      </c>
      <c r="I435" s="310">
        <f ca="1">IF($A435&lt;&gt;I$373,0,IF($A435&lt;&gt;$A434,1,MOD(I434-1+(COUNTIFS(N$373:$N$373,$A435)=COUNTIFS(N435:$N435,1)),I$372)+1))</f>
        <v>0</v>
      </c>
      <c r="J435" s="310"/>
      <c r="K435" s="310"/>
      <c r="L435" s="310"/>
      <c r="M435" s="310"/>
      <c r="O435">
        <v>61</v>
      </c>
      <c r="P435" s="116">
        <f t="shared" ca="1" si="916"/>
        <v>0</v>
      </c>
      <c r="Q435" s="116">
        <f t="shared" ca="1" si="917"/>
        <v>0</v>
      </c>
      <c r="R435" s="116">
        <f t="shared" ca="1" si="918"/>
        <v>0.5</v>
      </c>
      <c r="S435" s="116">
        <f t="shared" ca="1" si="919"/>
        <v>0.5</v>
      </c>
      <c r="T435" s="116">
        <f t="shared" ca="1" si="920"/>
        <v>0</v>
      </c>
      <c r="U435" s="116">
        <f t="shared" ca="1" si="921"/>
        <v>0</v>
      </c>
      <c r="V435" s="116">
        <f t="shared" ca="1" si="922"/>
        <v>0</v>
      </c>
      <c r="W435" s="116"/>
      <c r="X435" s="116"/>
      <c r="Y435" s="116"/>
      <c r="Z435" s="116"/>
    </row>
    <row r="436" spans="1:26" hidden="1" outlineLevel="1">
      <c r="A436">
        <f t="shared" ca="1" si="923"/>
        <v>1</v>
      </c>
      <c r="B436" t="str">
        <f t="shared" ca="1" si="906"/>
        <v>EP3 LPD1 LPS1</v>
      </c>
      <c r="C436" s="312">
        <f ca="1">IF($A436&lt;&gt;$A435,1,MOD(C435-1+(COUNTIFS(D$373:$N$373,$A436)=COUNTIFS(D436:$N436,1)),C$372)+1)</f>
        <v>3</v>
      </c>
      <c r="D436" s="310">
        <f ca="1">IF($A436&lt;&gt;D$373,0,IF($A436&lt;&gt;$A435,1,MOD(D435-1+(COUNTIFS(E$373:$N$373,$A436)=COUNTIFS(E436:$N436,1)),D$372)+1))</f>
        <v>0</v>
      </c>
      <c r="E436" s="310">
        <f ca="1">IF($A436&lt;&gt;E$373,0,IF($A436&lt;&gt;$A435,1,MOD(E435-1+(COUNTIFS(F$373:$N$373,$A436)=COUNTIFS(F436:$N436,1)),E$372)+1))</f>
        <v>1</v>
      </c>
      <c r="F436" s="310">
        <f ca="1">IF($A436&lt;&gt;F$373,0,IF($A436&lt;&gt;$A435,1,MOD(F435-1+(COUNTIFS(G$373:$N$373,$A436)=COUNTIFS(G436:$N436,1)),F$372)+1))</f>
        <v>1</v>
      </c>
      <c r="G436" s="310">
        <f ca="1">IF($A436&lt;&gt;G$373,0,IF($A436&lt;&gt;$A435,1,MOD(G435-1+(COUNTIFS(H$373:$N$373,$A436)=COUNTIFS(H436:$N436,1)),G$372)+1))</f>
        <v>0</v>
      </c>
      <c r="H436" s="310">
        <f ca="1">IF($A436&lt;&gt;H$373,0,IF($A436&lt;&gt;$A435,1,MOD(H435-1+(COUNTIFS(I$373:$N$373,$A436)=COUNTIFS(I436:$N436,1)),H$372)+1))</f>
        <v>0</v>
      </c>
      <c r="I436" s="310">
        <f ca="1">IF($A436&lt;&gt;I$373,0,IF($A436&lt;&gt;$A435,1,MOD(I435-1+(COUNTIFS(N$373:$N$373,$A436)=COUNTIFS(N436:$N436,1)),I$372)+1))</f>
        <v>0</v>
      </c>
      <c r="J436" s="310"/>
      <c r="K436" s="310"/>
      <c r="L436" s="310"/>
      <c r="M436" s="310"/>
      <c r="O436">
        <v>62</v>
      </c>
      <c r="P436" s="116">
        <f t="shared" ca="1" si="916"/>
        <v>0.5</v>
      </c>
      <c r="Q436" s="116">
        <f t="shared" ca="1" si="917"/>
        <v>0</v>
      </c>
      <c r="R436" s="116">
        <f t="shared" ca="1" si="918"/>
        <v>-0.5</v>
      </c>
      <c r="S436" s="116">
        <f t="shared" ca="1" si="919"/>
        <v>-0.5</v>
      </c>
      <c r="T436" s="116">
        <f t="shared" ca="1" si="920"/>
        <v>0</v>
      </c>
      <c r="U436" s="116">
        <f t="shared" ca="1" si="921"/>
        <v>0</v>
      </c>
      <c r="V436" s="116">
        <f t="shared" ca="1" si="922"/>
        <v>0</v>
      </c>
      <c r="W436" s="116"/>
      <c r="X436" s="116"/>
      <c r="Y436" s="116"/>
      <c r="Z436" s="116"/>
    </row>
    <row r="437" spans="1:26" hidden="1" outlineLevel="1">
      <c r="A437">
        <f t="shared" ca="1" si="923"/>
        <v>1</v>
      </c>
      <c r="B437" t="str">
        <f t="shared" ca="1" si="906"/>
        <v>EP3 LPD1 LPS2</v>
      </c>
      <c r="C437" s="312">
        <f ca="1">IF($A437&lt;&gt;$A436,1,MOD(C436-1+(COUNTIFS(D$373:$N$373,$A437)=COUNTIFS(D437:$N437,1)),C$372)+1)</f>
        <v>3</v>
      </c>
      <c r="D437" s="310">
        <f ca="1">IF($A437&lt;&gt;D$373,0,IF($A437&lt;&gt;$A436,1,MOD(D436-1+(COUNTIFS(E$373:$N$373,$A437)=COUNTIFS(E437:$N437,1)),D$372)+1))</f>
        <v>0</v>
      </c>
      <c r="E437" s="310">
        <f ca="1">IF($A437&lt;&gt;E$373,0,IF($A437&lt;&gt;$A436,1,MOD(E436-1+(COUNTIFS(F$373:$N$373,$A437)=COUNTIFS(F437:$N437,1)),E$372)+1))</f>
        <v>1</v>
      </c>
      <c r="F437" s="310">
        <f ca="1">IF($A437&lt;&gt;F$373,0,IF($A437&lt;&gt;$A436,1,MOD(F436-1+(COUNTIFS(G$373:$N$373,$A437)=COUNTIFS(G437:$N437,1)),F$372)+1))</f>
        <v>2</v>
      </c>
      <c r="G437" s="310">
        <f ca="1">IF($A437&lt;&gt;G$373,0,IF($A437&lt;&gt;$A436,1,MOD(G436-1+(COUNTIFS(H$373:$N$373,$A437)=COUNTIFS(H437:$N437,1)),G$372)+1))</f>
        <v>0</v>
      </c>
      <c r="H437" s="310">
        <f ca="1">IF($A437&lt;&gt;H$373,0,IF($A437&lt;&gt;$A436,1,MOD(H436-1+(COUNTIFS(I$373:$N$373,$A437)=COUNTIFS(I437:$N437,1)),H$372)+1))</f>
        <v>0</v>
      </c>
      <c r="I437" s="310">
        <f ca="1">IF($A437&lt;&gt;I$373,0,IF($A437&lt;&gt;$A436,1,MOD(I436-1+(COUNTIFS(N$373:$N$373,$A437)=COUNTIFS(N437:$N437,1)),I$372)+1))</f>
        <v>0</v>
      </c>
      <c r="J437" s="310"/>
      <c r="K437" s="310"/>
      <c r="L437" s="310"/>
      <c r="M437" s="310"/>
      <c r="O437">
        <v>63</v>
      </c>
      <c r="P437" s="116">
        <f t="shared" ca="1" si="916"/>
        <v>0.5</v>
      </c>
      <c r="Q437" s="116">
        <f t="shared" ca="1" si="917"/>
        <v>0</v>
      </c>
      <c r="R437" s="116">
        <f t="shared" ca="1" si="918"/>
        <v>-0.5</v>
      </c>
      <c r="S437" s="116">
        <f t="shared" ca="1" si="919"/>
        <v>0</v>
      </c>
      <c r="T437" s="116">
        <f t="shared" ca="1" si="920"/>
        <v>0</v>
      </c>
      <c r="U437" s="116">
        <f t="shared" ca="1" si="921"/>
        <v>0</v>
      </c>
      <c r="V437" s="116">
        <f t="shared" ca="1" si="922"/>
        <v>0</v>
      </c>
      <c r="W437" s="116"/>
      <c r="X437" s="116"/>
      <c r="Y437" s="116"/>
      <c r="Z437" s="116"/>
    </row>
    <row r="438" spans="1:26" hidden="1" outlineLevel="1">
      <c r="A438">
        <f t="shared" ca="1" si="923"/>
        <v>1</v>
      </c>
      <c r="B438" t="str">
        <f t="shared" ca="1" si="906"/>
        <v>EP3 LPD1 LPS3</v>
      </c>
      <c r="C438" s="312">
        <f ca="1">IF($A438&lt;&gt;$A437,1,MOD(C437-1+(COUNTIFS(D$373:$N$373,$A438)=COUNTIFS(D438:$N438,1)),C$372)+1)</f>
        <v>3</v>
      </c>
      <c r="D438" s="310">
        <f ca="1">IF($A438&lt;&gt;D$373,0,IF($A438&lt;&gt;$A437,1,MOD(D437-1+(COUNTIFS(E$373:$N$373,$A438)=COUNTIFS(E438:$N438,1)),D$372)+1))</f>
        <v>0</v>
      </c>
      <c r="E438" s="310">
        <f ca="1">IF($A438&lt;&gt;E$373,0,IF($A438&lt;&gt;$A437,1,MOD(E437-1+(COUNTIFS(F$373:$N$373,$A438)=COUNTIFS(F438:$N438,1)),E$372)+1))</f>
        <v>1</v>
      </c>
      <c r="F438" s="310">
        <f ca="1">IF($A438&lt;&gt;F$373,0,IF($A438&lt;&gt;$A437,1,MOD(F437-1+(COUNTIFS(G$373:$N$373,$A438)=COUNTIFS(G438:$N438,1)),F$372)+1))</f>
        <v>3</v>
      </c>
      <c r="G438" s="310">
        <f ca="1">IF($A438&lt;&gt;G$373,0,IF($A438&lt;&gt;$A437,1,MOD(G437-1+(COUNTIFS(H$373:$N$373,$A438)=COUNTIFS(H438:$N438,1)),G$372)+1))</f>
        <v>0</v>
      </c>
      <c r="H438" s="310">
        <f ca="1">IF($A438&lt;&gt;H$373,0,IF($A438&lt;&gt;$A437,1,MOD(H437-1+(COUNTIFS(I$373:$N$373,$A438)=COUNTIFS(I438:$N438,1)),H$372)+1))</f>
        <v>0</v>
      </c>
      <c r="I438" s="310">
        <f ca="1">IF($A438&lt;&gt;I$373,0,IF($A438&lt;&gt;$A437,1,MOD(I437-1+(COUNTIFS(N$373:$N$373,$A438)=COUNTIFS(N438:$N438,1)),I$372)+1))</f>
        <v>0</v>
      </c>
      <c r="J438" s="310"/>
      <c r="K438" s="310"/>
      <c r="L438" s="310"/>
      <c r="M438" s="310"/>
      <c r="O438">
        <v>64</v>
      </c>
      <c r="P438" s="116">
        <f t="shared" ca="1" si="916"/>
        <v>0.5</v>
      </c>
      <c r="Q438" s="116">
        <f t="shared" ca="1" si="917"/>
        <v>0</v>
      </c>
      <c r="R438" s="116">
        <f t="shared" ca="1" si="918"/>
        <v>-0.5</v>
      </c>
      <c r="S438" s="116">
        <f t="shared" ca="1" si="919"/>
        <v>0.5</v>
      </c>
      <c r="T438" s="116">
        <f t="shared" ca="1" si="920"/>
        <v>0</v>
      </c>
      <c r="U438" s="116">
        <f t="shared" ca="1" si="921"/>
        <v>0</v>
      </c>
      <c r="V438" s="116">
        <f t="shared" ca="1" si="922"/>
        <v>0</v>
      </c>
      <c r="W438" s="116"/>
      <c r="X438" s="116"/>
      <c r="Y438" s="116"/>
      <c r="Z438" s="116"/>
    </row>
    <row r="439" spans="1:26" hidden="1" outlineLevel="1">
      <c r="A439">
        <f t="shared" ca="1" si="923"/>
        <v>1</v>
      </c>
      <c r="B439" t="str">
        <f t="shared" ref="B439:B502" ca="1" si="924">"EP"&amp;$C439&amp;IF($A439=0," LPAll"&amp;$D439,"")&amp;IF($A439=1," LPD"&amp;$E439&amp;" LPS"&amp;$F439,"")&amp;IF($A439=2," LPD"&amp;$G439&amp;" LPS"&amp;$H439&amp;" LPM"&amp;$I439,"")</f>
        <v>EP3 LPD2 LPS1</v>
      </c>
      <c r="C439" s="312">
        <f ca="1">IF($A439&lt;&gt;$A438,1,MOD(C438-1+(COUNTIFS(D$373:$N$373,$A439)=COUNTIFS(D439:$N439,1)),C$372)+1)</f>
        <v>3</v>
      </c>
      <c r="D439" s="310">
        <f ca="1">IF($A439&lt;&gt;D$373,0,IF($A439&lt;&gt;$A438,1,MOD(D438-1+(COUNTIFS(E$373:$N$373,$A439)=COUNTIFS(E439:$N439,1)),D$372)+1))</f>
        <v>0</v>
      </c>
      <c r="E439" s="310">
        <f ca="1">IF($A439&lt;&gt;E$373,0,IF($A439&lt;&gt;$A438,1,MOD(E438-1+(COUNTIFS(F$373:$N$373,$A439)=COUNTIFS(F439:$N439,1)),E$372)+1))</f>
        <v>2</v>
      </c>
      <c r="F439" s="310">
        <f ca="1">IF($A439&lt;&gt;F$373,0,IF($A439&lt;&gt;$A438,1,MOD(F438-1+(COUNTIFS(G$373:$N$373,$A439)=COUNTIFS(G439:$N439,1)),F$372)+1))</f>
        <v>1</v>
      </c>
      <c r="G439" s="310">
        <f ca="1">IF($A439&lt;&gt;G$373,0,IF($A439&lt;&gt;$A438,1,MOD(G438-1+(COUNTIFS(H$373:$N$373,$A439)=COUNTIFS(H439:$N439,1)),G$372)+1))</f>
        <v>0</v>
      </c>
      <c r="H439" s="310">
        <f ca="1">IF($A439&lt;&gt;H$373,0,IF($A439&lt;&gt;$A438,1,MOD(H438-1+(COUNTIFS(I$373:$N$373,$A439)=COUNTIFS(I439:$N439,1)),H$372)+1))</f>
        <v>0</v>
      </c>
      <c r="I439" s="310">
        <f ca="1">IF($A439&lt;&gt;I$373,0,IF($A439&lt;&gt;$A438,1,MOD(I438-1+(COUNTIFS(N$373:$N$373,$A439)=COUNTIFS(N439:$N439,1)),I$372)+1))</f>
        <v>0</v>
      </c>
      <c r="J439" s="310"/>
      <c r="K439" s="310"/>
      <c r="L439" s="310"/>
      <c r="M439" s="310"/>
      <c r="O439">
        <v>65</v>
      </c>
      <c r="P439" s="116">
        <f t="shared" ref="P439:P454" ca="1" si="925">IF(C439=0,0,INDEX(C$365:C$368,C439,1))</f>
        <v>0.5</v>
      </c>
      <c r="Q439" s="116">
        <f t="shared" ref="Q439:Q454" ca="1" si="926">IF(D439=0,0,INDEX(D$365:D$368,D439,1))</f>
        <v>0</v>
      </c>
      <c r="R439" s="116">
        <f t="shared" ref="R439:R454" ca="1" si="927">IF(E439=0,0,INDEX(E$365:E$368,E439,1))</f>
        <v>0</v>
      </c>
      <c r="S439" s="116">
        <f t="shared" ref="S439:S454" ca="1" si="928">IF(F439=0,0,INDEX(F$365:F$368,F439,1))</f>
        <v>-0.5</v>
      </c>
      <c r="T439" s="116">
        <f t="shared" ref="T439:T454" ca="1" si="929">IF(G439=0,0,INDEX(G$365:G$368,G439,1))</f>
        <v>0</v>
      </c>
      <c r="U439" s="116">
        <f t="shared" ref="U439:U454" ca="1" si="930">IF(H439=0,0,INDEX(H$365:H$368,H439,1))</f>
        <v>0</v>
      </c>
      <c r="V439" s="116">
        <f t="shared" ref="V439:V454" ca="1" si="931">IF(I439=0,0,INDEX(I$365:I$368,I439,1))</f>
        <v>0</v>
      </c>
      <c r="W439" s="116"/>
      <c r="X439" s="116"/>
      <c r="Y439" s="116"/>
      <c r="Z439" s="116"/>
    </row>
    <row r="440" spans="1:26" hidden="1" outlineLevel="1">
      <c r="A440">
        <f t="shared" ca="1" si="923"/>
        <v>1</v>
      </c>
      <c r="B440" t="str">
        <f t="shared" ca="1" si="924"/>
        <v>EP3 LPD2 LPS2</v>
      </c>
      <c r="C440" s="312">
        <f ca="1">IF($A440&lt;&gt;$A439,1,MOD(C439-1+(COUNTIFS(D$373:$N$373,$A440)=COUNTIFS(D440:$N440,1)),C$372)+1)</f>
        <v>3</v>
      </c>
      <c r="D440" s="310">
        <f ca="1">IF($A440&lt;&gt;D$373,0,IF($A440&lt;&gt;$A439,1,MOD(D439-1+(COUNTIFS(E$373:$N$373,$A440)=COUNTIFS(E440:$N440,1)),D$372)+1))</f>
        <v>0</v>
      </c>
      <c r="E440" s="310">
        <f ca="1">IF($A440&lt;&gt;E$373,0,IF($A440&lt;&gt;$A439,1,MOD(E439-1+(COUNTIFS(F$373:$N$373,$A440)=COUNTIFS(F440:$N440,1)),E$372)+1))</f>
        <v>2</v>
      </c>
      <c r="F440" s="310">
        <f ca="1">IF($A440&lt;&gt;F$373,0,IF($A440&lt;&gt;$A439,1,MOD(F439-1+(COUNTIFS(G$373:$N$373,$A440)=COUNTIFS(G440:$N440,1)),F$372)+1))</f>
        <v>2</v>
      </c>
      <c r="G440" s="310">
        <f ca="1">IF($A440&lt;&gt;G$373,0,IF($A440&lt;&gt;$A439,1,MOD(G439-1+(COUNTIFS(H$373:$N$373,$A440)=COUNTIFS(H440:$N440,1)),G$372)+1))</f>
        <v>0</v>
      </c>
      <c r="H440" s="310">
        <f ca="1">IF($A440&lt;&gt;H$373,0,IF($A440&lt;&gt;$A439,1,MOD(H439-1+(COUNTIFS(I$373:$N$373,$A440)=COUNTIFS(I440:$N440,1)),H$372)+1))</f>
        <v>0</v>
      </c>
      <c r="I440" s="310">
        <f ca="1">IF($A440&lt;&gt;I$373,0,IF($A440&lt;&gt;$A439,1,MOD(I439-1+(COUNTIFS(N$373:$N$373,$A440)=COUNTIFS(N440:$N440,1)),I$372)+1))</f>
        <v>0</v>
      </c>
      <c r="J440" s="310"/>
      <c r="K440" s="310"/>
      <c r="L440" s="310"/>
      <c r="M440" s="310"/>
      <c r="O440">
        <v>66</v>
      </c>
      <c r="P440" s="116">
        <f t="shared" ca="1" si="925"/>
        <v>0.5</v>
      </c>
      <c r="Q440" s="116">
        <f t="shared" ca="1" si="926"/>
        <v>0</v>
      </c>
      <c r="R440" s="116">
        <f t="shared" ca="1" si="927"/>
        <v>0</v>
      </c>
      <c r="S440" s="116">
        <f t="shared" ca="1" si="928"/>
        <v>0</v>
      </c>
      <c r="T440" s="116">
        <f t="shared" ca="1" si="929"/>
        <v>0</v>
      </c>
      <c r="U440" s="116">
        <f t="shared" ca="1" si="930"/>
        <v>0</v>
      </c>
      <c r="V440" s="116">
        <f t="shared" ca="1" si="931"/>
        <v>0</v>
      </c>
      <c r="W440" s="116"/>
      <c r="X440" s="116"/>
      <c r="Y440" s="116"/>
      <c r="Z440" s="116"/>
    </row>
    <row r="441" spans="1:26" hidden="1" outlineLevel="1">
      <c r="A441">
        <f t="shared" ca="1" si="923"/>
        <v>1</v>
      </c>
      <c r="B441" t="str">
        <f t="shared" ca="1" si="924"/>
        <v>EP3 LPD2 LPS3</v>
      </c>
      <c r="C441" s="312">
        <f ca="1">IF($A441&lt;&gt;$A440,1,MOD(C440-1+(COUNTIFS(D$373:$N$373,$A441)=COUNTIFS(D441:$N441,1)),C$372)+1)</f>
        <v>3</v>
      </c>
      <c r="D441" s="310">
        <f ca="1">IF($A441&lt;&gt;D$373,0,IF($A441&lt;&gt;$A440,1,MOD(D440-1+(COUNTIFS(E$373:$N$373,$A441)=COUNTIFS(E441:$N441,1)),D$372)+1))</f>
        <v>0</v>
      </c>
      <c r="E441" s="310">
        <f ca="1">IF($A441&lt;&gt;E$373,0,IF($A441&lt;&gt;$A440,1,MOD(E440-1+(COUNTIFS(F$373:$N$373,$A441)=COUNTIFS(F441:$N441,1)),E$372)+1))</f>
        <v>2</v>
      </c>
      <c r="F441" s="310">
        <f ca="1">IF($A441&lt;&gt;F$373,0,IF($A441&lt;&gt;$A440,1,MOD(F440-1+(COUNTIFS(G$373:$N$373,$A441)=COUNTIFS(G441:$N441,1)),F$372)+1))</f>
        <v>3</v>
      </c>
      <c r="G441" s="310">
        <f ca="1">IF($A441&lt;&gt;G$373,0,IF($A441&lt;&gt;$A440,1,MOD(G440-1+(COUNTIFS(H$373:$N$373,$A441)=COUNTIFS(H441:$N441,1)),G$372)+1))</f>
        <v>0</v>
      </c>
      <c r="H441" s="310">
        <f ca="1">IF($A441&lt;&gt;H$373,0,IF($A441&lt;&gt;$A440,1,MOD(H440-1+(COUNTIFS(I$373:$N$373,$A441)=COUNTIFS(I441:$N441,1)),H$372)+1))</f>
        <v>0</v>
      </c>
      <c r="I441" s="310">
        <f ca="1">IF($A441&lt;&gt;I$373,0,IF($A441&lt;&gt;$A440,1,MOD(I440-1+(COUNTIFS(N$373:$N$373,$A441)=COUNTIFS(N441:$N441,1)),I$372)+1))</f>
        <v>0</v>
      </c>
      <c r="J441" s="310"/>
      <c r="K441" s="310"/>
      <c r="L441" s="310"/>
      <c r="M441" s="310"/>
      <c r="O441">
        <v>67</v>
      </c>
      <c r="P441" s="116">
        <f t="shared" ca="1" si="925"/>
        <v>0.5</v>
      </c>
      <c r="Q441" s="116">
        <f t="shared" ca="1" si="926"/>
        <v>0</v>
      </c>
      <c r="R441" s="116">
        <f t="shared" ca="1" si="927"/>
        <v>0</v>
      </c>
      <c r="S441" s="116">
        <f t="shared" ca="1" si="928"/>
        <v>0.5</v>
      </c>
      <c r="T441" s="116">
        <f t="shared" ca="1" si="929"/>
        <v>0</v>
      </c>
      <c r="U441" s="116">
        <f t="shared" ca="1" si="930"/>
        <v>0</v>
      </c>
      <c r="V441" s="116">
        <f t="shared" ca="1" si="931"/>
        <v>0</v>
      </c>
      <c r="W441" s="116"/>
      <c r="X441" s="116"/>
      <c r="Y441" s="116"/>
      <c r="Z441" s="116"/>
    </row>
    <row r="442" spans="1:26" hidden="1" outlineLevel="1">
      <c r="A442">
        <f t="shared" ca="1" si="923"/>
        <v>1</v>
      </c>
      <c r="B442" t="str">
        <f t="shared" ca="1" si="924"/>
        <v>EP3 LPD3 LPS1</v>
      </c>
      <c r="C442" s="312">
        <f ca="1">IF($A442&lt;&gt;$A441,1,MOD(C441-1+(COUNTIFS(D$373:$N$373,$A442)=COUNTIFS(D442:$N442,1)),C$372)+1)</f>
        <v>3</v>
      </c>
      <c r="D442" s="310">
        <f ca="1">IF($A442&lt;&gt;D$373,0,IF($A442&lt;&gt;$A441,1,MOD(D441-1+(COUNTIFS(E$373:$N$373,$A442)=COUNTIFS(E442:$N442,1)),D$372)+1))</f>
        <v>0</v>
      </c>
      <c r="E442" s="310">
        <f ca="1">IF($A442&lt;&gt;E$373,0,IF($A442&lt;&gt;$A441,1,MOD(E441-1+(COUNTIFS(F$373:$N$373,$A442)=COUNTIFS(F442:$N442,1)),E$372)+1))</f>
        <v>3</v>
      </c>
      <c r="F442" s="310">
        <f ca="1">IF($A442&lt;&gt;F$373,0,IF($A442&lt;&gt;$A441,1,MOD(F441-1+(COUNTIFS(G$373:$N$373,$A442)=COUNTIFS(G442:$N442,1)),F$372)+1))</f>
        <v>1</v>
      </c>
      <c r="G442" s="310">
        <f ca="1">IF($A442&lt;&gt;G$373,0,IF($A442&lt;&gt;$A441,1,MOD(G441-1+(COUNTIFS(H$373:$N$373,$A442)=COUNTIFS(H442:$N442,1)),G$372)+1))</f>
        <v>0</v>
      </c>
      <c r="H442" s="310">
        <f ca="1">IF($A442&lt;&gt;H$373,0,IF($A442&lt;&gt;$A441,1,MOD(H441-1+(COUNTIFS(I$373:$N$373,$A442)=COUNTIFS(I442:$N442,1)),H$372)+1))</f>
        <v>0</v>
      </c>
      <c r="I442" s="310">
        <f ca="1">IF($A442&lt;&gt;I$373,0,IF($A442&lt;&gt;$A441,1,MOD(I441-1+(COUNTIFS(N$373:$N$373,$A442)=COUNTIFS(N442:$N442,1)),I$372)+1))</f>
        <v>0</v>
      </c>
      <c r="J442" s="310"/>
      <c r="K442" s="310"/>
      <c r="L442" s="310"/>
      <c r="M442" s="310"/>
      <c r="O442">
        <v>68</v>
      </c>
      <c r="P442" s="116">
        <f t="shared" ca="1" si="925"/>
        <v>0.5</v>
      </c>
      <c r="Q442" s="116">
        <f t="shared" ca="1" si="926"/>
        <v>0</v>
      </c>
      <c r="R442" s="116">
        <f t="shared" ca="1" si="927"/>
        <v>0.5</v>
      </c>
      <c r="S442" s="116">
        <f t="shared" ca="1" si="928"/>
        <v>-0.5</v>
      </c>
      <c r="T442" s="116">
        <f t="shared" ca="1" si="929"/>
        <v>0</v>
      </c>
      <c r="U442" s="116">
        <f t="shared" ca="1" si="930"/>
        <v>0</v>
      </c>
      <c r="V442" s="116">
        <f t="shared" ca="1" si="931"/>
        <v>0</v>
      </c>
      <c r="W442" s="116"/>
      <c r="X442" s="116"/>
      <c r="Y442" s="116"/>
      <c r="Z442" s="116"/>
    </row>
    <row r="443" spans="1:26" hidden="1" outlineLevel="1">
      <c r="A443">
        <f t="shared" ca="1" si="923"/>
        <v>1</v>
      </c>
      <c r="B443" t="str">
        <f t="shared" ca="1" si="924"/>
        <v>EP3 LPD3 LPS2</v>
      </c>
      <c r="C443" s="312">
        <f ca="1">IF($A443&lt;&gt;$A442,1,MOD(C442-1+(COUNTIFS(D$373:$N$373,$A443)=COUNTIFS(D443:$N443,1)),C$372)+1)</f>
        <v>3</v>
      </c>
      <c r="D443" s="310">
        <f ca="1">IF($A443&lt;&gt;D$373,0,IF($A443&lt;&gt;$A442,1,MOD(D442-1+(COUNTIFS(E$373:$N$373,$A443)=COUNTIFS(E443:$N443,1)),D$372)+1))</f>
        <v>0</v>
      </c>
      <c r="E443" s="310">
        <f ca="1">IF($A443&lt;&gt;E$373,0,IF($A443&lt;&gt;$A442,1,MOD(E442-1+(COUNTIFS(F$373:$N$373,$A443)=COUNTIFS(F443:$N443,1)),E$372)+1))</f>
        <v>3</v>
      </c>
      <c r="F443" s="310">
        <f ca="1">IF($A443&lt;&gt;F$373,0,IF($A443&lt;&gt;$A442,1,MOD(F442-1+(COUNTIFS(G$373:$N$373,$A443)=COUNTIFS(G443:$N443,1)),F$372)+1))</f>
        <v>2</v>
      </c>
      <c r="G443" s="310">
        <f ca="1">IF($A443&lt;&gt;G$373,0,IF($A443&lt;&gt;$A442,1,MOD(G442-1+(COUNTIFS(H$373:$N$373,$A443)=COUNTIFS(H443:$N443,1)),G$372)+1))</f>
        <v>0</v>
      </c>
      <c r="H443" s="310">
        <f ca="1">IF($A443&lt;&gt;H$373,0,IF($A443&lt;&gt;$A442,1,MOD(H442-1+(COUNTIFS(I$373:$N$373,$A443)=COUNTIFS(I443:$N443,1)),H$372)+1))</f>
        <v>0</v>
      </c>
      <c r="I443" s="310">
        <f ca="1">IF($A443&lt;&gt;I$373,0,IF($A443&lt;&gt;$A442,1,MOD(I442-1+(COUNTIFS(N$373:$N$373,$A443)=COUNTIFS(N443:$N443,1)),I$372)+1))</f>
        <v>0</v>
      </c>
      <c r="J443" s="310"/>
      <c r="K443" s="310"/>
      <c r="L443" s="310"/>
      <c r="M443" s="310"/>
      <c r="O443">
        <v>69</v>
      </c>
      <c r="P443" s="116">
        <f t="shared" ca="1" si="925"/>
        <v>0.5</v>
      </c>
      <c r="Q443" s="116">
        <f t="shared" ca="1" si="926"/>
        <v>0</v>
      </c>
      <c r="R443" s="116">
        <f t="shared" ca="1" si="927"/>
        <v>0.5</v>
      </c>
      <c r="S443" s="116">
        <f t="shared" ca="1" si="928"/>
        <v>0</v>
      </c>
      <c r="T443" s="116">
        <f t="shared" ca="1" si="929"/>
        <v>0</v>
      </c>
      <c r="U443" s="116">
        <f t="shared" ca="1" si="930"/>
        <v>0</v>
      </c>
      <c r="V443" s="116">
        <f t="shared" ca="1" si="931"/>
        <v>0</v>
      </c>
      <c r="W443" s="116"/>
      <c r="X443" s="116"/>
      <c r="Y443" s="116"/>
      <c r="Z443" s="116"/>
    </row>
    <row r="444" spans="1:26" hidden="1" outlineLevel="1">
      <c r="A444">
        <f t="shared" ca="1" si="923"/>
        <v>1</v>
      </c>
      <c r="B444" t="str">
        <f t="shared" ca="1" si="924"/>
        <v>EP3 LPD3 LPS3</v>
      </c>
      <c r="C444" s="312">
        <f ca="1">IF($A444&lt;&gt;$A443,1,MOD(C443-1+(COUNTIFS(D$373:$N$373,$A444)=COUNTIFS(D444:$N444,1)),C$372)+1)</f>
        <v>3</v>
      </c>
      <c r="D444" s="310">
        <f ca="1">IF($A444&lt;&gt;D$373,0,IF($A444&lt;&gt;$A443,1,MOD(D443-1+(COUNTIFS(E$373:$N$373,$A444)=COUNTIFS(E444:$N444,1)),D$372)+1))</f>
        <v>0</v>
      </c>
      <c r="E444" s="310">
        <f ca="1">IF($A444&lt;&gt;E$373,0,IF($A444&lt;&gt;$A443,1,MOD(E443-1+(COUNTIFS(F$373:$N$373,$A444)=COUNTIFS(F444:$N444,1)),E$372)+1))</f>
        <v>3</v>
      </c>
      <c r="F444" s="310">
        <f ca="1">IF($A444&lt;&gt;F$373,0,IF($A444&lt;&gt;$A443,1,MOD(F443-1+(COUNTIFS(G$373:$N$373,$A444)=COUNTIFS(G444:$N444,1)),F$372)+1))</f>
        <v>3</v>
      </c>
      <c r="G444" s="310">
        <f ca="1">IF($A444&lt;&gt;G$373,0,IF($A444&lt;&gt;$A443,1,MOD(G443-1+(COUNTIFS(H$373:$N$373,$A444)=COUNTIFS(H444:$N444,1)),G$372)+1))</f>
        <v>0</v>
      </c>
      <c r="H444" s="310">
        <f ca="1">IF($A444&lt;&gt;H$373,0,IF($A444&lt;&gt;$A443,1,MOD(H443-1+(COUNTIFS(I$373:$N$373,$A444)=COUNTIFS(I444:$N444,1)),H$372)+1))</f>
        <v>0</v>
      </c>
      <c r="I444" s="310">
        <f ca="1">IF($A444&lt;&gt;I$373,0,IF($A444&lt;&gt;$A443,1,MOD(I443-1+(COUNTIFS(N$373:$N$373,$A444)=COUNTIFS(N444:$N444,1)),I$372)+1))</f>
        <v>0</v>
      </c>
      <c r="J444" s="310"/>
      <c r="K444" s="310"/>
      <c r="L444" s="310"/>
      <c r="M444" s="310"/>
      <c r="O444">
        <v>70</v>
      </c>
      <c r="P444" s="116">
        <f t="shared" ca="1" si="925"/>
        <v>0.5</v>
      </c>
      <c r="Q444" s="116">
        <f t="shared" ca="1" si="926"/>
        <v>0</v>
      </c>
      <c r="R444" s="116">
        <f t="shared" ca="1" si="927"/>
        <v>0.5</v>
      </c>
      <c r="S444" s="116">
        <f t="shared" ca="1" si="928"/>
        <v>0.5</v>
      </c>
      <c r="T444" s="116">
        <f t="shared" ca="1" si="929"/>
        <v>0</v>
      </c>
      <c r="U444" s="116">
        <f t="shared" ca="1" si="930"/>
        <v>0</v>
      </c>
      <c r="V444" s="116">
        <f t="shared" ca="1" si="931"/>
        <v>0</v>
      </c>
      <c r="W444" s="116"/>
      <c r="X444" s="116"/>
      <c r="Y444" s="116"/>
      <c r="Z444" s="116"/>
    </row>
    <row r="445" spans="1:26" hidden="1" outlineLevel="1">
      <c r="A445">
        <f t="shared" ca="1" si="923"/>
        <v>1</v>
      </c>
      <c r="B445" t="str">
        <f t="shared" ca="1" si="924"/>
        <v>EP1 LPD1 LPS1</v>
      </c>
      <c r="C445" s="312">
        <f ca="1">IF($A445&lt;&gt;$A444,1,MOD(C444-1+(COUNTIFS(D$373:$N$373,$A445)=COUNTIFS(D445:$N445,1)),C$372)+1)</f>
        <v>1</v>
      </c>
      <c r="D445" s="310">
        <f ca="1">IF($A445&lt;&gt;D$373,0,IF($A445&lt;&gt;$A444,1,MOD(D444-1+(COUNTIFS(E$373:$N$373,$A445)=COUNTIFS(E445:$N445,1)),D$372)+1))</f>
        <v>0</v>
      </c>
      <c r="E445" s="310">
        <f ca="1">IF($A445&lt;&gt;E$373,0,IF($A445&lt;&gt;$A444,1,MOD(E444-1+(COUNTIFS(F$373:$N$373,$A445)=COUNTIFS(F445:$N445,1)),E$372)+1))</f>
        <v>1</v>
      </c>
      <c r="F445" s="310">
        <f ca="1">IF($A445&lt;&gt;F$373,0,IF($A445&lt;&gt;$A444,1,MOD(F444-1+(COUNTIFS(G$373:$N$373,$A445)=COUNTIFS(G445:$N445,1)),F$372)+1))</f>
        <v>1</v>
      </c>
      <c r="G445" s="310">
        <f ca="1">IF($A445&lt;&gt;G$373,0,IF($A445&lt;&gt;$A444,1,MOD(G444-1+(COUNTIFS(H$373:$N$373,$A445)=COUNTIFS(H445:$N445,1)),G$372)+1))</f>
        <v>0</v>
      </c>
      <c r="H445" s="310">
        <f ca="1">IF($A445&lt;&gt;H$373,0,IF($A445&lt;&gt;$A444,1,MOD(H444-1+(COUNTIFS(I$373:$N$373,$A445)=COUNTIFS(I445:$N445,1)),H$372)+1))</f>
        <v>0</v>
      </c>
      <c r="I445" s="310">
        <f ca="1">IF($A445&lt;&gt;I$373,0,IF($A445&lt;&gt;$A444,1,MOD(I444-1+(COUNTIFS(N$373:$N$373,$A445)=COUNTIFS(N445:$N445,1)),I$372)+1))</f>
        <v>0</v>
      </c>
      <c r="J445" s="310"/>
      <c r="K445" s="310"/>
      <c r="L445" s="310"/>
      <c r="M445" s="310"/>
      <c r="O445">
        <v>71</v>
      </c>
      <c r="P445" s="116">
        <f t="shared" ca="1" si="925"/>
        <v>-0.5</v>
      </c>
      <c r="Q445" s="116">
        <f t="shared" ca="1" si="926"/>
        <v>0</v>
      </c>
      <c r="R445" s="116">
        <f t="shared" ca="1" si="927"/>
        <v>-0.5</v>
      </c>
      <c r="S445" s="116">
        <f t="shared" ca="1" si="928"/>
        <v>-0.5</v>
      </c>
      <c r="T445" s="116">
        <f t="shared" ca="1" si="929"/>
        <v>0</v>
      </c>
      <c r="U445" s="116">
        <f t="shared" ca="1" si="930"/>
        <v>0</v>
      </c>
      <c r="V445" s="116">
        <f t="shared" ca="1" si="931"/>
        <v>0</v>
      </c>
      <c r="W445" s="116"/>
      <c r="X445" s="116"/>
      <c r="Y445" s="116"/>
      <c r="Z445" s="116"/>
    </row>
    <row r="446" spans="1:26" hidden="1" outlineLevel="1">
      <c r="A446">
        <f t="shared" ca="1" si="923"/>
        <v>1</v>
      </c>
      <c r="B446" t="str">
        <f t="shared" ca="1" si="924"/>
        <v>EP1 LPD1 LPS2</v>
      </c>
      <c r="C446" s="312">
        <f ca="1">IF($A446&lt;&gt;$A445,1,MOD(C445-1+(COUNTIFS(D$373:$N$373,$A446)=COUNTIFS(D446:$N446,1)),C$372)+1)</f>
        <v>1</v>
      </c>
      <c r="D446" s="310">
        <f ca="1">IF($A446&lt;&gt;D$373,0,IF($A446&lt;&gt;$A445,1,MOD(D445-1+(COUNTIFS(E$373:$N$373,$A446)=COUNTIFS(E446:$N446,1)),D$372)+1))</f>
        <v>0</v>
      </c>
      <c r="E446" s="310">
        <f ca="1">IF($A446&lt;&gt;E$373,0,IF($A446&lt;&gt;$A445,1,MOD(E445-1+(COUNTIFS(F$373:$N$373,$A446)=COUNTIFS(F446:$N446,1)),E$372)+1))</f>
        <v>1</v>
      </c>
      <c r="F446" s="310">
        <f ca="1">IF($A446&lt;&gt;F$373,0,IF($A446&lt;&gt;$A445,1,MOD(F445-1+(COUNTIFS(G$373:$N$373,$A446)=COUNTIFS(G446:$N446,1)),F$372)+1))</f>
        <v>2</v>
      </c>
      <c r="G446" s="310">
        <f ca="1">IF($A446&lt;&gt;G$373,0,IF($A446&lt;&gt;$A445,1,MOD(G445-1+(COUNTIFS(H$373:$N$373,$A446)=COUNTIFS(H446:$N446,1)),G$372)+1))</f>
        <v>0</v>
      </c>
      <c r="H446" s="310">
        <f ca="1">IF($A446&lt;&gt;H$373,0,IF($A446&lt;&gt;$A445,1,MOD(H445-1+(COUNTIFS(I$373:$N$373,$A446)=COUNTIFS(I446:$N446,1)),H$372)+1))</f>
        <v>0</v>
      </c>
      <c r="I446" s="310">
        <f ca="1">IF($A446&lt;&gt;I$373,0,IF($A446&lt;&gt;$A445,1,MOD(I445-1+(COUNTIFS(N$373:$N$373,$A446)=COUNTIFS(N446:$N446,1)),I$372)+1))</f>
        <v>0</v>
      </c>
      <c r="J446" s="310"/>
      <c r="K446" s="310"/>
      <c r="L446" s="310"/>
      <c r="M446" s="310"/>
      <c r="O446">
        <v>72</v>
      </c>
      <c r="P446" s="116">
        <f t="shared" ca="1" si="925"/>
        <v>-0.5</v>
      </c>
      <c r="Q446" s="116">
        <f t="shared" ca="1" si="926"/>
        <v>0</v>
      </c>
      <c r="R446" s="116">
        <f t="shared" ca="1" si="927"/>
        <v>-0.5</v>
      </c>
      <c r="S446" s="116">
        <f t="shared" ca="1" si="928"/>
        <v>0</v>
      </c>
      <c r="T446" s="116">
        <f t="shared" ca="1" si="929"/>
        <v>0</v>
      </c>
      <c r="U446" s="116">
        <f t="shared" ca="1" si="930"/>
        <v>0</v>
      </c>
      <c r="V446" s="116">
        <f t="shared" ca="1" si="931"/>
        <v>0</v>
      </c>
      <c r="W446" s="116"/>
      <c r="X446" s="116"/>
      <c r="Y446" s="116"/>
      <c r="Z446" s="116"/>
    </row>
    <row r="447" spans="1:26" hidden="1" outlineLevel="1">
      <c r="A447">
        <f t="shared" ca="1" si="923"/>
        <v>1</v>
      </c>
      <c r="B447" t="str">
        <f t="shared" ca="1" si="924"/>
        <v>EP1 LPD1 LPS3</v>
      </c>
      <c r="C447" s="312">
        <f ca="1">IF($A447&lt;&gt;$A446,1,MOD(C446-1+(COUNTIFS(D$373:$N$373,$A447)=COUNTIFS(D447:$N447,1)),C$372)+1)</f>
        <v>1</v>
      </c>
      <c r="D447" s="310">
        <f ca="1">IF($A447&lt;&gt;D$373,0,IF($A447&lt;&gt;$A446,1,MOD(D446-1+(COUNTIFS(E$373:$N$373,$A447)=COUNTIFS(E447:$N447,1)),D$372)+1))</f>
        <v>0</v>
      </c>
      <c r="E447" s="310">
        <f ca="1">IF($A447&lt;&gt;E$373,0,IF($A447&lt;&gt;$A446,1,MOD(E446-1+(COUNTIFS(F$373:$N$373,$A447)=COUNTIFS(F447:$N447,1)),E$372)+1))</f>
        <v>1</v>
      </c>
      <c r="F447" s="310">
        <f ca="1">IF($A447&lt;&gt;F$373,0,IF($A447&lt;&gt;$A446,1,MOD(F446-1+(COUNTIFS(G$373:$N$373,$A447)=COUNTIFS(G447:$N447,1)),F$372)+1))</f>
        <v>3</v>
      </c>
      <c r="G447" s="310">
        <f ca="1">IF($A447&lt;&gt;G$373,0,IF($A447&lt;&gt;$A446,1,MOD(G446-1+(COUNTIFS(H$373:$N$373,$A447)=COUNTIFS(H447:$N447,1)),G$372)+1))</f>
        <v>0</v>
      </c>
      <c r="H447" s="310">
        <f ca="1">IF($A447&lt;&gt;H$373,0,IF($A447&lt;&gt;$A446,1,MOD(H446-1+(COUNTIFS(I$373:$N$373,$A447)=COUNTIFS(I447:$N447,1)),H$372)+1))</f>
        <v>0</v>
      </c>
      <c r="I447" s="310">
        <f ca="1">IF($A447&lt;&gt;I$373,0,IF($A447&lt;&gt;$A446,1,MOD(I446-1+(COUNTIFS(N$373:$N$373,$A447)=COUNTIFS(N447:$N447,1)),I$372)+1))</f>
        <v>0</v>
      </c>
      <c r="J447" s="310"/>
      <c r="K447" s="310"/>
      <c r="L447" s="310"/>
      <c r="M447" s="310"/>
      <c r="O447">
        <v>73</v>
      </c>
      <c r="P447" s="116">
        <f t="shared" ca="1" si="925"/>
        <v>-0.5</v>
      </c>
      <c r="Q447" s="116">
        <f t="shared" ca="1" si="926"/>
        <v>0</v>
      </c>
      <c r="R447" s="116">
        <f t="shared" ca="1" si="927"/>
        <v>-0.5</v>
      </c>
      <c r="S447" s="116">
        <f t="shared" ca="1" si="928"/>
        <v>0.5</v>
      </c>
      <c r="T447" s="116">
        <f t="shared" ca="1" si="929"/>
        <v>0</v>
      </c>
      <c r="U447" s="116">
        <f t="shared" ca="1" si="930"/>
        <v>0</v>
      </c>
      <c r="V447" s="116">
        <f t="shared" ca="1" si="931"/>
        <v>0</v>
      </c>
      <c r="W447" s="116"/>
      <c r="X447" s="116"/>
      <c r="Y447" s="116"/>
      <c r="Z447" s="116"/>
    </row>
    <row r="448" spans="1:26" hidden="1" outlineLevel="1">
      <c r="A448">
        <f t="shared" ca="1" si="923"/>
        <v>1</v>
      </c>
      <c r="B448" t="str">
        <f t="shared" ca="1" si="924"/>
        <v>EP1 LPD2 LPS1</v>
      </c>
      <c r="C448" s="312">
        <f ca="1">IF($A448&lt;&gt;$A447,1,MOD(C447-1+(COUNTIFS(D$373:$N$373,$A448)=COUNTIFS(D448:$N448,1)),C$372)+1)</f>
        <v>1</v>
      </c>
      <c r="D448" s="310">
        <f ca="1">IF($A448&lt;&gt;D$373,0,IF($A448&lt;&gt;$A447,1,MOD(D447-1+(COUNTIFS(E$373:$N$373,$A448)=COUNTIFS(E448:$N448,1)),D$372)+1))</f>
        <v>0</v>
      </c>
      <c r="E448" s="310">
        <f ca="1">IF($A448&lt;&gt;E$373,0,IF($A448&lt;&gt;$A447,1,MOD(E447-1+(COUNTIFS(F$373:$N$373,$A448)=COUNTIFS(F448:$N448,1)),E$372)+1))</f>
        <v>2</v>
      </c>
      <c r="F448" s="310">
        <f ca="1">IF($A448&lt;&gt;F$373,0,IF($A448&lt;&gt;$A447,1,MOD(F447-1+(COUNTIFS(G$373:$N$373,$A448)=COUNTIFS(G448:$N448,1)),F$372)+1))</f>
        <v>1</v>
      </c>
      <c r="G448" s="310">
        <f ca="1">IF($A448&lt;&gt;G$373,0,IF($A448&lt;&gt;$A447,1,MOD(G447-1+(COUNTIFS(H$373:$N$373,$A448)=COUNTIFS(H448:$N448,1)),G$372)+1))</f>
        <v>0</v>
      </c>
      <c r="H448" s="310">
        <f ca="1">IF($A448&lt;&gt;H$373,0,IF($A448&lt;&gt;$A447,1,MOD(H447-1+(COUNTIFS(I$373:$N$373,$A448)=COUNTIFS(I448:$N448,1)),H$372)+1))</f>
        <v>0</v>
      </c>
      <c r="I448" s="310">
        <f ca="1">IF($A448&lt;&gt;I$373,0,IF($A448&lt;&gt;$A447,1,MOD(I447-1+(COUNTIFS(N$373:$N$373,$A448)=COUNTIFS(N448:$N448,1)),I$372)+1))</f>
        <v>0</v>
      </c>
      <c r="J448" s="310"/>
      <c r="K448" s="310"/>
      <c r="L448" s="310"/>
      <c r="M448" s="310"/>
      <c r="O448">
        <v>74</v>
      </c>
      <c r="P448" s="116">
        <f t="shared" ca="1" si="925"/>
        <v>-0.5</v>
      </c>
      <c r="Q448" s="116">
        <f t="shared" ca="1" si="926"/>
        <v>0</v>
      </c>
      <c r="R448" s="116">
        <f t="shared" ca="1" si="927"/>
        <v>0</v>
      </c>
      <c r="S448" s="116">
        <f t="shared" ca="1" si="928"/>
        <v>-0.5</v>
      </c>
      <c r="T448" s="116">
        <f t="shared" ca="1" si="929"/>
        <v>0</v>
      </c>
      <c r="U448" s="116">
        <f t="shared" ca="1" si="930"/>
        <v>0</v>
      </c>
      <c r="V448" s="116">
        <f t="shared" ca="1" si="931"/>
        <v>0</v>
      </c>
      <c r="W448" s="116"/>
      <c r="X448" s="116"/>
      <c r="Y448" s="116"/>
      <c r="Z448" s="116"/>
    </row>
    <row r="449" spans="1:26" hidden="1" outlineLevel="1">
      <c r="A449">
        <f t="shared" ca="1" si="923"/>
        <v>1</v>
      </c>
      <c r="B449" t="str">
        <f t="shared" ca="1" si="924"/>
        <v>EP1 LPD2 LPS2</v>
      </c>
      <c r="C449" s="312">
        <f ca="1">IF($A449&lt;&gt;$A448,1,MOD(C448-1+(COUNTIFS(D$373:$N$373,$A449)=COUNTIFS(D449:$N449,1)),C$372)+1)</f>
        <v>1</v>
      </c>
      <c r="D449" s="310">
        <f ca="1">IF($A449&lt;&gt;D$373,0,IF($A449&lt;&gt;$A448,1,MOD(D448-1+(COUNTIFS(E$373:$N$373,$A449)=COUNTIFS(E449:$N449,1)),D$372)+1))</f>
        <v>0</v>
      </c>
      <c r="E449" s="310">
        <f ca="1">IF($A449&lt;&gt;E$373,0,IF($A449&lt;&gt;$A448,1,MOD(E448-1+(COUNTIFS(F$373:$N$373,$A449)=COUNTIFS(F449:$N449,1)),E$372)+1))</f>
        <v>2</v>
      </c>
      <c r="F449" s="310">
        <f ca="1">IF($A449&lt;&gt;F$373,0,IF($A449&lt;&gt;$A448,1,MOD(F448-1+(COUNTIFS(G$373:$N$373,$A449)=COUNTIFS(G449:$N449,1)),F$372)+1))</f>
        <v>2</v>
      </c>
      <c r="G449" s="310">
        <f ca="1">IF($A449&lt;&gt;G$373,0,IF($A449&lt;&gt;$A448,1,MOD(G448-1+(COUNTIFS(H$373:$N$373,$A449)=COUNTIFS(H449:$N449,1)),G$372)+1))</f>
        <v>0</v>
      </c>
      <c r="H449" s="310">
        <f ca="1">IF($A449&lt;&gt;H$373,0,IF($A449&lt;&gt;$A448,1,MOD(H448-1+(COUNTIFS(I$373:$N$373,$A449)=COUNTIFS(I449:$N449,1)),H$372)+1))</f>
        <v>0</v>
      </c>
      <c r="I449" s="310">
        <f ca="1">IF($A449&lt;&gt;I$373,0,IF($A449&lt;&gt;$A448,1,MOD(I448-1+(COUNTIFS(N$373:$N$373,$A449)=COUNTIFS(N449:$N449,1)),I$372)+1))</f>
        <v>0</v>
      </c>
      <c r="J449" s="310"/>
      <c r="K449" s="310"/>
      <c r="L449" s="310"/>
      <c r="M449" s="310"/>
      <c r="O449">
        <v>75</v>
      </c>
      <c r="P449" s="116">
        <f t="shared" ca="1" si="925"/>
        <v>-0.5</v>
      </c>
      <c r="Q449" s="116">
        <f t="shared" ca="1" si="926"/>
        <v>0</v>
      </c>
      <c r="R449" s="116">
        <f t="shared" ca="1" si="927"/>
        <v>0</v>
      </c>
      <c r="S449" s="116">
        <f t="shared" ca="1" si="928"/>
        <v>0</v>
      </c>
      <c r="T449" s="116">
        <f t="shared" ca="1" si="929"/>
        <v>0</v>
      </c>
      <c r="U449" s="116">
        <f t="shared" ca="1" si="930"/>
        <v>0</v>
      </c>
      <c r="V449" s="116">
        <f t="shared" ca="1" si="931"/>
        <v>0</v>
      </c>
      <c r="W449" s="116"/>
      <c r="X449" s="116"/>
      <c r="Y449" s="116"/>
      <c r="Z449" s="116"/>
    </row>
    <row r="450" spans="1:26" hidden="1" outlineLevel="1">
      <c r="A450">
        <f t="shared" ca="1" si="923"/>
        <v>1</v>
      </c>
      <c r="B450" t="str">
        <f t="shared" ca="1" si="924"/>
        <v>EP1 LPD2 LPS3</v>
      </c>
      <c r="C450" s="312">
        <f ca="1">IF($A450&lt;&gt;$A449,1,MOD(C449-1+(COUNTIFS(D$373:$N$373,$A450)=COUNTIFS(D450:$N450,1)),C$372)+1)</f>
        <v>1</v>
      </c>
      <c r="D450" s="310">
        <f ca="1">IF($A450&lt;&gt;D$373,0,IF($A450&lt;&gt;$A449,1,MOD(D449-1+(COUNTIFS(E$373:$N$373,$A450)=COUNTIFS(E450:$N450,1)),D$372)+1))</f>
        <v>0</v>
      </c>
      <c r="E450" s="310">
        <f ca="1">IF($A450&lt;&gt;E$373,0,IF($A450&lt;&gt;$A449,1,MOD(E449-1+(COUNTIFS(F$373:$N$373,$A450)=COUNTIFS(F450:$N450,1)),E$372)+1))</f>
        <v>2</v>
      </c>
      <c r="F450" s="310">
        <f ca="1">IF($A450&lt;&gt;F$373,0,IF($A450&lt;&gt;$A449,1,MOD(F449-1+(COUNTIFS(G$373:$N$373,$A450)=COUNTIFS(G450:$N450,1)),F$372)+1))</f>
        <v>3</v>
      </c>
      <c r="G450" s="310">
        <f ca="1">IF($A450&lt;&gt;G$373,0,IF($A450&lt;&gt;$A449,1,MOD(G449-1+(COUNTIFS(H$373:$N$373,$A450)=COUNTIFS(H450:$N450,1)),G$372)+1))</f>
        <v>0</v>
      </c>
      <c r="H450" s="310">
        <f ca="1">IF($A450&lt;&gt;H$373,0,IF($A450&lt;&gt;$A449,1,MOD(H449-1+(COUNTIFS(I$373:$N$373,$A450)=COUNTIFS(I450:$N450,1)),H$372)+1))</f>
        <v>0</v>
      </c>
      <c r="I450" s="310">
        <f ca="1">IF($A450&lt;&gt;I$373,0,IF($A450&lt;&gt;$A449,1,MOD(I449-1+(COUNTIFS(N$373:$N$373,$A450)=COUNTIFS(N450:$N450,1)),I$372)+1))</f>
        <v>0</v>
      </c>
      <c r="J450" s="310"/>
      <c r="K450" s="310"/>
      <c r="L450" s="310"/>
      <c r="M450" s="310"/>
      <c r="O450">
        <v>76</v>
      </c>
      <c r="P450" s="116">
        <f t="shared" ca="1" si="925"/>
        <v>-0.5</v>
      </c>
      <c r="Q450" s="116">
        <f t="shared" ca="1" si="926"/>
        <v>0</v>
      </c>
      <c r="R450" s="116">
        <f t="shared" ca="1" si="927"/>
        <v>0</v>
      </c>
      <c r="S450" s="116">
        <f t="shared" ca="1" si="928"/>
        <v>0.5</v>
      </c>
      <c r="T450" s="116">
        <f t="shared" ca="1" si="929"/>
        <v>0</v>
      </c>
      <c r="U450" s="116">
        <f t="shared" ca="1" si="930"/>
        <v>0</v>
      </c>
      <c r="V450" s="116">
        <f t="shared" ca="1" si="931"/>
        <v>0</v>
      </c>
      <c r="W450" s="116"/>
      <c r="X450" s="116"/>
      <c r="Y450" s="116"/>
      <c r="Z450" s="116"/>
    </row>
    <row r="451" spans="1:26" hidden="1" outlineLevel="1">
      <c r="A451">
        <f t="shared" ca="1" si="923"/>
        <v>1</v>
      </c>
      <c r="B451" t="str">
        <f t="shared" ca="1" si="924"/>
        <v>EP1 LPD3 LPS1</v>
      </c>
      <c r="C451" s="312">
        <f ca="1">IF($A451&lt;&gt;$A450,1,MOD(C450-1+(COUNTIFS(D$373:$N$373,$A451)=COUNTIFS(D451:$N451,1)),C$372)+1)</f>
        <v>1</v>
      </c>
      <c r="D451" s="310">
        <f ca="1">IF($A451&lt;&gt;D$373,0,IF($A451&lt;&gt;$A450,1,MOD(D450-1+(COUNTIFS(E$373:$N$373,$A451)=COUNTIFS(E451:$N451,1)),D$372)+1))</f>
        <v>0</v>
      </c>
      <c r="E451" s="310">
        <f ca="1">IF($A451&lt;&gt;E$373,0,IF($A451&lt;&gt;$A450,1,MOD(E450-1+(COUNTIFS(F$373:$N$373,$A451)=COUNTIFS(F451:$N451,1)),E$372)+1))</f>
        <v>3</v>
      </c>
      <c r="F451" s="310">
        <f ca="1">IF($A451&lt;&gt;F$373,0,IF($A451&lt;&gt;$A450,1,MOD(F450-1+(COUNTIFS(G$373:$N$373,$A451)=COUNTIFS(G451:$N451,1)),F$372)+1))</f>
        <v>1</v>
      </c>
      <c r="G451" s="310">
        <f ca="1">IF($A451&lt;&gt;G$373,0,IF($A451&lt;&gt;$A450,1,MOD(G450-1+(COUNTIFS(H$373:$N$373,$A451)=COUNTIFS(H451:$N451,1)),G$372)+1))</f>
        <v>0</v>
      </c>
      <c r="H451" s="310">
        <f ca="1">IF($A451&lt;&gt;H$373,0,IF($A451&lt;&gt;$A450,1,MOD(H450-1+(COUNTIFS(I$373:$N$373,$A451)=COUNTIFS(I451:$N451,1)),H$372)+1))</f>
        <v>0</v>
      </c>
      <c r="I451" s="310">
        <f ca="1">IF($A451&lt;&gt;I$373,0,IF($A451&lt;&gt;$A450,1,MOD(I450-1+(COUNTIFS(N$373:$N$373,$A451)=COUNTIFS(N451:$N451,1)),I$372)+1))</f>
        <v>0</v>
      </c>
      <c r="J451" s="310"/>
      <c r="K451" s="310"/>
      <c r="L451" s="310"/>
      <c r="M451" s="310"/>
      <c r="O451">
        <v>77</v>
      </c>
      <c r="P451" s="116">
        <f t="shared" ca="1" si="925"/>
        <v>-0.5</v>
      </c>
      <c r="Q451" s="116">
        <f t="shared" ca="1" si="926"/>
        <v>0</v>
      </c>
      <c r="R451" s="116">
        <f t="shared" ca="1" si="927"/>
        <v>0.5</v>
      </c>
      <c r="S451" s="116">
        <f t="shared" ca="1" si="928"/>
        <v>-0.5</v>
      </c>
      <c r="T451" s="116">
        <f t="shared" ca="1" si="929"/>
        <v>0</v>
      </c>
      <c r="U451" s="116">
        <f t="shared" ca="1" si="930"/>
        <v>0</v>
      </c>
      <c r="V451" s="116">
        <f t="shared" ca="1" si="931"/>
        <v>0</v>
      </c>
      <c r="W451" s="116"/>
      <c r="X451" s="116"/>
      <c r="Y451" s="116"/>
      <c r="Z451" s="116"/>
    </row>
    <row r="452" spans="1:26" hidden="1" outlineLevel="1">
      <c r="A452">
        <f t="shared" ca="1" si="923"/>
        <v>1</v>
      </c>
      <c r="B452" t="str">
        <f t="shared" ca="1" si="924"/>
        <v>EP1 LPD3 LPS2</v>
      </c>
      <c r="C452" s="312">
        <f ca="1">IF($A452&lt;&gt;$A451,1,MOD(C451-1+(COUNTIFS(D$373:$N$373,$A452)=COUNTIFS(D452:$N452,1)),C$372)+1)</f>
        <v>1</v>
      </c>
      <c r="D452" s="310">
        <f ca="1">IF($A452&lt;&gt;D$373,0,IF($A452&lt;&gt;$A451,1,MOD(D451-1+(COUNTIFS(E$373:$N$373,$A452)=COUNTIFS(E452:$N452,1)),D$372)+1))</f>
        <v>0</v>
      </c>
      <c r="E452" s="310">
        <f ca="1">IF($A452&lt;&gt;E$373,0,IF($A452&lt;&gt;$A451,1,MOD(E451-1+(COUNTIFS(F$373:$N$373,$A452)=COUNTIFS(F452:$N452,1)),E$372)+1))</f>
        <v>3</v>
      </c>
      <c r="F452" s="310">
        <f ca="1">IF($A452&lt;&gt;F$373,0,IF($A452&lt;&gt;$A451,1,MOD(F451-1+(COUNTIFS(G$373:$N$373,$A452)=COUNTIFS(G452:$N452,1)),F$372)+1))</f>
        <v>2</v>
      </c>
      <c r="G452" s="310">
        <f ca="1">IF($A452&lt;&gt;G$373,0,IF($A452&lt;&gt;$A451,1,MOD(G451-1+(COUNTIFS(H$373:$N$373,$A452)=COUNTIFS(H452:$N452,1)),G$372)+1))</f>
        <v>0</v>
      </c>
      <c r="H452" s="310">
        <f ca="1">IF($A452&lt;&gt;H$373,0,IF($A452&lt;&gt;$A451,1,MOD(H451-1+(COUNTIFS(I$373:$N$373,$A452)=COUNTIFS(I452:$N452,1)),H$372)+1))</f>
        <v>0</v>
      </c>
      <c r="I452" s="310">
        <f ca="1">IF($A452&lt;&gt;I$373,0,IF($A452&lt;&gt;$A451,1,MOD(I451-1+(COUNTIFS(N$373:$N$373,$A452)=COUNTIFS(N452:$N452,1)),I$372)+1))</f>
        <v>0</v>
      </c>
      <c r="J452" s="310"/>
      <c r="K452" s="310"/>
      <c r="L452" s="310"/>
      <c r="M452" s="310"/>
      <c r="O452">
        <v>78</v>
      </c>
      <c r="P452" s="116">
        <f t="shared" ca="1" si="925"/>
        <v>-0.5</v>
      </c>
      <c r="Q452" s="116">
        <f t="shared" ca="1" si="926"/>
        <v>0</v>
      </c>
      <c r="R452" s="116">
        <f t="shared" ca="1" si="927"/>
        <v>0.5</v>
      </c>
      <c r="S452" s="116">
        <f t="shared" ca="1" si="928"/>
        <v>0</v>
      </c>
      <c r="T452" s="116">
        <f t="shared" ca="1" si="929"/>
        <v>0</v>
      </c>
      <c r="U452" s="116">
        <f t="shared" ca="1" si="930"/>
        <v>0</v>
      </c>
      <c r="V452" s="116">
        <f t="shared" ca="1" si="931"/>
        <v>0</v>
      </c>
      <c r="W452" s="116"/>
      <c r="X452" s="116"/>
      <c r="Y452" s="116"/>
      <c r="Z452" s="116"/>
    </row>
    <row r="453" spans="1:26" hidden="1" outlineLevel="1">
      <c r="A453">
        <f t="shared" ca="1" si="923"/>
        <v>1</v>
      </c>
      <c r="B453" t="str">
        <f t="shared" ca="1" si="924"/>
        <v>EP1 LPD3 LPS3</v>
      </c>
      <c r="C453" s="312">
        <f ca="1">IF($A453&lt;&gt;$A452,1,MOD(C452-1+(COUNTIFS(D$373:$N$373,$A453)=COUNTIFS(D453:$N453,1)),C$372)+1)</f>
        <v>1</v>
      </c>
      <c r="D453" s="310">
        <f ca="1">IF($A453&lt;&gt;D$373,0,IF($A453&lt;&gt;$A452,1,MOD(D452-1+(COUNTIFS(E$373:$N$373,$A453)=COUNTIFS(E453:$N453,1)),D$372)+1))</f>
        <v>0</v>
      </c>
      <c r="E453" s="310">
        <f ca="1">IF($A453&lt;&gt;E$373,0,IF($A453&lt;&gt;$A452,1,MOD(E452-1+(COUNTIFS(F$373:$N$373,$A453)=COUNTIFS(F453:$N453,1)),E$372)+1))</f>
        <v>3</v>
      </c>
      <c r="F453" s="310">
        <f ca="1">IF($A453&lt;&gt;F$373,0,IF($A453&lt;&gt;$A452,1,MOD(F452-1+(COUNTIFS(G$373:$N$373,$A453)=COUNTIFS(G453:$N453,1)),F$372)+1))</f>
        <v>3</v>
      </c>
      <c r="G453" s="310">
        <f ca="1">IF($A453&lt;&gt;G$373,0,IF($A453&lt;&gt;$A452,1,MOD(G452-1+(COUNTIFS(H$373:$N$373,$A453)=COUNTIFS(H453:$N453,1)),G$372)+1))</f>
        <v>0</v>
      </c>
      <c r="H453" s="310">
        <f ca="1">IF($A453&lt;&gt;H$373,0,IF($A453&lt;&gt;$A452,1,MOD(H452-1+(COUNTIFS(I$373:$N$373,$A453)=COUNTIFS(I453:$N453,1)),H$372)+1))</f>
        <v>0</v>
      </c>
      <c r="I453" s="310">
        <f ca="1">IF($A453&lt;&gt;I$373,0,IF($A453&lt;&gt;$A452,1,MOD(I452-1+(COUNTIFS(N$373:$N$373,$A453)=COUNTIFS(N453:$N453,1)),I$372)+1))</f>
        <v>0</v>
      </c>
      <c r="J453" s="310"/>
      <c r="K453" s="310"/>
      <c r="L453" s="310"/>
      <c r="M453" s="310"/>
      <c r="O453">
        <v>79</v>
      </c>
      <c r="P453" s="116">
        <f t="shared" ca="1" si="925"/>
        <v>-0.5</v>
      </c>
      <c r="Q453" s="116">
        <f t="shared" ca="1" si="926"/>
        <v>0</v>
      </c>
      <c r="R453" s="116">
        <f t="shared" ca="1" si="927"/>
        <v>0.5</v>
      </c>
      <c r="S453" s="116">
        <f t="shared" ca="1" si="928"/>
        <v>0.5</v>
      </c>
      <c r="T453" s="116">
        <f t="shared" ca="1" si="929"/>
        <v>0</v>
      </c>
      <c r="U453" s="116">
        <f t="shared" ca="1" si="930"/>
        <v>0</v>
      </c>
      <c r="V453" s="116">
        <f t="shared" ca="1" si="931"/>
        <v>0</v>
      </c>
      <c r="W453" s="116"/>
      <c r="X453" s="116"/>
      <c r="Y453" s="116"/>
      <c r="Z453" s="116"/>
    </row>
    <row r="454" spans="1:26" hidden="1" outlineLevel="1">
      <c r="A454">
        <f t="shared" ca="1" si="923"/>
        <v>1</v>
      </c>
      <c r="B454" t="str">
        <f t="shared" ca="1" si="924"/>
        <v>EP2 LPD1 LPS1</v>
      </c>
      <c r="C454" s="312">
        <f ca="1">IF($A454&lt;&gt;$A453,1,MOD(C453-1+(COUNTIFS(D$373:$N$373,$A454)=COUNTIFS(D454:$N454,1)),C$372)+1)</f>
        <v>2</v>
      </c>
      <c r="D454" s="310">
        <f ca="1">IF($A454&lt;&gt;D$373,0,IF($A454&lt;&gt;$A453,1,MOD(D453-1+(COUNTIFS(E$373:$N$373,$A454)=COUNTIFS(E454:$N454,1)),D$372)+1))</f>
        <v>0</v>
      </c>
      <c r="E454" s="310">
        <f ca="1">IF($A454&lt;&gt;E$373,0,IF($A454&lt;&gt;$A453,1,MOD(E453-1+(COUNTIFS(F$373:$N$373,$A454)=COUNTIFS(F454:$N454,1)),E$372)+1))</f>
        <v>1</v>
      </c>
      <c r="F454" s="310">
        <f ca="1">IF($A454&lt;&gt;F$373,0,IF($A454&lt;&gt;$A453,1,MOD(F453-1+(COUNTIFS(G$373:$N$373,$A454)=COUNTIFS(G454:$N454,1)),F$372)+1))</f>
        <v>1</v>
      </c>
      <c r="G454" s="310">
        <f ca="1">IF($A454&lt;&gt;G$373,0,IF($A454&lt;&gt;$A453,1,MOD(G453-1+(COUNTIFS(H$373:$N$373,$A454)=COUNTIFS(H454:$N454,1)),G$372)+1))</f>
        <v>0</v>
      </c>
      <c r="H454" s="310">
        <f ca="1">IF($A454&lt;&gt;H$373,0,IF($A454&lt;&gt;$A453,1,MOD(H453-1+(COUNTIFS(I$373:$N$373,$A454)=COUNTIFS(I454:$N454,1)),H$372)+1))</f>
        <v>0</v>
      </c>
      <c r="I454" s="310">
        <f ca="1">IF($A454&lt;&gt;I$373,0,IF($A454&lt;&gt;$A453,1,MOD(I453-1+(COUNTIFS(N$373:$N$373,$A454)=COUNTIFS(N454:$N454,1)),I$372)+1))</f>
        <v>0</v>
      </c>
      <c r="J454" s="310"/>
      <c r="K454" s="310"/>
      <c r="L454" s="310"/>
      <c r="M454" s="310"/>
      <c r="O454">
        <v>80</v>
      </c>
      <c r="P454" s="116">
        <f t="shared" ca="1" si="925"/>
        <v>0</v>
      </c>
      <c r="Q454" s="116">
        <f t="shared" ca="1" si="926"/>
        <v>0</v>
      </c>
      <c r="R454" s="116">
        <f t="shared" ca="1" si="927"/>
        <v>-0.5</v>
      </c>
      <c r="S454" s="116">
        <f t="shared" ca="1" si="928"/>
        <v>-0.5</v>
      </c>
      <c r="T454" s="116">
        <f t="shared" ca="1" si="929"/>
        <v>0</v>
      </c>
      <c r="U454" s="116">
        <f t="shared" ca="1" si="930"/>
        <v>0</v>
      </c>
      <c r="V454" s="116">
        <f t="shared" ca="1" si="931"/>
        <v>0</v>
      </c>
      <c r="W454" s="116"/>
      <c r="X454" s="116"/>
      <c r="Y454" s="116"/>
      <c r="Z454" s="116"/>
    </row>
    <row r="455" spans="1:26" hidden="1" outlineLevel="1">
      <c r="A455" s="21">
        <v>2</v>
      </c>
      <c r="B455" t="str">
        <f t="shared" ca="1" si="924"/>
        <v>EP1 LPD1 LPS1 LPM1</v>
      </c>
      <c r="C455" s="312">
        <f ca="1">IF($A455&lt;&gt;$A454,1,MOD(C454-1+(COUNTIFS(D$373:$N$373,$A455)=COUNTIFS(D455:$N455,1)),C$372)+1)</f>
        <v>1</v>
      </c>
      <c r="D455" s="310">
        <f>IF($A455&lt;&gt;D$373,0,IF($A455&lt;&gt;$A454,1,MOD(D454-1+(COUNTIFS(E$373:$N$373,$A455)=COUNTIFS(E455:$N455,1)),D$372)+1))</f>
        <v>0</v>
      </c>
      <c r="E455" s="310">
        <f>IF($A455&lt;&gt;E$373,0,IF($A455&lt;&gt;$A454,1,MOD(E454-1+(COUNTIFS(F$373:$N$373,$A455)=COUNTIFS(F455:$N455,1)),E$372)+1))</f>
        <v>0</v>
      </c>
      <c r="F455" s="310">
        <f>IF($A455&lt;&gt;F$373,0,IF($A455&lt;&gt;$A454,1,MOD(F454-1+(COUNTIFS(G$373:$N$373,$A455)=COUNTIFS(G455:$N455,1)),F$372)+1))</f>
        <v>0</v>
      </c>
      <c r="G455" s="310">
        <f ca="1">IF($A455&lt;&gt;G$373,0,IF($A455&lt;&gt;$A454,1,MOD(G454-1+(COUNTIFS(H$373:$N$373,$A455)=COUNTIFS(H455:$N455,1)),G$372)+1))</f>
        <v>1</v>
      </c>
      <c r="H455" s="310">
        <f ca="1">IF($A455&lt;&gt;H$373,0,IF($A455&lt;&gt;$A454,1,MOD(H454-1+(COUNTIFS(I$373:$N$373,$A455)=COUNTIFS(I455:$N455,1)),H$372)+1))</f>
        <v>1</v>
      </c>
      <c r="I455" s="310">
        <f ca="1">IF($A455&lt;&gt;I$373,0,IF($A455&lt;&gt;$A454,1,MOD(I454-1+(COUNTIFS(N$373:$N$373,$A455)=COUNTIFS(N455:$N455,1)),I$372)+1))</f>
        <v>1</v>
      </c>
      <c r="J455" s="310"/>
      <c r="K455" s="310"/>
      <c r="L455" s="310"/>
      <c r="M455" s="310"/>
      <c r="O455">
        <v>81</v>
      </c>
      <c r="P455" s="116">
        <f t="shared" ref="P455:P518" ca="1" si="932">IF(C455=0,0,INDEX(C$365:C$368,C455,1))</f>
        <v>-0.5</v>
      </c>
      <c r="Q455" s="116">
        <f t="shared" ref="Q455:Q518" si="933">IF(D455=0,0,INDEX(D$365:D$368,D455,1))</f>
        <v>0</v>
      </c>
      <c r="R455" s="116">
        <f t="shared" ref="R455:R518" si="934">IF(E455=0,0,INDEX(E$365:E$368,E455,1))</f>
        <v>0</v>
      </c>
      <c r="S455" s="116">
        <f t="shared" ref="S455:S518" si="935">IF(F455=0,0,INDEX(F$365:F$368,F455,1))</f>
        <v>0</v>
      </c>
      <c r="T455" s="116">
        <v>0</v>
      </c>
      <c r="U455" s="116">
        <f t="shared" ref="U455:U518" ca="1" si="936">IF(H455=0,0,INDEX(H$365:H$368,H455,1))</f>
        <v>-0.5</v>
      </c>
      <c r="V455" s="116">
        <f t="shared" ref="V455:V518" ca="1" si="937">IF(I455=0,0,INDEX(I$365:I$368,I455,1))</f>
        <v>-0.5</v>
      </c>
      <c r="W455" s="116"/>
      <c r="X455" s="116"/>
      <c r="Y455" s="116"/>
      <c r="Z455" s="116"/>
    </row>
    <row r="456" spans="1:26" hidden="1" outlineLevel="1">
      <c r="A456">
        <f t="shared" ref="A456:A519" ca="1" si="938">OFFSET(A456,-1,0)</f>
        <v>2</v>
      </c>
      <c r="B456" t="str">
        <f t="shared" ca="1" si="924"/>
        <v>EP1 LPD1 LPS1 LPM2</v>
      </c>
      <c r="C456" s="312">
        <f ca="1">IF($A456&lt;&gt;$A455,1,MOD(C455-1+(COUNTIFS(D$373:$N$373,$A456)=COUNTIFS(D456:$N456,1)),C$372)+1)</f>
        <v>1</v>
      </c>
      <c r="D456" s="310">
        <f ca="1">IF($A456&lt;&gt;D$373,0,IF($A456&lt;&gt;$A455,1,MOD(D455-1+(COUNTIFS(E$373:$N$373,$A456)=COUNTIFS(E456:$N456,1)),D$372)+1))</f>
        <v>0</v>
      </c>
      <c r="E456" s="310">
        <f ca="1">IF($A456&lt;&gt;E$373,0,IF($A456&lt;&gt;$A455,1,MOD(E455-1+(COUNTIFS(F$373:$N$373,$A456)=COUNTIFS(F456:$N456,1)),E$372)+1))</f>
        <v>0</v>
      </c>
      <c r="F456" s="310">
        <f ca="1">IF($A456&lt;&gt;F$373,0,IF($A456&lt;&gt;$A455,1,MOD(F455-1+(COUNTIFS(G$373:$N$373,$A456)=COUNTIFS(G456:$N456,1)),F$372)+1))</f>
        <v>0</v>
      </c>
      <c r="G456" s="310">
        <f ca="1">IF($A456&lt;&gt;G$373,0,IF($A456&lt;&gt;$A455,1,MOD(G455-1+(COUNTIFS(H$373:$N$373,$A456)=COUNTIFS(H456:$N456,1)),G$372)+1))</f>
        <v>1</v>
      </c>
      <c r="H456" s="310">
        <f ca="1">IF($A456&lt;&gt;H$373,0,IF($A456&lt;&gt;$A455,1,MOD(H455-1+(COUNTIFS(I$373:$N$373,$A456)=COUNTIFS(I456:$N456,1)),H$372)+1))</f>
        <v>1</v>
      </c>
      <c r="I456" s="310">
        <f ca="1">IF($A456&lt;&gt;I$373,0,IF($A456&lt;&gt;$A455,1,MOD(I455-1+(COUNTIFS(N$373:$N$373,$A456)=COUNTIFS(N456:$N456,1)),I$372)+1))</f>
        <v>2</v>
      </c>
      <c r="J456" s="310"/>
      <c r="K456" s="310"/>
      <c r="L456" s="310"/>
      <c r="M456" s="310"/>
      <c r="O456">
        <v>82</v>
      </c>
      <c r="P456" s="116">
        <f t="shared" ca="1" si="932"/>
        <v>-0.5</v>
      </c>
      <c r="Q456" s="116">
        <f t="shared" ca="1" si="933"/>
        <v>0</v>
      </c>
      <c r="R456" s="116">
        <f t="shared" ca="1" si="934"/>
        <v>0</v>
      </c>
      <c r="S456" s="116">
        <f t="shared" ca="1" si="935"/>
        <v>0</v>
      </c>
      <c r="T456" s="116">
        <v>0</v>
      </c>
      <c r="U456" s="116">
        <f t="shared" ca="1" si="936"/>
        <v>-0.5</v>
      </c>
      <c r="V456" s="116">
        <f t="shared" ca="1" si="937"/>
        <v>0</v>
      </c>
      <c r="W456" s="116"/>
      <c r="X456" s="116"/>
      <c r="Y456" s="116"/>
      <c r="Z456" s="116"/>
    </row>
    <row r="457" spans="1:26" hidden="1" outlineLevel="1">
      <c r="A457">
        <f t="shared" ca="1" si="938"/>
        <v>2</v>
      </c>
      <c r="B457" t="str">
        <f t="shared" ca="1" si="924"/>
        <v>EP1 LPD1 LPS1 LPM3</v>
      </c>
      <c r="C457" s="312">
        <f ca="1">IF($A457&lt;&gt;$A456,1,MOD(C456-1+(COUNTIFS(D$373:$N$373,$A457)=COUNTIFS(D457:$N457,1)),C$372)+1)</f>
        <v>1</v>
      </c>
      <c r="D457" s="310">
        <f ca="1">IF($A457&lt;&gt;D$373,0,IF($A457&lt;&gt;$A456,1,MOD(D456-1+(COUNTIFS(E$373:$N$373,$A457)=COUNTIFS(E457:$N457,1)),D$372)+1))</f>
        <v>0</v>
      </c>
      <c r="E457" s="310">
        <f ca="1">IF($A457&lt;&gt;E$373,0,IF($A457&lt;&gt;$A456,1,MOD(E456-1+(COUNTIFS(F$373:$N$373,$A457)=COUNTIFS(F457:$N457,1)),E$372)+1))</f>
        <v>0</v>
      </c>
      <c r="F457" s="310">
        <f ca="1">IF($A457&lt;&gt;F$373,0,IF($A457&lt;&gt;$A456,1,MOD(F456-1+(COUNTIFS(G$373:$N$373,$A457)=COUNTIFS(G457:$N457,1)),F$372)+1))</f>
        <v>0</v>
      </c>
      <c r="G457" s="310">
        <f ca="1">IF($A457&lt;&gt;G$373,0,IF($A457&lt;&gt;$A456,1,MOD(G456-1+(COUNTIFS(H$373:$N$373,$A457)=COUNTIFS(H457:$N457,1)),G$372)+1))</f>
        <v>1</v>
      </c>
      <c r="H457" s="310">
        <f ca="1">IF($A457&lt;&gt;H$373,0,IF($A457&lt;&gt;$A456,1,MOD(H456-1+(COUNTIFS(I$373:$N$373,$A457)=COUNTIFS(I457:$N457,1)),H$372)+1))</f>
        <v>1</v>
      </c>
      <c r="I457" s="310">
        <f ca="1">IF($A457&lt;&gt;I$373,0,IF($A457&lt;&gt;$A456,1,MOD(I456-1+(COUNTIFS(N$373:$N$373,$A457)=COUNTIFS(N457:$N457,1)),I$372)+1))</f>
        <v>3</v>
      </c>
      <c r="J457" s="310"/>
      <c r="K457" s="310"/>
      <c r="L457" s="310"/>
      <c r="M457" s="310"/>
      <c r="O457">
        <v>83</v>
      </c>
      <c r="P457" s="116">
        <f t="shared" ca="1" si="932"/>
        <v>-0.5</v>
      </c>
      <c r="Q457" s="116">
        <f t="shared" ca="1" si="933"/>
        <v>0</v>
      </c>
      <c r="R457" s="116">
        <f t="shared" ca="1" si="934"/>
        <v>0</v>
      </c>
      <c r="S457" s="116">
        <f t="shared" ca="1" si="935"/>
        <v>0</v>
      </c>
      <c r="T457" s="116">
        <v>0</v>
      </c>
      <c r="U457" s="116">
        <f t="shared" ca="1" si="936"/>
        <v>-0.5</v>
      </c>
      <c r="V457" s="116">
        <f t="shared" ca="1" si="937"/>
        <v>0.5</v>
      </c>
      <c r="W457" s="116"/>
      <c r="X457" s="116"/>
      <c r="Y457" s="116"/>
      <c r="Z457" s="116"/>
    </row>
    <row r="458" spans="1:26" hidden="1" outlineLevel="1">
      <c r="A458">
        <f t="shared" ca="1" si="938"/>
        <v>2</v>
      </c>
      <c r="B458" t="str">
        <f t="shared" ca="1" si="924"/>
        <v>EP1 LPD1 LPS2 LPM1</v>
      </c>
      <c r="C458" s="312">
        <f ca="1">IF($A458&lt;&gt;$A457,1,MOD(C457-1+(COUNTIFS(D$373:$N$373,$A458)=COUNTIFS(D458:$N458,1)),C$372)+1)</f>
        <v>1</v>
      </c>
      <c r="D458" s="310">
        <f ca="1">IF($A458&lt;&gt;D$373,0,IF($A458&lt;&gt;$A457,1,MOD(D457-1+(COUNTIFS(E$373:$N$373,$A458)=COUNTIFS(E458:$N458,1)),D$372)+1))</f>
        <v>0</v>
      </c>
      <c r="E458" s="310">
        <f ca="1">IF($A458&lt;&gt;E$373,0,IF($A458&lt;&gt;$A457,1,MOD(E457-1+(COUNTIFS(F$373:$N$373,$A458)=COUNTIFS(F458:$N458,1)),E$372)+1))</f>
        <v>0</v>
      </c>
      <c r="F458" s="310">
        <f ca="1">IF($A458&lt;&gt;F$373,0,IF($A458&lt;&gt;$A457,1,MOD(F457-1+(COUNTIFS(G$373:$N$373,$A458)=COUNTIFS(G458:$N458,1)),F$372)+1))</f>
        <v>0</v>
      </c>
      <c r="G458" s="310">
        <f ca="1">IF($A458&lt;&gt;G$373,0,IF($A458&lt;&gt;$A457,1,MOD(G457-1+(COUNTIFS(H$373:$N$373,$A458)=COUNTIFS(H458:$N458,1)),G$372)+1))</f>
        <v>1</v>
      </c>
      <c r="H458" s="310">
        <f ca="1">IF($A458&lt;&gt;H$373,0,IF($A458&lt;&gt;$A457,1,MOD(H457-1+(COUNTIFS(I$373:$N$373,$A458)=COUNTIFS(I458:$N458,1)),H$372)+1))</f>
        <v>2</v>
      </c>
      <c r="I458" s="310">
        <f ca="1">IF($A458&lt;&gt;I$373,0,IF($A458&lt;&gt;$A457,1,MOD(I457-1+(COUNTIFS(N$373:$N$373,$A458)=COUNTIFS(N458:$N458,1)),I$372)+1))</f>
        <v>1</v>
      </c>
      <c r="J458" s="310"/>
      <c r="K458" s="310"/>
      <c r="L458" s="310"/>
      <c r="M458" s="310"/>
      <c r="O458">
        <v>84</v>
      </c>
      <c r="P458" s="116">
        <f t="shared" ca="1" si="932"/>
        <v>-0.5</v>
      </c>
      <c r="Q458" s="116">
        <f t="shared" ca="1" si="933"/>
        <v>0</v>
      </c>
      <c r="R458" s="116">
        <f t="shared" ca="1" si="934"/>
        <v>0</v>
      </c>
      <c r="S458" s="116">
        <f t="shared" ca="1" si="935"/>
        <v>0</v>
      </c>
      <c r="T458" s="116">
        <v>0</v>
      </c>
      <c r="U458" s="116">
        <f t="shared" ca="1" si="936"/>
        <v>0</v>
      </c>
      <c r="V458" s="116">
        <f t="shared" ca="1" si="937"/>
        <v>-0.5</v>
      </c>
      <c r="W458" s="116"/>
      <c r="X458" s="116"/>
      <c r="Y458" s="116"/>
      <c r="Z458" s="116"/>
    </row>
    <row r="459" spans="1:26" hidden="1" outlineLevel="1">
      <c r="A459">
        <f t="shared" ca="1" si="938"/>
        <v>2</v>
      </c>
      <c r="B459" t="str">
        <f t="shared" ca="1" si="924"/>
        <v>EP1 LPD1 LPS2 LPM2</v>
      </c>
      <c r="C459" s="312">
        <f ca="1">IF($A459&lt;&gt;$A458,1,MOD(C458-1+(COUNTIFS(D$373:$N$373,$A459)=COUNTIFS(D459:$N459,1)),C$372)+1)</f>
        <v>1</v>
      </c>
      <c r="D459" s="310">
        <f ca="1">IF($A459&lt;&gt;D$373,0,IF($A459&lt;&gt;$A458,1,MOD(D458-1+(COUNTIFS(E$373:$N$373,$A459)=COUNTIFS(E459:$N459,1)),D$372)+1))</f>
        <v>0</v>
      </c>
      <c r="E459" s="310">
        <f ca="1">IF($A459&lt;&gt;E$373,0,IF($A459&lt;&gt;$A458,1,MOD(E458-1+(COUNTIFS(F$373:$N$373,$A459)=COUNTIFS(F459:$N459,1)),E$372)+1))</f>
        <v>0</v>
      </c>
      <c r="F459" s="310">
        <f ca="1">IF($A459&lt;&gt;F$373,0,IF($A459&lt;&gt;$A458,1,MOD(F458-1+(COUNTIFS(G$373:$N$373,$A459)=COUNTIFS(G459:$N459,1)),F$372)+1))</f>
        <v>0</v>
      </c>
      <c r="G459" s="310">
        <f ca="1">IF($A459&lt;&gt;G$373,0,IF($A459&lt;&gt;$A458,1,MOD(G458-1+(COUNTIFS(H$373:$N$373,$A459)=COUNTIFS(H459:$N459,1)),G$372)+1))</f>
        <v>1</v>
      </c>
      <c r="H459" s="310">
        <f ca="1">IF($A459&lt;&gt;H$373,0,IF($A459&lt;&gt;$A458,1,MOD(H458-1+(COUNTIFS(I$373:$N$373,$A459)=COUNTIFS(I459:$N459,1)),H$372)+1))</f>
        <v>2</v>
      </c>
      <c r="I459" s="310">
        <f ca="1">IF($A459&lt;&gt;I$373,0,IF($A459&lt;&gt;$A458,1,MOD(I458-1+(COUNTIFS(N$373:$N$373,$A459)=COUNTIFS(N459:$N459,1)),I$372)+1))</f>
        <v>2</v>
      </c>
      <c r="J459" s="310"/>
      <c r="K459" s="310"/>
      <c r="L459" s="310"/>
      <c r="M459" s="310"/>
      <c r="O459">
        <v>85</v>
      </c>
      <c r="P459" s="116">
        <f t="shared" ca="1" si="932"/>
        <v>-0.5</v>
      </c>
      <c r="Q459" s="116">
        <f t="shared" ca="1" si="933"/>
        <v>0</v>
      </c>
      <c r="R459" s="116">
        <f t="shared" ca="1" si="934"/>
        <v>0</v>
      </c>
      <c r="S459" s="116">
        <f t="shared" ca="1" si="935"/>
        <v>0</v>
      </c>
      <c r="T459" s="116">
        <v>0</v>
      </c>
      <c r="U459" s="116">
        <f t="shared" ca="1" si="936"/>
        <v>0</v>
      </c>
      <c r="V459" s="116">
        <f t="shared" ca="1" si="937"/>
        <v>0</v>
      </c>
      <c r="W459" s="116"/>
      <c r="X459" s="116"/>
      <c r="Y459" s="116"/>
      <c r="Z459" s="116"/>
    </row>
    <row r="460" spans="1:26" hidden="1" outlineLevel="1">
      <c r="A460">
        <f t="shared" ca="1" si="938"/>
        <v>2</v>
      </c>
      <c r="B460" t="str">
        <f t="shared" ca="1" si="924"/>
        <v>EP1 LPD1 LPS2 LPM3</v>
      </c>
      <c r="C460" s="312">
        <f ca="1">IF($A460&lt;&gt;$A459,1,MOD(C459-1+(COUNTIFS(D$373:$N$373,$A460)=COUNTIFS(D460:$N460,1)),C$372)+1)</f>
        <v>1</v>
      </c>
      <c r="D460" s="310">
        <f ca="1">IF($A460&lt;&gt;D$373,0,IF($A460&lt;&gt;$A459,1,MOD(D459-1+(COUNTIFS(E$373:$N$373,$A460)=COUNTIFS(E460:$N460,1)),D$372)+1))</f>
        <v>0</v>
      </c>
      <c r="E460" s="310">
        <f ca="1">IF($A460&lt;&gt;E$373,0,IF($A460&lt;&gt;$A459,1,MOD(E459-1+(COUNTIFS(F$373:$N$373,$A460)=COUNTIFS(F460:$N460,1)),E$372)+1))</f>
        <v>0</v>
      </c>
      <c r="F460" s="310">
        <f ca="1">IF($A460&lt;&gt;F$373,0,IF($A460&lt;&gt;$A459,1,MOD(F459-1+(COUNTIFS(G$373:$N$373,$A460)=COUNTIFS(G460:$N460,1)),F$372)+1))</f>
        <v>0</v>
      </c>
      <c r="G460" s="310">
        <f ca="1">IF($A460&lt;&gt;G$373,0,IF($A460&lt;&gt;$A459,1,MOD(G459-1+(COUNTIFS(H$373:$N$373,$A460)=COUNTIFS(H460:$N460,1)),G$372)+1))</f>
        <v>1</v>
      </c>
      <c r="H460" s="310">
        <f ca="1">IF($A460&lt;&gt;H$373,0,IF($A460&lt;&gt;$A459,1,MOD(H459-1+(COUNTIFS(I$373:$N$373,$A460)=COUNTIFS(I460:$N460,1)),H$372)+1))</f>
        <v>2</v>
      </c>
      <c r="I460" s="310">
        <f ca="1">IF($A460&lt;&gt;I$373,0,IF($A460&lt;&gt;$A459,1,MOD(I459-1+(COUNTIFS(N$373:$N$373,$A460)=COUNTIFS(N460:$N460,1)),I$372)+1))</f>
        <v>3</v>
      </c>
      <c r="J460" s="310"/>
      <c r="K460" s="310"/>
      <c r="L460" s="310"/>
      <c r="M460" s="310"/>
      <c r="O460">
        <v>86</v>
      </c>
      <c r="P460" s="116">
        <f t="shared" ca="1" si="932"/>
        <v>-0.5</v>
      </c>
      <c r="Q460" s="116">
        <f t="shared" ca="1" si="933"/>
        <v>0</v>
      </c>
      <c r="R460" s="116">
        <f t="shared" ca="1" si="934"/>
        <v>0</v>
      </c>
      <c r="S460" s="116">
        <f t="shared" ca="1" si="935"/>
        <v>0</v>
      </c>
      <c r="T460" s="116">
        <v>0</v>
      </c>
      <c r="U460" s="116">
        <f t="shared" ca="1" si="936"/>
        <v>0</v>
      </c>
      <c r="V460" s="116">
        <f t="shared" ca="1" si="937"/>
        <v>0.5</v>
      </c>
      <c r="W460" s="116"/>
      <c r="X460" s="116"/>
      <c r="Y460" s="116"/>
      <c r="Z460" s="116"/>
    </row>
    <row r="461" spans="1:26" hidden="1" outlineLevel="1">
      <c r="A461">
        <f t="shared" ca="1" si="938"/>
        <v>2</v>
      </c>
      <c r="B461" t="str">
        <f t="shared" ca="1" si="924"/>
        <v>EP1 LPD1 LPS3 LPM1</v>
      </c>
      <c r="C461" s="312">
        <f ca="1">IF($A461&lt;&gt;$A460,1,MOD(C460-1+(COUNTIFS(D$373:$N$373,$A461)=COUNTIFS(D461:$N461,1)),C$372)+1)</f>
        <v>1</v>
      </c>
      <c r="D461" s="310">
        <f ca="1">IF($A461&lt;&gt;D$373,0,IF($A461&lt;&gt;$A460,1,MOD(D460-1+(COUNTIFS(E$373:$N$373,$A461)=COUNTIFS(E461:$N461,1)),D$372)+1))</f>
        <v>0</v>
      </c>
      <c r="E461" s="310">
        <f ca="1">IF($A461&lt;&gt;E$373,0,IF($A461&lt;&gt;$A460,1,MOD(E460-1+(COUNTIFS(F$373:$N$373,$A461)=COUNTIFS(F461:$N461,1)),E$372)+1))</f>
        <v>0</v>
      </c>
      <c r="F461" s="310">
        <f ca="1">IF($A461&lt;&gt;F$373,0,IF($A461&lt;&gt;$A460,1,MOD(F460-1+(COUNTIFS(G$373:$N$373,$A461)=COUNTIFS(G461:$N461,1)),F$372)+1))</f>
        <v>0</v>
      </c>
      <c r="G461" s="310">
        <f ca="1">IF($A461&lt;&gt;G$373,0,IF($A461&lt;&gt;$A460,1,MOD(G460-1+(COUNTIFS(H$373:$N$373,$A461)=COUNTIFS(H461:$N461,1)),G$372)+1))</f>
        <v>1</v>
      </c>
      <c r="H461" s="310">
        <f ca="1">IF($A461&lt;&gt;H$373,0,IF($A461&lt;&gt;$A460,1,MOD(H460-1+(COUNTIFS(I$373:$N$373,$A461)=COUNTIFS(I461:$N461,1)),H$372)+1))</f>
        <v>3</v>
      </c>
      <c r="I461" s="310">
        <f ca="1">IF($A461&lt;&gt;I$373,0,IF($A461&lt;&gt;$A460,1,MOD(I460-1+(COUNTIFS(N$373:$N$373,$A461)=COUNTIFS(N461:$N461,1)),I$372)+1))</f>
        <v>1</v>
      </c>
      <c r="J461" s="310"/>
      <c r="K461" s="310"/>
      <c r="L461" s="310"/>
      <c r="M461" s="310"/>
      <c r="O461">
        <v>87</v>
      </c>
      <c r="P461" s="116">
        <f t="shared" ca="1" si="932"/>
        <v>-0.5</v>
      </c>
      <c r="Q461" s="116">
        <f t="shared" ca="1" si="933"/>
        <v>0</v>
      </c>
      <c r="R461" s="116">
        <f t="shared" ca="1" si="934"/>
        <v>0</v>
      </c>
      <c r="S461" s="116">
        <f t="shared" ca="1" si="935"/>
        <v>0</v>
      </c>
      <c r="T461" s="116">
        <v>0</v>
      </c>
      <c r="U461" s="116">
        <f t="shared" ca="1" si="936"/>
        <v>0.5</v>
      </c>
      <c r="V461" s="116">
        <f t="shared" ca="1" si="937"/>
        <v>-0.5</v>
      </c>
      <c r="W461" s="116"/>
      <c r="X461" s="116"/>
      <c r="Y461" s="116"/>
      <c r="Z461" s="116"/>
    </row>
    <row r="462" spans="1:26" hidden="1" outlineLevel="1">
      <c r="A462">
        <f t="shared" ca="1" si="938"/>
        <v>2</v>
      </c>
      <c r="B462" t="str">
        <f t="shared" ca="1" si="924"/>
        <v>EP1 LPD1 LPS3 LPM2</v>
      </c>
      <c r="C462" s="312">
        <f ca="1">IF($A462&lt;&gt;$A461,1,MOD(C461-1+(COUNTIFS(D$373:$N$373,$A462)=COUNTIFS(D462:$N462,1)),C$372)+1)</f>
        <v>1</v>
      </c>
      <c r="D462" s="310">
        <f ca="1">IF($A462&lt;&gt;D$373,0,IF($A462&lt;&gt;$A461,1,MOD(D461-1+(COUNTIFS(E$373:$N$373,$A462)=COUNTIFS(E462:$N462,1)),D$372)+1))</f>
        <v>0</v>
      </c>
      <c r="E462" s="310">
        <f ca="1">IF($A462&lt;&gt;E$373,0,IF($A462&lt;&gt;$A461,1,MOD(E461-1+(COUNTIFS(F$373:$N$373,$A462)=COUNTIFS(F462:$N462,1)),E$372)+1))</f>
        <v>0</v>
      </c>
      <c r="F462" s="310">
        <f ca="1">IF($A462&lt;&gt;F$373,0,IF($A462&lt;&gt;$A461,1,MOD(F461-1+(COUNTIFS(G$373:$N$373,$A462)=COUNTIFS(G462:$N462,1)),F$372)+1))</f>
        <v>0</v>
      </c>
      <c r="G462" s="310">
        <f ca="1">IF($A462&lt;&gt;G$373,0,IF($A462&lt;&gt;$A461,1,MOD(G461-1+(COUNTIFS(H$373:$N$373,$A462)=COUNTIFS(H462:$N462,1)),G$372)+1))</f>
        <v>1</v>
      </c>
      <c r="H462" s="310">
        <f ca="1">IF($A462&lt;&gt;H$373,0,IF($A462&lt;&gt;$A461,1,MOD(H461-1+(COUNTIFS(I$373:$N$373,$A462)=COUNTIFS(I462:$N462,1)),H$372)+1))</f>
        <v>3</v>
      </c>
      <c r="I462" s="310">
        <f ca="1">IF($A462&lt;&gt;I$373,0,IF($A462&lt;&gt;$A461,1,MOD(I461-1+(COUNTIFS(N$373:$N$373,$A462)=COUNTIFS(N462:$N462,1)),I$372)+1))</f>
        <v>2</v>
      </c>
      <c r="J462" s="310"/>
      <c r="K462" s="310"/>
      <c r="L462" s="310"/>
      <c r="M462" s="310"/>
      <c r="O462">
        <v>88</v>
      </c>
      <c r="P462" s="116">
        <f t="shared" ca="1" si="932"/>
        <v>-0.5</v>
      </c>
      <c r="Q462" s="116">
        <f t="shared" ca="1" si="933"/>
        <v>0</v>
      </c>
      <c r="R462" s="116">
        <f t="shared" ca="1" si="934"/>
        <v>0</v>
      </c>
      <c r="S462" s="116">
        <f t="shared" ca="1" si="935"/>
        <v>0</v>
      </c>
      <c r="T462" s="116">
        <v>0</v>
      </c>
      <c r="U462" s="116">
        <f t="shared" ca="1" si="936"/>
        <v>0.5</v>
      </c>
      <c r="V462" s="116">
        <f t="shared" ca="1" si="937"/>
        <v>0</v>
      </c>
      <c r="W462" s="116"/>
      <c r="X462" s="116"/>
      <c r="Y462" s="116"/>
      <c r="Z462" s="116"/>
    </row>
    <row r="463" spans="1:26" hidden="1" outlineLevel="1">
      <c r="A463">
        <f t="shared" ca="1" si="938"/>
        <v>2</v>
      </c>
      <c r="B463" t="str">
        <f t="shared" ca="1" si="924"/>
        <v>EP1 LPD1 LPS3 LPM3</v>
      </c>
      <c r="C463" s="312">
        <f ca="1">IF($A463&lt;&gt;$A462,1,MOD(C462-1+(COUNTIFS(D$373:$N$373,$A463)=COUNTIFS(D463:$N463,1)),C$372)+1)</f>
        <v>1</v>
      </c>
      <c r="D463" s="310">
        <f ca="1">IF($A463&lt;&gt;D$373,0,IF($A463&lt;&gt;$A462,1,MOD(D462-1+(COUNTIFS(E$373:$N$373,$A463)=COUNTIFS(E463:$N463,1)),D$372)+1))</f>
        <v>0</v>
      </c>
      <c r="E463" s="310">
        <f ca="1">IF($A463&lt;&gt;E$373,0,IF($A463&lt;&gt;$A462,1,MOD(E462-1+(COUNTIFS(F$373:$N$373,$A463)=COUNTIFS(F463:$N463,1)),E$372)+1))</f>
        <v>0</v>
      </c>
      <c r="F463" s="310">
        <f ca="1">IF($A463&lt;&gt;F$373,0,IF($A463&lt;&gt;$A462,1,MOD(F462-1+(COUNTIFS(G$373:$N$373,$A463)=COUNTIFS(G463:$N463,1)),F$372)+1))</f>
        <v>0</v>
      </c>
      <c r="G463" s="310">
        <f ca="1">IF($A463&lt;&gt;G$373,0,IF($A463&lt;&gt;$A462,1,MOD(G462-1+(COUNTIFS(H$373:$N$373,$A463)=COUNTIFS(H463:$N463,1)),G$372)+1))</f>
        <v>1</v>
      </c>
      <c r="H463" s="310">
        <f ca="1">IF($A463&lt;&gt;H$373,0,IF($A463&lt;&gt;$A462,1,MOD(H462-1+(COUNTIFS(I$373:$N$373,$A463)=COUNTIFS(I463:$N463,1)),H$372)+1))</f>
        <v>3</v>
      </c>
      <c r="I463" s="310">
        <f ca="1">IF($A463&lt;&gt;I$373,0,IF($A463&lt;&gt;$A462,1,MOD(I462-1+(COUNTIFS(N$373:$N$373,$A463)=COUNTIFS(N463:$N463,1)),I$372)+1))</f>
        <v>3</v>
      </c>
      <c r="J463" s="310"/>
      <c r="K463" s="310"/>
      <c r="L463" s="310"/>
      <c r="M463" s="310"/>
      <c r="O463">
        <v>89</v>
      </c>
      <c r="P463" s="116">
        <f t="shared" ca="1" si="932"/>
        <v>-0.5</v>
      </c>
      <c r="Q463" s="116">
        <f t="shared" ca="1" si="933"/>
        <v>0</v>
      </c>
      <c r="R463" s="116">
        <f t="shared" ca="1" si="934"/>
        <v>0</v>
      </c>
      <c r="S463" s="116">
        <f t="shared" ca="1" si="935"/>
        <v>0</v>
      </c>
      <c r="T463" s="116">
        <v>0</v>
      </c>
      <c r="U463" s="116">
        <f t="shared" ca="1" si="936"/>
        <v>0.5</v>
      </c>
      <c r="V463" s="116">
        <f t="shared" ca="1" si="937"/>
        <v>0.5</v>
      </c>
      <c r="W463" s="116"/>
      <c r="X463" s="116"/>
      <c r="Y463" s="116"/>
      <c r="Z463" s="116"/>
    </row>
    <row r="464" spans="1:26" hidden="1" outlineLevel="1">
      <c r="A464">
        <f t="shared" ca="1" si="938"/>
        <v>2</v>
      </c>
      <c r="B464" t="str">
        <f t="shared" ca="1" si="924"/>
        <v>EP2 LPD1 LPS1 LPM1</v>
      </c>
      <c r="C464" s="312">
        <f ca="1">IF($A464&lt;&gt;$A463,1,MOD(C463-1+(COUNTIFS(D$373:$N$373,$A464)=COUNTIFS(D464:$N464,1)),C$372)+1)</f>
        <v>2</v>
      </c>
      <c r="D464" s="310">
        <f ca="1">IF($A464&lt;&gt;D$373,0,IF($A464&lt;&gt;$A463,1,MOD(D463-1+(COUNTIFS(E$373:$N$373,$A464)=COUNTIFS(E464:$N464,1)),D$372)+1))</f>
        <v>0</v>
      </c>
      <c r="E464" s="310">
        <f ca="1">IF($A464&lt;&gt;E$373,0,IF($A464&lt;&gt;$A463,1,MOD(E463-1+(COUNTIFS(F$373:$N$373,$A464)=COUNTIFS(F464:$N464,1)),E$372)+1))</f>
        <v>0</v>
      </c>
      <c r="F464" s="310">
        <f ca="1">IF($A464&lt;&gt;F$373,0,IF($A464&lt;&gt;$A463,1,MOD(F463-1+(COUNTIFS(G$373:$N$373,$A464)=COUNTIFS(G464:$N464,1)),F$372)+1))</f>
        <v>0</v>
      </c>
      <c r="G464" s="310">
        <f ca="1">IF($A464&lt;&gt;G$373,0,IF($A464&lt;&gt;$A463,1,MOD(G463-1+(COUNTIFS(H$373:$N$373,$A464)=COUNTIFS(H464:$N464,1)),G$372)+1))</f>
        <v>1</v>
      </c>
      <c r="H464" s="310">
        <f ca="1">IF($A464&lt;&gt;H$373,0,IF($A464&lt;&gt;$A463,1,MOD(H463-1+(COUNTIFS(I$373:$N$373,$A464)=COUNTIFS(I464:$N464,1)),H$372)+1))</f>
        <v>1</v>
      </c>
      <c r="I464" s="310">
        <f ca="1">IF($A464&lt;&gt;I$373,0,IF($A464&lt;&gt;$A463,1,MOD(I463-1+(COUNTIFS(N$373:$N$373,$A464)=COUNTIFS(N464:$N464,1)),I$372)+1))</f>
        <v>1</v>
      </c>
      <c r="J464" s="310"/>
      <c r="K464" s="310"/>
      <c r="L464" s="310"/>
      <c r="M464" s="310"/>
      <c r="O464">
        <v>90</v>
      </c>
      <c r="P464" s="116">
        <f t="shared" ca="1" si="932"/>
        <v>0</v>
      </c>
      <c r="Q464" s="116">
        <f t="shared" ca="1" si="933"/>
        <v>0</v>
      </c>
      <c r="R464" s="116">
        <f t="shared" ca="1" si="934"/>
        <v>0</v>
      </c>
      <c r="S464" s="116">
        <f t="shared" ca="1" si="935"/>
        <v>0</v>
      </c>
      <c r="T464" s="116">
        <v>0</v>
      </c>
      <c r="U464" s="116">
        <f t="shared" ca="1" si="936"/>
        <v>-0.5</v>
      </c>
      <c r="V464" s="116">
        <f t="shared" ca="1" si="937"/>
        <v>-0.5</v>
      </c>
      <c r="W464" s="116"/>
      <c r="X464" s="116"/>
      <c r="Y464" s="116"/>
      <c r="Z464" s="116"/>
    </row>
    <row r="465" spans="1:26" hidden="1" outlineLevel="1">
      <c r="A465">
        <f t="shared" ca="1" si="938"/>
        <v>2</v>
      </c>
      <c r="B465" t="str">
        <f t="shared" ca="1" si="924"/>
        <v>EP2 LPD1 LPS1 LPM2</v>
      </c>
      <c r="C465" s="312">
        <f ca="1">IF($A465&lt;&gt;$A464,1,MOD(C464-1+(COUNTIFS(D$373:$N$373,$A465)=COUNTIFS(D465:$N465,1)),C$372)+1)</f>
        <v>2</v>
      </c>
      <c r="D465" s="310">
        <f ca="1">IF($A465&lt;&gt;D$373,0,IF($A465&lt;&gt;$A464,1,MOD(D464-1+(COUNTIFS(E$373:$N$373,$A465)=COUNTIFS(E465:$N465,1)),D$372)+1))</f>
        <v>0</v>
      </c>
      <c r="E465" s="310">
        <f ca="1">IF($A465&lt;&gt;E$373,0,IF($A465&lt;&gt;$A464,1,MOD(E464-1+(COUNTIFS(F$373:$N$373,$A465)=COUNTIFS(F465:$N465,1)),E$372)+1))</f>
        <v>0</v>
      </c>
      <c r="F465" s="310">
        <f ca="1">IF($A465&lt;&gt;F$373,0,IF($A465&lt;&gt;$A464,1,MOD(F464-1+(COUNTIFS(G$373:$N$373,$A465)=COUNTIFS(G465:$N465,1)),F$372)+1))</f>
        <v>0</v>
      </c>
      <c r="G465" s="310">
        <f ca="1">IF($A465&lt;&gt;G$373,0,IF($A465&lt;&gt;$A464,1,MOD(G464-1+(COUNTIFS(H$373:$N$373,$A465)=COUNTIFS(H465:$N465,1)),G$372)+1))</f>
        <v>1</v>
      </c>
      <c r="H465" s="310">
        <f ca="1">IF($A465&lt;&gt;H$373,0,IF($A465&lt;&gt;$A464,1,MOD(H464-1+(COUNTIFS(I$373:$N$373,$A465)=COUNTIFS(I465:$N465,1)),H$372)+1))</f>
        <v>1</v>
      </c>
      <c r="I465" s="310">
        <f ca="1">IF($A465&lt;&gt;I$373,0,IF($A465&lt;&gt;$A464,1,MOD(I464-1+(COUNTIFS(N$373:$N$373,$A465)=COUNTIFS(N465:$N465,1)),I$372)+1))</f>
        <v>2</v>
      </c>
      <c r="J465" s="310"/>
      <c r="K465" s="310"/>
      <c r="L465" s="310"/>
      <c r="M465" s="310"/>
      <c r="O465">
        <v>91</v>
      </c>
      <c r="P465" s="116">
        <f t="shared" ca="1" si="932"/>
        <v>0</v>
      </c>
      <c r="Q465" s="116">
        <f t="shared" ca="1" si="933"/>
        <v>0</v>
      </c>
      <c r="R465" s="116">
        <f t="shared" ca="1" si="934"/>
        <v>0</v>
      </c>
      <c r="S465" s="116">
        <f t="shared" ca="1" si="935"/>
        <v>0</v>
      </c>
      <c r="T465" s="116">
        <v>0</v>
      </c>
      <c r="U465" s="116">
        <f t="shared" ca="1" si="936"/>
        <v>-0.5</v>
      </c>
      <c r="V465" s="116">
        <f t="shared" ca="1" si="937"/>
        <v>0</v>
      </c>
      <c r="W465" s="116"/>
      <c r="X465" s="116"/>
      <c r="Y465" s="116"/>
      <c r="Z465" s="116"/>
    </row>
    <row r="466" spans="1:26" hidden="1" outlineLevel="1">
      <c r="A466">
        <f t="shared" ca="1" si="938"/>
        <v>2</v>
      </c>
      <c r="B466" t="str">
        <f t="shared" ca="1" si="924"/>
        <v>EP2 LPD1 LPS1 LPM3</v>
      </c>
      <c r="C466" s="312">
        <f ca="1">IF($A466&lt;&gt;$A465,1,MOD(C465-1+(COUNTIFS(D$373:$N$373,$A466)=COUNTIFS(D466:$N466,1)),C$372)+1)</f>
        <v>2</v>
      </c>
      <c r="D466" s="310">
        <f ca="1">IF($A466&lt;&gt;D$373,0,IF($A466&lt;&gt;$A465,1,MOD(D465-1+(COUNTIFS(E$373:$N$373,$A466)=COUNTIFS(E466:$N466,1)),D$372)+1))</f>
        <v>0</v>
      </c>
      <c r="E466" s="310">
        <f ca="1">IF($A466&lt;&gt;E$373,0,IF($A466&lt;&gt;$A465,1,MOD(E465-1+(COUNTIFS(F$373:$N$373,$A466)=COUNTIFS(F466:$N466,1)),E$372)+1))</f>
        <v>0</v>
      </c>
      <c r="F466" s="310">
        <f ca="1">IF($A466&lt;&gt;F$373,0,IF($A466&lt;&gt;$A465,1,MOD(F465-1+(COUNTIFS(G$373:$N$373,$A466)=COUNTIFS(G466:$N466,1)),F$372)+1))</f>
        <v>0</v>
      </c>
      <c r="G466" s="310">
        <f ca="1">IF($A466&lt;&gt;G$373,0,IF($A466&lt;&gt;$A465,1,MOD(G465-1+(COUNTIFS(H$373:$N$373,$A466)=COUNTIFS(H466:$N466,1)),G$372)+1))</f>
        <v>1</v>
      </c>
      <c r="H466" s="310">
        <f ca="1">IF($A466&lt;&gt;H$373,0,IF($A466&lt;&gt;$A465,1,MOD(H465-1+(COUNTIFS(I$373:$N$373,$A466)=COUNTIFS(I466:$N466,1)),H$372)+1))</f>
        <v>1</v>
      </c>
      <c r="I466" s="310">
        <f ca="1">IF($A466&lt;&gt;I$373,0,IF($A466&lt;&gt;$A465,1,MOD(I465-1+(COUNTIFS(N$373:$N$373,$A466)=COUNTIFS(N466:$N466,1)),I$372)+1))</f>
        <v>3</v>
      </c>
      <c r="J466" s="310"/>
      <c r="K466" s="310"/>
      <c r="L466" s="310"/>
      <c r="M466" s="310"/>
      <c r="O466">
        <v>92</v>
      </c>
      <c r="P466" s="116">
        <f t="shared" ca="1" si="932"/>
        <v>0</v>
      </c>
      <c r="Q466" s="116">
        <f t="shared" ca="1" si="933"/>
        <v>0</v>
      </c>
      <c r="R466" s="116">
        <f t="shared" ca="1" si="934"/>
        <v>0</v>
      </c>
      <c r="S466" s="116">
        <f t="shared" ca="1" si="935"/>
        <v>0</v>
      </c>
      <c r="T466" s="116">
        <v>0</v>
      </c>
      <c r="U466" s="116">
        <f t="shared" ca="1" si="936"/>
        <v>-0.5</v>
      </c>
      <c r="V466" s="116">
        <f t="shared" ca="1" si="937"/>
        <v>0.5</v>
      </c>
      <c r="W466" s="116"/>
      <c r="X466" s="116"/>
      <c r="Y466" s="116"/>
      <c r="Z466" s="116"/>
    </row>
    <row r="467" spans="1:26" hidden="1" outlineLevel="1">
      <c r="A467">
        <f t="shared" ca="1" si="938"/>
        <v>2</v>
      </c>
      <c r="B467" t="str">
        <f t="shared" ca="1" si="924"/>
        <v>EP2 LPD1 LPS2 LPM1</v>
      </c>
      <c r="C467" s="312">
        <f ca="1">IF($A467&lt;&gt;$A466,1,MOD(C466-1+(COUNTIFS(D$373:$N$373,$A467)=COUNTIFS(D467:$N467,1)),C$372)+1)</f>
        <v>2</v>
      </c>
      <c r="D467" s="310">
        <f ca="1">IF($A467&lt;&gt;D$373,0,IF($A467&lt;&gt;$A466,1,MOD(D466-1+(COUNTIFS(E$373:$N$373,$A467)=COUNTIFS(E467:$N467,1)),D$372)+1))</f>
        <v>0</v>
      </c>
      <c r="E467" s="310">
        <f ca="1">IF($A467&lt;&gt;E$373,0,IF($A467&lt;&gt;$A466,1,MOD(E466-1+(COUNTIFS(F$373:$N$373,$A467)=COUNTIFS(F467:$N467,1)),E$372)+1))</f>
        <v>0</v>
      </c>
      <c r="F467" s="310">
        <f ca="1">IF($A467&lt;&gt;F$373,0,IF($A467&lt;&gt;$A466,1,MOD(F466-1+(COUNTIFS(G$373:$N$373,$A467)=COUNTIFS(G467:$N467,1)),F$372)+1))</f>
        <v>0</v>
      </c>
      <c r="G467" s="310">
        <f ca="1">IF($A467&lt;&gt;G$373,0,IF($A467&lt;&gt;$A466,1,MOD(G466-1+(COUNTIFS(H$373:$N$373,$A467)=COUNTIFS(H467:$N467,1)),G$372)+1))</f>
        <v>1</v>
      </c>
      <c r="H467" s="310">
        <f ca="1">IF($A467&lt;&gt;H$373,0,IF($A467&lt;&gt;$A466,1,MOD(H466-1+(COUNTIFS(I$373:$N$373,$A467)=COUNTIFS(I467:$N467,1)),H$372)+1))</f>
        <v>2</v>
      </c>
      <c r="I467" s="310">
        <f ca="1">IF($A467&lt;&gt;I$373,0,IF($A467&lt;&gt;$A466,1,MOD(I466-1+(COUNTIFS(N$373:$N$373,$A467)=COUNTIFS(N467:$N467,1)),I$372)+1))</f>
        <v>1</v>
      </c>
      <c r="J467" s="310"/>
      <c r="K467" s="310"/>
      <c r="L467" s="310"/>
      <c r="M467" s="310"/>
      <c r="O467">
        <v>93</v>
      </c>
      <c r="P467" s="116">
        <f t="shared" ca="1" si="932"/>
        <v>0</v>
      </c>
      <c r="Q467" s="116">
        <f t="shared" ca="1" si="933"/>
        <v>0</v>
      </c>
      <c r="R467" s="116">
        <f t="shared" ca="1" si="934"/>
        <v>0</v>
      </c>
      <c r="S467" s="116">
        <f t="shared" ca="1" si="935"/>
        <v>0</v>
      </c>
      <c r="T467" s="116">
        <v>0</v>
      </c>
      <c r="U467" s="116">
        <f t="shared" ca="1" si="936"/>
        <v>0</v>
      </c>
      <c r="V467" s="116">
        <f t="shared" ca="1" si="937"/>
        <v>-0.5</v>
      </c>
      <c r="W467" s="116"/>
      <c r="X467" s="116"/>
      <c r="Y467" s="116"/>
      <c r="Z467" s="116"/>
    </row>
    <row r="468" spans="1:26" hidden="1" outlineLevel="1">
      <c r="A468">
        <f t="shared" ca="1" si="938"/>
        <v>2</v>
      </c>
      <c r="B468" t="str">
        <f t="shared" ca="1" si="924"/>
        <v>EP2 LPD1 LPS2 LPM2</v>
      </c>
      <c r="C468" s="312">
        <f ca="1">IF($A468&lt;&gt;$A467,1,MOD(C467-1+(COUNTIFS(D$373:$N$373,$A468)=COUNTIFS(D468:$N468,1)),C$372)+1)</f>
        <v>2</v>
      </c>
      <c r="D468" s="310">
        <f ca="1">IF($A468&lt;&gt;D$373,0,IF($A468&lt;&gt;$A467,1,MOD(D467-1+(COUNTIFS(E$373:$N$373,$A468)=COUNTIFS(E468:$N468,1)),D$372)+1))</f>
        <v>0</v>
      </c>
      <c r="E468" s="310">
        <f ca="1">IF($A468&lt;&gt;E$373,0,IF($A468&lt;&gt;$A467,1,MOD(E467-1+(COUNTIFS(F$373:$N$373,$A468)=COUNTIFS(F468:$N468,1)),E$372)+1))</f>
        <v>0</v>
      </c>
      <c r="F468" s="310">
        <f ca="1">IF($A468&lt;&gt;F$373,0,IF($A468&lt;&gt;$A467,1,MOD(F467-1+(COUNTIFS(G$373:$N$373,$A468)=COUNTIFS(G468:$N468,1)),F$372)+1))</f>
        <v>0</v>
      </c>
      <c r="G468" s="310">
        <f ca="1">IF($A468&lt;&gt;G$373,0,IF($A468&lt;&gt;$A467,1,MOD(G467-1+(COUNTIFS(H$373:$N$373,$A468)=COUNTIFS(H468:$N468,1)),G$372)+1))</f>
        <v>1</v>
      </c>
      <c r="H468" s="310">
        <f ca="1">IF($A468&lt;&gt;H$373,0,IF($A468&lt;&gt;$A467,1,MOD(H467-1+(COUNTIFS(I$373:$N$373,$A468)=COUNTIFS(I468:$N468,1)),H$372)+1))</f>
        <v>2</v>
      </c>
      <c r="I468" s="310">
        <f ca="1">IF($A468&lt;&gt;I$373,0,IF($A468&lt;&gt;$A467,1,MOD(I467-1+(COUNTIFS(N$373:$N$373,$A468)=COUNTIFS(N468:$N468,1)),I$372)+1))</f>
        <v>2</v>
      </c>
      <c r="J468" s="310"/>
      <c r="K468" s="310"/>
      <c r="L468" s="310"/>
      <c r="M468" s="310"/>
      <c r="O468">
        <v>94</v>
      </c>
      <c r="P468" s="116">
        <f t="shared" ca="1" si="932"/>
        <v>0</v>
      </c>
      <c r="Q468" s="116">
        <f t="shared" ca="1" si="933"/>
        <v>0</v>
      </c>
      <c r="R468" s="116">
        <f t="shared" ca="1" si="934"/>
        <v>0</v>
      </c>
      <c r="S468" s="116">
        <f t="shared" ca="1" si="935"/>
        <v>0</v>
      </c>
      <c r="T468" s="116">
        <v>0</v>
      </c>
      <c r="U468" s="116">
        <f t="shared" ca="1" si="936"/>
        <v>0</v>
      </c>
      <c r="V468" s="116">
        <f t="shared" ca="1" si="937"/>
        <v>0</v>
      </c>
      <c r="W468" s="116"/>
      <c r="X468" s="116"/>
      <c r="Y468" s="116"/>
      <c r="Z468" s="116"/>
    </row>
    <row r="469" spans="1:26" hidden="1" outlineLevel="1">
      <c r="A469">
        <f t="shared" ca="1" si="938"/>
        <v>2</v>
      </c>
      <c r="B469" t="str">
        <f t="shared" ca="1" si="924"/>
        <v>EP2 LPD1 LPS2 LPM3</v>
      </c>
      <c r="C469" s="312">
        <f ca="1">IF($A469&lt;&gt;$A468,1,MOD(C468-1+(COUNTIFS(D$373:$N$373,$A469)=COUNTIFS(D469:$N469,1)),C$372)+1)</f>
        <v>2</v>
      </c>
      <c r="D469" s="310">
        <f ca="1">IF($A469&lt;&gt;D$373,0,IF($A469&lt;&gt;$A468,1,MOD(D468-1+(COUNTIFS(E$373:$N$373,$A469)=COUNTIFS(E469:$N469,1)),D$372)+1))</f>
        <v>0</v>
      </c>
      <c r="E469" s="310">
        <f ca="1">IF($A469&lt;&gt;E$373,0,IF($A469&lt;&gt;$A468,1,MOD(E468-1+(COUNTIFS(F$373:$N$373,$A469)=COUNTIFS(F469:$N469,1)),E$372)+1))</f>
        <v>0</v>
      </c>
      <c r="F469" s="310">
        <f ca="1">IF($A469&lt;&gt;F$373,0,IF($A469&lt;&gt;$A468,1,MOD(F468-1+(COUNTIFS(G$373:$N$373,$A469)=COUNTIFS(G469:$N469,1)),F$372)+1))</f>
        <v>0</v>
      </c>
      <c r="G469" s="310">
        <f ca="1">IF($A469&lt;&gt;G$373,0,IF($A469&lt;&gt;$A468,1,MOD(G468-1+(COUNTIFS(H$373:$N$373,$A469)=COUNTIFS(H469:$N469,1)),G$372)+1))</f>
        <v>1</v>
      </c>
      <c r="H469" s="310">
        <f ca="1">IF($A469&lt;&gt;H$373,0,IF($A469&lt;&gt;$A468,1,MOD(H468-1+(COUNTIFS(I$373:$N$373,$A469)=COUNTIFS(I469:$N469,1)),H$372)+1))</f>
        <v>2</v>
      </c>
      <c r="I469" s="310">
        <f ca="1">IF($A469&lt;&gt;I$373,0,IF($A469&lt;&gt;$A468,1,MOD(I468-1+(COUNTIFS(N$373:$N$373,$A469)=COUNTIFS(N469:$N469,1)),I$372)+1))</f>
        <v>3</v>
      </c>
      <c r="J469" s="310"/>
      <c r="K469" s="310"/>
      <c r="L469" s="310"/>
      <c r="M469" s="310"/>
      <c r="O469">
        <v>95</v>
      </c>
      <c r="P469" s="116">
        <f t="shared" ca="1" si="932"/>
        <v>0</v>
      </c>
      <c r="Q469" s="116">
        <f t="shared" ca="1" si="933"/>
        <v>0</v>
      </c>
      <c r="R469" s="116">
        <f t="shared" ca="1" si="934"/>
        <v>0</v>
      </c>
      <c r="S469" s="116">
        <f t="shared" ca="1" si="935"/>
        <v>0</v>
      </c>
      <c r="T469" s="116">
        <v>0</v>
      </c>
      <c r="U469" s="116">
        <f t="shared" ca="1" si="936"/>
        <v>0</v>
      </c>
      <c r="V469" s="116">
        <f t="shared" ca="1" si="937"/>
        <v>0.5</v>
      </c>
      <c r="W469" s="116"/>
      <c r="X469" s="116"/>
      <c r="Y469" s="116"/>
      <c r="Z469" s="116"/>
    </row>
    <row r="470" spans="1:26" hidden="1" outlineLevel="1">
      <c r="A470">
        <f t="shared" ca="1" si="938"/>
        <v>2</v>
      </c>
      <c r="B470" t="str">
        <f t="shared" ca="1" si="924"/>
        <v>EP2 LPD1 LPS3 LPM1</v>
      </c>
      <c r="C470" s="312">
        <f ca="1">IF($A470&lt;&gt;$A469,1,MOD(C469-1+(COUNTIFS(D$373:$N$373,$A470)=COUNTIFS(D470:$N470,1)),C$372)+1)</f>
        <v>2</v>
      </c>
      <c r="D470" s="310">
        <f ca="1">IF($A470&lt;&gt;D$373,0,IF($A470&lt;&gt;$A469,1,MOD(D469-1+(COUNTIFS(E$373:$N$373,$A470)=COUNTIFS(E470:$N470,1)),D$372)+1))</f>
        <v>0</v>
      </c>
      <c r="E470" s="310">
        <f ca="1">IF($A470&lt;&gt;E$373,0,IF($A470&lt;&gt;$A469,1,MOD(E469-1+(COUNTIFS(F$373:$N$373,$A470)=COUNTIFS(F470:$N470,1)),E$372)+1))</f>
        <v>0</v>
      </c>
      <c r="F470" s="310">
        <f ca="1">IF($A470&lt;&gt;F$373,0,IF($A470&lt;&gt;$A469,1,MOD(F469-1+(COUNTIFS(G$373:$N$373,$A470)=COUNTIFS(G470:$N470,1)),F$372)+1))</f>
        <v>0</v>
      </c>
      <c r="G470" s="310">
        <f ca="1">IF($A470&lt;&gt;G$373,0,IF($A470&lt;&gt;$A469,1,MOD(G469-1+(COUNTIFS(H$373:$N$373,$A470)=COUNTIFS(H470:$N470,1)),G$372)+1))</f>
        <v>1</v>
      </c>
      <c r="H470" s="310">
        <f ca="1">IF($A470&lt;&gt;H$373,0,IF($A470&lt;&gt;$A469,1,MOD(H469-1+(COUNTIFS(I$373:$N$373,$A470)=COUNTIFS(I470:$N470,1)),H$372)+1))</f>
        <v>3</v>
      </c>
      <c r="I470" s="310">
        <f ca="1">IF($A470&lt;&gt;I$373,0,IF($A470&lt;&gt;$A469,1,MOD(I469-1+(COUNTIFS(N$373:$N$373,$A470)=COUNTIFS(N470:$N470,1)),I$372)+1))</f>
        <v>1</v>
      </c>
      <c r="J470" s="310"/>
      <c r="K470" s="310"/>
      <c r="L470" s="310"/>
      <c r="M470" s="310"/>
      <c r="O470">
        <v>96</v>
      </c>
      <c r="P470" s="116">
        <f t="shared" ca="1" si="932"/>
        <v>0</v>
      </c>
      <c r="Q470" s="116">
        <f t="shared" ca="1" si="933"/>
        <v>0</v>
      </c>
      <c r="R470" s="116">
        <f t="shared" ca="1" si="934"/>
        <v>0</v>
      </c>
      <c r="S470" s="116">
        <f t="shared" ca="1" si="935"/>
        <v>0</v>
      </c>
      <c r="T470" s="116">
        <v>0</v>
      </c>
      <c r="U470" s="116">
        <f t="shared" ca="1" si="936"/>
        <v>0.5</v>
      </c>
      <c r="V470" s="116">
        <f t="shared" ca="1" si="937"/>
        <v>-0.5</v>
      </c>
      <c r="W470" s="116"/>
      <c r="X470" s="116"/>
      <c r="Y470" s="116"/>
      <c r="Z470" s="116"/>
    </row>
    <row r="471" spans="1:26" hidden="1" outlineLevel="1">
      <c r="A471">
        <f t="shared" ca="1" si="938"/>
        <v>2</v>
      </c>
      <c r="B471" t="str">
        <f t="shared" ca="1" si="924"/>
        <v>EP2 LPD1 LPS3 LPM2</v>
      </c>
      <c r="C471" s="312">
        <f ca="1">IF($A471&lt;&gt;$A470,1,MOD(C470-1+(COUNTIFS(D$373:$N$373,$A471)=COUNTIFS(D471:$N471,1)),C$372)+1)</f>
        <v>2</v>
      </c>
      <c r="D471" s="310">
        <f ca="1">IF($A471&lt;&gt;D$373,0,IF($A471&lt;&gt;$A470,1,MOD(D470-1+(COUNTIFS(E$373:$N$373,$A471)=COUNTIFS(E471:$N471,1)),D$372)+1))</f>
        <v>0</v>
      </c>
      <c r="E471" s="310">
        <f ca="1">IF($A471&lt;&gt;E$373,0,IF($A471&lt;&gt;$A470,1,MOD(E470-1+(COUNTIFS(F$373:$N$373,$A471)=COUNTIFS(F471:$N471,1)),E$372)+1))</f>
        <v>0</v>
      </c>
      <c r="F471" s="310">
        <f ca="1">IF($A471&lt;&gt;F$373,0,IF($A471&lt;&gt;$A470,1,MOD(F470-1+(COUNTIFS(G$373:$N$373,$A471)=COUNTIFS(G471:$N471,1)),F$372)+1))</f>
        <v>0</v>
      </c>
      <c r="G471" s="310">
        <f ca="1">IF($A471&lt;&gt;G$373,0,IF($A471&lt;&gt;$A470,1,MOD(G470-1+(COUNTIFS(H$373:$N$373,$A471)=COUNTIFS(H471:$N471,1)),G$372)+1))</f>
        <v>1</v>
      </c>
      <c r="H471" s="310">
        <f ca="1">IF($A471&lt;&gt;H$373,0,IF($A471&lt;&gt;$A470,1,MOD(H470-1+(COUNTIFS(I$373:$N$373,$A471)=COUNTIFS(I471:$N471,1)),H$372)+1))</f>
        <v>3</v>
      </c>
      <c r="I471" s="310">
        <f ca="1">IF($A471&lt;&gt;I$373,0,IF($A471&lt;&gt;$A470,1,MOD(I470-1+(COUNTIFS(N$373:$N$373,$A471)=COUNTIFS(N471:$N471,1)),I$372)+1))</f>
        <v>2</v>
      </c>
      <c r="J471" s="310"/>
      <c r="K471" s="310"/>
      <c r="L471" s="310"/>
      <c r="M471" s="310"/>
      <c r="O471">
        <v>97</v>
      </c>
      <c r="P471" s="116">
        <f t="shared" ca="1" si="932"/>
        <v>0</v>
      </c>
      <c r="Q471" s="116">
        <f t="shared" ca="1" si="933"/>
        <v>0</v>
      </c>
      <c r="R471" s="116">
        <f t="shared" ca="1" si="934"/>
        <v>0</v>
      </c>
      <c r="S471" s="116">
        <f t="shared" ca="1" si="935"/>
        <v>0</v>
      </c>
      <c r="T471" s="116">
        <v>0</v>
      </c>
      <c r="U471" s="116">
        <f t="shared" ca="1" si="936"/>
        <v>0.5</v>
      </c>
      <c r="V471" s="116">
        <f t="shared" ca="1" si="937"/>
        <v>0</v>
      </c>
      <c r="W471" s="116"/>
      <c r="X471" s="116"/>
      <c r="Y471" s="116"/>
      <c r="Z471" s="116"/>
    </row>
    <row r="472" spans="1:26" hidden="1" outlineLevel="1">
      <c r="A472">
        <f t="shared" ca="1" si="938"/>
        <v>2</v>
      </c>
      <c r="B472" t="str">
        <f t="shared" ca="1" si="924"/>
        <v>EP2 LPD1 LPS3 LPM3</v>
      </c>
      <c r="C472" s="312">
        <f ca="1">IF($A472&lt;&gt;$A471,1,MOD(C471-1+(COUNTIFS(D$373:$N$373,$A472)=COUNTIFS(D472:$N472,1)),C$372)+1)</f>
        <v>2</v>
      </c>
      <c r="D472" s="310">
        <f ca="1">IF($A472&lt;&gt;D$373,0,IF($A472&lt;&gt;$A471,1,MOD(D471-1+(COUNTIFS(E$373:$N$373,$A472)=COUNTIFS(E472:$N472,1)),D$372)+1))</f>
        <v>0</v>
      </c>
      <c r="E472" s="310">
        <f ca="1">IF($A472&lt;&gt;E$373,0,IF($A472&lt;&gt;$A471,1,MOD(E471-1+(COUNTIFS(F$373:$N$373,$A472)=COUNTIFS(F472:$N472,1)),E$372)+1))</f>
        <v>0</v>
      </c>
      <c r="F472" s="310">
        <f ca="1">IF($A472&lt;&gt;F$373,0,IF($A472&lt;&gt;$A471,1,MOD(F471-1+(COUNTIFS(G$373:$N$373,$A472)=COUNTIFS(G472:$N472,1)),F$372)+1))</f>
        <v>0</v>
      </c>
      <c r="G472" s="310">
        <f ca="1">IF($A472&lt;&gt;G$373,0,IF($A472&lt;&gt;$A471,1,MOD(G471-1+(COUNTIFS(H$373:$N$373,$A472)=COUNTIFS(H472:$N472,1)),G$372)+1))</f>
        <v>1</v>
      </c>
      <c r="H472" s="310">
        <f ca="1">IF($A472&lt;&gt;H$373,0,IF($A472&lt;&gt;$A471,1,MOD(H471-1+(COUNTIFS(I$373:$N$373,$A472)=COUNTIFS(I472:$N472,1)),H$372)+1))</f>
        <v>3</v>
      </c>
      <c r="I472" s="310">
        <f ca="1">IF($A472&lt;&gt;I$373,0,IF($A472&lt;&gt;$A471,1,MOD(I471-1+(COUNTIFS(N$373:$N$373,$A472)=COUNTIFS(N472:$N472,1)),I$372)+1))</f>
        <v>3</v>
      </c>
      <c r="J472" s="310"/>
      <c r="K472" s="310"/>
      <c r="L472" s="310"/>
      <c r="M472" s="310"/>
      <c r="O472">
        <v>98</v>
      </c>
      <c r="P472" s="116">
        <f t="shared" ca="1" si="932"/>
        <v>0</v>
      </c>
      <c r="Q472" s="116">
        <f t="shared" ca="1" si="933"/>
        <v>0</v>
      </c>
      <c r="R472" s="116">
        <f t="shared" ca="1" si="934"/>
        <v>0</v>
      </c>
      <c r="S472" s="116">
        <f t="shared" ca="1" si="935"/>
        <v>0</v>
      </c>
      <c r="T472" s="116">
        <v>0</v>
      </c>
      <c r="U472" s="116">
        <f t="shared" ca="1" si="936"/>
        <v>0.5</v>
      </c>
      <c r="V472" s="116">
        <f t="shared" ca="1" si="937"/>
        <v>0.5</v>
      </c>
      <c r="W472" s="116"/>
      <c r="X472" s="116"/>
      <c r="Y472" s="116"/>
      <c r="Z472" s="116"/>
    </row>
    <row r="473" spans="1:26" hidden="1" outlineLevel="1">
      <c r="A473">
        <f t="shared" ca="1" si="938"/>
        <v>2</v>
      </c>
      <c r="B473" t="str">
        <f t="shared" ca="1" si="924"/>
        <v>EP3 LPD1 LPS1 LPM1</v>
      </c>
      <c r="C473" s="312">
        <f ca="1">IF($A473&lt;&gt;$A472,1,MOD(C472-1+(COUNTIFS(D$373:$N$373,$A473)=COUNTIFS(D473:$N473,1)),C$372)+1)</f>
        <v>3</v>
      </c>
      <c r="D473" s="310">
        <f ca="1">IF($A473&lt;&gt;D$373,0,IF($A473&lt;&gt;$A472,1,MOD(D472-1+(COUNTIFS(E$373:$N$373,$A473)=COUNTIFS(E473:$N473,1)),D$372)+1))</f>
        <v>0</v>
      </c>
      <c r="E473" s="310">
        <f ca="1">IF($A473&lt;&gt;E$373,0,IF($A473&lt;&gt;$A472,1,MOD(E472-1+(COUNTIFS(F$373:$N$373,$A473)=COUNTIFS(F473:$N473,1)),E$372)+1))</f>
        <v>0</v>
      </c>
      <c r="F473" s="310">
        <f ca="1">IF($A473&lt;&gt;F$373,0,IF($A473&lt;&gt;$A472,1,MOD(F472-1+(COUNTIFS(G$373:$N$373,$A473)=COUNTIFS(G473:$N473,1)),F$372)+1))</f>
        <v>0</v>
      </c>
      <c r="G473" s="310">
        <f ca="1">IF($A473&lt;&gt;G$373,0,IF($A473&lt;&gt;$A472,1,MOD(G472-1+(COUNTIFS(H$373:$N$373,$A473)=COUNTIFS(H473:$N473,1)),G$372)+1))</f>
        <v>1</v>
      </c>
      <c r="H473" s="310">
        <f ca="1">IF($A473&lt;&gt;H$373,0,IF($A473&lt;&gt;$A472,1,MOD(H472-1+(COUNTIFS(I$373:$N$373,$A473)=COUNTIFS(I473:$N473,1)),H$372)+1))</f>
        <v>1</v>
      </c>
      <c r="I473" s="310">
        <f ca="1">IF($A473&lt;&gt;I$373,0,IF($A473&lt;&gt;$A472,1,MOD(I472-1+(COUNTIFS(N$373:$N$373,$A473)=COUNTIFS(N473:$N473,1)),I$372)+1))</f>
        <v>1</v>
      </c>
      <c r="J473" s="310"/>
      <c r="K473" s="310"/>
      <c r="L473" s="310"/>
      <c r="M473" s="310"/>
      <c r="O473">
        <v>99</v>
      </c>
      <c r="P473" s="116">
        <f t="shared" ca="1" si="932"/>
        <v>0.5</v>
      </c>
      <c r="Q473" s="116">
        <f t="shared" ca="1" si="933"/>
        <v>0</v>
      </c>
      <c r="R473" s="116">
        <f t="shared" ca="1" si="934"/>
        <v>0</v>
      </c>
      <c r="S473" s="116">
        <f t="shared" ca="1" si="935"/>
        <v>0</v>
      </c>
      <c r="T473" s="116">
        <v>0</v>
      </c>
      <c r="U473" s="116">
        <f t="shared" ca="1" si="936"/>
        <v>-0.5</v>
      </c>
      <c r="V473" s="116">
        <f t="shared" ca="1" si="937"/>
        <v>-0.5</v>
      </c>
      <c r="W473" s="116"/>
      <c r="X473" s="116"/>
      <c r="Y473" s="116"/>
      <c r="Z473" s="116"/>
    </row>
    <row r="474" spans="1:26" hidden="1" outlineLevel="1">
      <c r="A474">
        <f t="shared" ca="1" si="938"/>
        <v>2</v>
      </c>
      <c r="B474" t="str">
        <f t="shared" ca="1" si="924"/>
        <v>EP3 LPD1 LPS1 LPM2</v>
      </c>
      <c r="C474" s="312">
        <f ca="1">IF($A474&lt;&gt;$A473,1,MOD(C473-1+(COUNTIFS(D$373:$N$373,$A474)=COUNTIFS(D474:$N474,1)),C$372)+1)</f>
        <v>3</v>
      </c>
      <c r="D474" s="310">
        <f ca="1">IF($A474&lt;&gt;D$373,0,IF($A474&lt;&gt;$A473,1,MOD(D473-1+(COUNTIFS(E$373:$N$373,$A474)=COUNTIFS(E474:$N474,1)),D$372)+1))</f>
        <v>0</v>
      </c>
      <c r="E474" s="310">
        <f ca="1">IF($A474&lt;&gt;E$373,0,IF($A474&lt;&gt;$A473,1,MOD(E473-1+(COUNTIFS(F$373:$N$373,$A474)=COUNTIFS(F474:$N474,1)),E$372)+1))</f>
        <v>0</v>
      </c>
      <c r="F474" s="310">
        <f ca="1">IF($A474&lt;&gt;F$373,0,IF($A474&lt;&gt;$A473,1,MOD(F473-1+(COUNTIFS(G$373:$N$373,$A474)=COUNTIFS(G474:$N474,1)),F$372)+1))</f>
        <v>0</v>
      </c>
      <c r="G474" s="310">
        <f ca="1">IF($A474&lt;&gt;G$373,0,IF($A474&lt;&gt;$A473,1,MOD(G473-1+(COUNTIFS(H$373:$N$373,$A474)=COUNTIFS(H474:$N474,1)),G$372)+1))</f>
        <v>1</v>
      </c>
      <c r="H474" s="310">
        <f ca="1">IF($A474&lt;&gt;H$373,0,IF($A474&lt;&gt;$A473,1,MOD(H473-1+(COUNTIFS(I$373:$N$373,$A474)=COUNTIFS(I474:$N474,1)),H$372)+1))</f>
        <v>1</v>
      </c>
      <c r="I474" s="310">
        <f ca="1">IF($A474&lt;&gt;I$373,0,IF($A474&lt;&gt;$A473,1,MOD(I473-1+(COUNTIFS(N$373:$N$373,$A474)=COUNTIFS(N474:$N474,1)),I$372)+1))</f>
        <v>2</v>
      </c>
      <c r="J474" s="310"/>
      <c r="K474" s="310"/>
      <c r="L474" s="310"/>
      <c r="M474" s="310"/>
      <c r="O474">
        <v>100</v>
      </c>
      <c r="P474" s="116">
        <f t="shared" ca="1" si="932"/>
        <v>0.5</v>
      </c>
      <c r="Q474" s="116">
        <f t="shared" ca="1" si="933"/>
        <v>0</v>
      </c>
      <c r="R474" s="116">
        <f t="shared" ca="1" si="934"/>
        <v>0</v>
      </c>
      <c r="S474" s="116">
        <f t="shared" ca="1" si="935"/>
        <v>0</v>
      </c>
      <c r="T474" s="116">
        <v>0</v>
      </c>
      <c r="U474" s="116">
        <f t="shared" ca="1" si="936"/>
        <v>-0.5</v>
      </c>
      <c r="V474" s="116">
        <f t="shared" ca="1" si="937"/>
        <v>0</v>
      </c>
      <c r="W474" s="116"/>
      <c r="X474" s="116"/>
      <c r="Y474" s="116"/>
      <c r="Z474" s="116"/>
    </row>
    <row r="475" spans="1:26" hidden="1" outlineLevel="1">
      <c r="A475">
        <f t="shared" ca="1" si="938"/>
        <v>2</v>
      </c>
      <c r="B475" t="str">
        <f t="shared" ca="1" si="924"/>
        <v>EP3 LPD1 LPS1 LPM3</v>
      </c>
      <c r="C475" s="312">
        <f ca="1">IF($A475&lt;&gt;$A474,1,MOD(C474-1+(COUNTIFS(D$373:$N$373,$A475)=COUNTIFS(D475:$N475,1)),C$372)+1)</f>
        <v>3</v>
      </c>
      <c r="D475" s="310">
        <f ca="1">IF($A475&lt;&gt;D$373,0,IF($A475&lt;&gt;$A474,1,MOD(D474-1+(COUNTIFS(E$373:$N$373,$A475)=COUNTIFS(E475:$N475,1)),D$372)+1))</f>
        <v>0</v>
      </c>
      <c r="E475" s="310">
        <f ca="1">IF($A475&lt;&gt;E$373,0,IF($A475&lt;&gt;$A474,1,MOD(E474-1+(COUNTIFS(F$373:$N$373,$A475)=COUNTIFS(F475:$N475,1)),E$372)+1))</f>
        <v>0</v>
      </c>
      <c r="F475" s="310">
        <f ca="1">IF($A475&lt;&gt;F$373,0,IF($A475&lt;&gt;$A474,1,MOD(F474-1+(COUNTIFS(G$373:$N$373,$A475)=COUNTIFS(G475:$N475,1)),F$372)+1))</f>
        <v>0</v>
      </c>
      <c r="G475" s="310">
        <f ca="1">IF($A475&lt;&gt;G$373,0,IF($A475&lt;&gt;$A474,1,MOD(G474-1+(COUNTIFS(H$373:$N$373,$A475)=COUNTIFS(H475:$N475,1)),G$372)+1))</f>
        <v>1</v>
      </c>
      <c r="H475" s="310">
        <f ca="1">IF($A475&lt;&gt;H$373,0,IF($A475&lt;&gt;$A474,1,MOD(H474-1+(COUNTIFS(I$373:$N$373,$A475)=COUNTIFS(I475:$N475,1)),H$372)+1))</f>
        <v>1</v>
      </c>
      <c r="I475" s="310">
        <f ca="1">IF($A475&lt;&gt;I$373,0,IF($A475&lt;&gt;$A474,1,MOD(I474-1+(COUNTIFS(N$373:$N$373,$A475)=COUNTIFS(N475:$N475,1)),I$372)+1))</f>
        <v>3</v>
      </c>
      <c r="J475" s="310"/>
      <c r="K475" s="310"/>
      <c r="L475" s="310"/>
      <c r="M475" s="310"/>
      <c r="O475">
        <v>101</v>
      </c>
      <c r="P475" s="116">
        <f t="shared" ca="1" si="932"/>
        <v>0.5</v>
      </c>
      <c r="Q475" s="116">
        <f t="shared" ca="1" si="933"/>
        <v>0</v>
      </c>
      <c r="R475" s="116">
        <f t="shared" ca="1" si="934"/>
        <v>0</v>
      </c>
      <c r="S475" s="116">
        <f t="shared" ca="1" si="935"/>
        <v>0</v>
      </c>
      <c r="T475" s="116">
        <v>0</v>
      </c>
      <c r="U475" s="116">
        <f t="shared" ca="1" si="936"/>
        <v>-0.5</v>
      </c>
      <c r="V475" s="116">
        <f t="shared" ca="1" si="937"/>
        <v>0.5</v>
      </c>
      <c r="W475" s="116"/>
      <c r="X475" s="116"/>
      <c r="Y475" s="116"/>
      <c r="Z475" s="116"/>
    </row>
    <row r="476" spans="1:26" hidden="1" outlineLevel="1">
      <c r="A476">
        <f t="shared" ca="1" si="938"/>
        <v>2</v>
      </c>
      <c r="B476" t="str">
        <f t="shared" ca="1" si="924"/>
        <v>EP3 LPD1 LPS2 LPM1</v>
      </c>
      <c r="C476" s="312">
        <f ca="1">IF($A476&lt;&gt;$A475,1,MOD(C475-1+(COUNTIFS(D$373:$N$373,$A476)=COUNTIFS(D476:$N476,1)),C$372)+1)</f>
        <v>3</v>
      </c>
      <c r="D476" s="310">
        <f ca="1">IF($A476&lt;&gt;D$373,0,IF($A476&lt;&gt;$A475,1,MOD(D475-1+(COUNTIFS(E$373:$N$373,$A476)=COUNTIFS(E476:$N476,1)),D$372)+1))</f>
        <v>0</v>
      </c>
      <c r="E476" s="310">
        <f ca="1">IF($A476&lt;&gt;E$373,0,IF($A476&lt;&gt;$A475,1,MOD(E475-1+(COUNTIFS(F$373:$N$373,$A476)=COUNTIFS(F476:$N476,1)),E$372)+1))</f>
        <v>0</v>
      </c>
      <c r="F476" s="310">
        <f ca="1">IF($A476&lt;&gt;F$373,0,IF($A476&lt;&gt;$A475,1,MOD(F475-1+(COUNTIFS(G$373:$N$373,$A476)=COUNTIFS(G476:$N476,1)),F$372)+1))</f>
        <v>0</v>
      </c>
      <c r="G476" s="310">
        <f ca="1">IF($A476&lt;&gt;G$373,0,IF($A476&lt;&gt;$A475,1,MOD(G475-1+(COUNTIFS(H$373:$N$373,$A476)=COUNTIFS(H476:$N476,1)),G$372)+1))</f>
        <v>1</v>
      </c>
      <c r="H476" s="310">
        <f ca="1">IF($A476&lt;&gt;H$373,0,IF($A476&lt;&gt;$A475,1,MOD(H475-1+(COUNTIFS(I$373:$N$373,$A476)=COUNTIFS(I476:$N476,1)),H$372)+1))</f>
        <v>2</v>
      </c>
      <c r="I476" s="310">
        <f ca="1">IF($A476&lt;&gt;I$373,0,IF($A476&lt;&gt;$A475,1,MOD(I475-1+(COUNTIFS(N$373:$N$373,$A476)=COUNTIFS(N476:$N476,1)),I$372)+1))</f>
        <v>1</v>
      </c>
      <c r="J476" s="310"/>
      <c r="K476" s="310"/>
      <c r="L476" s="310"/>
      <c r="M476" s="310"/>
      <c r="O476">
        <v>102</v>
      </c>
      <c r="P476" s="116">
        <f t="shared" ca="1" si="932"/>
        <v>0.5</v>
      </c>
      <c r="Q476" s="116">
        <f t="shared" ca="1" si="933"/>
        <v>0</v>
      </c>
      <c r="R476" s="116">
        <f t="shared" ca="1" si="934"/>
        <v>0</v>
      </c>
      <c r="S476" s="116">
        <f t="shared" ca="1" si="935"/>
        <v>0</v>
      </c>
      <c r="T476" s="116">
        <v>0</v>
      </c>
      <c r="U476" s="116">
        <f t="shared" ca="1" si="936"/>
        <v>0</v>
      </c>
      <c r="V476" s="116">
        <f t="shared" ca="1" si="937"/>
        <v>-0.5</v>
      </c>
      <c r="W476" s="116"/>
      <c r="X476" s="116"/>
      <c r="Y476" s="116"/>
      <c r="Z476" s="116"/>
    </row>
    <row r="477" spans="1:26" hidden="1" outlineLevel="1">
      <c r="A477">
        <f t="shared" ca="1" si="938"/>
        <v>2</v>
      </c>
      <c r="B477" t="str">
        <f t="shared" ca="1" si="924"/>
        <v>EP3 LPD1 LPS2 LPM2</v>
      </c>
      <c r="C477" s="312">
        <f ca="1">IF($A477&lt;&gt;$A476,1,MOD(C476-1+(COUNTIFS(D$373:$N$373,$A477)=COUNTIFS(D477:$N477,1)),C$372)+1)</f>
        <v>3</v>
      </c>
      <c r="D477" s="310">
        <f ca="1">IF($A477&lt;&gt;D$373,0,IF($A477&lt;&gt;$A476,1,MOD(D476-1+(COUNTIFS(E$373:$N$373,$A477)=COUNTIFS(E477:$N477,1)),D$372)+1))</f>
        <v>0</v>
      </c>
      <c r="E477" s="310">
        <f ca="1">IF($A477&lt;&gt;E$373,0,IF($A477&lt;&gt;$A476,1,MOD(E476-1+(COUNTIFS(F$373:$N$373,$A477)=COUNTIFS(F477:$N477,1)),E$372)+1))</f>
        <v>0</v>
      </c>
      <c r="F477" s="310">
        <f ca="1">IF($A477&lt;&gt;F$373,0,IF($A477&lt;&gt;$A476,1,MOD(F476-1+(COUNTIFS(G$373:$N$373,$A477)=COUNTIFS(G477:$N477,1)),F$372)+1))</f>
        <v>0</v>
      </c>
      <c r="G477" s="310">
        <f ca="1">IF($A477&lt;&gt;G$373,0,IF($A477&lt;&gt;$A476,1,MOD(G476-1+(COUNTIFS(H$373:$N$373,$A477)=COUNTIFS(H477:$N477,1)),G$372)+1))</f>
        <v>1</v>
      </c>
      <c r="H477" s="310">
        <f ca="1">IF($A477&lt;&gt;H$373,0,IF($A477&lt;&gt;$A476,1,MOD(H476-1+(COUNTIFS(I$373:$N$373,$A477)=COUNTIFS(I477:$N477,1)),H$372)+1))</f>
        <v>2</v>
      </c>
      <c r="I477" s="310">
        <f ca="1">IF($A477&lt;&gt;I$373,0,IF($A477&lt;&gt;$A476,1,MOD(I476-1+(COUNTIFS(N$373:$N$373,$A477)=COUNTIFS(N477:$N477,1)),I$372)+1))</f>
        <v>2</v>
      </c>
      <c r="J477" s="310"/>
      <c r="K477" s="310"/>
      <c r="L477" s="310"/>
      <c r="M477" s="310"/>
      <c r="O477">
        <v>103</v>
      </c>
      <c r="P477" s="116">
        <f t="shared" ca="1" si="932"/>
        <v>0.5</v>
      </c>
      <c r="Q477" s="116">
        <f t="shared" ca="1" si="933"/>
        <v>0</v>
      </c>
      <c r="R477" s="116">
        <f t="shared" ca="1" si="934"/>
        <v>0</v>
      </c>
      <c r="S477" s="116">
        <f t="shared" ca="1" si="935"/>
        <v>0</v>
      </c>
      <c r="T477" s="116">
        <v>0</v>
      </c>
      <c r="U477" s="116">
        <f t="shared" ca="1" si="936"/>
        <v>0</v>
      </c>
      <c r="V477" s="116">
        <f t="shared" ca="1" si="937"/>
        <v>0</v>
      </c>
      <c r="W477" s="116"/>
      <c r="X477" s="116"/>
      <c r="Y477" s="116"/>
      <c r="Z477" s="116"/>
    </row>
    <row r="478" spans="1:26" hidden="1" outlineLevel="1">
      <c r="A478">
        <f t="shared" ca="1" si="938"/>
        <v>2</v>
      </c>
      <c r="B478" t="str">
        <f t="shared" ca="1" si="924"/>
        <v>EP3 LPD1 LPS2 LPM3</v>
      </c>
      <c r="C478" s="312">
        <f ca="1">IF($A478&lt;&gt;$A477,1,MOD(C477-1+(COUNTIFS(D$373:$N$373,$A478)=COUNTIFS(D478:$N478,1)),C$372)+1)</f>
        <v>3</v>
      </c>
      <c r="D478" s="310">
        <f ca="1">IF($A478&lt;&gt;D$373,0,IF($A478&lt;&gt;$A477,1,MOD(D477-1+(COUNTIFS(E$373:$N$373,$A478)=COUNTIFS(E478:$N478,1)),D$372)+1))</f>
        <v>0</v>
      </c>
      <c r="E478" s="310">
        <f ca="1">IF($A478&lt;&gt;E$373,0,IF($A478&lt;&gt;$A477,1,MOD(E477-1+(COUNTIFS(F$373:$N$373,$A478)=COUNTIFS(F478:$N478,1)),E$372)+1))</f>
        <v>0</v>
      </c>
      <c r="F478" s="310">
        <f ca="1">IF($A478&lt;&gt;F$373,0,IF($A478&lt;&gt;$A477,1,MOD(F477-1+(COUNTIFS(G$373:$N$373,$A478)=COUNTIFS(G478:$N478,1)),F$372)+1))</f>
        <v>0</v>
      </c>
      <c r="G478" s="310">
        <f ca="1">IF($A478&lt;&gt;G$373,0,IF($A478&lt;&gt;$A477,1,MOD(G477-1+(COUNTIFS(H$373:$N$373,$A478)=COUNTIFS(H478:$N478,1)),G$372)+1))</f>
        <v>1</v>
      </c>
      <c r="H478" s="310">
        <f ca="1">IF($A478&lt;&gt;H$373,0,IF($A478&lt;&gt;$A477,1,MOD(H477-1+(COUNTIFS(I$373:$N$373,$A478)=COUNTIFS(I478:$N478,1)),H$372)+1))</f>
        <v>2</v>
      </c>
      <c r="I478" s="310">
        <f ca="1">IF($A478&lt;&gt;I$373,0,IF($A478&lt;&gt;$A477,1,MOD(I477-1+(COUNTIFS(N$373:$N$373,$A478)=COUNTIFS(N478:$N478,1)),I$372)+1))</f>
        <v>3</v>
      </c>
      <c r="J478" s="310"/>
      <c r="K478" s="310"/>
      <c r="L478" s="310"/>
      <c r="M478" s="310"/>
      <c r="O478">
        <v>104</v>
      </c>
      <c r="P478" s="116">
        <f t="shared" ca="1" si="932"/>
        <v>0.5</v>
      </c>
      <c r="Q478" s="116">
        <f t="shared" ca="1" si="933"/>
        <v>0</v>
      </c>
      <c r="R478" s="116">
        <f t="shared" ca="1" si="934"/>
        <v>0</v>
      </c>
      <c r="S478" s="116">
        <f t="shared" ca="1" si="935"/>
        <v>0</v>
      </c>
      <c r="T478" s="116">
        <v>0</v>
      </c>
      <c r="U478" s="116">
        <f t="shared" ca="1" si="936"/>
        <v>0</v>
      </c>
      <c r="V478" s="116">
        <f t="shared" ca="1" si="937"/>
        <v>0.5</v>
      </c>
      <c r="W478" s="116"/>
      <c r="X478" s="116"/>
      <c r="Y478" s="116"/>
      <c r="Z478" s="116"/>
    </row>
    <row r="479" spans="1:26" hidden="1" outlineLevel="1">
      <c r="A479">
        <f t="shared" ca="1" si="938"/>
        <v>2</v>
      </c>
      <c r="B479" t="str">
        <f t="shared" ca="1" si="924"/>
        <v>EP3 LPD1 LPS3 LPM1</v>
      </c>
      <c r="C479" s="312">
        <f ca="1">IF($A479&lt;&gt;$A478,1,MOD(C478-1+(COUNTIFS(D$373:$N$373,$A479)=COUNTIFS(D479:$N479,1)),C$372)+1)</f>
        <v>3</v>
      </c>
      <c r="D479" s="310">
        <f ca="1">IF($A479&lt;&gt;D$373,0,IF($A479&lt;&gt;$A478,1,MOD(D478-1+(COUNTIFS(E$373:$N$373,$A479)=COUNTIFS(E479:$N479,1)),D$372)+1))</f>
        <v>0</v>
      </c>
      <c r="E479" s="310">
        <f ca="1">IF($A479&lt;&gt;E$373,0,IF($A479&lt;&gt;$A478,1,MOD(E478-1+(COUNTIFS(F$373:$N$373,$A479)=COUNTIFS(F479:$N479,1)),E$372)+1))</f>
        <v>0</v>
      </c>
      <c r="F479" s="310">
        <f ca="1">IF($A479&lt;&gt;F$373,0,IF($A479&lt;&gt;$A478,1,MOD(F478-1+(COUNTIFS(G$373:$N$373,$A479)=COUNTIFS(G479:$N479,1)),F$372)+1))</f>
        <v>0</v>
      </c>
      <c r="G479" s="310">
        <f ca="1">IF($A479&lt;&gt;G$373,0,IF($A479&lt;&gt;$A478,1,MOD(G478-1+(COUNTIFS(H$373:$N$373,$A479)=COUNTIFS(H479:$N479,1)),G$372)+1))</f>
        <v>1</v>
      </c>
      <c r="H479" s="310">
        <f ca="1">IF($A479&lt;&gt;H$373,0,IF($A479&lt;&gt;$A478,1,MOD(H478-1+(COUNTIFS(I$373:$N$373,$A479)=COUNTIFS(I479:$N479,1)),H$372)+1))</f>
        <v>3</v>
      </c>
      <c r="I479" s="310">
        <f ca="1">IF($A479&lt;&gt;I$373,0,IF($A479&lt;&gt;$A478,1,MOD(I478-1+(COUNTIFS(N$373:$N$373,$A479)=COUNTIFS(N479:$N479,1)),I$372)+1))</f>
        <v>1</v>
      </c>
      <c r="J479" s="310"/>
      <c r="K479" s="310"/>
      <c r="L479" s="310"/>
      <c r="M479" s="310"/>
      <c r="O479">
        <v>105</v>
      </c>
      <c r="P479" s="116">
        <f t="shared" ca="1" si="932"/>
        <v>0.5</v>
      </c>
      <c r="Q479" s="116">
        <f t="shared" ca="1" si="933"/>
        <v>0</v>
      </c>
      <c r="R479" s="116">
        <f t="shared" ca="1" si="934"/>
        <v>0</v>
      </c>
      <c r="S479" s="116">
        <f t="shared" ca="1" si="935"/>
        <v>0</v>
      </c>
      <c r="T479" s="116">
        <v>0</v>
      </c>
      <c r="U479" s="116">
        <f t="shared" ca="1" si="936"/>
        <v>0.5</v>
      </c>
      <c r="V479" s="116">
        <f t="shared" ca="1" si="937"/>
        <v>-0.5</v>
      </c>
      <c r="W479" s="116"/>
      <c r="X479" s="116"/>
      <c r="Y479" s="116"/>
      <c r="Z479" s="116"/>
    </row>
    <row r="480" spans="1:26" hidden="1" outlineLevel="1">
      <c r="A480">
        <f t="shared" ca="1" si="938"/>
        <v>2</v>
      </c>
      <c r="B480" t="str">
        <f t="shared" ca="1" si="924"/>
        <v>EP3 LPD1 LPS3 LPM2</v>
      </c>
      <c r="C480" s="312">
        <f ca="1">IF($A480&lt;&gt;$A479,1,MOD(C479-1+(COUNTIFS(D$373:$N$373,$A480)=COUNTIFS(D480:$N480,1)),C$372)+1)</f>
        <v>3</v>
      </c>
      <c r="D480" s="310">
        <f ca="1">IF($A480&lt;&gt;D$373,0,IF($A480&lt;&gt;$A479,1,MOD(D479-1+(COUNTIFS(E$373:$N$373,$A480)=COUNTIFS(E480:$N480,1)),D$372)+1))</f>
        <v>0</v>
      </c>
      <c r="E480" s="310">
        <f ca="1">IF($A480&lt;&gt;E$373,0,IF($A480&lt;&gt;$A479,1,MOD(E479-1+(COUNTIFS(F$373:$N$373,$A480)=COUNTIFS(F480:$N480,1)),E$372)+1))</f>
        <v>0</v>
      </c>
      <c r="F480" s="310">
        <f ca="1">IF($A480&lt;&gt;F$373,0,IF($A480&lt;&gt;$A479,1,MOD(F479-1+(COUNTIFS(G$373:$N$373,$A480)=COUNTIFS(G480:$N480,1)),F$372)+1))</f>
        <v>0</v>
      </c>
      <c r="G480" s="310">
        <f ca="1">IF($A480&lt;&gt;G$373,0,IF($A480&lt;&gt;$A479,1,MOD(G479-1+(COUNTIFS(H$373:$N$373,$A480)=COUNTIFS(H480:$N480,1)),G$372)+1))</f>
        <v>1</v>
      </c>
      <c r="H480" s="310">
        <f ca="1">IF($A480&lt;&gt;H$373,0,IF($A480&lt;&gt;$A479,1,MOD(H479-1+(COUNTIFS(I$373:$N$373,$A480)=COUNTIFS(I480:$N480,1)),H$372)+1))</f>
        <v>3</v>
      </c>
      <c r="I480" s="310">
        <f ca="1">IF($A480&lt;&gt;I$373,0,IF($A480&lt;&gt;$A479,1,MOD(I479-1+(COUNTIFS(N$373:$N$373,$A480)=COUNTIFS(N480:$N480,1)),I$372)+1))</f>
        <v>2</v>
      </c>
      <c r="J480" s="310"/>
      <c r="K480" s="310"/>
      <c r="L480" s="310"/>
      <c r="M480" s="310"/>
      <c r="O480">
        <v>106</v>
      </c>
      <c r="P480" s="116">
        <f t="shared" ca="1" si="932"/>
        <v>0.5</v>
      </c>
      <c r="Q480" s="116">
        <f t="shared" ca="1" si="933"/>
        <v>0</v>
      </c>
      <c r="R480" s="116">
        <f t="shared" ca="1" si="934"/>
        <v>0</v>
      </c>
      <c r="S480" s="116">
        <f t="shared" ca="1" si="935"/>
        <v>0</v>
      </c>
      <c r="T480" s="116">
        <v>0</v>
      </c>
      <c r="U480" s="116">
        <f t="shared" ca="1" si="936"/>
        <v>0.5</v>
      </c>
      <c r="V480" s="116">
        <f t="shared" ca="1" si="937"/>
        <v>0</v>
      </c>
      <c r="W480" s="116"/>
      <c r="X480" s="116"/>
      <c r="Y480" s="116"/>
      <c r="Z480" s="116"/>
    </row>
    <row r="481" spans="1:26" hidden="1" outlineLevel="1">
      <c r="A481">
        <f t="shared" ca="1" si="938"/>
        <v>2</v>
      </c>
      <c r="B481" t="str">
        <f t="shared" ca="1" si="924"/>
        <v>EP3 LPD1 LPS3 LPM3</v>
      </c>
      <c r="C481" s="312">
        <f ca="1">IF($A481&lt;&gt;$A480,1,MOD(C480-1+(COUNTIFS(D$373:$N$373,$A481)=COUNTIFS(D481:$N481,1)),C$372)+1)</f>
        <v>3</v>
      </c>
      <c r="D481" s="310">
        <f ca="1">IF($A481&lt;&gt;D$373,0,IF($A481&lt;&gt;$A480,1,MOD(D480-1+(COUNTIFS(E$373:$N$373,$A481)=COUNTIFS(E481:$N481,1)),D$372)+1))</f>
        <v>0</v>
      </c>
      <c r="E481" s="310">
        <f ca="1">IF($A481&lt;&gt;E$373,0,IF($A481&lt;&gt;$A480,1,MOD(E480-1+(COUNTIFS(F$373:$N$373,$A481)=COUNTIFS(F481:$N481,1)),E$372)+1))</f>
        <v>0</v>
      </c>
      <c r="F481" s="310">
        <f ca="1">IF($A481&lt;&gt;F$373,0,IF($A481&lt;&gt;$A480,1,MOD(F480-1+(COUNTIFS(G$373:$N$373,$A481)=COUNTIFS(G481:$N481,1)),F$372)+1))</f>
        <v>0</v>
      </c>
      <c r="G481" s="310">
        <f ca="1">IF($A481&lt;&gt;G$373,0,IF($A481&lt;&gt;$A480,1,MOD(G480-1+(COUNTIFS(H$373:$N$373,$A481)=COUNTIFS(H481:$N481,1)),G$372)+1))</f>
        <v>1</v>
      </c>
      <c r="H481" s="310">
        <f ca="1">IF($A481&lt;&gt;H$373,0,IF($A481&lt;&gt;$A480,1,MOD(H480-1+(COUNTIFS(I$373:$N$373,$A481)=COUNTIFS(I481:$N481,1)),H$372)+1))</f>
        <v>3</v>
      </c>
      <c r="I481" s="310">
        <f ca="1">IF($A481&lt;&gt;I$373,0,IF($A481&lt;&gt;$A480,1,MOD(I480-1+(COUNTIFS(N$373:$N$373,$A481)=COUNTIFS(N481:$N481,1)),I$372)+1))</f>
        <v>3</v>
      </c>
      <c r="J481" s="310"/>
      <c r="K481" s="310"/>
      <c r="L481" s="310"/>
      <c r="M481" s="310"/>
      <c r="O481">
        <v>107</v>
      </c>
      <c r="P481" s="116">
        <f t="shared" ca="1" si="932"/>
        <v>0.5</v>
      </c>
      <c r="Q481" s="116">
        <f t="shared" ca="1" si="933"/>
        <v>0</v>
      </c>
      <c r="R481" s="116">
        <f t="shared" ca="1" si="934"/>
        <v>0</v>
      </c>
      <c r="S481" s="116">
        <f t="shared" ca="1" si="935"/>
        <v>0</v>
      </c>
      <c r="T481" s="116">
        <v>0</v>
      </c>
      <c r="U481" s="116">
        <f t="shared" ca="1" si="936"/>
        <v>0.5</v>
      </c>
      <c r="V481" s="116">
        <f t="shared" ca="1" si="937"/>
        <v>0.5</v>
      </c>
      <c r="W481" s="116"/>
      <c r="X481" s="116"/>
      <c r="Y481" s="116"/>
      <c r="Z481" s="116"/>
    </row>
    <row r="482" spans="1:26" hidden="1" outlineLevel="1">
      <c r="A482">
        <f t="shared" ca="1" si="938"/>
        <v>2</v>
      </c>
      <c r="B482" t="str">
        <f t="shared" ca="1" si="924"/>
        <v>EP1 LPD1 LPS1 LPM1</v>
      </c>
      <c r="C482" s="312">
        <f ca="1">IF($A482&lt;&gt;$A481,1,MOD(C481-1+(COUNTIFS(D$373:$N$373,$A482)=COUNTIFS(D482:$N482,1)),C$372)+1)</f>
        <v>1</v>
      </c>
      <c r="D482" s="310">
        <f ca="1">IF($A482&lt;&gt;D$373,0,IF($A482&lt;&gt;$A481,1,MOD(D481-1+(COUNTIFS(E$373:$N$373,$A482)=COUNTIFS(E482:$N482,1)),D$372)+1))</f>
        <v>0</v>
      </c>
      <c r="E482" s="310">
        <f ca="1">IF($A482&lt;&gt;E$373,0,IF($A482&lt;&gt;$A481,1,MOD(E481-1+(COUNTIFS(F$373:$N$373,$A482)=COUNTIFS(F482:$N482,1)),E$372)+1))</f>
        <v>0</v>
      </c>
      <c r="F482" s="310">
        <f ca="1">IF($A482&lt;&gt;F$373,0,IF($A482&lt;&gt;$A481,1,MOD(F481-1+(COUNTIFS(G$373:$N$373,$A482)=COUNTIFS(G482:$N482,1)),F$372)+1))</f>
        <v>0</v>
      </c>
      <c r="G482" s="310">
        <f ca="1">IF($A482&lt;&gt;G$373,0,IF($A482&lt;&gt;$A481,1,MOD(G481-1+(COUNTIFS(H$373:$N$373,$A482)=COUNTIFS(H482:$N482,1)),G$372)+1))</f>
        <v>1</v>
      </c>
      <c r="H482" s="310">
        <f ca="1">IF($A482&lt;&gt;H$373,0,IF($A482&lt;&gt;$A481,1,MOD(H481-1+(COUNTIFS(I$373:$N$373,$A482)=COUNTIFS(I482:$N482,1)),H$372)+1))</f>
        <v>1</v>
      </c>
      <c r="I482" s="310">
        <f ca="1">IF($A482&lt;&gt;I$373,0,IF($A482&lt;&gt;$A481,1,MOD(I481-1+(COUNTIFS(N$373:$N$373,$A482)=COUNTIFS(N482:$N482,1)),I$372)+1))</f>
        <v>1</v>
      </c>
      <c r="J482" s="310"/>
      <c r="K482" s="310"/>
      <c r="L482" s="310"/>
      <c r="M482" s="310"/>
      <c r="O482">
        <v>108</v>
      </c>
      <c r="P482" s="116">
        <f t="shared" ca="1" si="932"/>
        <v>-0.5</v>
      </c>
      <c r="Q482" s="116">
        <f t="shared" ca="1" si="933"/>
        <v>0</v>
      </c>
      <c r="R482" s="116">
        <f t="shared" ca="1" si="934"/>
        <v>0</v>
      </c>
      <c r="S482" s="116">
        <f t="shared" ca="1" si="935"/>
        <v>0</v>
      </c>
      <c r="T482" s="116">
        <v>0</v>
      </c>
      <c r="U482" s="116">
        <f t="shared" ca="1" si="936"/>
        <v>-0.5</v>
      </c>
      <c r="V482" s="116">
        <f t="shared" ca="1" si="937"/>
        <v>-0.5</v>
      </c>
      <c r="W482" s="116"/>
      <c r="X482" s="116"/>
      <c r="Y482" s="116"/>
      <c r="Z482" s="116"/>
    </row>
    <row r="483" spans="1:26" hidden="1" outlineLevel="1">
      <c r="A483">
        <f t="shared" ca="1" si="938"/>
        <v>2</v>
      </c>
      <c r="B483" t="str">
        <f t="shared" ca="1" si="924"/>
        <v>EP1 LPD1 LPS1 LPM2</v>
      </c>
      <c r="C483" s="312">
        <f ca="1">IF($A483&lt;&gt;$A482,1,MOD(C482-1+(COUNTIFS(D$373:$N$373,$A483)=COUNTIFS(D483:$N483,1)),C$372)+1)</f>
        <v>1</v>
      </c>
      <c r="D483" s="310">
        <f ca="1">IF($A483&lt;&gt;D$373,0,IF($A483&lt;&gt;$A482,1,MOD(D482-1+(COUNTIFS(E$373:$N$373,$A483)=COUNTIFS(E483:$N483,1)),D$372)+1))</f>
        <v>0</v>
      </c>
      <c r="E483" s="310">
        <f ca="1">IF($A483&lt;&gt;E$373,0,IF($A483&lt;&gt;$A482,1,MOD(E482-1+(COUNTIFS(F$373:$N$373,$A483)=COUNTIFS(F483:$N483,1)),E$372)+1))</f>
        <v>0</v>
      </c>
      <c r="F483" s="310">
        <f ca="1">IF($A483&lt;&gt;F$373,0,IF($A483&lt;&gt;$A482,1,MOD(F482-1+(COUNTIFS(G$373:$N$373,$A483)=COUNTIFS(G483:$N483,1)),F$372)+1))</f>
        <v>0</v>
      </c>
      <c r="G483" s="310">
        <f ca="1">IF($A483&lt;&gt;G$373,0,IF($A483&lt;&gt;$A482,1,MOD(G482-1+(COUNTIFS(H$373:$N$373,$A483)=COUNTIFS(H483:$N483,1)),G$372)+1))</f>
        <v>1</v>
      </c>
      <c r="H483" s="310">
        <f ca="1">IF($A483&lt;&gt;H$373,0,IF($A483&lt;&gt;$A482,1,MOD(H482-1+(COUNTIFS(I$373:$N$373,$A483)=COUNTIFS(I483:$N483,1)),H$372)+1))</f>
        <v>1</v>
      </c>
      <c r="I483" s="310">
        <f ca="1">IF($A483&lt;&gt;I$373,0,IF($A483&lt;&gt;$A482,1,MOD(I482-1+(COUNTIFS(N$373:$N$373,$A483)=COUNTIFS(N483:$N483,1)),I$372)+1))</f>
        <v>2</v>
      </c>
      <c r="J483" s="310"/>
      <c r="K483" s="310"/>
      <c r="L483" s="310"/>
      <c r="M483" s="310"/>
      <c r="O483">
        <v>109</v>
      </c>
      <c r="P483" s="116">
        <f t="shared" ca="1" si="932"/>
        <v>-0.5</v>
      </c>
      <c r="Q483" s="116">
        <f t="shared" ca="1" si="933"/>
        <v>0</v>
      </c>
      <c r="R483" s="116">
        <f t="shared" ca="1" si="934"/>
        <v>0</v>
      </c>
      <c r="S483" s="116">
        <f t="shared" ca="1" si="935"/>
        <v>0</v>
      </c>
      <c r="T483" s="116">
        <v>0</v>
      </c>
      <c r="U483" s="116">
        <f t="shared" ca="1" si="936"/>
        <v>-0.5</v>
      </c>
      <c r="V483" s="116">
        <f t="shared" ca="1" si="937"/>
        <v>0</v>
      </c>
      <c r="W483" s="116"/>
      <c r="X483" s="116"/>
      <c r="Y483" s="116"/>
      <c r="Z483" s="116"/>
    </row>
    <row r="484" spans="1:26" hidden="1" outlineLevel="1">
      <c r="A484">
        <f t="shared" ca="1" si="938"/>
        <v>2</v>
      </c>
      <c r="B484" t="str">
        <f t="shared" ca="1" si="924"/>
        <v>EP1 LPD1 LPS1 LPM3</v>
      </c>
      <c r="C484" s="312">
        <f ca="1">IF($A484&lt;&gt;$A483,1,MOD(C483-1+(COUNTIFS(D$373:$N$373,$A484)=COUNTIFS(D484:$N484,1)),C$372)+1)</f>
        <v>1</v>
      </c>
      <c r="D484" s="310">
        <f ca="1">IF($A484&lt;&gt;D$373,0,IF($A484&lt;&gt;$A483,1,MOD(D483-1+(COUNTIFS(E$373:$N$373,$A484)=COUNTIFS(E484:$N484,1)),D$372)+1))</f>
        <v>0</v>
      </c>
      <c r="E484" s="310">
        <f ca="1">IF($A484&lt;&gt;E$373,0,IF($A484&lt;&gt;$A483,1,MOD(E483-1+(COUNTIFS(F$373:$N$373,$A484)=COUNTIFS(F484:$N484,1)),E$372)+1))</f>
        <v>0</v>
      </c>
      <c r="F484" s="310">
        <f ca="1">IF($A484&lt;&gt;F$373,0,IF($A484&lt;&gt;$A483,1,MOD(F483-1+(COUNTIFS(G$373:$N$373,$A484)=COUNTIFS(G484:$N484,1)),F$372)+1))</f>
        <v>0</v>
      </c>
      <c r="G484" s="310">
        <f ca="1">IF($A484&lt;&gt;G$373,0,IF($A484&lt;&gt;$A483,1,MOD(G483-1+(COUNTIFS(H$373:$N$373,$A484)=COUNTIFS(H484:$N484,1)),G$372)+1))</f>
        <v>1</v>
      </c>
      <c r="H484" s="310">
        <f ca="1">IF($A484&lt;&gt;H$373,0,IF($A484&lt;&gt;$A483,1,MOD(H483-1+(COUNTIFS(I$373:$N$373,$A484)=COUNTIFS(I484:$N484,1)),H$372)+1))</f>
        <v>1</v>
      </c>
      <c r="I484" s="310">
        <f ca="1">IF($A484&lt;&gt;I$373,0,IF($A484&lt;&gt;$A483,1,MOD(I483-1+(COUNTIFS(N$373:$N$373,$A484)=COUNTIFS(N484:$N484,1)),I$372)+1))</f>
        <v>3</v>
      </c>
      <c r="J484" s="310"/>
      <c r="K484" s="310"/>
      <c r="L484" s="310"/>
      <c r="M484" s="310"/>
      <c r="O484">
        <v>110</v>
      </c>
      <c r="P484" s="116">
        <f t="shared" ca="1" si="932"/>
        <v>-0.5</v>
      </c>
      <c r="Q484" s="116">
        <f t="shared" ca="1" si="933"/>
        <v>0</v>
      </c>
      <c r="R484" s="116">
        <f t="shared" ca="1" si="934"/>
        <v>0</v>
      </c>
      <c r="S484" s="116">
        <f t="shared" ca="1" si="935"/>
        <v>0</v>
      </c>
      <c r="T484" s="116">
        <v>0</v>
      </c>
      <c r="U484" s="116">
        <f t="shared" ca="1" si="936"/>
        <v>-0.5</v>
      </c>
      <c r="V484" s="116">
        <f t="shared" ca="1" si="937"/>
        <v>0.5</v>
      </c>
      <c r="W484" s="116"/>
      <c r="X484" s="116"/>
      <c r="Y484" s="116"/>
      <c r="Z484" s="116"/>
    </row>
    <row r="485" spans="1:26" hidden="1" outlineLevel="1">
      <c r="A485">
        <f t="shared" ca="1" si="938"/>
        <v>2</v>
      </c>
      <c r="B485" t="str">
        <f t="shared" ca="1" si="924"/>
        <v>EP1 LPD1 LPS2 LPM1</v>
      </c>
      <c r="C485" s="312">
        <f ca="1">IF($A485&lt;&gt;$A484,1,MOD(C484-1+(COUNTIFS(D$373:$N$373,$A485)=COUNTIFS(D485:$N485,1)),C$372)+1)</f>
        <v>1</v>
      </c>
      <c r="D485" s="310">
        <f ca="1">IF($A485&lt;&gt;D$373,0,IF($A485&lt;&gt;$A484,1,MOD(D484-1+(COUNTIFS(E$373:$N$373,$A485)=COUNTIFS(E485:$N485,1)),D$372)+1))</f>
        <v>0</v>
      </c>
      <c r="E485" s="310">
        <f ca="1">IF($A485&lt;&gt;E$373,0,IF($A485&lt;&gt;$A484,1,MOD(E484-1+(COUNTIFS(F$373:$N$373,$A485)=COUNTIFS(F485:$N485,1)),E$372)+1))</f>
        <v>0</v>
      </c>
      <c r="F485" s="310">
        <f ca="1">IF($A485&lt;&gt;F$373,0,IF($A485&lt;&gt;$A484,1,MOD(F484-1+(COUNTIFS(G$373:$N$373,$A485)=COUNTIFS(G485:$N485,1)),F$372)+1))</f>
        <v>0</v>
      </c>
      <c r="G485" s="310">
        <f ca="1">IF($A485&lt;&gt;G$373,0,IF($A485&lt;&gt;$A484,1,MOD(G484-1+(COUNTIFS(H$373:$N$373,$A485)=COUNTIFS(H485:$N485,1)),G$372)+1))</f>
        <v>1</v>
      </c>
      <c r="H485" s="310">
        <f ca="1">IF($A485&lt;&gt;H$373,0,IF($A485&lt;&gt;$A484,1,MOD(H484-1+(COUNTIFS(I$373:$N$373,$A485)=COUNTIFS(I485:$N485,1)),H$372)+1))</f>
        <v>2</v>
      </c>
      <c r="I485" s="310">
        <f ca="1">IF($A485&lt;&gt;I$373,0,IF($A485&lt;&gt;$A484,1,MOD(I484-1+(COUNTIFS(N$373:$N$373,$A485)=COUNTIFS(N485:$N485,1)),I$372)+1))</f>
        <v>1</v>
      </c>
      <c r="J485" s="310"/>
      <c r="K485" s="310"/>
      <c r="L485" s="310"/>
      <c r="M485" s="310"/>
      <c r="O485">
        <v>111</v>
      </c>
      <c r="P485" s="116">
        <f t="shared" ca="1" si="932"/>
        <v>-0.5</v>
      </c>
      <c r="Q485" s="116">
        <f t="shared" ca="1" si="933"/>
        <v>0</v>
      </c>
      <c r="R485" s="116">
        <f t="shared" ca="1" si="934"/>
        <v>0</v>
      </c>
      <c r="S485" s="116">
        <f t="shared" ca="1" si="935"/>
        <v>0</v>
      </c>
      <c r="T485" s="116">
        <v>0</v>
      </c>
      <c r="U485" s="116">
        <f t="shared" ca="1" si="936"/>
        <v>0</v>
      </c>
      <c r="V485" s="116">
        <f t="shared" ca="1" si="937"/>
        <v>-0.5</v>
      </c>
      <c r="W485" s="116"/>
      <c r="X485" s="116"/>
      <c r="Y485" s="116"/>
      <c r="Z485" s="116"/>
    </row>
    <row r="486" spans="1:26" hidden="1" outlineLevel="1">
      <c r="A486">
        <f t="shared" ca="1" si="938"/>
        <v>2</v>
      </c>
      <c r="B486" t="str">
        <f t="shared" ca="1" si="924"/>
        <v>EP1 LPD1 LPS2 LPM2</v>
      </c>
      <c r="C486" s="312">
        <f ca="1">IF($A486&lt;&gt;$A485,1,MOD(C485-1+(COUNTIFS(D$373:$N$373,$A486)=COUNTIFS(D486:$N486,1)),C$372)+1)</f>
        <v>1</v>
      </c>
      <c r="D486" s="310">
        <f ca="1">IF($A486&lt;&gt;D$373,0,IF($A486&lt;&gt;$A485,1,MOD(D485-1+(COUNTIFS(E$373:$N$373,$A486)=COUNTIFS(E486:$N486,1)),D$372)+1))</f>
        <v>0</v>
      </c>
      <c r="E486" s="310">
        <f ca="1">IF($A486&lt;&gt;E$373,0,IF($A486&lt;&gt;$A485,1,MOD(E485-1+(COUNTIFS(F$373:$N$373,$A486)=COUNTIFS(F486:$N486,1)),E$372)+1))</f>
        <v>0</v>
      </c>
      <c r="F486" s="310">
        <f ca="1">IF($A486&lt;&gt;F$373,0,IF($A486&lt;&gt;$A485,1,MOD(F485-1+(COUNTIFS(G$373:$N$373,$A486)=COUNTIFS(G486:$N486,1)),F$372)+1))</f>
        <v>0</v>
      </c>
      <c r="G486" s="310">
        <f ca="1">IF($A486&lt;&gt;G$373,0,IF($A486&lt;&gt;$A485,1,MOD(G485-1+(COUNTIFS(H$373:$N$373,$A486)=COUNTIFS(H486:$N486,1)),G$372)+1))</f>
        <v>1</v>
      </c>
      <c r="H486" s="310">
        <f ca="1">IF($A486&lt;&gt;H$373,0,IF($A486&lt;&gt;$A485,1,MOD(H485-1+(COUNTIFS(I$373:$N$373,$A486)=COUNTIFS(I486:$N486,1)),H$372)+1))</f>
        <v>2</v>
      </c>
      <c r="I486" s="310">
        <f ca="1">IF($A486&lt;&gt;I$373,0,IF($A486&lt;&gt;$A485,1,MOD(I485-1+(COUNTIFS(N$373:$N$373,$A486)=COUNTIFS(N486:$N486,1)),I$372)+1))</f>
        <v>2</v>
      </c>
      <c r="J486" s="310"/>
      <c r="K486" s="310"/>
      <c r="L486" s="310"/>
      <c r="M486" s="310"/>
      <c r="O486">
        <v>112</v>
      </c>
      <c r="P486" s="116">
        <f t="shared" ca="1" si="932"/>
        <v>-0.5</v>
      </c>
      <c r="Q486" s="116">
        <f t="shared" ca="1" si="933"/>
        <v>0</v>
      </c>
      <c r="R486" s="116">
        <f t="shared" ca="1" si="934"/>
        <v>0</v>
      </c>
      <c r="S486" s="116">
        <f t="shared" ca="1" si="935"/>
        <v>0</v>
      </c>
      <c r="T486" s="116">
        <v>0</v>
      </c>
      <c r="U486" s="116">
        <f t="shared" ca="1" si="936"/>
        <v>0</v>
      </c>
      <c r="V486" s="116">
        <f t="shared" ca="1" si="937"/>
        <v>0</v>
      </c>
      <c r="W486" s="116"/>
      <c r="X486" s="116"/>
      <c r="Y486" s="116"/>
      <c r="Z486" s="116"/>
    </row>
    <row r="487" spans="1:26" hidden="1" outlineLevel="1">
      <c r="A487">
        <f t="shared" ca="1" si="938"/>
        <v>2</v>
      </c>
      <c r="B487" t="str">
        <f t="shared" ca="1" si="924"/>
        <v>EP1 LPD1 LPS2 LPM3</v>
      </c>
      <c r="C487" s="312">
        <f ca="1">IF($A487&lt;&gt;$A486,1,MOD(C486-1+(COUNTIFS(D$373:$N$373,$A487)=COUNTIFS(D487:$N487,1)),C$372)+1)</f>
        <v>1</v>
      </c>
      <c r="D487" s="310">
        <f ca="1">IF($A487&lt;&gt;D$373,0,IF($A487&lt;&gt;$A486,1,MOD(D486-1+(COUNTIFS(E$373:$N$373,$A487)=COUNTIFS(E487:$N487,1)),D$372)+1))</f>
        <v>0</v>
      </c>
      <c r="E487" s="310">
        <f ca="1">IF($A487&lt;&gt;E$373,0,IF($A487&lt;&gt;$A486,1,MOD(E486-1+(COUNTIFS(F$373:$N$373,$A487)=COUNTIFS(F487:$N487,1)),E$372)+1))</f>
        <v>0</v>
      </c>
      <c r="F487" s="310">
        <f ca="1">IF($A487&lt;&gt;F$373,0,IF($A487&lt;&gt;$A486,1,MOD(F486-1+(COUNTIFS(G$373:$N$373,$A487)=COUNTIFS(G487:$N487,1)),F$372)+1))</f>
        <v>0</v>
      </c>
      <c r="G487" s="310">
        <f ca="1">IF($A487&lt;&gt;G$373,0,IF($A487&lt;&gt;$A486,1,MOD(G486-1+(COUNTIFS(H$373:$N$373,$A487)=COUNTIFS(H487:$N487,1)),G$372)+1))</f>
        <v>1</v>
      </c>
      <c r="H487" s="310">
        <f ca="1">IF($A487&lt;&gt;H$373,0,IF($A487&lt;&gt;$A486,1,MOD(H486-1+(COUNTIFS(I$373:$N$373,$A487)=COUNTIFS(I487:$N487,1)),H$372)+1))</f>
        <v>2</v>
      </c>
      <c r="I487" s="310">
        <f ca="1">IF($A487&lt;&gt;I$373,0,IF($A487&lt;&gt;$A486,1,MOD(I486-1+(COUNTIFS(N$373:$N$373,$A487)=COUNTIFS(N487:$N487,1)),I$372)+1))</f>
        <v>3</v>
      </c>
      <c r="J487" s="310"/>
      <c r="K487" s="310"/>
      <c r="L487" s="310"/>
      <c r="M487" s="310"/>
      <c r="O487">
        <v>113</v>
      </c>
      <c r="P487" s="116">
        <f t="shared" ca="1" si="932"/>
        <v>-0.5</v>
      </c>
      <c r="Q487" s="116">
        <f t="shared" ca="1" si="933"/>
        <v>0</v>
      </c>
      <c r="R487" s="116">
        <f t="shared" ca="1" si="934"/>
        <v>0</v>
      </c>
      <c r="S487" s="116">
        <f t="shared" ca="1" si="935"/>
        <v>0</v>
      </c>
      <c r="T487" s="116">
        <v>0</v>
      </c>
      <c r="U487" s="116">
        <f t="shared" ca="1" si="936"/>
        <v>0</v>
      </c>
      <c r="V487" s="116">
        <f t="shared" ca="1" si="937"/>
        <v>0.5</v>
      </c>
      <c r="W487" s="116"/>
      <c r="X487" s="116"/>
      <c r="Y487" s="116"/>
      <c r="Z487" s="116"/>
    </row>
    <row r="488" spans="1:26" hidden="1" outlineLevel="1">
      <c r="A488">
        <f t="shared" ca="1" si="938"/>
        <v>2</v>
      </c>
      <c r="B488" t="str">
        <f t="shared" ca="1" si="924"/>
        <v>EP1 LPD1 LPS3 LPM1</v>
      </c>
      <c r="C488" s="312">
        <f ca="1">IF($A488&lt;&gt;$A487,1,MOD(C487-1+(COUNTIFS(D$373:$N$373,$A488)=COUNTIFS(D488:$N488,1)),C$372)+1)</f>
        <v>1</v>
      </c>
      <c r="D488" s="310">
        <f ca="1">IF($A488&lt;&gt;D$373,0,IF($A488&lt;&gt;$A487,1,MOD(D487-1+(COUNTIFS(E$373:$N$373,$A488)=COUNTIFS(E488:$N488,1)),D$372)+1))</f>
        <v>0</v>
      </c>
      <c r="E488" s="310">
        <f ca="1">IF($A488&lt;&gt;E$373,0,IF($A488&lt;&gt;$A487,1,MOD(E487-1+(COUNTIFS(F$373:$N$373,$A488)=COUNTIFS(F488:$N488,1)),E$372)+1))</f>
        <v>0</v>
      </c>
      <c r="F488" s="310">
        <f ca="1">IF($A488&lt;&gt;F$373,0,IF($A488&lt;&gt;$A487,1,MOD(F487-1+(COUNTIFS(G$373:$N$373,$A488)=COUNTIFS(G488:$N488,1)),F$372)+1))</f>
        <v>0</v>
      </c>
      <c r="G488" s="310">
        <f ca="1">IF($A488&lt;&gt;G$373,0,IF($A488&lt;&gt;$A487,1,MOD(G487-1+(COUNTIFS(H$373:$N$373,$A488)=COUNTIFS(H488:$N488,1)),G$372)+1))</f>
        <v>1</v>
      </c>
      <c r="H488" s="310">
        <f ca="1">IF($A488&lt;&gt;H$373,0,IF($A488&lt;&gt;$A487,1,MOD(H487-1+(COUNTIFS(I$373:$N$373,$A488)=COUNTIFS(I488:$N488,1)),H$372)+1))</f>
        <v>3</v>
      </c>
      <c r="I488" s="310">
        <f ca="1">IF($A488&lt;&gt;I$373,0,IF($A488&lt;&gt;$A487,1,MOD(I487-1+(COUNTIFS(N$373:$N$373,$A488)=COUNTIFS(N488:$N488,1)),I$372)+1))</f>
        <v>1</v>
      </c>
      <c r="J488" s="310"/>
      <c r="K488" s="310"/>
      <c r="L488" s="310"/>
      <c r="M488" s="310"/>
      <c r="O488">
        <v>114</v>
      </c>
      <c r="P488" s="116">
        <f t="shared" ca="1" si="932"/>
        <v>-0.5</v>
      </c>
      <c r="Q488" s="116">
        <f t="shared" ca="1" si="933"/>
        <v>0</v>
      </c>
      <c r="R488" s="116">
        <f t="shared" ca="1" si="934"/>
        <v>0</v>
      </c>
      <c r="S488" s="116">
        <f t="shared" ca="1" si="935"/>
        <v>0</v>
      </c>
      <c r="T488" s="116">
        <v>0</v>
      </c>
      <c r="U488" s="116">
        <f t="shared" ca="1" si="936"/>
        <v>0.5</v>
      </c>
      <c r="V488" s="116">
        <f t="shared" ca="1" si="937"/>
        <v>-0.5</v>
      </c>
      <c r="W488" s="116"/>
      <c r="X488" s="116"/>
      <c r="Y488" s="116"/>
      <c r="Z488" s="116"/>
    </row>
    <row r="489" spans="1:26" hidden="1" outlineLevel="1">
      <c r="A489">
        <f t="shared" ca="1" si="938"/>
        <v>2</v>
      </c>
      <c r="B489" t="str">
        <f t="shared" ca="1" si="924"/>
        <v>EP1 LPD1 LPS3 LPM2</v>
      </c>
      <c r="C489" s="312">
        <f ca="1">IF($A489&lt;&gt;$A488,1,MOD(C488-1+(COUNTIFS(D$373:$N$373,$A489)=COUNTIFS(D489:$N489,1)),C$372)+1)</f>
        <v>1</v>
      </c>
      <c r="D489" s="310">
        <f ca="1">IF($A489&lt;&gt;D$373,0,IF($A489&lt;&gt;$A488,1,MOD(D488-1+(COUNTIFS(E$373:$N$373,$A489)=COUNTIFS(E489:$N489,1)),D$372)+1))</f>
        <v>0</v>
      </c>
      <c r="E489" s="310">
        <f ca="1">IF($A489&lt;&gt;E$373,0,IF($A489&lt;&gt;$A488,1,MOD(E488-1+(COUNTIFS(F$373:$N$373,$A489)=COUNTIFS(F489:$N489,1)),E$372)+1))</f>
        <v>0</v>
      </c>
      <c r="F489" s="310">
        <f ca="1">IF($A489&lt;&gt;F$373,0,IF($A489&lt;&gt;$A488,1,MOD(F488-1+(COUNTIFS(G$373:$N$373,$A489)=COUNTIFS(G489:$N489,1)),F$372)+1))</f>
        <v>0</v>
      </c>
      <c r="G489" s="310">
        <f ca="1">IF($A489&lt;&gt;G$373,0,IF($A489&lt;&gt;$A488,1,MOD(G488-1+(COUNTIFS(H$373:$N$373,$A489)=COUNTIFS(H489:$N489,1)),G$372)+1))</f>
        <v>1</v>
      </c>
      <c r="H489" s="310">
        <f ca="1">IF($A489&lt;&gt;H$373,0,IF($A489&lt;&gt;$A488,1,MOD(H488-1+(COUNTIFS(I$373:$N$373,$A489)=COUNTIFS(I489:$N489,1)),H$372)+1))</f>
        <v>3</v>
      </c>
      <c r="I489" s="310">
        <f ca="1">IF($A489&lt;&gt;I$373,0,IF($A489&lt;&gt;$A488,1,MOD(I488-1+(COUNTIFS(N$373:$N$373,$A489)=COUNTIFS(N489:$N489,1)),I$372)+1))</f>
        <v>2</v>
      </c>
      <c r="J489" s="310"/>
      <c r="K489" s="310"/>
      <c r="L489" s="310"/>
      <c r="M489" s="310"/>
      <c r="O489">
        <v>115</v>
      </c>
      <c r="P489" s="116">
        <f t="shared" ca="1" si="932"/>
        <v>-0.5</v>
      </c>
      <c r="Q489" s="116">
        <f t="shared" ca="1" si="933"/>
        <v>0</v>
      </c>
      <c r="R489" s="116">
        <f t="shared" ca="1" si="934"/>
        <v>0</v>
      </c>
      <c r="S489" s="116">
        <f t="shared" ca="1" si="935"/>
        <v>0</v>
      </c>
      <c r="T489" s="116">
        <v>0</v>
      </c>
      <c r="U489" s="116">
        <f t="shared" ca="1" si="936"/>
        <v>0.5</v>
      </c>
      <c r="V489" s="116">
        <f t="shared" ca="1" si="937"/>
        <v>0</v>
      </c>
      <c r="W489" s="116"/>
      <c r="X489" s="116"/>
      <c r="Y489" s="116"/>
      <c r="Z489" s="116"/>
    </row>
    <row r="490" spans="1:26" hidden="1" outlineLevel="1">
      <c r="A490">
        <f t="shared" ca="1" si="938"/>
        <v>2</v>
      </c>
      <c r="B490" t="str">
        <f t="shared" ca="1" si="924"/>
        <v>EP1 LPD1 LPS3 LPM3</v>
      </c>
      <c r="C490" s="312">
        <f ca="1">IF($A490&lt;&gt;$A489,1,MOD(C489-1+(COUNTIFS(D$373:$N$373,$A490)=COUNTIFS(D490:$N490,1)),C$372)+1)</f>
        <v>1</v>
      </c>
      <c r="D490" s="310">
        <f ca="1">IF($A490&lt;&gt;D$373,0,IF($A490&lt;&gt;$A489,1,MOD(D489-1+(COUNTIFS(E$373:$N$373,$A490)=COUNTIFS(E490:$N490,1)),D$372)+1))</f>
        <v>0</v>
      </c>
      <c r="E490" s="310">
        <f ca="1">IF($A490&lt;&gt;E$373,0,IF($A490&lt;&gt;$A489,1,MOD(E489-1+(COUNTIFS(F$373:$N$373,$A490)=COUNTIFS(F490:$N490,1)),E$372)+1))</f>
        <v>0</v>
      </c>
      <c r="F490" s="310">
        <f ca="1">IF($A490&lt;&gt;F$373,0,IF($A490&lt;&gt;$A489,1,MOD(F489-1+(COUNTIFS(G$373:$N$373,$A490)=COUNTIFS(G490:$N490,1)),F$372)+1))</f>
        <v>0</v>
      </c>
      <c r="G490" s="310">
        <f ca="1">IF($A490&lt;&gt;G$373,0,IF($A490&lt;&gt;$A489,1,MOD(G489-1+(COUNTIFS(H$373:$N$373,$A490)=COUNTIFS(H490:$N490,1)),G$372)+1))</f>
        <v>1</v>
      </c>
      <c r="H490" s="310">
        <f ca="1">IF($A490&lt;&gt;H$373,0,IF($A490&lt;&gt;$A489,1,MOD(H489-1+(COUNTIFS(I$373:$N$373,$A490)=COUNTIFS(I490:$N490,1)),H$372)+1))</f>
        <v>3</v>
      </c>
      <c r="I490" s="310">
        <f ca="1">IF($A490&lt;&gt;I$373,0,IF($A490&lt;&gt;$A489,1,MOD(I489-1+(COUNTIFS(N$373:$N$373,$A490)=COUNTIFS(N490:$N490,1)),I$372)+1))</f>
        <v>3</v>
      </c>
      <c r="J490" s="310"/>
      <c r="K490" s="310"/>
      <c r="L490" s="310"/>
      <c r="M490" s="310"/>
      <c r="O490">
        <v>116</v>
      </c>
      <c r="P490" s="116">
        <f t="shared" ca="1" si="932"/>
        <v>-0.5</v>
      </c>
      <c r="Q490" s="116">
        <f t="shared" ca="1" si="933"/>
        <v>0</v>
      </c>
      <c r="R490" s="116">
        <f t="shared" ca="1" si="934"/>
        <v>0</v>
      </c>
      <c r="S490" s="116">
        <f t="shared" ca="1" si="935"/>
        <v>0</v>
      </c>
      <c r="T490" s="116">
        <v>0</v>
      </c>
      <c r="U490" s="116">
        <f t="shared" ca="1" si="936"/>
        <v>0.5</v>
      </c>
      <c r="V490" s="116">
        <f t="shared" ca="1" si="937"/>
        <v>0.5</v>
      </c>
      <c r="W490" s="116"/>
      <c r="X490" s="116"/>
      <c r="Y490" s="116"/>
      <c r="Z490" s="116"/>
    </row>
    <row r="491" spans="1:26" hidden="1" outlineLevel="1">
      <c r="A491">
        <f t="shared" ca="1" si="938"/>
        <v>2</v>
      </c>
      <c r="B491" t="str">
        <f t="shared" ca="1" si="924"/>
        <v>EP2 LPD1 LPS1 LPM1</v>
      </c>
      <c r="C491" s="312">
        <f ca="1">IF($A491&lt;&gt;$A490,1,MOD(C490-1+(COUNTIFS(D$373:$N$373,$A491)=COUNTIFS(D491:$N491,1)),C$372)+1)</f>
        <v>2</v>
      </c>
      <c r="D491" s="310">
        <f ca="1">IF($A491&lt;&gt;D$373,0,IF($A491&lt;&gt;$A490,1,MOD(D490-1+(COUNTIFS(E$373:$N$373,$A491)=COUNTIFS(E491:$N491,1)),D$372)+1))</f>
        <v>0</v>
      </c>
      <c r="E491" s="310">
        <f ca="1">IF($A491&lt;&gt;E$373,0,IF($A491&lt;&gt;$A490,1,MOD(E490-1+(COUNTIFS(F$373:$N$373,$A491)=COUNTIFS(F491:$N491,1)),E$372)+1))</f>
        <v>0</v>
      </c>
      <c r="F491" s="310">
        <f ca="1">IF($A491&lt;&gt;F$373,0,IF($A491&lt;&gt;$A490,1,MOD(F490-1+(COUNTIFS(G$373:$N$373,$A491)=COUNTIFS(G491:$N491,1)),F$372)+1))</f>
        <v>0</v>
      </c>
      <c r="G491" s="310">
        <f ca="1">IF($A491&lt;&gt;G$373,0,IF($A491&lt;&gt;$A490,1,MOD(G490-1+(COUNTIFS(H$373:$N$373,$A491)=COUNTIFS(H491:$N491,1)),G$372)+1))</f>
        <v>1</v>
      </c>
      <c r="H491" s="310">
        <f ca="1">IF($A491&lt;&gt;H$373,0,IF($A491&lt;&gt;$A490,1,MOD(H490-1+(COUNTIFS(I$373:$N$373,$A491)=COUNTIFS(I491:$N491,1)),H$372)+1))</f>
        <v>1</v>
      </c>
      <c r="I491" s="310">
        <f ca="1">IF($A491&lt;&gt;I$373,0,IF($A491&lt;&gt;$A490,1,MOD(I490-1+(COUNTIFS(N$373:$N$373,$A491)=COUNTIFS(N491:$N491,1)),I$372)+1))</f>
        <v>1</v>
      </c>
      <c r="J491" s="310"/>
      <c r="K491" s="310"/>
      <c r="L491" s="310"/>
      <c r="M491" s="310"/>
      <c r="O491">
        <v>117</v>
      </c>
      <c r="P491" s="116">
        <f t="shared" ca="1" si="932"/>
        <v>0</v>
      </c>
      <c r="Q491" s="116">
        <f t="shared" ca="1" si="933"/>
        <v>0</v>
      </c>
      <c r="R491" s="116">
        <f t="shared" ca="1" si="934"/>
        <v>0</v>
      </c>
      <c r="S491" s="116">
        <f t="shared" ca="1" si="935"/>
        <v>0</v>
      </c>
      <c r="T491" s="116">
        <v>0</v>
      </c>
      <c r="U491" s="116">
        <f t="shared" ca="1" si="936"/>
        <v>-0.5</v>
      </c>
      <c r="V491" s="116">
        <f t="shared" ca="1" si="937"/>
        <v>-0.5</v>
      </c>
      <c r="W491" s="116"/>
      <c r="X491" s="116"/>
      <c r="Y491" s="116"/>
      <c r="Z491" s="116"/>
    </row>
    <row r="492" spans="1:26" hidden="1" outlineLevel="1">
      <c r="A492">
        <f t="shared" ca="1" si="938"/>
        <v>2</v>
      </c>
      <c r="B492" t="str">
        <f t="shared" ca="1" si="924"/>
        <v>EP2 LPD1 LPS1 LPM2</v>
      </c>
      <c r="C492" s="312">
        <f ca="1">IF($A492&lt;&gt;$A491,1,MOD(C491-1+(COUNTIFS(D$373:$N$373,$A492)=COUNTIFS(D492:$N492,1)),C$372)+1)</f>
        <v>2</v>
      </c>
      <c r="D492" s="310">
        <f ca="1">IF($A492&lt;&gt;D$373,0,IF($A492&lt;&gt;$A491,1,MOD(D491-1+(COUNTIFS(E$373:$N$373,$A492)=COUNTIFS(E492:$N492,1)),D$372)+1))</f>
        <v>0</v>
      </c>
      <c r="E492" s="310">
        <f ca="1">IF($A492&lt;&gt;E$373,0,IF($A492&lt;&gt;$A491,1,MOD(E491-1+(COUNTIFS(F$373:$N$373,$A492)=COUNTIFS(F492:$N492,1)),E$372)+1))</f>
        <v>0</v>
      </c>
      <c r="F492" s="310">
        <f ca="1">IF($A492&lt;&gt;F$373,0,IF($A492&lt;&gt;$A491,1,MOD(F491-1+(COUNTIFS(G$373:$N$373,$A492)=COUNTIFS(G492:$N492,1)),F$372)+1))</f>
        <v>0</v>
      </c>
      <c r="G492" s="310">
        <f ca="1">IF($A492&lt;&gt;G$373,0,IF($A492&lt;&gt;$A491,1,MOD(G491-1+(COUNTIFS(H$373:$N$373,$A492)=COUNTIFS(H492:$N492,1)),G$372)+1))</f>
        <v>1</v>
      </c>
      <c r="H492" s="310">
        <f ca="1">IF($A492&lt;&gt;H$373,0,IF($A492&lt;&gt;$A491,1,MOD(H491-1+(COUNTIFS(I$373:$N$373,$A492)=COUNTIFS(I492:$N492,1)),H$372)+1))</f>
        <v>1</v>
      </c>
      <c r="I492" s="310">
        <f ca="1">IF($A492&lt;&gt;I$373,0,IF($A492&lt;&gt;$A491,1,MOD(I491-1+(COUNTIFS(N$373:$N$373,$A492)=COUNTIFS(N492:$N492,1)),I$372)+1))</f>
        <v>2</v>
      </c>
      <c r="J492" s="310"/>
      <c r="K492" s="310"/>
      <c r="L492" s="310"/>
      <c r="M492" s="310"/>
      <c r="O492">
        <v>118</v>
      </c>
      <c r="P492" s="116">
        <f t="shared" ca="1" si="932"/>
        <v>0</v>
      </c>
      <c r="Q492" s="116">
        <f t="shared" ca="1" si="933"/>
        <v>0</v>
      </c>
      <c r="R492" s="116">
        <f t="shared" ca="1" si="934"/>
        <v>0</v>
      </c>
      <c r="S492" s="116">
        <f t="shared" ca="1" si="935"/>
        <v>0</v>
      </c>
      <c r="T492" s="116">
        <v>0</v>
      </c>
      <c r="U492" s="116">
        <f t="shared" ca="1" si="936"/>
        <v>-0.5</v>
      </c>
      <c r="V492" s="116">
        <f t="shared" ca="1" si="937"/>
        <v>0</v>
      </c>
      <c r="W492" s="116"/>
      <c r="X492" s="116"/>
      <c r="Y492" s="116"/>
      <c r="Z492" s="116"/>
    </row>
    <row r="493" spans="1:26" hidden="1" outlineLevel="1">
      <c r="A493">
        <f t="shared" ca="1" si="938"/>
        <v>2</v>
      </c>
      <c r="B493" t="str">
        <f t="shared" ca="1" si="924"/>
        <v>EP2 LPD1 LPS1 LPM3</v>
      </c>
      <c r="C493" s="312">
        <f ca="1">IF($A493&lt;&gt;$A492,1,MOD(C492-1+(COUNTIFS(D$373:$N$373,$A493)=COUNTIFS(D493:$N493,1)),C$372)+1)</f>
        <v>2</v>
      </c>
      <c r="D493" s="310">
        <f ca="1">IF($A493&lt;&gt;D$373,0,IF($A493&lt;&gt;$A492,1,MOD(D492-1+(COUNTIFS(E$373:$N$373,$A493)=COUNTIFS(E493:$N493,1)),D$372)+1))</f>
        <v>0</v>
      </c>
      <c r="E493" s="310">
        <f ca="1">IF($A493&lt;&gt;E$373,0,IF($A493&lt;&gt;$A492,1,MOD(E492-1+(COUNTIFS(F$373:$N$373,$A493)=COUNTIFS(F493:$N493,1)),E$372)+1))</f>
        <v>0</v>
      </c>
      <c r="F493" s="310">
        <f ca="1">IF($A493&lt;&gt;F$373,0,IF($A493&lt;&gt;$A492,1,MOD(F492-1+(COUNTIFS(G$373:$N$373,$A493)=COUNTIFS(G493:$N493,1)),F$372)+1))</f>
        <v>0</v>
      </c>
      <c r="G493" s="310">
        <f ca="1">IF($A493&lt;&gt;G$373,0,IF($A493&lt;&gt;$A492,1,MOD(G492-1+(COUNTIFS(H$373:$N$373,$A493)=COUNTIFS(H493:$N493,1)),G$372)+1))</f>
        <v>1</v>
      </c>
      <c r="H493" s="310">
        <f ca="1">IF($A493&lt;&gt;H$373,0,IF($A493&lt;&gt;$A492,1,MOD(H492-1+(COUNTIFS(I$373:$N$373,$A493)=COUNTIFS(I493:$N493,1)),H$372)+1))</f>
        <v>1</v>
      </c>
      <c r="I493" s="310">
        <f ca="1">IF($A493&lt;&gt;I$373,0,IF($A493&lt;&gt;$A492,1,MOD(I492-1+(COUNTIFS(N$373:$N$373,$A493)=COUNTIFS(N493:$N493,1)),I$372)+1))</f>
        <v>3</v>
      </c>
      <c r="J493" s="310"/>
      <c r="K493" s="310"/>
      <c r="L493" s="310"/>
      <c r="M493" s="310"/>
      <c r="O493">
        <v>119</v>
      </c>
      <c r="P493" s="116">
        <f t="shared" ca="1" si="932"/>
        <v>0</v>
      </c>
      <c r="Q493" s="116">
        <f t="shared" ca="1" si="933"/>
        <v>0</v>
      </c>
      <c r="R493" s="116">
        <f t="shared" ca="1" si="934"/>
        <v>0</v>
      </c>
      <c r="S493" s="116">
        <f t="shared" ca="1" si="935"/>
        <v>0</v>
      </c>
      <c r="T493" s="116">
        <v>0</v>
      </c>
      <c r="U493" s="116">
        <f t="shared" ca="1" si="936"/>
        <v>-0.5</v>
      </c>
      <c r="V493" s="116">
        <f t="shared" ca="1" si="937"/>
        <v>0.5</v>
      </c>
      <c r="W493" s="116"/>
      <c r="X493" s="116"/>
      <c r="Y493" s="116"/>
      <c r="Z493" s="116"/>
    </row>
    <row r="494" spans="1:26" hidden="1" outlineLevel="1">
      <c r="A494">
        <f t="shared" ca="1" si="938"/>
        <v>2</v>
      </c>
      <c r="B494" t="str">
        <f t="shared" ca="1" si="924"/>
        <v>EP2 LPD1 LPS2 LPM1</v>
      </c>
      <c r="C494" s="312">
        <f ca="1">IF($A494&lt;&gt;$A493,1,MOD(C493-1+(COUNTIFS(D$373:$N$373,$A494)=COUNTIFS(D494:$N494,1)),C$372)+1)</f>
        <v>2</v>
      </c>
      <c r="D494" s="310">
        <f ca="1">IF($A494&lt;&gt;D$373,0,IF($A494&lt;&gt;$A493,1,MOD(D493-1+(COUNTIFS(E$373:$N$373,$A494)=COUNTIFS(E494:$N494,1)),D$372)+1))</f>
        <v>0</v>
      </c>
      <c r="E494" s="310">
        <f ca="1">IF($A494&lt;&gt;E$373,0,IF($A494&lt;&gt;$A493,1,MOD(E493-1+(COUNTIFS(F$373:$N$373,$A494)=COUNTIFS(F494:$N494,1)),E$372)+1))</f>
        <v>0</v>
      </c>
      <c r="F494" s="310">
        <f ca="1">IF($A494&lt;&gt;F$373,0,IF($A494&lt;&gt;$A493,1,MOD(F493-1+(COUNTIFS(G$373:$N$373,$A494)=COUNTIFS(G494:$N494,1)),F$372)+1))</f>
        <v>0</v>
      </c>
      <c r="G494" s="310">
        <f ca="1">IF($A494&lt;&gt;G$373,0,IF($A494&lt;&gt;$A493,1,MOD(G493-1+(COUNTIFS(H$373:$N$373,$A494)=COUNTIFS(H494:$N494,1)),G$372)+1))</f>
        <v>1</v>
      </c>
      <c r="H494" s="310">
        <f ca="1">IF($A494&lt;&gt;H$373,0,IF($A494&lt;&gt;$A493,1,MOD(H493-1+(COUNTIFS(I$373:$N$373,$A494)=COUNTIFS(I494:$N494,1)),H$372)+1))</f>
        <v>2</v>
      </c>
      <c r="I494" s="310">
        <f ca="1">IF($A494&lt;&gt;I$373,0,IF($A494&lt;&gt;$A493,1,MOD(I493-1+(COUNTIFS(N$373:$N$373,$A494)=COUNTIFS(N494:$N494,1)),I$372)+1))</f>
        <v>1</v>
      </c>
      <c r="J494" s="310"/>
      <c r="K494" s="310"/>
      <c r="L494" s="310"/>
      <c r="M494" s="310"/>
      <c r="O494">
        <v>120</v>
      </c>
      <c r="P494" s="116">
        <f t="shared" ca="1" si="932"/>
        <v>0</v>
      </c>
      <c r="Q494" s="116">
        <f t="shared" ca="1" si="933"/>
        <v>0</v>
      </c>
      <c r="R494" s="116">
        <f t="shared" ca="1" si="934"/>
        <v>0</v>
      </c>
      <c r="S494" s="116">
        <f t="shared" ca="1" si="935"/>
        <v>0</v>
      </c>
      <c r="T494" s="116">
        <v>0</v>
      </c>
      <c r="U494" s="116">
        <f t="shared" ca="1" si="936"/>
        <v>0</v>
      </c>
      <c r="V494" s="116">
        <f t="shared" ca="1" si="937"/>
        <v>-0.5</v>
      </c>
      <c r="W494" s="116"/>
      <c r="X494" s="116"/>
      <c r="Y494" s="116"/>
      <c r="Z494" s="116"/>
    </row>
    <row r="495" spans="1:26" hidden="1" outlineLevel="1">
      <c r="A495">
        <f t="shared" ca="1" si="938"/>
        <v>2</v>
      </c>
      <c r="B495" t="str">
        <f t="shared" ca="1" si="924"/>
        <v>EP2 LPD1 LPS2 LPM2</v>
      </c>
      <c r="C495" s="312">
        <f ca="1">IF($A495&lt;&gt;$A494,1,MOD(C494-1+(COUNTIFS(D$373:$N$373,$A495)=COUNTIFS(D495:$N495,1)),C$372)+1)</f>
        <v>2</v>
      </c>
      <c r="D495" s="310">
        <f ca="1">IF($A495&lt;&gt;D$373,0,IF($A495&lt;&gt;$A494,1,MOD(D494-1+(COUNTIFS(E$373:$N$373,$A495)=COUNTIFS(E495:$N495,1)),D$372)+1))</f>
        <v>0</v>
      </c>
      <c r="E495" s="310">
        <f ca="1">IF($A495&lt;&gt;E$373,0,IF($A495&lt;&gt;$A494,1,MOD(E494-1+(COUNTIFS(F$373:$N$373,$A495)=COUNTIFS(F495:$N495,1)),E$372)+1))</f>
        <v>0</v>
      </c>
      <c r="F495" s="310">
        <f ca="1">IF($A495&lt;&gt;F$373,0,IF($A495&lt;&gt;$A494,1,MOD(F494-1+(COUNTIFS(G$373:$N$373,$A495)=COUNTIFS(G495:$N495,1)),F$372)+1))</f>
        <v>0</v>
      </c>
      <c r="G495" s="310">
        <f ca="1">IF($A495&lt;&gt;G$373,0,IF($A495&lt;&gt;$A494,1,MOD(G494-1+(COUNTIFS(H$373:$N$373,$A495)=COUNTIFS(H495:$N495,1)),G$372)+1))</f>
        <v>1</v>
      </c>
      <c r="H495" s="310">
        <f ca="1">IF($A495&lt;&gt;H$373,0,IF($A495&lt;&gt;$A494,1,MOD(H494-1+(COUNTIFS(I$373:$N$373,$A495)=COUNTIFS(I495:$N495,1)),H$372)+1))</f>
        <v>2</v>
      </c>
      <c r="I495" s="310">
        <f ca="1">IF($A495&lt;&gt;I$373,0,IF($A495&lt;&gt;$A494,1,MOD(I494-1+(COUNTIFS(N$373:$N$373,$A495)=COUNTIFS(N495:$N495,1)),I$372)+1))</f>
        <v>2</v>
      </c>
      <c r="J495" s="310"/>
      <c r="K495" s="310"/>
      <c r="L495" s="310"/>
      <c r="M495" s="310"/>
      <c r="O495">
        <v>121</v>
      </c>
      <c r="P495" s="116">
        <f t="shared" ca="1" si="932"/>
        <v>0</v>
      </c>
      <c r="Q495" s="116">
        <f t="shared" ca="1" si="933"/>
        <v>0</v>
      </c>
      <c r="R495" s="116">
        <f t="shared" ca="1" si="934"/>
        <v>0</v>
      </c>
      <c r="S495" s="116">
        <f t="shared" ca="1" si="935"/>
        <v>0</v>
      </c>
      <c r="T495" s="116">
        <v>0</v>
      </c>
      <c r="U495" s="116">
        <f t="shared" ca="1" si="936"/>
        <v>0</v>
      </c>
      <c r="V495" s="116">
        <f t="shared" ca="1" si="937"/>
        <v>0</v>
      </c>
      <c r="W495" s="116"/>
      <c r="X495" s="116"/>
      <c r="Y495" s="116"/>
      <c r="Z495" s="116"/>
    </row>
    <row r="496" spans="1:26" hidden="1" outlineLevel="1">
      <c r="A496">
        <f t="shared" ca="1" si="938"/>
        <v>2</v>
      </c>
      <c r="B496" t="str">
        <f t="shared" ca="1" si="924"/>
        <v>EP2 LPD1 LPS2 LPM3</v>
      </c>
      <c r="C496" s="312">
        <f ca="1">IF($A496&lt;&gt;$A495,1,MOD(C495-1+(COUNTIFS(D$373:$N$373,$A496)=COUNTIFS(D496:$N496,1)),C$372)+1)</f>
        <v>2</v>
      </c>
      <c r="D496" s="310">
        <f ca="1">IF($A496&lt;&gt;D$373,0,IF($A496&lt;&gt;$A495,1,MOD(D495-1+(COUNTIFS(E$373:$N$373,$A496)=COUNTIFS(E496:$N496,1)),D$372)+1))</f>
        <v>0</v>
      </c>
      <c r="E496" s="310">
        <f ca="1">IF($A496&lt;&gt;E$373,0,IF($A496&lt;&gt;$A495,1,MOD(E495-1+(COUNTIFS(F$373:$N$373,$A496)=COUNTIFS(F496:$N496,1)),E$372)+1))</f>
        <v>0</v>
      </c>
      <c r="F496" s="310">
        <f ca="1">IF($A496&lt;&gt;F$373,0,IF($A496&lt;&gt;$A495,1,MOD(F495-1+(COUNTIFS(G$373:$N$373,$A496)=COUNTIFS(G496:$N496,1)),F$372)+1))</f>
        <v>0</v>
      </c>
      <c r="G496" s="310">
        <f ca="1">IF($A496&lt;&gt;G$373,0,IF($A496&lt;&gt;$A495,1,MOD(G495-1+(COUNTIFS(H$373:$N$373,$A496)=COUNTIFS(H496:$N496,1)),G$372)+1))</f>
        <v>1</v>
      </c>
      <c r="H496" s="310">
        <f ca="1">IF($A496&lt;&gt;H$373,0,IF($A496&lt;&gt;$A495,1,MOD(H495-1+(COUNTIFS(I$373:$N$373,$A496)=COUNTIFS(I496:$N496,1)),H$372)+1))</f>
        <v>2</v>
      </c>
      <c r="I496" s="310">
        <f ca="1">IF($A496&lt;&gt;I$373,0,IF($A496&lt;&gt;$A495,1,MOD(I495-1+(COUNTIFS(N$373:$N$373,$A496)=COUNTIFS(N496:$N496,1)),I$372)+1))</f>
        <v>3</v>
      </c>
      <c r="J496" s="310"/>
      <c r="K496" s="310"/>
      <c r="L496" s="310"/>
      <c r="M496" s="310"/>
      <c r="O496">
        <v>122</v>
      </c>
      <c r="P496" s="116">
        <f t="shared" ca="1" si="932"/>
        <v>0</v>
      </c>
      <c r="Q496" s="116">
        <f t="shared" ca="1" si="933"/>
        <v>0</v>
      </c>
      <c r="R496" s="116">
        <f t="shared" ca="1" si="934"/>
        <v>0</v>
      </c>
      <c r="S496" s="116">
        <f t="shared" ca="1" si="935"/>
        <v>0</v>
      </c>
      <c r="T496" s="116">
        <v>0</v>
      </c>
      <c r="U496" s="116">
        <f t="shared" ca="1" si="936"/>
        <v>0</v>
      </c>
      <c r="V496" s="116">
        <f t="shared" ca="1" si="937"/>
        <v>0.5</v>
      </c>
      <c r="W496" s="116"/>
      <c r="X496" s="116"/>
      <c r="Y496" s="116"/>
      <c r="Z496" s="116"/>
    </row>
    <row r="497" spans="1:26" hidden="1" outlineLevel="1">
      <c r="A497">
        <f t="shared" ca="1" si="938"/>
        <v>2</v>
      </c>
      <c r="B497" t="str">
        <f t="shared" ca="1" si="924"/>
        <v>EP2 LPD1 LPS3 LPM1</v>
      </c>
      <c r="C497" s="312">
        <f ca="1">IF($A497&lt;&gt;$A496,1,MOD(C496-1+(COUNTIFS(D$373:$N$373,$A497)=COUNTIFS(D497:$N497,1)),C$372)+1)</f>
        <v>2</v>
      </c>
      <c r="D497" s="310">
        <f ca="1">IF($A497&lt;&gt;D$373,0,IF($A497&lt;&gt;$A496,1,MOD(D496-1+(COUNTIFS(E$373:$N$373,$A497)=COUNTIFS(E497:$N497,1)),D$372)+1))</f>
        <v>0</v>
      </c>
      <c r="E497" s="310">
        <f ca="1">IF($A497&lt;&gt;E$373,0,IF($A497&lt;&gt;$A496,1,MOD(E496-1+(COUNTIFS(F$373:$N$373,$A497)=COUNTIFS(F497:$N497,1)),E$372)+1))</f>
        <v>0</v>
      </c>
      <c r="F497" s="310">
        <f ca="1">IF($A497&lt;&gt;F$373,0,IF($A497&lt;&gt;$A496,1,MOD(F496-1+(COUNTIFS(G$373:$N$373,$A497)=COUNTIFS(G497:$N497,1)),F$372)+1))</f>
        <v>0</v>
      </c>
      <c r="G497" s="310">
        <f ca="1">IF($A497&lt;&gt;G$373,0,IF($A497&lt;&gt;$A496,1,MOD(G496-1+(COUNTIFS(H$373:$N$373,$A497)=COUNTIFS(H497:$N497,1)),G$372)+1))</f>
        <v>1</v>
      </c>
      <c r="H497" s="310">
        <f ca="1">IF($A497&lt;&gt;H$373,0,IF($A497&lt;&gt;$A496,1,MOD(H496-1+(COUNTIFS(I$373:$N$373,$A497)=COUNTIFS(I497:$N497,1)),H$372)+1))</f>
        <v>3</v>
      </c>
      <c r="I497" s="310">
        <f ca="1">IF($A497&lt;&gt;I$373,0,IF($A497&lt;&gt;$A496,1,MOD(I496-1+(COUNTIFS(N$373:$N$373,$A497)=COUNTIFS(N497:$N497,1)),I$372)+1))</f>
        <v>1</v>
      </c>
      <c r="J497" s="310"/>
      <c r="K497" s="310"/>
      <c r="L497" s="310"/>
      <c r="M497" s="310"/>
      <c r="O497">
        <v>123</v>
      </c>
      <c r="P497" s="116">
        <f t="shared" ca="1" si="932"/>
        <v>0</v>
      </c>
      <c r="Q497" s="116">
        <f t="shared" ca="1" si="933"/>
        <v>0</v>
      </c>
      <c r="R497" s="116">
        <f t="shared" ca="1" si="934"/>
        <v>0</v>
      </c>
      <c r="S497" s="116">
        <f t="shared" ca="1" si="935"/>
        <v>0</v>
      </c>
      <c r="T497" s="116">
        <v>0</v>
      </c>
      <c r="U497" s="116">
        <f t="shared" ca="1" si="936"/>
        <v>0.5</v>
      </c>
      <c r="V497" s="116">
        <f t="shared" ca="1" si="937"/>
        <v>-0.5</v>
      </c>
      <c r="W497" s="116"/>
      <c r="X497" s="116"/>
      <c r="Y497" s="116"/>
      <c r="Z497" s="116"/>
    </row>
    <row r="498" spans="1:26" hidden="1" outlineLevel="1">
      <c r="A498">
        <f t="shared" ca="1" si="938"/>
        <v>2</v>
      </c>
      <c r="B498" t="str">
        <f t="shared" ca="1" si="924"/>
        <v>EP2 LPD1 LPS3 LPM2</v>
      </c>
      <c r="C498" s="312">
        <f ca="1">IF($A498&lt;&gt;$A497,1,MOD(C497-1+(COUNTIFS(D$373:$N$373,$A498)=COUNTIFS(D498:$N498,1)),C$372)+1)</f>
        <v>2</v>
      </c>
      <c r="D498" s="310">
        <f ca="1">IF($A498&lt;&gt;D$373,0,IF($A498&lt;&gt;$A497,1,MOD(D497-1+(COUNTIFS(E$373:$N$373,$A498)=COUNTIFS(E498:$N498,1)),D$372)+1))</f>
        <v>0</v>
      </c>
      <c r="E498" s="310">
        <f ca="1">IF($A498&lt;&gt;E$373,0,IF($A498&lt;&gt;$A497,1,MOD(E497-1+(COUNTIFS(F$373:$N$373,$A498)=COUNTIFS(F498:$N498,1)),E$372)+1))</f>
        <v>0</v>
      </c>
      <c r="F498" s="310">
        <f ca="1">IF($A498&lt;&gt;F$373,0,IF($A498&lt;&gt;$A497,1,MOD(F497-1+(COUNTIFS(G$373:$N$373,$A498)=COUNTIFS(G498:$N498,1)),F$372)+1))</f>
        <v>0</v>
      </c>
      <c r="G498" s="310">
        <f ca="1">IF($A498&lt;&gt;G$373,0,IF($A498&lt;&gt;$A497,1,MOD(G497-1+(COUNTIFS(H$373:$N$373,$A498)=COUNTIFS(H498:$N498,1)),G$372)+1))</f>
        <v>1</v>
      </c>
      <c r="H498" s="310">
        <f ca="1">IF($A498&lt;&gt;H$373,0,IF($A498&lt;&gt;$A497,1,MOD(H497-1+(COUNTIFS(I$373:$N$373,$A498)=COUNTIFS(I498:$N498,1)),H$372)+1))</f>
        <v>3</v>
      </c>
      <c r="I498" s="310">
        <f ca="1">IF($A498&lt;&gt;I$373,0,IF($A498&lt;&gt;$A497,1,MOD(I497-1+(COUNTIFS(N$373:$N$373,$A498)=COUNTIFS(N498:$N498,1)),I$372)+1))</f>
        <v>2</v>
      </c>
      <c r="J498" s="310"/>
      <c r="K498" s="310"/>
      <c r="L498" s="310"/>
      <c r="M498" s="310"/>
      <c r="O498">
        <v>124</v>
      </c>
      <c r="P498" s="116">
        <f t="shared" ca="1" si="932"/>
        <v>0</v>
      </c>
      <c r="Q498" s="116">
        <f t="shared" ca="1" si="933"/>
        <v>0</v>
      </c>
      <c r="R498" s="116">
        <f t="shared" ca="1" si="934"/>
        <v>0</v>
      </c>
      <c r="S498" s="116">
        <f t="shared" ca="1" si="935"/>
        <v>0</v>
      </c>
      <c r="T498" s="116">
        <v>0</v>
      </c>
      <c r="U498" s="116">
        <f t="shared" ca="1" si="936"/>
        <v>0.5</v>
      </c>
      <c r="V498" s="116">
        <f t="shared" ca="1" si="937"/>
        <v>0</v>
      </c>
      <c r="W498" s="116"/>
      <c r="X498" s="116"/>
      <c r="Y498" s="116"/>
      <c r="Z498" s="116"/>
    </row>
    <row r="499" spans="1:26" hidden="1" outlineLevel="1">
      <c r="A499">
        <f t="shared" ca="1" si="938"/>
        <v>2</v>
      </c>
      <c r="B499" t="str">
        <f t="shared" ca="1" si="924"/>
        <v>EP2 LPD1 LPS3 LPM3</v>
      </c>
      <c r="C499" s="312">
        <f ca="1">IF($A499&lt;&gt;$A498,1,MOD(C498-1+(COUNTIFS(D$373:$N$373,$A499)=COUNTIFS(D499:$N499,1)),C$372)+1)</f>
        <v>2</v>
      </c>
      <c r="D499" s="310">
        <f ca="1">IF($A499&lt;&gt;D$373,0,IF($A499&lt;&gt;$A498,1,MOD(D498-1+(COUNTIFS(E$373:$N$373,$A499)=COUNTIFS(E499:$N499,1)),D$372)+1))</f>
        <v>0</v>
      </c>
      <c r="E499" s="310">
        <f ca="1">IF($A499&lt;&gt;E$373,0,IF($A499&lt;&gt;$A498,1,MOD(E498-1+(COUNTIFS(F$373:$N$373,$A499)=COUNTIFS(F499:$N499,1)),E$372)+1))</f>
        <v>0</v>
      </c>
      <c r="F499" s="310">
        <f ca="1">IF($A499&lt;&gt;F$373,0,IF($A499&lt;&gt;$A498,1,MOD(F498-1+(COUNTIFS(G$373:$N$373,$A499)=COUNTIFS(G499:$N499,1)),F$372)+1))</f>
        <v>0</v>
      </c>
      <c r="G499" s="310">
        <f ca="1">IF($A499&lt;&gt;G$373,0,IF($A499&lt;&gt;$A498,1,MOD(G498-1+(COUNTIFS(H$373:$N$373,$A499)=COUNTIFS(H499:$N499,1)),G$372)+1))</f>
        <v>1</v>
      </c>
      <c r="H499" s="310">
        <f ca="1">IF($A499&lt;&gt;H$373,0,IF($A499&lt;&gt;$A498,1,MOD(H498-1+(COUNTIFS(I$373:$N$373,$A499)=COUNTIFS(I499:$N499,1)),H$372)+1))</f>
        <v>3</v>
      </c>
      <c r="I499" s="310">
        <f ca="1">IF($A499&lt;&gt;I$373,0,IF($A499&lt;&gt;$A498,1,MOD(I498-1+(COUNTIFS(N$373:$N$373,$A499)=COUNTIFS(N499:$N499,1)),I$372)+1))</f>
        <v>3</v>
      </c>
      <c r="J499" s="310"/>
      <c r="K499" s="310"/>
      <c r="L499" s="310"/>
      <c r="M499" s="310"/>
      <c r="O499">
        <v>125</v>
      </c>
      <c r="P499" s="116">
        <f t="shared" ca="1" si="932"/>
        <v>0</v>
      </c>
      <c r="Q499" s="116">
        <f t="shared" ca="1" si="933"/>
        <v>0</v>
      </c>
      <c r="R499" s="116">
        <f t="shared" ca="1" si="934"/>
        <v>0</v>
      </c>
      <c r="S499" s="116">
        <f t="shared" ca="1" si="935"/>
        <v>0</v>
      </c>
      <c r="T499" s="116">
        <v>0</v>
      </c>
      <c r="U499" s="116">
        <f t="shared" ca="1" si="936"/>
        <v>0.5</v>
      </c>
      <c r="V499" s="116">
        <f t="shared" ca="1" si="937"/>
        <v>0.5</v>
      </c>
      <c r="W499" s="116"/>
      <c r="X499" s="116"/>
      <c r="Y499" s="116"/>
      <c r="Z499" s="116"/>
    </row>
    <row r="500" spans="1:26" hidden="1" outlineLevel="1">
      <c r="A500">
        <f t="shared" ca="1" si="938"/>
        <v>2</v>
      </c>
      <c r="B500" t="str">
        <f t="shared" ca="1" si="924"/>
        <v>EP3 LPD1 LPS1 LPM1</v>
      </c>
      <c r="C500" s="312">
        <f ca="1">IF($A500&lt;&gt;$A499,1,MOD(C499-1+(COUNTIFS(D$373:$N$373,$A500)=COUNTIFS(D500:$N500,1)),C$372)+1)</f>
        <v>3</v>
      </c>
      <c r="D500" s="310">
        <f ca="1">IF($A500&lt;&gt;D$373,0,IF($A500&lt;&gt;$A499,1,MOD(D499-1+(COUNTIFS(E$373:$N$373,$A500)=COUNTIFS(E500:$N500,1)),D$372)+1))</f>
        <v>0</v>
      </c>
      <c r="E500" s="310">
        <f ca="1">IF($A500&lt;&gt;E$373,0,IF($A500&lt;&gt;$A499,1,MOD(E499-1+(COUNTIFS(F$373:$N$373,$A500)=COUNTIFS(F500:$N500,1)),E$372)+1))</f>
        <v>0</v>
      </c>
      <c r="F500" s="310">
        <f ca="1">IF($A500&lt;&gt;F$373,0,IF($A500&lt;&gt;$A499,1,MOD(F499-1+(COUNTIFS(G$373:$N$373,$A500)=COUNTIFS(G500:$N500,1)),F$372)+1))</f>
        <v>0</v>
      </c>
      <c r="G500" s="310">
        <f ca="1">IF($A500&lt;&gt;G$373,0,IF($A500&lt;&gt;$A499,1,MOD(G499-1+(COUNTIFS(H$373:$N$373,$A500)=COUNTIFS(H500:$N500,1)),G$372)+1))</f>
        <v>1</v>
      </c>
      <c r="H500" s="310">
        <f ca="1">IF($A500&lt;&gt;H$373,0,IF($A500&lt;&gt;$A499,1,MOD(H499-1+(COUNTIFS(I$373:$N$373,$A500)=COUNTIFS(I500:$N500,1)),H$372)+1))</f>
        <v>1</v>
      </c>
      <c r="I500" s="310">
        <f ca="1">IF($A500&lt;&gt;I$373,0,IF($A500&lt;&gt;$A499,1,MOD(I499-1+(COUNTIFS(N$373:$N$373,$A500)=COUNTIFS(N500:$N500,1)),I$372)+1))</f>
        <v>1</v>
      </c>
      <c r="J500" s="310"/>
      <c r="K500" s="310"/>
      <c r="L500" s="310"/>
      <c r="M500" s="310"/>
      <c r="O500">
        <v>126</v>
      </c>
      <c r="P500" s="116">
        <f t="shared" ca="1" si="932"/>
        <v>0.5</v>
      </c>
      <c r="Q500" s="116">
        <f t="shared" ca="1" si="933"/>
        <v>0</v>
      </c>
      <c r="R500" s="116">
        <f t="shared" ca="1" si="934"/>
        <v>0</v>
      </c>
      <c r="S500" s="116">
        <f t="shared" ca="1" si="935"/>
        <v>0</v>
      </c>
      <c r="T500" s="116">
        <v>0</v>
      </c>
      <c r="U500" s="116">
        <f t="shared" ca="1" si="936"/>
        <v>-0.5</v>
      </c>
      <c r="V500" s="116">
        <f t="shared" ca="1" si="937"/>
        <v>-0.5</v>
      </c>
      <c r="W500" s="116"/>
      <c r="X500" s="116"/>
      <c r="Y500" s="116"/>
      <c r="Z500" s="116"/>
    </row>
    <row r="501" spans="1:26" hidden="1" outlineLevel="1">
      <c r="A501">
        <f t="shared" ca="1" si="938"/>
        <v>2</v>
      </c>
      <c r="B501" t="str">
        <f t="shared" ca="1" si="924"/>
        <v>EP3 LPD1 LPS1 LPM2</v>
      </c>
      <c r="C501" s="312">
        <f ca="1">IF($A501&lt;&gt;$A500,1,MOD(C500-1+(COUNTIFS(D$373:$N$373,$A501)=COUNTIFS(D501:$N501,1)),C$372)+1)</f>
        <v>3</v>
      </c>
      <c r="D501" s="310">
        <f ca="1">IF($A501&lt;&gt;D$373,0,IF($A501&lt;&gt;$A500,1,MOD(D500-1+(COUNTIFS(E$373:$N$373,$A501)=COUNTIFS(E501:$N501,1)),D$372)+1))</f>
        <v>0</v>
      </c>
      <c r="E501" s="310">
        <f ca="1">IF($A501&lt;&gt;E$373,0,IF($A501&lt;&gt;$A500,1,MOD(E500-1+(COUNTIFS(F$373:$N$373,$A501)=COUNTIFS(F501:$N501,1)),E$372)+1))</f>
        <v>0</v>
      </c>
      <c r="F501" s="310">
        <f ca="1">IF($A501&lt;&gt;F$373,0,IF($A501&lt;&gt;$A500,1,MOD(F500-1+(COUNTIFS(G$373:$N$373,$A501)=COUNTIFS(G501:$N501,1)),F$372)+1))</f>
        <v>0</v>
      </c>
      <c r="G501" s="310">
        <f ca="1">IF($A501&lt;&gt;G$373,0,IF($A501&lt;&gt;$A500,1,MOD(G500-1+(COUNTIFS(H$373:$N$373,$A501)=COUNTIFS(H501:$N501,1)),G$372)+1))</f>
        <v>1</v>
      </c>
      <c r="H501" s="310">
        <f ca="1">IF($A501&lt;&gt;H$373,0,IF($A501&lt;&gt;$A500,1,MOD(H500-1+(COUNTIFS(I$373:$N$373,$A501)=COUNTIFS(I501:$N501,1)),H$372)+1))</f>
        <v>1</v>
      </c>
      <c r="I501" s="310">
        <f ca="1">IF($A501&lt;&gt;I$373,0,IF($A501&lt;&gt;$A500,1,MOD(I500-1+(COUNTIFS(N$373:$N$373,$A501)=COUNTIFS(N501:$N501,1)),I$372)+1))</f>
        <v>2</v>
      </c>
      <c r="J501" s="310"/>
      <c r="K501" s="310"/>
      <c r="L501" s="310"/>
      <c r="M501" s="310"/>
      <c r="O501">
        <v>127</v>
      </c>
      <c r="P501" s="116">
        <f t="shared" ca="1" si="932"/>
        <v>0.5</v>
      </c>
      <c r="Q501" s="116">
        <f t="shared" ca="1" si="933"/>
        <v>0</v>
      </c>
      <c r="R501" s="116">
        <f t="shared" ca="1" si="934"/>
        <v>0</v>
      </c>
      <c r="S501" s="116">
        <f t="shared" ca="1" si="935"/>
        <v>0</v>
      </c>
      <c r="T501" s="116">
        <v>0</v>
      </c>
      <c r="U501" s="116">
        <f t="shared" ca="1" si="936"/>
        <v>-0.5</v>
      </c>
      <c r="V501" s="116">
        <f t="shared" ca="1" si="937"/>
        <v>0</v>
      </c>
      <c r="W501" s="116"/>
      <c r="X501" s="116"/>
      <c r="Y501" s="116"/>
      <c r="Z501" s="116"/>
    </row>
    <row r="502" spans="1:26" hidden="1" outlineLevel="1">
      <c r="A502">
        <f t="shared" ca="1" si="938"/>
        <v>2</v>
      </c>
      <c r="B502" t="str">
        <f t="shared" ca="1" si="924"/>
        <v>EP3 LPD1 LPS1 LPM3</v>
      </c>
      <c r="C502" s="312">
        <f ca="1">IF($A502&lt;&gt;$A501,1,MOD(C501-1+(COUNTIFS(D$373:$N$373,$A502)=COUNTIFS(D502:$N502,1)),C$372)+1)</f>
        <v>3</v>
      </c>
      <c r="D502" s="310">
        <f ca="1">IF($A502&lt;&gt;D$373,0,IF($A502&lt;&gt;$A501,1,MOD(D501-1+(COUNTIFS(E$373:$N$373,$A502)=COUNTIFS(E502:$N502,1)),D$372)+1))</f>
        <v>0</v>
      </c>
      <c r="E502" s="310">
        <f ca="1">IF($A502&lt;&gt;E$373,0,IF($A502&lt;&gt;$A501,1,MOD(E501-1+(COUNTIFS(F$373:$N$373,$A502)=COUNTIFS(F502:$N502,1)),E$372)+1))</f>
        <v>0</v>
      </c>
      <c r="F502" s="310">
        <f ca="1">IF($A502&lt;&gt;F$373,0,IF($A502&lt;&gt;$A501,1,MOD(F501-1+(COUNTIFS(G$373:$N$373,$A502)=COUNTIFS(G502:$N502,1)),F$372)+1))</f>
        <v>0</v>
      </c>
      <c r="G502" s="310">
        <f ca="1">IF($A502&lt;&gt;G$373,0,IF($A502&lt;&gt;$A501,1,MOD(G501-1+(COUNTIFS(H$373:$N$373,$A502)=COUNTIFS(H502:$N502,1)),G$372)+1))</f>
        <v>1</v>
      </c>
      <c r="H502" s="310">
        <f ca="1">IF($A502&lt;&gt;H$373,0,IF($A502&lt;&gt;$A501,1,MOD(H501-1+(COUNTIFS(I$373:$N$373,$A502)=COUNTIFS(I502:$N502,1)),H$372)+1))</f>
        <v>1</v>
      </c>
      <c r="I502" s="310">
        <f ca="1">IF($A502&lt;&gt;I$373,0,IF($A502&lt;&gt;$A501,1,MOD(I501-1+(COUNTIFS(N$373:$N$373,$A502)=COUNTIFS(N502:$N502,1)),I$372)+1))</f>
        <v>3</v>
      </c>
      <c r="J502" s="310"/>
      <c r="K502" s="310"/>
      <c r="L502" s="310"/>
      <c r="M502" s="310"/>
      <c r="O502">
        <v>128</v>
      </c>
      <c r="P502" s="116">
        <f t="shared" ca="1" si="932"/>
        <v>0.5</v>
      </c>
      <c r="Q502" s="116">
        <f t="shared" ca="1" si="933"/>
        <v>0</v>
      </c>
      <c r="R502" s="116">
        <f t="shared" ca="1" si="934"/>
        <v>0</v>
      </c>
      <c r="S502" s="116">
        <f t="shared" ca="1" si="935"/>
        <v>0</v>
      </c>
      <c r="T502" s="116">
        <v>0</v>
      </c>
      <c r="U502" s="116">
        <f t="shared" ca="1" si="936"/>
        <v>-0.5</v>
      </c>
      <c r="V502" s="116">
        <f t="shared" ca="1" si="937"/>
        <v>0.5</v>
      </c>
      <c r="W502" s="116"/>
      <c r="X502" s="116"/>
      <c r="Y502" s="116"/>
      <c r="Z502" s="116"/>
    </row>
    <row r="503" spans="1:26" hidden="1" outlineLevel="1">
      <c r="A503">
        <f t="shared" ca="1" si="938"/>
        <v>2</v>
      </c>
      <c r="B503" t="str">
        <f t="shared" ref="B503:B566" ca="1" si="939">"EP"&amp;$C503&amp;IF($A503=0," LPAll"&amp;$D503,"")&amp;IF($A503=1," LPD"&amp;$E503&amp;" LPS"&amp;$F503,"")&amp;IF($A503=2," LPD"&amp;$G503&amp;" LPS"&amp;$H503&amp;" LPM"&amp;$I503,"")</f>
        <v>EP3 LPD1 LPS2 LPM1</v>
      </c>
      <c r="C503" s="312">
        <f ca="1">IF($A503&lt;&gt;$A502,1,MOD(C502-1+(COUNTIFS(D$373:$N$373,$A503)=COUNTIFS(D503:$N503,1)),C$372)+1)</f>
        <v>3</v>
      </c>
      <c r="D503" s="310">
        <f ca="1">IF($A503&lt;&gt;D$373,0,IF($A503&lt;&gt;$A502,1,MOD(D502-1+(COUNTIFS(E$373:$N$373,$A503)=COUNTIFS(E503:$N503,1)),D$372)+1))</f>
        <v>0</v>
      </c>
      <c r="E503" s="310">
        <f ca="1">IF($A503&lt;&gt;E$373,0,IF($A503&lt;&gt;$A502,1,MOD(E502-1+(COUNTIFS(F$373:$N$373,$A503)=COUNTIFS(F503:$N503,1)),E$372)+1))</f>
        <v>0</v>
      </c>
      <c r="F503" s="310">
        <f ca="1">IF($A503&lt;&gt;F$373,0,IF($A503&lt;&gt;$A502,1,MOD(F502-1+(COUNTIFS(G$373:$N$373,$A503)=COUNTIFS(G503:$N503,1)),F$372)+1))</f>
        <v>0</v>
      </c>
      <c r="G503" s="310">
        <f ca="1">IF($A503&lt;&gt;G$373,0,IF($A503&lt;&gt;$A502,1,MOD(G502-1+(COUNTIFS(H$373:$N$373,$A503)=COUNTIFS(H503:$N503,1)),G$372)+1))</f>
        <v>1</v>
      </c>
      <c r="H503" s="310">
        <f ca="1">IF($A503&lt;&gt;H$373,0,IF($A503&lt;&gt;$A502,1,MOD(H502-1+(COUNTIFS(I$373:$N$373,$A503)=COUNTIFS(I503:$N503,1)),H$372)+1))</f>
        <v>2</v>
      </c>
      <c r="I503" s="310">
        <f ca="1">IF($A503&lt;&gt;I$373,0,IF($A503&lt;&gt;$A502,1,MOD(I502-1+(COUNTIFS(N$373:$N$373,$A503)=COUNTIFS(N503:$N503,1)),I$372)+1))</f>
        <v>1</v>
      </c>
      <c r="J503" s="310"/>
      <c r="K503" s="310"/>
      <c r="L503" s="310"/>
      <c r="M503" s="310"/>
      <c r="O503">
        <v>129</v>
      </c>
      <c r="P503" s="116">
        <f t="shared" ca="1" si="932"/>
        <v>0.5</v>
      </c>
      <c r="Q503" s="116">
        <f t="shared" ca="1" si="933"/>
        <v>0</v>
      </c>
      <c r="R503" s="116">
        <f t="shared" ca="1" si="934"/>
        <v>0</v>
      </c>
      <c r="S503" s="116">
        <f t="shared" ca="1" si="935"/>
        <v>0</v>
      </c>
      <c r="T503" s="116">
        <v>0</v>
      </c>
      <c r="U503" s="116">
        <f t="shared" ca="1" si="936"/>
        <v>0</v>
      </c>
      <c r="V503" s="116">
        <f t="shared" ca="1" si="937"/>
        <v>-0.5</v>
      </c>
      <c r="W503" s="116"/>
      <c r="X503" s="116"/>
      <c r="Y503" s="116"/>
      <c r="Z503" s="116"/>
    </row>
    <row r="504" spans="1:26" hidden="1" outlineLevel="1">
      <c r="A504">
        <f t="shared" ca="1" si="938"/>
        <v>2</v>
      </c>
      <c r="B504" t="str">
        <f t="shared" ca="1" si="939"/>
        <v>EP3 LPD1 LPS2 LPM2</v>
      </c>
      <c r="C504" s="312">
        <f ca="1">IF($A504&lt;&gt;$A503,1,MOD(C503-1+(COUNTIFS(D$373:$N$373,$A504)=COUNTIFS(D504:$N504,1)),C$372)+1)</f>
        <v>3</v>
      </c>
      <c r="D504" s="310">
        <f ca="1">IF($A504&lt;&gt;D$373,0,IF($A504&lt;&gt;$A503,1,MOD(D503-1+(COUNTIFS(E$373:$N$373,$A504)=COUNTIFS(E504:$N504,1)),D$372)+1))</f>
        <v>0</v>
      </c>
      <c r="E504" s="310">
        <f ca="1">IF($A504&lt;&gt;E$373,0,IF($A504&lt;&gt;$A503,1,MOD(E503-1+(COUNTIFS(F$373:$N$373,$A504)=COUNTIFS(F504:$N504,1)),E$372)+1))</f>
        <v>0</v>
      </c>
      <c r="F504" s="310">
        <f ca="1">IF($A504&lt;&gt;F$373,0,IF($A504&lt;&gt;$A503,1,MOD(F503-1+(COUNTIFS(G$373:$N$373,$A504)=COUNTIFS(G504:$N504,1)),F$372)+1))</f>
        <v>0</v>
      </c>
      <c r="G504" s="310">
        <f ca="1">IF($A504&lt;&gt;G$373,0,IF($A504&lt;&gt;$A503,1,MOD(G503-1+(COUNTIFS(H$373:$N$373,$A504)=COUNTIFS(H504:$N504,1)),G$372)+1))</f>
        <v>1</v>
      </c>
      <c r="H504" s="310">
        <f ca="1">IF($A504&lt;&gt;H$373,0,IF($A504&lt;&gt;$A503,1,MOD(H503-1+(COUNTIFS(I$373:$N$373,$A504)=COUNTIFS(I504:$N504,1)),H$372)+1))</f>
        <v>2</v>
      </c>
      <c r="I504" s="310">
        <f ca="1">IF($A504&lt;&gt;I$373,0,IF($A504&lt;&gt;$A503,1,MOD(I503-1+(COUNTIFS(N$373:$N$373,$A504)=COUNTIFS(N504:$N504,1)),I$372)+1))</f>
        <v>2</v>
      </c>
      <c r="J504" s="310"/>
      <c r="K504" s="310"/>
      <c r="L504" s="310"/>
      <c r="M504" s="310"/>
      <c r="O504">
        <v>130</v>
      </c>
      <c r="P504" s="116">
        <f t="shared" ca="1" si="932"/>
        <v>0.5</v>
      </c>
      <c r="Q504" s="116">
        <f t="shared" ca="1" si="933"/>
        <v>0</v>
      </c>
      <c r="R504" s="116">
        <f t="shared" ca="1" si="934"/>
        <v>0</v>
      </c>
      <c r="S504" s="116">
        <f t="shared" ca="1" si="935"/>
        <v>0</v>
      </c>
      <c r="T504" s="116">
        <v>0</v>
      </c>
      <c r="U504" s="116">
        <f t="shared" ca="1" si="936"/>
        <v>0</v>
      </c>
      <c r="V504" s="116">
        <f t="shared" ca="1" si="937"/>
        <v>0</v>
      </c>
      <c r="W504" s="116"/>
      <c r="X504" s="116"/>
      <c r="Y504" s="116"/>
      <c r="Z504" s="116"/>
    </row>
    <row r="505" spans="1:26" hidden="1" outlineLevel="1">
      <c r="A505">
        <f t="shared" ca="1" si="938"/>
        <v>2</v>
      </c>
      <c r="B505" t="str">
        <f t="shared" ca="1" si="939"/>
        <v>EP3 LPD1 LPS2 LPM3</v>
      </c>
      <c r="C505" s="312">
        <f ca="1">IF($A505&lt;&gt;$A504,1,MOD(C504-1+(COUNTIFS(D$373:$N$373,$A505)=COUNTIFS(D505:$N505,1)),C$372)+1)</f>
        <v>3</v>
      </c>
      <c r="D505" s="310">
        <f ca="1">IF($A505&lt;&gt;D$373,0,IF($A505&lt;&gt;$A504,1,MOD(D504-1+(COUNTIFS(E$373:$N$373,$A505)=COUNTIFS(E505:$N505,1)),D$372)+1))</f>
        <v>0</v>
      </c>
      <c r="E505" s="310">
        <f ca="1">IF($A505&lt;&gt;E$373,0,IF($A505&lt;&gt;$A504,1,MOD(E504-1+(COUNTIFS(F$373:$N$373,$A505)=COUNTIFS(F505:$N505,1)),E$372)+1))</f>
        <v>0</v>
      </c>
      <c r="F505" s="310">
        <f ca="1">IF($A505&lt;&gt;F$373,0,IF($A505&lt;&gt;$A504,1,MOD(F504-1+(COUNTIFS(G$373:$N$373,$A505)=COUNTIFS(G505:$N505,1)),F$372)+1))</f>
        <v>0</v>
      </c>
      <c r="G505" s="310">
        <f ca="1">IF($A505&lt;&gt;G$373,0,IF($A505&lt;&gt;$A504,1,MOD(G504-1+(COUNTIFS(H$373:$N$373,$A505)=COUNTIFS(H505:$N505,1)),G$372)+1))</f>
        <v>1</v>
      </c>
      <c r="H505" s="310">
        <f ca="1">IF($A505&lt;&gt;H$373,0,IF($A505&lt;&gt;$A504,1,MOD(H504-1+(COUNTIFS(I$373:$N$373,$A505)=COUNTIFS(I505:$N505,1)),H$372)+1))</f>
        <v>2</v>
      </c>
      <c r="I505" s="310">
        <f ca="1">IF($A505&lt;&gt;I$373,0,IF($A505&lt;&gt;$A504,1,MOD(I504-1+(COUNTIFS(N$373:$N$373,$A505)=COUNTIFS(N505:$N505,1)),I$372)+1))</f>
        <v>3</v>
      </c>
      <c r="J505" s="310"/>
      <c r="K505" s="310"/>
      <c r="L505" s="310"/>
      <c r="M505" s="310"/>
      <c r="O505">
        <v>131</v>
      </c>
      <c r="P505" s="116">
        <f t="shared" ca="1" si="932"/>
        <v>0.5</v>
      </c>
      <c r="Q505" s="116">
        <f t="shared" ca="1" si="933"/>
        <v>0</v>
      </c>
      <c r="R505" s="116">
        <f t="shared" ca="1" si="934"/>
        <v>0</v>
      </c>
      <c r="S505" s="116">
        <f t="shared" ca="1" si="935"/>
        <v>0</v>
      </c>
      <c r="T505" s="116">
        <v>0</v>
      </c>
      <c r="U505" s="116">
        <f t="shared" ca="1" si="936"/>
        <v>0</v>
      </c>
      <c r="V505" s="116">
        <f t="shared" ca="1" si="937"/>
        <v>0.5</v>
      </c>
      <c r="W505" s="116"/>
      <c r="X505" s="116"/>
      <c r="Y505" s="116"/>
      <c r="Z505" s="116"/>
    </row>
    <row r="506" spans="1:26" hidden="1" outlineLevel="1">
      <c r="A506">
        <f t="shared" ca="1" si="938"/>
        <v>2</v>
      </c>
      <c r="B506" t="str">
        <f t="shared" ca="1" si="939"/>
        <v>EP3 LPD1 LPS3 LPM1</v>
      </c>
      <c r="C506" s="312">
        <f ca="1">IF($A506&lt;&gt;$A505,1,MOD(C505-1+(COUNTIFS(D$373:$N$373,$A506)=COUNTIFS(D506:$N506,1)),C$372)+1)</f>
        <v>3</v>
      </c>
      <c r="D506" s="310">
        <f ca="1">IF($A506&lt;&gt;D$373,0,IF($A506&lt;&gt;$A505,1,MOD(D505-1+(COUNTIFS(E$373:$N$373,$A506)=COUNTIFS(E506:$N506,1)),D$372)+1))</f>
        <v>0</v>
      </c>
      <c r="E506" s="310">
        <f ca="1">IF($A506&lt;&gt;E$373,0,IF($A506&lt;&gt;$A505,1,MOD(E505-1+(COUNTIFS(F$373:$N$373,$A506)=COUNTIFS(F506:$N506,1)),E$372)+1))</f>
        <v>0</v>
      </c>
      <c r="F506" s="310">
        <f ca="1">IF($A506&lt;&gt;F$373,0,IF($A506&lt;&gt;$A505,1,MOD(F505-1+(COUNTIFS(G$373:$N$373,$A506)=COUNTIFS(G506:$N506,1)),F$372)+1))</f>
        <v>0</v>
      </c>
      <c r="G506" s="310">
        <f ca="1">IF($A506&lt;&gt;G$373,0,IF($A506&lt;&gt;$A505,1,MOD(G505-1+(COUNTIFS(H$373:$N$373,$A506)=COUNTIFS(H506:$N506,1)),G$372)+1))</f>
        <v>1</v>
      </c>
      <c r="H506" s="310">
        <f ca="1">IF($A506&lt;&gt;H$373,0,IF($A506&lt;&gt;$A505,1,MOD(H505-1+(COUNTIFS(I$373:$N$373,$A506)=COUNTIFS(I506:$N506,1)),H$372)+1))</f>
        <v>3</v>
      </c>
      <c r="I506" s="310">
        <f ca="1">IF($A506&lt;&gt;I$373,0,IF($A506&lt;&gt;$A505,1,MOD(I505-1+(COUNTIFS(N$373:$N$373,$A506)=COUNTIFS(N506:$N506,1)),I$372)+1))</f>
        <v>1</v>
      </c>
      <c r="J506" s="310"/>
      <c r="K506" s="310"/>
      <c r="L506" s="310"/>
      <c r="M506" s="310"/>
      <c r="O506">
        <v>132</v>
      </c>
      <c r="P506" s="116">
        <f t="shared" ca="1" si="932"/>
        <v>0.5</v>
      </c>
      <c r="Q506" s="116">
        <f t="shared" ca="1" si="933"/>
        <v>0</v>
      </c>
      <c r="R506" s="116">
        <f t="shared" ca="1" si="934"/>
        <v>0</v>
      </c>
      <c r="S506" s="116">
        <f t="shared" ca="1" si="935"/>
        <v>0</v>
      </c>
      <c r="T506" s="116">
        <v>0</v>
      </c>
      <c r="U506" s="116">
        <f t="shared" ca="1" si="936"/>
        <v>0.5</v>
      </c>
      <c r="V506" s="116">
        <f t="shared" ca="1" si="937"/>
        <v>-0.5</v>
      </c>
      <c r="W506" s="116"/>
      <c r="X506" s="116"/>
      <c r="Y506" s="116"/>
      <c r="Z506" s="116"/>
    </row>
    <row r="507" spans="1:26" hidden="1" outlineLevel="1">
      <c r="A507">
        <f t="shared" ca="1" si="938"/>
        <v>2</v>
      </c>
      <c r="B507" t="str">
        <f t="shared" ca="1" si="939"/>
        <v>EP3 LPD1 LPS3 LPM2</v>
      </c>
      <c r="C507" s="312">
        <f ca="1">IF($A507&lt;&gt;$A506,1,MOD(C506-1+(COUNTIFS(D$373:$N$373,$A507)=COUNTIFS(D507:$N507,1)),C$372)+1)</f>
        <v>3</v>
      </c>
      <c r="D507" s="310">
        <f ca="1">IF($A507&lt;&gt;D$373,0,IF($A507&lt;&gt;$A506,1,MOD(D506-1+(COUNTIFS(E$373:$N$373,$A507)=COUNTIFS(E507:$N507,1)),D$372)+1))</f>
        <v>0</v>
      </c>
      <c r="E507" s="310">
        <f ca="1">IF($A507&lt;&gt;E$373,0,IF($A507&lt;&gt;$A506,1,MOD(E506-1+(COUNTIFS(F$373:$N$373,$A507)=COUNTIFS(F507:$N507,1)),E$372)+1))</f>
        <v>0</v>
      </c>
      <c r="F507" s="310">
        <f ca="1">IF($A507&lt;&gt;F$373,0,IF($A507&lt;&gt;$A506,1,MOD(F506-1+(COUNTIFS(G$373:$N$373,$A507)=COUNTIFS(G507:$N507,1)),F$372)+1))</f>
        <v>0</v>
      </c>
      <c r="G507" s="310">
        <f ca="1">IF($A507&lt;&gt;G$373,0,IF($A507&lt;&gt;$A506,1,MOD(G506-1+(COUNTIFS(H$373:$N$373,$A507)=COUNTIFS(H507:$N507,1)),G$372)+1))</f>
        <v>1</v>
      </c>
      <c r="H507" s="310">
        <f ca="1">IF($A507&lt;&gt;H$373,0,IF($A507&lt;&gt;$A506,1,MOD(H506-1+(COUNTIFS(I$373:$N$373,$A507)=COUNTIFS(I507:$N507,1)),H$372)+1))</f>
        <v>3</v>
      </c>
      <c r="I507" s="310">
        <f ca="1">IF($A507&lt;&gt;I$373,0,IF($A507&lt;&gt;$A506,1,MOD(I506-1+(COUNTIFS(N$373:$N$373,$A507)=COUNTIFS(N507:$N507,1)),I$372)+1))</f>
        <v>2</v>
      </c>
      <c r="J507" s="310"/>
      <c r="K507" s="310"/>
      <c r="L507" s="310"/>
      <c r="M507" s="310"/>
      <c r="O507">
        <v>133</v>
      </c>
      <c r="P507" s="116">
        <f t="shared" ca="1" si="932"/>
        <v>0.5</v>
      </c>
      <c r="Q507" s="116">
        <f t="shared" ca="1" si="933"/>
        <v>0</v>
      </c>
      <c r="R507" s="116">
        <f t="shared" ca="1" si="934"/>
        <v>0</v>
      </c>
      <c r="S507" s="116">
        <f t="shared" ca="1" si="935"/>
        <v>0</v>
      </c>
      <c r="T507" s="116">
        <v>0</v>
      </c>
      <c r="U507" s="116">
        <f t="shared" ca="1" si="936"/>
        <v>0.5</v>
      </c>
      <c r="V507" s="116">
        <f t="shared" ca="1" si="937"/>
        <v>0</v>
      </c>
      <c r="W507" s="116"/>
      <c r="X507" s="116"/>
      <c r="Y507" s="116"/>
      <c r="Z507" s="116"/>
    </row>
    <row r="508" spans="1:26" hidden="1" outlineLevel="1">
      <c r="A508">
        <f t="shared" ca="1" si="938"/>
        <v>2</v>
      </c>
      <c r="B508" t="str">
        <f t="shared" ca="1" si="939"/>
        <v>EP3 LPD1 LPS3 LPM3</v>
      </c>
      <c r="C508" s="312">
        <f ca="1">IF($A508&lt;&gt;$A507,1,MOD(C507-1+(COUNTIFS(D$373:$N$373,$A508)=COUNTIFS(D508:$N508,1)),C$372)+1)</f>
        <v>3</v>
      </c>
      <c r="D508" s="310">
        <f ca="1">IF($A508&lt;&gt;D$373,0,IF($A508&lt;&gt;$A507,1,MOD(D507-1+(COUNTIFS(E$373:$N$373,$A508)=COUNTIFS(E508:$N508,1)),D$372)+1))</f>
        <v>0</v>
      </c>
      <c r="E508" s="310">
        <f ca="1">IF($A508&lt;&gt;E$373,0,IF($A508&lt;&gt;$A507,1,MOD(E507-1+(COUNTIFS(F$373:$N$373,$A508)=COUNTIFS(F508:$N508,1)),E$372)+1))</f>
        <v>0</v>
      </c>
      <c r="F508" s="310">
        <f ca="1">IF($A508&lt;&gt;F$373,0,IF($A508&lt;&gt;$A507,1,MOD(F507-1+(COUNTIFS(G$373:$N$373,$A508)=COUNTIFS(G508:$N508,1)),F$372)+1))</f>
        <v>0</v>
      </c>
      <c r="G508" s="310">
        <f ca="1">IF($A508&lt;&gt;G$373,0,IF($A508&lt;&gt;$A507,1,MOD(G507-1+(COUNTIFS(H$373:$N$373,$A508)=COUNTIFS(H508:$N508,1)),G$372)+1))</f>
        <v>1</v>
      </c>
      <c r="H508" s="310">
        <f ca="1">IF($A508&lt;&gt;H$373,0,IF($A508&lt;&gt;$A507,1,MOD(H507-1+(COUNTIFS(I$373:$N$373,$A508)=COUNTIFS(I508:$N508,1)),H$372)+1))</f>
        <v>3</v>
      </c>
      <c r="I508" s="310">
        <f ca="1">IF($A508&lt;&gt;I$373,0,IF($A508&lt;&gt;$A507,1,MOD(I507-1+(COUNTIFS(N$373:$N$373,$A508)=COUNTIFS(N508:$N508,1)),I$372)+1))</f>
        <v>3</v>
      </c>
      <c r="J508" s="310"/>
      <c r="K508" s="310"/>
      <c r="L508" s="310"/>
      <c r="M508" s="310"/>
      <c r="O508">
        <v>134</v>
      </c>
      <c r="P508" s="116">
        <f t="shared" ca="1" si="932"/>
        <v>0.5</v>
      </c>
      <c r="Q508" s="116">
        <f t="shared" ca="1" si="933"/>
        <v>0</v>
      </c>
      <c r="R508" s="116">
        <f t="shared" ca="1" si="934"/>
        <v>0</v>
      </c>
      <c r="S508" s="116">
        <f t="shared" ca="1" si="935"/>
        <v>0</v>
      </c>
      <c r="T508" s="116">
        <v>0</v>
      </c>
      <c r="U508" s="116">
        <f t="shared" ca="1" si="936"/>
        <v>0.5</v>
      </c>
      <c r="V508" s="116">
        <f t="shared" ca="1" si="937"/>
        <v>0.5</v>
      </c>
      <c r="W508" s="116"/>
      <c r="X508" s="116"/>
      <c r="Y508" s="116"/>
      <c r="Z508" s="116"/>
    </row>
    <row r="509" spans="1:26" hidden="1" outlineLevel="1">
      <c r="A509">
        <f t="shared" ca="1" si="938"/>
        <v>2</v>
      </c>
      <c r="B509" t="str">
        <f t="shared" ca="1" si="939"/>
        <v>EP1 LPD1 LPS1 LPM1</v>
      </c>
      <c r="C509" s="312">
        <f ca="1">IF($A509&lt;&gt;$A508,1,MOD(C508-1+(COUNTIFS(D$373:$N$373,$A509)=COUNTIFS(D509:$N509,1)),C$372)+1)</f>
        <v>1</v>
      </c>
      <c r="D509" s="310">
        <f ca="1">IF($A509&lt;&gt;D$373,0,IF($A509&lt;&gt;$A508,1,MOD(D508-1+(COUNTIFS(E$373:$N$373,$A509)=COUNTIFS(E509:$N509,1)),D$372)+1))</f>
        <v>0</v>
      </c>
      <c r="E509" s="310">
        <f ca="1">IF($A509&lt;&gt;E$373,0,IF($A509&lt;&gt;$A508,1,MOD(E508-1+(COUNTIFS(F$373:$N$373,$A509)=COUNTIFS(F509:$N509,1)),E$372)+1))</f>
        <v>0</v>
      </c>
      <c r="F509" s="310">
        <f ca="1">IF($A509&lt;&gt;F$373,0,IF($A509&lt;&gt;$A508,1,MOD(F508-1+(COUNTIFS(G$373:$N$373,$A509)=COUNTIFS(G509:$N509,1)),F$372)+1))</f>
        <v>0</v>
      </c>
      <c r="G509" s="310">
        <f ca="1">IF($A509&lt;&gt;G$373,0,IF($A509&lt;&gt;$A508,1,MOD(G508-1+(COUNTIFS(H$373:$N$373,$A509)=COUNTIFS(H509:$N509,1)),G$372)+1))</f>
        <v>1</v>
      </c>
      <c r="H509" s="310">
        <f ca="1">IF($A509&lt;&gt;H$373,0,IF($A509&lt;&gt;$A508,1,MOD(H508-1+(COUNTIFS(I$373:$N$373,$A509)=COUNTIFS(I509:$N509,1)),H$372)+1))</f>
        <v>1</v>
      </c>
      <c r="I509" s="310">
        <f ca="1">IF($A509&lt;&gt;I$373,0,IF($A509&lt;&gt;$A508,1,MOD(I508-1+(COUNTIFS(N$373:$N$373,$A509)=COUNTIFS(N509:$N509,1)),I$372)+1))</f>
        <v>1</v>
      </c>
      <c r="J509" s="310"/>
      <c r="K509" s="310"/>
      <c r="L509" s="310"/>
      <c r="M509" s="310"/>
      <c r="O509">
        <v>135</v>
      </c>
      <c r="P509" s="116">
        <f t="shared" ca="1" si="932"/>
        <v>-0.5</v>
      </c>
      <c r="Q509" s="116">
        <f t="shared" ca="1" si="933"/>
        <v>0</v>
      </c>
      <c r="R509" s="116">
        <f t="shared" ca="1" si="934"/>
        <v>0</v>
      </c>
      <c r="S509" s="116">
        <f t="shared" ca="1" si="935"/>
        <v>0</v>
      </c>
      <c r="T509" s="116">
        <v>0</v>
      </c>
      <c r="U509" s="116">
        <f t="shared" ca="1" si="936"/>
        <v>-0.5</v>
      </c>
      <c r="V509" s="116">
        <f t="shared" ca="1" si="937"/>
        <v>-0.5</v>
      </c>
      <c r="W509" s="116"/>
      <c r="X509" s="116"/>
      <c r="Y509" s="116"/>
      <c r="Z509" s="116"/>
    </row>
    <row r="510" spans="1:26" hidden="1" outlineLevel="1">
      <c r="A510">
        <f t="shared" ca="1" si="938"/>
        <v>2</v>
      </c>
      <c r="B510" t="str">
        <f t="shared" ca="1" si="939"/>
        <v>EP1 LPD1 LPS1 LPM2</v>
      </c>
      <c r="C510" s="312">
        <f ca="1">IF($A510&lt;&gt;$A509,1,MOD(C509-1+(COUNTIFS(D$373:$N$373,$A510)=COUNTIFS(D510:$N510,1)),C$372)+1)</f>
        <v>1</v>
      </c>
      <c r="D510" s="310">
        <f ca="1">IF($A510&lt;&gt;D$373,0,IF($A510&lt;&gt;$A509,1,MOD(D509-1+(COUNTIFS(E$373:$N$373,$A510)=COUNTIFS(E510:$N510,1)),D$372)+1))</f>
        <v>0</v>
      </c>
      <c r="E510" s="310">
        <f ca="1">IF($A510&lt;&gt;E$373,0,IF($A510&lt;&gt;$A509,1,MOD(E509-1+(COUNTIFS(F$373:$N$373,$A510)=COUNTIFS(F510:$N510,1)),E$372)+1))</f>
        <v>0</v>
      </c>
      <c r="F510" s="310">
        <f ca="1">IF($A510&lt;&gt;F$373,0,IF($A510&lt;&gt;$A509,1,MOD(F509-1+(COUNTIFS(G$373:$N$373,$A510)=COUNTIFS(G510:$N510,1)),F$372)+1))</f>
        <v>0</v>
      </c>
      <c r="G510" s="310">
        <f ca="1">IF($A510&lt;&gt;G$373,0,IF($A510&lt;&gt;$A509,1,MOD(G509-1+(COUNTIFS(H$373:$N$373,$A510)=COUNTIFS(H510:$N510,1)),G$372)+1))</f>
        <v>1</v>
      </c>
      <c r="H510" s="310">
        <f ca="1">IF($A510&lt;&gt;H$373,0,IF($A510&lt;&gt;$A509,1,MOD(H509-1+(COUNTIFS(I$373:$N$373,$A510)=COUNTIFS(I510:$N510,1)),H$372)+1))</f>
        <v>1</v>
      </c>
      <c r="I510" s="310">
        <f ca="1">IF($A510&lt;&gt;I$373,0,IF($A510&lt;&gt;$A509,1,MOD(I509-1+(COUNTIFS(N$373:$N$373,$A510)=COUNTIFS(N510:$N510,1)),I$372)+1))</f>
        <v>2</v>
      </c>
      <c r="J510" s="310"/>
      <c r="K510" s="310"/>
      <c r="L510" s="310"/>
      <c r="M510" s="310"/>
      <c r="O510">
        <v>136</v>
      </c>
      <c r="P510" s="116">
        <f t="shared" ca="1" si="932"/>
        <v>-0.5</v>
      </c>
      <c r="Q510" s="116">
        <f t="shared" ca="1" si="933"/>
        <v>0</v>
      </c>
      <c r="R510" s="116">
        <f t="shared" ca="1" si="934"/>
        <v>0</v>
      </c>
      <c r="S510" s="116">
        <f t="shared" ca="1" si="935"/>
        <v>0</v>
      </c>
      <c r="T510" s="116">
        <v>0</v>
      </c>
      <c r="U510" s="116">
        <f t="shared" ca="1" si="936"/>
        <v>-0.5</v>
      </c>
      <c r="V510" s="116">
        <f t="shared" ca="1" si="937"/>
        <v>0</v>
      </c>
      <c r="W510" s="116"/>
      <c r="X510" s="116"/>
      <c r="Y510" s="116"/>
      <c r="Z510" s="116"/>
    </row>
    <row r="511" spans="1:26" hidden="1" outlineLevel="1">
      <c r="A511">
        <f t="shared" ca="1" si="938"/>
        <v>2</v>
      </c>
      <c r="B511" t="str">
        <f t="shared" ca="1" si="939"/>
        <v>EP1 LPD1 LPS1 LPM3</v>
      </c>
      <c r="C511" s="312">
        <f ca="1">IF($A511&lt;&gt;$A510,1,MOD(C510-1+(COUNTIFS(D$373:$N$373,$A511)=COUNTIFS(D511:$N511,1)),C$372)+1)</f>
        <v>1</v>
      </c>
      <c r="D511" s="310">
        <f ca="1">IF($A511&lt;&gt;D$373,0,IF($A511&lt;&gt;$A510,1,MOD(D510-1+(COUNTIFS(E$373:$N$373,$A511)=COUNTIFS(E511:$N511,1)),D$372)+1))</f>
        <v>0</v>
      </c>
      <c r="E511" s="310">
        <f ca="1">IF($A511&lt;&gt;E$373,0,IF($A511&lt;&gt;$A510,1,MOD(E510-1+(COUNTIFS(F$373:$N$373,$A511)=COUNTIFS(F511:$N511,1)),E$372)+1))</f>
        <v>0</v>
      </c>
      <c r="F511" s="310">
        <f ca="1">IF($A511&lt;&gt;F$373,0,IF($A511&lt;&gt;$A510,1,MOD(F510-1+(COUNTIFS(G$373:$N$373,$A511)=COUNTIFS(G511:$N511,1)),F$372)+1))</f>
        <v>0</v>
      </c>
      <c r="G511" s="310">
        <f ca="1">IF($A511&lt;&gt;G$373,0,IF($A511&lt;&gt;$A510,1,MOD(G510-1+(COUNTIFS(H$373:$N$373,$A511)=COUNTIFS(H511:$N511,1)),G$372)+1))</f>
        <v>1</v>
      </c>
      <c r="H511" s="310">
        <f ca="1">IF($A511&lt;&gt;H$373,0,IF($A511&lt;&gt;$A510,1,MOD(H510-1+(COUNTIFS(I$373:$N$373,$A511)=COUNTIFS(I511:$N511,1)),H$372)+1))</f>
        <v>1</v>
      </c>
      <c r="I511" s="310">
        <f ca="1">IF($A511&lt;&gt;I$373,0,IF($A511&lt;&gt;$A510,1,MOD(I510-1+(COUNTIFS(N$373:$N$373,$A511)=COUNTIFS(N511:$N511,1)),I$372)+1))</f>
        <v>3</v>
      </c>
      <c r="J511" s="310"/>
      <c r="K511" s="310"/>
      <c r="L511" s="310"/>
      <c r="M511" s="310"/>
      <c r="O511">
        <v>137</v>
      </c>
      <c r="P511" s="116">
        <f t="shared" ca="1" si="932"/>
        <v>-0.5</v>
      </c>
      <c r="Q511" s="116">
        <f t="shared" ca="1" si="933"/>
        <v>0</v>
      </c>
      <c r="R511" s="116">
        <f t="shared" ca="1" si="934"/>
        <v>0</v>
      </c>
      <c r="S511" s="116">
        <f t="shared" ca="1" si="935"/>
        <v>0</v>
      </c>
      <c r="T511" s="116">
        <v>0</v>
      </c>
      <c r="U511" s="116">
        <f t="shared" ca="1" si="936"/>
        <v>-0.5</v>
      </c>
      <c r="V511" s="116">
        <f t="shared" ca="1" si="937"/>
        <v>0.5</v>
      </c>
      <c r="W511" s="116"/>
      <c r="X511" s="116"/>
      <c r="Y511" s="116"/>
      <c r="Z511" s="116"/>
    </row>
    <row r="512" spans="1:26" hidden="1" outlineLevel="1">
      <c r="A512">
        <f t="shared" ca="1" si="938"/>
        <v>2</v>
      </c>
      <c r="B512" t="str">
        <f t="shared" ca="1" si="939"/>
        <v>EP1 LPD1 LPS2 LPM1</v>
      </c>
      <c r="C512" s="312">
        <f ca="1">IF($A512&lt;&gt;$A511,1,MOD(C511-1+(COUNTIFS(D$373:$N$373,$A512)=COUNTIFS(D512:$N512,1)),C$372)+1)</f>
        <v>1</v>
      </c>
      <c r="D512" s="310">
        <f ca="1">IF($A512&lt;&gt;D$373,0,IF($A512&lt;&gt;$A511,1,MOD(D511-1+(COUNTIFS(E$373:$N$373,$A512)=COUNTIFS(E512:$N512,1)),D$372)+1))</f>
        <v>0</v>
      </c>
      <c r="E512" s="310">
        <f ca="1">IF($A512&lt;&gt;E$373,0,IF($A512&lt;&gt;$A511,1,MOD(E511-1+(COUNTIFS(F$373:$N$373,$A512)=COUNTIFS(F512:$N512,1)),E$372)+1))</f>
        <v>0</v>
      </c>
      <c r="F512" s="310">
        <f ca="1">IF($A512&lt;&gt;F$373,0,IF($A512&lt;&gt;$A511,1,MOD(F511-1+(COUNTIFS(G$373:$N$373,$A512)=COUNTIFS(G512:$N512,1)),F$372)+1))</f>
        <v>0</v>
      </c>
      <c r="G512" s="310">
        <f ca="1">IF($A512&lt;&gt;G$373,0,IF($A512&lt;&gt;$A511,1,MOD(G511-1+(COUNTIFS(H$373:$N$373,$A512)=COUNTIFS(H512:$N512,1)),G$372)+1))</f>
        <v>1</v>
      </c>
      <c r="H512" s="310">
        <f ca="1">IF($A512&lt;&gt;H$373,0,IF($A512&lt;&gt;$A511,1,MOD(H511-1+(COUNTIFS(I$373:$N$373,$A512)=COUNTIFS(I512:$N512,1)),H$372)+1))</f>
        <v>2</v>
      </c>
      <c r="I512" s="310">
        <f ca="1">IF($A512&lt;&gt;I$373,0,IF($A512&lt;&gt;$A511,1,MOD(I511-1+(COUNTIFS(N$373:$N$373,$A512)=COUNTIFS(N512:$N512,1)),I$372)+1))</f>
        <v>1</v>
      </c>
      <c r="J512" s="310"/>
      <c r="K512" s="310"/>
      <c r="L512" s="310"/>
      <c r="M512" s="310"/>
      <c r="O512">
        <v>138</v>
      </c>
      <c r="P512" s="116">
        <f t="shared" ca="1" si="932"/>
        <v>-0.5</v>
      </c>
      <c r="Q512" s="116">
        <f t="shared" ca="1" si="933"/>
        <v>0</v>
      </c>
      <c r="R512" s="116">
        <f t="shared" ca="1" si="934"/>
        <v>0</v>
      </c>
      <c r="S512" s="116">
        <f t="shared" ca="1" si="935"/>
        <v>0</v>
      </c>
      <c r="T512" s="116">
        <v>0</v>
      </c>
      <c r="U512" s="116">
        <f t="shared" ca="1" si="936"/>
        <v>0</v>
      </c>
      <c r="V512" s="116">
        <f t="shared" ca="1" si="937"/>
        <v>-0.5</v>
      </c>
      <c r="W512" s="116"/>
      <c r="X512" s="116"/>
      <c r="Y512" s="116"/>
      <c r="Z512" s="116"/>
    </row>
    <row r="513" spans="1:26" hidden="1" outlineLevel="1">
      <c r="A513">
        <f t="shared" ca="1" si="938"/>
        <v>2</v>
      </c>
      <c r="B513" t="str">
        <f t="shared" ca="1" si="939"/>
        <v>EP1 LPD1 LPS2 LPM2</v>
      </c>
      <c r="C513" s="312">
        <f ca="1">IF($A513&lt;&gt;$A512,1,MOD(C512-1+(COUNTIFS(D$373:$N$373,$A513)=COUNTIFS(D513:$N513,1)),C$372)+1)</f>
        <v>1</v>
      </c>
      <c r="D513" s="310">
        <f ca="1">IF($A513&lt;&gt;D$373,0,IF($A513&lt;&gt;$A512,1,MOD(D512-1+(COUNTIFS(E$373:$N$373,$A513)=COUNTIFS(E513:$N513,1)),D$372)+1))</f>
        <v>0</v>
      </c>
      <c r="E513" s="310">
        <f ca="1">IF($A513&lt;&gt;E$373,0,IF($A513&lt;&gt;$A512,1,MOD(E512-1+(COUNTIFS(F$373:$N$373,$A513)=COUNTIFS(F513:$N513,1)),E$372)+1))</f>
        <v>0</v>
      </c>
      <c r="F513" s="310">
        <f ca="1">IF($A513&lt;&gt;F$373,0,IF($A513&lt;&gt;$A512,1,MOD(F512-1+(COUNTIFS(G$373:$N$373,$A513)=COUNTIFS(G513:$N513,1)),F$372)+1))</f>
        <v>0</v>
      </c>
      <c r="G513" s="310">
        <f ca="1">IF($A513&lt;&gt;G$373,0,IF($A513&lt;&gt;$A512,1,MOD(G512-1+(COUNTIFS(H$373:$N$373,$A513)=COUNTIFS(H513:$N513,1)),G$372)+1))</f>
        <v>1</v>
      </c>
      <c r="H513" s="310">
        <f ca="1">IF($A513&lt;&gt;H$373,0,IF($A513&lt;&gt;$A512,1,MOD(H512-1+(COUNTIFS(I$373:$N$373,$A513)=COUNTIFS(I513:$N513,1)),H$372)+1))</f>
        <v>2</v>
      </c>
      <c r="I513" s="310">
        <f ca="1">IF($A513&lt;&gt;I$373,0,IF($A513&lt;&gt;$A512,1,MOD(I512-1+(COUNTIFS(N$373:$N$373,$A513)=COUNTIFS(N513:$N513,1)),I$372)+1))</f>
        <v>2</v>
      </c>
      <c r="J513" s="310"/>
      <c r="K513" s="310"/>
      <c r="L513" s="310"/>
      <c r="M513" s="310"/>
      <c r="O513">
        <v>139</v>
      </c>
      <c r="P513" s="116">
        <f t="shared" ca="1" si="932"/>
        <v>-0.5</v>
      </c>
      <c r="Q513" s="116">
        <f t="shared" ca="1" si="933"/>
        <v>0</v>
      </c>
      <c r="R513" s="116">
        <f t="shared" ca="1" si="934"/>
        <v>0</v>
      </c>
      <c r="S513" s="116">
        <f t="shared" ca="1" si="935"/>
        <v>0</v>
      </c>
      <c r="T513" s="116">
        <v>0</v>
      </c>
      <c r="U513" s="116">
        <f t="shared" ca="1" si="936"/>
        <v>0</v>
      </c>
      <c r="V513" s="116">
        <f t="shared" ca="1" si="937"/>
        <v>0</v>
      </c>
      <c r="W513" s="116"/>
      <c r="X513" s="116"/>
      <c r="Y513" s="116"/>
      <c r="Z513" s="116"/>
    </row>
    <row r="514" spans="1:26" hidden="1" outlineLevel="1">
      <c r="A514">
        <f t="shared" ca="1" si="938"/>
        <v>2</v>
      </c>
      <c r="B514" t="str">
        <f t="shared" ca="1" si="939"/>
        <v>EP1 LPD1 LPS2 LPM3</v>
      </c>
      <c r="C514" s="312">
        <f ca="1">IF($A514&lt;&gt;$A513,1,MOD(C513-1+(COUNTIFS(D$373:$N$373,$A514)=COUNTIFS(D514:$N514,1)),C$372)+1)</f>
        <v>1</v>
      </c>
      <c r="D514" s="310">
        <f ca="1">IF($A514&lt;&gt;D$373,0,IF($A514&lt;&gt;$A513,1,MOD(D513-1+(COUNTIFS(E$373:$N$373,$A514)=COUNTIFS(E514:$N514,1)),D$372)+1))</f>
        <v>0</v>
      </c>
      <c r="E514" s="310">
        <f ca="1">IF($A514&lt;&gt;E$373,0,IF($A514&lt;&gt;$A513,1,MOD(E513-1+(COUNTIFS(F$373:$N$373,$A514)=COUNTIFS(F514:$N514,1)),E$372)+1))</f>
        <v>0</v>
      </c>
      <c r="F514" s="310">
        <f ca="1">IF($A514&lt;&gt;F$373,0,IF($A514&lt;&gt;$A513,1,MOD(F513-1+(COUNTIFS(G$373:$N$373,$A514)=COUNTIFS(G514:$N514,1)),F$372)+1))</f>
        <v>0</v>
      </c>
      <c r="G514" s="310">
        <f ca="1">IF($A514&lt;&gt;G$373,0,IF($A514&lt;&gt;$A513,1,MOD(G513-1+(COUNTIFS(H$373:$N$373,$A514)=COUNTIFS(H514:$N514,1)),G$372)+1))</f>
        <v>1</v>
      </c>
      <c r="H514" s="310">
        <f ca="1">IF($A514&lt;&gt;H$373,0,IF($A514&lt;&gt;$A513,1,MOD(H513-1+(COUNTIFS(I$373:$N$373,$A514)=COUNTIFS(I514:$N514,1)),H$372)+1))</f>
        <v>2</v>
      </c>
      <c r="I514" s="310">
        <f ca="1">IF($A514&lt;&gt;I$373,0,IF($A514&lt;&gt;$A513,1,MOD(I513-1+(COUNTIFS(N$373:$N$373,$A514)=COUNTIFS(N514:$N514,1)),I$372)+1))</f>
        <v>3</v>
      </c>
      <c r="J514" s="310"/>
      <c r="K514" s="310"/>
      <c r="L514" s="310"/>
      <c r="M514" s="310"/>
      <c r="O514">
        <v>140</v>
      </c>
      <c r="P514" s="116">
        <f t="shared" ca="1" si="932"/>
        <v>-0.5</v>
      </c>
      <c r="Q514" s="116">
        <f t="shared" ca="1" si="933"/>
        <v>0</v>
      </c>
      <c r="R514" s="116">
        <f t="shared" ca="1" si="934"/>
        <v>0</v>
      </c>
      <c r="S514" s="116">
        <f t="shared" ca="1" si="935"/>
        <v>0</v>
      </c>
      <c r="T514" s="116">
        <v>0</v>
      </c>
      <c r="U514" s="116">
        <f t="shared" ca="1" si="936"/>
        <v>0</v>
      </c>
      <c r="V514" s="116">
        <f t="shared" ca="1" si="937"/>
        <v>0.5</v>
      </c>
      <c r="W514" s="116"/>
      <c r="X514" s="116"/>
      <c r="Y514" s="116"/>
      <c r="Z514" s="116"/>
    </row>
    <row r="515" spans="1:26" hidden="1" outlineLevel="1">
      <c r="A515">
        <f t="shared" ca="1" si="938"/>
        <v>2</v>
      </c>
      <c r="B515" t="str">
        <f t="shared" ca="1" si="939"/>
        <v>EP1 LPD1 LPS3 LPM1</v>
      </c>
      <c r="C515" s="312">
        <f ca="1">IF($A515&lt;&gt;$A514,1,MOD(C514-1+(COUNTIFS(D$373:$N$373,$A515)=COUNTIFS(D515:$N515,1)),C$372)+1)</f>
        <v>1</v>
      </c>
      <c r="D515" s="310">
        <f ca="1">IF($A515&lt;&gt;D$373,0,IF($A515&lt;&gt;$A514,1,MOD(D514-1+(COUNTIFS(E$373:$N$373,$A515)=COUNTIFS(E515:$N515,1)),D$372)+1))</f>
        <v>0</v>
      </c>
      <c r="E515" s="310">
        <f ca="1">IF($A515&lt;&gt;E$373,0,IF($A515&lt;&gt;$A514,1,MOD(E514-1+(COUNTIFS(F$373:$N$373,$A515)=COUNTIFS(F515:$N515,1)),E$372)+1))</f>
        <v>0</v>
      </c>
      <c r="F515" s="310">
        <f ca="1">IF($A515&lt;&gt;F$373,0,IF($A515&lt;&gt;$A514,1,MOD(F514-1+(COUNTIFS(G$373:$N$373,$A515)=COUNTIFS(G515:$N515,1)),F$372)+1))</f>
        <v>0</v>
      </c>
      <c r="G515" s="310">
        <f ca="1">IF($A515&lt;&gt;G$373,0,IF($A515&lt;&gt;$A514,1,MOD(G514-1+(COUNTIFS(H$373:$N$373,$A515)=COUNTIFS(H515:$N515,1)),G$372)+1))</f>
        <v>1</v>
      </c>
      <c r="H515" s="310">
        <f ca="1">IF($A515&lt;&gt;H$373,0,IF($A515&lt;&gt;$A514,1,MOD(H514-1+(COUNTIFS(I$373:$N$373,$A515)=COUNTIFS(I515:$N515,1)),H$372)+1))</f>
        <v>3</v>
      </c>
      <c r="I515" s="310">
        <f ca="1">IF($A515&lt;&gt;I$373,0,IF($A515&lt;&gt;$A514,1,MOD(I514-1+(COUNTIFS(N$373:$N$373,$A515)=COUNTIFS(N515:$N515,1)),I$372)+1))</f>
        <v>1</v>
      </c>
      <c r="J515" s="310"/>
      <c r="K515" s="310"/>
      <c r="L515" s="310"/>
      <c r="M515" s="310"/>
      <c r="O515">
        <v>141</v>
      </c>
      <c r="P515" s="116">
        <f t="shared" ca="1" si="932"/>
        <v>-0.5</v>
      </c>
      <c r="Q515" s="116">
        <f t="shared" ca="1" si="933"/>
        <v>0</v>
      </c>
      <c r="R515" s="116">
        <f t="shared" ca="1" si="934"/>
        <v>0</v>
      </c>
      <c r="S515" s="116">
        <f t="shared" ca="1" si="935"/>
        <v>0</v>
      </c>
      <c r="T515" s="116">
        <v>0</v>
      </c>
      <c r="U515" s="116">
        <f t="shared" ca="1" si="936"/>
        <v>0.5</v>
      </c>
      <c r="V515" s="116">
        <f t="shared" ca="1" si="937"/>
        <v>-0.5</v>
      </c>
      <c r="W515" s="116"/>
      <c r="X515" s="116"/>
      <c r="Y515" s="116"/>
      <c r="Z515" s="116"/>
    </row>
    <row r="516" spans="1:26" hidden="1" outlineLevel="1">
      <c r="A516">
        <f t="shared" ca="1" si="938"/>
        <v>2</v>
      </c>
      <c r="B516" t="str">
        <f t="shared" ca="1" si="939"/>
        <v>EP1 LPD1 LPS3 LPM2</v>
      </c>
      <c r="C516" s="312">
        <f ca="1">IF($A516&lt;&gt;$A515,1,MOD(C515-1+(COUNTIFS(D$373:$N$373,$A516)=COUNTIFS(D516:$N516,1)),C$372)+1)</f>
        <v>1</v>
      </c>
      <c r="D516" s="310">
        <f ca="1">IF($A516&lt;&gt;D$373,0,IF($A516&lt;&gt;$A515,1,MOD(D515-1+(COUNTIFS(E$373:$N$373,$A516)=COUNTIFS(E516:$N516,1)),D$372)+1))</f>
        <v>0</v>
      </c>
      <c r="E516" s="310">
        <f ca="1">IF($A516&lt;&gt;E$373,0,IF($A516&lt;&gt;$A515,1,MOD(E515-1+(COUNTIFS(F$373:$N$373,$A516)=COUNTIFS(F516:$N516,1)),E$372)+1))</f>
        <v>0</v>
      </c>
      <c r="F516" s="310">
        <f ca="1">IF($A516&lt;&gt;F$373,0,IF($A516&lt;&gt;$A515,1,MOD(F515-1+(COUNTIFS(G$373:$N$373,$A516)=COUNTIFS(G516:$N516,1)),F$372)+1))</f>
        <v>0</v>
      </c>
      <c r="G516" s="310">
        <f ca="1">IF($A516&lt;&gt;G$373,0,IF($A516&lt;&gt;$A515,1,MOD(G515-1+(COUNTIFS(H$373:$N$373,$A516)=COUNTIFS(H516:$N516,1)),G$372)+1))</f>
        <v>1</v>
      </c>
      <c r="H516" s="310">
        <f ca="1">IF($A516&lt;&gt;H$373,0,IF($A516&lt;&gt;$A515,1,MOD(H515-1+(COUNTIFS(I$373:$N$373,$A516)=COUNTIFS(I516:$N516,1)),H$372)+1))</f>
        <v>3</v>
      </c>
      <c r="I516" s="310">
        <f ca="1">IF($A516&lt;&gt;I$373,0,IF($A516&lt;&gt;$A515,1,MOD(I515-1+(COUNTIFS(N$373:$N$373,$A516)=COUNTIFS(N516:$N516,1)),I$372)+1))</f>
        <v>2</v>
      </c>
      <c r="J516" s="310"/>
      <c r="K516" s="310"/>
      <c r="L516" s="310"/>
      <c r="M516" s="310"/>
      <c r="O516">
        <v>142</v>
      </c>
      <c r="P516" s="116">
        <f t="shared" ca="1" si="932"/>
        <v>-0.5</v>
      </c>
      <c r="Q516" s="116">
        <f t="shared" ca="1" si="933"/>
        <v>0</v>
      </c>
      <c r="R516" s="116">
        <f t="shared" ca="1" si="934"/>
        <v>0</v>
      </c>
      <c r="S516" s="116">
        <f t="shared" ca="1" si="935"/>
        <v>0</v>
      </c>
      <c r="T516" s="116">
        <v>0</v>
      </c>
      <c r="U516" s="116">
        <f t="shared" ca="1" si="936"/>
        <v>0.5</v>
      </c>
      <c r="V516" s="116">
        <f t="shared" ca="1" si="937"/>
        <v>0</v>
      </c>
      <c r="W516" s="116"/>
      <c r="X516" s="116"/>
      <c r="Y516" s="116"/>
      <c r="Z516" s="116"/>
    </row>
    <row r="517" spans="1:26" hidden="1" outlineLevel="1">
      <c r="A517">
        <f t="shared" ca="1" si="938"/>
        <v>2</v>
      </c>
      <c r="B517" t="str">
        <f t="shared" ca="1" si="939"/>
        <v>EP1 LPD1 LPS3 LPM3</v>
      </c>
      <c r="C517" s="312">
        <f ca="1">IF($A517&lt;&gt;$A516,1,MOD(C516-1+(COUNTIFS(D$373:$N$373,$A517)=COUNTIFS(D517:$N517,1)),C$372)+1)</f>
        <v>1</v>
      </c>
      <c r="D517" s="310">
        <f ca="1">IF($A517&lt;&gt;D$373,0,IF($A517&lt;&gt;$A516,1,MOD(D516-1+(COUNTIFS(E$373:$N$373,$A517)=COUNTIFS(E517:$N517,1)),D$372)+1))</f>
        <v>0</v>
      </c>
      <c r="E517" s="310">
        <f ca="1">IF($A517&lt;&gt;E$373,0,IF($A517&lt;&gt;$A516,1,MOD(E516-1+(COUNTIFS(F$373:$N$373,$A517)=COUNTIFS(F517:$N517,1)),E$372)+1))</f>
        <v>0</v>
      </c>
      <c r="F517" s="310">
        <f ca="1">IF($A517&lt;&gt;F$373,0,IF($A517&lt;&gt;$A516,1,MOD(F516-1+(COUNTIFS(G$373:$N$373,$A517)=COUNTIFS(G517:$N517,1)),F$372)+1))</f>
        <v>0</v>
      </c>
      <c r="G517" s="310">
        <f ca="1">IF($A517&lt;&gt;G$373,0,IF($A517&lt;&gt;$A516,1,MOD(G516-1+(COUNTIFS(H$373:$N$373,$A517)=COUNTIFS(H517:$N517,1)),G$372)+1))</f>
        <v>1</v>
      </c>
      <c r="H517" s="310">
        <f ca="1">IF($A517&lt;&gt;H$373,0,IF($A517&lt;&gt;$A516,1,MOD(H516-1+(COUNTIFS(I$373:$N$373,$A517)=COUNTIFS(I517:$N517,1)),H$372)+1))</f>
        <v>3</v>
      </c>
      <c r="I517" s="310">
        <f ca="1">IF($A517&lt;&gt;I$373,0,IF($A517&lt;&gt;$A516,1,MOD(I516-1+(COUNTIFS(N$373:$N$373,$A517)=COUNTIFS(N517:$N517,1)),I$372)+1))</f>
        <v>3</v>
      </c>
      <c r="J517" s="310"/>
      <c r="K517" s="310"/>
      <c r="L517" s="310"/>
      <c r="M517" s="310"/>
      <c r="O517">
        <v>143</v>
      </c>
      <c r="P517" s="116">
        <f t="shared" ca="1" si="932"/>
        <v>-0.5</v>
      </c>
      <c r="Q517" s="116">
        <f t="shared" ca="1" si="933"/>
        <v>0</v>
      </c>
      <c r="R517" s="116">
        <f t="shared" ca="1" si="934"/>
        <v>0</v>
      </c>
      <c r="S517" s="116">
        <f t="shared" ca="1" si="935"/>
        <v>0</v>
      </c>
      <c r="T517" s="116">
        <v>0</v>
      </c>
      <c r="U517" s="116">
        <f t="shared" ca="1" si="936"/>
        <v>0.5</v>
      </c>
      <c r="V517" s="116">
        <f t="shared" ca="1" si="937"/>
        <v>0.5</v>
      </c>
      <c r="W517" s="116"/>
      <c r="X517" s="116"/>
      <c r="Y517" s="116"/>
      <c r="Z517" s="116"/>
    </row>
    <row r="518" spans="1:26" hidden="1" outlineLevel="1">
      <c r="A518">
        <f t="shared" ca="1" si="938"/>
        <v>2</v>
      </c>
      <c r="B518" t="str">
        <f t="shared" ca="1" si="939"/>
        <v>EP2 LPD1 LPS1 LPM1</v>
      </c>
      <c r="C518" s="312">
        <f ca="1">IF($A518&lt;&gt;$A517,1,MOD(C517-1+(COUNTIFS(D$373:$N$373,$A518)=COUNTIFS(D518:$N518,1)),C$372)+1)</f>
        <v>2</v>
      </c>
      <c r="D518" s="310">
        <f ca="1">IF($A518&lt;&gt;D$373,0,IF($A518&lt;&gt;$A517,1,MOD(D517-1+(COUNTIFS(E$373:$N$373,$A518)=COUNTIFS(E518:$N518,1)),D$372)+1))</f>
        <v>0</v>
      </c>
      <c r="E518" s="310">
        <f ca="1">IF($A518&lt;&gt;E$373,0,IF($A518&lt;&gt;$A517,1,MOD(E517-1+(COUNTIFS(F$373:$N$373,$A518)=COUNTIFS(F518:$N518,1)),E$372)+1))</f>
        <v>0</v>
      </c>
      <c r="F518" s="310">
        <f ca="1">IF($A518&lt;&gt;F$373,0,IF($A518&lt;&gt;$A517,1,MOD(F517-1+(COUNTIFS(G$373:$N$373,$A518)=COUNTIFS(G518:$N518,1)),F$372)+1))</f>
        <v>0</v>
      </c>
      <c r="G518" s="310">
        <f ca="1">IF($A518&lt;&gt;G$373,0,IF($A518&lt;&gt;$A517,1,MOD(G517-1+(COUNTIFS(H$373:$N$373,$A518)=COUNTIFS(H518:$N518,1)),G$372)+1))</f>
        <v>1</v>
      </c>
      <c r="H518" s="310">
        <f ca="1">IF($A518&lt;&gt;H$373,0,IF($A518&lt;&gt;$A517,1,MOD(H517-1+(COUNTIFS(I$373:$N$373,$A518)=COUNTIFS(I518:$N518,1)),H$372)+1))</f>
        <v>1</v>
      </c>
      <c r="I518" s="310">
        <f ca="1">IF($A518&lt;&gt;I$373,0,IF($A518&lt;&gt;$A517,1,MOD(I517-1+(COUNTIFS(N$373:$N$373,$A518)=COUNTIFS(N518:$N518,1)),I$372)+1))</f>
        <v>1</v>
      </c>
      <c r="J518" s="310"/>
      <c r="K518" s="310"/>
      <c r="L518" s="310"/>
      <c r="M518" s="310"/>
      <c r="O518">
        <v>144</v>
      </c>
      <c r="P518" s="116">
        <f t="shared" ca="1" si="932"/>
        <v>0</v>
      </c>
      <c r="Q518" s="116">
        <f t="shared" ca="1" si="933"/>
        <v>0</v>
      </c>
      <c r="R518" s="116">
        <f t="shared" ca="1" si="934"/>
        <v>0</v>
      </c>
      <c r="S518" s="116">
        <f t="shared" ca="1" si="935"/>
        <v>0</v>
      </c>
      <c r="T518" s="116">
        <v>0</v>
      </c>
      <c r="U518" s="116">
        <f t="shared" ca="1" si="936"/>
        <v>-0.5</v>
      </c>
      <c r="V518" s="116">
        <f t="shared" ca="1" si="937"/>
        <v>-0.5</v>
      </c>
      <c r="W518" s="116"/>
      <c r="X518" s="116"/>
      <c r="Y518" s="116"/>
      <c r="Z518" s="116"/>
    </row>
    <row r="519" spans="1:26" hidden="1" outlineLevel="1">
      <c r="A519">
        <f t="shared" ca="1" si="938"/>
        <v>2</v>
      </c>
      <c r="B519" t="str">
        <f t="shared" ca="1" si="939"/>
        <v>EP2 LPD1 LPS1 LPM2</v>
      </c>
      <c r="C519" s="312">
        <f ca="1">IF($A519&lt;&gt;$A518,1,MOD(C518-1+(COUNTIFS(D$373:$N$373,$A519)=COUNTIFS(D519:$N519,1)),C$372)+1)</f>
        <v>2</v>
      </c>
      <c r="D519" s="310">
        <f ca="1">IF($A519&lt;&gt;D$373,0,IF($A519&lt;&gt;$A518,1,MOD(D518-1+(COUNTIFS(E$373:$N$373,$A519)=COUNTIFS(E519:$N519,1)),D$372)+1))</f>
        <v>0</v>
      </c>
      <c r="E519" s="310">
        <f ca="1">IF($A519&lt;&gt;E$373,0,IF($A519&lt;&gt;$A518,1,MOD(E518-1+(COUNTIFS(F$373:$N$373,$A519)=COUNTIFS(F519:$N519,1)),E$372)+1))</f>
        <v>0</v>
      </c>
      <c r="F519" s="310">
        <f ca="1">IF($A519&lt;&gt;F$373,0,IF($A519&lt;&gt;$A518,1,MOD(F518-1+(COUNTIFS(G$373:$N$373,$A519)=COUNTIFS(G519:$N519,1)),F$372)+1))</f>
        <v>0</v>
      </c>
      <c r="G519" s="310">
        <f ca="1">IF($A519&lt;&gt;G$373,0,IF($A519&lt;&gt;$A518,1,MOD(G518-1+(COUNTIFS(H$373:$N$373,$A519)=COUNTIFS(H519:$N519,1)),G$372)+1))</f>
        <v>1</v>
      </c>
      <c r="H519" s="310">
        <f ca="1">IF($A519&lt;&gt;H$373,0,IF($A519&lt;&gt;$A518,1,MOD(H518-1+(COUNTIFS(I$373:$N$373,$A519)=COUNTIFS(I519:$N519,1)),H$372)+1))</f>
        <v>1</v>
      </c>
      <c r="I519" s="310">
        <f ca="1">IF($A519&lt;&gt;I$373,0,IF($A519&lt;&gt;$A518,1,MOD(I518-1+(COUNTIFS(N$373:$N$373,$A519)=COUNTIFS(N519:$N519,1)),I$372)+1))</f>
        <v>2</v>
      </c>
      <c r="J519" s="310"/>
      <c r="K519" s="310"/>
      <c r="L519" s="310"/>
      <c r="M519" s="310"/>
      <c r="O519">
        <v>145</v>
      </c>
      <c r="P519" s="116">
        <f t="shared" ref="P519:P582" ca="1" si="940">IF(C519=0,0,INDEX(C$365:C$368,C519,1))</f>
        <v>0</v>
      </c>
      <c r="Q519" s="116">
        <f t="shared" ref="Q519:Q582" ca="1" si="941">IF(D519=0,0,INDEX(D$365:D$368,D519,1))</f>
        <v>0</v>
      </c>
      <c r="R519" s="116">
        <f t="shared" ref="R519:R582" ca="1" si="942">IF(E519=0,0,INDEX(E$365:E$368,E519,1))</f>
        <v>0</v>
      </c>
      <c r="S519" s="116">
        <f t="shared" ref="S519:S582" ca="1" si="943">IF(F519=0,0,INDEX(F$365:F$368,F519,1))</f>
        <v>0</v>
      </c>
      <c r="T519" s="116">
        <v>0</v>
      </c>
      <c r="U519" s="116">
        <f t="shared" ref="U519:U582" ca="1" si="944">IF(H519=0,0,INDEX(H$365:H$368,H519,1))</f>
        <v>-0.5</v>
      </c>
      <c r="V519" s="116">
        <f t="shared" ref="V519:V582" ca="1" si="945">IF(I519=0,0,INDEX(I$365:I$368,I519,1))</f>
        <v>0</v>
      </c>
      <c r="W519" s="116"/>
      <c r="X519" s="116"/>
      <c r="Y519" s="116"/>
      <c r="Z519" s="116"/>
    </row>
    <row r="520" spans="1:26" hidden="1" outlineLevel="1">
      <c r="A520">
        <f t="shared" ref="A520:A583" ca="1" si="946">OFFSET(A520,-1,0)</f>
        <v>2</v>
      </c>
      <c r="B520" t="str">
        <f t="shared" ca="1" si="939"/>
        <v>EP2 LPD1 LPS1 LPM3</v>
      </c>
      <c r="C520" s="312">
        <f ca="1">IF($A520&lt;&gt;$A519,1,MOD(C519-1+(COUNTIFS(D$373:$N$373,$A520)=COUNTIFS(D520:$N520,1)),C$372)+1)</f>
        <v>2</v>
      </c>
      <c r="D520" s="310">
        <f ca="1">IF($A520&lt;&gt;D$373,0,IF($A520&lt;&gt;$A519,1,MOD(D519-1+(COUNTIFS(E$373:$N$373,$A520)=COUNTIFS(E520:$N520,1)),D$372)+1))</f>
        <v>0</v>
      </c>
      <c r="E520" s="310">
        <f ca="1">IF($A520&lt;&gt;E$373,0,IF($A520&lt;&gt;$A519,1,MOD(E519-1+(COUNTIFS(F$373:$N$373,$A520)=COUNTIFS(F520:$N520,1)),E$372)+1))</f>
        <v>0</v>
      </c>
      <c r="F520" s="310">
        <f ca="1">IF($A520&lt;&gt;F$373,0,IF($A520&lt;&gt;$A519,1,MOD(F519-1+(COUNTIFS(G$373:$N$373,$A520)=COUNTIFS(G520:$N520,1)),F$372)+1))</f>
        <v>0</v>
      </c>
      <c r="G520" s="310">
        <f ca="1">IF($A520&lt;&gt;G$373,0,IF($A520&lt;&gt;$A519,1,MOD(G519-1+(COUNTIFS(H$373:$N$373,$A520)=COUNTIFS(H520:$N520,1)),G$372)+1))</f>
        <v>1</v>
      </c>
      <c r="H520" s="310">
        <f ca="1">IF($A520&lt;&gt;H$373,0,IF($A520&lt;&gt;$A519,1,MOD(H519-1+(COUNTIFS(I$373:$N$373,$A520)=COUNTIFS(I520:$N520,1)),H$372)+1))</f>
        <v>1</v>
      </c>
      <c r="I520" s="310">
        <f ca="1">IF($A520&lt;&gt;I$373,0,IF($A520&lt;&gt;$A519,1,MOD(I519-1+(COUNTIFS(N$373:$N$373,$A520)=COUNTIFS(N520:$N520,1)),I$372)+1))</f>
        <v>3</v>
      </c>
      <c r="J520" s="310"/>
      <c r="K520" s="310"/>
      <c r="L520" s="310"/>
      <c r="M520" s="310"/>
      <c r="O520">
        <v>146</v>
      </c>
      <c r="P520" s="116">
        <f t="shared" ca="1" si="940"/>
        <v>0</v>
      </c>
      <c r="Q520" s="116">
        <f t="shared" ca="1" si="941"/>
        <v>0</v>
      </c>
      <c r="R520" s="116">
        <f t="shared" ca="1" si="942"/>
        <v>0</v>
      </c>
      <c r="S520" s="116">
        <f t="shared" ca="1" si="943"/>
        <v>0</v>
      </c>
      <c r="T520" s="116">
        <v>0</v>
      </c>
      <c r="U520" s="116">
        <f t="shared" ca="1" si="944"/>
        <v>-0.5</v>
      </c>
      <c r="V520" s="116">
        <f t="shared" ca="1" si="945"/>
        <v>0.5</v>
      </c>
      <c r="W520" s="116"/>
      <c r="X520" s="116"/>
      <c r="Y520" s="116"/>
      <c r="Z520" s="116"/>
    </row>
    <row r="521" spans="1:26" hidden="1" outlineLevel="1">
      <c r="A521">
        <f t="shared" ca="1" si="946"/>
        <v>2</v>
      </c>
      <c r="B521" t="str">
        <f t="shared" ca="1" si="939"/>
        <v>EP2 LPD1 LPS2 LPM1</v>
      </c>
      <c r="C521" s="312">
        <f ca="1">IF($A521&lt;&gt;$A520,1,MOD(C520-1+(COUNTIFS(D$373:$N$373,$A521)=COUNTIFS(D521:$N521,1)),C$372)+1)</f>
        <v>2</v>
      </c>
      <c r="D521" s="310">
        <f ca="1">IF($A521&lt;&gt;D$373,0,IF($A521&lt;&gt;$A520,1,MOD(D520-1+(COUNTIFS(E$373:$N$373,$A521)=COUNTIFS(E521:$N521,1)),D$372)+1))</f>
        <v>0</v>
      </c>
      <c r="E521" s="310">
        <f ca="1">IF($A521&lt;&gt;E$373,0,IF($A521&lt;&gt;$A520,1,MOD(E520-1+(COUNTIFS(F$373:$N$373,$A521)=COUNTIFS(F521:$N521,1)),E$372)+1))</f>
        <v>0</v>
      </c>
      <c r="F521" s="310">
        <f ca="1">IF($A521&lt;&gt;F$373,0,IF($A521&lt;&gt;$A520,1,MOD(F520-1+(COUNTIFS(G$373:$N$373,$A521)=COUNTIFS(G521:$N521,1)),F$372)+1))</f>
        <v>0</v>
      </c>
      <c r="G521" s="310">
        <f ca="1">IF($A521&lt;&gt;G$373,0,IF($A521&lt;&gt;$A520,1,MOD(G520-1+(COUNTIFS(H$373:$N$373,$A521)=COUNTIFS(H521:$N521,1)),G$372)+1))</f>
        <v>1</v>
      </c>
      <c r="H521" s="310">
        <f ca="1">IF($A521&lt;&gt;H$373,0,IF($A521&lt;&gt;$A520,1,MOD(H520-1+(COUNTIFS(I$373:$N$373,$A521)=COUNTIFS(I521:$N521,1)),H$372)+1))</f>
        <v>2</v>
      </c>
      <c r="I521" s="310">
        <f ca="1">IF($A521&lt;&gt;I$373,0,IF($A521&lt;&gt;$A520,1,MOD(I520-1+(COUNTIFS(N$373:$N$373,$A521)=COUNTIFS(N521:$N521,1)),I$372)+1))</f>
        <v>1</v>
      </c>
      <c r="J521" s="310"/>
      <c r="K521" s="310"/>
      <c r="L521" s="310"/>
      <c r="M521" s="310"/>
      <c r="O521">
        <v>147</v>
      </c>
      <c r="P521" s="116">
        <f t="shared" ca="1" si="940"/>
        <v>0</v>
      </c>
      <c r="Q521" s="116">
        <f t="shared" ca="1" si="941"/>
        <v>0</v>
      </c>
      <c r="R521" s="116">
        <f t="shared" ca="1" si="942"/>
        <v>0</v>
      </c>
      <c r="S521" s="116">
        <f t="shared" ca="1" si="943"/>
        <v>0</v>
      </c>
      <c r="T521" s="116">
        <v>0</v>
      </c>
      <c r="U521" s="116">
        <f t="shared" ca="1" si="944"/>
        <v>0</v>
      </c>
      <c r="V521" s="116">
        <f t="shared" ca="1" si="945"/>
        <v>-0.5</v>
      </c>
      <c r="W521" s="116"/>
      <c r="X521" s="116"/>
      <c r="Y521" s="116"/>
      <c r="Z521" s="116"/>
    </row>
    <row r="522" spans="1:26" hidden="1" outlineLevel="1">
      <c r="A522">
        <f t="shared" ca="1" si="946"/>
        <v>2</v>
      </c>
      <c r="B522" t="str">
        <f t="shared" ca="1" si="939"/>
        <v>EP2 LPD1 LPS2 LPM2</v>
      </c>
      <c r="C522" s="312">
        <f ca="1">IF($A522&lt;&gt;$A521,1,MOD(C521-1+(COUNTIFS(D$373:$N$373,$A522)=COUNTIFS(D522:$N522,1)),C$372)+1)</f>
        <v>2</v>
      </c>
      <c r="D522" s="310">
        <f ca="1">IF($A522&lt;&gt;D$373,0,IF($A522&lt;&gt;$A521,1,MOD(D521-1+(COUNTIFS(E$373:$N$373,$A522)=COUNTIFS(E522:$N522,1)),D$372)+1))</f>
        <v>0</v>
      </c>
      <c r="E522" s="310">
        <f ca="1">IF($A522&lt;&gt;E$373,0,IF($A522&lt;&gt;$A521,1,MOD(E521-1+(COUNTIFS(F$373:$N$373,$A522)=COUNTIFS(F522:$N522,1)),E$372)+1))</f>
        <v>0</v>
      </c>
      <c r="F522" s="310">
        <f ca="1">IF($A522&lt;&gt;F$373,0,IF($A522&lt;&gt;$A521,1,MOD(F521-1+(COUNTIFS(G$373:$N$373,$A522)=COUNTIFS(G522:$N522,1)),F$372)+1))</f>
        <v>0</v>
      </c>
      <c r="G522" s="310">
        <f ca="1">IF($A522&lt;&gt;G$373,0,IF($A522&lt;&gt;$A521,1,MOD(G521-1+(COUNTIFS(H$373:$N$373,$A522)=COUNTIFS(H522:$N522,1)),G$372)+1))</f>
        <v>1</v>
      </c>
      <c r="H522" s="310">
        <f ca="1">IF($A522&lt;&gt;H$373,0,IF($A522&lt;&gt;$A521,1,MOD(H521-1+(COUNTIFS(I$373:$N$373,$A522)=COUNTIFS(I522:$N522,1)),H$372)+1))</f>
        <v>2</v>
      </c>
      <c r="I522" s="310">
        <f ca="1">IF($A522&lt;&gt;I$373,0,IF($A522&lt;&gt;$A521,1,MOD(I521-1+(COUNTIFS(N$373:$N$373,$A522)=COUNTIFS(N522:$N522,1)),I$372)+1))</f>
        <v>2</v>
      </c>
      <c r="J522" s="310"/>
      <c r="K522" s="310"/>
      <c r="L522" s="310"/>
      <c r="M522" s="310"/>
      <c r="O522">
        <v>148</v>
      </c>
      <c r="P522" s="116">
        <f t="shared" ca="1" si="940"/>
        <v>0</v>
      </c>
      <c r="Q522" s="116">
        <f t="shared" ca="1" si="941"/>
        <v>0</v>
      </c>
      <c r="R522" s="116">
        <f t="shared" ca="1" si="942"/>
        <v>0</v>
      </c>
      <c r="S522" s="116">
        <f t="shared" ca="1" si="943"/>
        <v>0</v>
      </c>
      <c r="T522" s="116">
        <v>0</v>
      </c>
      <c r="U522" s="116">
        <f t="shared" ca="1" si="944"/>
        <v>0</v>
      </c>
      <c r="V522" s="116">
        <f t="shared" ca="1" si="945"/>
        <v>0</v>
      </c>
      <c r="W522" s="116"/>
      <c r="X522" s="116"/>
      <c r="Y522" s="116"/>
      <c r="Z522" s="116"/>
    </row>
    <row r="523" spans="1:26" hidden="1" outlineLevel="1">
      <c r="A523">
        <f t="shared" ca="1" si="946"/>
        <v>2</v>
      </c>
      <c r="B523" t="str">
        <f t="shared" ca="1" si="939"/>
        <v>EP2 LPD1 LPS2 LPM3</v>
      </c>
      <c r="C523" s="312">
        <f ca="1">IF($A523&lt;&gt;$A522,1,MOD(C522-1+(COUNTIFS(D$373:$N$373,$A523)=COUNTIFS(D523:$N523,1)),C$372)+1)</f>
        <v>2</v>
      </c>
      <c r="D523" s="310">
        <f ca="1">IF($A523&lt;&gt;D$373,0,IF($A523&lt;&gt;$A522,1,MOD(D522-1+(COUNTIFS(E$373:$N$373,$A523)=COUNTIFS(E523:$N523,1)),D$372)+1))</f>
        <v>0</v>
      </c>
      <c r="E523" s="310">
        <f ca="1">IF($A523&lt;&gt;E$373,0,IF($A523&lt;&gt;$A522,1,MOD(E522-1+(COUNTIFS(F$373:$N$373,$A523)=COUNTIFS(F523:$N523,1)),E$372)+1))</f>
        <v>0</v>
      </c>
      <c r="F523" s="310">
        <f ca="1">IF($A523&lt;&gt;F$373,0,IF($A523&lt;&gt;$A522,1,MOD(F522-1+(COUNTIFS(G$373:$N$373,$A523)=COUNTIFS(G523:$N523,1)),F$372)+1))</f>
        <v>0</v>
      </c>
      <c r="G523" s="310">
        <f ca="1">IF($A523&lt;&gt;G$373,0,IF($A523&lt;&gt;$A522,1,MOD(G522-1+(COUNTIFS(H$373:$N$373,$A523)=COUNTIFS(H523:$N523,1)),G$372)+1))</f>
        <v>1</v>
      </c>
      <c r="H523" s="310">
        <f ca="1">IF($A523&lt;&gt;H$373,0,IF($A523&lt;&gt;$A522,1,MOD(H522-1+(COUNTIFS(I$373:$N$373,$A523)=COUNTIFS(I523:$N523,1)),H$372)+1))</f>
        <v>2</v>
      </c>
      <c r="I523" s="310">
        <f ca="1">IF($A523&lt;&gt;I$373,0,IF($A523&lt;&gt;$A522,1,MOD(I522-1+(COUNTIFS(N$373:$N$373,$A523)=COUNTIFS(N523:$N523,1)),I$372)+1))</f>
        <v>3</v>
      </c>
      <c r="J523" s="310"/>
      <c r="K523" s="310"/>
      <c r="L523" s="310"/>
      <c r="M523" s="310"/>
      <c r="O523">
        <v>149</v>
      </c>
      <c r="P523" s="116">
        <f t="shared" ca="1" si="940"/>
        <v>0</v>
      </c>
      <c r="Q523" s="116">
        <f t="shared" ca="1" si="941"/>
        <v>0</v>
      </c>
      <c r="R523" s="116">
        <f t="shared" ca="1" si="942"/>
        <v>0</v>
      </c>
      <c r="S523" s="116">
        <f t="shared" ca="1" si="943"/>
        <v>0</v>
      </c>
      <c r="T523" s="116">
        <v>0</v>
      </c>
      <c r="U523" s="116">
        <f t="shared" ca="1" si="944"/>
        <v>0</v>
      </c>
      <c r="V523" s="116">
        <f t="shared" ca="1" si="945"/>
        <v>0.5</v>
      </c>
      <c r="W523" s="116"/>
      <c r="X523" s="116"/>
      <c r="Y523" s="116"/>
      <c r="Z523" s="116"/>
    </row>
    <row r="524" spans="1:26" hidden="1" outlineLevel="1">
      <c r="A524">
        <f t="shared" ca="1" si="946"/>
        <v>2</v>
      </c>
      <c r="B524" t="str">
        <f t="shared" ca="1" si="939"/>
        <v>EP2 LPD1 LPS3 LPM1</v>
      </c>
      <c r="C524" s="312">
        <f ca="1">IF($A524&lt;&gt;$A523,1,MOD(C523-1+(COUNTIFS(D$373:$N$373,$A524)=COUNTIFS(D524:$N524,1)),C$372)+1)</f>
        <v>2</v>
      </c>
      <c r="D524" s="310">
        <f ca="1">IF($A524&lt;&gt;D$373,0,IF($A524&lt;&gt;$A523,1,MOD(D523-1+(COUNTIFS(E$373:$N$373,$A524)=COUNTIFS(E524:$N524,1)),D$372)+1))</f>
        <v>0</v>
      </c>
      <c r="E524" s="310">
        <f ca="1">IF($A524&lt;&gt;E$373,0,IF($A524&lt;&gt;$A523,1,MOD(E523-1+(COUNTIFS(F$373:$N$373,$A524)=COUNTIFS(F524:$N524,1)),E$372)+1))</f>
        <v>0</v>
      </c>
      <c r="F524" s="310">
        <f ca="1">IF($A524&lt;&gt;F$373,0,IF($A524&lt;&gt;$A523,1,MOD(F523-1+(COUNTIFS(G$373:$N$373,$A524)=COUNTIFS(G524:$N524,1)),F$372)+1))</f>
        <v>0</v>
      </c>
      <c r="G524" s="310">
        <f ca="1">IF($A524&lt;&gt;G$373,0,IF($A524&lt;&gt;$A523,1,MOD(G523-1+(COUNTIFS(H$373:$N$373,$A524)=COUNTIFS(H524:$N524,1)),G$372)+1))</f>
        <v>1</v>
      </c>
      <c r="H524" s="310">
        <f ca="1">IF($A524&lt;&gt;H$373,0,IF($A524&lt;&gt;$A523,1,MOD(H523-1+(COUNTIFS(I$373:$N$373,$A524)=COUNTIFS(I524:$N524,1)),H$372)+1))</f>
        <v>3</v>
      </c>
      <c r="I524" s="310">
        <f ca="1">IF($A524&lt;&gt;I$373,0,IF($A524&lt;&gt;$A523,1,MOD(I523-1+(COUNTIFS(N$373:$N$373,$A524)=COUNTIFS(N524:$N524,1)),I$372)+1))</f>
        <v>1</v>
      </c>
      <c r="J524" s="310"/>
      <c r="K524" s="310"/>
      <c r="L524" s="310"/>
      <c r="M524" s="310"/>
      <c r="O524">
        <v>150</v>
      </c>
      <c r="P524" s="116">
        <f t="shared" ca="1" si="940"/>
        <v>0</v>
      </c>
      <c r="Q524" s="116">
        <f t="shared" ca="1" si="941"/>
        <v>0</v>
      </c>
      <c r="R524" s="116">
        <f t="shared" ca="1" si="942"/>
        <v>0</v>
      </c>
      <c r="S524" s="116">
        <f t="shared" ca="1" si="943"/>
        <v>0</v>
      </c>
      <c r="T524" s="116">
        <v>0</v>
      </c>
      <c r="U524" s="116">
        <f t="shared" ca="1" si="944"/>
        <v>0.5</v>
      </c>
      <c r="V524" s="116">
        <f t="shared" ca="1" si="945"/>
        <v>-0.5</v>
      </c>
      <c r="W524" s="116"/>
      <c r="X524" s="116"/>
      <c r="Y524" s="116"/>
      <c r="Z524" s="116"/>
    </row>
    <row r="525" spans="1:26" hidden="1" outlineLevel="1">
      <c r="A525">
        <f t="shared" ca="1" si="946"/>
        <v>2</v>
      </c>
      <c r="B525" t="str">
        <f t="shared" ca="1" si="939"/>
        <v>EP2 LPD1 LPS3 LPM2</v>
      </c>
      <c r="C525" s="312">
        <f ca="1">IF($A525&lt;&gt;$A524,1,MOD(C524-1+(COUNTIFS(D$373:$N$373,$A525)=COUNTIFS(D525:$N525,1)),C$372)+1)</f>
        <v>2</v>
      </c>
      <c r="D525" s="310">
        <f ca="1">IF($A525&lt;&gt;D$373,0,IF($A525&lt;&gt;$A524,1,MOD(D524-1+(COUNTIFS(E$373:$N$373,$A525)=COUNTIFS(E525:$N525,1)),D$372)+1))</f>
        <v>0</v>
      </c>
      <c r="E525" s="310">
        <f ca="1">IF($A525&lt;&gt;E$373,0,IF($A525&lt;&gt;$A524,1,MOD(E524-1+(COUNTIFS(F$373:$N$373,$A525)=COUNTIFS(F525:$N525,1)),E$372)+1))</f>
        <v>0</v>
      </c>
      <c r="F525" s="310">
        <f ca="1">IF($A525&lt;&gt;F$373,0,IF($A525&lt;&gt;$A524,1,MOD(F524-1+(COUNTIFS(G$373:$N$373,$A525)=COUNTIFS(G525:$N525,1)),F$372)+1))</f>
        <v>0</v>
      </c>
      <c r="G525" s="310">
        <f ca="1">IF($A525&lt;&gt;G$373,0,IF($A525&lt;&gt;$A524,1,MOD(G524-1+(COUNTIFS(H$373:$N$373,$A525)=COUNTIFS(H525:$N525,1)),G$372)+1))</f>
        <v>1</v>
      </c>
      <c r="H525" s="310">
        <f ca="1">IF($A525&lt;&gt;H$373,0,IF($A525&lt;&gt;$A524,1,MOD(H524-1+(COUNTIFS(I$373:$N$373,$A525)=COUNTIFS(I525:$N525,1)),H$372)+1))</f>
        <v>3</v>
      </c>
      <c r="I525" s="310">
        <f ca="1">IF($A525&lt;&gt;I$373,0,IF($A525&lt;&gt;$A524,1,MOD(I524-1+(COUNTIFS(N$373:$N$373,$A525)=COUNTIFS(N525:$N525,1)),I$372)+1))</f>
        <v>2</v>
      </c>
      <c r="J525" s="310"/>
      <c r="K525" s="310"/>
      <c r="L525" s="310"/>
      <c r="M525" s="310"/>
      <c r="O525">
        <v>151</v>
      </c>
      <c r="P525" s="116">
        <f t="shared" ca="1" si="940"/>
        <v>0</v>
      </c>
      <c r="Q525" s="116">
        <f t="shared" ca="1" si="941"/>
        <v>0</v>
      </c>
      <c r="R525" s="116">
        <f t="shared" ca="1" si="942"/>
        <v>0</v>
      </c>
      <c r="S525" s="116">
        <f t="shared" ca="1" si="943"/>
        <v>0</v>
      </c>
      <c r="T525" s="116">
        <v>0</v>
      </c>
      <c r="U525" s="116">
        <f t="shared" ca="1" si="944"/>
        <v>0.5</v>
      </c>
      <c r="V525" s="116">
        <f t="shared" ca="1" si="945"/>
        <v>0</v>
      </c>
      <c r="W525" s="116"/>
      <c r="X525" s="116"/>
      <c r="Y525" s="116"/>
      <c r="Z525" s="116"/>
    </row>
    <row r="526" spans="1:26" hidden="1" outlineLevel="1">
      <c r="A526">
        <f t="shared" ca="1" si="946"/>
        <v>2</v>
      </c>
      <c r="B526" t="str">
        <f t="shared" ca="1" si="939"/>
        <v>EP2 LPD1 LPS3 LPM3</v>
      </c>
      <c r="C526" s="312">
        <f ca="1">IF($A526&lt;&gt;$A525,1,MOD(C525-1+(COUNTIFS(D$373:$N$373,$A526)=COUNTIFS(D526:$N526,1)),C$372)+1)</f>
        <v>2</v>
      </c>
      <c r="D526" s="310">
        <f ca="1">IF($A526&lt;&gt;D$373,0,IF($A526&lt;&gt;$A525,1,MOD(D525-1+(COUNTIFS(E$373:$N$373,$A526)=COUNTIFS(E526:$N526,1)),D$372)+1))</f>
        <v>0</v>
      </c>
      <c r="E526" s="310">
        <f ca="1">IF($A526&lt;&gt;E$373,0,IF($A526&lt;&gt;$A525,1,MOD(E525-1+(COUNTIFS(F$373:$N$373,$A526)=COUNTIFS(F526:$N526,1)),E$372)+1))</f>
        <v>0</v>
      </c>
      <c r="F526" s="310">
        <f ca="1">IF($A526&lt;&gt;F$373,0,IF($A526&lt;&gt;$A525,1,MOD(F525-1+(COUNTIFS(G$373:$N$373,$A526)=COUNTIFS(G526:$N526,1)),F$372)+1))</f>
        <v>0</v>
      </c>
      <c r="G526" s="310">
        <f ca="1">IF($A526&lt;&gt;G$373,0,IF($A526&lt;&gt;$A525,1,MOD(G525-1+(COUNTIFS(H$373:$N$373,$A526)=COUNTIFS(H526:$N526,1)),G$372)+1))</f>
        <v>1</v>
      </c>
      <c r="H526" s="310">
        <f ca="1">IF($A526&lt;&gt;H$373,0,IF($A526&lt;&gt;$A525,1,MOD(H525-1+(COUNTIFS(I$373:$N$373,$A526)=COUNTIFS(I526:$N526,1)),H$372)+1))</f>
        <v>3</v>
      </c>
      <c r="I526" s="310">
        <f ca="1">IF($A526&lt;&gt;I$373,0,IF($A526&lt;&gt;$A525,1,MOD(I525-1+(COUNTIFS(N$373:$N$373,$A526)=COUNTIFS(N526:$N526,1)),I$372)+1))</f>
        <v>3</v>
      </c>
      <c r="J526" s="310"/>
      <c r="K526" s="310"/>
      <c r="L526" s="310"/>
      <c r="M526" s="310"/>
      <c r="O526">
        <v>152</v>
      </c>
      <c r="P526" s="116">
        <f t="shared" ca="1" si="940"/>
        <v>0</v>
      </c>
      <c r="Q526" s="116">
        <f t="shared" ca="1" si="941"/>
        <v>0</v>
      </c>
      <c r="R526" s="116">
        <f t="shared" ca="1" si="942"/>
        <v>0</v>
      </c>
      <c r="S526" s="116">
        <f t="shared" ca="1" si="943"/>
        <v>0</v>
      </c>
      <c r="T526" s="116">
        <v>0</v>
      </c>
      <c r="U526" s="116">
        <f t="shared" ca="1" si="944"/>
        <v>0.5</v>
      </c>
      <c r="V526" s="116">
        <f t="shared" ca="1" si="945"/>
        <v>0.5</v>
      </c>
      <c r="W526" s="116"/>
      <c r="X526" s="116"/>
      <c r="Y526" s="116"/>
      <c r="Z526" s="116"/>
    </row>
    <row r="527" spans="1:26" hidden="1" outlineLevel="1">
      <c r="A527">
        <f t="shared" ca="1" si="946"/>
        <v>2</v>
      </c>
      <c r="B527" t="str">
        <f t="shared" ca="1" si="939"/>
        <v>EP3 LPD1 LPS1 LPM1</v>
      </c>
      <c r="C527" s="312">
        <f ca="1">IF($A527&lt;&gt;$A526,1,MOD(C526-1+(COUNTIFS(D$373:$N$373,$A527)=COUNTIFS(D527:$N527,1)),C$372)+1)</f>
        <v>3</v>
      </c>
      <c r="D527" s="310">
        <f ca="1">IF($A527&lt;&gt;D$373,0,IF($A527&lt;&gt;$A526,1,MOD(D526-1+(COUNTIFS(E$373:$N$373,$A527)=COUNTIFS(E527:$N527,1)),D$372)+1))</f>
        <v>0</v>
      </c>
      <c r="E527" s="310">
        <f ca="1">IF($A527&lt;&gt;E$373,0,IF($A527&lt;&gt;$A526,1,MOD(E526-1+(COUNTIFS(F$373:$N$373,$A527)=COUNTIFS(F527:$N527,1)),E$372)+1))</f>
        <v>0</v>
      </c>
      <c r="F527" s="310">
        <f ca="1">IF($A527&lt;&gt;F$373,0,IF($A527&lt;&gt;$A526,1,MOD(F526-1+(COUNTIFS(G$373:$N$373,$A527)=COUNTIFS(G527:$N527,1)),F$372)+1))</f>
        <v>0</v>
      </c>
      <c r="G527" s="310">
        <f ca="1">IF($A527&lt;&gt;G$373,0,IF($A527&lt;&gt;$A526,1,MOD(G526-1+(COUNTIFS(H$373:$N$373,$A527)=COUNTIFS(H527:$N527,1)),G$372)+1))</f>
        <v>1</v>
      </c>
      <c r="H527" s="310">
        <f ca="1">IF($A527&lt;&gt;H$373,0,IF($A527&lt;&gt;$A526,1,MOD(H526-1+(COUNTIFS(I$373:$N$373,$A527)=COUNTIFS(I527:$N527,1)),H$372)+1))</f>
        <v>1</v>
      </c>
      <c r="I527" s="310">
        <f ca="1">IF($A527&lt;&gt;I$373,0,IF($A527&lt;&gt;$A526,1,MOD(I526-1+(COUNTIFS(N$373:$N$373,$A527)=COUNTIFS(N527:$N527,1)),I$372)+1))</f>
        <v>1</v>
      </c>
      <c r="J527" s="310"/>
      <c r="K527" s="310"/>
      <c r="L527" s="310"/>
      <c r="M527" s="310"/>
      <c r="O527">
        <v>153</v>
      </c>
      <c r="P527" s="116">
        <f t="shared" ca="1" si="940"/>
        <v>0.5</v>
      </c>
      <c r="Q527" s="116">
        <f t="shared" ca="1" si="941"/>
        <v>0</v>
      </c>
      <c r="R527" s="116">
        <f t="shared" ca="1" si="942"/>
        <v>0</v>
      </c>
      <c r="S527" s="116">
        <f t="shared" ca="1" si="943"/>
        <v>0</v>
      </c>
      <c r="T527" s="116">
        <v>0</v>
      </c>
      <c r="U527" s="116">
        <f t="shared" ca="1" si="944"/>
        <v>-0.5</v>
      </c>
      <c r="V527" s="116">
        <f t="shared" ca="1" si="945"/>
        <v>-0.5</v>
      </c>
      <c r="W527" s="116"/>
      <c r="X527" s="116"/>
      <c r="Y527" s="116"/>
      <c r="Z527" s="116"/>
    </row>
    <row r="528" spans="1:26" hidden="1" outlineLevel="1">
      <c r="A528">
        <f t="shared" ca="1" si="946"/>
        <v>2</v>
      </c>
      <c r="B528" t="str">
        <f t="shared" ca="1" si="939"/>
        <v>EP3 LPD1 LPS1 LPM2</v>
      </c>
      <c r="C528" s="312">
        <f ca="1">IF($A528&lt;&gt;$A527,1,MOD(C527-1+(COUNTIFS(D$373:$N$373,$A528)=COUNTIFS(D528:$N528,1)),C$372)+1)</f>
        <v>3</v>
      </c>
      <c r="D528" s="310">
        <f ca="1">IF($A528&lt;&gt;D$373,0,IF($A528&lt;&gt;$A527,1,MOD(D527-1+(COUNTIFS(E$373:$N$373,$A528)=COUNTIFS(E528:$N528,1)),D$372)+1))</f>
        <v>0</v>
      </c>
      <c r="E528" s="310">
        <f ca="1">IF($A528&lt;&gt;E$373,0,IF($A528&lt;&gt;$A527,1,MOD(E527-1+(COUNTIFS(F$373:$N$373,$A528)=COUNTIFS(F528:$N528,1)),E$372)+1))</f>
        <v>0</v>
      </c>
      <c r="F528" s="310">
        <f ca="1">IF($A528&lt;&gt;F$373,0,IF($A528&lt;&gt;$A527,1,MOD(F527-1+(COUNTIFS(G$373:$N$373,$A528)=COUNTIFS(G528:$N528,1)),F$372)+1))</f>
        <v>0</v>
      </c>
      <c r="G528" s="310">
        <f ca="1">IF($A528&lt;&gt;G$373,0,IF($A528&lt;&gt;$A527,1,MOD(G527-1+(COUNTIFS(H$373:$N$373,$A528)=COUNTIFS(H528:$N528,1)),G$372)+1))</f>
        <v>1</v>
      </c>
      <c r="H528" s="310">
        <f ca="1">IF($A528&lt;&gt;H$373,0,IF($A528&lt;&gt;$A527,1,MOD(H527-1+(COUNTIFS(I$373:$N$373,$A528)=COUNTIFS(I528:$N528,1)),H$372)+1))</f>
        <v>1</v>
      </c>
      <c r="I528" s="310">
        <f ca="1">IF($A528&lt;&gt;I$373,0,IF($A528&lt;&gt;$A527,1,MOD(I527-1+(COUNTIFS(N$373:$N$373,$A528)=COUNTIFS(N528:$N528,1)),I$372)+1))</f>
        <v>2</v>
      </c>
      <c r="J528" s="310"/>
      <c r="K528" s="310"/>
      <c r="L528" s="310"/>
      <c r="M528" s="310"/>
      <c r="O528">
        <v>154</v>
      </c>
      <c r="P528" s="116">
        <f t="shared" ca="1" si="940"/>
        <v>0.5</v>
      </c>
      <c r="Q528" s="116">
        <f t="shared" ca="1" si="941"/>
        <v>0</v>
      </c>
      <c r="R528" s="116">
        <f t="shared" ca="1" si="942"/>
        <v>0</v>
      </c>
      <c r="S528" s="116">
        <f t="shared" ca="1" si="943"/>
        <v>0</v>
      </c>
      <c r="T528" s="116">
        <v>0</v>
      </c>
      <c r="U528" s="116">
        <f t="shared" ca="1" si="944"/>
        <v>-0.5</v>
      </c>
      <c r="V528" s="116">
        <f t="shared" ca="1" si="945"/>
        <v>0</v>
      </c>
      <c r="W528" s="116"/>
      <c r="X528" s="116"/>
      <c r="Y528" s="116"/>
      <c r="Z528" s="116"/>
    </row>
    <row r="529" spans="1:26" hidden="1" outlineLevel="1">
      <c r="A529">
        <f t="shared" ca="1" si="946"/>
        <v>2</v>
      </c>
      <c r="B529" t="str">
        <f t="shared" ca="1" si="939"/>
        <v>EP3 LPD1 LPS1 LPM3</v>
      </c>
      <c r="C529" s="312">
        <f ca="1">IF($A529&lt;&gt;$A528,1,MOD(C528-1+(COUNTIFS(D$373:$N$373,$A529)=COUNTIFS(D529:$N529,1)),C$372)+1)</f>
        <v>3</v>
      </c>
      <c r="D529" s="310">
        <f ca="1">IF($A529&lt;&gt;D$373,0,IF($A529&lt;&gt;$A528,1,MOD(D528-1+(COUNTIFS(E$373:$N$373,$A529)=COUNTIFS(E529:$N529,1)),D$372)+1))</f>
        <v>0</v>
      </c>
      <c r="E529" s="310">
        <f ca="1">IF($A529&lt;&gt;E$373,0,IF($A529&lt;&gt;$A528,1,MOD(E528-1+(COUNTIFS(F$373:$N$373,$A529)=COUNTIFS(F529:$N529,1)),E$372)+1))</f>
        <v>0</v>
      </c>
      <c r="F529" s="310">
        <f ca="1">IF($A529&lt;&gt;F$373,0,IF($A529&lt;&gt;$A528,1,MOD(F528-1+(COUNTIFS(G$373:$N$373,$A529)=COUNTIFS(G529:$N529,1)),F$372)+1))</f>
        <v>0</v>
      </c>
      <c r="G529" s="310">
        <f ca="1">IF($A529&lt;&gt;G$373,0,IF($A529&lt;&gt;$A528,1,MOD(G528-1+(COUNTIFS(H$373:$N$373,$A529)=COUNTIFS(H529:$N529,1)),G$372)+1))</f>
        <v>1</v>
      </c>
      <c r="H529" s="310">
        <f ca="1">IF($A529&lt;&gt;H$373,0,IF($A529&lt;&gt;$A528,1,MOD(H528-1+(COUNTIFS(I$373:$N$373,$A529)=COUNTIFS(I529:$N529,1)),H$372)+1))</f>
        <v>1</v>
      </c>
      <c r="I529" s="310">
        <f ca="1">IF($A529&lt;&gt;I$373,0,IF($A529&lt;&gt;$A528,1,MOD(I528-1+(COUNTIFS(N$373:$N$373,$A529)=COUNTIFS(N529:$N529,1)),I$372)+1))</f>
        <v>3</v>
      </c>
      <c r="J529" s="310"/>
      <c r="K529" s="310"/>
      <c r="L529" s="310"/>
      <c r="M529" s="310"/>
      <c r="O529">
        <v>155</v>
      </c>
      <c r="P529" s="116">
        <f t="shared" ca="1" si="940"/>
        <v>0.5</v>
      </c>
      <c r="Q529" s="116">
        <f t="shared" ca="1" si="941"/>
        <v>0</v>
      </c>
      <c r="R529" s="116">
        <f t="shared" ca="1" si="942"/>
        <v>0</v>
      </c>
      <c r="S529" s="116">
        <f t="shared" ca="1" si="943"/>
        <v>0</v>
      </c>
      <c r="T529" s="116">
        <v>0</v>
      </c>
      <c r="U529" s="116">
        <f t="shared" ca="1" si="944"/>
        <v>-0.5</v>
      </c>
      <c r="V529" s="116">
        <f t="shared" ca="1" si="945"/>
        <v>0.5</v>
      </c>
      <c r="W529" s="116"/>
      <c r="X529" s="116"/>
      <c r="Y529" s="116"/>
      <c r="Z529" s="116"/>
    </row>
    <row r="530" spans="1:26" hidden="1" outlineLevel="1">
      <c r="A530">
        <f t="shared" ca="1" si="946"/>
        <v>2</v>
      </c>
      <c r="B530" t="str">
        <f t="shared" ca="1" si="939"/>
        <v>EP3 LPD1 LPS2 LPM1</v>
      </c>
      <c r="C530" s="312">
        <f ca="1">IF($A530&lt;&gt;$A529,1,MOD(C529-1+(COUNTIFS(D$373:$N$373,$A530)=COUNTIFS(D530:$N530,1)),C$372)+1)</f>
        <v>3</v>
      </c>
      <c r="D530" s="310">
        <f ca="1">IF($A530&lt;&gt;D$373,0,IF($A530&lt;&gt;$A529,1,MOD(D529-1+(COUNTIFS(E$373:$N$373,$A530)=COUNTIFS(E530:$N530,1)),D$372)+1))</f>
        <v>0</v>
      </c>
      <c r="E530" s="310">
        <f ca="1">IF($A530&lt;&gt;E$373,0,IF($A530&lt;&gt;$A529,1,MOD(E529-1+(COUNTIFS(F$373:$N$373,$A530)=COUNTIFS(F530:$N530,1)),E$372)+1))</f>
        <v>0</v>
      </c>
      <c r="F530" s="310">
        <f ca="1">IF($A530&lt;&gt;F$373,0,IF($A530&lt;&gt;$A529,1,MOD(F529-1+(COUNTIFS(G$373:$N$373,$A530)=COUNTIFS(G530:$N530,1)),F$372)+1))</f>
        <v>0</v>
      </c>
      <c r="G530" s="310">
        <f ca="1">IF($A530&lt;&gt;G$373,0,IF($A530&lt;&gt;$A529,1,MOD(G529-1+(COUNTIFS(H$373:$N$373,$A530)=COUNTIFS(H530:$N530,1)),G$372)+1))</f>
        <v>1</v>
      </c>
      <c r="H530" s="310">
        <f ca="1">IF($A530&lt;&gt;H$373,0,IF($A530&lt;&gt;$A529,1,MOD(H529-1+(COUNTIFS(I$373:$N$373,$A530)=COUNTIFS(I530:$N530,1)),H$372)+1))</f>
        <v>2</v>
      </c>
      <c r="I530" s="310">
        <f ca="1">IF($A530&lt;&gt;I$373,0,IF($A530&lt;&gt;$A529,1,MOD(I529-1+(COUNTIFS(N$373:$N$373,$A530)=COUNTIFS(N530:$N530,1)),I$372)+1))</f>
        <v>1</v>
      </c>
      <c r="J530" s="310"/>
      <c r="K530" s="310"/>
      <c r="L530" s="310"/>
      <c r="M530" s="310"/>
      <c r="O530">
        <v>156</v>
      </c>
      <c r="P530" s="116">
        <f t="shared" ca="1" si="940"/>
        <v>0.5</v>
      </c>
      <c r="Q530" s="116">
        <f t="shared" ca="1" si="941"/>
        <v>0</v>
      </c>
      <c r="R530" s="116">
        <f t="shared" ca="1" si="942"/>
        <v>0</v>
      </c>
      <c r="S530" s="116">
        <f t="shared" ca="1" si="943"/>
        <v>0</v>
      </c>
      <c r="T530" s="116">
        <v>0</v>
      </c>
      <c r="U530" s="116">
        <f t="shared" ca="1" si="944"/>
        <v>0</v>
      </c>
      <c r="V530" s="116">
        <f t="shared" ca="1" si="945"/>
        <v>-0.5</v>
      </c>
      <c r="W530" s="116"/>
      <c r="X530" s="116"/>
      <c r="Y530" s="116"/>
      <c r="Z530" s="116"/>
    </row>
    <row r="531" spans="1:26" hidden="1" outlineLevel="1">
      <c r="A531">
        <f t="shared" ca="1" si="946"/>
        <v>2</v>
      </c>
      <c r="B531" t="str">
        <f t="shared" ca="1" si="939"/>
        <v>EP3 LPD1 LPS2 LPM2</v>
      </c>
      <c r="C531" s="312">
        <f ca="1">IF($A531&lt;&gt;$A530,1,MOD(C530-1+(COUNTIFS(D$373:$N$373,$A531)=COUNTIFS(D531:$N531,1)),C$372)+1)</f>
        <v>3</v>
      </c>
      <c r="D531" s="310">
        <f ca="1">IF($A531&lt;&gt;D$373,0,IF($A531&lt;&gt;$A530,1,MOD(D530-1+(COUNTIFS(E$373:$N$373,$A531)=COUNTIFS(E531:$N531,1)),D$372)+1))</f>
        <v>0</v>
      </c>
      <c r="E531" s="310">
        <f ca="1">IF($A531&lt;&gt;E$373,0,IF($A531&lt;&gt;$A530,1,MOD(E530-1+(COUNTIFS(F$373:$N$373,$A531)=COUNTIFS(F531:$N531,1)),E$372)+1))</f>
        <v>0</v>
      </c>
      <c r="F531" s="310">
        <f ca="1">IF($A531&lt;&gt;F$373,0,IF($A531&lt;&gt;$A530,1,MOD(F530-1+(COUNTIFS(G$373:$N$373,$A531)=COUNTIFS(G531:$N531,1)),F$372)+1))</f>
        <v>0</v>
      </c>
      <c r="G531" s="310">
        <f ca="1">IF($A531&lt;&gt;G$373,0,IF($A531&lt;&gt;$A530,1,MOD(G530-1+(COUNTIFS(H$373:$N$373,$A531)=COUNTIFS(H531:$N531,1)),G$372)+1))</f>
        <v>1</v>
      </c>
      <c r="H531" s="310">
        <f ca="1">IF($A531&lt;&gt;H$373,0,IF($A531&lt;&gt;$A530,1,MOD(H530-1+(COUNTIFS(I$373:$N$373,$A531)=COUNTIFS(I531:$N531,1)),H$372)+1))</f>
        <v>2</v>
      </c>
      <c r="I531" s="310">
        <f ca="1">IF($A531&lt;&gt;I$373,0,IF($A531&lt;&gt;$A530,1,MOD(I530-1+(COUNTIFS(N$373:$N$373,$A531)=COUNTIFS(N531:$N531,1)),I$372)+1))</f>
        <v>2</v>
      </c>
      <c r="J531" s="310"/>
      <c r="K531" s="310"/>
      <c r="L531" s="310"/>
      <c r="M531" s="310"/>
      <c r="O531">
        <v>157</v>
      </c>
      <c r="P531" s="116">
        <f t="shared" ca="1" si="940"/>
        <v>0.5</v>
      </c>
      <c r="Q531" s="116">
        <f t="shared" ca="1" si="941"/>
        <v>0</v>
      </c>
      <c r="R531" s="116">
        <f t="shared" ca="1" si="942"/>
        <v>0</v>
      </c>
      <c r="S531" s="116">
        <f t="shared" ca="1" si="943"/>
        <v>0</v>
      </c>
      <c r="T531" s="116">
        <v>0</v>
      </c>
      <c r="U531" s="116">
        <f t="shared" ca="1" si="944"/>
        <v>0</v>
      </c>
      <c r="V531" s="116">
        <f t="shared" ca="1" si="945"/>
        <v>0</v>
      </c>
      <c r="W531" s="116"/>
      <c r="X531" s="116"/>
      <c r="Y531" s="116"/>
      <c r="Z531" s="116"/>
    </row>
    <row r="532" spans="1:26" hidden="1" outlineLevel="1">
      <c r="A532">
        <f t="shared" ca="1" si="946"/>
        <v>2</v>
      </c>
      <c r="B532" t="str">
        <f t="shared" ca="1" si="939"/>
        <v>EP3 LPD1 LPS2 LPM3</v>
      </c>
      <c r="C532" s="312">
        <f ca="1">IF($A532&lt;&gt;$A531,1,MOD(C531-1+(COUNTIFS(D$373:$N$373,$A532)=COUNTIFS(D532:$N532,1)),C$372)+1)</f>
        <v>3</v>
      </c>
      <c r="D532" s="310">
        <f ca="1">IF($A532&lt;&gt;D$373,0,IF($A532&lt;&gt;$A531,1,MOD(D531-1+(COUNTIFS(E$373:$N$373,$A532)=COUNTIFS(E532:$N532,1)),D$372)+1))</f>
        <v>0</v>
      </c>
      <c r="E532" s="310">
        <f ca="1">IF($A532&lt;&gt;E$373,0,IF($A532&lt;&gt;$A531,1,MOD(E531-1+(COUNTIFS(F$373:$N$373,$A532)=COUNTIFS(F532:$N532,1)),E$372)+1))</f>
        <v>0</v>
      </c>
      <c r="F532" s="310">
        <f ca="1">IF($A532&lt;&gt;F$373,0,IF($A532&lt;&gt;$A531,1,MOD(F531-1+(COUNTIFS(G$373:$N$373,$A532)=COUNTIFS(G532:$N532,1)),F$372)+1))</f>
        <v>0</v>
      </c>
      <c r="G532" s="310">
        <f ca="1">IF($A532&lt;&gt;G$373,0,IF($A532&lt;&gt;$A531,1,MOD(G531-1+(COUNTIFS(H$373:$N$373,$A532)=COUNTIFS(H532:$N532,1)),G$372)+1))</f>
        <v>1</v>
      </c>
      <c r="H532" s="310">
        <f ca="1">IF($A532&lt;&gt;H$373,0,IF($A532&lt;&gt;$A531,1,MOD(H531-1+(COUNTIFS(I$373:$N$373,$A532)=COUNTIFS(I532:$N532,1)),H$372)+1))</f>
        <v>2</v>
      </c>
      <c r="I532" s="310">
        <f ca="1">IF($A532&lt;&gt;I$373,0,IF($A532&lt;&gt;$A531,1,MOD(I531-1+(COUNTIFS(N$373:$N$373,$A532)=COUNTIFS(N532:$N532,1)),I$372)+1))</f>
        <v>3</v>
      </c>
      <c r="J532" s="310"/>
      <c r="K532" s="310"/>
      <c r="L532" s="310"/>
      <c r="M532" s="310"/>
      <c r="O532">
        <v>158</v>
      </c>
      <c r="P532" s="116">
        <f t="shared" ca="1" si="940"/>
        <v>0.5</v>
      </c>
      <c r="Q532" s="116">
        <f t="shared" ca="1" si="941"/>
        <v>0</v>
      </c>
      <c r="R532" s="116">
        <f t="shared" ca="1" si="942"/>
        <v>0</v>
      </c>
      <c r="S532" s="116">
        <f t="shared" ca="1" si="943"/>
        <v>0</v>
      </c>
      <c r="T532" s="116">
        <v>0</v>
      </c>
      <c r="U532" s="116">
        <f t="shared" ca="1" si="944"/>
        <v>0</v>
      </c>
      <c r="V532" s="116">
        <f t="shared" ca="1" si="945"/>
        <v>0.5</v>
      </c>
      <c r="W532" s="116"/>
      <c r="X532" s="116"/>
      <c r="Y532" s="116"/>
      <c r="Z532" s="116"/>
    </row>
    <row r="533" spans="1:26" hidden="1" outlineLevel="1">
      <c r="A533">
        <f t="shared" ca="1" si="946"/>
        <v>2</v>
      </c>
      <c r="B533" t="str">
        <f t="shared" ca="1" si="939"/>
        <v>EP3 LPD1 LPS3 LPM1</v>
      </c>
      <c r="C533" s="312">
        <f ca="1">IF($A533&lt;&gt;$A532,1,MOD(C532-1+(COUNTIFS(D$373:$N$373,$A533)=COUNTIFS(D533:$N533,1)),C$372)+1)</f>
        <v>3</v>
      </c>
      <c r="D533" s="310">
        <f ca="1">IF($A533&lt;&gt;D$373,0,IF($A533&lt;&gt;$A532,1,MOD(D532-1+(COUNTIFS(E$373:$N$373,$A533)=COUNTIFS(E533:$N533,1)),D$372)+1))</f>
        <v>0</v>
      </c>
      <c r="E533" s="310">
        <f ca="1">IF($A533&lt;&gt;E$373,0,IF($A533&lt;&gt;$A532,1,MOD(E532-1+(COUNTIFS(F$373:$N$373,$A533)=COUNTIFS(F533:$N533,1)),E$372)+1))</f>
        <v>0</v>
      </c>
      <c r="F533" s="310">
        <f ca="1">IF($A533&lt;&gt;F$373,0,IF($A533&lt;&gt;$A532,1,MOD(F532-1+(COUNTIFS(G$373:$N$373,$A533)=COUNTIFS(G533:$N533,1)),F$372)+1))</f>
        <v>0</v>
      </c>
      <c r="G533" s="310">
        <f ca="1">IF($A533&lt;&gt;G$373,0,IF($A533&lt;&gt;$A532,1,MOD(G532-1+(COUNTIFS(H$373:$N$373,$A533)=COUNTIFS(H533:$N533,1)),G$372)+1))</f>
        <v>1</v>
      </c>
      <c r="H533" s="310">
        <f ca="1">IF($A533&lt;&gt;H$373,0,IF($A533&lt;&gt;$A532,1,MOD(H532-1+(COUNTIFS(I$373:$N$373,$A533)=COUNTIFS(I533:$N533,1)),H$372)+1))</f>
        <v>3</v>
      </c>
      <c r="I533" s="310">
        <f ca="1">IF($A533&lt;&gt;I$373,0,IF($A533&lt;&gt;$A532,1,MOD(I532-1+(COUNTIFS(N$373:$N$373,$A533)=COUNTIFS(N533:$N533,1)),I$372)+1))</f>
        <v>1</v>
      </c>
      <c r="J533" s="310"/>
      <c r="K533" s="310"/>
      <c r="L533" s="310"/>
      <c r="M533" s="310"/>
      <c r="O533">
        <v>159</v>
      </c>
      <c r="P533" s="116">
        <f t="shared" ca="1" si="940"/>
        <v>0.5</v>
      </c>
      <c r="Q533" s="116">
        <f t="shared" ca="1" si="941"/>
        <v>0</v>
      </c>
      <c r="R533" s="116">
        <f t="shared" ca="1" si="942"/>
        <v>0</v>
      </c>
      <c r="S533" s="116">
        <f t="shared" ca="1" si="943"/>
        <v>0</v>
      </c>
      <c r="T533" s="116">
        <v>0</v>
      </c>
      <c r="U533" s="116">
        <f t="shared" ca="1" si="944"/>
        <v>0.5</v>
      </c>
      <c r="V533" s="116">
        <f t="shared" ca="1" si="945"/>
        <v>-0.5</v>
      </c>
      <c r="W533" s="116"/>
      <c r="X533" s="116"/>
      <c r="Y533" s="116"/>
      <c r="Z533" s="116"/>
    </row>
    <row r="534" spans="1:26" hidden="1" outlineLevel="1">
      <c r="A534">
        <f t="shared" ca="1" si="946"/>
        <v>2</v>
      </c>
      <c r="B534" t="str">
        <f t="shared" ca="1" si="939"/>
        <v>EP3 LPD1 LPS3 LPM2</v>
      </c>
      <c r="C534" s="312">
        <f ca="1">IF($A534&lt;&gt;$A533,1,MOD(C533-1+(COUNTIFS(D$373:$N$373,$A534)=COUNTIFS(D534:$N534,1)),C$372)+1)</f>
        <v>3</v>
      </c>
      <c r="D534" s="310">
        <f ca="1">IF($A534&lt;&gt;D$373,0,IF($A534&lt;&gt;$A533,1,MOD(D533-1+(COUNTIFS(E$373:$N$373,$A534)=COUNTIFS(E534:$N534,1)),D$372)+1))</f>
        <v>0</v>
      </c>
      <c r="E534" s="310">
        <f ca="1">IF($A534&lt;&gt;E$373,0,IF($A534&lt;&gt;$A533,1,MOD(E533-1+(COUNTIFS(F$373:$N$373,$A534)=COUNTIFS(F534:$N534,1)),E$372)+1))</f>
        <v>0</v>
      </c>
      <c r="F534" s="310">
        <f ca="1">IF($A534&lt;&gt;F$373,0,IF($A534&lt;&gt;$A533,1,MOD(F533-1+(COUNTIFS(G$373:$N$373,$A534)=COUNTIFS(G534:$N534,1)),F$372)+1))</f>
        <v>0</v>
      </c>
      <c r="G534" s="310">
        <f ca="1">IF($A534&lt;&gt;G$373,0,IF($A534&lt;&gt;$A533,1,MOD(G533-1+(COUNTIFS(H$373:$N$373,$A534)=COUNTIFS(H534:$N534,1)),G$372)+1))</f>
        <v>1</v>
      </c>
      <c r="H534" s="310">
        <f ca="1">IF($A534&lt;&gt;H$373,0,IF($A534&lt;&gt;$A533,1,MOD(H533-1+(COUNTIFS(I$373:$N$373,$A534)=COUNTIFS(I534:$N534,1)),H$372)+1))</f>
        <v>3</v>
      </c>
      <c r="I534" s="310">
        <f ca="1">IF($A534&lt;&gt;I$373,0,IF($A534&lt;&gt;$A533,1,MOD(I533-1+(COUNTIFS(N$373:$N$373,$A534)=COUNTIFS(N534:$N534,1)),I$372)+1))</f>
        <v>2</v>
      </c>
      <c r="J534" s="310"/>
      <c r="K534" s="310"/>
      <c r="L534" s="310"/>
      <c r="M534" s="310"/>
      <c r="O534">
        <v>160</v>
      </c>
      <c r="P534" s="116">
        <f t="shared" ca="1" si="940"/>
        <v>0.5</v>
      </c>
      <c r="Q534" s="116">
        <f t="shared" ca="1" si="941"/>
        <v>0</v>
      </c>
      <c r="R534" s="116">
        <f t="shared" ca="1" si="942"/>
        <v>0</v>
      </c>
      <c r="S534" s="116">
        <f t="shared" ca="1" si="943"/>
        <v>0</v>
      </c>
      <c r="T534" s="116">
        <v>0</v>
      </c>
      <c r="U534" s="116">
        <f t="shared" ca="1" si="944"/>
        <v>0.5</v>
      </c>
      <c r="V534" s="116">
        <f t="shared" ca="1" si="945"/>
        <v>0</v>
      </c>
      <c r="W534" s="116"/>
      <c r="X534" s="116"/>
      <c r="Y534" s="116"/>
      <c r="Z534" s="116"/>
    </row>
    <row r="535" spans="1:26" hidden="1" outlineLevel="1">
      <c r="A535">
        <f t="shared" ca="1" si="946"/>
        <v>2</v>
      </c>
      <c r="B535" t="str">
        <f t="shared" ca="1" si="939"/>
        <v>EP3 LPD1 LPS3 LPM3</v>
      </c>
      <c r="C535" s="312">
        <f ca="1">IF($A535&lt;&gt;$A534,1,MOD(C534-1+(COUNTIFS(D$373:$N$373,$A535)=COUNTIFS(D535:$N535,1)),C$372)+1)</f>
        <v>3</v>
      </c>
      <c r="D535" s="310">
        <f ca="1">IF($A535&lt;&gt;D$373,0,IF($A535&lt;&gt;$A534,1,MOD(D534-1+(COUNTIFS(E$373:$N$373,$A535)=COUNTIFS(E535:$N535,1)),D$372)+1))</f>
        <v>0</v>
      </c>
      <c r="E535" s="310">
        <f ca="1">IF($A535&lt;&gt;E$373,0,IF($A535&lt;&gt;$A534,1,MOD(E534-1+(COUNTIFS(F$373:$N$373,$A535)=COUNTIFS(F535:$N535,1)),E$372)+1))</f>
        <v>0</v>
      </c>
      <c r="F535" s="310">
        <f ca="1">IF($A535&lt;&gt;F$373,0,IF($A535&lt;&gt;$A534,1,MOD(F534-1+(COUNTIFS(G$373:$N$373,$A535)=COUNTIFS(G535:$N535,1)),F$372)+1))</f>
        <v>0</v>
      </c>
      <c r="G535" s="310">
        <f ca="1">IF($A535&lt;&gt;G$373,0,IF($A535&lt;&gt;$A534,1,MOD(G534-1+(COUNTIFS(H$373:$N$373,$A535)=COUNTIFS(H535:$N535,1)),G$372)+1))</f>
        <v>1</v>
      </c>
      <c r="H535" s="310">
        <f ca="1">IF($A535&lt;&gt;H$373,0,IF($A535&lt;&gt;$A534,1,MOD(H534-1+(COUNTIFS(I$373:$N$373,$A535)=COUNTIFS(I535:$N535,1)),H$372)+1))</f>
        <v>3</v>
      </c>
      <c r="I535" s="310">
        <f ca="1">IF($A535&lt;&gt;I$373,0,IF($A535&lt;&gt;$A534,1,MOD(I534-1+(COUNTIFS(N$373:$N$373,$A535)=COUNTIFS(N535:$N535,1)),I$372)+1))</f>
        <v>3</v>
      </c>
      <c r="J535" s="310"/>
      <c r="K535" s="310"/>
      <c r="L535" s="310"/>
      <c r="M535" s="310"/>
      <c r="O535">
        <v>161</v>
      </c>
      <c r="P535" s="116">
        <f t="shared" ca="1" si="940"/>
        <v>0.5</v>
      </c>
      <c r="Q535" s="116">
        <f t="shared" ca="1" si="941"/>
        <v>0</v>
      </c>
      <c r="R535" s="116">
        <f t="shared" ca="1" si="942"/>
        <v>0</v>
      </c>
      <c r="S535" s="116">
        <f t="shared" ca="1" si="943"/>
        <v>0</v>
      </c>
      <c r="T535" s="116">
        <v>0</v>
      </c>
      <c r="U535" s="116">
        <f t="shared" ca="1" si="944"/>
        <v>0.5</v>
      </c>
      <c r="V535" s="116">
        <f t="shared" ca="1" si="945"/>
        <v>0.5</v>
      </c>
      <c r="W535" s="116"/>
      <c r="X535" s="116"/>
      <c r="Y535" s="116"/>
      <c r="Z535" s="116"/>
    </row>
    <row r="536" spans="1:26" hidden="1" outlineLevel="1">
      <c r="A536">
        <f t="shared" ca="1" si="946"/>
        <v>2</v>
      </c>
      <c r="B536" t="str">
        <f t="shared" ca="1" si="939"/>
        <v>EP1 LPD1 LPS1 LPM1</v>
      </c>
      <c r="C536" s="312">
        <f ca="1">IF($A536&lt;&gt;$A535,1,MOD(C535-1+(COUNTIFS(D$373:$N$373,$A536)=COUNTIFS(D536:$N536,1)),C$372)+1)</f>
        <v>1</v>
      </c>
      <c r="D536" s="310">
        <f ca="1">IF($A536&lt;&gt;D$373,0,IF($A536&lt;&gt;$A535,1,MOD(D535-1+(COUNTIFS(E$373:$N$373,$A536)=COUNTIFS(E536:$N536,1)),D$372)+1))</f>
        <v>0</v>
      </c>
      <c r="E536" s="310">
        <f ca="1">IF($A536&lt;&gt;E$373,0,IF($A536&lt;&gt;$A535,1,MOD(E535-1+(COUNTIFS(F$373:$N$373,$A536)=COUNTIFS(F536:$N536,1)),E$372)+1))</f>
        <v>0</v>
      </c>
      <c r="F536" s="310">
        <f ca="1">IF($A536&lt;&gt;F$373,0,IF($A536&lt;&gt;$A535,1,MOD(F535-1+(COUNTIFS(G$373:$N$373,$A536)=COUNTIFS(G536:$N536,1)),F$372)+1))</f>
        <v>0</v>
      </c>
      <c r="G536" s="310">
        <f ca="1">IF($A536&lt;&gt;G$373,0,IF($A536&lt;&gt;$A535,1,MOD(G535-1+(COUNTIFS(H$373:$N$373,$A536)=COUNTIFS(H536:$N536,1)),G$372)+1))</f>
        <v>1</v>
      </c>
      <c r="H536" s="310">
        <f ca="1">IF($A536&lt;&gt;H$373,0,IF($A536&lt;&gt;$A535,1,MOD(H535-1+(COUNTIFS(I$373:$N$373,$A536)=COUNTIFS(I536:$N536,1)),H$372)+1))</f>
        <v>1</v>
      </c>
      <c r="I536" s="310">
        <f ca="1">IF($A536&lt;&gt;I$373,0,IF($A536&lt;&gt;$A535,1,MOD(I535-1+(COUNTIFS(N$373:$N$373,$A536)=COUNTIFS(N536:$N536,1)),I$372)+1))</f>
        <v>1</v>
      </c>
      <c r="J536" s="310"/>
      <c r="K536" s="310"/>
      <c r="L536" s="310"/>
      <c r="M536" s="310"/>
      <c r="O536">
        <v>162</v>
      </c>
      <c r="P536" s="116">
        <f t="shared" ca="1" si="940"/>
        <v>-0.5</v>
      </c>
      <c r="Q536" s="116">
        <f t="shared" ca="1" si="941"/>
        <v>0</v>
      </c>
      <c r="R536" s="116">
        <f t="shared" ca="1" si="942"/>
        <v>0</v>
      </c>
      <c r="S536" s="116">
        <f t="shared" ca="1" si="943"/>
        <v>0</v>
      </c>
      <c r="T536" s="116">
        <v>0</v>
      </c>
      <c r="U536" s="116">
        <f t="shared" ca="1" si="944"/>
        <v>-0.5</v>
      </c>
      <c r="V536" s="116">
        <f t="shared" ca="1" si="945"/>
        <v>-0.5</v>
      </c>
      <c r="W536" s="116"/>
      <c r="X536" s="116"/>
      <c r="Y536" s="116"/>
      <c r="Z536" s="116"/>
    </row>
    <row r="537" spans="1:26" hidden="1" outlineLevel="1">
      <c r="A537">
        <f t="shared" ca="1" si="946"/>
        <v>2</v>
      </c>
      <c r="B537" t="str">
        <f t="shared" ca="1" si="939"/>
        <v>EP1 LPD1 LPS1 LPM2</v>
      </c>
      <c r="C537" s="312">
        <f ca="1">IF($A537&lt;&gt;$A536,1,MOD(C536-1+(COUNTIFS(D$373:$N$373,$A537)=COUNTIFS(D537:$N537,1)),C$372)+1)</f>
        <v>1</v>
      </c>
      <c r="D537" s="310">
        <f ca="1">IF($A537&lt;&gt;D$373,0,IF($A537&lt;&gt;$A536,1,MOD(D536-1+(COUNTIFS(E$373:$N$373,$A537)=COUNTIFS(E537:$N537,1)),D$372)+1))</f>
        <v>0</v>
      </c>
      <c r="E537" s="310">
        <f ca="1">IF($A537&lt;&gt;E$373,0,IF($A537&lt;&gt;$A536,1,MOD(E536-1+(COUNTIFS(F$373:$N$373,$A537)=COUNTIFS(F537:$N537,1)),E$372)+1))</f>
        <v>0</v>
      </c>
      <c r="F537" s="310">
        <f ca="1">IF($A537&lt;&gt;F$373,0,IF($A537&lt;&gt;$A536,1,MOD(F536-1+(COUNTIFS(G$373:$N$373,$A537)=COUNTIFS(G537:$N537,1)),F$372)+1))</f>
        <v>0</v>
      </c>
      <c r="G537" s="310">
        <f ca="1">IF($A537&lt;&gt;G$373,0,IF($A537&lt;&gt;$A536,1,MOD(G536-1+(COUNTIFS(H$373:$N$373,$A537)=COUNTIFS(H537:$N537,1)),G$372)+1))</f>
        <v>1</v>
      </c>
      <c r="H537" s="310">
        <f ca="1">IF($A537&lt;&gt;H$373,0,IF($A537&lt;&gt;$A536,1,MOD(H536-1+(COUNTIFS(I$373:$N$373,$A537)=COUNTIFS(I537:$N537,1)),H$372)+1))</f>
        <v>1</v>
      </c>
      <c r="I537" s="310">
        <f ca="1">IF($A537&lt;&gt;I$373,0,IF($A537&lt;&gt;$A536,1,MOD(I536-1+(COUNTIFS(N$373:$N$373,$A537)=COUNTIFS(N537:$N537,1)),I$372)+1))</f>
        <v>2</v>
      </c>
      <c r="J537" s="310"/>
      <c r="K537" s="310"/>
      <c r="L537" s="310"/>
      <c r="M537" s="310"/>
      <c r="O537">
        <v>163</v>
      </c>
      <c r="P537" s="116">
        <f t="shared" ca="1" si="940"/>
        <v>-0.5</v>
      </c>
      <c r="Q537" s="116">
        <f t="shared" ca="1" si="941"/>
        <v>0</v>
      </c>
      <c r="R537" s="116">
        <f t="shared" ca="1" si="942"/>
        <v>0</v>
      </c>
      <c r="S537" s="116">
        <f t="shared" ca="1" si="943"/>
        <v>0</v>
      </c>
      <c r="T537" s="116">
        <v>0</v>
      </c>
      <c r="U537" s="116">
        <f t="shared" ca="1" si="944"/>
        <v>-0.5</v>
      </c>
      <c r="V537" s="116">
        <f t="shared" ca="1" si="945"/>
        <v>0</v>
      </c>
      <c r="W537" s="116"/>
      <c r="X537" s="116"/>
      <c r="Y537" s="116"/>
      <c r="Z537" s="116"/>
    </row>
    <row r="538" spans="1:26" hidden="1" outlineLevel="1">
      <c r="A538">
        <f t="shared" ca="1" si="946"/>
        <v>2</v>
      </c>
      <c r="B538" t="str">
        <f t="shared" ca="1" si="939"/>
        <v>EP1 LPD1 LPS1 LPM3</v>
      </c>
      <c r="C538" s="312">
        <f ca="1">IF($A538&lt;&gt;$A537,1,MOD(C537-1+(COUNTIFS(D$373:$N$373,$A538)=COUNTIFS(D538:$N538,1)),C$372)+1)</f>
        <v>1</v>
      </c>
      <c r="D538" s="310">
        <f ca="1">IF($A538&lt;&gt;D$373,0,IF($A538&lt;&gt;$A537,1,MOD(D537-1+(COUNTIFS(E$373:$N$373,$A538)=COUNTIFS(E538:$N538,1)),D$372)+1))</f>
        <v>0</v>
      </c>
      <c r="E538" s="310">
        <f ca="1">IF($A538&lt;&gt;E$373,0,IF($A538&lt;&gt;$A537,1,MOD(E537-1+(COUNTIFS(F$373:$N$373,$A538)=COUNTIFS(F538:$N538,1)),E$372)+1))</f>
        <v>0</v>
      </c>
      <c r="F538" s="310">
        <f ca="1">IF($A538&lt;&gt;F$373,0,IF($A538&lt;&gt;$A537,1,MOD(F537-1+(COUNTIFS(G$373:$N$373,$A538)=COUNTIFS(G538:$N538,1)),F$372)+1))</f>
        <v>0</v>
      </c>
      <c r="G538" s="310">
        <f ca="1">IF($A538&lt;&gt;G$373,0,IF($A538&lt;&gt;$A537,1,MOD(G537-1+(COUNTIFS(H$373:$N$373,$A538)=COUNTIFS(H538:$N538,1)),G$372)+1))</f>
        <v>1</v>
      </c>
      <c r="H538" s="310">
        <f ca="1">IF($A538&lt;&gt;H$373,0,IF($A538&lt;&gt;$A537,1,MOD(H537-1+(COUNTIFS(I$373:$N$373,$A538)=COUNTIFS(I538:$N538,1)),H$372)+1))</f>
        <v>1</v>
      </c>
      <c r="I538" s="310">
        <f ca="1">IF($A538&lt;&gt;I$373,0,IF($A538&lt;&gt;$A537,1,MOD(I537-1+(COUNTIFS(N$373:$N$373,$A538)=COUNTIFS(N538:$N538,1)),I$372)+1))</f>
        <v>3</v>
      </c>
      <c r="J538" s="310"/>
      <c r="K538" s="310"/>
      <c r="L538" s="310"/>
      <c r="M538" s="310"/>
      <c r="O538">
        <v>164</v>
      </c>
      <c r="P538" s="116">
        <f t="shared" ca="1" si="940"/>
        <v>-0.5</v>
      </c>
      <c r="Q538" s="116">
        <f t="shared" ca="1" si="941"/>
        <v>0</v>
      </c>
      <c r="R538" s="116">
        <f t="shared" ca="1" si="942"/>
        <v>0</v>
      </c>
      <c r="S538" s="116">
        <f t="shared" ca="1" si="943"/>
        <v>0</v>
      </c>
      <c r="T538" s="116">
        <v>0</v>
      </c>
      <c r="U538" s="116">
        <f t="shared" ca="1" si="944"/>
        <v>-0.5</v>
      </c>
      <c r="V538" s="116">
        <f t="shared" ca="1" si="945"/>
        <v>0.5</v>
      </c>
      <c r="W538" s="116"/>
      <c r="X538" s="116"/>
      <c r="Y538" s="116"/>
      <c r="Z538" s="116"/>
    </row>
    <row r="539" spans="1:26" hidden="1" outlineLevel="1">
      <c r="A539">
        <f t="shared" ca="1" si="946"/>
        <v>2</v>
      </c>
      <c r="B539" t="str">
        <f t="shared" ca="1" si="939"/>
        <v>EP1 LPD1 LPS2 LPM1</v>
      </c>
      <c r="C539" s="312">
        <f ca="1">IF($A539&lt;&gt;$A538,1,MOD(C538-1+(COUNTIFS(D$373:$N$373,$A539)=COUNTIFS(D539:$N539,1)),C$372)+1)</f>
        <v>1</v>
      </c>
      <c r="D539" s="310">
        <f ca="1">IF($A539&lt;&gt;D$373,0,IF($A539&lt;&gt;$A538,1,MOD(D538-1+(COUNTIFS(E$373:$N$373,$A539)=COUNTIFS(E539:$N539,1)),D$372)+1))</f>
        <v>0</v>
      </c>
      <c r="E539" s="310">
        <f ca="1">IF($A539&lt;&gt;E$373,0,IF($A539&lt;&gt;$A538,1,MOD(E538-1+(COUNTIFS(F$373:$N$373,$A539)=COUNTIFS(F539:$N539,1)),E$372)+1))</f>
        <v>0</v>
      </c>
      <c r="F539" s="310">
        <f ca="1">IF($A539&lt;&gt;F$373,0,IF($A539&lt;&gt;$A538,1,MOD(F538-1+(COUNTIFS(G$373:$N$373,$A539)=COUNTIFS(G539:$N539,1)),F$372)+1))</f>
        <v>0</v>
      </c>
      <c r="G539" s="310">
        <f ca="1">IF($A539&lt;&gt;G$373,0,IF($A539&lt;&gt;$A538,1,MOD(G538-1+(COUNTIFS(H$373:$N$373,$A539)=COUNTIFS(H539:$N539,1)),G$372)+1))</f>
        <v>1</v>
      </c>
      <c r="H539" s="310">
        <f ca="1">IF($A539&lt;&gt;H$373,0,IF($A539&lt;&gt;$A538,1,MOD(H538-1+(COUNTIFS(I$373:$N$373,$A539)=COUNTIFS(I539:$N539,1)),H$372)+1))</f>
        <v>2</v>
      </c>
      <c r="I539" s="310">
        <f ca="1">IF($A539&lt;&gt;I$373,0,IF($A539&lt;&gt;$A538,1,MOD(I538-1+(COUNTIFS(N$373:$N$373,$A539)=COUNTIFS(N539:$N539,1)),I$372)+1))</f>
        <v>1</v>
      </c>
      <c r="J539" s="310"/>
      <c r="K539" s="310"/>
      <c r="L539" s="310"/>
      <c r="M539" s="310"/>
      <c r="O539">
        <v>165</v>
      </c>
      <c r="P539" s="116">
        <f t="shared" ca="1" si="940"/>
        <v>-0.5</v>
      </c>
      <c r="Q539" s="116">
        <f t="shared" ca="1" si="941"/>
        <v>0</v>
      </c>
      <c r="R539" s="116">
        <f t="shared" ca="1" si="942"/>
        <v>0</v>
      </c>
      <c r="S539" s="116">
        <f t="shared" ca="1" si="943"/>
        <v>0</v>
      </c>
      <c r="T539" s="116">
        <v>0</v>
      </c>
      <c r="U539" s="116">
        <f t="shared" ca="1" si="944"/>
        <v>0</v>
      </c>
      <c r="V539" s="116">
        <f t="shared" ca="1" si="945"/>
        <v>-0.5</v>
      </c>
      <c r="W539" s="116"/>
      <c r="X539" s="116"/>
      <c r="Y539" s="116"/>
      <c r="Z539" s="116"/>
    </row>
    <row r="540" spans="1:26" hidden="1" outlineLevel="1">
      <c r="A540">
        <f t="shared" ca="1" si="946"/>
        <v>2</v>
      </c>
      <c r="B540" t="str">
        <f t="shared" ca="1" si="939"/>
        <v>EP1 LPD1 LPS2 LPM2</v>
      </c>
      <c r="C540" s="312">
        <f ca="1">IF($A540&lt;&gt;$A539,1,MOD(C539-1+(COUNTIFS(D$373:$N$373,$A540)=COUNTIFS(D540:$N540,1)),C$372)+1)</f>
        <v>1</v>
      </c>
      <c r="D540" s="310">
        <f ca="1">IF($A540&lt;&gt;D$373,0,IF($A540&lt;&gt;$A539,1,MOD(D539-1+(COUNTIFS(E$373:$N$373,$A540)=COUNTIFS(E540:$N540,1)),D$372)+1))</f>
        <v>0</v>
      </c>
      <c r="E540" s="310">
        <f ca="1">IF($A540&lt;&gt;E$373,0,IF($A540&lt;&gt;$A539,1,MOD(E539-1+(COUNTIFS(F$373:$N$373,$A540)=COUNTIFS(F540:$N540,1)),E$372)+1))</f>
        <v>0</v>
      </c>
      <c r="F540" s="310">
        <f ca="1">IF($A540&lt;&gt;F$373,0,IF($A540&lt;&gt;$A539,1,MOD(F539-1+(COUNTIFS(G$373:$N$373,$A540)=COUNTIFS(G540:$N540,1)),F$372)+1))</f>
        <v>0</v>
      </c>
      <c r="G540" s="310">
        <f ca="1">IF($A540&lt;&gt;G$373,0,IF($A540&lt;&gt;$A539,1,MOD(G539-1+(COUNTIFS(H$373:$N$373,$A540)=COUNTIFS(H540:$N540,1)),G$372)+1))</f>
        <v>1</v>
      </c>
      <c r="H540" s="310">
        <f ca="1">IF($A540&lt;&gt;H$373,0,IF($A540&lt;&gt;$A539,1,MOD(H539-1+(COUNTIFS(I$373:$N$373,$A540)=COUNTIFS(I540:$N540,1)),H$372)+1))</f>
        <v>2</v>
      </c>
      <c r="I540" s="310">
        <f ca="1">IF($A540&lt;&gt;I$373,0,IF($A540&lt;&gt;$A539,1,MOD(I539-1+(COUNTIFS(N$373:$N$373,$A540)=COUNTIFS(N540:$N540,1)),I$372)+1))</f>
        <v>2</v>
      </c>
      <c r="J540" s="310"/>
      <c r="K540" s="310"/>
      <c r="L540" s="310"/>
      <c r="M540" s="310"/>
      <c r="O540">
        <v>166</v>
      </c>
      <c r="P540" s="116">
        <f t="shared" ca="1" si="940"/>
        <v>-0.5</v>
      </c>
      <c r="Q540" s="116">
        <f t="shared" ca="1" si="941"/>
        <v>0</v>
      </c>
      <c r="R540" s="116">
        <f t="shared" ca="1" si="942"/>
        <v>0</v>
      </c>
      <c r="S540" s="116">
        <f t="shared" ca="1" si="943"/>
        <v>0</v>
      </c>
      <c r="T540" s="116">
        <v>0</v>
      </c>
      <c r="U540" s="116">
        <f t="shared" ca="1" si="944"/>
        <v>0</v>
      </c>
      <c r="V540" s="116">
        <f t="shared" ca="1" si="945"/>
        <v>0</v>
      </c>
      <c r="W540" s="116"/>
      <c r="X540" s="116"/>
      <c r="Y540" s="116"/>
      <c r="Z540" s="116"/>
    </row>
    <row r="541" spans="1:26" hidden="1" outlineLevel="1">
      <c r="A541">
        <f t="shared" ca="1" si="946"/>
        <v>2</v>
      </c>
      <c r="B541" t="str">
        <f t="shared" ca="1" si="939"/>
        <v>EP1 LPD1 LPS2 LPM3</v>
      </c>
      <c r="C541" s="312">
        <f ca="1">IF($A541&lt;&gt;$A540,1,MOD(C540-1+(COUNTIFS(D$373:$N$373,$A541)=COUNTIFS(D541:$N541,1)),C$372)+1)</f>
        <v>1</v>
      </c>
      <c r="D541" s="310">
        <f ca="1">IF($A541&lt;&gt;D$373,0,IF($A541&lt;&gt;$A540,1,MOD(D540-1+(COUNTIFS(E$373:$N$373,$A541)=COUNTIFS(E541:$N541,1)),D$372)+1))</f>
        <v>0</v>
      </c>
      <c r="E541" s="310">
        <f ca="1">IF($A541&lt;&gt;E$373,0,IF($A541&lt;&gt;$A540,1,MOD(E540-1+(COUNTIFS(F$373:$N$373,$A541)=COUNTIFS(F541:$N541,1)),E$372)+1))</f>
        <v>0</v>
      </c>
      <c r="F541" s="310">
        <f ca="1">IF($A541&lt;&gt;F$373,0,IF($A541&lt;&gt;$A540,1,MOD(F540-1+(COUNTIFS(G$373:$N$373,$A541)=COUNTIFS(G541:$N541,1)),F$372)+1))</f>
        <v>0</v>
      </c>
      <c r="G541" s="310">
        <f ca="1">IF($A541&lt;&gt;G$373,0,IF($A541&lt;&gt;$A540,1,MOD(G540-1+(COUNTIFS(H$373:$N$373,$A541)=COUNTIFS(H541:$N541,1)),G$372)+1))</f>
        <v>1</v>
      </c>
      <c r="H541" s="310">
        <f ca="1">IF($A541&lt;&gt;H$373,0,IF($A541&lt;&gt;$A540,1,MOD(H540-1+(COUNTIFS(I$373:$N$373,$A541)=COUNTIFS(I541:$N541,1)),H$372)+1))</f>
        <v>2</v>
      </c>
      <c r="I541" s="310">
        <f ca="1">IF($A541&lt;&gt;I$373,0,IF($A541&lt;&gt;$A540,1,MOD(I540-1+(COUNTIFS(N$373:$N$373,$A541)=COUNTIFS(N541:$N541,1)),I$372)+1))</f>
        <v>3</v>
      </c>
      <c r="J541" s="310"/>
      <c r="K541" s="310"/>
      <c r="L541" s="310"/>
      <c r="M541" s="310"/>
      <c r="O541">
        <v>167</v>
      </c>
      <c r="P541" s="116">
        <f t="shared" ca="1" si="940"/>
        <v>-0.5</v>
      </c>
      <c r="Q541" s="116">
        <f t="shared" ca="1" si="941"/>
        <v>0</v>
      </c>
      <c r="R541" s="116">
        <f t="shared" ca="1" si="942"/>
        <v>0</v>
      </c>
      <c r="S541" s="116">
        <f t="shared" ca="1" si="943"/>
        <v>0</v>
      </c>
      <c r="T541" s="116">
        <v>0</v>
      </c>
      <c r="U541" s="116">
        <f t="shared" ca="1" si="944"/>
        <v>0</v>
      </c>
      <c r="V541" s="116">
        <f t="shared" ca="1" si="945"/>
        <v>0.5</v>
      </c>
      <c r="W541" s="116"/>
      <c r="X541" s="116"/>
      <c r="Y541" s="116"/>
      <c r="Z541" s="116"/>
    </row>
    <row r="542" spans="1:26" hidden="1" outlineLevel="1">
      <c r="A542">
        <f t="shared" ca="1" si="946"/>
        <v>2</v>
      </c>
      <c r="B542" t="str">
        <f t="shared" ca="1" si="939"/>
        <v>EP1 LPD1 LPS3 LPM1</v>
      </c>
      <c r="C542" s="312">
        <f ca="1">IF($A542&lt;&gt;$A541,1,MOD(C541-1+(COUNTIFS(D$373:$N$373,$A542)=COUNTIFS(D542:$N542,1)),C$372)+1)</f>
        <v>1</v>
      </c>
      <c r="D542" s="310">
        <f ca="1">IF($A542&lt;&gt;D$373,0,IF($A542&lt;&gt;$A541,1,MOD(D541-1+(COUNTIFS(E$373:$N$373,$A542)=COUNTIFS(E542:$N542,1)),D$372)+1))</f>
        <v>0</v>
      </c>
      <c r="E542" s="310">
        <f ca="1">IF($A542&lt;&gt;E$373,0,IF($A542&lt;&gt;$A541,1,MOD(E541-1+(COUNTIFS(F$373:$N$373,$A542)=COUNTIFS(F542:$N542,1)),E$372)+1))</f>
        <v>0</v>
      </c>
      <c r="F542" s="310">
        <f ca="1">IF($A542&lt;&gt;F$373,0,IF($A542&lt;&gt;$A541,1,MOD(F541-1+(COUNTIFS(G$373:$N$373,$A542)=COUNTIFS(G542:$N542,1)),F$372)+1))</f>
        <v>0</v>
      </c>
      <c r="G542" s="310">
        <f ca="1">IF($A542&lt;&gt;G$373,0,IF($A542&lt;&gt;$A541,1,MOD(G541-1+(COUNTIFS(H$373:$N$373,$A542)=COUNTIFS(H542:$N542,1)),G$372)+1))</f>
        <v>1</v>
      </c>
      <c r="H542" s="310">
        <f ca="1">IF($A542&lt;&gt;H$373,0,IF($A542&lt;&gt;$A541,1,MOD(H541-1+(COUNTIFS(I$373:$N$373,$A542)=COUNTIFS(I542:$N542,1)),H$372)+1))</f>
        <v>3</v>
      </c>
      <c r="I542" s="310">
        <f ca="1">IF($A542&lt;&gt;I$373,0,IF($A542&lt;&gt;$A541,1,MOD(I541-1+(COUNTIFS(N$373:$N$373,$A542)=COUNTIFS(N542:$N542,1)),I$372)+1))</f>
        <v>1</v>
      </c>
      <c r="J542" s="310"/>
      <c r="K542" s="310"/>
      <c r="L542" s="310"/>
      <c r="M542" s="310"/>
      <c r="O542">
        <v>168</v>
      </c>
      <c r="P542" s="116">
        <f t="shared" ca="1" si="940"/>
        <v>-0.5</v>
      </c>
      <c r="Q542" s="116">
        <f t="shared" ca="1" si="941"/>
        <v>0</v>
      </c>
      <c r="R542" s="116">
        <f t="shared" ca="1" si="942"/>
        <v>0</v>
      </c>
      <c r="S542" s="116">
        <f t="shared" ca="1" si="943"/>
        <v>0</v>
      </c>
      <c r="T542" s="116">
        <v>0</v>
      </c>
      <c r="U542" s="116">
        <f t="shared" ca="1" si="944"/>
        <v>0.5</v>
      </c>
      <c r="V542" s="116">
        <f t="shared" ca="1" si="945"/>
        <v>-0.5</v>
      </c>
      <c r="W542" s="116"/>
      <c r="X542" s="116"/>
      <c r="Y542" s="116"/>
      <c r="Z542" s="116"/>
    </row>
    <row r="543" spans="1:26" hidden="1" outlineLevel="1">
      <c r="A543">
        <f t="shared" ca="1" si="946"/>
        <v>2</v>
      </c>
      <c r="B543" t="str">
        <f t="shared" ca="1" si="939"/>
        <v>EP1 LPD1 LPS3 LPM2</v>
      </c>
      <c r="C543" s="312">
        <f ca="1">IF($A543&lt;&gt;$A542,1,MOD(C542-1+(COUNTIFS(D$373:$N$373,$A543)=COUNTIFS(D543:$N543,1)),C$372)+1)</f>
        <v>1</v>
      </c>
      <c r="D543" s="310">
        <f ca="1">IF($A543&lt;&gt;D$373,0,IF($A543&lt;&gt;$A542,1,MOD(D542-1+(COUNTIFS(E$373:$N$373,$A543)=COUNTIFS(E543:$N543,1)),D$372)+1))</f>
        <v>0</v>
      </c>
      <c r="E543" s="310">
        <f ca="1">IF($A543&lt;&gt;E$373,0,IF($A543&lt;&gt;$A542,1,MOD(E542-1+(COUNTIFS(F$373:$N$373,$A543)=COUNTIFS(F543:$N543,1)),E$372)+1))</f>
        <v>0</v>
      </c>
      <c r="F543" s="310">
        <f ca="1">IF($A543&lt;&gt;F$373,0,IF($A543&lt;&gt;$A542,1,MOD(F542-1+(COUNTIFS(G$373:$N$373,$A543)=COUNTIFS(G543:$N543,1)),F$372)+1))</f>
        <v>0</v>
      </c>
      <c r="G543" s="310">
        <f ca="1">IF($A543&lt;&gt;G$373,0,IF($A543&lt;&gt;$A542,1,MOD(G542-1+(COUNTIFS(H$373:$N$373,$A543)=COUNTIFS(H543:$N543,1)),G$372)+1))</f>
        <v>1</v>
      </c>
      <c r="H543" s="310">
        <f ca="1">IF($A543&lt;&gt;H$373,0,IF($A543&lt;&gt;$A542,1,MOD(H542-1+(COUNTIFS(I$373:$N$373,$A543)=COUNTIFS(I543:$N543,1)),H$372)+1))</f>
        <v>3</v>
      </c>
      <c r="I543" s="310">
        <f ca="1">IF($A543&lt;&gt;I$373,0,IF($A543&lt;&gt;$A542,1,MOD(I542-1+(COUNTIFS(N$373:$N$373,$A543)=COUNTIFS(N543:$N543,1)),I$372)+1))</f>
        <v>2</v>
      </c>
      <c r="J543" s="310"/>
      <c r="K543" s="310"/>
      <c r="L543" s="310"/>
      <c r="M543" s="310"/>
      <c r="O543">
        <v>169</v>
      </c>
      <c r="P543" s="116">
        <f t="shared" ca="1" si="940"/>
        <v>-0.5</v>
      </c>
      <c r="Q543" s="116">
        <f t="shared" ca="1" si="941"/>
        <v>0</v>
      </c>
      <c r="R543" s="116">
        <f t="shared" ca="1" si="942"/>
        <v>0</v>
      </c>
      <c r="S543" s="116">
        <f t="shared" ca="1" si="943"/>
        <v>0</v>
      </c>
      <c r="T543" s="116">
        <v>0</v>
      </c>
      <c r="U543" s="116">
        <f t="shared" ca="1" si="944"/>
        <v>0.5</v>
      </c>
      <c r="V543" s="116">
        <f t="shared" ca="1" si="945"/>
        <v>0</v>
      </c>
      <c r="W543" s="116"/>
      <c r="X543" s="116"/>
      <c r="Y543" s="116"/>
      <c r="Z543" s="116"/>
    </row>
    <row r="544" spans="1:26" hidden="1" outlineLevel="1">
      <c r="A544">
        <f t="shared" ca="1" si="946"/>
        <v>2</v>
      </c>
      <c r="B544" t="str">
        <f t="shared" ca="1" si="939"/>
        <v>EP1 LPD1 LPS3 LPM3</v>
      </c>
      <c r="C544" s="312">
        <f ca="1">IF($A544&lt;&gt;$A543,1,MOD(C543-1+(COUNTIFS(D$373:$N$373,$A544)=COUNTIFS(D544:$N544,1)),C$372)+1)</f>
        <v>1</v>
      </c>
      <c r="D544" s="310">
        <f ca="1">IF($A544&lt;&gt;D$373,0,IF($A544&lt;&gt;$A543,1,MOD(D543-1+(COUNTIFS(E$373:$N$373,$A544)=COUNTIFS(E544:$N544,1)),D$372)+1))</f>
        <v>0</v>
      </c>
      <c r="E544" s="310">
        <f ca="1">IF($A544&lt;&gt;E$373,0,IF($A544&lt;&gt;$A543,1,MOD(E543-1+(COUNTIFS(F$373:$N$373,$A544)=COUNTIFS(F544:$N544,1)),E$372)+1))</f>
        <v>0</v>
      </c>
      <c r="F544" s="310">
        <f ca="1">IF($A544&lt;&gt;F$373,0,IF($A544&lt;&gt;$A543,1,MOD(F543-1+(COUNTIFS(G$373:$N$373,$A544)=COUNTIFS(G544:$N544,1)),F$372)+1))</f>
        <v>0</v>
      </c>
      <c r="G544" s="310">
        <f ca="1">IF($A544&lt;&gt;G$373,0,IF($A544&lt;&gt;$A543,1,MOD(G543-1+(COUNTIFS(H$373:$N$373,$A544)=COUNTIFS(H544:$N544,1)),G$372)+1))</f>
        <v>1</v>
      </c>
      <c r="H544" s="310">
        <f ca="1">IF($A544&lt;&gt;H$373,0,IF($A544&lt;&gt;$A543,1,MOD(H543-1+(COUNTIFS(I$373:$N$373,$A544)=COUNTIFS(I544:$N544,1)),H$372)+1))</f>
        <v>3</v>
      </c>
      <c r="I544" s="310">
        <f ca="1">IF($A544&lt;&gt;I$373,0,IF($A544&lt;&gt;$A543,1,MOD(I543-1+(COUNTIFS(N$373:$N$373,$A544)=COUNTIFS(N544:$N544,1)),I$372)+1))</f>
        <v>3</v>
      </c>
      <c r="J544" s="310"/>
      <c r="K544" s="310"/>
      <c r="L544" s="310"/>
      <c r="M544" s="310"/>
      <c r="O544">
        <v>170</v>
      </c>
      <c r="P544" s="116">
        <f t="shared" ca="1" si="940"/>
        <v>-0.5</v>
      </c>
      <c r="Q544" s="116">
        <f t="shared" ca="1" si="941"/>
        <v>0</v>
      </c>
      <c r="R544" s="116">
        <f t="shared" ca="1" si="942"/>
        <v>0</v>
      </c>
      <c r="S544" s="116">
        <f t="shared" ca="1" si="943"/>
        <v>0</v>
      </c>
      <c r="T544" s="116">
        <v>0</v>
      </c>
      <c r="U544" s="116">
        <f t="shared" ca="1" si="944"/>
        <v>0.5</v>
      </c>
      <c r="V544" s="116">
        <f t="shared" ca="1" si="945"/>
        <v>0.5</v>
      </c>
      <c r="W544" s="116"/>
      <c r="X544" s="116"/>
      <c r="Y544" s="116"/>
      <c r="Z544" s="116"/>
    </row>
    <row r="545" spans="1:26" hidden="1" outlineLevel="1">
      <c r="A545">
        <f t="shared" ca="1" si="946"/>
        <v>2</v>
      </c>
      <c r="B545" t="str">
        <f t="shared" ca="1" si="939"/>
        <v>EP2 LPD1 LPS1 LPM1</v>
      </c>
      <c r="C545" s="312">
        <f ca="1">IF($A545&lt;&gt;$A544,1,MOD(C544-1+(COUNTIFS(D$373:$N$373,$A545)=COUNTIFS(D545:$N545,1)),C$372)+1)</f>
        <v>2</v>
      </c>
      <c r="D545" s="310">
        <f ca="1">IF($A545&lt;&gt;D$373,0,IF($A545&lt;&gt;$A544,1,MOD(D544-1+(COUNTIFS(E$373:$N$373,$A545)=COUNTIFS(E545:$N545,1)),D$372)+1))</f>
        <v>0</v>
      </c>
      <c r="E545" s="310">
        <f ca="1">IF($A545&lt;&gt;E$373,0,IF($A545&lt;&gt;$A544,1,MOD(E544-1+(COUNTIFS(F$373:$N$373,$A545)=COUNTIFS(F545:$N545,1)),E$372)+1))</f>
        <v>0</v>
      </c>
      <c r="F545" s="310">
        <f ca="1">IF($A545&lt;&gt;F$373,0,IF($A545&lt;&gt;$A544,1,MOD(F544-1+(COUNTIFS(G$373:$N$373,$A545)=COUNTIFS(G545:$N545,1)),F$372)+1))</f>
        <v>0</v>
      </c>
      <c r="G545" s="310">
        <f ca="1">IF($A545&lt;&gt;G$373,0,IF($A545&lt;&gt;$A544,1,MOD(G544-1+(COUNTIFS(H$373:$N$373,$A545)=COUNTIFS(H545:$N545,1)),G$372)+1))</f>
        <v>1</v>
      </c>
      <c r="H545" s="310">
        <f ca="1">IF($A545&lt;&gt;H$373,0,IF($A545&lt;&gt;$A544,1,MOD(H544-1+(COUNTIFS(I$373:$N$373,$A545)=COUNTIFS(I545:$N545,1)),H$372)+1))</f>
        <v>1</v>
      </c>
      <c r="I545" s="310">
        <f ca="1">IF($A545&lt;&gt;I$373,0,IF($A545&lt;&gt;$A544,1,MOD(I544-1+(COUNTIFS(N$373:$N$373,$A545)=COUNTIFS(N545:$N545,1)),I$372)+1))</f>
        <v>1</v>
      </c>
      <c r="J545" s="310"/>
      <c r="K545" s="310"/>
      <c r="L545" s="310"/>
      <c r="M545" s="310"/>
      <c r="O545">
        <v>171</v>
      </c>
      <c r="P545" s="116">
        <f t="shared" ca="1" si="940"/>
        <v>0</v>
      </c>
      <c r="Q545" s="116">
        <f t="shared" ca="1" si="941"/>
        <v>0</v>
      </c>
      <c r="R545" s="116">
        <f t="shared" ca="1" si="942"/>
        <v>0</v>
      </c>
      <c r="S545" s="116">
        <f t="shared" ca="1" si="943"/>
        <v>0</v>
      </c>
      <c r="T545" s="116">
        <v>0</v>
      </c>
      <c r="U545" s="116">
        <f t="shared" ca="1" si="944"/>
        <v>-0.5</v>
      </c>
      <c r="V545" s="116">
        <f t="shared" ca="1" si="945"/>
        <v>-0.5</v>
      </c>
      <c r="W545" s="116"/>
      <c r="X545" s="116"/>
      <c r="Y545" s="116"/>
      <c r="Z545" s="116"/>
    </row>
    <row r="546" spans="1:26" hidden="1" outlineLevel="1">
      <c r="A546">
        <f t="shared" ca="1" si="946"/>
        <v>2</v>
      </c>
      <c r="B546" t="str">
        <f t="shared" ca="1" si="939"/>
        <v>EP2 LPD1 LPS1 LPM2</v>
      </c>
      <c r="C546" s="312">
        <f ca="1">IF($A546&lt;&gt;$A545,1,MOD(C545-1+(COUNTIFS(D$373:$N$373,$A546)=COUNTIFS(D546:$N546,1)),C$372)+1)</f>
        <v>2</v>
      </c>
      <c r="D546" s="310">
        <f ca="1">IF($A546&lt;&gt;D$373,0,IF($A546&lt;&gt;$A545,1,MOD(D545-1+(COUNTIFS(E$373:$N$373,$A546)=COUNTIFS(E546:$N546,1)),D$372)+1))</f>
        <v>0</v>
      </c>
      <c r="E546" s="310">
        <f ca="1">IF($A546&lt;&gt;E$373,0,IF($A546&lt;&gt;$A545,1,MOD(E545-1+(COUNTIFS(F$373:$N$373,$A546)=COUNTIFS(F546:$N546,1)),E$372)+1))</f>
        <v>0</v>
      </c>
      <c r="F546" s="310">
        <f ca="1">IF($A546&lt;&gt;F$373,0,IF($A546&lt;&gt;$A545,1,MOD(F545-1+(COUNTIFS(G$373:$N$373,$A546)=COUNTIFS(G546:$N546,1)),F$372)+1))</f>
        <v>0</v>
      </c>
      <c r="G546" s="310">
        <f ca="1">IF($A546&lt;&gt;G$373,0,IF($A546&lt;&gt;$A545,1,MOD(G545-1+(COUNTIFS(H$373:$N$373,$A546)=COUNTIFS(H546:$N546,1)),G$372)+1))</f>
        <v>1</v>
      </c>
      <c r="H546" s="310">
        <f ca="1">IF($A546&lt;&gt;H$373,0,IF($A546&lt;&gt;$A545,1,MOD(H545-1+(COUNTIFS(I$373:$N$373,$A546)=COUNTIFS(I546:$N546,1)),H$372)+1))</f>
        <v>1</v>
      </c>
      <c r="I546" s="310">
        <f ca="1">IF($A546&lt;&gt;I$373,0,IF($A546&lt;&gt;$A545,1,MOD(I545-1+(COUNTIFS(N$373:$N$373,$A546)=COUNTIFS(N546:$N546,1)),I$372)+1))</f>
        <v>2</v>
      </c>
      <c r="J546" s="310"/>
      <c r="K546" s="310"/>
      <c r="L546" s="310"/>
      <c r="M546" s="310"/>
      <c r="O546">
        <v>172</v>
      </c>
      <c r="P546" s="116">
        <f t="shared" ca="1" si="940"/>
        <v>0</v>
      </c>
      <c r="Q546" s="116">
        <f t="shared" ca="1" si="941"/>
        <v>0</v>
      </c>
      <c r="R546" s="116">
        <f t="shared" ca="1" si="942"/>
        <v>0</v>
      </c>
      <c r="S546" s="116">
        <f t="shared" ca="1" si="943"/>
        <v>0</v>
      </c>
      <c r="T546" s="116">
        <v>0</v>
      </c>
      <c r="U546" s="116">
        <f t="shared" ca="1" si="944"/>
        <v>-0.5</v>
      </c>
      <c r="V546" s="116">
        <f t="shared" ca="1" si="945"/>
        <v>0</v>
      </c>
      <c r="W546" s="116"/>
      <c r="X546" s="116"/>
      <c r="Y546" s="116"/>
      <c r="Z546" s="116"/>
    </row>
    <row r="547" spans="1:26" hidden="1" outlineLevel="1">
      <c r="A547">
        <f t="shared" ca="1" si="946"/>
        <v>2</v>
      </c>
      <c r="B547" t="str">
        <f t="shared" ca="1" si="939"/>
        <v>EP2 LPD1 LPS1 LPM3</v>
      </c>
      <c r="C547" s="312">
        <f ca="1">IF($A547&lt;&gt;$A546,1,MOD(C546-1+(COUNTIFS(D$373:$N$373,$A547)=COUNTIFS(D547:$N547,1)),C$372)+1)</f>
        <v>2</v>
      </c>
      <c r="D547" s="310">
        <f ca="1">IF($A547&lt;&gt;D$373,0,IF($A547&lt;&gt;$A546,1,MOD(D546-1+(COUNTIFS(E$373:$N$373,$A547)=COUNTIFS(E547:$N547,1)),D$372)+1))</f>
        <v>0</v>
      </c>
      <c r="E547" s="310">
        <f ca="1">IF($A547&lt;&gt;E$373,0,IF($A547&lt;&gt;$A546,1,MOD(E546-1+(COUNTIFS(F$373:$N$373,$A547)=COUNTIFS(F547:$N547,1)),E$372)+1))</f>
        <v>0</v>
      </c>
      <c r="F547" s="310">
        <f ca="1">IF($A547&lt;&gt;F$373,0,IF($A547&lt;&gt;$A546,1,MOD(F546-1+(COUNTIFS(G$373:$N$373,$A547)=COUNTIFS(G547:$N547,1)),F$372)+1))</f>
        <v>0</v>
      </c>
      <c r="G547" s="310">
        <f ca="1">IF($A547&lt;&gt;G$373,0,IF($A547&lt;&gt;$A546,1,MOD(G546-1+(COUNTIFS(H$373:$N$373,$A547)=COUNTIFS(H547:$N547,1)),G$372)+1))</f>
        <v>1</v>
      </c>
      <c r="H547" s="310">
        <f ca="1">IF($A547&lt;&gt;H$373,0,IF($A547&lt;&gt;$A546,1,MOD(H546-1+(COUNTIFS(I$373:$N$373,$A547)=COUNTIFS(I547:$N547,1)),H$372)+1))</f>
        <v>1</v>
      </c>
      <c r="I547" s="310">
        <f ca="1">IF($A547&lt;&gt;I$373,0,IF($A547&lt;&gt;$A546,1,MOD(I546-1+(COUNTIFS(N$373:$N$373,$A547)=COUNTIFS(N547:$N547,1)),I$372)+1))</f>
        <v>3</v>
      </c>
      <c r="J547" s="310"/>
      <c r="K547" s="310"/>
      <c r="L547" s="310"/>
      <c r="M547" s="310"/>
      <c r="O547">
        <v>173</v>
      </c>
      <c r="P547" s="116">
        <f t="shared" ca="1" si="940"/>
        <v>0</v>
      </c>
      <c r="Q547" s="116">
        <f t="shared" ca="1" si="941"/>
        <v>0</v>
      </c>
      <c r="R547" s="116">
        <f t="shared" ca="1" si="942"/>
        <v>0</v>
      </c>
      <c r="S547" s="116">
        <f t="shared" ca="1" si="943"/>
        <v>0</v>
      </c>
      <c r="T547" s="116">
        <v>0</v>
      </c>
      <c r="U547" s="116">
        <f t="shared" ca="1" si="944"/>
        <v>-0.5</v>
      </c>
      <c r="V547" s="116">
        <f t="shared" ca="1" si="945"/>
        <v>0.5</v>
      </c>
      <c r="W547" s="116"/>
      <c r="X547" s="116"/>
      <c r="Y547" s="116"/>
      <c r="Z547" s="116"/>
    </row>
    <row r="548" spans="1:26" hidden="1" outlineLevel="1">
      <c r="A548">
        <f t="shared" ca="1" si="946"/>
        <v>2</v>
      </c>
      <c r="B548" t="str">
        <f t="shared" ca="1" si="939"/>
        <v>EP2 LPD1 LPS2 LPM1</v>
      </c>
      <c r="C548" s="312">
        <f ca="1">IF($A548&lt;&gt;$A547,1,MOD(C547-1+(COUNTIFS(D$373:$N$373,$A548)=COUNTIFS(D548:$N548,1)),C$372)+1)</f>
        <v>2</v>
      </c>
      <c r="D548" s="310">
        <f ca="1">IF($A548&lt;&gt;D$373,0,IF($A548&lt;&gt;$A547,1,MOD(D547-1+(COUNTIFS(E$373:$N$373,$A548)=COUNTIFS(E548:$N548,1)),D$372)+1))</f>
        <v>0</v>
      </c>
      <c r="E548" s="310">
        <f ca="1">IF($A548&lt;&gt;E$373,0,IF($A548&lt;&gt;$A547,1,MOD(E547-1+(COUNTIFS(F$373:$N$373,$A548)=COUNTIFS(F548:$N548,1)),E$372)+1))</f>
        <v>0</v>
      </c>
      <c r="F548" s="310">
        <f ca="1">IF($A548&lt;&gt;F$373,0,IF($A548&lt;&gt;$A547,1,MOD(F547-1+(COUNTIFS(G$373:$N$373,$A548)=COUNTIFS(G548:$N548,1)),F$372)+1))</f>
        <v>0</v>
      </c>
      <c r="G548" s="310">
        <f ca="1">IF($A548&lt;&gt;G$373,0,IF($A548&lt;&gt;$A547,1,MOD(G547-1+(COUNTIFS(H$373:$N$373,$A548)=COUNTIFS(H548:$N548,1)),G$372)+1))</f>
        <v>1</v>
      </c>
      <c r="H548" s="310">
        <f ca="1">IF($A548&lt;&gt;H$373,0,IF($A548&lt;&gt;$A547,1,MOD(H547-1+(COUNTIFS(I$373:$N$373,$A548)=COUNTIFS(I548:$N548,1)),H$372)+1))</f>
        <v>2</v>
      </c>
      <c r="I548" s="310">
        <f ca="1">IF($A548&lt;&gt;I$373,0,IF($A548&lt;&gt;$A547,1,MOD(I547-1+(COUNTIFS(N$373:$N$373,$A548)=COUNTIFS(N548:$N548,1)),I$372)+1))</f>
        <v>1</v>
      </c>
      <c r="J548" s="310"/>
      <c r="K548" s="310"/>
      <c r="L548" s="310"/>
      <c r="M548" s="310"/>
      <c r="O548">
        <v>174</v>
      </c>
      <c r="P548" s="116">
        <f t="shared" ca="1" si="940"/>
        <v>0</v>
      </c>
      <c r="Q548" s="116">
        <f t="shared" ca="1" si="941"/>
        <v>0</v>
      </c>
      <c r="R548" s="116">
        <f t="shared" ca="1" si="942"/>
        <v>0</v>
      </c>
      <c r="S548" s="116">
        <f t="shared" ca="1" si="943"/>
        <v>0</v>
      </c>
      <c r="T548" s="116">
        <v>0</v>
      </c>
      <c r="U548" s="116">
        <f t="shared" ca="1" si="944"/>
        <v>0</v>
      </c>
      <c r="V548" s="116">
        <f t="shared" ca="1" si="945"/>
        <v>-0.5</v>
      </c>
      <c r="W548" s="116"/>
      <c r="X548" s="116"/>
      <c r="Y548" s="116"/>
      <c r="Z548" s="116"/>
    </row>
    <row r="549" spans="1:26" hidden="1" outlineLevel="1">
      <c r="A549">
        <f t="shared" ca="1" si="946"/>
        <v>2</v>
      </c>
      <c r="B549" t="str">
        <f t="shared" ca="1" si="939"/>
        <v>EP2 LPD1 LPS2 LPM2</v>
      </c>
      <c r="C549" s="312">
        <f ca="1">IF($A549&lt;&gt;$A548,1,MOD(C548-1+(COUNTIFS(D$373:$N$373,$A549)=COUNTIFS(D549:$N549,1)),C$372)+1)</f>
        <v>2</v>
      </c>
      <c r="D549" s="310">
        <f ca="1">IF($A549&lt;&gt;D$373,0,IF($A549&lt;&gt;$A548,1,MOD(D548-1+(COUNTIFS(E$373:$N$373,$A549)=COUNTIFS(E549:$N549,1)),D$372)+1))</f>
        <v>0</v>
      </c>
      <c r="E549" s="310">
        <f ca="1">IF($A549&lt;&gt;E$373,0,IF($A549&lt;&gt;$A548,1,MOD(E548-1+(COUNTIFS(F$373:$N$373,$A549)=COUNTIFS(F549:$N549,1)),E$372)+1))</f>
        <v>0</v>
      </c>
      <c r="F549" s="310">
        <f ca="1">IF($A549&lt;&gt;F$373,0,IF($A549&lt;&gt;$A548,1,MOD(F548-1+(COUNTIFS(G$373:$N$373,$A549)=COUNTIFS(G549:$N549,1)),F$372)+1))</f>
        <v>0</v>
      </c>
      <c r="G549" s="310">
        <f ca="1">IF($A549&lt;&gt;G$373,0,IF($A549&lt;&gt;$A548,1,MOD(G548-1+(COUNTIFS(H$373:$N$373,$A549)=COUNTIFS(H549:$N549,1)),G$372)+1))</f>
        <v>1</v>
      </c>
      <c r="H549" s="310">
        <f ca="1">IF($A549&lt;&gt;H$373,0,IF($A549&lt;&gt;$A548,1,MOD(H548-1+(COUNTIFS(I$373:$N$373,$A549)=COUNTIFS(I549:$N549,1)),H$372)+1))</f>
        <v>2</v>
      </c>
      <c r="I549" s="310">
        <f ca="1">IF($A549&lt;&gt;I$373,0,IF($A549&lt;&gt;$A548,1,MOD(I548-1+(COUNTIFS(N$373:$N$373,$A549)=COUNTIFS(N549:$N549,1)),I$372)+1))</f>
        <v>2</v>
      </c>
      <c r="J549" s="310"/>
      <c r="K549" s="310"/>
      <c r="L549" s="310"/>
      <c r="M549" s="310"/>
      <c r="O549">
        <v>175</v>
      </c>
      <c r="P549" s="116">
        <f t="shared" ca="1" si="940"/>
        <v>0</v>
      </c>
      <c r="Q549" s="116">
        <f t="shared" ca="1" si="941"/>
        <v>0</v>
      </c>
      <c r="R549" s="116">
        <f t="shared" ca="1" si="942"/>
        <v>0</v>
      </c>
      <c r="S549" s="116">
        <f t="shared" ca="1" si="943"/>
        <v>0</v>
      </c>
      <c r="T549" s="116">
        <v>0</v>
      </c>
      <c r="U549" s="116">
        <f t="shared" ca="1" si="944"/>
        <v>0</v>
      </c>
      <c r="V549" s="116">
        <f t="shared" ca="1" si="945"/>
        <v>0</v>
      </c>
      <c r="W549" s="116"/>
      <c r="X549" s="116"/>
      <c r="Y549" s="116"/>
      <c r="Z549" s="116"/>
    </row>
    <row r="550" spans="1:26" hidden="1" outlineLevel="1">
      <c r="A550">
        <f t="shared" ca="1" si="946"/>
        <v>2</v>
      </c>
      <c r="B550" t="str">
        <f t="shared" ca="1" si="939"/>
        <v>EP2 LPD1 LPS2 LPM3</v>
      </c>
      <c r="C550" s="312">
        <f ca="1">IF($A550&lt;&gt;$A549,1,MOD(C549-1+(COUNTIFS(D$373:$N$373,$A550)=COUNTIFS(D550:$N550,1)),C$372)+1)</f>
        <v>2</v>
      </c>
      <c r="D550" s="310">
        <f ca="1">IF($A550&lt;&gt;D$373,0,IF($A550&lt;&gt;$A549,1,MOD(D549-1+(COUNTIFS(E$373:$N$373,$A550)=COUNTIFS(E550:$N550,1)),D$372)+1))</f>
        <v>0</v>
      </c>
      <c r="E550" s="310">
        <f ca="1">IF($A550&lt;&gt;E$373,0,IF($A550&lt;&gt;$A549,1,MOD(E549-1+(COUNTIFS(F$373:$N$373,$A550)=COUNTIFS(F550:$N550,1)),E$372)+1))</f>
        <v>0</v>
      </c>
      <c r="F550" s="310">
        <f ca="1">IF($A550&lt;&gt;F$373,0,IF($A550&lt;&gt;$A549,1,MOD(F549-1+(COUNTIFS(G$373:$N$373,$A550)=COUNTIFS(G550:$N550,1)),F$372)+1))</f>
        <v>0</v>
      </c>
      <c r="G550" s="310">
        <f ca="1">IF($A550&lt;&gt;G$373,0,IF($A550&lt;&gt;$A549,1,MOD(G549-1+(COUNTIFS(H$373:$N$373,$A550)=COUNTIFS(H550:$N550,1)),G$372)+1))</f>
        <v>1</v>
      </c>
      <c r="H550" s="310">
        <f ca="1">IF($A550&lt;&gt;H$373,0,IF($A550&lt;&gt;$A549,1,MOD(H549-1+(COUNTIFS(I$373:$N$373,$A550)=COUNTIFS(I550:$N550,1)),H$372)+1))</f>
        <v>2</v>
      </c>
      <c r="I550" s="310">
        <f ca="1">IF($A550&lt;&gt;I$373,0,IF($A550&lt;&gt;$A549,1,MOD(I549-1+(COUNTIFS(N$373:$N$373,$A550)=COUNTIFS(N550:$N550,1)),I$372)+1))</f>
        <v>3</v>
      </c>
      <c r="J550" s="310"/>
      <c r="K550" s="310"/>
      <c r="L550" s="310"/>
      <c r="M550" s="310"/>
      <c r="O550">
        <v>176</v>
      </c>
      <c r="P550" s="116">
        <f t="shared" ca="1" si="940"/>
        <v>0</v>
      </c>
      <c r="Q550" s="116">
        <f t="shared" ca="1" si="941"/>
        <v>0</v>
      </c>
      <c r="R550" s="116">
        <f t="shared" ca="1" si="942"/>
        <v>0</v>
      </c>
      <c r="S550" s="116">
        <f t="shared" ca="1" si="943"/>
        <v>0</v>
      </c>
      <c r="T550" s="116">
        <v>0</v>
      </c>
      <c r="U550" s="116">
        <f t="shared" ca="1" si="944"/>
        <v>0</v>
      </c>
      <c r="V550" s="116">
        <f t="shared" ca="1" si="945"/>
        <v>0.5</v>
      </c>
      <c r="W550" s="116"/>
      <c r="X550" s="116"/>
      <c r="Y550" s="116"/>
      <c r="Z550" s="116"/>
    </row>
    <row r="551" spans="1:26" hidden="1" outlineLevel="1">
      <c r="A551">
        <f t="shared" ca="1" si="946"/>
        <v>2</v>
      </c>
      <c r="B551" t="str">
        <f t="shared" ca="1" si="939"/>
        <v>EP2 LPD1 LPS3 LPM1</v>
      </c>
      <c r="C551" s="312">
        <f ca="1">IF($A551&lt;&gt;$A550,1,MOD(C550-1+(COUNTIFS(D$373:$N$373,$A551)=COUNTIFS(D551:$N551,1)),C$372)+1)</f>
        <v>2</v>
      </c>
      <c r="D551" s="310">
        <f ca="1">IF($A551&lt;&gt;D$373,0,IF($A551&lt;&gt;$A550,1,MOD(D550-1+(COUNTIFS(E$373:$N$373,$A551)=COUNTIFS(E551:$N551,1)),D$372)+1))</f>
        <v>0</v>
      </c>
      <c r="E551" s="310">
        <f ca="1">IF($A551&lt;&gt;E$373,0,IF($A551&lt;&gt;$A550,1,MOD(E550-1+(COUNTIFS(F$373:$N$373,$A551)=COUNTIFS(F551:$N551,1)),E$372)+1))</f>
        <v>0</v>
      </c>
      <c r="F551" s="310">
        <f ca="1">IF($A551&lt;&gt;F$373,0,IF($A551&lt;&gt;$A550,1,MOD(F550-1+(COUNTIFS(G$373:$N$373,$A551)=COUNTIFS(G551:$N551,1)),F$372)+1))</f>
        <v>0</v>
      </c>
      <c r="G551" s="310">
        <f ca="1">IF($A551&lt;&gt;G$373,0,IF($A551&lt;&gt;$A550,1,MOD(G550-1+(COUNTIFS(H$373:$N$373,$A551)=COUNTIFS(H551:$N551,1)),G$372)+1))</f>
        <v>1</v>
      </c>
      <c r="H551" s="310">
        <f ca="1">IF($A551&lt;&gt;H$373,0,IF($A551&lt;&gt;$A550,1,MOD(H550-1+(COUNTIFS(I$373:$N$373,$A551)=COUNTIFS(I551:$N551,1)),H$372)+1))</f>
        <v>3</v>
      </c>
      <c r="I551" s="310">
        <f ca="1">IF($A551&lt;&gt;I$373,0,IF($A551&lt;&gt;$A550,1,MOD(I550-1+(COUNTIFS(N$373:$N$373,$A551)=COUNTIFS(N551:$N551,1)),I$372)+1))</f>
        <v>1</v>
      </c>
      <c r="J551" s="310"/>
      <c r="K551" s="310"/>
      <c r="L551" s="310"/>
      <c r="M551" s="310"/>
      <c r="O551">
        <v>177</v>
      </c>
      <c r="P551" s="116">
        <f t="shared" ca="1" si="940"/>
        <v>0</v>
      </c>
      <c r="Q551" s="116">
        <f t="shared" ca="1" si="941"/>
        <v>0</v>
      </c>
      <c r="R551" s="116">
        <f t="shared" ca="1" si="942"/>
        <v>0</v>
      </c>
      <c r="S551" s="116">
        <f t="shared" ca="1" si="943"/>
        <v>0</v>
      </c>
      <c r="T551" s="116">
        <v>0</v>
      </c>
      <c r="U551" s="116">
        <f t="shared" ca="1" si="944"/>
        <v>0.5</v>
      </c>
      <c r="V551" s="116">
        <f t="shared" ca="1" si="945"/>
        <v>-0.5</v>
      </c>
      <c r="W551" s="116"/>
      <c r="X551" s="116"/>
      <c r="Y551" s="116"/>
      <c r="Z551" s="116"/>
    </row>
    <row r="552" spans="1:26" hidden="1" outlineLevel="1">
      <c r="A552">
        <f t="shared" ca="1" si="946"/>
        <v>2</v>
      </c>
      <c r="B552" t="str">
        <f t="shared" ca="1" si="939"/>
        <v>EP2 LPD1 LPS3 LPM2</v>
      </c>
      <c r="C552" s="312">
        <f ca="1">IF($A552&lt;&gt;$A551,1,MOD(C551-1+(COUNTIFS(D$373:$N$373,$A552)=COUNTIFS(D552:$N552,1)),C$372)+1)</f>
        <v>2</v>
      </c>
      <c r="D552" s="310">
        <f ca="1">IF($A552&lt;&gt;D$373,0,IF($A552&lt;&gt;$A551,1,MOD(D551-1+(COUNTIFS(E$373:$N$373,$A552)=COUNTIFS(E552:$N552,1)),D$372)+1))</f>
        <v>0</v>
      </c>
      <c r="E552" s="310">
        <f ca="1">IF($A552&lt;&gt;E$373,0,IF($A552&lt;&gt;$A551,1,MOD(E551-1+(COUNTIFS(F$373:$N$373,$A552)=COUNTIFS(F552:$N552,1)),E$372)+1))</f>
        <v>0</v>
      </c>
      <c r="F552" s="310">
        <f ca="1">IF($A552&lt;&gt;F$373,0,IF($A552&lt;&gt;$A551,1,MOD(F551-1+(COUNTIFS(G$373:$N$373,$A552)=COUNTIFS(G552:$N552,1)),F$372)+1))</f>
        <v>0</v>
      </c>
      <c r="G552" s="310">
        <f ca="1">IF($A552&lt;&gt;G$373,0,IF($A552&lt;&gt;$A551,1,MOD(G551-1+(COUNTIFS(H$373:$N$373,$A552)=COUNTIFS(H552:$N552,1)),G$372)+1))</f>
        <v>1</v>
      </c>
      <c r="H552" s="310">
        <f ca="1">IF($A552&lt;&gt;H$373,0,IF($A552&lt;&gt;$A551,1,MOD(H551-1+(COUNTIFS(I$373:$N$373,$A552)=COUNTIFS(I552:$N552,1)),H$372)+1))</f>
        <v>3</v>
      </c>
      <c r="I552" s="310">
        <f ca="1">IF($A552&lt;&gt;I$373,0,IF($A552&lt;&gt;$A551,1,MOD(I551-1+(COUNTIFS(N$373:$N$373,$A552)=COUNTIFS(N552:$N552,1)),I$372)+1))</f>
        <v>2</v>
      </c>
      <c r="J552" s="310"/>
      <c r="K552" s="310"/>
      <c r="L552" s="310"/>
      <c r="M552" s="310"/>
      <c r="O552">
        <v>178</v>
      </c>
      <c r="P552" s="116">
        <f t="shared" ca="1" si="940"/>
        <v>0</v>
      </c>
      <c r="Q552" s="116">
        <f t="shared" ca="1" si="941"/>
        <v>0</v>
      </c>
      <c r="R552" s="116">
        <f t="shared" ca="1" si="942"/>
        <v>0</v>
      </c>
      <c r="S552" s="116">
        <f t="shared" ca="1" si="943"/>
        <v>0</v>
      </c>
      <c r="T552" s="116">
        <v>0</v>
      </c>
      <c r="U552" s="116">
        <f t="shared" ca="1" si="944"/>
        <v>0.5</v>
      </c>
      <c r="V552" s="116">
        <f t="shared" ca="1" si="945"/>
        <v>0</v>
      </c>
      <c r="W552" s="116"/>
      <c r="X552" s="116"/>
      <c r="Y552" s="116"/>
      <c r="Z552" s="116"/>
    </row>
    <row r="553" spans="1:26" hidden="1" outlineLevel="1">
      <c r="A553">
        <f t="shared" ca="1" si="946"/>
        <v>2</v>
      </c>
      <c r="B553" t="str">
        <f t="shared" ca="1" si="939"/>
        <v>EP2 LPD1 LPS3 LPM3</v>
      </c>
      <c r="C553" s="312">
        <f ca="1">IF($A553&lt;&gt;$A552,1,MOD(C552-1+(COUNTIFS(D$373:$N$373,$A553)=COUNTIFS(D553:$N553,1)),C$372)+1)</f>
        <v>2</v>
      </c>
      <c r="D553" s="310">
        <f ca="1">IF($A553&lt;&gt;D$373,0,IF($A553&lt;&gt;$A552,1,MOD(D552-1+(COUNTIFS(E$373:$N$373,$A553)=COUNTIFS(E553:$N553,1)),D$372)+1))</f>
        <v>0</v>
      </c>
      <c r="E553" s="310">
        <f ca="1">IF($A553&lt;&gt;E$373,0,IF($A553&lt;&gt;$A552,1,MOD(E552-1+(COUNTIFS(F$373:$N$373,$A553)=COUNTIFS(F553:$N553,1)),E$372)+1))</f>
        <v>0</v>
      </c>
      <c r="F553" s="310">
        <f ca="1">IF($A553&lt;&gt;F$373,0,IF($A553&lt;&gt;$A552,1,MOD(F552-1+(COUNTIFS(G$373:$N$373,$A553)=COUNTIFS(G553:$N553,1)),F$372)+1))</f>
        <v>0</v>
      </c>
      <c r="G553" s="310">
        <f ca="1">IF($A553&lt;&gt;G$373,0,IF($A553&lt;&gt;$A552,1,MOD(G552-1+(COUNTIFS(H$373:$N$373,$A553)=COUNTIFS(H553:$N553,1)),G$372)+1))</f>
        <v>1</v>
      </c>
      <c r="H553" s="310">
        <f ca="1">IF($A553&lt;&gt;H$373,0,IF($A553&lt;&gt;$A552,1,MOD(H552-1+(COUNTIFS(I$373:$N$373,$A553)=COUNTIFS(I553:$N553,1)),H$372)+1))</f>
        <v>3</v>
      </c>
      <c r="I553" s="310">
        <f ca="1">IF($A553&lt;&gt;I$373,0,IF($A553&lt;&gt;$A552,1,MOD(I552-1+(COUNTIFS(N$373:$N$373,$A553)=COUNTIFS(N553:$N553,1)),I$372)+1))</f>
        <v>3</v>
      </c>
      <c r="J553" s="310"/>
      <c r="K553" s="310"/>
      <c r="L553" s="310"/>
      <c r="M553" s="310"/>
      <c r="O553">
        <v>179</v>
      </c>
      <c r="P553" s="116">
        <f t="shared" ca="1" si="940"/>
        <v>0</v>
      </c>
      <c r="Q553" s="116">
        <f t="shared" ca="1" si="941"/>
        <v>0</v>
      </c>
      <c r="R553" s="116">
        <f t="shared" ca="1" si="942"/>
        <v>0</v>
      </c>
      <c r="S553" s="116">
        <f t="shared" ca="1" si="943"/>
        <v>0</v>
      </c>
      <c r="T553" s="116">
        <v>0</v>
      </c>
      <c r="U553" s="116">
        <f t="shared" ca="1" si="944"/>
        <v>0.5</v>
      </c>
      <c r="V553" s="116">
        <f t="shared" ca="1" si="945"/>
        <v>0.5</v>
      </c>
      <c r="W553" s="116"/>
      <c r="X553" s="116"/>
      <c r="Y553" s="116"/>
      <c r="Z553" s="116"/>
    </row>
    <row r="554" spans="1:26" hidden="1" outlineLevel="1">
      <c r="A554">
        <f t="shared" ca="1" si="946"/>
        <v>2</v>
      </c>
      <c r="B554" t="str">
        <f t="shared" ca="1" si="939"/>
        <v>EP3 LPD1 LPS1 LPM1</v>
      </c>
      <c r="C554" s="312">
        <f ca="1">IF($A554&lt;&gt;$A553,1,MOD(C553-1+(COUNTIFS(D$373:$N$373,$A554)=COUNTIFS(D554:$N554,1)),C$372)+1)</f>
        <v>3</v>
      </c>
      <c r="D554" s="310">
        <f ca="1">IF($A554&lt;&gt;D$373,0,IF($A554&lt;&gt;$A553,1,MOD(D553-1+(COUNTIFS(E$373:$N$373,$A554)=COUNTIFS(E554:$N554,1)),D$372)+1))</f>
        <v>0</v>
      </c>
      <c r="E554" s="310">
        <f ca="1">IF($A554&lt;&gt;E$373,0,IF($A554&lt;&gt;$A553,1,MOD(E553-1+(COUNTIFS(F$373:$N$373,$A554)=COUNTIFS(F554:$N554,1)),E$372)+1))</f>
        <v>0</v>
      </c>
      <c r="F554" s="310">
        <f ca="1">IF($A554&lt;&gt;F$373,0,IF($A554&lt;&gt;$A553,1,MOD(F553-1+(COUNTIFS(G$373:$N$373,$A554)=COUNTIFS(G554:$N554,1)),F$372)+1))</f>
        <v>0</v>
      </c>
      <c r="G554" s="310">
        <f ca="1">IF($A554&lt;&gt;G$373,0,IF($A554&lt;&gt;$A553,1,MOD(G553-1+(COUNTIFS(H$373:$N$373,$A554)=COUNTIFS(H554:$N554,1)),G$372)+1))</f>
        <v>1</v>
      </c>
      <c r="H554" s="310">
        <f ca="1">IF($A554&lt;&gt;H$373,0,IF($A554&lt;&gt;$A553,1,MOD(H553-1+(COUNTIFS(I$373:$N$373,$A554)=COUNTIFS(I554:$N554,1)),H$372)+1))</f>
        <v>1</v>
      </c>
      <c r="I554" s="310">
        <f ca="1">IF($A554&lt;&gt;I$373,0,IF($A554&lt;&gt;$A553,1,MOD(I553-1+(COUNTIFS(N$373:$N$373,$A554)=COUNTIFS(N554:$N554,1)),I$372)+1))</f>
        <v>1</v>
      </c>
      <c r="J554" s="310"/>
      <c r="K554" s="310"/>
      <c r="L554" s="310"/>
      <c r="M554" s="310"/>
      <c r="O554">
        <v>180</v>
      </c>
      <c r="P554" s="116">
        <f t="shared" ca="1" si="940"/>
        <v>0.5</v>
      </c>
      <c r="Q554" s="116">
        <f t="shared" ca="1" si="941"/>
        <v>0</v>
      </c>
      <c r="R554" s="116">
        <f t="shared" ca="1" si="942"/>
        <v>0</v>
      </c>
      <c r="S554" s="116">
        <f t="shared" ca="1" si="943"/>
        <v>0</v>
      </c>
      <c r="T554" s="116">
        <v>0</v>
      </c>
      <c r="U554" s="116">
        <f t="shared" ca="1" si="944"/>
        <v>-0.5</v>
      </c>
      <c r="V554" s="116">
        <f t="shared" ca="1" si="945"/>
        <v>-0.5</v>
      </c>
      <c r="W554" s="116"/>
      <c r="X554" s="116"/>
      <c r="Y554" s="116"/>
      <c r="Z554" s="116"/>
    </row>
    <row r="555" spans="1:26" hidden="1" outlineLevel="1">
      <c r="A555">
        <f t="shared" ca="1" si="946"/>
        <v>2</v>
      </c>
      <c r="B555" t="str">
        <f t="shared" ca="1" si="939"/>
        <v>EP3 LPD1 LPS1 LPM2</v>
      </c>
      <c r="C555" s="312">
        <f ca="1">IF($A555&lt;&gt;$A554,1,MOD(C554-1+(COUNTIFS(D$373:$N$373,$A555)=COUNTIFS(D555:$N555,1)),C$372)+1)</f>
        <v>3</v>
      </c>
      <c r="D555" s="310">
        <f ca="1">IF($A555&lt;&gt;D$373,0,IF($A555&lt;&gt;$A554,1,MOD(D554-1+(COUNTIFS(E$373:$N$373,$A555)=COUNTIFS(E555:$N555,1)),D$372)+1))</f>
        <v>0</v>
      </c>
      <c r="E555" s="310">
        <f ca="1">IF($A555&lt;&gt;E$373,0,IF($A555&lt;&gt;$A554,1,MOD(E554-1+(COUNTIFS(F$373:$N$373,$A555)=COUNTIFS(F555:$N555,1)),E$372)+1))</f>
        <v>0</v>
      </c>
      <c r="F555" s="310">
        <f ca="1">IF($A555&lt;&gt;F$373,0,IF($A555&lt;&gt;$A554,1,MOD(F554-1+(COUNTIFS(G$373:$N$373,$A555)=COUNTIFS(G555:$N555,1)),F$372)+1))</f>
        <v>0</v>
      </c>
      <c r="G555" s="310">
        <f ca="1">IF($A555&lt;&gt;G$373,0,IF($A555&lt;&gt;$A554,1,MOD(G554-1+(COUNTIFS(H$373:$N$373,$A555)=COUNTIFS(H555:$N555,1)),G$372)+1))</f>
        <v>1</v>
      </c>
      <c r="H555" s="310">
        <f ca="1">IF($A555&lt;&gt;H$373,0,IF($A555&lt;&gt;$A554,1,MOD(H554-1+(COUNTIFS(I$373:$N$373,$A555)=COUNTIFS(I555:$N555,1)),H$372)+1))</f>
        <v>1</v>
      </c>
      <c r="I555" s="310">
        <f ca="1">IF($A555&lt;&gt;I$373,0,IF($A555&lt;&gt;$A554,1,MOD(I554-1+(COUNTIFS(N$373:$N$373,$A555)=COUNTIFS(N555:$N555,1)),I$372)+1))</f>
        <v>2</v>
      </c>
      <c r="J555" s="310"/>
      <c r="K555" s="310"/>
      <c r="L555" s="310"/>
      <c r="M555" s="310"/>
      <c r="O555">
        <v>181</v>
      </c>
      <c r="P555" s="116">
        <f t="shared" ca="1" si="940"/>
        <v>0.5</v>
      </c>
      <c r="Q555" s="116">
        <f t="shared" ca="1" si="941"/>
        <v>0</v>
      </c>
      <c r="R555" s="116">
        <f t="shared" ca="1" si="942"/>
        <v>0</v>
      </c>
      <c r="S555" s="116">
        <f t="shared" ca="1" si="943"/>
        <v>0</v>
      </c>
      <c r="T555" s="116">
        <v>0</v>
      </c>
      <c r="U555" s="116">
        <f t="shared" ca="1" si="944"/>
        <v>-0.5</v>
      </c>
      <c r="V555" s="116">
        <f t="shared" ca="1" si="945"/>
        <v>0</v>
      </c>
      <c r="W555" s="116"/>
      <c r="X555" s="116"/>
      <c r="Y555" s="116"/>
      <c r="Z555" s="116"/>
    </row>
    <row r="556" spans="1:26" hidden="1" outlineLevel="1">
      <c r="A556">
        <f t="shared" ca="1" si="946"/>
        <v>2</v>
      </c>
      <c r="B556" t="str">
        <f t="shared" ca="1" si="939"/>
        <v>EP3 LPD1 LPS1 LPM3</v>
      </c>
      <c r="C556" s="312">
        <f ca="1">IF($A556&lt;&gt;$A555,1,MOD(C555-1+(COUNTIFS(D$373:$N$373,$A556)=COUNTIFS(D556:$N556,1)),C$372)+1)</f>
        <v>3</v>
      </c>
      <c r="D556" s="310">
        <f ca="1">IF($A556&lt;&gt;D$373,0,IF($A556&lt;&gt;$A555,1,MOD(D555-1+(COUNTIFS(E$373:$N$373,$A556)=COUNTIFS(E556:$N556,1)),D$372)+1))</f>
        <v>0</v>
      </c>
      <c r="E556" s="310">
        <f ca="1">IF($A556&lt;&gt;E$373,0,IF($A556&lt;&gt;$A555,1,MOD(E555-1+(COUNTIFS(F$373:$N$373,$A556)=COUNTIFS(F556:$N556,1)),E$372)+1))</f>
        <v>0</v>
      </c>
      <c r="F556" s="310">
        <f ca="1">IF($A556&lt;&gt;F$373,0,IF($A556&lt;&gt;$A555,1,MOD(F555-1+(COUNTIFS(G$373:$N$373,$A556)=COUNTIFS(G556:$N556,1)),F$372)+1))</f>
        <v>0</v>
      </c>
      <c r="G556" s="310">
        <f ca="1">IF($A556&lt;&gt;G$373,0,IF($A556&lt;&gt;$A555,1,MOD(G555-1+(COUNTIFS(H$373:$N$373,$A556)=COUNTIFS(H556:$N556,1)),G$372)+1))</f>
        <v>1</v>
      </c>
      <c r="H556" s="310">
        <f ca="1">IF($A556&lt;&gt;H$373,0,IF($A556&lt;&gt;$A555,1,MOD(H555-1+(COUNTIFS(I$373:$N$373,$A556)=COUNTIFS(I556:$N556,1)),H$372)+1))</f>
        <v>1</v>
      </c>
      <c r="I556" s="310">
        <f ca="1">IF($A556&lt;&gt;I$373,0,IF($A556&lt;&gt;$A555,1,MOD(I555-1+(COUNTIFS(N$373:$N$373,$A556)=COUNTIFS(N556:$N556,1)),I$372)+1))</f>
        <v>3</v>
      </c>
      <c r="J556" s="310"/>
      <c r="K556" s="310"/>
      <c r="L556" s="310"/>
      <c r="M556" s="310"/>
      <c r="O556">
        <v>182</v>
      </c>
      <c r="P556" s="116">
        <f t="shared" ca="1" si="940"/>
        <v>0.5</v>
      </c>
      <c r="Q556" s="116">
        <f t="shared" ca="1" si="941"/>
        <v>0</v>
      </c>
      <c r="R556" s="116">
        <f t="shared" ca="1" si="942"/>
        <v>0</v>
      </c>
      <c r="S556" s="116">
        <f t="shared" ca="1" si="943"/>
        <v>0</v>
      </c>
      <c r="T556" s="116">
        <v>0</v>
      </c>
      <c r="U556" s="116">
        <f t="shared" ca="1" si="944"/>
        <v>-0.5</v>
      </c>
      <c r="V556" s="116">
        <f t="shared" ca="1" si="945"/>
        <v>0.5</v>
      </c>
      <c r="W556" s="116"/>
      <c r="X556" s="116"/>
      <c r="Y556" s="116"/>
      <c r="Z556" s="116"/>
    </row>
    <row r="557" spans="1:26" hidden="1" outlineLevel="1">
      <c r="A557">
        <f t="shared" ca="1" si="946"/>
        <v>2</v>
      </c>
      <c r="B557" t="str">
        <f t="shared" ca="1" si="939"/>
        <v>EP3 LPD1 LPS2 LPM1</v>
      </c>
      <c r="C557" s="312">
        <f ca="1">IF($A557&lt;&gt;$A556,1,MOD(C556-1+(COUNTIFS(D$373:$N$373,$A557)=COUNTIFS(D557:$N557,1)),C$372)+1)</f>
        <v>3</v>
      </c>
      <c r="D557" s="310">
        <f ca="1">IF($A557&lt;&gt;D$373,0,IF($A557&lt;&gt;$A556,1,MOD(D556-1+(COUNTIFS(E$373:$N$373,$A557)=COUNTIFS(E557:$N557,1)),D$372)+1))</f>
        <v>0</v>
      </c>
      <c r="E557" s="310">
        <f ca="1">IF($A557&lt;&gt;E$373,0,IF($A557&lt;&gt;$A556,1,MOD(E556-1+(COUNTIFS(F$373:$N$373,$A557)=COUNTIFS(F557:$N557,1)),E$372)+1))</f>
        <v>0</v>
      </c>
      <c r="F557" s="310">
        <f ca="1">IF($A557&lt;&gt;F$373,0,IF($A557&lt;&gt;$A556,1,MOD(F556-1+(COUNTIFS(G$373:$N$373,$A557)=COUNTIFS(G557:$N557,1)),F$372)+1))</f>
        <v>0</v>
      </c>
      <c r="G557" s="310">
        <f ca="1">IF($A557&lt;&gt;G$373,0,IF($A557&lt;&gt;$A556,1,MOD(G556-1+(COUNTIFS(H$373:$N$373,$A557)=COUNTIFS(H557:$N557,1)),G$372)+1))</f>
        <v>1</v>
      </c>
      <c r="H557" s="310">
        <f ca="1">IF($A557&lt;&gt;H$373,0,IF($A557&lt;&gt;$A556,1,MOD(H556-1+(COUNTIFS(I$373:$N$373,$A557)=COUNTIFS(I557:$N557,1)),H$372)+1))</f>
        <v>2</v>
      </c>
      <c r="I557" s="310">
        <f ca="1">IF($A557&lt;&gt;I$373,0,IF($A557&lt;&gt;$A556,1,MOD(I556-1+(COUNTIFS(N$373:$N$373,$A557)=COUNTIFS(N557:$N557,1)),I$372)+1))</f>
        <v>1</v>
      </c>
      <c r="J557" s="310"/>
      <c r="K557" s="310"/>
      <c r="L557" s="310"/>
      <c r="M557" s="310"/>
      <c r="O557">
        <v>183</v>
      </c>
      <c r="P557" s="116">
        <f t="shared" ca="1" si="940"/>
        <v>0.5</v>
      </c>
      <c r="Q557" s="116">
        <f t="shared" ca="1" si="941"/>
        <v>0</v>
      </c>
      <c r="R557" s="116">
        <f t="shared" ca="1" si="942"/>
        <v>0</v>
      </c>
      <c r="S557" s="116">
        <f t="shared" ca="1" si="943"/>
        <v>0</v>
      </c>
      <c r="T557" s="116">
        <v>0</v>
      </c>
      <c r="U557" s="116">
        <f t="shared" ca="1" si="944"/>
        <v>0</v>
      </c>
      <c r="V557" s="116">
        <f t="shared" ca="1" si="945"/>
        <v>-0.5</v>
      </c>
      <c r="W557" s="116"/>
      <c r="X557" s="116"/>
      <c r="Y557" s="116"/>
      <c r="Z557" s="116"/>
    </row>
    <row r="558" spans="1:26" hidden="1" outlineLevel="1">
      <c r="A558">
        <f t="shared" ca="1" si="946"/>
        <v>2</v>
      </c>
      <c r="B558" t="str">
        <f t="shared" ca="1" si="939"/>
        <v>EP3 LPD1 LPS2 LPM2</v>
      </c>
      <c r="C558" s="312">
        <f ca="1">IF($A558&lt;&gt;$A557,1,MOD(C557-1+(COUNTIFS(D$373:$N$373,$A558)=COUNTIFS(D558:$N558,1)),C$372)+1)</f>
        <v>3</v>
      </c>
      <c r="D558" s="310">
        <f ca="1">IF($A558&lt;&gt;D$373,0,IF($A558&lt;&gt;$A557,1,MOD(D557-1+(COUNTIFS(E$373:$N$373,$A558)=COUNTIFS(E558:$N558,1)),D$372)+1))</f>
        <v>0</v>
      </c>
      <c r="E558" s="310">
        <f ca="1">IF($A558&lt;&gt;E$373,0,IF($A558&lt;&gt;$A557,1,MOD(E557-1+(COUNTIFS(F$373:$N$373,$A558)=COUNTIFS(F558:$N558,1)),E$372)+1))</f>
        <v>0</v>
      </c>
      <c r="F558" s="310">
        <f ca="1">IF($A558&lt;&gt;F$373,0,IF($A558&lt;&gt;$A557,1,MOD(F557-1+(COUNTIFS(G$373:$N$373,$A558)=COUNTIFS(G558:$N558,1)),F$372)+1))</f>
        <v>0</v>
      </c>
      <c r="G558" s="310">
        <f ca="1">IF($A558&lt;&gt;G$373,0,IF($A558&lt;&gt;$A557,1,MOD(G557-1+(COUNTIFS(H$373:$N$373,$A558)=COUNTIFS(H558:$N558,1)),G$372)+1))</f>
        <v>1</v>
      </c>
      <c r="H558" s="310">
        <f ca="1">IF($A558&lt;&gt;H$373,0,IF($A558&lt;&gt;$A557,1,MOD(H557-1+(COUNTIFS(I$373:$N$373,$A558)=COUNTIFS(I558:$N558,1)),H$372)+1))</f>
        <v>2</v>
      </c>
      <c r="I558" s="310">
        <f ca="1">IF($A558&lt;&gt;I$373,0,IF($A558&lt;&gt;$A557,1,MOD(I557-1+(COUNTIFS(N$373:$N$373,$A558)=COUNTIFS(N558:$N558,1)),I$372)+1))</f>
        <v>2</v>
      </c>
      <c r="J558" s="310"/>
      <c r="K558" s="310"/>
      <c r="L558" s="310"/>
      <c r="M558" s="310"/>
      <c r="O558">
        <v>184</v>
      </c>
      <c r="P558" s="116">
        <f t="shared" ca="1" si="940"/>
        <v>0.5</v>
      </c>
      <c r="Q558" s="116">
        <f t="shared" ca="1" si="941"/>
        <v>0</v>
      </c>
      <c r="R558" s="116">
        <f t="shared" ca="1" si="942"/>
        <v>0</v>
      </c>
      <c r="S558" s="116">
        <f t="shared" ca="1" si="943"/>
        <v>0</v>
      </c>
      <c r="T558" s="116">
        <v>0</v>
      </c>
      <c r="U558" s="116">
        <f t="shared" ca="1" si="944"/>
        <v>0</v>
      </c>
      <c r="V558" s="116">
        <f t="shared" ca="1" si="945"/>
        <v>0</v>
      </c>
      <c r="W558" s="116"/>
      <c r="X558" s="116"/>
      <c r="Y558" s="116"/>
      <c r="Z558" s="116"/>
    </row>
    <row r="559" spans="1:26" hidden="1" outlineLevel="1">
      <c r="A559">
        <f t="shared" ca="1" si="946"/>
        <v>2</v>
      </c>
      <c r="B559" t="str">
        <f t="shared" ca="1" si="939"/>
        <v>EP3 LPD1 LPS2 LPM3</v>
      </c>
      <c r="C559" s="312">
        <f ca="1">IF($A559&lt;&gt;$A558,1,MOD(C558-1+(COUNTIFS(D$373:$N$373,$A559)=COUNTIFS(D559:$N559,1)),C$372)+1)</f>
        <v>3</v>
      </c>
      <c r="D559" s="310">
        <f ca="1">IF($A559&lt;&gt;D$373,0,IF($A559&lt;&gt;$A558,1,MOD(D558-1+(COUNTIFS(E$373:$N$373,$A559)=COUNTIFS(E559:$N559,1)),D$372)+1))</f>
        <v>0</v>
      </c>
      <c r="E559" s="310">
        <f ca="1">IF($A559&lt;&gt;E$373,0,IF($A559&lt;&gt;$A558,1,MOD(E558-1+(COUNTIFS(F$373:$N$373,$A559)=COUNTIFS(F559:$N559,1)),E$372)+1))</f>
        <v>0</v>
      </c>
      <c r="F559" s="310">
        <f ca="1">IF($A559&lt;&gt;F$373,0,IF($A559&lt;&gt;$A558,1,MOD(F558-1+(COUNTIFS(G$373:$N$373,$A559)=COUNTIFS(G559:$N559,1)),F$372)+1))</f>
        <v>0</v>
      </c>
      <c r="G559" s="310">
        <f ca="1">IF($A559&lt;&gt;G$373,0,IF($A559&lt;&gt;$A558,1,MOD(G558-1+(COUNTIFS(H$373:$N$373,$A559)=COUNTIFS(H559:$N559,1)),G$372)+1))</f>
        <v>1</v>
      </c>
      <c r="H559" s="310">
        <f ca="1">IF($A559&lt;&gt;H$373,0,IF($A559&lt;&gt;$A558,1,MOD(H558-1+(COUNTIFS(I$373:$N$373,$A559)=COUNTIFS(I559:$N559,1)),H$372)+1))</f>
        <v>2</v>
      </c>
      <c r="I559" s="310">
        <f ca="1">IF($A559&lt;&gt;I$373,0,IF($A559&lt;&gt;$A558,1,MOD(I558-1+(COUNTIFS(N$373:$N$373,$A559)=COUNTIFS(N559:$N559,1)),I$372)+1))</f>
        <v>3</v>
      </c>
      <c r="J559" s="310"/>
      <c r="K559" s="310"/>
      <c r="L559" s="310"/>
      <c r="M559" s="310"/>
      <c r="O559">
        <v>185</v>
      </c>
      <c r="P559" s="116">
        <f t="shared" ca="1" si="940"/>
        <v>0.5</v>
      </c>
      <c r="Q559" s="116">
        <f t="shared" ca="1" si="941"/>
        <v>0</v>
      </c>
      <c r="R559" s="116">
        <f t="shared" ca="1" si="942"/>
        <v>0</v>
      </c>
      <c r="S559" s="116">
        <f t="shared" ca="1" si="943"/>
        <v>0</v>
      </c>
      <c r="T559" s="116">
        <v>0</v>
      </c>
      <c r="U559" s="116">
        <f t="shared" ca="1" si="944"/>
        <v>0</v>
      </c>
      <c r="V559" s="116">
        <f t="shared" ca="1" si="945"/>
        <v>0.5</v>
      </c>
      <c r="W559" s="116"/>
      <c r="X559" s="116"/>
      <c r="Y559" s="116"/>
      <c r="Z559" s="116"/>
    </row>
    <row r="560" spans="1:26" hidden="1" outlineLevel="1">
      <c r="A560">
        <f t="shared" ca="1" si="946"/>
        <v>2</v>
      </c>
      <c r="B560" t="str">
        <f t="shared" ca="1" si="939"/>
        <v>EP3 LPD1 LPS3 LPM1</v>
      </c>
      <c r="C560" s="312">
        <f ca="1">IF($A560&lt;&gt;$A559,1,MOD(C559-1+(COUNTIFS(D$373:$N$373,$A560)=COUNTIFS(D560:$N560,1)),C$372)+1)</f>
        <v>3</v>
      </c>
      <c r="D560" s="310">
        <f ca="1">IF($A560&lt;&gt;D$373,0,IF($A560&lt;&gt;$A559,1,MOD(D559-1+(COUNTIFS(E$373:$N$373,$A560)=COUNTIFS(E560:$N560,1)),D$372)+1))</f>
        <v>0</v>
      </c>
      <c r="E560" s="310">
        <f ca="1">IF($A560&lt;&gt;E$373,0,IF($A560&lt;&gt;$A559,1,MOD(E559-1+(COUNTIFS(F$373:$N$373,$A560)=COUNTIFS(F560:$N560,1)),E$372)+1))</f>
        <v>0</v>
      </c>
      <c r="F560" s="310">
        <f ca="1">IF($A560&lt;&gt;F$373,0,IF($A560&lt;&gt;$A559,1,MOD(F559-1+(COUNTIFS(G$373:$N$373,$A560)=COUNTIFS(G560:$N560,1)),F$372)+1))</f>
        <v>0</v>
      </c>
      <c r="G560" s="310">
        <f ca="1">IF($A560&lt;&gt;G$373,0,IF($A560&lt;&gt;$A559,1,MOD(G559-1+(COUNTIFS(H$373:$N$373,$A560)=COUNTIFS(H560:$N560,1)),G$372)+1))</f>
        <v>1</v>
      </c>
      <c r="H560" s="310">
        <f ca="1">IF($A560&lt;&gt;H$373,0,IF($A560&lt;&gt;$A559,1,MOD(H559-1+(COUNTIFS(I$373:$N$373,$A560)=COUNTIFS(I560:$N560,1)),H$372)+1))</f>
        <v>3</v>
      </c>
      <c r="I560" s="310">
        <f ca="1">IF($A560&lt;&gt;I$373,0,IF($A560&lt;&gt;$A559,1,MOD(I559-1+(COUNTIFS(N$373:$N$373,$A560)=COUNTIFS(N560:$N560,1)),I$372)+1))</f>
        <v>1</v>
      </c>
      <c r="J560" s="310"/>
      <c r="K560" s="310"/>
      <c r="L560" s="310"/>
      <c r="M560" s="310"/>
      <c r="O560">
        <v>186</v>
      </c>
      <c r="P560" s="116">
        <f t="shared" ca="1" si="940"/>
        <v>0.5</v>
      </c>
      <c r="Q560" s="116">
        <f t="shared" ca="1" si="941"/>
        <v>0</v>
      </c>
      <c r="R560" s="116">
        <f t="shared" ca="1" si="942"/>
        <v>0</v>
      </c>
      <c r="S560" s="116">
        <f t="shared" ca="1" si="943"/>
        <v>0</v>
      </c>
      <c r="T560" s="116">
        <v>0</v>
      </c>
      <c r="U560" s="116">
        <f t="shared" ca="1" si="944"/>
        <v>0.5</v>
      </c>
      <c r="V560" s="116">
        <f t="shared" ca="1" si="945"/>
        <v>-0.5</v>
      </c>
      <c r="W560" s="116"/>
      <c r="X560" s="116"/>
      <c r="Y560" s="116"/>
      <c r="Z560" s="116"/>
    </row>
    <row r="561" spans="1:26" hidden="1" outlineLevel="1">
      <c r="A561">
        <f t="shared" ca="1" si="946"/>
        <v>2</v>
      </c>
      <c r="B561" t="str">
        <f t="shared" ca="1" si="939"/>
        <v>EP3 LPD1 LPS3 LPM2</v>
      </c>
      <c r="C561" s="312">
        <f ca="1">IF($A561&lt;&gt;$A560,1,MOD(C560-1+(COUNTIFS(D$373:$N$373,$A561)=COUNTIFS(D561:$N561,1)),C$372)+1)</f>
        <v>3</v>
      </c>
      <c r="D561" s="310">
        <f ca="1">IF($A561&lt;&gt;D$373,0,IF($A561&lt;&gt;$A560,1,MOD(D560-1+(COUNTIFS(E$373:$N$373,$A561)=COUNTIFS(E561:$N561,1)),D$372)+1))</f>
        <v>0</v>
      </c>
      <c r="E561" s="310">
        <f ca="1">IF($A561&lt;&gt;E$373,0,IF($A561&lt;&gt;$A560,1,MOD(E560-1+(COUNTIFS(F$373:$N$373,$A561)=COUNTIFS(F561:$N561,1)),E$372)+1))</f>
        <v>0</v>
      </c>
      <c r="F561" s="310">
        <f ca="1">IF($A561&lt;&gt;F$373,0,IF($A561&lt;&gt;$A560,1,MOD(F560-1+(COUNTIFS(G$373:$N$373,$A561)=COUNTIFS(G561:$N561,1)),F$372)+1))</f>
        <v>0</v>
      </c>
      <c r="G561" s="310">
        <f ca="1">IF($A561&lt;&gt;G$373,0,IF($A561&lt;&gt;$A560,1,MOD(G560-1+(COUNTIFS(H$373:$N$373,$A561)=COUNTIFS(H561:$N561,1)),G$372)+1))</f>
        <v>1</v>
      </c>
      <c r="H561" s="310">
        <f ca="1">IF($A561&lt;&gt;H$373,0,IF($A561&lt;&gt;$A560,1,MOD(H560-1+(COUNTIFS(I$373:$N$373,$A561)=COUNTIFS(I561:$N561,1)),H$372)+1))</f>
        <v>3</v>
      </c>
      <c r="I561" s="310">
        <f ca="1">IF($A561&lt;&gt;I$373,0,IF($A561&lt;&gt;$A560,1,MOD(I560-1+(COUNTIFS(N$373:$N$373,$A561)=COUNTIFS(N561:$N561,1)),I$372)+1))</f>
        <v>2</v>
      </c>
      <c r="J561" s="310"/>
      <c r="K561" s="310"/>
      <c r="L561" s="310"/>
      <c r="M561" s="310"/>
      <c r="O561">
        <v>187</v>
      </c>
      <c r="P561" s="116">
        <f t="shared" ca="1" si="940"/>
        <v>0.5</v>
      </c>
      <c r="Q561" s="116">
        <f t="shared" ca="1" si="941"/>
        <v>0</v>
      </c>
      <c r="R561" s="116">
        <f t="shared" ca="1" si="942"/>
        <v>0</v>
      </c>
      <c r="S561" s="116">
        <f t="shared" ca="1" si="943"/>
        <v>0</v>
      </c>
      <c r="T561" s="116">
        <v>0</v>
      </c>
      <c r="U561" s="116">
        <f t="shared" ca="1" si="944"/>
        <v>0.5</v>
      </c>
      <c r="V561" s="116">
        <f t="shared" ca="1" si="945"/>
        <v>0</v>
      </c>
      <c r="W561" s="116"/>
      <c r="X561" s="116"/>
      <c r="Y561" s="116"/>
      <c r="Z561" s="116"/>
    </row>
    <row r="562" spans="1:26" hidden="1" outlineLevel="1">
      <c r="A562">
        <f t="shared" ca="1" si="946"/>
        <v>2</v>
      </c>
      <c r="B562" t="str">
        <f t="shared" ca="1" si="939"/>
        <v>EP3 LPD1 LPS3 LPM3</v>
      </c>
      <c r="C562" s="312">
        <f ca="1">IF($A562&lt;&gt;$A561,1,MOD(C561-1+(COUNTIFS(D$373:$N$373,$A562)=COUNTIFS(D562:$N562,1)),C$372)+1)</f>
        <v>3</v>
      </c>
      <c r="D562" s="310">
        <f ca="1">IF($A562&lt;&gt;D$373,0,IF($A562&lt;&gt;$A561,1,MOD(D561-1+(COUNTIFS(E$373:$N$373,$A562)=COUNTIFS(E562:$N562,1)),D$372)+1))</f>
        <v>0</v>
      </c>
      <c r="E562" s="310">
        <f ca="1">IF($A562&lt;&gt;E$373,0,IF($A562&lt;&gt;$A561,1,MOD(E561-1+(COUNTIFS(F$373:$N$373,$A562)=COUNTIFS(F562:$N562,1)),E$372)+1))</f>
        <v>0</v>
      </c>
      <c r="F562" s="310">
        <f ca="1">IF($A562&lt;&gt;F$373,0,IF($A562&lt;&gt;$A561,1,MOD(F561-1+(COUNTIFS(G$373:$N$373,$A562)=COUNTIFS(G562:$N562,1)),F$372)+1))</f>
        <v>0</v>
      </c>
      <c r="G562" s="310">
        <f ca="1">IF($A562&lt;&gt;G$373,0,IF($A562&lt;&gt;$A561,1,MOD(G561-1+(COUNTIFS(H$373:$N$373,$A562)=COUNTIFS(H562:$N562,1)),G$372)+1))</f>
        <v>1</v>
      </c>
      <c r="H562" s="310">
        <f ca="1">IF($A562&lt;&gt;H$373,0,IF($A562&lt;&gt;$A561,1,MOD(H561-1+(COUNTIFS(I$373:$N$373,$A562)=COUNTIFS(I562:$N562,1)),H$372)+1))</f>
        <v>3</v>
      </c>
      <c r="I562" s="310">
        <f ca="1">IF($A562&lt;&gt;I$373,0,IF($A562&lt;&gt;$A561,1,MOD(I561-1+(COUNTIFS(N$373:$N$373,$A562)=COUNTIFS(N562:$N562,1)),I$372)+1))</f>
        <v>3</v>
      </c>
      <c r="J562" s="310"/>
      <c r="K562" s="310"/>
      <c r="L562" s="310"/>
      <c r="M562" s="310"/>
      <c r="O562">
        <v>188</v>
      </c>
      <c r="P562" s="116">
        <f t="shared" ca="1" si="940"/>
        <v>0.5</v>
      </c>
      <c r="Q562" s="116">
        <f t="shared" ca="1" si="941"/>
        <v>0</v>
      </c>
      <c r="R562" s="116">
        <f t="shared" ca="1" si="942"/>
        <v>0</v>
      </c>
      <c r="S562" s="116">
        <f t="shared" ca="1" si="943"/>
        <v>0</v>
      </c>
      <c r="T562" s="116">
        <v>0</v>
      </c>
      <c r="U562" s="116">
        <f t="shared" ca="1" si="944"/>
        <v>0.5</v>
      </c>
      <c r="V562" s="116">
        <f t="shared" ca="1" si="945"/>
        <v>0.5</v>
      </c>
      <c r="W562" s="116"/>
      <c r="X562" s="116"/>
      <c r="Y562" s="116"/>
      <c r="Z562" s="116"/>
    </row>
    <row r="563" spans="1:26" hidden="1" outlineLevel="1">
      <c r="A563">
        <f t="shared" ca="1" si="946"/>
        <v>2</v>
      </c>
      <c r="B563" t="str">
        <f t="shared" ca="1" si="939"/>
        <v>EP1 LPD1 LPS1 LPM1</v>
      </c>
      <c r="C563" s="312">
        <f ca="1">IF($A563&lt;&gt;$A562,1,MOD(C562-1+(COUNTIFS(D$373:$N$373,$A563)=COUNTIFS(D563:$N563,1)),C$372)+1)</f>
        <v>1</v>
      </c>
      <c r="D563" s="310">
        <f ca="1">IF($A563&lt;&gt;D$373,0,IF($A563&lt;&gt;$A562,1,MOD(D562-1+(COUNTIFS(E$373:$N$373,$A563)=COUNTIFS(E563:$N563,1)),D$372)+1))</f>
        <v>0</v>
      </c>
      <c r="E563" s="310">
        <f ca="1">IF($A563&lt;&gt;E$373,0,IF($A563&lt;&gt;$A562,1,MOD(E562-1+(COUNTIFS(F$373:$N$373,$A563)=COUNTIFS(F563:$N563,1)),E$372)+1))</f>
        <v>0</v>
      </c>
      <c r="F563" s="310">
        <f ca="1">IF($A563&lt;&gt;F$373,0,IF($A563&lt;&gt;$A562,1,MOD(F562-1+(COUNTIFS(G$373:$N$373,$A563)=COUNTIFS(G563:$N563,1)),F$372)+1))</f>
        <v>0</v>
      </c>
      <c r="G563" s="310">
        <f ca="1">IF($A563&lt;&gt;G$373,0,IF($A563&lt;&gt;$A562,1,MOD(G562-1+(COUNTIFS(H$373:$N$373,$A563)=COUNTIFS(H563:$N563,1)),G$372)+1))</f>
        <v>1</v>
      </c>
      <c r="H563" s="310">
        <f ca="1">IF($A563&lt;&gt;H$373,0,IF($A563&lt;&gt;$A562,1,MOD(H562-1+(COUNTIFS(I$373:$N$373,$A563)=COUNTIFS(I563:$N563,1)),H$372)+1))</f>
        <v>1</v>
      </c>
      <c r="I563" s="310">
        <f ca="1">IF($A563&lt;&gt;I$373,0,IF($A563&lt;&gt;$A562,1,MOD(I562-1+(COUNTIFS(N$373:$N$373,$A563)=COUNTIFS(N563:$N563,1)),I$372)+1))</f>
        <v>1</v>
      </c>
      <c r="J563" s="310"/>
      <c r="K563" s="310"/>
      <c r="L563" s="310"/>
      <c r="M563" s="310"/>
      <c r="O563">
        <v>189</v>
      </c>
      <c r="P563" s="116">
        <f t="shared" ca="1" si="940"/>
        <v>-0.5</v>
      </c>
      <c r="Q563" s="116">
        <f t="shared" ca="1" si="941"/>
        <v>0</v>
      </c>
      <c r="R563" s="116">
        <f t="shared" ca="1" si="942"/>
        <v>0</v>
      </c>
      <c r="S563" s="116">
        <f t="shared" ca="1" si="943"/>
        <v>0</v>
      </c>
      <c r="T563" s="116">
        <v>0</v>
      </c>
      <c r="U563" s="116">
        <f t="shared" ca="1" si="944"/>
        <v>-0.5</v>
      </c>
      <c r="V563" s="116">
        <f t="shared" ca="1" si="945"/>
        <v>-0.5</v>
      </c>
      <c r="W563" s="116"/>
      <c r="X563" s="116"/>
      <c r="Y563" s="116"/>
      <c r="Z563" s="116"/>
    </row>
    <row r="564" spans="1:26" hidden="1" outlineLevel="1">
      <c r="A564">
        <f t="shared" ca="1" si="946"/>
        <v>2</v>
      </c>
      <c r="B564" t="str">
        <f t="shared" ca="1" si="939"/>
        <v>EP1 LPD1 LPS1 LPM2</v>
      </c>
      <c r="C564" s="312">
        <f ca="1">IF($A564&lt;&gt;$A563,1,MOD(C563-1+(COUNTIFS(D$373:$N$373,$A564)=COUNTIFS(D564:$N564,1)),C$372)+1)</f>
        <v>1</v>
      </c>
      <c r="D564" s="310">
        <f ca="1">IF($A564&lt;&gt;D$373,0,IF($A564&lt;&gt;$A563,1,MOD(D563-1+(COUNTIFS(E$373:$N$373,$A564)=COUNTIFS(E564:$N564,1)),D$372)+1))</f>
        <v>0</v>
      </c>
      <c r="E564" s="310">
        <f ca="1">IF($A564&lt;&gt;E$373,0,IF($A564&lt;&gt;$A563,1,MOD(E563-1+(COUNTIFS(F$373:$N$373,$A564)=COUNTIFS(F564:$N564,1)),E$372)+1))</f>
        <v>0</v>
      </c>
      <c r="F564" s="310">
        <f ca="1">IF($A564&lt;&gt;F$373,0,IF($A564&lt;&gt;$A563,1,MOD(F563-1+(COUNTIFS(G$373:$N$373,$A564)=COUNTIFS(G564:$N564,1)),F$372)+1))</f>
        <v>0</v>
      </c>
      <c r="G564" s="310">
        <f ca="1">IF($A564&lt;&gt;G$373,0,IF($A564&lt;&gt;$A563,1,MOD(G563-1+(COUNTIFS(H$373:$N$373,$A564)=COUNTIFS(H564:$N564,1)),G$372)+1))</f>
        <v>1</v>
      </c>
      <c r="H564" s="310">
        <f ca="1">IF($A564&lt;&gt;H$373,0,IF($A564&lt;&gt;$A563,1,MOD(H563-1+(COUNTIFS(I$373:$N$373,$A564)=COUNTIFS(I564:$N564,1)),H$372)+1))</f>
        <v>1</v>
      </c>
      <c r="I564" s="310">
        <f ca="1">IF($A564&lt;&gt;I$373,0,IF($A564&lt;&gt;$A563,1,MOD(I563-1+(COUNTIFS(N$373:$N$373,$A564)=COUNTIFS(N564:$N564,1)),I$372)+1))</f>
        <v>2</v>
      </c>
      <c r="J564" s="310"/>
      <c r="K564" s="310"/>
      <c r="L564" s="310"/>
      <c r="M564" s="310"/>
      <c r="O564">
        <v>190</v>
      </c>
      <c r="P564" s="116">
        <f t="shared" ca="1" si="940"/>
        <v>-0.5</v>
      </c>
      <c r="Q564" s="116">
        <f t="shared" ca="1" si="941"/>
        <v>0</v>
      </c>
      <c r="R564" s="116">
        <f t="shared" ca="1" si="942"/>
        <v>0</v>
      </c>
      <c r="S564" s="116">
        <f t="shared" ca="1" si="943"/>
        <v>0</v>
      </c>
      <c r="T564" s="116">
        <v>0</v>
      </c>
      <c r="U564" s="116">
        <f t="shared" ca="1" si="944"/>
        <v>-0.5</v>
      </c>
      <c r="V564" s="116">
        <f t="shared" ca="1" si="945"/>
        <v>0</v>
      </c>
      <c r="W564" s="116"/>
      <c r="X564" s="116"/>
      <c r="Y564" s="116"/>
      <c r="Z564" s="116"/>
    </row>
    <row r="565" spans="1:26" hidden="1" outlineLevel="1">
      <c r="A565">
        <f t="shared" ca="1" si="946"/>
        <v>2</v>
      </c>
      <c r="B565" t="str">
        <f t="shared" ca="1" si="939"/>
        <v>EP1 LPD1 LPS1 LPM3</v>
      </c>
      <c r="C565" s="312">
        <f ca="1">IF($A565&lt;&gt;$A564,1,MOD(C564-1+(COUNTIFS(D$373:$N$373,$A565)=COUNTIFS(D565:$N565,1)),C$372)+1)</f>
        <v>1</v>
      </c>
      <c r="D565" s="310">
        <f ca="1">IF($A565&lt;&gt;D$373,0,IF($A565&lt;&gt;$A564,1,MOD(D564-1+(COUNTIFS(E$373:$N$373,$A565)=COUNTIFS(E565:$N565,1)),D$372)+1))</f>
        <v>0</v>
      </c>
      <c r="E565" s="310">
        <f ca="1">IF($A565&lt;&gt;E$373,0,IF($A565&lt;&gt;$A564,1,MOD(E564-1+(COUNTIFS(F$373:$N$373,$A565)=COUNTIFS(F565:$N565,1)),E$372)+1))</f>
        <v>0</v>
      </c>
      <c r="F565" s="310">
        <f ca="1">IF($A565&lt;&gt;F$373,0,IF($A565&lt;&gt;$A564,1,MOD(F564-1+(COUNTIFS(G$373:$N$373,$A565)=COUNTIFS(G565:$N565,1)),F$372)+1))</f>
        <v>0</v>
      </c>
      <c r="G565" s="310">
        <f ca="1">IF($A565&lt;&gt;G$373,0,IF($A565&lt;&gt;$A564,1,MOD(G564-1+(COUNTIFS(H$373:$N$373,$A565)=COUNTIFS(H565:$N565,1)),G$372)+1))</f>
        <v>1</v>
      </c>
      <c r="H565" s="310">
        <f ca="1">IF($A565&lt;&gt;H$373,0,IF($A565&lt;&gt;$A564,1,MOD(H564-1+(COUNTIFS(I$373:$N$373,$A565)=COUNTIFS(I565:$N565,1)),H$372)+1))</f>
        <v>1</v>
      </c>
      <c r="I565" s="310">
        <f ca="1">IF($A565&lt;&gt;I$373,0,IF($A565&lt;&gt;$A564,1,MOD(I564-1+(COUNTIFS(N$373:$N$373,$A565)=COUNTIFS(N565:$N565,1)),I$372)+1))</f>
        <v>3</v>
      </c>
      <c r="J565" s="310"/>
      <c r="K565" s="310"/>
      <c r="L565" s="310"/>
      <c r="M565" s="310"/>
      <c r="O565">
        <v>191</v>
      </c>
      <c r="P565" s="116">
        <f t="shared" ca="1" si="940"/>
        <v>-0.5</v>
      </c>
      <c r="Q565" s="116">
        <f t="shared" ca="1" si="941"/>
        <v>0</v>
      </c>
      <c r="R565" s="116">
        <f t="shared" ca="1" si="942"/>
        <v>0</v>
      </c>
      <c r="S565" s="116">
        <f t="shared" ca="1" si="943"/>
        <v>0</v>
      </c>
      <c r="T565" s="116">
        <v>0</v>
      </c>
      <c r="U565" s="116">
        <f t="shared" ca="1" si="944"/>
        <v>-0.5</v>
      </c>
      <c r="V565" s="116">
        <f t="shared" ca="1" si="945"/>
        <v>0.5</v>
      </c>
      <c r="W565" s="116"/>
      <c r="X565" s="116"/>
      <c r="Y565" s="116"/>
      <c r="Z565" s="116"/>
    </row>
    <row r="566" spans="1:26" hidden="1" outlineLevel="1">
      <c r="A566">
        <f t="shared" ca="1" si="946"/>
        <v>2</v>
      </c>
      <c r="B566" t="str">
        <f t="shared" ca="1" si="939"/>
        <v>EP1 LPD1 LPS2 LPM1</v>
      </c>
      <c r="C566" s="312">
        <f ca="1">IF($A566&lt;&gt;$A565,1,MOD(C565-1+(COUNTIFS(D$373:$N$373,$A566)=COUNTIFS(D566:$N566,1)),C$372)+1)</f>
        <v>1</v>
      </c>
      <c r="D566" s="310">
        <f ca="1">IF($A566&lt;&gt;D$373,0,IF($A566&lt;&gt;$A565,1,MOD(D565-1+(COUNTIFS(E$373:$N$373,$A566)=COUNTIFS(E566:$N566,1)),D$372)+1))</f>
        <v>0</v>
      </c>
      <c r="E566" s="310">
        <f ca="1">IF($A566&lt;&gt;E$373,0,IF($A566&lt;&gt;$A565,1,MOD(E565-1+(COUNTIFS(F$373:$N$373,$A566)=COUNTIFS(F566:$N566,1)),E$372)+1))</f>
        <v>0</v>
      </c>
      <c r="F566" s="310">
        <f ca="1">IF($A566&lt;&gt;F$373,0,IF($A566&lt;&gt;$A565,1,MOD(F565-1+(COUNTIFS(G$373:$N$373,$A566)=COUNTIFS(G566:$N566,1)),F$372)+1))</f>
        <v>0</v>
      </c>
      <c r="G566" s="310">
        <f ca="1">IF($A566&lt;&gt;G$373,0,IF($A566&lt;&gt;$A565,1,MOD(G565-1+(COUNTIFS(H$373:$N$373,$A566)=COUNTIFS(H566:$N566,1)),G$372)+1))</f>
        <v>1</v>
      </c>
      <c r="H566" s="310">
        <f ca="1">IF($A566&lt;&gt;H$373,0,IF($A566&lt;&gt;$A565,1,MOD(H565-1+(COUNTIFS(I$373:$N$373,$A566)=COUNTIFS(I566:$N566,1)),H$372)+1))</f>
        <v>2</v>
      </c>
      <c r="I566" s="310">
        <f ca="1">IF($A566&lt;&gt;I$373,0,IF($A566&lt;&gt;$A565,1,MOD(I565-1+(COUNTIFS(N$373:$N$373,$A566)=COUNTIFS(N566:$N566,1)),I$372)+1))</f>
        <v>1</v>
      </c>
      <c r="J566" s="310"/>
      <c r="K566" s="310"/>
      <c r="L566" s="310"/>
      <c r="M566" s="310"/>
      <c r="O566">
        <v>192</v>
      </c>
      <c r="P566" s="116">
        <f t="shared" ca="1" si="940"/>
        <v>-0.5</v>
      </c>
      <c r="Q566" s="116">
        <f t="shared" ca="1" si="941"/>
        <v>0</v>
      </c>
      <c r="R566" s="116">
        <f t="shared" ca="1" si="942"/>
        <v>0</v>
      </c>
      <c r="S566" s="116">
        <f t="shared" ca="1" si="943"/>
        <v>0</v>
      </c>
      <c r="T566" s="116">
        <v>0</v>
      </c>
      <c r="U566" s="116">
        <f t="shared" ca="1" si="944"/>
        <v>0</v>
      </c>
      <c r="V566" s="116">
        <f t="shared" ca="1" si="945"/>
        <v>-0.5</v>
      </c>
      <c r="W566" s="116"/>
      <c r="X566" s="116"/>
      <c r="Y566" s="116"/>
      <c r="Z566" s="116"/>
    </row>
    <row r="567" spans="1:26" hidden="1" outlineLevel="1">
      <c r="A567">
        <f t="shared" ca="1" si="946"/>
        <v>2</v>
      </c>
      <c r="B567" t="str">
        <f t="shared" ref="B567:B630" ca="1" si="947">"EP"&amp;$C567&amp;IF($A567=0," LPAll"&amp;$D567,"")&amp;IF($A567=1," LPD"&amp;$E567&amp;" LPS"&amp;$F567,"")&amp;IF($A567=2," LPD"&amp;$G567&amp;" LPS"&amp;$H567&amp;" LPM"&amp;$I567,"")</f>
        <v>EP1 LPD1 LPS2 LPM2</v>
      </c>
      <c r="C567" s="312">
        <f ca="1">IF($A567&lt;&gt;$A566,1,MOD(C566-1+(COUNTIFS(D$373:$N$373,$A567)=COUNTIFS(D567:$N567,1)),C$372)+1)</f>
        <v>1</v>
      </c>
      <c r="D567" s="310">
        <f ca="1">IF($A567&lt;&gt;D$373,0,IF($A567&lt;&gt;$A566,1,MOD(D566-1+(COUNTIFS(E$373:$N$373,$A567)=COUNTIFS(E567:$N567,1)),D$372)+1))</f>
        <v>0</v>
      </c>
      <c r="E567" s="310">
        <f ca="1">IF($A567&lt;&gt;E$373,0,IF($A567&lt;&gt;$A566,1,MOD(E566-1+(COUNTIFS(F$373:$N$373,$A567)=COUNTIFS(F567:$N567,1)),E$372)+1))</f>
        <v>0</v>
      </c>
      <c r="F567" s="310">
        <f ca="1">IF($A567&lt;&gt;F$373,0,IF($A567&lt;&gt;$A566,1,MOD(F566-1+(COUNTIFS(G$373:$N$373,$A567)=COUNTIFS(G567:$N567,1)),F$372)+1))</f>
        <v>0</v>
      </c>
      <c r="G567" s="310">
        <f ca="1">IF($A567&lt;&gt;G$373,0,IF($A567&lt;&gt;$A566,1,MOD(G566-1+(COUNTIFS(H$373:$N$373,$A567)=COUNTIFS(H567:$N567,1)),G$372)+1))</f>
        <v>1</v>
      </c>
      <c r="H567" s="310">
        <f ca="1">IF($A567&lt;&gt;H$373,0,IF($A567&lt;&gt;$A566,1,MOD(H566-1+(COUNTIFS(I$373:$N$373,$A567)=COUNTIFS(I567:$N567,1)),H$372)+1))</f>
        <v>2</v>
      </c>
      <c r="I567" s="310">
        <f ca="1">IF($A567&lt;&gt;I$373,0,IF($A567&lt;&gt;$A566,1,MOD(I566-1+(COUNTIFS(N$373:$N$373,$A567)=COUNTIFS(N567:$N567,1)),I$372)+1))</f>
        <v>2</v>
      </c>
      <c r="J567" s="310"/>
      <c r="K567" s="310"/>
      <c r="L567" s="310"/>
      <c r="M567" s="310"/>
      <c r="O567">
        <v>193</v>
      </c>
      <c r="P567" s="116">
        <f t="shared" ca="1" si="940"/>
        <v>-0.5</v>
      </c>
      <c r="Q567" s="116">
        <f t="shared" ca="1" si="941"/>
        <v>0</v>
      </c>
      <c r="R567" s="116">
        <f t="shared" ca="1" si="942"/>
        <v>0</v>
      </c>
      <c r="S567" s="116">
        <f t="shared" ca="1" si="943"/>
        <v>0</v>
      </c>
      <c r="T567" s="116">
        <v>0</v>
      </c>
      <c r="U567" s="116">
        <f t="shared" ca="1" si="944"/>
        <v>0</v>
      </c>
      <c r="V567" s="116">
        <f t="shared" ca="1" si="945"/>
        <v>0</v>
      </c>
      <c r="W567" s="116"/>
      <c r="X567" s="116"/>
      <c r="Y567" s="116"/>
      <c r="Z567" s="116"/>
    </row>
    <row r="568" spans="1:26" hidden="1" outlineLevel="1">
      <c r="A568">
        <f t="shared" ca="1" si="946"/>
        <v>2</v>
      </c>
      <c r="B568" t="str">
        <f t="shared" ca="1" si="947"/>
        <v>EP1 LPD1 LPS2 LPM3</v>
      </c>
      <c r="C568" s="312">
        <f ca="1">IF($A568&lt;&gt;$A567,1,MOD(C567-1+(COUNTIFS(D$373:$N$373,$A568)=COUNTIFS(D568:$N568,1)),C$372)+1)</f>
        <v>1</v>
      </c>
      <c r="D568" s="310">
        <f ca="1">IF($A568&lt;&gt;D$373,0,IF($A568&lt;&gt;$A567,1,MOD(D567-1+(COUNTIFS(E$373:$N$373,$A568)=COUNTIFS(E568:$N568,1)),D$372)+1))</f>
        <v>0</v>
      </c>
      <c r="E568" s="310">
        <f ca="1">IF($A568&lt;&gt;E$373,0,IF($A568&lt;&gt;$A567,1,MOD(E567-1+(COUNTIFS(F$373:$N$373,$A568)=COUNTIFS(F568:$N568,1)),E$372)+1))</f>
        <v>0</v>
      </c>
      <c r="F568" s="310">
        <f ca="1">IF($A568&lt;&gt;F$373,0,IF($A568&lt;&gt;$A567,1,MOD(F567-1+(COUNTIFS(G$373:$N$373,$A568)=COUNTIFS(G568:$N568,1)),F$372)+1))</f>
        <v>0</v>
      </c>
      <c r="G568" s="310">
        <f ca="1">IF($A568&lt;&gt;G$373,0,IF($A568&lt;&gt;$A567,1,MOD(G567-1+(COUNTIFS(H$373:$N$373,$A568)=COUNTIFS(H568:$N568,1)),G$372)+1))</f>
        <v>1</v>
      </c>
      <c r="H568" s="310">
        <f ca="1">IF($A568&lt;&gt;H$373,0,IF($A568&lt;&gt;$A567,1,MOD(H567-1+(COUNTIFS(I$373:$N$373,$A568)=COUNTIFS(I568:$N568,1)),H$372)+1))</f>
        <v>2</v>
      </c>
      <c r="I568" s="310">
        <f ca="1">IF($A568&lt;&gt;I$373,0,IF($A568&lt;&gt;$A567,1,MOD(I567-1+(COUNTIFS(N$373:$N$373,$A568)=COUNTIFS(N568:$N568,1)),I$372)+1))</f>
        <v>3</v>
      </c>
      <c r="J568" s="310"/>
      <c r="K568" s="310"/>
      <c r="L568" s="310"/>
      <c r="M568" s="310"/>
      <c r="O568">
        <v>194</v>
      </c>
      <c r="P568" s="116">
        <f t="shared" ca="1" si="940"/>
        <v>-0.5</v>
      </c>
      <c r="Q568" s="116">
        <f t="shared" ca="1" si="941"/>
        <v>0</v>
      </c>
      <c r="R568" s="116">
        <f t="shared" ca="1" si="942"/>
        <v>0</v>
      </c>
      <c r="S568" s="116">
        <f t="shared" ca="1" si="943"/>
        <v>0</v>
      </c>
      <c r="T568" s="116">
        <v>0</v>
      </c>
      <c r="U568" s="116">
        <f t="shared" ca="1" si="944"/>
        <v>0</v>
      </c>
      <c r="V568" s="116">
        <f t="shared" ca="1" si="945"/>
        <v>0.5</v>
      </c>
      <c r="W568" s="116"/>
      <c r="X568" s="116"/>
      <c r="Y568" s="116"/>
      <c r="Z568" s="116"/>
    </row>
    <row r="569" spans="1:26" hidden="1" outlineLevel="1">
      <c r="A569">
        <f t="shared" ca="1" si="946"/>
        <v>2</v>
      </c>
      <c r="B569" t="str">
        <f t="shared" ca="1" si="947"/>
        <v>EP1 LPD1 LPS3 LPM1</v>
      </c>
      <c r="C569" s="312">
        <f ca="1">IF($A569&lt;&gt;$A568,1,MOD(C568-1+(COUNTIFS(D$373:$N$373,$A569)=COUNTIFS(D569:$N569,1)),C$372)+1)</f>
        <v>1</v>
      </c>
      <c r="D569" s="310">
        <f ca="1">IF($A569&lt;&gt;D$373,0,IF($A569&lt;&gt;$A568,1,MOD(D568-1+(COUNTIFS(E$373:$N$373,$A569)=COUNTIFS(E569:$N569,1)),D$372)+1))</f>
        <v>0</v>
      </c>
      <c r="E569" s="310">
        <f ca="1">IF($A569&lt;&gt;E$373,0,IF($A569&lt;&gt;$A568,1,MOD(E568-1+(COUNTIFS(F$373:$N$373,$A569)=COUNTIFS(F569:$N569,1)),E$372)+1))</f>
        <v>0</v>
      </c>
      <c r="F569" s="310">
        <f ca="1">IF($A569&lt;&gt;F$373,0,IF($A569&lt;&gt;$A568,1,MOD(F568-1+(COUNTIFS(G$373:$N$373,$A569)=COUNTIFS(G569:$N569,1)),F$372)+1))</f>
        <v>0</v>
      </c>
      <c r="G569" s="310">
        <f ca="1">IF($A569&lt;&gt;G$373,0,IF($A569&lt;&gt;$A568,1,MOD(G568-1+(COUNTIFS(H$373:$N$373,$A569)=COUNTIFS(H569:$N569,1)),G$372)+1))</f>
        <v>1</v>
      </c>
      <c r="H569" s="310">
        <f ca="1">IF($A569&lt;&gt;H$373,0,IF($A569&lt;&gt;$A568,1,MOD(H568-1+(COUNTIFS(I$373:$N$373,$A569)=COUNTIFS(I569:$N569,1)),H$372)+1))</f>
        <v>3</v>
      </c>
      <c r="I569" s="310">
        <f ca="1">IF($A569&lt;&gt;I$373,0,IF($A569&lt;&gt;$A568,1,MOD(I568-1+(COUNTIFS(N$373:$N$373,$A569)=COUNTIFS(N569:$N569,1)),I$372)+1))</f>
        <v>1</v>
      </c>
      <c r="J569" s="310"/>
      <c r="K569" s="310"/>
      <c r="L569" s="310"/>
      <c r="M569" s="310"/>
      <c r="O569">
        <v>195</v>
      </c>
      <c r="P569" s="116">
        <f t="shared" ca="1" si="940"/>
        <v>-0.5</v>
      </c>
      <c r="Q569" s="116">
        <f t="shared" ca="1" si="941"/>
        <v>0</v>
      </c>
      <c r="R569" s="116">
        <f t="shared" ca="1" si="942"/>
        <v>0</v>
      </c>
      <c r="S569" s="116">
        <f t="shared" ca="1" si="943"/>
        <v>0</v>
      </c>
      <c r="T569" s="116">
        <v>0</v>
      </c>
      <c r="U569" s="116">
        <f t="shared" ca="1" si="944"/>
        <v>0.5</v>
      </c>
      <c r="V569" s="116">
        <f t="shared" ca="1" si="945"/>
        <v>-0.5</v>
      </c>
      <c r="W569" s="116"/>
      <c r="X569" s="116"/>
      <c r="Y569" s="116"/>
      <c r="Z569" s="116"/>
    </row>
    <row r="570" spans="1:26" hidden="1" outlineLevel="1">
      <c r="A570">
        <f t="shared" ca="1" si="946"/>
        <v>2</v>
      </c>
      <c r="B570" t="str">
        <f t="shared" ca="1" si="947"/>
        <v>EP1 LPD1 LPS3 LPM2</v>
      </c>
      <c r="C570" s="312">
        <f ca="1">IF($A570&lt;&gt;$A569,1,MOD(C569-1+(COUNTIFS(D$373:$N$373,$A570)=COUNTIFS(D570:$N570,1)),C$372)+1)</f>
        <v>1</v>
      </c>
      <c r="D570" s="310">
        <f ca="1">IF($A570&lt;&gt;D$373,0,IF($A570&lt;&gt;$A569,1,MOD(D569-1+(COUNTIFS(E$373:$N$373,$A570)=COUNTIFS(E570:$N570,1)),D$372)+1))</f>
        <v>0</v>
      </c>
      <c r="E570" s="310">
        <f ca="1">IF($A570&lt;&gt;E$373,0,IF($A570&lt;&gt;$A569,1,MOD(E569-1+(COUNTIFS(F$373:$N$373,$A570)=COUNTIFS(F570:$N570,1)),E$372)+1))</f>
        <v>0</v>
      </c>
      <c r="F570" s="310">
        <f ca="1">IF($A570&lt;&gt;F$373,0,IF($A570&lt;&gt;$A569,1,MOD(F569-1+(COUNTIFS(G$373:$N$373,$A570)=COUNTIFS(G570:$N570,1)),F$372)+1))</f>
        <v>0</v>
      </c>
      <c r="G570" s="310">
        <f ca="1">IF($A570&lt;&gt;G$373,0,IF($A570&lt;&gt;$A569,1,MOD(G569-1+(COUNTIFS(H$373:$N$373,$A570)=COUNTIFS(H570:$N570,1)),G$372)+1))</f>
        <v>1</v>
      </c>
      <c r="H570" s="310">
        <f ca="1">IF($A570&lt;&gt;H$373,0,IF($A570&lt;&gt;$A569,1,MOD(H569-1+(COUNTIFS(I$373:$N$373,$A570)=COUNTIFS(I570:$N570,1)),H$372)+1))</f>
        <v>3</v>
      </c>
      <c r="I570" s="310">
        <f ca="1">IF($A570&lt;&gt;I$373,0,IF($A570&lt;&gt;$A569,1,MOD(I569-1+(COUNTIFS(N$373:$N$373,$A570)=COUNTIFS(N570:$N570,1)),I$372)+1))</f>
        <v>2</v>
      </c>
      <c r="J570" s="310"/>
      <c r="K570" s="310"/>
      <c r="L570" s="310"/>
      <c r="M570" s="310"/>
      <c r="O570">
        <v>196</v>
      </c>
      <c r="P570" s="116">
        <f t="shared" ca="1" si="940"/>
        <v>-0.5</v>
      </c>
      <c r="Q570" s="116">
        <f t="shared" ca="1" si="941"/>
        <v>0</v>
      </c>
      <c r="R570" s="116">
        <f t="shared" ca="1" si="942"/>
        <v>0</v>
      </c>
      <c r="S570" s="116">
        <f t="shared" ca="1" si="943"/>
        <v>0</v>
      </c>
      <c r="T570" s="116">
        <v>0</v>
      </c>
      <c r="U570" s="116">
        <f t="shared" ca="1" si="944"/>
        <v>0.5</v>
      </c>
      <c r="V570" s="116">
        <f t="shared" ca="1" si="945"/>
        <v>0</v>
      </c>
      <c r="W570" s="116"/>
      <c r="X570" s="116"/>
      <c r="Y570" s="116"/>
      <c r="Z570" s="116"/>
    </row>
    <row r="571" spans="1:26" hidden="1" outlineLevel="1">
      <c r="A571">
        <f t="shared" ca="1" si="946"/>
        <v>2</v>
      </c>
      <c r="B571" t="str">
        <f t="shared" ca="1" si="947"/>
        <v>EP1 LPD1 LPS3 LPM3</v>
      </c>
      <c r="C571" s="312">
        <f ca="1">IF($A571&lt;&gt;$A570,1,MOD(C570-1+(COUNTIFS(D$373:$N$373,$A571)=COUNTIFS(D571:$N571,1)),C$372)+1)</f>
        <v>1</v>
      </c>
      <c r="D571" s="310">
        <f ca="1">IF($A571&lt;&gt;D$373,0,IF($A571&lt;&gt;$A570,1,MOD(D570-1+(COUNTIFS(E$373:$N$373,$A571)=COUNTIFS(E571:$N571,1)),D$372)+1))</f>
        <v>0</v>
      </c>
      <c r="E571" s="310">
        <f ca="1">IF($A571&lt;&gt;E$373,0,IF($A571&lt;&gt;$A570,1,MOD(E570-1+(COUNTIFS(F$373:$N$373,$A571)=COUNTIFS(F571:$N571,1)),E$372)+1))</f>
        <v>0</v>
      </c>
      <c r="F571" s="310">
        <f ca="1">IF($A571&lt;&gt;F$373,0,IF($A571&lt;&gt;$A570,1,MOD(F570-1+(COUNTIFS(G$373:$N$373,$A571)=COUNTIFS(G571:$N571,1)),F$372)+1))</f>
        <v>0</v>
      </c>
      <c r="G571" s="310">
        <f ca="1">IF($A571&lt;&gt;G$373,0,IF($A571&lt;&gt;$A570,1,MOD(G570-1+(COUNTIFS(H$373:$N$373,$A571)=COUNTIFS(H571:$N571,1)),G$372)+1))</f>
        <v>1</v>
      </c>
      <c r="H571" s="310">
        <f ca="1">IF($A571&lt;&gt;H$373,0,IF($A571&lt;&gt;$A570,1,MOD(H570-1+(COUNTIFS(I$373:$N$373,$A571)=COUNTIFS(I571:$N571,1)),H$372)+1))</f>
        <v>3</v>
      </c>
      <c r="I571" s="310">
        <f ca="1">IF($A571&lt;&gt;I$373,0,IF($A571&lt;&gt;$A570,1,MOD(I570-1+(COUNTIFS(N$373:$N$373,$A571)=COUNTIFS(N571:$N571,1)),I$372)+1))</f>
        <v>3</v>
      </c>
      <c r="J571" s="310"/>
      <c r="K571" s="310"/>
      <c r="L571" s="310"/>
      <c r="M571" s="310"/>
      <c r="O571">
        <v>197</v>
      </c>
      <c r="P571" s="116">
        <f t="shared" ca="1" si="940"/>
        <v>-0.5</v>
      </c>
      <c r="Q571" s="116">
        <f t="shared" ca="1" si="941"/>
        <v>0</v>
      </c>
      <c r="R571" s="116">
        <f t="shared" ca="1" si="942"/>
        <v>0</v>
      </c>
      <c r="S571" s="116">
        <f t="shared" ca="1" si="943"/>
        <v>0</v>
      </c>
      <c r="T571" s="116">
        <v>0</v>
      </c>
      <c r="U571" s="116">
        <f t="shared" ca="1" si="944"/>
        <v>0.5</v>
      </c>
      <c r="V571" s="116">
        <f t="shared" ca="1" si="945"/>
        <v>0.5</v>
      </c>
      <c r="W571" s="116"/>
      <c r="X571" s="116"/>
      <c r="Y571" s="116"/>
      <c r="Z571" s="116"/>
    </row>
    <row r="572" spans="1:26" hidden="1" outlineLevel="1">
      <c r="A572">
        <f t="shared" ca="1" si="946"/>
        <v>2</v>
      </c>
      <c r="B572" t="str">
        <f t="shared" ca="1" si="947"/>
        <v>EP2 LPD1 LPS1 LPM1</v>
      </c>
      <c r="C572" s="312">
        <f ca="1">IF($A572&lt;&gt;$A571,1,MOD(C571-1+(COUNTIFS(D$373:$N$373,$A572)=COUNTIFS(D572:$N572,1)),C$372)+1)</f>
        <v>2</v>
      </c>
      <c r="D572" s="310">
        <f ca="1">IF($A572&lt;&gt;D$373,0,IF($A572&lt;&gt;$A571,1,MOD(D571-1+(COUNTIFS(E$373:$N$373,$A572)=COUNTIFS(E572:$N572,1)),D$372)+1))</f>
        <v>0</v>
      </c>
      <c r="E572" s="310">
        <f ca="1">IF($A572&lt;&gt;E$373,0,IF($A572&lt;&gt;$A571,1,MOD(E571-1+(COUNTIFS(F$373:$N$373,$A572)=COUNTIFS(F572:$N572,1)),E$372)+1))</f>
        <v>0</v>
      </c>
      <c r="F572" s="310">
        <f ca="1">IF($A572&lt;&gt;F$373,0,IF($A572&lt;&gt;$A571,1,MOD(F571-1+(COUNTIFS(G$373:$N$373,$A572)=COUNTIFS(G572:$N572,1)),F$372)+1))</f>
        <v>0</v>
      </c>
      <c r="G572" s="310">
        <f ca="1">IF($A572&lt;&gt;G$373,0,IF($A572&lt;&gt;$A571,1,MOD(G571-1+(COUNTIFS(H$373:$N$373,$A572)=COUNTIFS(H572:$N572,1)),G$372)+1))</f>
        <v>1</v>
      </c>
      <c r="H572" s="310">
        <f ca="1">IF($A572&lt;&gt;H$373,0,IF($A572&lt;&gt;$A571,1,MOD(H571-1+(COUNTIFS(I$373:$N$373,$A572)=COUNTIFS(I572:$N572,1)),H$372)+1))</f>
        <v>1</v>
      </c>
      <c r="I572" s="310">
        <f ca="1">IF($A572&lt;&gt;I$373,0,IF($A572&lt;&gt;$A571,1,MOD(I571-1+(COUNTIFS(N$373:$N$373,$A572)=COUNTIFS(N572:$N572,1)),I$372)+1))</f>
        <v>1</v>
      </c>
      <c r="J572" s="310"/>
      <c r="K572" s="310"/>
      <c r="L572" s="310"/>
      <c r="M572" s="310"/>
      <c r="O572">
        <v>198</v>
      </c>
      <c r="P572" s="116">
        <f t="shared" ca="1" si="940"/>
        <v>0</v>
      </c>
      <c r="Q572" s="116">
        <f t="shared" ca="1" si="941"/>
        <v>0</v>
      </c>
      <c r="R572" s="116">
        <f t="shared" ca="1" si="942"/>
        <v>0</v>
      </c>
      <c r="S572" s="116">
        <f t="shared" ca="1" si="943"/>
        <v>0</v>
      </c>
      <c r="T572" s="116">
        <v>0</v>
      </c>
      <c r="U572" s="116">
        <f t="shared" ca="1" si="944"/>
        <v>-0.5</v>
      </c>
      <c r="V572" s="116">
        <f t="shared" ca="1" si="945"/>
        <v>-0.5</v>
      </c>
      <c r="W572" s="116"/>
      <c r="X572" s="116"/>
      <c r="Y572" s="116"/>
      <c r="Z572" s="116"/>
    </row>
    <row r="573" spans="1:26" hidden="1" outlineLevel="1">
      <c r="A573">
        <f t="shared" ca="1" si="946"/>
        <v>2</v>
      </c>
      <c r="B573" t="str">
        <f t="shared" ca="1" si="947"/>
        <v>EP2 LPD1 LPS1 LPM2</v>
      </c>
      <c r="C573" s="312">
        <f ca="1">IF($A573&lt;&gt;$A572,1,MOD(C572-1+(COUNTIFS(D$373:$N$373,$A573)=COUNTIFS(D573:$N573,1)),C$372)+1)</f>
        <v>2</v>
      </c>
      <c r="D573" s="310">
        <f ca="1">IF($A573&lt;&gt;D$373,0,IF($A573&lt;&gt;$A572,1,MOD(D572-1+(COUNTIFS(E$373:$N$373,$A573)=COUNTIFS(E573:$N573,1)),D$372)+1))</f>
        <v>0</v>
      </c>
      <c r="E573" s="310">
        <f ca="1">IF($A573&lt;&gt;E$373,0,IF($A573&lt;&gt;$A572,1,MOD(E572-1+(COUNTIFS(F$373:$N$373,$A573)=COUNTIFS(F573:$N573,1)),E$372)+1))</f>
        <v>0</v>
      </c>
      <c r="F573" s="310">
        <f ca="1">IF($A573&lt;&gt;F$373,0,IF($A573&lt;&gt;$A572,1,MOD(F572-1+(COUNTIFS(G$373:$N$373,$A573)=COUNTIFS(G573:$N573,1)),F$372)+1))</f>
        <v>0</v>
      </c>
      <c r="G573" s="310">
        <f ca="1">IF($A573&lt;&gt;G$373,0,IF($A573&lt;&gt;$A572,1,MOD(G572-1+(COUNTIFS(H$373:$N$373,$A573)=COUNTIFS(H573:$N573,1)),G$372)+1))</f>
        <v>1</v>
      </c>
      <c r="H573" s="310">
        <f ca="1">IF($A573&lt;&gt;H$373,0,IF($A573&lt;&gt;$A572,1,MOD(H572-1+(COUNTIFS(I$373:$N$373,$A573)=COUNTIFS(I573:$N573,1)),H$372)+1))</f>
        <v>1</v>
      </c>
      <c r="I573" s="310">
        <f ca="1">IF($A573&lt;&gt;I$373,0,IF($A573&lt;&gt;$A572,1,MOD(I572-1+(COUNTIFS(N$373:$N$373,$A573)=COUNTIFS(N573:$N573,1)),I$372)+1))</f>
        <v>2</v>
      </c>
      <c r="J573" s="310"/>
      <c r="K573" s="310"/>
      <c r="L573" s="310"/>
      <c r="M573" s="310"/>
      <c r="O573">
        <v>199</v>
      </c>
      <c r="P573" s="116">
        <f t="shared" ca="1" si="940"/>
        <v>0</v>
      </c>
      <c r="Q573" s="116">
        <f t="shared" ca="1" si="941"/>
        <v>0</v>
      </c>
      <c r="R573" s="116">
        <f t="shared" ca="1" si="942"/>
        <v>0</v>
      </c>
      <c r="S573" s="116">
        <f t="shared" ca="1" si="943"/>
        <v>0</v>
      </c>
      <c r="T573" s="116">
        <v>0</v>
      </c>
      <c r="U573" s="116">
        <f t="shared" ca="1" si="944"/>
        <v>-0.5</v>
      </c>
      <c r="V573" s="116">
        <f t="shared" ca="1" si="945"/>
        <v>0</v>
      </c>
      <c r="W573" s="116"/>
      <c r="X573" s="116"/>
      <c r="Y573" s="116"/>
      <c r="Z573" s="116"/>
    </row>
    <row r="574" spans="1:26" hidden="1" outlineLevel="1">
      <c r="A574">
        <f t="shared" ca="1" si="946"/>
        <v>2</v>
      </c>
      <c r="B574" t="str">
        <f t="shared" ca="1" si="947"/>
        <v>EP2 LPD1 LPS1 LPM3</v>
      </c>
      <c r="C574" s="312">
        <f ca="1">IF($A574&lt;&gt;$A573,1,MOD(C573-1+(COUNTIFS(D$373:$N$373,$A574)=COUNTIFS(D574:$N574,1)),C$372)+1)</f>
        <v>2</v>
      </c>
      <c r="D574" s="310">
        <f ca="1">IF($A574&lt;&gt;D$373,0,IF($A574&lt;&gt;$A573,1,MOD(D573-1+(COUNTIFS(E$373:$N$373,$A574)=COUNTIFS(E574:$N574,1)),D$372)+1))</f>
        <v>0</v>
      </c>
      <c r="E574" s="310">
        <f ca="1">IF($A574&lt;&gt;E$373,0,IF($A574&lt;&gt;$A573,1,MOD(E573-1+(COUNTIFS(F$373:$N$373,$A574)=COUNTIFS(F574:$N574,1)),E$372)+1))</f>
        <v>0</v>
      </c>
      <c r="F574" s="310">
        <f ca="1">IF($A574&lt;&gt;F$373,0,IF($A574&lt;&gt;$A573,1,MOD(F573-1+(COUNTIFS(G$373:$N$373,$A574)=COUNTIFS(G574:$N574,1)),F$372)+1))</f>
        <v>0</v>
      </c>
      <c r="G574" s="310">
        <f ca="1">IF($A574&lt;&gt;G$373,0,IF($A574&lt;&gt;$A573,1,MOD(G573-1+(COUNTIFS(H$373:$N$373,$A574)=COUNTIFS(H574:$N574,1)),G$372)+1))</f>
        <v>1</v>
      </c>
      <c r="H574" s="310">
        <f ca="1">IF($A574&lt;&gt;H$373,0,IF($A574&lt;&gt;$A573,1,MOD(H573-1+(COUNTIFS(I$373:$N$373,$A574)=COUNTIFS(I574:$N574,1)),H$372)+1))</f>
        <v>1</v>
      </c>
      <c r="I574" s="310">
        <f ca="1">IF($A574&lt;&gt;I$373,0,IF($A574&lt;&gt;$A573,1,MOD(I573-1+(COUNTIFS(N$373:$N$373,$A574)=COUNTIFS(N574:$N574,1)),I$372)+1))</f>
        <v>3</v>
      </c>
      <c r="J574" s="310"/>
      <c r="K574" s="310"/>
      <c r="L574" s="310"/>
      <c r="M574" s="310"/>
      <c r="O574">
        <v>200</v>
      </c>
      <c r="P574" s="116">
        <f t="shared" ca="1" si="940"/>
        <v>0</v>
      </c>
      <c r="Q574" s="116">
        <f t="shared" ca="1" si="941"/>
        <v>0</v>
      </c>
      <c r="R574" s="116">
        <f t="shared" ca="1" si="942"/>
        <v>0</v>
      </c>
      <c r="S574" s="116">
        <f t="shared" ca="1" si="943"/>
        <v>0</v>
      </c>
      <c r="T574" s="116">
        <v>0</v>
      </c>
      <c r="U574" s="116">
        <f t="shared" ca="1" si="944"/>
        <v>-0.5</v>
      </c>
      <c r="V574" s="116">
        <f t="shared" ca="1" si="945"/>
        <v>0.5</v>
      </c>
      <c r="W574" s="116"/>
      <c r="X574" s="116"/>
      <c r="Y574" s="116"/>
      <c r="Z574" s="116"/>
    </row>
    <row r="575" spans="1:26" hidden="1" outlineLevel="1">
      <c r="A575">
        <f t="shared" ca="1" si="946"/>
        <v>2</v>
      </c>
      <c r="B575" t="str">
        <f t="shared" ca="1" si="947"/>
        <v>EP2 LPD1 LPS2 LPM1</v>
      </c>
      <c r="C575" s="312">
        <f ca="1">IF($A575&lt;&gt;$A574,1,MOD(C574-1+(COUNTIFS(D$373:$N$373,$A575)=COUNTIFS(D575:$N575,1)),C$372)+1)</f>
        <v>2</v>
      </c>
      <c r="D575" s="310">
        <f ca="1">IF($A575&lt;&gt;D$373,0,IF($A575&lt;&gt;$A574,1,MOD(D574-1+(COUNTIFS(E$373:$N$373,$A575)=COUNTIFS(E575:$N575,1)),D$372)+1))</f>
        <v>0</v>
      </c>
      <c r="E575" s="310">
        <f ca="1">IF($A575&lt;&gt;E$373,0,IF($A575&lt;&gt;$A574,1,MOD(E574-1+(COUNTIFS(F$373:$N$373,$A575)=COUNTIFS(F575:$N575,1)),E$372)+1))</f>
        <v>0</v>
      </c>
      <c r="F575" s="310">
        <f ca="1">IF($A575&lt;&gt;F$373,0,IF($A575&lt;&gt;$A574,1,MOD(F574-1+(COUNTIFS(G$373:$N$373,$A575)=COUNTIFS(G575:$N575,1)),F$372)+1))</f>
        <v>0</v>
      </c>
      <c r="G575" s="310">
        <f ca="1">IF($A575&lt;&gt;G$373,0,IF($A575&lt;&gt;$A574,1,MOD(G574-1+(COUNTIFS(H$373:$N$373,$A575)=COUNTIFS(H575:$N575,1)),G$372)+1))</f>
        <v>1</v>
      </c>
      <c r="H575" s="310">
        <f ca="1">IF($A575&lt;&gt;H$373,0,IF($A575&lt;&gt;$A574,1,MOD(H574-1+(COUNTIFS(I$373:$N$373,$A575)=COUNTIFS(I575:$N575,1)),H$372)+1))</f>
        <v>2</v>
      </c>
      <c r="I575" s="310">
        <f ca="1">IF($A575&lt;&gt;I$373,0,IF($A575&lt;&gt;$A574,1,MOD(I574-1+(COUNTIFS(N$373:$N$373,$A575)=COUNTIFS(N575:$N575,1)),I$372)+1))</f>
        <v>1</v>
      </c>
      <c r="J575" s="310"/>
      <c r="K575" s="310"/>
      <c r="L575" s="310"/>
      <c r="M575" s="310"/>
      <c r="O575">
        <v>201</v>
      </c>
      <c r="P575" s="116">
        <f t="shared" ca="1" si="940"/>
        <v>0</v>
      </c>
      <c r="Q575" s="116">
        <f t="shared" ca="1" si="941"/>
        <v>0</v>
      </c>
      <c r="R575" s="116">
        <f t="shared" ca="1" si="942"/>
        <v>0</v>
      </c>
      <c r="S575" s="116">
        <f t="shared" ca="1" si="943"/>
        <v>0</v>
      </c>
      <c r="T575" s="116">
        <v>0</v>
      </c>
      <c r="U575" s="116">
        <f t="shared" ca="1" si="944"/>
        <v>0</v>
      </c>
      <c r="V575" s="116">
        <f t="shared" ca="1" si="945"/>
        <v>-0.5</v>
      </c>
      <c r="W575" s="116"/>
      <c r="X575" s="116"/>
      <c r="Y575" s="116"/>
      <c r="Z575" s="116"/>
    </row>
    <row r="576" spans="1:26" hidden="1" outlineLevel="1">
      <c r="A576">
        <f t="shared" ca="1" si="946"/>
        <v>2</v>
      </c>
      <c r="B576" t="str">
        <f t="shared" ca="1" si="947"/>
        <v>EP2 LPD1 LPS2 LPM2</v>
      </c>
      <c r="C576" s="312">
        <f ca="1">IF($A576&lt;&gt;$A575,1,MOD(C575-1+(COUNTIFS(D$373:$N$373,$A576)=COUNTIFS(D576:$N576,1)),C$372)+1)</f>
        <v>2</v>
      </c>
      <c r="D576" s="310">
        <f ca="1">IF($A576&lt;&gt;D$373,0,IF($A576&lt;&gt;$A575,1,MOD(D575-1+(COUNTIFS(E$373:$N$373,$A576)=COUNTIFS(E576:$N576,1)),D$372)+1))</f>
        <v>0</v>
      </c>
      <c r="E576" s="310">
        <f ca="1">IF($A576&lt;&gt;E$373,0,IF($A576&lt;&gt;$A575,1,MOD(E575-1+(COUNTIFS(F$373:$N$373,$A576)=COUNTIFS(F576:$N576,1)),E$372)+1))</f>
        <v>0</v>
      </c>
      <c r="F576" s="310">
        <f ca="1">IF($A576&lt;&gt;F$373,0,IF($A576&lt;&gt;$A575,1,MOD(F575-1+(COUNTIFS(G$373:$N$373,$A576)=COUNTIFS(G576:$N576,1)),F$372)+1))</f>
        <v>0</v>
      </c>
      <c r="G576" s="310">
        <f ca="1">IF($A576&lt;&gt;G$373,0,IF($A576&lt;&gt;$A575,1,MOD(G575-1+(COUNTIFS(H$373:$N$373,$A576)=COUNTIFS(H576:$N576,1)),G$372)+1))</f>
        <v>1</v>
      </c>
      <c r="H576" s="310">
        <f ca="1">IF($A576&lt;&gt;H$373,0,IF($A576&lt;&gt;$A575,1,MOD(H575-1+(COUNTIFS(I$373:$N$373,$A576)=COUNTIFS(I576:$N576,1)),H$372)+1))</f>
        <v>2</v>
      </c>
      <c r="I576" s="310">
        <f ca="1">IF($A576&lt;&gt;I$373,0,IF($A576&lt;&gt;$A575,1,MOD(I575-1+(COUNTIFS(N$373:$N$373,$A576)=COUNTIFS(N576:$N576,1)),I$372)+1))</f>
        <v>2</v>
      </c>
      <c r="J576" s="310"/>
      <c r="K576" s="310"/>
      <c r="L576" s="310"/>
      <c r="M576" s="310"/>
      <c r="O576">
        <v>202</v>
      </c>
      <c r="P576" s="116">
        <f t="shared" ca="1" si="940"/>
        <v>0</v>
      </c>
      <c r="Q576" s="116">
        <f t="shared" ca="1" si="941"/>
        <v>0</v>
      </c>
      <c r="R576" s="116">
        <f t="shared" ca="1" si="942"/>
        <v>0</v>
      </c>
      <c r="S576" s="116">
        <f t="shared" ca="1" si="943"/>
        <v>0</v>
      </c>
      <c r="T576" s="116">
        <v>0</v>
      </c>
      <c r="U576" s="116">
        <f t="shared" ca="1" si="944"/>
        <v>0</v>
      </c>
      <c r="V576" s="116">
        <f t="shared" ca="1" si="945"/>
        <v>0</v>
      </c>
      <c r="W576" s="116"/>
      <c r="X576" s="116"/>
      <c r="Y576" s="116"/>
      <c r="Z576" s="116"/>
    </row>
    <row r="577" spans="1:26" hidden="1" outlineLevel="1">
      <c r="A577">
        <f t="shared" ca="1" si="946"/>
        <v>2</v>
      </c>
      <c r="B577" t="str">
        <f t="shared" ca="1" si="947"/>
        <v>EP2 LPD1 LPS2 LPM3</v>
      </c>
      <c r="C577" s="312">
        <f ca="1">IF($A577&lt;&gt;$A576,1,MOD(C576-1+(COUNTIFS(D$373:$N$373,$A577)=COUNTIFS(D577:$N577,1)),C$372)+1)</f>
        <v>2</v>
      </c>
      <c r="D577" s="310">
        <f ca="1">IF($A577&lt;&gt;D$373,0,IF($A577&lt;&gt;$A576,1,MOD(D576-1+(COUNTIFS(E$373:$N$373,$A577)=COUNTIFS(E577:$N577,1)),D$372)+1))</f>
        <v>0</v>
      </c>
      <c r="E577" s="310">
        <f ca="1">IF($A577&lt;&gt;E$373,0,IF($A577&lt;&gt;$A576,1,MOD(E576-1+(COUNTIFS(F$373:$N$373,$A577)=COUNTIFS(F577:$N577,1)),E$372)+1))</f>
        <v>0</v>
      </c>
      <c r="F577" s="310">
        <f ca="1">IF($A577&lt;&gt;F$373,0,IF($A577&lt;&gt;$A576,1,MOD(F576-1+(COUNTIFS(G$373:$N$373,$A577)=COUNTIFS(G577:$N577,1)),F$372)+1))</f>
        <v>0</v>
      </c>
      <c r="G577" s="310">
        <f ca="1">IF($A577&lt;&gt;G$373,0,IF($A577&lt;&gt;$A576,1,MOD(G576-1+(COUNTIFS(H$373:$N$373,$A577)=COUNTIFS(H577:$N577,1)),G$372)+1))</f>
        <v>1</v>
      </c>
      <c r="H577" s="310">
        <f ca="1">IF($A577&lt;&gt;H$373,0,IF($A577&lt;&gt;$A576,1,MOD(H576-1+(COUNTIFS(I$373:$N$373,$A577)=COUNTIFS(I577:$N577,1)),H$372)+1))</f>
        <v>2</v>
      </c>
      <c r="I577" s="310">
        <f ca="1">IF($A577&lt;&gt;I$373,0,IF($A577&lt;&gt;$A576,1,MOD(I576-1+(COUNTIFS(N$373:$N$373,$A577)=COUNTIFS(N577:$N577,1)),I$372)+1))</f>
        <v>3</v>
      </c>
      <c r="J577" s="310"/>
      <c r="K577" s="310"/>
      <c r="L577" s="310"/>
      <c r="M577" s="310"/>
      <c r="O577">
        <v>203</v>
      </c>
      <c r="P577" s="116">
        <f t="shared" ca="1" si="940"/>
        <v>0</v>
      </c>
      <c r="Q577" s="116">
        <f t="shared" ca="1" si="941"/>
        <v>0</v>
      </c>
      <c r="R577" s="116">
        <f t="shared" ca="1" si="942"/>
        <v>0</v>
      </c>
      <c r="S577" s="116">
        <f t="shared" ca="1" si="943"/>
        <v>0</v>
      </c>
      <c r="T577" s="116">
        <v>0</v>
      </c>
      <c r="U577" s="116">
        <f t="shared" ca="1" si="944"/>
        <v>0</v>
      </c>
      <c r="V577" s="116">
        <f t="shared" ca="1" si="945"/>
        <v>0.5</v>
      </c>
      <c r="W577" s="116"/>
      <c r="X577" s="116"/>
      <c r="Y577" s="116"/>
      <c r="Z577" s="116"/>
    </row>
    <row r="578" spans="1:26" hidden="1" outlineLevel="1">
      <c r="A578">
        <f t="shared" ca="1" si="946"/>
        <v>2</v>
      </c>
      <c r="B578" t="str">
        <f t="shared" ca="1" si="947"/>
        <v>EP2 LPD1 LPS3 LPM1</v>
      </c>
      <c r="C578" s="312">
        <f ca="1">IF($A578&lt;&gt;$A577,1,MOD(C577-1+(COUNTIFS(D$373:$N$373,$A578)=COUNTIFS(D578:$N578,1)),C$372)+1)</f>
        <v>2</v>
      </c>
      <c r="D578" s="310">
        <f ca="1">IF($A578&lt;&gt;D$373,0,IF($A578&lt;&gt;$A577,1,MOD(D577-1+(COUNTIFS(E$373:$N$373,$A578)=COUNTIFS(E578:$N578,1)),D$372)+1))</f>
        <v>0</v>
      </c>
      <c r="E578" s="310">
        <f ca="1">IF($A578&lt;&gt;E$373,0,IF($A578&lt;&gt;$A577,1,MOD(E577-1+(COUNTIFS(F$373:$N$373,$A578)=COUNTIFS(F578:$N578,1)),E$372)+1))</f>
        <v>0</v>
      </c>
      <c r="F578" s="310">
        <f ca="1">IF($A578&lt;&gt;F$373,0,IF($A578&lt;&gt;$A577,1,MOD(F577-1+(COUNTIFS(G$373:$N$373,$A578)=COUNTIFS(G578:$N578,1)),F$372)+1))</f>
        <v>0</v>
      </c>
      <c r="G578" s="310">
        <f ca="1">IF($A578&lt;&gt;G$373,0,IF($A578&lt;&gt;$A577,1,MOD(G577-1+(COUNTIFS(H$373:$N$373,$A578)=COUNTIFS(H578:$N578,1)),G$372)+1))</f>
        <v>1</v>
      </c>
      <c r="H578" s="310">
        <f ca="1">IF($A578&lt;&gt;H$373,0,IF($A578&lt;&gt;$A577,1,MOD(H577-1+(COUNTIFS(I$373:$N$373,$A578)=COUNTIFS(I578:$N578,1)),H$372)+1))</f>
        <v>3</v>
      </c>
      <c r="I578" s="310">
        <f ca="1">IF($A578&lt;&gt;I$373,0,IF($A578&lt;&gt;$A577,1,MOD(I577-1+(COUNTIFS(N$373:$N$373,$A578)=COUNTIFS(N578:$N578,1)),I$372)+1))</f>
        <v>1</v>
      </c>
      <c r="J578" s="310"/>
      <c r="K578" s="310"/>
      <c r="L578" s="310"/>
      <c r="M578" s="310"/>
      <c r="O578">
        <v>204</v>
      </c>
      <c r="P578" s="116">
        <f t="shared" ca="1" si="940"/>
        <v>0</v>
      </c>
      <c r="Q578" s="116">
        <f t="shared" ca="1" si="941"/>
        <v>0</v>
      </c>
      <c r="R578" s="116">
        <f t="shared" ca="1" si="942"/>
        <v>0</v>
      </c>
      <c r="S578" s="116">
        <f t="shared" ca="1" si="943"/>
        <v>0</v>
      </c>
      <c r="T578" s="116">
        <v>0</v>
      </c>
      <c r="U578" s="116">
        <f t="shared" ca="1" si="944"/>
        <v>0.5</v>
      </c>
      <c r="V578" s="116">
        <f t="shared" ca="1" si="945"/>
        <v>-0.5</v>
      </c>
      <c r="W578" s="116"/>
      <c r="X578" s="116"/>
      <c r="Y578" s="116"/>
      <c r="Z578" s="116"/>
    </row>
    <row r="579" spans="1:26" hidden="1" outlineLevel="1">
      <c r="A579">
        <f t="shared" ca="1" si="946"/>
        <v>2</v>
      </c>
      <c r="B579" t="str">
        <f t="shared" ca="1" si="947"/>
        <v>EP2 LPD1 LPS3 LPM2</v>
      </c>
      <c r="C579" s="312">
        <f ca="1">IF($A579&lt;&gt;$A578,1,MOD(C578-1+(COUNTIFS(D$373:$N$373,$A579)=COUNTIFS(D579:$N579,1)),C$372)+1)</f>
        <v>2</v>
      </c>
      <c r="D579" s="310">
        <f ca="1">IF($A579&lt;&gt;D$373,0,IF($A579&lt;&gt;$A578,1,MOD(D578-1+(COUNTIFS(E$373:$N$373,$A579)=COUNTIFS(E579:$N579,1)),D$372)+1))</f>
        <v>0</v>
      </c>
      <c r="E579" s="310">
        <f ca="1">IF($A579&lt;&gt;E$373,0,IF($A579&lt;&gt;$A578,1,MOD(E578-1+(COUNTIFS(F$373:$N$373,$A579)=COUNTIFS(F579:$N579,1)),E$372)+1))</f>
        <v>0</v>
      </c>
      <c r="F579" s="310">
        <f ca="1">IF($A579&lt;&gt;F$373,0,IF($A579&lt;&gt;$A578,1,MOD(F578-1+(COUNTIFS(G$373:$N$373,$A579)=COUNTIFS(G579:$N579,1)),F$372)+1))</f>
        <v>0</v>
      </c>
      <c r="G579" s="310">
        <f ca="1">IF($A579&lt;&gt;G$373,0,IF($A579&lt;&gt;$A578,1,MOD(G578-1+(COUNTIFS(H$373:$N$373,$A579)=COUNTIFS(H579:$N579,1)),G$372)+1))</f>
        <v>1</v>
      </c>
      <c r="H579" s="310">
        <f ca="1">IF($A579&lt;&gt;H$373,0,IF($A579&lt;&gt;$A578,1,MOD(H578-1+(COUNTIFS(I$373:$N$373,$A579)=COUNTIFS(I579:$N579,1)),H$372)+1))</f>
        <v>3</v>
      </c>
      <c r="I579" s="310">
        <f ca="1">IF($A579&lt;&gt;I$373,0,IF($A579&lt;&gt;$A578,1,MOD(I578-1+(COUNTIFS(N$373:$N$373,$A579)=COUNTIFS(N579:$N579,1)),I$372)+1))</f>
        <v>2</v>
      </c>
      <c r="J579" s="310"/>
      <c r="K579" s="310"/>
      <c r="L579" s="310"/>
      <c r="M579" s="310"/>
      <c r="O579">
        <v>205</v>
      </c>
      <c r="P579" s="116">
        <f t="shared" ca="1" si="940"/>
        <v>0</v>
      </c>
      <c r="Q579" s="116">
        <f t="shared" ca="1" si="941"/>
        <v>0</v>
      </c>
      <c r="R579" s="116">
        <f t="shared" ca="1" si="942"/>
        <v>0</v>
      </c>
      <c r="S579" s="116">
        <f t="shared" ca="1" si="943"/>
        <v>0</v>
      </c>
      <c r="T579" s="116">
        <v>0</v>
      </c>
      <c r="U579" s="116">
        <f t="shared" ca="1" si="944"/>
        <v>0.5</v>
      </c>
      <c r="V579" s="116">
        <f t="shared" ca="1" si="945"/>
        <v>0</v>
      </c>
      <c r="W579" s="116"/>
      <c r="X579" s="116"/>
      <c r="Y579" s="116"/>
      <c r="Z579" s="116"/>
    </row>
    <row r="580" spans="1:26" hidden="1" outlineLevel="1">
      <c r="A580">
        <f t="shared" ca="1" si="946"/>
        <v>2</v>
      </c>
      <c r="B580" t="str">
        <f t="shared" ca="1" si="947"/>
        <v>EP2 LPD1 LPS3 LPM3</v>
      </c>
      <c r="C580" s="312">
        <f ca="1">IF($A580&lt;&gt;$A579,1,MOD(C579-1+(COUNTIFS(D$373:$N$373,$A580)=COUNTIFS(D580:$N580,1)),C$372)+1)</f>
        <v>2</v>
      </c>
      <c r="D580" s="310">
        <f ca="1">IF($A580&lt;&gt;D$373,0,IF($A580&lt;&gt;$A579,1,MOD(D579-1+(COUNTIFS(E$373:$N$373,$A580)=COUNTIFS(E580:$N580,1)),D$372)+1))</f>
        <v>0</v>
      </c>
      <c r="E580" s="310">
        <f ca="1">IF($A580&lt;&gt;E$373,0,IF($A580&lt;&gt;$A579,1,MOD(E579-1+(COUNTIFS(F$373:$N$373,$A580)=COUNTIFS(F580:$N580,1)),E$372)+1))</f>
        <v>0</v>
      </c>
      <c r="F580" s="310">
        <f ca="1">IF($A580&lt;&gt;F$373,0,IF($A580&lt;&gt;$A579,1,MOD(F579-1+(COUNTIFS(G$373:$N$373,$A580)=COUNTIFS(G580:$N580,1)),F$372)+1))</f>
        <v>0</v>
      </c>
      <c r="G580" s="310">
        <f ca="1">IF($A580&lt;&gt;G$373,0,IF($A580&lt;&gt;$A579,1,MOD(G579-1+(COUNTIFS(H$373:$N$373,$A580)=COUNTIFS(H580:$N580,1)),G$372)+1))</f>
        <v>1</v>
      </c>
      <c r="H580" s="310">
        <f ca="1">IF($A580&lt;&gt;H$373,0,IF($A580&lt;&gt;$A579,1,MOD(H579-1+(COUNTIFS(I$373:$N$373,$A580)=COUNTIFS(I580:$N580,1)),H$372)+1))</f>
        <v>3</v>
      </c>
      <c r="I580" s="310">
        <f ca="1">IF($A580&lt;&gt;I$373,0,IF($A580&lt;&gt;$A579,1,MOD(I579-1+(COUNTIFS(N$373:$N$373,$A580)=COUNTIFS(N580:$N580,1)),I$372)+1))</f>
        <v>3</v>
      </c>
      <c r="J580" s="310"/>
      <c r="K580" s="310"/>
      <c r="L580" s="310"/>
      <c r="M580" s="310"/>
      <c r="O580">
        <v>206</v>
      </c>
      <c r="P580" s="116">
        <f t="shared" ca="1" si="940"/>
        <v>0</v>
      </c>
      <c r="Q580" s="116">
        <f t="shared" ca="1" si="941"/>
        <v>0</v>
      </c>
      <c r="R580" s="116">
        <f t="shared" ca="1" si="942"/>
        <v>0</v>
      </c>
      <c r="S580" s="116">
        <f t="shared" ca="1" si="943"/>
        <v>0</v>
      </c>
      <c r="T580" s="116">
        <v>0</v>
      </c>
      <c r="U580" s="116">
        <f t="shared" ca="1" si="944"/>
        <v>0.5</v>
      </c>
      <c r="V580" s="116">
        <f t="shared" ca="1" si="945"/>
        <v>0.5</v>
      </c>
      <c r="W580" s="116"/>
      <c r="X580" s="116"/>
      <c r="Y580" s="116"/>
      <c r="Z580" s="116"/>
    </row>
    <row r="581" spans="1:26" hidden="1" outlineLevel="1">
      <c r="A581">
        <f t="shared" ca="1" si="946"/>
        <v>2</v>
      </c>
      <c r="B581" t="str">
        <f t="shared" ca="1" si="947"/>
        <v>EP3 LPD1 LPS1 LPM1</v>
      </c>
      <c r="C581" s="312">
        <f ca="1">IF($A581&lt;&gt;$A580,1,MOD(C580-1+(COUNTIFS(D$373:$N$373,$A581)=COUNTIFS(D581:$N581,1)),C$372)+1)</f>
        <v>3</v>
      </c>
      <c r="D581" s="310">
        <f ca="1">IF($A581&lt;&gt;D$373,0,IF($A581&lt;&gt;$A580,1,MOD(D580-1+(COUNTIFS(E$373:$N$373,$A581)=COUNTIFS(E581:$N581,1)),D$372)+1))</f>
        <v>0</v>
      </c>
      <c r="E581" s="310">
        <f ca="1">IF($A581&lt;&gt;E$373,0,IF($A581&lt;&gt;$A580,1,MOD(E580-1+(COUNTIFS(F$373:$N$373,$A581)=COUNTIFS(F581:$N581,1)),E$372)+1))</f>
        <v>0</v>
      </c>
      <c r="F581" s="310">
        <f ca="1">IF($A581&lt;&gt;F$373,0,IF($A581&lt;&gt;$A580,1,MOD(F580-1+(COUNTIFS(G$373:$N$373,$A581)=COUNTIFS(G581:$N581,1)),F$372)+1))</f>
        <v>0</v>
      </c>
      <c r="G581" s="310">
        <f ca="1">IF($A581&lt;&gt;G$373,0,IF($A581&lt;&gt;$A580,1,MOD(G580-1+(COUNTIFS(H$373:$N$373,$A581)=COUNTIFS(H581:$N581,1)),G$372)+1))</f>
        <v>1</v>
      </c>
      <c r="H581" s="310">
        <f ca="1">IF($A581&lt;&gt;H$373,0,IF($A581&lt;&gt;$A580,1,MOD(H580-1+(COUNTIFS(I$373:$N$373,$A581)=COUNTIFS(I581:$N581,1)),H$372)+1))</f>
        <v>1</v>
      </c>
      <c r="I581" s="310">
        <f ca="1">IF($A581&lt;&gt;I$373,0,IF($A581&lt;&gt;$A580,1,MOD(I580-1+(COUNTIFS(N$373:$N$373,$A581)=COUNTIFS(N581:$N581,1)),I$372)+1))</f>
        <v>1</v>
      </c>
      <c r="J581" s="310"/>
      <c r="K581" s="310"/>
      <c r="L581" s="310"/>
      <c r="M581" s="310"/>
      <c r="O581">
        <v>207</v>
      </c>
      <c r="P581" s="116">
        <f t="shared" ca="1" si="940"/>
        <v>0.5</v>
      </c>
      <c r="Q581" s="116">
        <f t="shared" ca="1" si="941"/>
        <v>0</v>
      </c>
      <c r="R581" s="116">
        <f t="shared" ca="1" si="942"/>
        <v>0</v>
      </c>
      <c r="S581" s="116">
        <f t="shared" ca="1" si="943"/>
        <v>0</v>
      </c>
      <c r="T581" s="116">
        <v>0</v>
      </c>
      <c r="U581" s="116">
        <f t="shared" ca="1" si="944"/>
        <v>-0.5</v>
      </c>
      <c r="V581" s="116">
        <f t="shared" ca="1" si="945"/>
        <v>-0.5</v>
      </c>
      <c r="W581" s="116"/>
      <c r="X581" s="116"/>
      <c r="Y581" s="116"/>
      <c r="Z581" s="116"/>
    </row>
    <row r="582" spans="1:26" hidden="1" outlineLevel="1">
      <c r="A582">
        <f t="shared" ca="1" si="946"/>
        <v>2</v>
      </c>
      <c r="B582" t="str">
        <f t="shared" ca="1" si="947"/>
        <v>EP3 LPD1 LPS1 LPM2</v>
      </c>
      <c r="C582" s="312">
        <f ca="1">IF($A582&lt;&gt;$A581,1,MOD(C581-1+(COUNTIFS(D$373:$N$373,$A582)=COUNTIFS(D582:$N582,1)),C$372)+1)</f>
        <v>3</v>
      </c>
      <c r="D582" s="310">
        <f ca="1">IF($A582&lt;&gt;D$373,0,IF($A582&lt;&gt;$A581,1,MOD(D581-1+(COUNTIFS(E$373:$N$373,$A582)=COUNTIFS(E582:$N582,1)),D$372)+1))</f>
        <v>0</v>
      </c>
      <c r="E582" s="310">
        <f ca="1">IF($A582&lt;&gt;E$373,0,IF($A582&lt;&gt;$A581,1,MOD(E581-1+(COUNTIFS(F$373:$N$373,$A582)=COUNTIFS(F582:$N582,1)),E$372)+1))</f>
        <v>0</v>
      </c>
      <c r="F582" s="310">
        <f ca="1">IF($A582&lt;&gt;F$373,0,IF($A582&lt;&gt;$A581,1,MOD(F581-1+(COUNTIFS(G$373:$N$373,$A582)=COUNTIFS(G582:$N582,1)),F$372)+1))</f>
        <v>0</v>
      </c>
      <c r="G582" s="310">
        <f ca="1">IF($A582&lt;&gt;G$373,0,IF($A582&lt;&gt;$A581,1,MOD(G581-1+(COUNTIFS(H$373:$N$373,$A582)=COUNTIFS(H582:$N582,1)),G$372)+1))</f>
        <v>1</v>
      </c>
      <c r="H582" s="310">
        <f ca="1">IF($A582&lt;&gt;H$373,0,IF($A582&lt;&gt;$A581,1,MOD(H581-1+(COUNTIFS(I$373:$N$373,$A582)=COUNTIFS(I582:$N582,1)),H$372)+1))</f>
        <v>1</v>
      </c>
      <c r="I582" s="310">
        <f ca="1">IF($A582&lt;&gt;I$373,0,IF($A582&lt;&gt;$A581,1,MOD(I581-1+(COUNTIFS(N$373:$N$373,$A582)=COUNTIFS(N582:$N582,1)),I$372)+1))</f>
        <v>2</v>
      </c>
      <c r="J582" s="310"/>
      <c r="K582" s="310"/>
      <c r="L582" s="310"/>
      <c r="M582" s="310"/>
      <c r="O582">
        <v>208</v>
      </c>
      <c r="P582" s="116">
        <f t="shared" ca="1" si="940"/>
        <v>0.5</v>
      </c>
      <c r="Q582" s="116">
        <f t="shared" ca="1" si="941"/>
        <v>0</v>
      </c>
      <c r="R582" s="116">
        <f t="shared" ca="1" si="942"/>
        <v>0</v>
      </c>
      <c r="S582" s="116">
        <f t="shared" ca="1" si="943"/>
        <v>0</v>
      </c>
      <c r="T582" s="116">
        <v>0</v>
      </c>
      <c r="U582" s="116">
        <f t="shared" ca="1" si="944"/>
        <v>-0.5</v>
      </c>
      <c r="V582" s="116">
        <f t="shared" ca="1" si="945"/>
        <v>0</v>
      </c>
      <c r="W582" s="116"/>
      <c r="X582" s="116"/>
      <c r="Y582" s="116"/>
      <c r="Z582" s="116"/>
    </row>
    <row r="583" spans="1:26" hidden="1" outlineLevel="1">
      <c r="A583">
        <f t="shared" ca="1" si="946"/>
        <v>2</v>
      </c>
      <c r="B583" t="str">
        <f t="shared" ca="1" si="947"/>
        <v>EP3 LPD1 LPS1 LPM3</v>
      </c>
      <c r="C583" s="312">
        <f ca="1">IF($A583&lt;&gt;$A582,1,MOD(C582-1+(COUNTIFS(D$373:$N$373,$A583)=COUNTIFS(D583:$N583,1)),C$372)+1)</f>
        <v>3</v>
      </c>
      <c r="D583" s="310">
        <f ca="1">IF($A583&lt;&gt;D$373,0,IF($A583&lt;&gt;$A582,1,MOD(D582-1+(COUNTIFS(E$373:$N$373,$A583)=COUNTIFS(E583:$N583,1)),D$372)+1))</f>
        <v>0</v>
      </c>
      <c r="E583" s="310">
        <f ca="1">IF($A583&lt;&gt;E$373,0,IF($A583&lt;&gt;$A582,1,MOD(E582-1+(COUNTIFS(F$373:$N$373,$A583)=COUNTIFS(F583:$N583,1)),E$372)+1))</f>
        <v>0</v>
      </c>
      <c r="F583" s="310">
        <f ca="1">IF($A583&lt;&gt;F$373,0,IF($A583&lt;&gt;$A582,1,MOD(F582-1+(COUNTIFS(G$373:$N$373,$A583)=COUNTIFS(G583:$N583,1)),F$372)+1))</f>
        <v>0</v>
      </c>
      <c r="G583" s="310">
        <f ca="1">IF($A583&lt;&gt;G$373,0,IF($A583&lt;&gt;$A582,1,MOD(G582-1+(COUNTIFS(H$373:$N$373,$A583)=COUNTIFS(H583:$N583,1)),G$372)+1))</f>
        <v>1</v>
      </c>
      <c r="H583" s="310">
        <f ca="1">IF($A583&lt;&gt;H$373,0,IF($A583&lt;&gt;$A582,1,MOD(H582-1+(COUNTIFS(I$373:$N$373,$A583)=COUNTIFS(I583:$N583,1)),H$372)+1))</f>
        <v>1</v>
      </c>
      <c r="I583" s="310">
        <f ca="1">IF($A583&lt;&gt;I$373,0,IF($A583&lt;&gt;$A582,1,MOD(I582-1+(COUNTIFS(N$373:$N$373,$A583)=COUNTIFS(N583:$N583,1)),I$372)+1))</f>
        <v>3</v>
      </c>
      <c r="J583" s="310"/>
      <c r="K583" s="310"/>
      <c r="L583" s="310"/>
      <c r="M583" s="310"/>
      <c r="O583">
        <v>209</v>
      </c>
      <c r="P583" s="116">
        <f t="shared" ref="P583:P646" ca="1" si="948">IF(C583=0,0,INDEX(C$365:C$368,C583,1))</f>
        <v>0.5</v>
      </c>
      <c r="Q583" s="116">
        <f t="shared" ref="Q583:Q646" ca="1" si="949">IF(D583=0,0,INDEX(D$365:D$368,D583,1))</f>
        <v>0</v>
      </c>
      <c r="R583" s="116">
        <f t="shared" ref="R583:R646" ca="1" si="950">IF(E583=0,0,INDEX(E$365:E$368,E583,1))</f>
        <v>0</v>
      </c>
      <c r="S583" s="116">
        <f t="shared" ref="S583:S646" ca="1" si="951">IF(F583=0,0,INDEX(F$365:F$368,F583,1))</f>
        <v>0</v>
      </c>
      <c r="T583" s="116">
        <v>0</v>
      </c>
      <c r="U583" s="116">
        <f t="shared" ref="U583:U646" ca="1" si="952">IF(H583=0,0,INDEX(H$365:H$368,H583,1))</f>
        <v>-0.5</v>
      </c>
      <c r="V583" s="116">
        <f t="shared" ref="V583:V646" ca="1" si="953">IF(I583=0,0,INDEX(I$365:I$368,I583,1))</f>
        <v>0.5</v>
      </c>
      <c r="W583" s="116"/>
      <c r="X583" s="116"/>
      <c r="Y583" s="116"/>
      <c r="Z583" s="116"/>
    </row>
    <row r="584" spans="1:26" hidden="1" outlineLevel="1">
      <c r="A584">
        <f t="shared" ref="A584:A647" ca="1" si="954">OFFSET(A584,-1,0)</f>
        <v>2</v>
      </c>
      <c r="B584" t="str">
        <f t="shared" ca="1" si="947"/>
        <v>EP3 LPD1 LPS2 LPM1</v>
      </c>
      <c r="C584" s="312">
        <f ca="1">IF($A584&lt;&gt;$A583,1,MOD(C583-1+(COUNTIFS(D$373:$N$373,$A584)=COUNTIFS(D584:$N584,1)),C$372)+1)</f>
        <v>3</v>
      </c>
      <c r="D584" s="310">
        <f ca="1">IF($A584&lt;&gt;D$373,0,IF($A584&lt;&gt;$A583,1,MOD(D583-1+(COUNTIFS(E$373:$N$373,$A584)=COUNTIFS(E584:$N584,1)),D$372)+1))</f>
        <v>0</v>
      </c>
      <c r="E584" s="310">
        <f ca="1">IF($A584&lt;&gt;E$373,0,IF($A584&lt;&gt;$A583,1,MOD(E583-1+(COUNTIFS(F$373:$N$373,$A584)=COUNTIFS(F584:$N584,1)),E$372)+1))</f>
        <v>0</v>
      </c>
      <c r="F584" s="310">
        <f ca="1">IF($A584&lt;&gt;F$373,0,IF($A584&lt;&gt;$A583,1,MOD(F583-1+(COUNTIFS(G$373:$N$373,$A584)=COUNTIFS(G584:$N584,1)),F$372)+1))</f>
        <v>0</v>
      </c>
      <c r="G584" s="310">
        <f ca="1">IF($A584&lt;&gt;G$373,0,IF($A584&lt;&gt;$A583,1,MOD(G583-1+(COUNTIFS(H$373:$N$373,$A584)=COUNTIFS(H584:$N584,1)),G$372)+1))</f>
        <v>1</v>
      </c>
      <c r="H584" s="310">
        <f ca="1">IF($A584&lt;&gt;H$373,0,IF($A584&lt;&gt;$A583,1,MOD(H583-1+(COUNTIFS(I$373:$N$373,$A584)=COUNTIFS(I584:$N584,1)),H$372)+1))</f>
        <v>2</v>
      </c>
      <c r="I584" s="310">
        <f ca="1">IF($A584&lt;&gt;I$373,0,IF($A584&lt;&gt;$A583,1,MOD(I583-1+(COUNTIFS(N$373:$N$373,$A584)=COUNTIFS(N584:$N584,1)),I$372)+1))</f>
        <v>1</v>
      </c>
      <c r="J584" s="310"/>
      <c r="K584" s="310"/>
      <c r="L584" s="310"/>
      <c r="M584" s="310"/>
      <c r="O584">
        <v>210</v>
      </c>
      <c r="P584" s="116">
        <f t="shared" ca="1" si="948"/>
        <v>0.5</v>
      </c>
      <c r="Q584" s="116">
        <f t="shared" ca="1" si="949"/>
        <v>0</v>
      </c>
      <c r="R584" s="116">
        <f t="shared" ca="1" si="950"/>
        <v>0</v>
      </c>
      <c r="S584" s="116">
        <f t="shared" ca="1" si="951"/>
        <v>0</v>
      </c>
      <c r="T584" s="116">
        <v>0</v>
      </c>
      <c r="U584" s="116">
        <f t="shared" ca="1" si="952"/>
        <v>0</v>
      </c>
      <c r="V584" s="116">
        <f t="shared" ca="1" si="953"/>
        <v>-0.5</v>
      </c>
      <c r="W584" s="116"/>
      <c r="X584" s="116"/>
      <c r="Y584" s="116"/>
      <c r="Z584" s="116"/>
    </row>
    <row r="585" spans="1:26" hidden="1" outlineLevel="1">
      <c r="A585">
        <f t="shared" ca="1" si="954"/>
        <v>2</v>
      </c>
      <c r="B585" t="str">
        <f t="shared" ca="1" si="947"/>
        <v>EP3 LPD1 LPS2 LPM2</v>
      </c>
      <c r="C585" s="312">
        <f ca="1">IF($A585&lt;&gt;$A584,1,MOD(C584-1+(COUNTIFS(D$373:$N$373,$A585)=COUNTIFS(D585:$N585,1)),C$372)+1)</f>
        <v>3</v>
      </c>
      <c r="D585" s="310">
        <f ca="1">IF($A585&lt;&gt;D$373,0,IF($A585&lt;&gt;$A584,1,MOD(D584-1+(COUNTIFS(E$373:$N$373,$A585)=COUNTIFS(E585:$N585,1)),D$372)+1))</f>
        <v>0</v>
      </c>
      <c r="E585" s="310">
        <f ca="1">IF($A585&lt;&gt;E$373,0,IF($A585&lt;&gt;$A584,1,MOD(E584-1+(COUNTIFS(F$373:$N$373,$A585)=COUNTIFS(F585:$N585,1)),E$372)+1))</f>
        <v>0</v>
      </c>
      <c r="F585" s="310">
        <f ca="1">IF($A585&lt;&gt;F$373,0,IF($A585&lt;&gt;$A584,1,MOD(F584-1+(COUNTIFS(G$373:$N$373,$A585)=COUNTIFS(G585:$N585,1)),F$372)+1))</f>
        <v>0</v>
      </c>
      <c r="G585" s="310">
        <f ca="1">IF($A585&lt;&gt;G$373,0,IF($A585&lt;&gt;$A584,1,MOD(G584-1+(COUNTIFS(H$373:$N$373,$A585)=COUNTIFS(H585:$N585,1)),G$372)+1))</f>
        <v>1</v>
      </c>
      <c r="H585" s="310">
        <f ca="1">IF($A585&lt;&gt;H$373,0,IF($A585&lt;&gt;$A584,1,MOD(H584-1+(COUNTIFS(I$373:$N$373,$A585)=COUNTIFS(I585:$N585,1)),H$372)+1))</f>
        <v>2</v>
      </c>
      <c r="I585" s="310">
        <f ca="1">IF($A585&lt;&gt;I$373,0,IF($A585&lt;&gt;$A584,1,MOD(I584-1+(COUNTIFS(N$373:$N$373,$A585)=COUNTIFS(N585:$N585,1)),I$372)+1))</f>
        <v>2</v>
      </c>
      <c r="J585" s="310"/>
      <c r="K585" s="310"/>
      <c r="L585" s="310"/>
      <c r="M585" s="310"/>
      <c r="O585">
        <v>211</v>
      </c>
      <c r="P585" s="116">
        <f t="shared" ca="1" si="948"/>
        <v>0.5</v>
      </c>
      <c r="Q585" s="116">
        <f t="shared" ca="1" si="949"/>
        <v>0</v>
      </c>
      <c r="R585" s="116">
        <f t="shared" ca="1" si="950"/>
        <v>0</v>
      </c>
      <c r="S585" s="116">
        <f t="shared" ca="1" si="951"/>
        <v>0</v>
      </c>
      <c r="T585" s="116">
        <v>0</v>
      </c>
      <c r="U585" s="116">
        <f t="shared" ca="1" si="952"/>
        <v>0</v>
      </c>
      <c r="V585" s="116">
        <f t="shared" ca="1" si="953"/>
        <v>0</v>
      </c>
      <c r="W585" s="116"/>
      <c r="X585" s="116"/>
      <c r="Y585" s="116"/>
      <c r="Z585" s="116"/>
    </row>
    <row r="586" spans="1:26" hidden="1" outlineLevel="1">
      <c r="A586">
        <f t="shared" ca="1" si="954"/>
        <v>2</v>
      </c>
      <c r="B586" t="str">
        <f t="shared" ca="1" si="947"/>
        <v>EP3 LPD1 LPS2 LPM3</v>
      </c>
      <c r="C586" s="312">
        <f ca="1">IF($A586&lt;&gt;$A585,1,MOD(C585-1+(COUNTIFS(D$373:$N$373,$A586)=COUNTIFS(D586:$N586,1)),C$372)+1)</f>
        <v>3</v>
      </c>
      <c r="D586" s="310">
        <f ca="1">IF($A586&lt;&gt;D$373,0,IF($A586&lt;&gt;$A585,1,MOD(D585-1+(COUNTIFS(E$373:$N$373,$A586)=COUNTIFS(E586:$N586,1)),D$372)+1))</f>
        <v>0</v>
      </c>
      <c r="E586" s="310">
        <f ca="1">IF($A586&lt;&gt;E$373,0,IF($A586&lt;&gt;$A585,1,MOD(E585-1+(COUNTIFS(F$373:$N$373,$A586)=COUNTIFS(F586:$N586,1)),E$372)+1))</f>
        <v>0</v>
      </c>
      <c r="F586" s="310">
        <f ca="1">IF($A586&lt;&gt;F$373,0,IF($A586&lt;&gt;$A585,1,MOD(F585-1+(COUNTIFS(G$373:$N$373,$A586)=COUNTIFS(G586:$N586,1)),F$372)+1))</f>
        <v>0</v>
      </c>
      <c r="G586" s="310">
        <f ca="1">IF($A586&lt;&gt;G$373,0,IF($A586&lt;&gt;$A585,1,MOD(G585-1+(COUNTIFS(H$373:$N$373,$A586)=COUNTIFS(H586:$N586,1)),G$372)+1))</f>
        <v>1</v>
      </c>
      <c r="H586" s="310">
        <f ca="1">IF($A586&lt;&gt;H$373,0,IF($A586&lt;&gt;$A585,1,MOD(H585-1+(COUNTIFS(I$373:$N$373,$A586)=COUNTIFS(I586:$N586,1)),H$372)+1))</f>
        <v>2</v>
      </c>
      <c r="I586" s="310">
        <f ca="1">IF($A586&lt;&gt;I$373,0,IF($A586&lt;&gt;$A585,1,MOD(I585-1+(COUNTIFS(N$373:$N$373,$A586)=COUNTIFS(N586:$N586,1)),I$372)+1))</f>
        <v>3</v>
      </c>
      <c r="J586" s="310"/>
      <c r="K586" s="310"/>
      <c r="L586" s="310"/>
      <c r="M586" s="310"/>
      <c r="O586">
        <v>212</v>
      </c>
      <c r="P586" s="116">
        <f t="shared" ca="1" si="948"/>
        <v>0.5</v>
      </c>
      <c r="Q586" s="116">
        <f t="shared" ca="1" si="949"/>
        <v>0</v>
      </c>
      <c r="R586" s="116">
        <f t="shared" ca="1" si="950"/>
        <v>0</v>
      </c>
      <c r="S586" s="116">
        <f t="shared" ca="1" si="951"/>
        <v>0</v>
      </c>
      <c r="T586" s="116">
        <v>0</v>
      </c>
      <c r="U586" s="116">
        <f t="shared" ca="1" si="952"/>
        <v>0</v>
      </c>
      <c r="V586" s="116">
        <f t="shared" ca="1" si="953"/>
        <v>0.5</v>
      </c>
      <c r="W586" s="116"/>
      <c r="X586" s="116"/>
      <c r="Y586" s="116"/>
      <c r="Z586" s="116"/>
    </row>
    <row r="587" spans="1:26" hidden="1" outlineLevel="1">
      <c r="A587">
        <f t="shared" ca="1" si="954"/>
        <v>2</v>
      </c>
      <c r="B587" t="str">
        <f t="shared" ca="1" si="947"/>
        <v>EP3 LPD1 LPS3 LPM1</v>
      </c>
      <c r="C587" s="312">
        <f ca="1">IF($A587&lt;&gt;$A586,1,MOD(C586-1+(COUNTIFS(D$373:$N$373,$A587)=COUNTIFS(D587:$N587,1)),C$372)+1)</f>
        <v>3</v>
      </c>
      <c r="D587" s="310">
        <f ca="1">IF($A587&lt;&gt;D$373,0,IF($A587&lt;&gt;$A586,1,MOD(D586-1+(COUNTIFS(E$373:$N$373,$A587)=COUNTIFS(E587:$N587,1)),D$372)+1))</f>
        <v>0</v>
      </c>
      <c r="E587" s="310">
        <f ca="1">IF($A587&lt;&gt;E$373,0,IF($A587&lt;&gt;$A586,1,MOD(E586-1+(COUNTIFS(F$373:$N$373,$A587)=COUNTIFS(F587:$N587,1)),E$372)+1))</f>
        <v>0</v>
      </c>
      <c r="F587" s="310">
        <f ca="1">IF($A587&lt;&gt;F$373,0,IF($A587&lt;&gt;$A586,1,MOD(F586-1+(COUNTIFS(G$373:$N$373,$A587)=COUNTIFS(G587:$N587,1)),F$372)+1))</f>
        <v>0</v>
      </c>
      <c r="G587" s="310">
        <f ca="1">IF($A587&lt;&gt;G$373,0,IF($A587&lt;&gt;$A586,1,MOD(G586-1+(COUNTIFS(H$373:$N$373,$A587)=COUNTIFS(H587:$N587,1)),G$372)+1))</f>
        <v>1</v>
      </c>
      <c r="H587" s="310">
        <f ca="1">IF($A587&lt;&gt;H$373,0,IF($A587&lt;&gt;$A586,1,MOD(H586-1+(COUNTIFS(I$373:$N$373,$A587)=COUNTIFS(I587:$N587,1)),H$372)+1))</f>
        <v>3</v>
      </c>
      <c r="I587" s="310">
        <f ca="1">IF($A587&lt;&gt;I$373,0,IF($A587&lt;&gt;$A586,1,MOD(I586-1+(COUNTIFS(N$373:$N$373,$A587)=COUNTIFS(N587:$N587,1)),I$372)+1))</f>
        <v>1</v>
      </c>
      <c r="J587" s="310"/>
      <c r="K587" s="310"/>
      <c r="L587" s="310"/>
      <c r="M587" s="310"/>
      <c r="O587">
        <v>213</v>
      </c>
      <c r="P587" s="116">
        <f t="shared" ca="1" si="948"/>
        <v>0.5</v>
      </c>
      <c r="Q587" s="116">
        <f t="shared" ca="1" si="949"/>
        <v>0</v>
      </c>
      <c r="R587" s="116">
        <f t="shared" ca="1" si="950"/>
        <v>0</v>
      </c>
      <c r="S587" s="116">
        <f t="shared" ca="1" si="951"/>
        <v>0</v>
      </c>
      <c r="T587" s="116">
        <v>0</v>
      </c>
      <c r="U587" s="116">
        <f t="shared" ca="1" si="952"/>
        <v>0.5</v>
      </c>
      <c r="V587" s="116">
        <f t="shared" ca="1" si="953"/>
        <v>-0.5</v>
      </c>
      <c r="W587" s="116"/>
      <c r="X587" s="116"/>
      <c r="Y587" s="116"/>
      <c r="Z587" s="116"/>
    </row>
    <row r="588" spans="1:26" hidden="1" outlineLevel="1">
      <c r="A588">
        <f t="shared" ca="1" si="954"/>
        <v>2</v>
      </c>
      <c r="B588" t="str">
        <f t="shared" ca="1" si="947"/>
        <v>EP3 LPD1 LPS3 LPM2</v>
      </c>
      <c r="C588" s="312">
        <f ca="1">IF($A588&lt;&gt;$A587,1,MOD(C587-1+(COUNTIFS(D$373:$N$373,$A588)=COUNTIFS(D588:$N588,1)),C$372)+1)</f>
        <v>3</v>
      </c>
      <c r="D588" s="310">
        <f ca="1">IF($A588&lt;&gt;D$373,0,IF($A588&lt;&gt;$A587,1,MOD(D587-1+(COUNTIFS(E$373:$N$373,$A588)=COUNTIFS(E588:$N588,1)),D$372)+1))</f>
        <v>0</v>
      </c>
      <c r="E588" s="310">
        <f ca="1">IF($A588&lt;&gt;E$373,0,IF($A588&lt;&gt;$A587,1,MOD(E587-1+(COUNTIFS(F$373:$N$373,$A588)=COUNTIFS(F588:$N588,1)),E$372)+1))</f>
        <v>0</v>
      </c>
      <c r="F588" s="310">
        <f ca="1">IF($A588&lt;&gt;F$373,0,IF($A588&lt;&gt;$A587,1,MOD(F587-1+(COUNTIFS(G$373:$N$373,$A588)=COUNTIFS(G588:$N588,1)),F$372)+1))</f>
        <v>0</v>
      </c>
      <c r="G588" s="310">
        <f ca="1">IF($A588&lt;&gt;G$373,0,IF($A588&lt;&gt;$A587,1,MOD(G587-1+(COUNTIFS(H$373:$N$373,$A588)=COUNTIFS(H588:$N588,1)),G$372)+1))</f>
        <v>1</v>
      </c>
      <c r="H588" s="310">
        <f ca="1">IF($A588&lt;&gt;H$373,0,IF($A588&lt;&gt;$A587,1,MOD(H587-1+(COUNTIFS(I$373:$N$373,$A588)=COUNTIFS(I588:$N588,1)),H$372)+1))</f>
        <v>3</v>
      </c>
      <c r="I588" s="310">
        <f ca="1">IF($A588&lt;&gt;I$373,0,IF($A588&lt;&gt;$A587,1,MOD(I587-1+(COUNTIFS(N$373:$N$373,$A588)=COUNTIFS(N588:$N588,1)),I$372)+1))</f>
        <v>2</v>
      </c>
      <c r="J588" s="310"/>
      <c r="K588" s="310"/>
      <c r="L588" s="310"/>
      <c r="M588" s="310"/>
      <c r="O588">
        <v>214</v>
      </c>
      <c r="P588" s="116">
        <f t="shared" ca="1" si="948"/>
        <v>0.5</v>
      </c>
      <c r="Q588" s="116">
        <f t="shared" ca="1" si="949"/>
        <v>0</v>
      </c>
      <c r="R588" s="116">
        <f t="shared" ca="1" si="950"/>
        <v>0</v>
      </c>
      <c r="S588" s="116">
        <f t="shared" ca="1" si="951"/>
        <v>0</v>
      </c>
      <c r="T588" s="116">
        <v>0</v>
      </c>
      <c r="U588" s="116">
        <f t="shared" ca="1" si="952"/>
        <v>0.5</v>
      </c>
      <c r="V588" s="116">
        <f t="shared" ca="1" si="953"/>
        <v>0</v>
      </c>
      <c r="W588" s="116"/>
      <c r="X588" s="116"/>
      <c r="Y588" s="116"/>
      <c r="Z588" s="116"/>
    </row>
    <row r="589" spans="1:26" hidden="1" outlineLevel="1">
      <c r="A589">
        <f t="shared" ca="1" si="954"/>
        <v>2</v>
      </c>
      <c r="B589" t="str">
        <f t="shared" ca="1" si="947"/>
        <v>EP3 LPD1 LPS3 LPM3</v>
      </c>
      <c r="C589" s="312">
        <f ca="1">IF($A589&lt;&gt;$A588,1,MOD(C588-1+(COUNTIFS(D$373:$N$373,$A589)=COUNTIFS(D589:$N589,1)),C$372)+1)</f>
        <v>3</v>
      </c>
      <c r="D589" s="310">
        <f ca="1">IF($A589&lt;&gt;D$373,0,IF($A589&lt;&gt;$A588,1,MOD(D588-1+(COUNTIFS(E$373:$N$373,$A589)=COUNTIFS(E589:$N589,1)),D$372)+1))</f>
        <v>0</v>
      </c>
      <c r="E589" s="310">
        <f ca="1">IF($A589&lt;&gt;E$373,0,IF($A589&lt;&gt;$A588,1,MOD(E588-1+(COUNTIFS(F$373:$N$373,$A589)=COUNTIFS(F589:$N589,1)),E$372)+1))</f>
        <v>0</v>
      </c>
      <c r="F589" s="310">
        <f ca="1">IF($A589&lt;&gt;F$373,0,IF($A589&lt;&gt;$A588,1,MOD(F588-1+(COUNTIFS(G$373:$N$373,$A589)=COUNTIFS(G589:$N589,1)),F$372)+1))</f>
        <v>0</v>
      </c>
      <c r="G589" s="310">
        <f ca="1">IF($A589&lt;&gt;G$373,0,IF($A589&lt;&gt;$A588,1,MOD(G588-1+(COUNTIFS(H$373:$N$373,$A589)=COUNTIFS(H589:$N589,1)),G$372)+1))</f>
        <v>1</v>
      </c>
      <c r="H589" s="310">
        <f ca="1">IF($A589&lt;&gt;H$373,0,IF($A589&lt;&gt;$A588,1,MOD(H588-1+(COUNTIFS(I$373:$N$373,$A589)=COUNTIFS(I589:$N589,1)),H$372)+1))</f>
        <v>3</v>
      </c>
      <c r="I589" s="310">
        <f ca="1">IF($A589&lt;&gt;I$373,0,IF($A589&lt;&gt;$A588,1,MOD(I588-1+(COUNTIFS(N$373:$N$373,$A589)=COUNTIFS(N589:$N589,1)),I$372)+1))</f>
        <v>3</v>
      </c>
      <c r="J589" s="310"/>
      <c r="K589" s="310"/>
      <c r="L589" s="310"/>
      <c r="M589" s="310"/>
      <c r="O589">
        <v>215</v>
      </c>
      <c r="P589" s="116">
        <f t="shared" ca="1" si="948"/>
        <v>0.5</v>
      </c>
      <c r="Q589" s="116">
        <f t="shared" ca="1" si="949"/>
        <v>0</v>
      </c>
      <c r="R589" s="116">
        <f t="shared" ca="1" si="950"/>
        <v>0</v>
      </c>
      <c r="S589" s="116">
        <f t="shared" ca="1" si="951"/>
        <v>0</v>
      </c>
      <c r="T589" s="116">
        <v>0</v>
      </c>
      <c r="U589" s="116">
        <f t="shared" ca="1" si="952"/>
        <v>0.5</v>
      </c>
      <c r="V589" s="116">
        <f t="shared" ca="1" si="953"/>
        <v>0.5</v>
      </c>
      <c r="W589" s="116"/>
      <c r="X589" s="116"/>
      <c r="Y589" s="116"/>
      <c r="Z589" s="116"/>
    </row>
    <row r="590" spans="1:26" hidden="1" outlineLevel="1">
      <c r="A590">
        <f t="shared" ca="1" si="954"/>
        <v>2</v>
      </c>
      <c r="B590" t="str">
        <f t="shared" ca="1" si="947"/>
        <v>EP1 LPD1 LPS1 LPM1</v>
      </c>
      <c r="C590" s="312">
        <f ca="1">IF($A590&lt;&gt;$A589,1,MOD(C589-1+(COUNTIFS(D$373:$N$373,$A590)=COUNTIFS(D590:$N590,1)),C$372)+1)</f>
        <v>1</v>
      </c>
      <c r="D590" s="310">
        <f ca="1">IF($A590&lt;&gt;D$373,0,IF($A590&lt;&gt;$A589,1,MOD(D589-1+(COUNTIFS(E$373:$N$373,$A590)=COUNTIFS(E590:$N590,1)),D$372)+1))</f>
        <v>0</v>
      </c>
      <c r="E590" s="310">
        <f ca="1">IF($A590&lt;&gt;E$373,0,IF($A590&lt;&gt;$A589,1,MOD(E589-1+(COUNTIFS(F$373:$N$373,$A590)=COUNTIFS(F590:$N590,1)),E$372)+1))</f>
        <v>0</v>
      </c>
      <c r="F590" s="310">
        <f ca="1">IF($A590&lt;&gt;F$373,0,IF($A590&lt;&gt;$A589,1,MOD(F589-1+(COUNTIFS(G$373:$N$373,$A590)=COUNTIFS(G590:$N590,1)),F$372)+1))</f>
        <v>0</v>
      </c>
      <c r="G590" s="310">
        <f ca="1">IF($A590&lt;&gt;G$373,0,IF($A590&lt;&gt;$A589,1,MOD(G589-1+(COUNTIFS(H$373:$N$373,$A590)=COUNTIFS(H590:$N590,1)),G$372)+1))</f>
        <v>1</v>
      </c>
      <c r="H590" s="310">
        <f ca="1">IF($A590&lt;&gt;H$373,0,IF($A590&lt;&gt;$A589,1,MOD(H589-1+(COUNTIFS(I$373:$N$373,$A590)=COUNTIFS(I590:$N590,1)),H$372)+1))</f>
        <v>1</v>
      </c>
      <c r="I590" s="310">
        <f ca="1">IF($A590&lt;&gt;I$373,0,IF($A590&lt;&gt;$A589,1,MOD(I589-1+(COUNTIFS(N$373:$N$373,$A590)=COUNTIFS(N590:$N590,1)),I$372)+1))</f>
        <v>1</v>
      </c>
      <c r="J590" s="310"/>
      <c r="K590" s="310"/>
      <c r="L590" s="310"/>
      <c r="M590" s="310"/>
      <c r="O590">
        <v>216</v>
      </c>
      <c r="P590" s="116">
        <f t="shared" ca="1" si="948"/>
        <v>-0.5</v>
      </c>
      <c r="Q590" s="116">
        <f t="shared" ca="1" si="949"/>
        <v>0</v>
      </c>
      <c r="R590" s="116">
        <f t="shared" ca="1" si="950"/>
        <v>0</v>
      </c>
      <c r="S590" s="116">
        <f t="shared" ca="1" si="951"/>
        <v>0</v>
      </c>
      <c r="T590" s="116">
        <v>0</v>
      </c>
      <c r="U590" s="116">
        <f t="shared" ca="1" si="952"/>
        <v>-0.5</v>
      </c>
      <c r="V590" s="116">
        <f t="shared" ca="1" si="953"/>
        <v>-0.5</v>
      </c>
      <c r="W590" s="116"/>
      <c r="X590" s="116"/>
      <c r="Y590" s="116"/>
      <c r="Z590" s="116"/>
    </row>
    <row r="591" spans="1:26" hidden="1" outlineLevel="1">
      <c r="A591">
        <f t="shared" ca="1" si="954"/>
        <v>2</v>
      </c>
      <c r="B591" t="str">
        <f t="shared" ca="1" si="947"/>
        <v>EP1 LPD1 LPS1 LPM2</v>
      </c>
      <c r="C591" s="312">
        <f ca="1">IF($A591&lt;&gt;$A590,1,MOD(C590-1+(COUNTIFS(D$373:$N$373,$A591)=COUNTIFS(D591:$N591,1)),C$372)+1)</f>
        <v>1</v>
      </c>
      <c r="D591" s="310">
        <f ca="1">IF($A591&lt;&gt;D$373,0,IF($A591&lt;&gt;$A590,1,MOD(D590-1+(COUNTIFS(E$373:$N$373,$A591)=COUNTIFS(E591:$N591,1)),D$372)+1))</f>
        <v>0</v>
      </c>
      <c r="E591" s="310">
        <f ca="1">IF($A591&lt;&gt;E$373,0,IF($A591&lt;&gt;$A590,1,MOD(E590-1+(COUNTIFS(F$373:$N$373,$A591)=COUNTIFS(F591:$N591,1)),E$372)+1))</f>
        <v>0</v>
      </c>
      <c r="F591" s="310">
        <f ca="1">IF($A591&lt;&gt;F$373,0,IF($A591&lt;&gt;$A590,1,MOD(F590-1+(COUNTIFS(G$373:$N$373,$A591)=COUNTIFS(G591:$N591,1)),F$372)+1))</f>
        <v>0</v>
      </c>
      <c r="G591" s="310">
        <f ca="1">IF($A591&lt;&gt;G$373,0,IF($A591&lt;&gt;$A590,1,MOD(G590-1+(COUNTIFS(H$373:$N$373,$A591)=COUNTIFS(H591:$N591,1)),G$372)+1))</f>
        <v>1</v>
      </c>
      <c r="H591" s="310">
        <f ca="1">IF($A591&lt;&gt;H$373,0,IF($A591&lt;&gt;$A590,1,MOD(H590-1+(COUNTIFS(I$373:$N$373,$A591)=COUNTIFS(I591:$N591,1)),H$372)+1))</f>
        <v>1</v>
      </c>
      <c r="I591" s="310">
        <f ca="1">IF($A591&lt;&gt;I$373,0,IF($A591&lt;&gt;$A590,1,MOD(I590-1+(COUNTIFS(N$373:$N$373,$A591)=COUNTIFS(N591:$N591,1)),I$372)+1))</f>
        <v>2</v>
      </c>
      <c r="J591" s="310"/>
      <c r="K591" s="310"/>
      <c r="L591" s="310"/>
      <c r="M591" s="310"/>
      <c r="O591">
        <v>217</v>
      </c>
      <c r="P591" s="116">
        <f t="shared" ca="1" si="948"/>
        <v>-0.5</v>
      </c>
      <c r="Q591" s="116">
        <f t="shared" ca="1" si="949"/>
        <v>0</v>
      </c>
      <c r="R591" s="116">
        <f t="shared" ca="1" si="950"/>
        <v>0</v>
      </c>
      <c r="S591" s="116">
        <f t="shared" ca="1" si="951"/>
        <v>0</v>
      </c>
      <c r="T591" s="116">
        <v>0</v>
      </c>
      <c r="U591" s="116">
        <f t="shared" ca="1" si="952"/>
        <v>-0.5</v>
      </c>
      <c r="V591" s="116">
        <f t="shared" ca="1" si="953"/>
        <v>0</v>
      </c>
      <c r="W591" s="116"/>
      <c r="X591" s="116"/>
      <c r="Y591" s="116"/>
      <c r="Z591" s="116"/>
    </row>
    <row r="592" spans="1:26" hidden="1" outlineLevel="1">
      <c r="A592">
        <f t="shared" ca="1" si="954"/>
        <v>2</v>
      </c>
      <c r="B592" t="str">
        <f t="shared" ca="1" si="947"/>
        <v>EP1 LPD1 LPS1 LPM3</v>
      </c>
      <c r="C592" s="312">
        <f ca="1">IF($A592&lt;&gt;$A591,1,MOD(C591-1+(COUNTIFS(D$373:$N$373,$A592)=COUNTIFS(D592:$N592,1)),C$372)+1)</f>
        <v>1</v>
      </c>
      <c r="D592" s="310">
        <f ca="1">IF($A592&lt;&gt;D$373,0,IF($A592&lt;&gt;$A591,1,MOD(D591-1+(COUNTIFS(E$373:$N$373,$A592)=COUNTIFS(E592:$N592,1)),D$372)+1))</f>
        <v>0</v>
      </c>
      <c r="E592" s="310">
        <f ca="1">IF($A592&lt;&gt;E$373,0,IF($A592&lt;&gt;$A591,1,MOD(E591-1+(COUNTIFS(F$373:$N$373,$A592)=COUNTIFS(F592:$N592,1)),E$372)+1))</f>
        <v>0</v>
      </c>
      <c r="F592" s="310">
        <f ca="1">IF($A592&lt;&gt;F$373,0,IF($A592&lt;&gt;$A591,1,MOD(F591-1+(COUNTIFS(G$373:$N$373,$A592)=COUNTIFS(G592:$N592,1)),F$372)+1))</f>
        <v>0</v>
      </c>
      <c r="G592" s="310">
        <f ca="1">IF($A592&lt;&gt;G$373,0,IF($A592&lt;&gt;$A591,1,MOD(G591-1+(COUNTIFS(H$373:$N$373,$A592)=COUNTIFS(H592:$N592,1)),G$372)+1))</f>
        <v>1</v>
      </c>
      <c r="H592" s="310">
        <f ca="1">IF($A592&lt;&gt;H$373,0,IF($A592&lt;&gt;$A591,1,MOD(H591-1+(COUNTIFS(I$373:$N$373,$A592)=COUNTIFS(I592:$N592,1)),H$372)+1))</f>
        <v>1</v>
      </c>
      <c r="I592" s="310">
        <f ca="1">IF($A592&lt;&gt;I$373,0,IF($A592&lt;&gt;$A591,1,MOD(I591-1+(COUNTIFS(N$373:$N$373,$A592)=COUNTIFS(N592:$N592,1)),I$372)+1))</f>
        <v>3</v>
      </c>
      <c r="J592" s="310"/>
      <c r="K592" s="310"/>
      <c r="L592" s="310"/>
      <c r="M592" s="310"/>
      <c r="O592">
        <v>218</v>
      </c>
      <c r="P592" s="116">
        <f t="shared" ca="1" si="948"/>
        <v>-0.5</v>
      </c>
      <c r="Q592" s="116">
        <f t="shared" ca="1" si="949"/>
        <v>0</v>
      </c>
      <c r="R592" s="116">
        <f t="shared" ca="1" si="950"/>
        <v>0</v>
      </c>
      <c r="S592" s="116">
        <f t="shared" ca="1" si="951"/>
        <v>0</v>
      </c>
      <c r="T592" s="116">
        <v>0</v>
      </c>
      <c r="U592" s="116">
        <f t="shared" ca="1" si="952"/>
        <v>-0.5</v>
      </c>
      <c r="V592" s="116">
        <f t="shared" ca="1" si="953"/>
        <v>0.5</v>
      </c>
      <c r="W592" s="116"/>
      <c r="X592" s="116"/>
      <c r="Y592" s="116"/>
      <c r="Z592" s="116"/>
    </row>
    <row r="593" spans="1:26" hidden="1" outlineLevel="1">
      <c r="A593">
        <f t="shared" ca="1" si="954"/>
        <v>2</v>
      </c>
      <c r="B593" t="str">
        <f t="shared" ca="1" si="947"/>
        <v>EP1 LPD1 LPS2 LPM1</v>
      </c>
      <c r="C593" s="312">
        <f ca="1">IF($A593&lt;&gt;$A592,1,MOD(C592-1+(COUNTIFS(D$373:$N$373,$A593)=COUNTIFS(D593:$N593,1)),C$372)+1)</f>
        <v>1</v>
      </c>
      <c r="D593" s="310">
        <f ca="1">IF($A593&lt;&gt;D$373,0,IF($A593&lt;&gt;$A592,1,MOD(D592-1+(COUNTIFS(E$373:$N$373,$A593)=COUNTIFS(E593:$N593,1)),D$372)+1))</f>
        <v>0</v>
      </c>
      <c r="E593" s="310">
        <f ca="1">IF($A593&lt;&gt;E$373,0,IF($A593&lt;&gt;$A592,1,MOD(E592-1+(COUNTIFS(F$373:$N$373,$A593)=COUNTIFS(F593:$N593,1)),E$372)+1))</f>
        <v>0</v>
      </c>
      <c r="F593" s="310">
        <f ca="1">IF($A593&lt;&gt;F$373,0,IF($A593&lt;&gt;$A592,1,MOD(F592-1+(COUNTIFS(G$373:$N$373,$A593)=COUNTIFS(G593:$N593,1)),F$372)+1))</f>
        <v>0</v>
      </c>
      <c r="G593" s="310">
        <f ca="1">IF($A593&lt;&gt;G$373,0,IF($A593&lt;&gt;$A592,1,MOD(G592-1+(COUNTIFS(H$373:$N$373,$A593)=COUNTIFS(H593:$N593,1)),G$372)+1))</f>
        <v>1</v>
      </c>
      <c r="H593" s="310">
        <f ca="1">IF($A593&lt;&gt;H$373,0,IF($A593&lt;&gt;$A592,1,MOD(H592-1+(COUNTIFS(I$373:$N$373,$A593)=COUNTIFS(I593:$N593,1)),H$372)+1))</f>
        <v>2</v>
      </c>
      <c r="I593" s="310">
        <f ca="1">IF($A593&lt;&gt;I$373,0,IF($A593&lt;&gt;$A592,1,MOD(I592-1+(COUNTIFS(N$373:$N$373,$A593)=COUNTIFS(N593:$N593,1)),I$372)+1))</f>
        <v>1</v>
      </c>
      <c r="J593" s="310"/>
      <c r="K593" s="310"/>
      <c r="L593" s="310"/>
      <c r="M593" s="310"/>
      <c r="O593">
        <v>219</v>
      </c>
      <c r="P593" s="116">
        <f t="shared" ca="1" si="948"/>
        <v>-0.5</v>
      </c>
      <c r="Q593" s="116">
        <f t="shared" ca="1" si="949"/>
        <v>0</v>
      </c>
      <c r="R593" s="116">
        <f t="shared" ca="1" si="950"/>
        <v>0</v>
      </c>
      <c r="S593" s="116">
        <f t="shared" ca="1" si="951"/>
        <v>0</v>
      </c>
      <c r="T593" s="116">
        <v>0</v>
      </c>
      <c r="U593" s="116">
        <f t="shared" ca="1" si="952"/>
        <v>0</v>
      </c>
      <c r="V593" s="116">
        <f t="shared" ca="1" si="953"/>
        <v>-0.5</v>
      </c>
      <c r="W593" s="116"/>
      <c r="X593" s="116"/>
      <c r="Y593" s="116"/>
      <c r="Z593" s="116"/>
    </row>
    <row r="594" spans="1:26" hidden="1" outlineLevel="1">
      <c r="A594">
        <f t="shared" ca="1" si="954"/>
        <v>2</v>
      </c>
      <c r="B594" t="str">
        <f t="shared" ca="1" si="947"/>
        <v>EP1 LPD1 LPS2 LPM2</v>
      </c>
      <c r="C594" s="312">
        <f ca="1">IF($A594&lt;&gt;$A593,1,MOD(C593-1+(COUNTIFS(D$373:$N$373,$A594)=COUNTIFS(D594:$N594,1)),C$372)+1)</f>
        <v>1</v>
      </c>
      <c r="D594" s="310">
        <f ca="1">IF($A594&lt;&gt;D$373,0,IF($A594&lt;&gt;$A593,1,MOD(D593-1+(COUNTIFS(E$373:$N$373,$A594)=COUNTIFS(E594:$N594,1)),D$372)+1))</f>
        <v>0</v>
      </c>
      <c r="E594" s="310">
        <f ca="1">IF($A594&lt;&gt;E$373,0,IF($A594&lt;&gt;$A593,1,MOD(E593-1+(COUNTIFS(F$373:$N$373,$A594)=COUNTIFS(F594:$N594,1)),E$372)+1))</f>
        <v>0</v>
      </c>
      <c r="F594" s="310">
        <f ca="1">IF($A594&lt;&gt;F$373,0,IF($A594&lt;&gt;$A593,1,MOD(F593-1+(COUNTIFS(G$373:$N$373,$A594)=COUNTIFS(G594:$N594,1)),F$372)+1))</f>
        <v>0</v>
      </c>
      <c r="G594" s="310">
        <f ca="1">IF($A594&lt;&gt;G$373,0,IF($A594&lt;&gt;$A593,1,MOD(G593-1+(COUNTIFS(H$373:$N$373,$A594)=COUNTIFS(H594:$N594,1)),G$372)+1))</f>
        <v>1</v>
      </c>
      <c r="H594" s="310">
        <f ca="1">IF($A594&lt;&gt;H$373,0,IF($A594&lt;&gt;$A593,1,MOD(H593-1+(COUNTIFS(I$373:$N$373,$A594)=COUNTIFS(I594:$N594,1)),H$372)+1))</f>
        <v>2</v>
      </c>
      <c r="I594" s="310">
        <f ca="1">IF($A594&lt;&gt;I$373,0,IF($A594&lt;&gt;$A593,1,MOD(I593-1+(COUNTIFS(N$373:$N$373,$A594)=COUNTIFS(N594:$N594,1)),I$372)+1))</f>
        <v>2</v>
      </c>
      <c r="J594" s="310"/>
      <c r="K594" s="310"/>
      <c r="L594" s="310"/>
      <c r="M594" s="310"/>
      <c r="O594">
        <v>220</v>
      </c>
      <c r="P594" s="116">
        <f t="shared" ca="1" si="948"/>
        <v>-0.5</v>
      </c>
      <c r="Q594" s="116">
        <f t="shared" ca="1" si="949"/>
        <v>0</v>
      </c>
      <c r="R594" s="116">
        <f t="shared" ca="1" si="950"/>
        <v>0</v>
      </c>
      <c r="S594" s="116">
        <f t="shared" ca="1" si="951"/>
        <v>0</v>
      </c>
      <c r="T594" s="116">
        <v>0</v>
      </c>
      <c r="U594" s="116">
        <f t="shared" ca="1" si="952"/>
        <v>0</v>
      </c>
      <c r="V594" s="116">
        <f t="shared" ca="1" si="953"/>
        <v>0</v>
      </c>
      <c r="W594" s="116"/>
      <c r="X594" s="116"/>
      <c r="Y594" s="116"/>
      <c r="Z594" s="116"/>
    </row>
    <row r="595" spans="1:26" hidden="1" outlineLevel="1">
      <c r="A595">
        <f t="shared" ca="1" si="954"/>
        <v>2</v>
      </c>
      <c r="B595" t="str">
        <f t="shared" ca="1" si="947"/>
        <v>EP1 LPD1 LPS2 LPM3</v>
      </c>
      <c r="C595" s="312">
        <f ca="1">IF($A595&lt;&gt;$A594,1,MOD(C594-1+(COUNTIFS(D$373:$N$373,$A595)=COUNTIFS(D595:$N595,1)),C$372)+1)</f>
        <v>1</v>
      </c>
      <c r="D595" s="310">
        <f ca="1">IF($A595&lt;&gt;D$373,0,IF($A595&lt;&gt;$A594,1,MOD(D594-1+(COUNTIFS(E$373:$N$373,$A595)=COUNTIFS(E595:$N595,1)),D$372)+1))</f>
        <v>0</v>
      </c>
      <c r="E595" s="310">
        <f ca="1">IF($A595&lt;&gt;E$373,0,IF($A595&lt;&gt;$A594,1,MOD(E594-1+(COUNTIFS(F$373:$N$373,$A595)=COUNTIFS(F595:$N595,1)),E$372)+1))</f>
        <v>0</v>
      </c>
      <c r="F595" s="310">
        <f ca="1">IF($A595&lt;&gt;F$373,0,IF($A595&lt;&gt;$A594,1,MOD(F594-1+(COUNTIFS(G$373:$N$373,$A595)=COUNTIFS(G595:$N595,1)),F$372)+1))</f>
        <v>0</v>
      </c>
      <c r="G595" s="310">
        <f ca="1">IF($A595&lt;&gt;G$373,0,IF($A595&lt;&gt;$A594,1,MOD(G594-1+(COUNTIFS(H$373:$N$373,$A595)=COUNTIFS(H595:$N595,1)),G$372)+1))</f>
        <v>1</v>
      </c>
      <c r="H595" s="310">
        <f ca="1">IF($A595&lt;&gt;H$373,0,IF($A595&lt;&gt;$A594,1,MOD(H594-1+(COUNTIFS(I$373:$N$373,$A595)=COUNTIFS(I595:$N595,1)),H$372)+1))</f>
        <v>2</v>
      </c>
      <c r="I595" s="310">
        <f ca="1">IF($A595&lt;&gt;I$373,0,IF($A595&lt;&gt;$A594,1,MOD(I594-1+(COUNTIFS(N$373:$N$373,$A595)=COUNTIFS(N595:$N595,1)),I$372)+1))</f>
        <v>3</v>
      </c>
      <c r="J595" s="310"/>
      <c r="K595" s="310"/>
      <c r="L595" s="310"/>
      <c r="M595" s="310"/>
      <c r="O595">
        <v>221</v>
      </c>
      <c r="P595" s="116">
        <f t="shared" ca="1" si="948"/>
        <v>-0.5</v>
      </c>
      <c r="Q595" s="116">
        <f t="shared" ca="1" si="949"/>
        <v>0</v>
      </c>
      <c r="R595" s="116">
        <f t="shared" ca="1" si="950"/>
        <v>0</v>
      </c>
      <c r="S595" s="116">
        <f t="shared" ca="1" si="951"/>
        <v>0</v>
      </c>
      <c r="T595" s="116">
        <v>0</v>
      </c>
      <c r="U595" s="116">
        <f t="shared" ca="1" si="952"/>
        <v>0</v>
      </c>
      <c r="V595" s="116">
        <f t="shared" ca="1" si="953"/>
        <v>0.5</v>
      </c>
      <c r="W595" s="116"/>
      <c r="X595" s="116"/>
      <c r="Y595" s="116"/>
      <c r="Z595" s="116"/>
    </row>
    <row r="596" spans="1:26" hidden="1" outlineLevel="1">
      <c r="A596">
        <f t="shared" ca="1" si="954"/>
        <v>2</v>
      </c>
      <c r="B596" t="str">
        <f t="shared" ca="1" si="947"/>
        <v>EP1 LPD1 LPS3 LPM1</v>
      </c>
      <c r="C596" s="312">
        <f ca="1">IF($A596&lt;&gt;$A595,1,MOD(C595-1+(COUNTIFS(D$373:$N$373,$A596)=COUNTIFS(D596:$N596,1)),C$372)+1)</f>
        <v>1</v>
      </c>
      <c r="D596" s="310">
        <f ca="1">IF($A596&lt;&gt;D$373,0,IF($A596&lt;&gt;$A595,1,MOD(D595-1+(COUNTIFS(E$373:$N$373,$A596)=COUNTIFS(E596:$N596,1)),D$372)+1))</f>
        <v>0</v>
      </c>
      <c r="E596" s="310">
        <f ca="1">IF($A596&lt;&gt;E$373,0,IF($A596&lt;&gt;$A595,1,MOD(E595-1+(COUNTIFS(F$373:$N$373,$A596)=COUNTIFS(F596:$N596,1)),E$372)+1))</f>
        <v>0</v>
      </c>
      <c r="F596" s="310">
        <f ca="1">IF($A596&lt;&gt;F$373,0,IF($A596&lt;&gt;$A595,1,MOD(F595-1+(COUNTIFS(G$373:$N$373,$A596)=COUNTIFS(G596:$N596,1)),F$372)+1))</f>
        <v>0</v>
      </c>
      <c r="G596" s="310">
        <f ca="1">IF($A596&lt;&gt;G$373,0,IF($A596&lt;&gt;$A595,1,MOD(G595-1+(COUNTIFS(H$373:$N$373,$A596)=COUNTIFS(H596:$N596,1)),G$372)+1))</f>
        <v>1</v>
      </c>
      <c r="H596" s="310">
        <f ca="1">IF($A596&lt;&gt;H$373,0,IF($A596&lt;&gt;$A595,1,MOD(H595-1+(COUNTIFS(I$373:$N$373,$A596)=COUNTIFS(I596:$N596,1)),H$372)+1))</f>
        <v>3</v>
      </c>
      <c r="I596" s="310">
        <f ca="1">IF($A596&lt;&gt;I$373,0,IF($A596&lt;&gt;$A595,1,MOD(I595-1+(COUNTIFS(N$373:$N$373,$A596)=COUNTIFS(N596:$N596,1)),I$372)+1))</f>
        <v>1</v>
      </c>
      <c r="J596" s="310"/>
      <c r="K596" s="310"/>
      <c r="L596" s="310"/>
      <c r="M596" s="310"/>
      <c r="O596">
        <v>222</v>
      </c>
      <c r="P596" s="116">
        <f t="shared" ca="1" si="948"/>
        <v>-0.5</v>
      </c>
      <c r="Q596" s="116">
        <f t="shared" ca="1" si="949"/>
        <v>0</v>
      </c>
      <c r="R596" s="116">
        <f t="shared" ca="1" si="950"/>
        <v>0</v>
      </c>
      <c r="S596" s="116">
        <f t="shared" ca="1" si="951"/>
        <v>0</v>
      </c>
      <c r="T596" s="116">
        <v>0</v>
      </c>
      <c r="U596" s="116">
        <f t="shared" ca="1" si="952"/>
        <v>0.5</v>
      </c>
      <c r="V596" s="116">
        <f t="shared" ca="1" si="953"/>
        <v>-0.5</v>
      </c>
      <c r="W596" s="116"/>
      <c r="X596" s="116"/>
      <c r="Y596" s="116"/>
      <c r="Z596" s="116"/>
    </row>
    <row r="597" spans="1:26" hidden="1" outlineLevel="1">
      <c r="A597">
        <f t="shared" ca="1" si="954"/>
        <v>2</v>
      </c>
      <c r="B597" t="str">
        <f t="shared" ca="1" si="947"/>
        <v>EP1 LPD1 LPS3 LPM2</v>
      </c>
      <c r="C597" s="312">
        <f ca="1">IF($A597&lt;&gt;$A596,1,MOD(C596-1+(COUNTIFS(D$373:$N$373,$A597)=COUNTIFS(D597:$N597,1)),C$372)+1)</f>
        <v>1</v>
      </c>
      <c r="D597" s="310">
        <f ca="1">IF($A597&lt;&gt;D$373,0,IF($A597&lt;&gt;$A596,1,MOD(D596-1+(COUNTIFS(E$373:$N$373,$A597)=COUNTIFS(E597:$N597,1)),D$372)+1))</f>
        <v>0</v>
      </c>
      <c r="E597" s="310">
        <f ca="1">IF($A597&lt;&gt;E$373,0,IF($A597&lt;&gt;$A596,1,MOD(E596-1+(COUNTIFS(F$373:$N$373,$A597)=COUNTIFS(F597:$N597,1)),E$372)+1))</f>
        <v>0</v>
      </c>
      <c r="F597" s="310">
        <f ca="1">IF($A597&lt;&gt;F$373,0,IF($A597&lt;&gt;$A596,1,MOD(F596-1+(COUNTIFS(G$373:$N$373,$A597)=COUNTIFS(G597:$N597,1)),F$372)+1))</f>
        <v>0</v>
      </c>
      <c r="G597" s="310">
        <f ca="1">IF($A597&lt;&gt;G$373,0,IF($A597&lt;&gt;$A596,1,MOD(G596-1+(COUNTIFS(H$373:$N$373,$A597)=COUNTIFS(H597:$N597,1)),G$372)+1))</f>
        <v>1</v>
      </c>
      <c r="H597" s="310">
        <f ca="1">IF($A597&lt;&gt;H$373,0,IF($A597&lt;&gt;$A596,1,MOD(H596-1+(COUNTIFS(I$373:$N$373,$A597)=COUNTIFS(I597:$N597,1)),H$372)+1))</f>
        <v>3</v>
      </c>
      <c r="I597" s="310">
        <f ca="1">IF($A597&lt;&gt;I$373,0,IF($A597&lt;&gt;$A596,1,MOD(I596-1+(COUNTIFS(N$373:$N$373,$A597)=COUNTIFS(N597:$N597,1)),I$372)+1))</f>
        <v>2</v>
      </c>
      <c r="J597" s="310"/>
      <c r="K597" s="310"/>
      <c r="L597" s="310"/>
      <c r="M597" s="310"/>
      <c r="O597">
        <v>223</v>
      </c>
      <c r="P597" s="116">
        <f t="shared" ca="1" si="948"/>
        <v>-0.5</v>
      </c>
      <c r="Q597" s="116">
        <f t="shared" ca="1" si="949"/>
        <v>0</v>
      </c>
      <c r="R597" s="116">
        <f t="shared" ca="1" si="950"/>
        <v>0</v>
      </c>
      <c r="S597" s="116">
        <f t="shared" ca="1" si="951"/>
        <v>0</v>
      </c>
      <c r="T597" s="116">
        <v>0</v>
      </c>
      <c r="U597" s="116">
        <f t="shared" ca="1" si="952"/>
        <v>0.5</v>
      </c>
      <c r="V597" s="116">
        <f t="shared" ca="1" si="953"/>
        <v>0</v>
      </c>
      <c r="W597" s="116"/>
      <c r="X597" s="116"/>
      <c r="Y597" s="116"/>
      <c r="Z597" s="116"/>
    </row>
    <row r="598" spans="1:26" hidden="1" outlineLevel="1">
      <c r="A598">
        <f t="shared" ca="1" si="954"/>
        <v>2</v>
      </c>
      <c r="B598" t="str">
        <f t="shared" ca="1" si="947"/>
        <v>EP1 LPD1 LPS3 LPM3</v>
      </c>
      <c r="C598" s="312">
        <f ca="1">IF($A598&lt;&gt;$A597,1,MOD(C597-1+(COUNTIFS(D$373:$N$373,$A598)=COUNTIFS(D598:$N598,1)),C$372)+1)</f>
        <v>1</v>
      </c>
      <c r="D598" s="310">
        <f ca="1">IF($A598&lt;&gt;D$373,0,IF($A598&lt;&gt;$A597,1,MOD(D597-1+(COUNTIFS(E$373:$N$373,$A598)=COUNTIFS(E598:$N598,1)),D$372)+1))</f>
        <v>0</v>
      </c>
      <c r="E598" s="310">
        <f ca="1">IF($A598&lt;&gt;E$373,0,IF($A598&lt;&gt;$A597,1,MOD(E597-1+(COUNTIFS(F$373:$N$373,$A598)=COUNTIFS(F598:$N598,1)),E$372)+1))</f>
        <v>0</v>
      </c>
      <c r="F598" s="310">
        <f ca="1">IF($A598&lt;&gt;F$373,0,IF($A598&lt;&gt;$A597,1,MOD(F597-1+(COUNTIFS(G$373:$N$373,$A598)=COUNTIFS(G598:$N598,1)),F$372)+1))</f>
        <v>0</v>
      </c>
      <c r="G598" s="310">
        <f ca="1">IF($A598&lt;&gt;G$373,0,IF($A598&lt;&gt;$A597,1,MOD(G597-1+(COUNTIFS(H$373:$N$373,$A598)=COUNTIFS(H598:$N598,1)),G$372)+1))</f>
        <v>1</v>
      </c>
      <c r="H598" s="310">
        <f ca="1">IF($A598&lt;&gt;H$373,0,IF($A598&lt;&gt;$A597,1,MOD(H597-1+(COUNTIFS(I$373:$N$373,$A598)=COUNTIFS(I598:$N598,1)),H$372)+1))</f>
        <v>3</v>
      </c>
      <c r="I598" s="310">
        <f ca="1">IF($A598&lt;&gt;I$373,0,IF($A598&lt;&gt;$A597,1,MOD(I597-1+(COUNTIFS(N$373:$N$373,$A598)=COUNTIFS(N598:$N598,1)),I$372)+1))</f>
        <v>3</v>
      </c>
      <c r="J598" s="310"/>
      <c r="K598" s="310"/>
      <c r="L598" s="310"/>
      <c r="M598" s="310"/>
      <c r="O598">
        <v>224</v>
      </c>
      <c r="P598" s="116">
        <f t="shared" ca="1" si="948"/>
        <v>-0.5</v>
      </c>
      <c r="Q598" s="116">
        <f t="shared" ca="1" si="949"/>
        <v>0</v>
      </c>
      <c r="R598" s="116">
        <f t="shared" ca="1" si="950"/>
        <v>0</v>
      </c>
      <c r="S598" s="116">
        <f t="shared" ca="1" si="951"/>
        <v>0</v>
      </c>
      <c r="T598" s="116">
        <v>0</v>
      </c>
      <c r="U598" s="116">
        <f t="shared" ca="1" si="952"/>
        <v>0.5</v>
      </c>
      <c r="V598" s="116">
        <f t="shared" ca="1" si="953"/>
        <v>0.5</v>
      </c>
      <c r="W598" s="116"/>
      <c r="X598" s="116"/>
      <c r="Y598" s="116"/>
      <c r="Z598" s="116"/>
    </row>
    <row r="599" spans="1:26" hidden="1" outlineLevel="1">
      <c r="A599">
        <f t="shared" ca="1" si="954"/>
        <v>2</v>
      </c>
      <c r="B599" t="str">
        <f t="shared" ca="1" si="947"/>
        <v>EP2 LPD1 LPS1 LPM1</v>
      </c>
      <c r="C599" s="312">
        <f ca="1">IF($A599&lt;&gt;$A598,1,MOD(C598-1+(COUNTIFS(D$373:$N$373,$A599)=COUNTIFS(D599:$N599,1)),C$372)+1)</f>
        <v>2</v>
      </c>
      <c r="D599" s="310">
        <f ca="1">IF($A599&lt;&gt;D$373,0,IF($A599&lt;&gt;$A598,1,MOD(D598-1+(COUNTIFS(E$373:$N$373,$A599)=COUNTIFS(E599:$N599,1)),D$372)+1))</f>
        <v>0</v>
      </c>
      <c r="E599" s="310">
        <f ca="1">IF($A599&lt;&gt;E$373,0,IF($A599&lt;&gt;$A598,1,MOD(E598-1+(COUNTIFS(F$373:$N$373,$A599)=COUNTIFS(F599:$N599,1)),E$372)+1))</f>
        <v>0</v>
      </c>
      <c r="F599" s="310">
        <f ca="1">IF($A599&lt;&gt;F$373,0,IF($A599&lt;&gt;$A598,1,MOD(F598-1+(COUNTIFS(G$373:$N$373,$A599)=COUNTIFS(G599:$N599,1)),F$372)+1))</f>
        <v>0</v>
      </c>
      <c r="G599" s="310">
        <f ca="1">IF($A599&lt;&gt;G$373,0,IF($A599&lt;&gt;$A598,1,MOD(G598-1+(COUNTIFS(H$373:$N$373,$A599)=COUNTIFS(H599:$N599,1)),G$372)+1))</f>
        <v>1</v>
      </c>
      <c r="H599" s="310">
        <f ca="1">IF($A599&lt;&gt;H$373,0,IF($A599&lt;&gt;$A598,1,MOD(H598-1+(COUNTIFS(I$373:$N$373,$A599)=COUNTIFS(I599:$N599,1)),H$372)+1))</f>
        <v>1</v>
      </c>
      <c r="I599" s="310">
        <f ca="1">IF($A599&lt;&gt;I$373,0,IF($A599&lt;&gt;$A598,1,MOD(I598-1+(COUNTIFS(N$373:$N$373,$A599)=COUNTIFS(N599:$N599,1)),I$372)+1))</f>
        <v>1</v>
      </c>
      <c r="J599" s="310"/>
      <c r="K599" s="310"/>
      <c r="L599" s="310"/>
      <c r="M599" s="310"/>
      <c r="O599">
        <v>225</v>
      </c>
      <c r="P599" s="116">
        <f t="shared" ca="1" si="948"/>
        <v>0</v>
      </c>
      <c r="Q599" s="116">
        <f t="shared" ca="1" si="949"/>
        <v>0</v>
      </c>
      <c r="R599" s="116">
        <f t="shared" ca="1" si="950"/>
        <v>0</v>
      </c>
      <c r="S599" s="116">
        <f t="shared" ca="1" si="951"/>
        <v>0</v>
      </c>
      <c r="T599" s="116">
        <v>0</v>
      </c>
      <c r="U599" s="116">
        <f t="shared" ca="1" si="952"/>
        <v>-0.5</v>
      </c>
      <c r="V599" s="116">
        <f t="shared" ca="1" si="953"/>
        <v>-0.5</v>
      </c>
      <c r="W599" s="116"/>
      <c r="X599" s="116"/>
      <c r="Y599" s="116"/>
      <c r="Z599" s="116"/>
    </row>
    <row r="600" spans="1:26" hidden="1" outlineLevel="1">
      <c r="A600">
        <f t="shared" ca="1" si="954"/>
        <v>2</v>
      </c>
      <c r="B600" t="str">
        <f t="shared" ca="1" si="947"/>
        <v>EP2 LPD1 LPS1 LPM2</v>
      </c>
      <c r="C600" s="312">
        <f ca="1">IF($A600&lt;&gt;$A599,1,MOD(C599-1+(COUNTIFS(D$373:$N$373,$A600)=COUNTIFS(D600:$N600,1)),C$372)+1)</f>
        <v>2</v>
      </c>
      <c r="D600" s="310">
        <f ca="1">IF($A600&lt;&gt;D$373,0,IF($A600&lt;&gt;$A599,1,MOD(D599-1+(COUNTIFS(E$373:$N$373,$A600)=COUNTIFS(E600:$N600,1)),D$372)+1))</f>
        <v>0</v>
      </c>
      <c r="E600" s="310">
        <f ca="1">IF($A600&lt;&gt;E$373,0,IF($A600&lt;&gt;$A599,1,MOD(E599-1+(COUNTIFS(F$373:$N$373,$A600)=COUNTIFS(F600:$N600,1)),E$372)+1))</f>
        <v>0</v>
      </c>
      <c r="F600" s="310">
        <f ca="1">IF($A600&lt;&gt;F$373,0,IF($A600&lt;&gt;$A599,1,MOD(F599-1+(COUNTIFS(G$373:$N$373,$A600)=COUNTIFS(G600:$N600,1)),F$372)+1))</f>
        <v>0</v>
      </c>
      <c r="G600" s="310">
        <f ca="1">IF($A600&lt;&gt;G$373,0,IF($A600&lt;&gt;$A599,1,MOD(G599-1+(COUNTIFS(H$373:$N$373,$A600)=COUNTIFS(H600:$N600,1)),G$372)+1))</f>
        <v>1</v>
      </c>
      <c r="H600" s="310">
        <f ca="1">IF($A600&lt;&gt;H$373,0,IF($A600&lt;&gt;$A599,1,MOD(H599-1+(COUNTIFS(I$373:$N$373,$A600)=COUNTIFS(I600:$N600,1)),H$372)+1))</f>
        <v>1</v>
      </c>
      <c r="I600" s="310">
        <f ca="1">IF($A600&lt;&gt;I$373,0,IF($A600&lt;&gt;$A599,1,MOD(I599-1+(COUNTIFS(N$373:$N$373,$A600)=COUNTIFS(N600:$N600,1)),I$372)+1))</f>
        <v>2</v>
      </c>
      <c r="J600" s="310"/>
      <c r="K600" s="310"/>
      <c r="L600" s="310"/>
      <c r="M600" s="310"/>
      <c r="O600">
        <v>226</v>
      </c>
      <c r="P600" s="116">
        <f t="shared" ca="1" si="948"/>
        <v>0</v>
      </c>
      <c r="Q600" s="116">
        <f t="shared" ca="1" si="949"/>
        <v>0</v>
      </c>
      <c r="R600" s="116">
        <f t="shared" ca="1" si="950"/>
        <v>0</v>
      </c>
      <c r="S600" s="116">
        <f t="shared" ca="1" si="951"/>
        <v>0</v>
      </c>
      <c r="T600" s="116">
        <v>0</v>
      </c>
      <c r="U600" s="116">
        <f t="shared" ca="1" si="952"/>
        <v>-0.5</v>
      </c>
      <c r="V600" s="116">
        <f t="shared" ca="1" si="953"/>
        <v>0</v>
      </c>
      <c r="W600" s="116"/>
      <c r="X600" s="116"/>
      <c r="Y600" s="116"/>
      <c r="Z600" s="116"/>
    </row>
    <row r="601" spans="1:26" hidden="1" outlineLevel="1">
      <c r="A601">
        <f t="shared" ca="1" si="954"/>
        <v>2</v>
      </c>
      <c r="B601" t="str">
        <f t="shared" ca="1" si="947"/>
        <v>EP2 LPD1 LPS1 LPM3</v>
      </c>
      <c r="C601" s="312">
        <f ca="1">IF($A601&lt;&gt;$A600,1,MOD(C600-1+(COUNTIFS(D$373:$N$373,$A601)=COUNTIFS(D601:$N601,1)),C$372)+1)</f>
        <v>2</v>
      </c>
      <c r="D601" s="310">
        <f ca="1">IF($A601&lt;&gt;D$373,0,IF($A601&lt;&gt;$A600,1,MOD(D600-1+(COUNTIFS(E$373:$N$373,$A601)=COUNTIFS(E601:$N601,1)),D$372)+1))</f>
        <v>0</v>
      </c>
      <c r="E601" s="310">
        <f ca="1">IF($A601&lt;&gt;E$373,0,IF($A601&lt;&gt;$A600,1,MOD(E600-1+(COUNTIFS(F$373:$N$373,$A601)=COUNTIFS(F601:$N601,1)),E$372)+1))</f>
        <v>0</v>
      </c>
      <c r="F601" s="310">
        <f ca="1">IF($A601&lt;&gt;F$373,0,IF($A601&lt;&gt;$A600,1,MOD(F600-1+(COUNTIFS(G$373:$N$373,$A601)=COUNTIFS(G601:$N601,1)),F$372)+1))</f>
        <v>0</v>
      </c>
      <c r="G601" s="310">
        <f ca="1">IF($A601&lt;&gt;G$373,0,IF($A601&lt;&gt;$A600,1,MOD(G600-1+(COUNTIFS(H$373:$N$373,$A601)=COUNTIFS(H601:$N601,1)),G$372)+1))</f>
        <v>1</v>
      </c>
      <c r="H601" s="310">
        <f ca="1">IF($A601&lt;&gt;H$373,0,IF($A601&lt;&gt;$A600,1,MOD(H600-1+(COUNTIFS(I$373:$N$373,$A601)=COUNTIFS(I601:$N601,1)),H$372)+1))</f>
        <v>1</v>
      </c>
      <c r="I601" s="310">
        <f ca="1">IF($A601&lt;&gt;I$373,0,IF($A601&lt;&gt;$A600,1,MOD(I600-1+(COUNTIFS(N$373:$N$373,$A601)=COUNTIFS(N601:$N601,1)),I$372)+1))</f>
        <v>3</v>
      </c>
      <c r="J601" s="310"/>
      <c r="K601" s="310"/>
      <c r="L601" s="310"/>
      <c r="M601" s="310"/>
      <c r="O601">
        <v>227</v>
      </c>
      <c r="P601" s="116">
        <f t="shared" ca="1" si="948"/>
        <v>0</v>
      </c>
      <c r="Q601" s="116">
        <f t="shared" ca="1" si="949"/>
        <v>0</v>
      </c>
      <c r="R601" s="116">
        <f t="shared" ca="1" si="950"/>
        <v>0</v>
      </c>
      <c r="S601" s="116">
        <f t="shared" ca="1" si="951"/>
        <v>0</v>
      </c>
      <c r="T601" s="116">
        <v>0</v>
      </c>
      <c r="U601" s="116">
        <f t="shared" ca="1" si="952"/>
        <v>-0.5</v>
      </c>
      <c r="V601" s="116">
        <f t="shared" ca="1" si="953"/>
        <v>0.5</v>
      </c>
      <c r="W601" s="116"/>
      <c r="X601" s="116"/>
      <c r="Y601" s="116"/>
      <c r="Z601" s="116"/>
    </row>
    <row r="602" spans="1:26" hidden="1" outlineLevel="1">
      <c r="A602">
        <f t="shared" ca="1" si="954"/>
        <v>2</v>
      </c>
      <c r="B602" t="str">
        <f t="shared" ca="1" si="947"/>
        <v>EP2 LPD1 LPS2 LPM1</v>
      </c>
      <c r="C602" s="312">
        <f ca="1">IF($A602&lt;&gt;$A601,1,MOD(C601-1+(COUNTIFS(D$373:$N$373,$A602)=COUNTIFS(D602:$N602,1)),C$372)+1)</f>
        <v>2</v>
      </c>
      <c r="D602" s="310">
        <f ca="1">IF($A602&lt;&gt;D$373,0,IF($A602&lt;&gt;$A601,1,MOD(D601-1+(COUNTIFS(E$373:$N$373,$A602)=COUNTIFS(E602:$N602,1)),D$372)+1))</f>
        <v>0</v>
      </c>
      <c r="E602" s="310">
        <f ca="1">IF($A602&lt;&gt;E$373,0,IF($A602&lt;&gt;$A601,1,MOD(E601-1+(COUNTIFS(F$373:$N$373,$A602)=COUNTIFS(F602:$N602,1)),E$372)+1))</f>
        <v>0</v>
      </c>
      <c r="F602" s="310">
        <f ca="1">IF($A602&lt;&gt;F$373,0,IF($A602&lt;&gt;$A601,1,MOD(F601-1+(COUNTIFS(G$373:$N$373,$A602)=COUNTIFS(G602:$N602,1)),F$372)+1))</f>
        <v>0</v>
      </c>
      <c r="G602" s="310">
        <f ca="1">IF($A602&lt;&gt;G$373,0,IF($A602&lt;&gt;$A601,1,MOD(G601-1+(COUNTIFS(H$373:$N$373,$A602)=COUNTIFS(H602:$N602,1)),G$372)+1))</f>
        <v>1</v>
      </c>
      <c r="H602" s="310">
        <f ca="1">IF($A602&lt;&gt;H$373,0,IF($A602&lt;&gt;$A601,1,MOD(H601-1+(COUNTIFS(I$373:$N$373,$A602)=COUNTIFS(I602:$N602,1)),H$372)+1))</f>
        <v>2</v>
      </c>
      <c r="I602" s="310">
        <f ca="1">IF($A602&lt;&gt;I$373,0,IF($A602&lt;&gt;$A601,1,MOD(I601-1+(COUNTIFS(N$373:$N$373,$A602)=COUNTIFS(N602:$N602,1)),I$372)+1))</f>
        <v>1</v>
      </c>
      <c r="J602" s="310"/>
      <c r="K602" s="310"/>
      <c r="L602" s="310"/>
      <c r="M602" s="310"/>
      <c r="O602">
        <v>228</v>
      </c>
      <c r="P602" s="116">
        <f t="shared" ca="1" si="948"/>
        <v>0</v>
      </c>
      <c r="Q602" s="116">
        <f t="shared" ca="1" si="949"/>
        <v>0</v>
      </c>
      <c r="R602" s="116">
        <f t="shared" ca="1" si="950"/>
        <v>0</v>
      </c>
      <c r="S602" s="116">
        <f t="shared" ca="1" si="951"/>
        <v>0</v>
      </c>
      <c r="T602" s="116">
        <v>0</v>
      </c>
      <c r="U602" s="116">
        <f t="shared" ca="1" si="952"/>
        <v>0</v>
      </c>
      <c r="V602" s="116">
        <f t="shared" ca="1" si="953"/>
        <v>-0.5</v>
      </c>
      <c r="W602" s="116"/>
      <c r="X602" s="116"/>
      <c r="Y602" s="116"/>
      <c r="Z602" s="116"/>
    </row>
    <row r="603" spans="1:26" hidden="1" outlineLevel="1">
      <c r="A603">
        <f t="shared" ca="1" si="954"/>
        <v>2</v>
      </c>
      <c r="B603" t="str">
        <f t="shared" ca="1" si="947"/>
        <v>EP2 LPD1 LPS2 LPM2</v>
      </c>
      <c r="C603" s="312">
        <f ca="1">IF($A603&lt;&gt;$A602,1,MOD(C602-1+(COUNTIFS(D$373:$N$373,$A603)=COUNTIFS(D603:$N603,1)),C$372)+1)</f>
        <v>2</v>
      </c>
      <c r="D603" s="310">
        <f ca="1">IF($A603&lt;&gt;D$373,0,IF($A603&lt;&gt;$A602,1,MOD(D602-1+(COUNTIFS(E$373:$N$373,$A603)=COUNTIFS(E603:$N603,1)),D$372)+1))</f>
        <v>0</v>
      </c>
      <c r="E603" s="310">
        <f ca="1">IF($A603&lt;&gt;E$373,0,IF($A603&lt;&gt;$A602,1,MOD(E602-1+(COUNTIFS(F$373:$N$373,$A603)=COUNTIFS(F603:$N603,1)),E$372)+1))</f>
        <v>0</v>
      </c>
      <c r="F603" s="310">
        <f ca="1">IF($A603&lt;&gt;F$373,0,IF($A603&lt;&gt;$A602,1,MOD(F602-1+(COUNTIFS(G$373:$N$373,$A603)=COUNTIFS(G603:$N603,1)),F$372)+1))</f>
        <v>0</v>
      </c>
      <c r="G603" s="310">
        <f ca="1">IF($A603&lt;&gt;G$373,0,IF($A603&lt;&gt;$A602,1,MOD(G602-1+(COUNTIFS(H$373:$N$373,$A603)=COUNTIFS(H603:$N603,1)),G$372)+1))</f>
        <v>1</v>
      </c>
      <c r="H603" s="310">
        <f ca="1">IF($A603&lt;&gt;H$373,0,IF($A603&lt;&gt;$A602,1,MOD(H602-1+(COUNTIFS(I$373:$N$373,$A603)=COUNTIFS(I603:$N603,1)),H$372)+1))</f>
        <v>2</v>
      </c>
      <c r="I603" s="310">
        <f ca="1">IF($A603&lt;&gt;I$373,0,IF($A603&lt;&gt;$A602,1,MOD(I602-1+(COUNTIFS(N$373:$N$373,$A603)=COUNTIFS(N603:$N603,1)),I$372)+1))</f>
        <v>2</v>
      </c>
      <c r="J603" s="310"/>
      <c r="K603" s="310"/>
      <c r="L603" s="310"/>
      <c r="M603" s="310"/>
      <c r="O603">
        <v>229</v>
      </c>
      <c r="P603" s="116">
        <f t="shared" ca="1" si="948"/>
        <v>0</v>
      </c>
      <c r="Q603" s="116">
        <f t="shared" ca="1" si="949"/>
        <v>0</v>
      </c>
      <c r="R603" s="116">
        <f t="shared" ca="1" si="950"/>
        <v>0</v>
      </c>
      <c r="S603" s="116">
        <f t="shared" ca="1" si="951"/>
        <v>0</v>
      </c>
      <c r="T603" s="116">
        <v>0</v>
      </c>
      <c r="U603" s="116">
        <f t="shared" ca="1" si="952"/>
        <v>0</v>
      </c>
      <c r="V603" s="116">
        <f t="shared" ca="1" si="953"/>
        <v>0</v>
      </c>
      <c r="W603" s="116"/>
      <c r="X603" s="116"/>
      <c r="Y603" s="116"/>
      <c r="Z603" s="116"/>
    </row>
    <row r="604" spans="1:26" hidden="1" outlineLevel="1">
      <c r="A604">
        <f t="shared" ca="1" si="954"/>
        <v>2</v>
      </c>
      <c r="B604" t="str">
        <f t="shared" ca="1" si="947"/>
        <v>EP2 LPD1 LPS2 LPM3</v>
      </c>
      <c r="C604" s="312">
        <f ca="1">IF($A604&lt;&gt;$A603,1,MOD(C603-1+(COUNTIFS(D$373:$N$373,$A604)=COUNTIFS(D604:$N604,1)),C$372)+1)</f>
        <v>2</v>
      </c>
      <c r="D604" s="310">
        <f ca="1">IF($A604&lt;&gt;D$373,0,IF($A604&lt;&gt;$A603,1,MOD(D603-1+(COUNTIFS(E$373:$N$373,$A604)=COUNTIFS(E604:$N604,1)),D$372)+1))</f>
        <v>0</v>
      </c>
      <c r="E604" s="310">
        <f ca="1">IF($A604&lt;&gt;E$373,0,IF($A604&lt;&gt;$A603,1,MOD(E603-1+(COUNTIFS(F$373:$N$373,$A604)=COUNTIFS(F604:$N604,1)),E$372)+1))</f>
        <v>0</v>
      </c>
      <c r="F604" s="310">
        <f ca="1">IF($A604&lt;&gt;F$373,0,IF($A604&lt;&gt;$A603,1,MOD(F603-1+(COUNTIFS(G$373:$N$373,$A604)=COUNTIFS(G604:$N604,1)),F$372)+1))</f>
        <v>0</v>
      </c>
      <c r="G604" s="310">
        <f ca="1">IF($A604&lt;&gt;G$373,0,IF($A604&lt;&gt;$A603,1,MOD(G603-1+(COUNTIFS(H$373:$N$373,$A604)=COUNTIFS(H604:$N604,1)),G$372)+1))</f>
        <v>1</v>
      </c>
      <c r="H604" s="310">
        <f ca="1">IF($A604&lt;&gt;H$373,0,IF($A604&lt;&gt;$A603,1,MOD(H603-1+(COUNTIFS(I$373:$N$373,$A604)=COUNTIFS(I604:$N604,1)),H$372)+1))</f>
        <v>2</v>
      </c>
      <c r="I604" s="310">
        <f ca="1">IF($A604&lt;&gt;I$373,0,IF($A604&lt;&gt;$A603,1,MOD(I603-1+(COUNTIFS(N$373:$N$373,$A604)=COUNTIFS(N604:$N604,1)),I$372)+1))</f>
        <v>3</v>
      </c>
      <c r="J604" s="310"/>
      <c r="K604" s="310"/>
      <c r="L604" s="310"/>
      <c r="M604" s="310"/>
      <c r="O604">
        <v>230</v>
      </c>
      <c r="P604" s="116">
        <f t="shared" ca="1" si="948"/>
        <v>0</v>
      </c>
      <c r="Q604" s="116">
        <f t="shared" ca="1" si="949"/>
        <v>0</v>
      </c>
      <c r="R604" s="116">
        <f t="shared" ca="1" si="950"/>
        <v>0</v>
      </c>
      <c r="S604" s="116">
        <f t="shared" ca="1" si="951"/>
        <v>0</v>
      </c>
      <c r="T604" s="116">
        <v>0</v>
      </c>
      <c r="U604" s="116">
        <f t="shared" ca="1" si="952"/>
        <v>0</v>
      </c>
      <c r="V604" s="116">
        <f t="shared" ca="1" si="953"/>
        <v>0.5</v>
      </c>
      <c r="W604" s="116"/>
      <c r="X604" s="116"/>
      <c r="Y604" s="116"/>
      <c r="Z604" s="116"/>
    </row>
    <row r="605" spans="1:26" hidden="1" outlineLevel="1">
      <c r="A605">
        <f t="shared" ca="1" si="954"/>
        <v>2</v>
      </c>
      <c r="B605" t="str">
        <f t="shared" ca="1" si="947"/>
        <v>EP2 LPD1 LPS3 LPM1</v>
      </c>
      <c r="C605" s="312">
        <f ca="1">IF($A605&lt;&gt;$A604,1,MOD(C604-1+(COUNTIFS(D$373:$N$373,$A605)=COUNTIFS(D605:$N605,1)),C$372)+1)</f>
        <v>2</v>
      </c>
      <c r="D605" s="310">
        <f ca="1">IF($A605&lt;&gt;D$373,0,IF($A605&lt;&gt;$A604,1,MOD(D604-1+(COUNTIFS(E$373:$N$373,$A605)=COUNTIFS(E605:$N605,1)),D$372)+1))</f>
        <v>0</v>
      </c>
      <c r="E605" s="310">
        <f ca="1">IF($A605&lt;&gt;E$373,0,IF($A605&lt;&gt;$A604,1,MOD(E604-1+(COUNTIFS(F$373:$N$373,$A605)=COUNTIFS(F605:$N605,1)),E$372)+1))</f>
        <v>0</v>
      </c>
      <c r="F605" s="310">
        <f ca="1">IF($A605&lt;&gt;F$373,0,IF($A605&lt;&gt;$A604,1,MOD(F604-1+(COUNTIFS(G$373:$N$373,$A605)=COUNTIFS(G605:$N605,1)),F$372)+1))</f>
        <v>0</v>
      </c>
      <c r="G605" s="310">
        <f ca="1">IF($A605&lt;&gt;G$373,0,IF($A605&lt;&gt;$A604,1,MOD(G604-1+(COUNTIFS(H$373:$N$373,$A605)=COUNTIFS(H605:$N605,1)),G$372)+1))</f>
        <v>1</v>
      </c>
      <c r="H605" s="310">
        <f ca="1">IF($A605&lt;&gt;H$373,0,IF($A605&lt;&gt;$A604,1,MOD(H604-1+(COUNTIFS(I$373:$N$373,$A605)=COUNTIFS(I605:$N605,1)),H$372)+1))</f>
        <v>3</v>
      </c>
      <c r="I605" s="310">
        <f ca="1">IF($A605&lt;&gt;I$373,0,IF($A605&lt;&gt;$A604,1,MOD(I604-1+(COUNTIFS(N$373:$N$373,$A605)=COUNTIFS(N605:$N605,1)),I$372)+1))</f>
        <v>1</v>
      </c>
      <c r="J605" s="310"/>
      <c r="K605" s="310"/>
      <c r="L605" s="310"/>
      <c r="M605" s="310"/>
      <c r="O605">
        <v>231</v>
      </c>
      <c r="P605" s="116">
        <f t="shared" ca="1" si="948"/>
        <v>0</v>
      </c>
      <c r="Q605" s="116">
        <f t="shared" ca="1" si="949"/>
        <v>0</v>
      </c>
      <c r="R605" s="116">
        <f t="shared" ca="1" si="950"/>
        <v>0</v>
      </c>
      <c r="S605" s="116">
        <f t="shared" ca="1" si="951"/>
        <v>0</v>
      </c>
      <c r="T605" s="116">
        <v>0</v>
      </c>
      <c r="U605" s="116">
        <f t="shared" ca="1" si="952"/>
        <v>0.5</v>
      </c>
      <c r="V605" s="116">
        <f t="shared" ca="1" si="953"/>
        <v>-0.5</v>
      </c>
      <c r="W605" s="116"/>
      <c r="X605" s="116"/>
      <c r="Y605" s="116"/>
      <c r="Z605" s="116"/>
    </row>
    <row r="606" spans="1:26" hidden="1" outlineLevel="1">
      <c r="A606">
        <f t="shared" ca="1" si="954"/>
        <v>2</v>
      </c>
      <c r="B606" t="str">
        <f t="shared" ca="1" si="947"/>
        <v>EP2 LPD1 LPS3 LPM2</v>
      </c>
      <c r="C606" s="312">
        <f ca="1">IF($A606&lt;&gt;$A605,1,MOD(C605-1+(COUNTIFS(D$373:$N$373,$A606)=COUNTIFS(D606:$N606,1)),C$372)+1)</f>
        <v>2</v>
      </c>
      <c r="D606" s="310">
        <f ca="1">IF($A606&lt;&gt;D$373,0,IF($A606&lt;&gt;$A605,1,MOD(D605-1+(COUNTIFS(E$373:$N$373,$A606)=COUNTIFS(E606:$N606,1)),D$372)+1))</f>
        <v>0</v>
      </c>
      <c r="E606" s="310">
        <f ca="1">IF($A606&lt;&gt;E$373,0,IF($A606&lt;&gt;$A605,1,MOD(E605-1+(COUNTIFS(F$373:$N$373,$A606)=COUNTIFS(F606:$N606,1)),E$372)+1))</f>
        <v>0</v>
      </c>
      <c r="F606" s="310">
        <f ca="1">IF($A606&lt;&gt;F$373,0,IF($A606&lt;&gt;$A605,1,MOD(F605-1+(COUNTIFS(G$373:$N$373,$A606)=COUNTIFS(G606:$N606,1)),F$372)+1))</f>
        <v>0</v>
      </c>
      <c r="G606" s="310">
        <f ca="1">IF($A606&lt;&gt;G$373,0,IF($A606&lt;&gt;$A605,1,MOD(G605-1+(COUNTIFS(H$373:$N$373,$A606)=COUNTIFS(H606:$N606,1)),G$372)+1))</f>
        <v>1</v>
      </c>
      <c r="H606" s="310">
        <f ca="1">IF($A606&lt;&gt;H$373,0,IF($A606&lt;&gt;$A605,1,MOD(H605-1+(COUNTIFS(I$373:$N$373,$A606)=COUNTIFS(I606:$N606,1)),H$372)+1))</f>
        <v>3</v>
      </c>
      <c r="I606" s="310">
        <f ca="1">IF($A606&lt;&gt;I$373,0,IF($A606&lt;&gt;$A605,1,MOD(I605-1+(COUNTIFS(N$373:$N$373,$A606)=COUNTIFS(N606:$N606,1)),I$372)+1))</f>
        <v>2</v>
      </c>
      <c r="J606" s="310"/>
      <c r="K606" s="310"/>
      <c r="L606" s="310"/>
      <c r="M606" s="310"/>
      <c r="O606">
        <v>232</v>
      </c>
      <c r="P606" s="116">
        <f t="shared" ca="1" si="948"/>
        <v>0</v>
      </c>
      <c r="Q606" s="116">
        <f t="shared" ca="1" si="949"/>
        <v>0</v>
      </c>
      <c r="R606" s="116">
        <f t="shared" ca="1" si="950"/>
        <v>0</v>
      </c>
      <c r="S606" s="116">
        <f t="shared" ca="1" si="951"/>
        <v>0</v>
      </c>
      <c r="T606" s="116">
        <v>0</v>
      </c>
      <c r="U606" s="116">
        <f t="shared" ca="1" si="952"/>
        <v>0.5</v>
      </c>
      <c r="V606" s="116">
        <f t="shared" ca="1" si="953"/>
        <v>0</v>
      </c>
      <c r="W606" s="116"/>
      <c r="X606" s="116"/>
      <c r="Y606" s="116"/>
      <c r="Z606" s="116"/>
    </row>
    <row r="607" spans="1:26" hidden="1" outlineLevel="1">
      <c r="A607">
        <f t="shared" ca="1" si="954"/>
        <v>2</v>
      </c>
      <c r="B607" t="str">
        <f t="shared" ca="1" si="947"/>
        <v>EP2 LPD1 LPS3 LPM3</v>
      </c>
      <c r="C607" s="312">
        <f ca="1">IF($A607&lt;&gt;$A606,1,MOD(C606-1+(COUNTIFS(D$373:$N$373,$A607)=COUNTIFS(D607:$N607,1)),C$372)+1)</f>
        <v>2</v>
      </c>
      <c r="D607" s="310">
        <f ca="1">IF($A607&lt;&gt;D$373,0,IF($A607&lt;&gt;$A606,1,MOD(D606-1+(COUNTIFS(E$373:$N$373,$A607)=COUNTIFS(E607:$N607,1)),D$372)+1))</f>
        <v>0</v>
      </c>
      <c r="E607" s="310">
        <f ca="1">IF($A607&lt;&gt;E$373,0,IF($A607&lt;&gt;$A606,1,MOD(E606-1+(COUNTIFS(F$373:$N$373,$A607)=COUNTIFS(F607:$N607,1)),E$372)+1))</f>
        <v>0</v>
      </c>
      <c r="F607" s="310">
        <f ca="1">IF($A607&lt;&gt;F$373,0,IF($A607&lt;&gt;$A606,1,MOD(F606-1+(COUNTIFS(G$373:$N$373,$A607)=COUNTIFS(G607:$N607,1)),F$372)+1))</f>
        <v>0</v>
      </c>
      <c r="G607" s="310">
        <f ca="1">IF($A607&lt;&gt;G$373,0,IF($A607&lt;&gt;$A606,1,MOD(G606-1+(COUNTIFS(H$373:$N$373,$A607)=COUNTIFS(H607:$N607,1)),G$372)+1))</f>
        <v>1</v>
      </c>
      <c r="H607" s="310">
        <f ca="1">IF($A607&lt;&gt;H$373,0,IF($A607&lt;&gt;$A606,1,MOD(H606-1+(COUNTIFS(I$373:$N$373,$A607)=COUNTIFS(I607:$N607,1)),H$372)+1))</f>
        <v>3</v>
      </c>
      <c r="I607" s="310">
        <f ca="1">IF($A607&lt;&gt;I$373,0,IF($A607&lt;&gt;$A606,1,MOD(I606-1+(COUNTIFS(N$373:$N$373,$A607)=COUNTIFS(N607:$N607,1)),I$372)+1))</f>
        <v>3</v>
      </c>
      <c r="J607" s="310"/>
      <c r="K607" s="310"/>
      <c r="L607" s="310"/>
      <c r="M607" s="310"/>
      <c r="O607">
        <v>233</v>
      </c>
      <c r="P607" s="116">
        <f t="shared" ca="1" si="948"/>
        <v>0</v>
      </c>
      <c r="Q607" s="116">
        <f t="shared" ca="1" si="949"/>
        <v>0</v>
      </c>
      <c r="R607" s="116">
        <f t="shared" ca="1" si="950"/>
        <v>0</v>
      </c>
      <c r="S607" s="116">
        <f t="shared" ca="1" si="951"/>
        <v>0</v>
      </c>
      <c r="T607" s="116">
        <v>0</v>
      </c>
      <c r="U607" s="116">
        <f t="shared" ca="1" si="952"/>
        <v>0.5</v>
      </c>
      <c r="V607" s="116">
        <f t="shared" ca="1" si="953"/>
        <v>0.5</v>
      </c>
      <c r="W607" s="116"/>
      <c r="X607" s="116"/>
      <c r="Y607" s="116"/>
      <c r="Z607" s="116"/>
    </row>
    <row r="608" spans="1:26" hidden="1" outlineLevel="1">
      <c r="A608">
        <f t="shared" ca="1" si="954"/>
        <v>2</v>
      </c>
      <c r="B608" t="str">
        <f t="shared" ca="1" si="947"/>
        <v>EP3 LPD1 LPS1 LPM1</v>
      </c>
      <c r="C608" s="312">
        <f ca="1">IF($A608&lt;&gt;$A607,1,MOD(C607-1+(COUNTIFS(D$373:$N$373,$A608)=COUNTIFS(D608:$N608,1)),C$372)+1)</f>
        <v>3</v>
      </c>
      <c r="D608" s="310">
        <f ca="1">IF($A608&lt;&gt;D$373,0,IF($A608&lt;&gt;$A607,1,MOD(D607-1+(COUNTIFS(E$373:$N$373,$A608)=COUNTIFS(E608:$N608,1)),D$372)+1))</f>
        <v>0</v>
      </c>
      <c r="E608" s="310">
        <f ca="1">IF($A608&lt;&gt;E$373,0,IF($A608&lt;&gt;$A607,1,MOD(E607-1+(COUNTIFS(F$373:$N$373,$A608)=COUNTIFS(F608:$N608,1)),E$372)+1))</f>
        <v>0</v>
      </c>
      <c r="F608" s="310">
        <f ca="1">IF($A608&lt;&gt;F$373,0,IF($A608&lt;&gt;$A607,1,MOD(F607-1+(COUNTIFS(G$373:$N$373,$A608)=COUNTIFS(G608:$N608,1)),F$372)+1))</f>
        <v>0</v>
      </c>
      <c r="G608" s="310">
        <f ca="1">IF($A608&lt;&gt;G$373,0,IF($A608&lt;&gt;$A607,1,MOD(G607-1+(COUNTIFS(H$373:$N$373,$A608)=COUNTIFS(H608:$N608,1)),G$372)+1))</f>
        <v>1</v>
      </c>
      <c r="H608" s="310">
        <f ca="1">IF($A608&lt;&gt;H$373,0,IF($A608&lt;&gt;$A607,1,MOD(H607-1+(COUNTIFS(I$373:$N$373,$A608)=COUNTIFS(I608:$N608,1)),H$372)+1))</f>
        <v>1</v>
      </c>
      <c r="I608" s="310">
        <f ca="1">IF($A608&lt;&gt;I$373,0,IF($A608&lt;&gt;$A607,1,MOD(I607-1+(COUNTIFS(N$373:$N$373,$A608)=COUNTIFS(N608:$N608,1)),I$372)+1))</f>
        <v>1</v>
      </c>
      <c r="J608" s="310"/>
      <c r="K608" s="310"/>
      <c r="L608" s="310"/>
      <c r="M608" s="310"/>
      <c r="O608">
        <v>234</v>
      </c>
      <c r="P608" s="116">
        <f t="shared" ca="1" si="948"/>
        <v>0.5</v>
      </c>
      <c r="Q608" s="116">
        <f t="shared" ca="1" si="949"/>
        <v>0</v>
      </c>
      <c r="R608" s="116">
        <f t="shared" ca="1" si="950"/>
        <v>0</v>
      </c>
      <c r="S608" s="116">
        <f t="shared" ca="1" si="951"/>
        <v>0</v>
      </c>
      <c r="T608" s="116">
        <v>0</v>
      </c>
      <c r="U608" s="116">
        <f t="shared" ca="1" si="952"/>
        <v>-0.5</v>
      </c>
      <c r="V608" s="116">
        <f t="shared" ca="1" si="953"/>
        <v>-0.5</v>
      </c>
      <c r="W608" s="116"/>
      <c r="X608" s="116"/>
      <c r="Y608" s="116"/>
      <c r="Z608" s="116"/>
    </row>
    <row r="609" spans="1:26" hidden="1" outlineLevel="1">
      <c r="A609">
        <f t="shared" ca="1" si="954"/>
        <v>2</v>
      </c>
      <c r="B609" t="str">
        <f t="shared" ca="1" si="947"/>
        <v>EP3 LPD1 LPS1 LPM2</v>
      </c>
      <c r="C609" s="312">
        <f ca="1">IF($A609&lt;&gt;$A608,1,MOD(C608-1+(COUNTIFS(D$373:$N$373,$A609)=COUNTIFS(D609:$N609,1)),C$372)+1)</f>
        <v>3</v>
      </c>
      <c r="D609" s="310">
        <f ca="1">IF($A609&lt;&gt;D$373,0,IF($A609&lt;&gt;$A608,1,MOD(D608-1+(COUNTIFS(E$373:$N$373,$A609)=COUNTIFS(E609:$N609,1)),D$372)+1))</f>
        <v>0</v>
      </c>
      <c r="E609" s="310">
        <f ca="1">IF($A609&lt;&gt;E$373,0,IF($A609&lt;&gt;$A608,1,MOD(E608-1+(COUNTIFS(F$373:$N$373,$A609)=COUNTIFS(F609:$N609,1)),E$372)+1))</f>
        <v>0</v>
      </c>
      <c r="F609" s="310">
        <f ca="1">IF($A609&lt;&gt;F$373,0,IF($A609&lt;&gt;$A608,1,MOD(F608-1+(COUNTIFS(G$373:$N$373,$A609)=COUNTIFS(G609:$N609,1)),F$372)+1))</f>
        <v>0</v>
      </c>
      <c r="G609" s="310">
        <f ca="1">IF($A609&lt;&gt;G$373,0,IF($A609&lt;&gt;$A608,1,MOD(G608-1+(COUNTIFS(H$373:$N$373,$A609)=COUNTIFS(H609:$N609,1)),G$372)+1))</f>
        <v>1</v>
      </c>
      <c r="H609" s="310">
        <f ca="1">IF($A609&lt;&gt;H$373,0,IF($A609&lt;&gt;$A608,1,MOD(H608-1+(COUNTIFS(I$373:$N$373,$A609)=COUNTIFS(I609:$N609,1)),H$372)+1))</f>
        <v>1</v>
      </c>
      <c r="I609" s="310">
        <f ca="1">IF($A609&lt;&gt;I$373,0,IF($A609&lt;&gt;$A608,1,MOD(I608-1+(COUNTIFS(N$373:$N$373,$A609)=COUNTIFS(N609:$N609,1)),I$372)+1))</f>
        <v>2</v>
      </c>
      <c r="J609" s="310"/>
      <c r="K609" s="310"/>
      <c r="L609" s="310"/>
      <c r="M609" s="310"/>
      <c r="O609">
        <v>235</v>
      </c>
      <c r="P609" s="116">
        <f t="shared" ca="1" si="948"/>
        <v>0.5</v>
      </c>
      <c r="Q609" s="116">
        <f t="shared" ca="1" si="949"/>
        <v>0</v>
      </c>
      <c r="R609" s="116">
        <f t="shared" ca="1" si="950"/>
        <v>0</v>
      </c>
      <c r="S609" s="116">
        <f t="shared" ca="1" si="951"/>
        <v>0</v>
      </c>
      <c r="T609" s="116">
        <v>0</v>
      </c>
      <c r="U609" s="116">
        <f t="shared" ca="1" si="952"/>
        <v>-0.5</v>
      </c>
      <c r="V609" s="116">
        <f t="shared" ca="1" si="953"/>
        <v>0</v>
      </c>
      <c r="W609" s="116"/>
      <c r="X609" s="116"/>
      <c r="Y609" s="116"/>
      <c r="Z609" s="116"/>
    </row>
    <row r="610" spans="1:26" hidden="1" outlineLevel="1">
      <c r="A610">
        <f t="shared" ca="1" si="954"/>
        <v>2</v>
      </c>
      <c r="B610" t="str">
        <f t="shared" ca="1" si="947"/>
        <v>EP3 LPD1 LPS1 LPM3</v>
      </c>
      <c r="C610" s="312">
        <f ca="1">IF($A610&lt;&gt;$A609,1,MOD(C609-1+(COUNTIFS(D$373:$N$373,$A610)=COUNTIFS(D610:$N610,1)),C$372)+1)</f>
        <v>3</v>
      </c>
      <c r="D610" s="310">
        <f ca="1">IF($A610&lt;&gt;D$373,0,IF($A610&lt;&gt;$A609,1,MOD(D609-1+(COUNTIFS(E$373:$N$373,$A610)=COUNTIFS(E610:$N610,1)),D$372)+1))</f>
        <v>0</v>
      </c>
      <c r="E610" s="310">
        <f ca="1">IF($A610&lt;&gt;E$373,0,IF($A610&lt;&gt;$A609,1,MOD(E609-1+(COUNTIFS(F$373:$N$373,$A610)=COUNTIFS(F610:$N610,1)),E$372)+1))</f>
        <v>0</v>
      </c>
      <c r="F610" s="310">
        <f ca="1">IF($A610&lt;&gt;F$373,0,IF($A610&lt;&gt;$A609,1,MOD(F609-1+(COUNTIFS(G$373:$N$373,$A610)=COUNTIFS(G610:$N610,1)),F$372)+1))</f>
        <v>0</v>
      </c>
      <c r="G610" s="310">
        <f ca="1">IF($A610&lt;&gt;G$373,0,IF($A610&lt;&gt;$A609,1,MOD(G609-1+(COUNTIFS(H$373:$N$373,$A610)=COUNTIFS(H610:$N610,1)),G$372)+1))</f>
        <v>1</v>
      </c>
      <c r="H610" s="310">
        <f ca="1">IF($A610&lt;&gt;H$373,0,IF($A610&lt;&gt;$A609,1,MOD(H609-1+(COUNTIFS(I$373:$N$373,$A610)=COUNTIFS(I610:$N610,1)),H$372)+1))</f>
        <v>1</v>
      </c>
      <c r="I610" s="310">
        <f ca="1">IF($A610&lt;&gt;I$373,0,IF($A610&lt;&gt;$A609,1,MOD(I609-1+(COUNTIFS(N$373:$N$373,$A610)=COUNTIFS(N610:$N610,1)),I$372)+1))</f>
        <v>3</v>
      </c>
      <c r="J610" s="310"/>
      <c r="K610" s="310"/>
      <c r="L610" s="310"/>
      <c r="M610" s="310"/>
      <c r="O610">
        <v>236</v>
      </c>
      <c r="P610" s="116">
        <f t="shared" ca="1" si="948"/>
        <v>0.5</v>
      </c>
      <c r="Q610" s="116">
        <f t="shared" ca="1" si="949"/>
        <v>0</v>
      </c>
      <c r="R610" s="116">
        <f t="shared" ca="1" si="950"/>
        <v>0</v>
      </c>
      <c r="S610" s="116">
        <f t="shared" ca="1" si="951"/>
        <v>0</v>
      </c>
      <c r="T610" s="116">
        <v>0</v>
      </c>
      <c r="U610" s="116">
        <f t="shared" ca="1" si="952"/>
        <v>-0.5</v>
      </c>
      <c r="V610" s="116">
        <f t="shared" ca="1" si="953"/>
        <v>0.5</v>
      </c>
      <c r="W610" s="116"/>
      <c r="X610" s="116"/>
      <c r="Y610" s="116"/>
      <c r="Z610" s="116"/>
    </row>
    <row r="611" spans="1:26" hidden="1" outlineLevel="1">
      <c r="A611">
        <f t="shared" ca="1" si="954"/>
        <v>2</v>
      </c>
      <c r="B611" t="str">
        <f t="shared" ca="1" si="947"/>
        <v>EP3 LPD1 LPS2 LPM1</v>
      </c>
      <c r="C611" s="312">
        <f ca="1">IF($A611&lt;&gt;$A610,1,MOD(C610-1+(COUNTIFS(D$373:$N$373,$A611)=COUNTIFS(D611:$N611,1)),C$372)+1)</f>
        <v>3</v>
      </c>
      <c r="D611" s="310">
        <f ca="1">IF($A611&lt;&gt;D$373,0,IF($A611&lt;&gt;$A610,1,MOD(D610-1+(COUNTIFS(E$373:$N$373,$A611)=COUNTIFS(E611:$N611,1)),D$372)+1))</f>
        <v>0</v>
      </c>
      <c r="E611" s="310">
        <f ca="1">IF($A611&lt;&gt;E$373,0,IF($A611&lt;&gt;$A610,1,MOD(E610-1+(COUNTIFS(F$373:$N$373,$A611)=COUNTIFS(F611:$N611,1)),E$372)+1))</f>
        <v>0</v>
      </c>
      <c r="F611" s="310">
        <f ca="1">IF($A611&lt;&gt;F$373,0,IF($A611&lt;&gt;$A610,1,MOD(F610-1+(COUNTIFS(G$373:$N$373,$A611)=COUNTIFS(G611:$N611,1)),F$372)+1))</f>
        <v>0</v>
      </c>
      <c r="G611" s="310">
        <f ca="1">IF($A611&lt;&gt;G$373,0,IF($A611&lt;&gt;$A610,1,MOD(G610-1+(COUNTIFS(H$373:$N$373,$A611)=COUNTIFS(H611:$N611,1)),G$372)+1))</f>
        <v>1</v>
      </c>
      <c r="H611" s="310">
        <f ca="1">IF($A611&lt;&gt;H$373,0,IF($A611&lt;&gt;$A610,1,MOD(H610-1+(COUNTIFS(I$373:$N$373,$A611)=COUNTIFS(I611:$N611,1)),H$372)+1))</f>
        <v>2</v>
      </c>
      <c r="I611" s="310">
        <f ca="1">IF($A611&lt;&gt;I$373,0,IF($A611&lt;&gt;$A610,1,MOD(I610-1+(COUNTIFS(N$373:$N$373,$A611)=COUNTIFS(N611:$N611,1)),I$372)+1))</f>
        <v>1</v>
      </c>
      <c r="J611" s="310"/>
      <c r="K611" s="310"/>
      <c r="L611" s="310"/>
      <c r="M611" s="310"/>
      <c r="O611">
        <v>237</v>
      </c>
      <c r="P611" s="116">
        <f t="shared" ca="1" si="948"/>
        <v>0.5</v>
      </c>
      <c r="Q611" s="116">
        <f t="shared" ca="1" si="949"/>
        <v>0</v>
      </c>
      <c r="R611" s="116">
        <f t="shared" ca="1" si="950"/>
        <v>0</v>
      </c>
      <c r="S611" s="116">
        <f t="shared" ca="1" si="951"/>
        <v>0</v>
      </c>
      <c r="T611" s="116">
        <v>0</v>
      </c>
      <c r="U611" s="116">
        <f t="shared" ca="1" si="952"/>
        <v>0</v>
      </c>
      <c r="V611" s="116">
        <f t="shared" ca="1" si="953"/>
        <v>-0.5</v>
      </c>
      <c r="W611" s="116"/>
      <c r="X611" s="116"/>
      <c r="Y611" s="116"/>
      <c r="Z611" s="116"/>
    </row>
    <row r="612" spans="1:26" hidden="1" outlineLevel="1">
      <c r="A612">
        <f t="shared" ca="1" si="954"/>
        <v>2</v>
      </c>
      <c r="B612" t="str">
        <f t="shared" ca="1" si="947"/>
        <v>EP3 LPD1 LPS2 LPM2</v>
      </c>
      <c r="C612" s="312">
        <f ca="1">IF($A612&lt;&gt;$A611,1,MOD(C611-1+(COUNTIFS(D$373:$N$373,$A612)=COUNTIFS(D612:$N612,1)),C$372)+1)</f>
        <v>3</v>
      </c>
      <c r="D612" s="310">
        <f ca="1">IF($A612&lt;&gt;D$373,0,IF($A612&lt;&gt;$A611,1,MOD(D611-1+(COUNTIFS(E$373:$N$373,$A612)=COUNTIFS(E612:$N612,1)),D$372)+1))</f>
        <v>0</v>
      </c>
      <c r="E612" s="310">
        <f ca="1">IF($A612&lt;&gt;E$373,0,IF($A612&lt;&gt;$A611,1,MOD(E611-1+(COUNTIFS(F$373:$N$373,$A612)=COUNTIFS(F612:$N612,1)),E$372)+1))</f>
        <v>0</v>
      </c>
      <c r="F612" s="310">
        <f ca="1">IF($A612&lt;&gt;F$373,0,IF($A612&lt;&gt;$A611,1,MOD(F611-1+(COUNTIFS(G$373:$N$373,$A612)=COUNTIFS(G612:$N612,1)),F$372)+1))</f>
        <v>0</v>
      </c>
      <c r="G612" s="310">
        <f ca="1">IF($A612&lt;&gt;G$373,0,IF($A612&lt;&gt;$A611,1,MOD(G611-1+(COUNTIFS(H$373:$N$373,$A612)=COUNTIFS(H612:$N612,1)),G$372)+1))</f>
        <v>1</v>
      </c>
      <c r="H612" s="310">
        <f ca="1">IF($A612&lt;&gt;H$373,0,IF($A612&lt;&gt;$A611,1,MOD(H611-1+(COUNTIFS(I$373:$N$373,$A612)=COUNTIFS(I612:$N612,1)),H$372)+1))</f>
        <v>2</v>
      </c>
      <c r="I612" s="310">
        <f ca="1">IF($A612&lt;&gt;I$373,0,IF($A612&lt;&gt;$A611,1,MOD(I611-1+(COUNTIFS(N$373:$N$373,$A612)=COUNTIFS(N612:$N612,1)),I$372)+1))</f>
        <v>2</v>
      </c>
      <c r="J612" s="310"/>
      <c r="K612" s="310"/>
      <c r="L612" s="310"/>
      <c r="M612" s="310"/>
      <c r="O612">
        <v>238</v>
      </c>
      <c r="P612" s="116">
        <f t="shared" ca="1" si="948"/>
        <v>0.5</v>
      </c>
      <c r="Q612" s="116">
        <f t="shared" ca="1" si="949"/>
        <v>0</v>
      </c>
      <c r="R612" s="116">
        <f t="shared" ca="1" si="950"/>
        <v>0</v>
      </c>
      <c r="S612" s="116">
        <f t="shared" ca="1" si="951"/>
        <v>0</v>
      </c>
      <c r="T612" s="116">
        <v>0</v>
      </c>
      <c r="U612" s="116">
        <f t="shared" ca="1" si="952"/>
        <v>0</v>
      </c>
      <c r="V612" s="116">
        <f t="shared" ca="1" si="953"/>
        <v>0</v>
      </c>
      <c r="W612" s="116"/>
      <c r="X612" s="116"/>
      <c r="Y612" s="116"/>
      <c r="Z612" s="116"/>
    </row>
    <row r="613" spans="1:26" hidden="1" outlineLevel="1">
      <c r="A613">
        <f t="shared" ca="1" si="954"/>
        <v>2</v>
      </c>
      <c r="B613" t="str">
        <f t="shared" ca="1" si="947"/>
        <v>EP3 LPD1 LPS2 LPM3</v>
      </c>
      <c r="C613" s="312">
        <f ca="1">IF($A613&lt;&gt;$A612,1,MOD(C612-1+(COUNTIFS(D$373:$N$373,$A613)=COUNTIFS(D613:$N613,1)),C$372)+1)</f>
        <v>3</v>
      </c>
      <c r="D613" s="310">
        <f ca="1">IF($A613&lt;&gt;D$373,0,IF($A613&lt;&gt;$A612,1,MOD(D612-1+(COUNTIFS(E$373:$N$373,$A613)=COUNTIFS(E613:$N613,1)),D$372)+1))</f>
        <v>0</v>
      </c>
      <c r="E613" s="310">
        <f ca="1">IF($A613&lt;&gt;E$373,0,IF($A613&lt;&gt;$A612,1,MOD(E612-1+(COUNTIFS(F$373:$N$373,$A613)=COUNTIFS(F613:$N613,1)),E$372)+1))</f>
        <v>0</v>
      </c>
      <c r="F613" s="310">
        <f ca="1">IF($A613&lt;&gt;F$373,0,IF($A613&lt;&gt;$A612,1,MOD(F612-1+(COUNTIFS(G$373:$N$373,$A613)=COUNTIFS(G613:$N613,1)),F$372)+1))</f>
        <v>0</v>
      </c>
      <c r="G613" s="310">
        <f ca="1">IF($A613&lt;&gt;G$373,0,IF($A613&lt;&gt;$A612,1,MOD(G612-1+(COUNTIFS(H$373:$N$373,$A613)=COUNTIFS(H613:$N613,1)),G$372)+1))</f>
        <v>1</v>
      </c>
      <c r="H613" s="310">
        <f ca="1">IF($A613&lt;&gt;H$373,0,IF($A613&lt;&gt;$A612,1,MOD(H612-1+(COUNTIFS(I$373:$N$373,$A613)=COUNTIFS(I613:$N613,1)),H$372)+1))</f>
        <v>2</v>
      </c>
      <c r="I613" s="310">
        <f ca="1">IF($A613&lt;&gt;I$373,0,IF($A613&lt;&gt;$A612,1,MOD(I612-1+(COUNTIFS(N$373:$N$373,$A613)=COUNTIFS(N613:$N613,1)),I$372)+1))</f>
        <v>3</v>
      </c>
      <c r="J613" s="310"/>
      <c r="K613" s="310"/>
      <c r="L613" s="310"/>
      <c r="M613" s="310"/>
      <c r="O613">
        <v>239</v>
      </c>
      <c r="P613" s="116">
        <f t="shared" ca="1" si="948"/>
        <v>0.5</v>
      </c>
      <c r="Q613" s="116">
        <f t="shared" ca="1" si="949"/>
        <v>0</v>
      </c>
      <c r="R613" s="116">
        <f t="shared" ca="1" si="950"/>
        <v>0</v>
      </c>
      <c r="S613" s="116">
        <f t="shared" ca="1" si="951"/>
        <v>0</v>
      </c>
      <c r="T613" s="116">
        <v>0</v>
      </c>
      <c r="U613" s="116">
        <f t="shared" ca="1" si="952"/>
        <v>0</v>
      </c>
      <c r="V613" s="116">
        <f t="shared" ca="1" si="953"/>
        <v>0.5</v>
      </c>
      <c r="W613" s="116"/>
      <c r="X613" s="116"/>
      <c r="Y613" s="116"/>
      <c r="Z613" s="116"/>
    </row>
    <row r="614" spans="1:26" hidden="1" outlineLevel="1">
      <c r="A614">
        <f t="shared" ca="1" si="954"/>
        <v>2</v>
      </c>
      <c r="B614" t="str">
        <f t="shared" ca="1" si="947"/>
        <v>EP3 LPD1 LPS3 LPM1</v>
      </c>
      <c r="C614" s="312">
        <f ca="1">IF($A614&lt;&gt;$A613,1,MOD(C613-1+(COUNTIFS(D$373:$N$373,$A614)=COUNTIFS(D614:$N614,1)),C$372)+1)</f>
        <v>3</v>
      </c>
      <c r="D614" s="310">
        <f ca="1">IF($A614&lt;&gt;D$373,0,IF($A614&lt;&gt;$A613,1,MOD(D613-1+(COUNTIFS(E$373:$N$373,$A614)=COUNTIFS(E614:$N614,1)),D$372)+1))</f>
        <v>0</v>
      </c>
      <c r="E614" s="310">
        <f ca="1">IF($A614&lt;&gt;E$373,0,IF($A614&lt;&gt;$A613,1,MOD(E613-1+(COUNTIFS(F$373:$N$373,$A614)=COUNTIFS(F614:$N614,1)),E$372)+1))</f>
        <v>0</v>
      </c>
      <c r="F614" s="310">
        <f ca="1">IF($A614&lt;&gt;F$373,0,IF($A614&lt;&gt;$A613,1,MOD(F613-1+(COUNTIFS(G$373:$N$373,$A614)=COUNTIFS(G614:$N614,1)),F$372)+1))</f>
        <v>0</v>
      </c>
      <c r="G614" s="310">
        <f ca="1">IF($A614&lt;&gt;G$373,0,IF($A614&lt;&gt;$A613,1,MOD(G613-1+(COUNTIFS(H$373:$N$373,$A614)=COUNTIFS(H614:$N614,1)),G$372)+1))</f>
        <v>1</v>
      </c>
      <c r="H614" s="310">
        <f ca="1">IF($A614&lt;&gt;H$373,0,IF($A614&lt;&gt;$A613,1,MOD(H613-1+(COUNTIFS(I$373:$N$373,$A614)=COUNTIFS(I614:$N614,1)),H$372)+1))</f>
        <v>3</v>
      </c>
      <c r="I614" s="310">
        <f ca="1">IF($A614&lt;&gt;I$373,0,IF($A614&lt;&gt;$A613,1,MOD(I613-1+(COUNTIFS(N$373:$N$373,$A614)=COUNTIFS(N614:$N614,1)),I$372)+1))</f>
        <v>1</v>
      </c>
      <c r="J614" s="310"/>
      <c r="K614" s="310"/>
      <c r="L614" s="310"/>
      <c r="M614" s="310"/>
      <c r="O614">
        <v>240</v>
      </c>
      <c r="P614" s="116">
        <f t="shared" ca="1" si="948"/>
        <v>0.5</v>
      </c>
      <c r="Q614" s="116">
        <f t="shared" ca="1" si="949"/>
        <v>0</v>
      </c>
      <c r="R614" s="116">
        <f t="shared" ca="1" si="950"/>
        <v>0</v>
      </c>
      <c r="S614" s="116">
        <f t="shared" ca="1" si="951"/>
        <v>0</v>
      </c>
      <c r="T614" s="116">
        <v>0</v>
      </c>
      <c r="U614" s="116">
        <f t="shared" ca="1" si="952"/>
        <v>0.5</v>
      </c>
      <c r="V614" s="116">
        <f t="shared" ca="1" si="953"/>
        <v>-0.5</v>
      </c>
      <c r="W614" s="116"/>
      <c r="X614" s="116"/>
      <c r="Y614" s="116"/>
      <c r="Z614" s="116"/>
    </row>
    <row r="615" spans="1:26" hidden="1" outlineLevel="1">
      <c r="A615">
        <f t="shared" ca="1" si="954"/>
        <v>2</v>
      </c>
      <c r="B615" t="str">
        <f t="shared" ca="1" si="947"/>
        <v>EP3 LPD1 LPS3 LPM2</v>
      </c>
      <c r="C615" s="312">
        <f ca="1">IF($A615&lt;&gt;$A614,1,MOD(C614-1+(COUNTIFS(D$373:$N$373,$A615)=COUNTIFS(D615:$N615,1)),C$372)+1)</f>
        <v>3</v>
      </c>
      <c r="D615" s="310">
        <f ca="1">IF($A615&lt;&gt;D$373,0,IF($A615&lt;&gt;$A614,1,MOD(D614-1+(COUNTIFS(E$373:$N$373,$A615)=COUNTIFS(E615:$N615,1)),D$372)+1))</f>
        <v>0</v>
      </c>
      <c r="E615" s="310">
        <f ca="1">IF($A615&lt;&gt;E$373,0,IF($A615&lt;&gt;$A614,1,MOD(E614-1+(COUNTIFS(F$373:$N$373,$A615)=COUNTIFS(F615:$N615,1)),E$372)+1))</f>
        <v>0</v>
      </c>
      <c r="F615" s="310">
        <f ca="1">IF($A615&lt;&gt;F$373,0,IF($A615&lt;&gt;$A614,1,MOD(F614-1+(COUNTIFS(G$373:$N$373,$A615)=COUNTIFS(G615:$N615,1)),F$372)+1))</f>
        <v>0</v>
      </c>
      <c r="G615" s="310">
        <f ca="1">IF($A615&lt;&gt;G$373,0,IF($A615&lt;&gt;$A614,1,MOD(G614-1+(COUNTIFS(H$373:$N$373,$A615)=COUNTIFS(H615:$N615,1)),G$372)+1))</f>
        <v>1</v>
      </c>
      <c r="H615" s="310">
        <f ca="1">IF($A615&lt;&gt;H$373,0,IF($A615&lt;&gt;$A614,1,MOD(H614-1+(COUNTIFS(I$373:$N$373,$A615)=COUNTIFS(I615:$N615,1)),H$372)+1))</f>
        <v>3</v>
      </c>
      <c r="I615" s="310">
        <f ca="1">IF($A615&lt;&gt;I$373,0,IF($A615&lt;&gt;$A614,1,MOD(I614-1+(COUNTIFS(N$373:$N$373,$A615)=COUNTIFS(N615:$N615,1)),I$372)+1))</f>
        <v>2</v>
      </c>
      <c r="J615" s="310"/>
      <c r="K615" s="310"/>
      <c r="L615" s="310"/>
      <c r="M615" s="310"/>
      <c r="O615">
        <v>241</v>
      </c>
      <c r="P615" s="116">
        <f t="shared" ca="1" si="948"/>
        <v>0.5</v>
      </c>
      <c r="Q615" s="116">
        <f t="shared" ca="1" si="949"/>
        <v>0</v>
      </c>
      <c r="R615" s="116">
        <f t="shared" ca="1" si="950"/>
        <v>0</v>
      </c>
      <c r="S615" s="116">
        <f t="shared" ca="1" si="951"/>
        <v>0</v>
      </c>
      <c r="T615" s="116">
        <v>0</v>
      </c>
      <c r="U615" s="116">
        <f t="shared" ca="1" si="952"/>
        <v>0.5</v>
      </c>
      <c r="V615" s="116">
        <f t="shared" ca="1" si="953"/>
        <v>0</v>
      </c>
      <c r="W615" s="116"/>
      <c r="X615" s="116"/>
      <c r="Y615" s="116"/>
      <c r="Z615" s="116"/>
    </row>
    <row r="616" spans="1:26" hidden="1" outlineLevel="1">
      <c r="A616">
        <f t="shared" ca="1" si="954"/>
        <v>2</v>
      </c>
      <c r="B616" t="str">
        <f t="shared" ca="1" si="947"/>
        <v>EP3 LPD1 LPS3 LPM3</v>
      </c>
      <c r="C616" s="312">
        <f ca="1">IF($A616&lt;&gt;$A615,1,MOD(C615-1+(COUNTIFS(D$373:$N$373,$A616)=COUNTIFS(D616:$N616,1)),C$372)+1)</f>
        <v>3</v>
      </c>
      <c r="D616" s="310">
        <f ca="1">IF($A616&lt;&gt;D$373,0,IF($A616&lt;&gt;$A615,1,MOD(D615-1+(COUNTIFS(E$373:$N$373,$A616)=COUNTIFS(E616:$N616,1)),D$372)+1))</f>
        <v>0</v>
      </c>
      <c r="E616" s="310">
        <f ca="1">IF($A616&lt;&gt;E$373,0,IF($A616&lt;&gt;$A615,1,MOD(E615-1+(COUNTIFS(F$373:$N$373,$A616)=COUNTIFS(F616:$N616,1)),E$372)+1))</f>
        <v>0</v>
      </c>
      <c r="F616" s="310">
        <f ca="1">IF($A616&lt;&gt;F$373,0,IF($A616&lt;&gt;$A615,1,MOD(F615-1+(COUNTIFS(G$373:$N$373,$A616)=COUNTIFS(G616:$N616,1)),F$372)+1))</f>
        <v>0</v>
      </c>
      <c r="G616" s="310">
        <f ca="1">IF($A616&lt;&gt;G$373,0,IF($A616&lt;&gt;$A615,1,MOD(G615-1+(COUNTIFS(H$373:$N$373,$A616)=COUNTIFS(H616:$N616,1)),G$372)+1))</f>
        <v>1</v>
      </c>
      <c r="H616" s="310">
        <f ca="1">IF($A616&lt;&gt;H$373,0,IF($A616&lt;&gt;$A615,1,MOD(H615-1+(COUNTIFS(I$373:$N$373,$A616)=COUNTIFS(I616:$N616,1)),H$372)+1))</f>
        <v>3</v>
      </c>
      <c r="I616" s="310">
        <f ca="1">IF($A616&lt;&gt;I$373,0,IF($A616&lt;&gt;$A615,1,MOD(I615-1+(COUNTIFS(N$373:$N$373,$A616)=COUNTIFS(N616:$N616,1)),I$372)+1))</f>
        <v>3</v>
      </c>
      <c r="J616" s="310"/>
      <c r="K616" s="310"/>
      <c r="L616" s="310"/>
      <c r="M616" s="310"/>
      <c r="O616">
        <v>242</v>
      </c>
      <c r="P616" s="116">
        <f t="shared" ca="1" si="948"/>
        <v>0.5</v>
      </c>
      <c r="Q616" s="116">
        <f t="shared" ca="1" si="949"/>
        <v>0</v>
      </c>
      <c r="R616" s="116">
        <f t="shared" ca="1" si="950"/>
        <v>0</v>
      </c>
      <c r="S616" s="116">
        <f t="shared" ca="1" si="951"/>
        <v>0</v>
      </c>
      <c r="T616" s="116">
        <v>0</v>
      </c>
      <c r="U616" s="116">
        <f t="shared" ca="1" si="952"/>
        <v>0.5</v>
      </c>
      <c r="V616" s="116">
        <f t="shared" ca="1" si="953"/>
        <v>0.5</v>
      </c>
      <c r="W616" s="116"/>
      <c r="X616" s="116"/>
      <c r="Y616" s="116"/>
      <c r="Z616" s="116"/>
    </row>
    <row r="617" spans="1:26" hidden="1" outlineLevel="1">
      <c r="A617">
        <f t="shared" ca="1" si="954"/>
        <v>2</v>
      </c>
      <c r="B617" t="str">
        <f t="shared" ca="1" si="947"/>
        <v>EP1 LPD1 LPS1 LPM1</v>
      </c>
      <c r="C617" s="312">
        <f ca="1">IF($A617&lt;&gt;$A616,1,MOD(C616-1+(COUNTIFS(D$373:$N$373,$A617)=COUNTIFS(D617:$N617,1)),C$372)+1)</f>
        <v>1</v>
      </c>
      <c r="D617" s="310">
        <f ca="1">IF($A617&lt;&gt;D$373,0,IF($A617&lt;&gt;$A616,1,MOD(D616-1+(COUNTIFS(E$373:$N$373,$A617)=COUNTIFS(E617:$N617,1)),D$372)+1))</f>
        <v>0</v>
      </c>
      <c r="E617" s="310">
        <f ca="1">IF($A617&lt;&gt;E$373,0,IF($A617&lt;&gt;$A616,1,MOD(E616-1+(COUNTIFS(F$373:$N$373,$A617)=COUNTIFS(F617:$N617,1)),E$372)+1))</f>
        <v>0</v>
      </c>
      <c r="F617" s="310">
        <f ca="1">IF($A617&lt;&gt;F$373,0,IF($A617&lt;&gt;$A616,1,MOD(F616-1+(COUNTIFS(G$373:$N$373,$A617)=COUNTIFS(G617:$N617,1)),F$372)+1))</f>
        <v>0</v>
      </c>
      <c r="G617" s="310">
        <f ca="1">IF($A617&lt;&gt;G$373,0,IF($A617&lt;&gt;$A616,1,MOD(G616-1+(COUNTIFS(H$373:$N$373,$A617)=COUNTIFS(H617:$N617,1)),G$372)+1))</f>
        <v>1</v>
      </c>
      <c r="H617" s="310">
        <f ca="1">IF($A617&lt;&gt;H$373,0,IF($A617&lt;&gt;$A616,1,MOD(H616-1+(COUNTIFS(I$373:$N$373,$A617)=COUNTIFS(I617:$N617,1)),H$372)+1))</f>
        <v>1</v>
      </c>
      <c r="I617" s="310">
        <f ca="1">IF($A617&lt;&gt;I$373,0,IF($A617&lt;&gt;$A616,1,MOD(I616-1+(COUNTIFS(N$373:$N$373,$A617)=COUNTIFS(N617:$N617,1)),I$372)+1))</f>
        <v>1</v>
      </c>
      <c r="J617" s="310"/>
      <c r="K617" s="310"/>
      <c r="L617" s="310"/>
      <c r="M617" s="310"/>
      <c r="O617">
        <v>243</v>
      </c>
      <c r="P617" s="116">
        <f t="shared" ca="1" si="948"/>
        <v>-0.5</v>
      </c>
      <c r="Q617" s="116">
        <f t="shared" ca="1" si="949"/>
        <v>0</v>
      </c>
      <c r="R617" s="116">
        <f t="shared" ca="1" si="950"/>
        <v>0</v>
      </c>
      <c r="S617" s="116">
        <f t="shared" ca="1" si="951"/>
        <v>0</v>
      </c>
      <c r="T617" s="116">
        <v>0</v>
      </c>
      <c r="U617" s="116">
        <f t="shared" ca="1" si="952"/>
        <v>-0.5</v>
      </c>
      <c r="V617" s="116">
        <f t="shared" ca="1" si="953"/>
        <v>-0.5</v>
      </c>
      <c r="W617" s="116"/>
      <c r="X617" s="116"/>
      <c r="Y617" s="116"/>
      <c r="Z617" s="116"/>
    </row>
    <row r="618" spans="1:26" hidden="1" outlineLevel="1">
      <c r="A618">
        <f t="shared" ca="1" si="954"/>
        <v>2</v>
      </c>
      <c r="B618" t="str">
        <f t="shared" ca="1" si="947"/>
        <v>EP1 LPD1 LPS1 LPM2</v>
      </c>
      <c r="C618" s="312">
        <f ca="1">IF($A618&lt;&gt;$A617,1,MOD(C617-1+(COUNTIFS(D$373:$N$373,$A618)=COUNTIFS(D618:$N618,1)),C$372)+1)</f>
        <v>1</v>
      </c>
      <c r="D618" s="310">
        <f ca="1">IF($A618&lt;&gt;D$373,0,IF($A618&lt;&gt;$A617,1,MOD(D617-1+(COUNTIFS(E$373:$N$373,$A618)=COUNTIFS(E618:$N618,1)),D$372)+1))</f>
        <v>0</v>
      </c>
      <c r="E618" s="310">
        <f ca="1">IF($A618&lt;&gt;E$373,0,IF($A618&lt;&gt;$A617,1,MOD(E617-1+(COUNTIFS(F$373:$N$373,$A618)=COUNTIFS(F618:$N618,1)),E$372)+1))</f>
        <v>0</v>
      </c>
      <c r="F618" s="310">
        <f ca="1">IF($A618&lt;&gt;F$373,0,IF($A618&lt;&gt;$A617,1,MOD(F617-1+(COUNTIFS(G$373:$N$373,$A618)=COUNTIFS(G618:$N618,1)),F$372)+1))</f>
        <v>0</v>
      </c>
      <c r="G618" s="310">
        <f ca="1">IF($A618&lt;&gt;G$373,0,IF($A618&lt;&gt;$A617,1,MOD(G617-1+(COUNTIFS(H$373:$N$373,$A618)=COUNTIFS(H618:$N618,1)),G$372)+1))</f>
        <v>1</v>
      </c>
      <c r="H618" s="310">
        <f ca="1">IF($A618&lt;&gt;H$373,0,IF($A618&lt;&gt;$A617,1,MOD(H617-1+(COUNTIFS(I$373:$N$373,$A618)=COUNTIFS(I618:$N618,1)),H$372)+1))</f>
        <v>1</v>
      </c>
      <c r="I618" s="310">
        <f ca="1">IF($A618&lt;&gt;I$373,0,IF($A618&lt;&gt;$A617,1,MOD(I617-1+(COUNTIFS(N$373:$N$373,$A618)=COUNTIFS(N618:$N618,1)),I$372)+1))</f>
        <v>2</v>
      </c>
      <c r="J618" s="310"/>
      <c r="K618" s="310"/>
      <c r="L618" s="310"/>
      <c r="M618" s="310"/>
      <c r="O618">
        <v>244</v>
      </c>
      <c r="P618" s="116">
        <f t="shared" ca="1" si="948"/>
        <v>-0.5</v>
      </c>
      <c r="Q618" s="116">
        <f t="shared" ca="1" si="949"/>
        <v>0</v>
      </c>
      <c r="R618" s="116">
        <f t="shared" ca="1" si="950"/>
        <v>0</v>
      </c>
      <c r="S618" s="116">
        <f t="shared" ca="1" si="951"/>
        <v>0</v>
      </c>
      <c r="T618" s="116">
        <v>0</v>
      </c>
      <c r="U618" s="116">
        <f t="shared" ca="1" si="952"/>
        <v>-0.5</v>
      </c>
      <c r="V618" s="116">
        <f t="shared" ca="1" si="953"/>
        <v>0</v>
      </c>
      <c r="W618" s="116"/>
      <c r="X618" s="116"/>
      <c r="Y618" s="116"/>
      <c r="Z618" s="116"/>
    </row>
    <row r="619" spans="1:26" hidden="1" outlineLevel="1">
      <c r="A619">
        <f t="shared" ca="1" si="954"/>
        <v>2</v>
      </c>
      <c r="B619" t="str">
        <f t="shared" ca="1" si="947"/>
        <v>EP1 LPD1 LPS1 LPM3</v>
      </c>
      <c r="C619" s="312">
        <f ca="1">IF($A619&lt;&gt;$A618,1,MOD(C618-1+(COUNTIFS(D$373:$N$373,$A619)=COUNTIFS(D619:$N619,1)),C$372)+1)</f>
        <v>1</v>
      </c>
      <c r="D619" s="310">
        <f ca="1">IF($A619&lt;&gt;D$373,0,IF($A619&lt;&gt;$A618,1,MOD(D618-1+(COUNTIFS(E$373:$N$373,$A619)=COUNTIFS(E619:$N619,1)),D$372)+1))</f>
        <v>0</v>
      </c>
      <c r="E619" s="310">
        <f ca="1">IF($A619&lt;&gt;E$373,0,IF($A619&lt;&gt;$A618,1,MOD(E618-1+(COUNTIFS(F$373:$N$373,$A619)=COUNTIFS(F619:$N619,1)),E$372)+1))</f>
        <v>0</v>
      </c>
      <c r="F619" s="310">
        <f ca="1">IF($A619&lt;&gt;F$373,0,IF($A619&lt;&gt;$A618,1,MOD(F618-1+(COUNTIFS(G$373:$N$373,$A619)=COUNTIFS(G619:$N619,1)),F$372)+1))</f>
        <v>0</v>
      </c>
      <c r="G619" s="310">
        <f ca="1">IF($A619&lt;&gt;G$373,0,IF($A619&lt;&gt;$A618,1,MOD(G618-1+(COUNTIFS(H$373:$N$373,$A619)=COUNTIFS(H619:$N619,1)),G$372)+1))</f>
        <v>1</v>
      </c>
      <c r="H619" s="310">
        <f ca="1">IF($A619&lt;&gt;H$373,0,IF($A619&lt;&gt;$A618,1,MOD(H618-1+(COUNTIFS(I$373:$N$373,$A619)=COUNTIFS(I619:$N619,1)),H$372)+1))</f>
        <v>1</v>
      </c>
      <c r="I619" s="310">
        <f ca="1">IF($A619&lt;&gt;I$373,0,IF($A619&lt;&gt;$A618,1,MOD(I618-1+(COUNTIFS(N$373:$N$373,$A619)=COUNTIFS(N619:$N619,1)),I$372)+1))</f>
        <v>3</v>
      </c>
      <c r="J619" s="310"/>
      <c r="K619" s="310"/>
      <c r="L619" s="310"/>
      <c r="M619" s="310"/>
      <c r="O619">
        <v>245</v>
      </c>
      <c r="P619" s="116">
        <f t="shared" ca="1" si="948"/>
        <v>-0.5</v>
      </c>
      <c r="Q619" s="116">
        <f t="shared" ca="1" si="949"/>
        <v>0</v>
      </c>
      <c r="R619" s="116">
        <f t="shared" ca="1" si="950"/>
        <v>0</v>
      </c>
      <c r="S619" s="116">
        <f t="shared" ca="1" si="951"/>
        <v>0</v>
      </c>
      <c r="T619" s="116">
        <v>0</v>
      </c>
      <c r="U619" s="116">
        <f t="shared" ca="1" si="952"/>
        <v>-0.5</v>
      </c>
      <c r="V619" s="116">
        <f t="shared" ca="1" si="953"/>
        <v>0.5</v>
      </c>
      <c r="W619" s="116"/>
      <c r="X619" s="116"/>
      <c r="Y619" s="116"/>
      <c r="Z619" s="116"/>
    </row>
    <row r="620" spans="1:26" hidden="1" outlineLevel="1">
      <c r="A620">
        <f t="shared" ca="1" si="954"/>
        <v>2</v>
      </c>
      <c r="B620" t="str">
        <f t="shared" ca="1" si="947"/>
        <v>EP1 LPD1 LPS2 LPM1</v>
      </c>
      <c r="C620" s="312">
        <f ca="1">IF($A620&lt;&gt;$A619,1,MOD(C619-1+(COUNTIFS(D$373:$N$373,$A620)=COUNTIFS(D620:$N620,1)),C$372)+1)</f>
        <v>1</v>
      </c>
      <c r="D620" s="310">
        <f ca="1">IF($A620&lt;&gt;D$373,0,IF($A620&lt;&gt;$A619,1,MOD(D619-1+(COUNTIFS(E$373:$N$373,$A620)=COUNTIFS(E620:$N620,1)),D$372)+1))</f>
        <v>0</v>
      </c>
      <c r="E620" s="310">
        <f ca="1">IF($A620&lt;&gt;E$373,0,IF($A620&lt;&gt;$A619,1,MOD(E619-1+(COUNTIFS(F$373:$N$373,$A620)=COUNTIFS(F620:$N620,1)),E$372)+1))</f>
        <v>0</v>
      </c>
      <c r="F620" s="310">
        <f ca="1">IF($A620&lt;&gt;F$373,0,IF($A620&lt;&gt;$A619,1,MOD(F619-1+(COUNTIFS(G$373:$N$373,$A620)=COUNTIFS(G620:$N620,1)),F$372)+1))</f>
        <v>0</v>
      </c>
      <c r="G620" s="310">
        <f ca="1">IF($A620&lt;&gt;G$373,0,IF($A620&lt;&gt;$A619,1,MOD(G619-1+(COUNTIFS(H$373:$N$373,$A620)=COUNTIFS(H620:$N620,1)),G$372)+1))</f>
        <v>1</v>
      </c>
      <c r="H620" s="310">
        <f ca="1">IF($A620&lt;&gt;H$373,0,IF($A620&lt;&gt;$A619,1,MOD(H619-1+(COUNTIFS(I$373:$N$373,$A620)=COUNTIFS(I620:$N620,1)),H$372)+1))</f>
        <v>2</v>
      </c>
      <c r="I620" s="310">
        <f ca="1">IF($A620&lt;&gt;I$373,0,IF($A620&lt;&gt;$A619,1,MOD(I619-1+(COUNTIFS(N$373:$N$373,$A620)=COUNTIFS(N620:$N620,1)),I$372)+1))</f>
        <v>1</v>
      </c>
      <c r="J620" s="310"/>
      <c r="K620" s="310"/>
      <c r="L620" s="310"/>
      <c r="M620" s="310"/>
      <c r="O620">
        <v>246</v>
      </c>
      <c r="P620" s="116">
        <f t="shared" ca="1" si="948"/>
        <v>-0.5</v>
      </c>
      <c r="Q620" s="116">
        <f t="shared" ca="1" si="949"/>
        <v>0</v>
      </c>
      <c r="R620" s="116">
        <f t="shared" ca="1" si="950"/>
        <v>0</v>
      </c>
      <c r="S620" s="116">
        <f t="shared" ca="1" si="951"/>
        <v>0</v>
      </c>
      <c r="T620" s="116">
        <v>0</v>
      </c>
      <c r="U620" s="116">
        <f t="shared" ca="1" si="952"/>
        <v>0</v>
      </c>
      <c r="V620" s="116">
        <f t="shared" ca="1" si="953"/>
        <v>-0.5</v>
      </c>
      <c r="W620" s="116"/>
      <c r="X620" s="116"/>
      <c r="Y620" s="116"/>
      <c r="Z620" s="116"/>
    </row>
    <row r="621" spans="1:26" hidden="1" outlineLevel="1">
      <c r="A621">
        <f t="shared" ca="1" si="954"/>
        <v>2</v>
      </c>
      <c r="B621" t="str">
        <f t="shared" ca="1" si="947"/>
        <v>EP1 LPD1 LPS2 LPM2</v>
      </c>
      <c r="C621" s="312">
        <f ca="1">IF($A621&lt;&gt;$A620,1,MOD(C620-1+(COUNTIFS(D$373:$N$373,$A621)=COUNTIFS(D621:$N621,1)),C$372)+1)</f>
        <v>1</v>
      </c>
      <c r="D621" s="310">
        <f ca="1">IF($A621&lt;&gt;D$373,0,IF($A621&lt;&gt;$A620,1,MOD(D620-1+(COUNTIFS(E$373:$N$373,$A621)=COUNTIFS(E621:$N621,1)),D$372)+1))</f>
        <v>0</v>
      </c>
      <c r="E621" s="310">
        <f ca="1">IF($A621&lt;&gt;E$373,0,IF($A621&lt;&gt;$A620,1,MOD(E620-1+(COUNTIFS(F$373:$N$373,$A621)=COUNTIFS(F621:$N621,1)),E$372)+1))</f>
        <v>0</v>
      </c>
      <c r="F621" s="310">
        <f ca="1">IF($A621&lt;&gt;F$373,0,IF($A621&lt;&gt;$A620,1,MOD(F620-1+(COUNTIFS(G$373:$N$373,$A621)=COUNTIFS(G621:$N621,1)),F$372)+1))</f>
        <v>0</v>
      </c>
      <c r="G621" s="310">
        <f ca="1">IF($A621&lt;&gt;G$373,0,IF($A621&lt;&gt;$A620,1,MOD(G620-1+(COUNTIFS(H$373:$N$373,$A621)=COUNTIFS(H621:$N621,1)),G$372)+1))</f>
        <v>1</v>
      </c>
      <c r="H621" s="310">
        <f ca="1">IF($A621&lt;&gt;H$373,0,IF($A621&lt;&gt;$A620,1,MOD(H620-1+(COUNTIFS(I$373:$N$373,$A621)=COUNTIFS(I621:$N621,1)),H$372)+1))</f>
        <v>2</v>
      </c>
      <c r="I621" s="310">
        <f ca="1">IF($A621&lt;&gt;I$373,0,IF($A621&lt;&gt;$A620,1,MOD(I620-1+(COUNTIFS(N$373:$N$373,$A621)=COUNTIFS(N621:$N621,1)),I$372)+1))</f>
        <v>2</v>
      </c>
      <c r="J621" s="310"/>
      <c r="K621" s="310"/>
      <c r="L621" s="310"/>
      <c r="M621" s="310"/>
      <c r="O621">
        <v>247</v>
      </c>
      <c r="P621" s="116">
        <f t="shared" ca="1" si="948"/>
        <v>-0.5</v>
      </c>
      <c r="Q621" s="116">
        <f t="shared" ca="1" si="949"/>
        <v>0</v>
      </c>
      <c r="R621" s="116">
        <f t="shared" ca="1" si="950"/>
        <v>0</v>
      </c>
      <c r="S621" s="116">
        <f t="shared" ca="1" si="951"/>
        <v>0</v>
      </c>
      <c r="T621" s="116">
        <v>0</v>
      </c>
      <c r="U621" s="116">
        <f t="shared" ca="1" si="952"/>
        <v>0</v>
      </c>
      <c r="V621" s="116">
        <f t="shared" ca="1" si="953"/>
        <v>0</v>
      </c>
      <c r="W621" s="116"/>
      <c r="X621" s="116"/>
      <c r="Y621" s="116"/>
      <c r="Z621" s="116"/>
    </row>
    <row r="622" spans="1:26" hidden="1" outlineLevel="1">
      <c r="A622">
        <f t="shared" ca="1" si="954"/>
        <v>2</v>
      </c>
      <c r="B622" t="str">
        <f t="shared" ca="1" si="947"/>
        <v>EP1 LPD1 LPS2 LPM3</v>
      </c>
      <c r="C622" s="312">
        <f ca="1">IF($A622&lt;&gt;$A621,1,MOD(C621-1+(COUNTIFS(D$373:$N$373,$A622)=COUNTIFS(D622:$N622,1)),C$372)+1)</f>
        <v>1</v>
      </c>
      <c r="D622" s="310">
        <f ca="1">IF($A622&lt;&gt;D$373,0,IF($A622&lt;&gt;$A621,1,MOD(D621-1+(COUNTIFS(E$373:$N$373,$A622)=COUNTIFS(E622:$N622,1)),D$372)+1))</f>
        <v>0</v>
      </c>
      <c r="E622" s="310">
        <f ca="1">IF($A622&lt;&gt;E$373,0,IF($A622&lt;&gt;$A621,1,MOD(E621-1+(COUNTIFS(F$373:$N$373,$A622)=COUNTIFS(F622:$N622,1)),E$372)+1))</f>
        <v>0</v>
      </c>
      <c r="F622" s="310">
        <f ca="1">IF($A622&lt;&gt;F$373,0,IF($A622&lt;&gt;$A621,1,MOD(F621-1+(COUNTIFS(G$373:$N$373,$A622)=COUNTIFS(G622:$N622,1)),F$372)+1))</f>
        <v>0</v>
      </c>
      <c r="G622" s="310">
        <f ca="1">IF($A622&lt;&gt;G$373,0,IF($A622&lt;&gt;$A621,1,MOD(G621-1+(COUNTIFS(H$373:$N$373,$A622)=COUNTIFS(H622:$N622,1)),G$372)+1))</f>
        <v>1</v>
      </c>
      <c r="H622" s="310">
        <f ca="1">IF($A622&lt;&gt;H$373,0,IF($A622&lt;&gt;$A621,1,MOD(H621-1+(COUNTIFS(I$373:$N$373,$A622)=COUNTIFS(I622:$N622,1)),H$372)+1))</f>
        <v>2</v>
      </c>
      <c r="I622" s="310">
        <f ca="1">IF($A622&lt;&gt;I$373,0,IF($A622&lt;&gt;$A621,1,MOD(I621-1+(COUNTIFS(N$373:$N$373,$A622)=COUNTIFS(N622:$N622,1)),I$372)+1))</f>
        <v>3</v>
      </c>
      <c r="J622" s="310"/>
      <c r="K622" s="310"/>
      <c r="L622" s="310"/>
      <c r="M622" s="310"/>
      <c r="O622">
        <v>248</v>
      </c>
      <c r="P622" s="116">
        <f t="shared" ca="1" si="948"/>
        <v>-0.5</v>
      </c>
      <c r="Q622" s="116">
        <f t="shared" ca="1" si="949"/>
        <v>0</v>
      </c>
      <c r="R622" s="116">
        <f t="shared" ca="1" si="950"/>
        <v>0</v>
      </c>
      <c r="S622" s="116">
        <f t="shared" ca="1" si="951"/>
        <v>0</v>
      </c>
      <c r="T622" s="116">
        <v>0</v>
      </c>
      <c r="U622" s="116">
        <f t="shared" ca="1" si="952"/>
        <v>0</v>
      </c>
      <c r="V622" s="116">
        <f t="shared" ca="1" si="953"/>
        <v>0.5</v>
      </c>
      <c r="W622" s="116"/>
      <c r="X622" s="116"/>
      <c r="Y622" s="116"/>
      <c r="Z622" s="116"/>
    </row>
    <row r="623" spans="1:26" hidden="1" outlineLevel="1">
      <c r="A623">
        <f t="shared" ca="1" si="954"/>
        <v>2</v>
      </c>
      <c r="B623" t="str">
        <f t="shared" ca="1" si="947"/>
        <v>EP1 LPD1 LPS3 LPM1</v>
      </c>
      <c r="C623" s="312">
        <f ca="1">IF($A623&lt;&gt;$A622,1,MOD(C622-1+(COUNTIFS(D$373:$N$373,$A623)=COUNTIFS(D623:$N623,1)),C$372)+1)</f>
        <v>1</v>
      </c>
      <c r="D623" s="310">
        <f ca="1">IF($A623&lt;&gt;D$373,0,IF($A623&lt;&gt;$A622,1,MOD(D622-1+(COUNTIFS(E$373:$N$373,$A623)=COUNTIFS(E623:$N623,1)),D$372)+1))</f>
        <v>0</v>
      </c>
      <c r="E623" s="310">
        <f ca="1">IF($A623&lt;&gt;E$373,0,IF($A623&lt;&gt;$A622,1,MOD(E622-1+(COUNTIFS(F$373:$N$373,$A623)=COUNTIFS(F623:$N623,1)),E$372)+1))</f>
        <v>0</v>
      </c>
      <c r="F623" s="310">
        <f ca="1">IF($A623&lt;&gt;F$373,0,IF($A623&lt;&gt;$A622,1,MOD(F622-1+(COUNTIFS(G$373:$N$373,$A623)=COUNTIFS(G623:$N623,1)),F$372)+1))</f>
        <v>0</v>
      </c>
      <c r="G623" s="310">
        <f ca="1">IF($A623&lt;&gt;G$373,0,IF($A623&lt;&gt;$A622,1,MOD(G622-1+(COUNTIFS(H$373:$N$373,$A623)=COUNTIFS(H623:$N623,1)),G$372)+1))</f>
        <v>1</v>
      </c>
      <c r="H623" s="310">
        <f ca="1">IF($A623&lt;&gt;H$373,0,IF($A623&lt;&gt;$A622,1,MOD(H622-1+(COUNTIFS(I$373:$N$373,$A623)=COUNTIFS(I623:$N623,1)),H$372)+1))</f>
        <v>3</v>
      </c>
      <c r="I623" s="310">
        <f ca="1">IF($A623&lt;&gt;I$373,0,IF($A623&lt;&gt;$A622,1,MOD(I622-1+(COUNTIFS(N$373:$N$373,$A623)=COUNTIFS(N623:$N623,1)),I$372)+1))</f>
        <v>1</v>
      </c>
      <c r="J623" s="310"/>
      <c r="K623" s="310"/>
      <c r="L623" s="310"/>
      <c r="M623" s="310"/>
      <c r="O623">
        <v>249</v>
      </c>
      <c r="P623" s="116">
        <f t="shared" ca="1" si="948"/>
        <v>-0.5</v>
      </c>
      <c r="Q623" s="116">
        <f t="shared" ca="1" si="949"/>
        <v>0</v>
      </c>
      <c r="R623" s="116">
        <f t="shared" ca="1" si="950"/>
        <v>0</v>
      </c>
      <c r="S623" s="116">
        <f t="shared" ca="1" si="951"/>
        <v>0</v>
      </c>
      <c r="T623" s="116">
        <v>0</v>
      </c>
      <c r="U623" s="116">
        <f t="shared" ca="1" si="952"/>
        <v>0.5</v>
      </c>
      <c r="V623" s="116">
        <f t="shared" ca="1" si="953"/>
        <v>-0.5</v>
      </c>
      <c r="W623" s="116"/>
      <c r="X623" s="116"/>
      <c r="Y623" s="116"/>
      <c r="Z623" s="116"/>
    </row>
    <row r="624" spans="1:26" hidden="1" outlineLevel="1">
      <c r="A624">
        <f t="shared" ca="1" si="954"/>
        <v>2</v>
      </c>
      <c r="B624" t="str">
        <f t="shared" ca="1" si="947"/>
        <v>EP1 LPD1 LPS3 LPM2</v>
      </c>
      <c r="C624" s="312">
        <f ca="1">IF($A624&lt;&gt;$A623,1,MOD(C623-1+(COUNTIFS(D$373:$N$373,$A624)=COUNTIFS(D624:$N624,1)),C$372)+1)</f>
        <v>1</v>
      </c>
      <c r="D624" s="310">
        <f ca="1">IF($A624&lt;&gt;D$373,0,IF($A624&lt;&gt;$A623,1,MOD(D623-1+(COUNTIFS(E$373:$N$373,$A624)=COUNTIFS(E624:$N624,1)),D$372)+1))</f>
        <v>0</v>
      </c>
      <c r="E624" s="310">
        <f ca="1">IF($A624&lt;&gt;E$373,0,IF($A624&lt;&gt;$A623,1,MOD(E623-1+(COUNTIFS(F$373:$N$373,$A624)=COUNTIFS(F624:$N624,1)),E$372)+1))</f>
        <v>0</v>
      </c>
      <c r="F624" s="310">
        <f ca="1">IF($A624&lt;&gt;F$373,0,IF($A624&lt;&gt;$A623,1,MOD(F623-1+(COUNTIFS(G$373:$N$373,$A624)=COUNTIFS(G624:$N624,1)),F$372)+1))</f>
        <v>0</v>
      </c>
      <c r="G624" s="310">
        <f ca="1">IF($A624&lt;&gt;G$373,0,IF($A624&lt;&gt;$A623,1,MOD(G623-1+(COUNTIFS(H$373:$N$373,$A624)=COUNTIFS(H624:$N624,1)),G$372)+1))</f>
        <v>1</v>
      </c>
      <c r="H624" s="310">
        <f ca="1">IF($A624&lt;&gt;H$373,0,IF($A624&lt;&gt;$A623,1,MOD(H623-1+(COUNTIFS(I$373:$N$373,$A624)=COUNTIFS(I624:$N624,1)),H$372)+1))</f>
        <v>3</v>
      </c>
      <c r="I624" s="310">
        <f ca="1">IF($A624&lt;&gt;I$373,0,IF($A624&lt;&gt;$A623,1,MOD(I623-1+(COUNTIFS(N$373:$N$373,$A624)=COUNTIFS(N624:$N624,1)),I$372)+1))</f>
        <v>2</v>
      </c>
      <c r="J624" s="310"/>
      <c r="K624" s="310"/>
      <c r="L624" s="310"/>
      <c r="M624" s="310"/>
      <c r="O624">
        <v>250</v>
      </c>
      <c r="P624" s="116">
        <f t="shared" ca="1" si="948"/>
        <v>-0.5</v>
      </c>
      <c r="Q624" s="116">
        <f t="shared" ca="1" si="949"/>
        <v>0</v>
      </c>
      <c r="R624" s="116">
        <f t="shared" ca="1" si="950"/>
        <v>0</v>
      </c>
      <c r="S624" s="116">
        <f t="shared" ca="1" si="951"/>
        <v>0</v>
      </c>
      <c r="T624" s="116">
        <v>0</v>
      </c>
      <c r="U624" s="116">
        <f t="shared" ca="1" si="952"/>
        <v>0.5</v>
      </c>
      <c r="V624" s="116">
        <f t="shared" ca="1" si="953"/>
        <v>0</v>
      </c>
      <c r="W624" s="116"/>
      <c r="X624" s="116"/>
      <c r="Y624" s="116"/>
      <c r="Z624" s="116"/>
    </row>
    <row r="625" spans="1:26" hidden="1" outlineLevel="1">
      <c r="A625">
        <f t="shared" ca="1" si="954"/>
        <v>2</v>
      </c>
      <c r="B625" t="str">
        <f t="shared" ca="1" si="947"/>
        <v>EP1 LPD1 LPS3 LPM3</v>
      </c>
      <c r="C625" s="312">
        <f ca="1">IF($A625&lt;&gt;$A624,1,MOD(C624-1+(COUNTIFS(D$373:$N$373,$A625)=COUNTIFS(D625:$N625,1)),C$372)+1)</f>
        <v>1</v>
      </c>
      <c r="D625" s="310">
        <f ca="1">IF($A625&lt;&gt;D$373,0,IF($A625&lt;&gt;$A624,1,MOD(D624-1+(COUNTIFS(E$373:$N$373,$A625)=COUNTIFS(E625:$N625,1)),D$372)+1))</f>
        <v>0</v>
      </c>
      <c r="E625" s="310">
        <f ca="1">IF($A625&lt;&gt;E$373,0,IF($A625&lt;&gt;$A624,1,MOD(E624-1+(COUNTIFS(F$373:$N$373,$A625)=COUNTIFS(F625:$N625,1)),E$372)+1))</f>
        <v>0</v>
      </c>
      <c r="F625" s="310">
        <f ca="1">IF($A625&lt;&gt;F$373,0,IF($A625&lt;&gt;$A624,1,MOD(F624-1+(COUNTIFS(G$373:$N$373,$A625)=COUNTIFS(G625:$N625,1)),F$372)+1))</f>
        <v>0</v>
      </c>
      <c r="G625" s="310">
        <f ca="1">IF($A625&lt;&gt;G$373,0,IF($A625&lt;&gt;$A624,1,MOD(G624-1+(COUNTIFS(H$373:$N$373,$A625)=COUNTIFS(H625:$N625,1)),G$372)+1))</f>
        <v>1</v>
      </c>
      <c r="H625" s="310">
        <f ca="1">IF($A625&lt;&gt;H$373,0,IF($A625&lt;&gt;$A624,1,MOD(H624-1+(COUNTIFS(I$373:$N$373,$A625)=COUNTIFS(I625:$N625,1)),H$372)+1))</f>
        <v>3</v>
      </c>
      <c r="I625" s="310">
        <f ca="1">IF($A625&lt;&gt;I$373,0,IF($A625&lt;&gt;$A624,1,MOD(I624-1+(COUNTIFS(N$373:$N$373,$A625)=COUNTIFS(N625:$N625,1)),I$372)+1))</f>
        <v>3</v>
      </c>
      <c r="J625" s="310"/>
      <c r="K625" s="310"/>
      <c r="L625" s="310"/>
      <c r="M625" s="310"/>
      <c r="O625">
        <v>251</v>
      </c>
      <c r="P625" s="116">
        <f t="shared" ca="1" si="948"/>
        <v>-0.5</v>
      </c>
      <c r="Q625" s="116">
        <f t="shared" ca="1" si="949"/>
        <v>0</v>
      </c>
      <c r="R625" s="116">
        <f t="shared" ca="1" si="950"/>
        <v>0</v>
      </c>
      <c r="S625" s="116">
        <f t="shared" ca="1" si="951"/>
        <v>0</v>
      </c>
      <c r="T625" s="116">
        <v>0</v>
      </c>
      <c r="U625" s="116">
        <f t="shared" ca="1" si="952"/>
        <v>0.5</v>
      </c>
      <c r="V625" s="116">
        <f t="shared" ca="1" si="953"/>
        <v>0.5</v>
      </c>
      <c r="W625" s="116"/>
      <c r="X625" s="116"/>
      <c r="Y625" s="116"/>
      <c r="Z625" s="116"/>
    </row>
    <row r="626" spans="1:26" hidden="1" outlineLevel="1">
      <c r="A626">
        <f t="shared" ca="1" si="954"/>
        <v>2</v>
      </c>
      <c r="B626" t="str">
        <f t="shared" ca="1" si="947"/>
        <v>EP2 LPD1 LPS1 LPM1</v>
      </c>
      <c r="C626" s="312">
        <f ca="1">IF($A626&lt;&gt;$A625,1,MOD(C625-1+(COUNTIFS(D$373:$N$373,$A626)=COUNTIFS(D626:$N626,1)),C$372)+1)</f>
        <v>2</v>
      </c>
      <c r="D626" s="310">
        <f ca="1">IF($A626&lt;&gt;D$373,0,IF($A626&lt;&gt;$A625,1,MOD(D625-1+(COUNTIFS(E$373:$N$373,$A626)=COUNTIFS(E626:$N626,1)),D$372)+1))</f>
        <v>0</v>
      </c>
      <c r="E626" s="310">
        <f ca="1">IF($A626&lt;&gt;E$373,0,IF($A626&lt;&gt;$A625,1,MOD(E625-1+(COUNTIFS(F$373:$N$373,$A626)=COUNTIFS(F626:$N626,1)),E$372)+1))</f>
        <v>0</v>
      </c>
      <c r="F626" s="310">
        <f ca="1">IF($A626&lt;&gt;F$373,0,IF($A626&lt;&gt;$A625,1,MOD(F625-1+(COUNTIFS(G$373:$N$373,$A626)=COUNTIFS(G626:$N626,1)),F$372)+1))</f>
        <v>0</v>
      </c>
      <c r="G626" s="310">
        <f ca="1">IF($A626&lt;&gt;G$373,0,IF($A626&lt;&gt;$A625,1,MOD(G625-1+(COUNTIFS(H$373:$N$373,$A626)=COUNTIFS(H626:$N626,1)),G$372)+1))</f>
        <v>1</v>
      </c>
      <c r="H626" s="310">
        <f ca="1">IF($A626&lt;&gt;H$373,0,IF($A626&lt;&gt;$A625,1,MOD(H625-1+(COUNTIFS(I$373:$N$373,$A626)=COUNTIFS(I626:$N626,1)),H$372)+1))</f>
        <v>1</v>
      </c>
      <c r="I626" s="310">
        <f ca="1">IF($A626&lt;&gt;I$373,0,IF($A626&lt;&gt;$A625,1,MOD(I625-1+(COUNTIFS(N$373:$N$373,$A626)=COUNTIFS(N626:$N626,1)),I$372)+1))</f>
        <v>1</v>
      </c>
      <c r="J626" s="310"/>
      <c r="K626" s="310"/>
      <c r="L626" s="310"/>
      <c r="M626" s="310"/>
      <c r="O626">
        <v>252</v>
      </c>
      <c r="P626" s="116">
        <f t="shared" ca="1" si="948"/>
        <v>0</v>
      </c>
      <c r="Q626" s="116">
        <f t="shared" ca="1" si="949"/>
        <v>0</v>
      </c>
      <c r="R626" s="116">
        <f t="shared" ca="1" si="950"/>
        <v>0</v>
      </c>
      <c r="S626" s="116">
        <f t="shared" ca="1" si="951"/>
        <v>0</v>
      </c>
      <c r="T626" s="116">
        <v>0</v>
      </c>
      <c r="U626" s="116">
        <f t="shared" ca="1" si="952"/>
        <v>-0.5</v>
      </c>
      <c r="V626" s="116">
        <f t="shared" ca="1" si="953"/>
        <v>-0.5</v>
      </c>
      <c r="W626" s="116"/>
      <c r="X626" s="116"/>
      <c r="Y626" s="116"/>
      <c r="Z626" s="116"/>
    </row>
    <row r="627" spans="1:26" hidden="1" outlineLevel="1">
      <c r="A627">
        <f t="shared" ca="1" si="954"/>
        <v>2</v>
      </c>
      <c r="B627" t="str">
        <f t="shared" ca="1" si="947"/>
        <v>EP2 LPD1 LPS1 LPM2</v>
      </c>
      <c r="C627" s="312">
        <f ca="1">IF($A627&lt;&gt;$A626,1,MOD(C626-1+(COUNTIFS(D$373:$N$373,$A627)=COUNTIFS(D627:$N627,1)),C$372)+1)</f>
        <v>2</v>
      </c>
      <c r="D627" s="310">
        <f ca="1">IF($A627&lt;&gt;D$373,0,IF($A627&lt;&gt;$A626,1,MOD(D626-1+(COUNTIFS(E$373:$N$373,$A627)=COUNTIFS(E627:$N627,1)),D$372)+1))</f>
        <v>0</v>
      </c>
      <c r="E627" s="310">
        <f ca="1">IF($A627&lt;&gt;E$373,0,IF($A627&lt;&gt;$A626,1,MOD(E626-1+(COUNTIFS(F$373:$N$373,$A627)=COUNTIFS(F627:$N627,1)),E$372)+1))</f>
        <v>0</v>
      </c>
      <c r="F627" s="310">
        <f ca="1">IF($A627&lt;&gt;F$373,0,IF($A627&lt;&gt;$A626,1,MOD(F626-1+(COUNTIFS(G$373:$N$373,$A627)=COUNTIFS(G627:$N627,1)),F$372)+1))</f>
        <v>0</v>
      </c>
      <c r="G627" s="310">
        <f ca="1">IF($A627&lt;&gt;G$373,0,IF($A627&lt;&gt;$A626,1,MOD(G626-1+(COUNTIFS(H$373:$N$373,$A627)=COUNTIFS(H627:$N627,1)),G$372)+1))</f>
        <v>1</v>
      </c>
      <c r="H627" s="310">
        <f ca="1">IF($A627&lt;&gt;H$373,0,IF($A627&lt;&gt;$A626,1,MOD(H626-1+(COUNTIFS(I$373:$N$373,$A627)=COUNTIFS(I627:$N627,1)),H$372)+1))</f>
        <v>1</v>
      </c>
      <c r="I627" s="310">
        <f ca="1">IF($A627&lt;&gt;I$373,0,IF($A627&lt;&gt;$A626,1,MOD(I626-1+(COUNTIFS(N$373:$N$373,$A627)=COUNTIFS(N627:$N627,1)),I$372)+1))</f>
        <v>2</v>
      </c>
      <c r="J627" s="310"/>
      <c r="K627" s="310"/>
      <c r="L627" s="310"/>
      <c r="M627" s="310"/>
      <c r="O627">
        <v>253</v>
      </c>
      <c r="P627" s="116">
        <f t="shared" ca="1" si="948"/>
        <v>0</v>
      </c>
      <c r="Q627" s="116">
        <f t="shared" ca="1" si="949"/>
        <v>0</v>
      </c>
      <c r="R627" s="116">
        <f t="shared" ca="1" si="950"/>
        <v>0</v>
      </c>
      <c r="S627" s="116">
        <f t="shared" ca="1" si="951"/>
        <v>0</v>
      </c>
      <c r="T627" s="116">
        <v>0</v>
      </c>
      <c r="U627" s="116">
        <f t="shared" ca="1" si="952"/>
        <v>-0.5</v>
      </c>
      <c r="V627" s="116">
        <f t="shared" ca="1" si="953"/>
        <v>0</v>
      </c>
      <c r="W627" s="116"/>
      <c r="X627" s="116"/>
      <c r="Y627" s="116"/>
      <c r="Z627" s="116"/>
    </row>
    <row r="628" spans="1:26" hidden="1" outlineLevel="1">
      <c r="A628">
        <f t="shared" ca="1" si="954"/>
        <v>2</v>
      </c>
      <c r="B628" t="str">
        <f t="shared" ca="1" si="947"/>
        <v>EP2 LPD1 LPS1 LPM3</v>
      </c>
      <c r="C628" s="312">
        <f ca="1">IF($A628&lt;&gt;$A627,1,MOD(C627-1+(COUNTIFS(D$373:$N$373,$A628)=COUNTIFS(D628:$N628,1)),C$372)+1)</f>
        <v>2</v>
      </c>
      <c r="D628" s="310">
        <f ca="1">IF($A628&lt;&gt;D$373,0,IF($A628&lt;&gt;$A627,1,MOD(D627-1+(COUNTIFS(E$373:$N$373,$A628)=COUNTIFS(E628:$N628,1)),D$372)+1))</f>
        <v>0</v>
      </c>
      <c r="E628" s="310">
        <f ca="1">IF($A628&lt;&gt;E$373,0,IF($A628&lt;&gt;$A627,1,MOD(E627-1+(COUNTIFS(F$373:$N$373,$A628)=COUNTIFS(F628:$N628,1)),E$372)+1))</f>
        <v>0</v>
      </c>
      <c r="F628" s="310">
        <f ca="1">IF($A628&lt;&gt;F$373,0,IF($A628&lt;&gt;$A627,1,MOD(F627-1+(COUNTIFS(G$373:$N$373,$A628)=COUNTIFS(G628:$N628,1)),F$372)+1))</f>
        <v>0</v>
      </c>
      <c r="G628" s="310">
        <f ca="1">IF($A628&lt;&gt;G$373,0,IF($A628&lt;&gt;$A627,1,MOD(G627-1+(COUNTIFS(H$373:$N$373,$A628)=COUNTIFS(H628:$N628,1)),G$372)+1))</f>
        <v>1</v>
      </c>
      <c r="H628" s="310">
        <f ca="1">IF($A628&lt;&gt;H$373,0,IF($A628&lt;&gt;$A627,1,MOD(H627-1+(COUNTIFS(I$373:$N$373,$A628)=COUNTIFS(I628:$N628,1)),H$372)+1))</f>
        <v>1</v>
      </c>
      <c r="I628" s="310">
        <f ca="1">IF($A628&lt;&gt;I$373,0,IF($A628&lt;&gt;$A627,1,MOD(I627-1+(COUNTIFS(N$373:$N$373,$A628)=COUNTIFS(N628:$N628,1)),I$372)+1))</f>
        <v>3</v>
      </c>
      <c r="J628" s="310"/>
      <c r="K628" s="310"/>
      <c r="L628" s="310"/>
      <c r="M628" s="310"/>
      <c r="O628">
        <v>254</v>
      </c>
      <c r="P628" s="116">
        <f t="shared" ca="1" si="948"/>
        <v>0</v>
      </c>
      <c r="Q628" s="116">
        <f t="shared" ca="1" si="949"/>
        <v>0</v>
      </c>
      <c r="R628" s="116">
        <f t="shared" ca="1" si="950"/>
        <v>0</v>
      </c>
      <c r="S628" s="116">
        <f t="shared" ca="1" si="951"/>
        <v>0</v>
      </c>
      <c r="T628" s="116">
        <v>0</v>
      </c>
      <c r="U628" s="116">
        <f t="shared" ca="1" si="952"/>
        <v>-0.5</v>
      </c>
      <c r="V628" s="116">
        <f t="shared" ca="1" si="953"/>
        <v>0.5</v>
      </c>
      <c r="W628" s="116"/>
      <c r="X628" s="116"/>
      <c r="Y628" s="116"/>
      <c r="Z628" s="116"/>
    </row>
    <row r="629" spans="1:26" hidden="1" outlineLevel="1">
      <c r="A629">
        <f t="shared" ca="1" si="954"/>
        <v>2</v>
      </c>
      <c r="B629" t="str">
        <f t="shared" ca="1" si="947"/>
        <v>EP2 LPD1 LPS2 LPM1</v>
      </c>
      <c r="C629" s="312">
        <f ca="1">IF($A629&lt;&gt;$A628,1,MOD(C628-1+(COUNTIFS(D$373:$N$373,$A629)=COUNTIFS(D629:$N629,1)),C$372)+1)</f>
        <v>2</v>
      </c>
      <c r="D629" s="310">
        <f ca="1">IF($A629&lt;&gt;D$373,0,IF($A629&lt;&gt;$A628,1,MOD(D628-1+(COUNTIFS(E$373:$N$373,$A629)=COUNTIFS(E629:$N629,1)),D$372)+1))</f>
        <v>0</v>
      </c>
      <c r="E629" s="310">
        <f ca="1">IF($A629&lt;&gt;E$373,0,IF($A629&lt;&gt;$A628,1,MOD(E628-1+(COUNTIFS(F$373:$N$373,$A629)=COUNTIFS(F629:$N629,1)),E$372)+1))</f>
        <v>0</v>
      </c>
      <c r="F629" s="310">
        <f ca="1">IF($A629&lt;&gt;F$373,0,IF($A629&lt;&gt;$A628,1,MOD(F628-1+(COUNTIFS(G$373:$N$373,$A629)=COUNTIFS(G629:$N629,1)),F$372)+1))</f>
        <v>0</v>
      </c>
      <c r="G629" s="310">
        <f ca="1">IF($A629&lt;&gt;G$373,0,IF($A629&lt;&gt;$A628,1,MOD(G628-1+(COUNTIFS(H$373:$N$373,$A629)=COUNTIFS(H629:$N629,1)),G$372)+1))</f>
        <v>1</v>
      </c>
      <c r="H629" s="310">
        <f ca="1">IF($A629&lt;&gt;H$373,0,IF($A629&lt;&gt;$A628,1,MOD(H628-1+(COUNTIFS(I$373:$N$373,$A629)=COUNTIFS(I629:$N629,1)),H$372)+1))</f>
        <v>2</v>
      </c>
      <c r="I629" s="310">
        <f ca="1">IF($A629&lt;&gt;I$373,0,IF($A629&lt;&gt;$A628,1,MOD(I628-1+(COUNTIFS(N$373:$N$373,$A629)=COUNTIFS(N629:$N629,1)),I$372)+1))</f>
        <v>1</v>
      </c>
      <c r="J629" s="310"/>
      <c r="K629" s="310"/>
      <c r="L629" s="310"/>
      <c r="M629" s="310"/>
      <c r="O629">
        <v>255</v>
      </c>
      <c r="P629" s="116">
        <f t="shared" ca="1" si="948"/>
        <v>0</v>
      </c>
      <c r="Q629" s="116">
        <f t="shared" ca="1" si="949"/>
        <v>0</v>
      </c>
      <c r="R629" s="116">
        <f t="shared" ca="1" si="950"/>
        <v>0</v>
      </c>
      <c r="S629" s="116">
        <f t="shared" ca="1" si="951"/>
        <v>0</v>
      </c>
      <c r="T629" s="116">
        <v>0</v>
      </c>
      <c r="U629" s="116">
        <f t="shared" ca="1" si="952"/>
        <v>0</v>
      </c>
      <c r="V629" s="116">
        <f t="shared" ca="1" si="953"/>
        <v>-0.5</v>
      </c>
      <c r="W629" s="116"/>
      <c r="X629" s="116"/>
      <c r="Y629" s="116"/>
      <c r="Z629" s="116"/>
    </row>
    <row r="630" spans="1:26" hidden="1" outlineLevel="1">
      <c r="A630">
        <f t="shared" ca="1" si="954"/>
        <v>2</v>
      </c>
      <c r="B630" t="str">
        <f t="shared" ca="1" si="947"/>
        <v>EP2 LPD1 LPS2 LPM2</v>
      </c>
      <c r="C630" s="312">
        <f ca="1">IF($A630&lt;&gt;$A629,1,MOD(C629-1+(COUNTIFS(D$373:$N$373,$A630)=COUNTIFS(D630:$N630,1)),C$372)+1)</f>
        <v>2</v>
      </c>
      <c r="D630" s="310">
        <f ca="1">IF($A630&lt;&gt;D$373,0,IF($A630&lt;&gt;$A629,1,MOD(D629-1+(COUNTIFS(E$373:$N$373,$A630)=COUNTIFS(E630:$N630,1)),D$372)+1))</f>
        <v>0</v>
      </c>
      <c r="E630" s="310">
        <f ca="1">IF($A630&lt;&gt;E$373,0,IF($A630&lt;&gt;$A629,1,MOD(E629-1+(COUNTIFS(F$373:$N$373,$A630)=COUNTIFS(F630:$N630,1)),E$372)+1))</f>
        <v>0</v>
      </c>
      <c r="F630" s="310">
        <f ca="1">IF($A630&lt;&gt;F$373,0,IF($A630&lt;&gt;$A629,1,MOD(F629-1+(COUNTIFS(G$373:$N$373,$A630)=COUNTIFS(G630:$N630,1)),F$372)+1))</f>
        <v>0</v>
      </c>
      <c r="G630" s="310">
        <f ca="1">IF($A630&lt;&gt;G$373,0,IF($A630&lt;&gt;$A629,1,MOD(G629-1+(COUNTIFS(H$373:$N$373,$A630)=COUNTIFS(H630:$N630,1)),G$372)+1))</f>
        <v>1</v>
      </c>
      <c r="H630" s="310">
        <f ca="1">IF($A630&lt;&gt;H$373,0,IF($A630&lt;&gt;$A629,1,MOD(H629-1+(COUNTIFS(I$373:$N$373,$A630)=COUNTIFS(I630:$N630,1)),H$372)+1))</f>
        <v>2</v>
      </c>
      <c r="I630" s="310">
        <f ca="1">IF($A630&lt;&gt;I$373,0,IF($A630&lt;&gt;$A629,1,MOD(I629-1+(COUNTIFS(N$373:$N$373,$A630)=COUNTIFS(N630:$N630,1)),I$372)+1))</f>
        <v>2</v>
      </c>
      <c r="J630" s="310"/>
      <c r="K630" s="310"/>
      <c r="L630" s="310"/>
      <c r="M630" s="310"/>
      <c r="O630">
        <v>256</v>
      </c>
      <c r="P630" s="116">
        <f t="shared" ca="1" si="948"/>
        <v>0</v>
      </c>
      <c r="Q630" s="116">
        <f t="shared" ca="1" si="949"/>
        <v>0</v>
      </c>
      <c r="R630" s="116">
        <f t="shared" ca="1" si="950"/>
        <v>0</v>
      </c>
      <c r="S630" s="116">
        <f t="shared" ca="1" si="951"/>
        <v>0</v>
      </c>
      <c r="T630" s="116">
        <v>0</v>
      </c>
      <c r="U630" s="116">
        <f t="shared" ca="1" si="952"/>
        <v>0</v>
      </c>
      <c r="V630" s="116">
        <f t="shared" ca="1" si="953"/>
        <v>0</v>
      </c>
      <c r="W630" s="116"/>
      <c r="X630" s="116"/>
      <c r="Y630" s="116"/>
      <c r="Z630" s="116"/>
    </row>
    <row r="631" spans="1:26" hidden="1" outlineLevel="1">
      <c r="A631">
        <f t="shared" ca="1" si="954"/>
        <v>2</v>
      </c>
      <c r="B631" t="str">
        <f t="shared" ref="B631:B694" ca="1" si="955">"EP"&amp;$C631&amp;IF($A631=0," LPAll"&amp;$D631,"")&amp;IF($A631=1," LPD"&amp;$E631&amp;" LPS"&amp;$F631,"")&amp;IF($A631=2," LPD"&amp;$G631&amp;" LPS"&amp;$H631&amp;" LPM"&amp;$I631,"")</f>
        <v>EP2 LPD1 LPS2 LPM3</v>
      </c>
      <c r="C631" s="312">
        <f ca="1">IF($A631&lt;&gt;$A630,1,MOD(C630-1+(COUNTIFS(D$373:$N$373,$A631)=COUNTIFS(D631:$N631,1)),C$372)+1)</f>
        <v>2</v>
      </c>
      <c r="D631" s="310">
        <f ca="1">IF($A631&lt;&gt;D$373,0,IF($A631&lt;&gt;$A630,1,MOD(D630-1+(COUNTIFS(E$373:$N$373,$A631)=COUNTIFS(E631:$N631,1)),D$372)+1))</f>
        <v>0</v>
      </c>
      <c r="E631" s="310">
        <f ca="1">IF($A631&lt;&gt;E$373,0,IF($A631&lt;&gt;$A630,1,MOD(E630-1+(COUNTIFS(F$373:$N$373,$A631)=COUNTIFS(F631:$N631,1)),E$372)+1))</f>
        <v>0</v>
      </c>
      <c r="F631" s="310">
        <f ca="1">IF($A631&lt;&gt;F$373,0,IF($A631&lt;&gt;$A630,1,MOD(F630-1+(COUNTIFS(G$373:$N$373,$A631)=COUNTIFS(G631:$N631,1)),F$372)+1))</f>
        <v>0</v>
      </c>
      <c r="G631" s="310">
        <f ca="1">IF($A631&lt;&gt;G$373,0,IF($A631&lt;&gt;$A630,1,MOD(G630-1+(COUNTIFS(H$373:$N$373,$A631)=COUNTIFS(H631:$N631,1)),G$372)+1))</f>
        <v>1</v>
      </c>
      <c r="H631" s="310">
        <f ca="1">IF($A631&lt;&gt;H$373,0,IF($A631&lt;&gt;$A630,1,MOD(H630-1+(COUNTIFS(I$373:$N$373,$A631)=COUNTIFS(I631:$N631,1)),H$372)+1))</f>
        <v>2</v>
      </c>
      <c r="I631" s="310">
        <f ca="1">IF($A631&lt;&gt;I$373,0,IF($A631&lt;&gt;$A630,1,MOD(I630-1+(COUNTIFS(N$373:$N$373,$A631)=COUNTIFS(N631:$N631,1)),I$372)+1))</f>
        <v>3</v>
      </c>
      <c r="J631" s="310"/>
      <c r="K631" s="310"/>
      <c r="L631" s="310"/>
      <c r="M631" s="310"/>
      <c r="O631">
        <v>257</v>
      </c>
      <c r="P631" s="116">
        <f t="shared" ca="1" si="948"/>
        <v>0</v>
      </c>
      <c r="Q631" s="116">
        <f t="shared" ca="1" si="949"/>
        <v>0</v>
      </c>
      <c r="R631" s="116">
        <f t="shared" ca="1" si="950"/>
        <v>0</v>
      </c>
      <c r="S631" s="116">
        <f t="shared" ca="1" si="951"/>
        <v>0</v>
      </c>
      <c r="T631" s="116">
        <v>0</v>
      </c>
      <c r="U631" s="116">
        <f t="shared" ca="1" si="952"/>
        <v>0</v>
      </c>
      <c r="V631" s="116">
        <f t="shared" ca="1" si="953"/>
        <v>0.5</v>
      </c>
      <c r="W631" s="116"/>
      <c r="X631" s="116"/>
      <c r="Y631" s="116"/>
      <c r="Z631" s="116"/>
    </row>
    <row r="632" spans="1:26" hidden="1" outlineLevel="1">
      <c r="A632">
        <f t="shared" ca="1" si="954"/>
        <v>2</v>
      </c>
      <c r="B632" t="str">
        <f t="shared" ca="1" si="955"/>
        <v>EP2 LPD1 LPS3 LPM1</v>
      </c>
      <c r="C632" s="312">
        <f ca="1">IF($A632&lt;&gt;$A631,1,MOD(C631-1+(COUNTIFS(D$373:$N$373,$A632)=COUNTIFS(D632:$N632,1)),C$372)+1)</f>
        <v>2</v>
      </c>
      <c r="D632" s="310">
        <f ca="1">IF($A632&lt;&gt;D$373,0,IF($A632&lt;&gt;$A631,1,MOD(D631-1+(COUNTIFS(E$373:$N$373,$A632)=COUNTIFS(E632:$N632,1)),D$372)+1))</f>
        <v>0</v>
      </c>
      <c r="E632" s="310">
        <f ca="1">IF($A632&lt;&gt;E$373,0,IF($A632&lt;&gt;$A631,1,MOD(E631-1+(COUNTIFS(F$373:$N$373,$A632)=COUNTIFS(F632:$N632,1)),E$372)+1))</f>
        <v>0</v>
      </c>
      <c r="F632" s="310">
        <f ca="1">IF($A632&lt;&gt;F$373,0,IF($A632&lt;&gt;$A631,1,MOD(F631-1+(COUNTIFS(G$373:$N$373,$A632)=COUNTIFS(G632:$N632,1)),F$372)+1))</f>
        <v>0</v>
      </c>
      <c r="G632" s="310">
        <f ca="1">IF($A632&lt;&gt;G$373,0,IF($A632&lt;&gt;$A631,1,MOD(G631-1+(COUNTIFS(H$373:$N$373,$A632)=COUNTIFS(H632:$N632,1)),G$372)+1))</f>
        <v>1</v>
      </c>
      <c r="H632" s="310">
        <f ca="1">IF($A632&lt;&gt;H$373,0,IF($A632&lt;&gt;$A631,1,MOD(H631-1+(COUNTIFS(I$373:$N$373,$A632)=COUNTIFS(I632:$N632,1)),H$372)+1))</f>
        <v>3</v>
      </c>
      <c r="I632" s="310">
        <f ca="1">IF($A632&lt;&gt;I$373,0,IF($A632&lt;&gt;$A631,1,MOD(I631-1+(COUNTIFS(N$373:$N$373,$A632)=COUNTIFS(N632:$N632,1)),I$372)+1))</f>
        <v>1</v>
      </c>
      <c r="J632" s="310"/>
      <c r="K632" s="310"/>
      <c r="L632" s="310"/>
      <c r="M632" s="310"/>
      <c r="O632">
        <v>258</v>
      </c>
      <c r="P632" s="116">
        <f t="shared" ca="1" si="948"/>
        <v>0</v>
      </c>
      <c r="Q632" s="116">
        <f t="shared" ca="1" si="949"/>
        <v>0</v>
      </c>
      <c r="R632" s="116">
        <f t="shared" ca="1" si="950"/>
        <v>0</v>
      </c>
      <c r="S632" s="116">
        <f t="shared" ca="1" si="951"/>
        <v>0</v>
      </c>
      <c r="T632" s="116">
        <v>0</v>
      </c>
      <c r="U632" s="116">
        <f t="shared" ca="1" si="952"/>
        <v>0.5</v>
      </c>
      <c r="V632" s="116">
        <f t="shared" ca="1" si="953"/>
        <v>-0.5</v>
      </c>
      <c r="W632" s="116"/>
      <c r="X632" s="116"/>
      <c r="Y632" s="116"/>
      <c r="Z632" s="116"/>
    </row>
    <row r="633" spans="1:26" hidden="1" outlineLevel="1">
      <c r="A633">
        <f t="shared" ca="1" si="954"/>
        <v>2</v>
      </c>
      <c r="B633" t="str">
        <f t="shared" ca="1" si="955"/>
        <v>EP2 LPD1 LPS3 LPM2</v>
      </c>
      <c r="C633" s="312">
        <f ca="1">IF($A633&lt;&gt;$A632,1,MOD(C632-1+(COUNTIFS(D$373:$N$373,$A633)=COUNTIFS(D633:$N633,1)),C$372)+1)</f>
        <v>2</v>
      </c>
      <c r="D633" s="310">
        <f ca="1">IF($A633&lt;&gt;D$373,0,IF($A633&lt;&gt;$A632,1,MOD(D632-1+(COUNTIFS(E$373:$N$373,$A633)=COUNTIFS(E633:$N633,1)),D$372)+1))</f>
        <v>0</v>
      </c>
      <c r="E633" s="310">
        <f ca="1">IF($A633&lt;&gt;E$373,0,IF($A633&lt;&gt;$A632,1,MOD(E632-1+(COUNTIFS(F$373:$N$373,$A633)=COUNTIFS(F633:$N633,1)),E$372)+1))</f>
        <v>0</v>
      </c>
      <c r="F633" s="310">
        <f ca="1">IF($A633&lt;&gt;F$373,0,IF($A633&lt;&gt;$A632,1,MOD(F632-1+(COUNTIFS(G$373:$N$373,$A633)=COUNTIFS(G633:$N633,1)),F$372)+1))</f>
        <v>0</v>
      </c>
      <c r="G633" s="310">
        <f ca="1">IF($A633&lt;&gt;G$373,0,IF($A633&lt;&gt;$A632,1,MOD(G632-1+(COUNTIFS(H$373:$N$373,$A633)=COUNTIFS(H633:$N633,1)),G$372)+1))</f>
        <v>1</v>
      </c>
      <c r="H633" s="310">
        <f ca="1">IF($A633&lt;&gt;H$373,0,IF($A633&lt;&gt;$A632,1,MOD(H632-1+(COUNTIFS(I$373:$N$373,$A633)=COUNTIFS(I633:$N633,1)),H$372)+1))</f>
        <v>3</v>
      </c>
      <c r="I633" s="310">
        <f ca="1">IF($A633&lt;&gt;I$373,0,IF($A633&lt;&gt;$A632,1,MOD(I632-1+(COUNTIFS(N$373:$N$373,$A633)=COUNTIFS(N633:$N633,1)),I$372)+1))</f>
        <v>2</v>
      </c>
      <c r="J633" s="310"/>
      <c r="K633" s="310"/>
      <c r="L633" s="310"/>
      <c r="M633" s="310"/>
      <c r="O633">
        <v>259</v>
      </c>
      <c r="P633" s="116">
        <f t="shared" ca="1" si="948"/>
        <v>0</v>
      </c>
      <c r="Q633" s="116">
        <f t="shared" ca="1" si="949"/>
        <v>0</v>
      </c>
      <c r="R633" s="116">
        <f t="shared" ca="1" si="950"/>
        <v>0</v>
      </c>
      <c r="S633" s="116">
        <f t="shared" ca="1" si="951"/>
        <v>0</v>
      </c>
      <c r="T633" s="116">
        <v>0</v>
      </c>
      <c r="U633" s="116">
        <f t="shared" ca="1" si="952"/>
        <v>0.5</v>
      </c>
      <c r="V633" s="116">
        <f t="shared" ca="1" si="953"/>
        <v>0</v>
      </c>
      <c r="W633" s="116"/>
      <c r="X633" s="116"/>
      <c r="Y633" s="116"/>
      <c r="Z633" s="116"/>
    </row>
    <row r="634" spans="1:26" hidden="1" outlineLevel="1">
      <c r="A634">
        <f t="shared" ca="1" si="954"/>
        <v>2</v>
      </c>
      <c r="B634" t="str">
        <f t="shared" ca="1" si="955"/>
        <v>EP2 LPD1 LPS3 LPM3</v>
      </c>
      <c r="C634" s="312">
        <f ca="1">IF($A634&lt;&gt;$A633,1,MOD(C633-1+(COUNTIFS(D$373:$N$373,$A634)=COUNTIFS(D634:$N634,1)),C$372)+1)</f>
        <v>2</v>
      </c>
      <c r="D634" s="310">
        <f ca="1">IF($A634&lt;&gt;D$373,0,IF($A634&lt;&gt;$A633,1,MOD(D633-1+(COUNTIFS(E$373:$N$373,$A634)=COUNTIFS(E634:$N634,1)),D$372)+1))</f>
        <v>0</v>
      </c>
      <c r="E634" s="310">
        <f ca="1">IF($A634&lt;&gt;E$373,0,IF($A634&lt;&gt;$A633,1,MOD(E633-1+(COUNTIFS(F$373:$N$373,$A634)=COUNTIFS(F634:$N634,1)),E$372)+1))</f>
        <v>0</v>
      </c>
      <c r="F634" s="310">
        <f ca="1">IF($A634&lt;&gt;F$373,0,IF($A634&lt;&gt;$A633,1,MOD(F633-1+(COUNTIFS(G$373:$N$373,$A634)=COUNTIFS(G634:$N634,1)),F$372)+1))</f>
        <v>0</v>
      </c>
      <c r="G634" s="310">
        <f ca="1">IF($A634&lt;&gt;G$373,0,IF($A634&lt;&gt;$A633,1,MOD(G633-1+(COUNTIFS(H$373:$N$373,$A634)=COUNTIFS(H634:$N634,1)),G$372)+1))</f>
        <v>1</v>
      </c>
      <c r="H634" s="310">
        <f ca="1">IF($A634&lt;&gt;H$373,0,IF($A634&lt;&gt;$A633,1,MOD(H633-1+(COUNTIFS(I$373:$N$373,$A634)=COUNTIFS(I634:$N634,1)),H$372)+1))</f>
        <v>3</v>
      </c>
      <c r="I634" s="310">
        <f ca="1">IF($A634&lt;&gt;I$373,0,IF($A634&lt;&gt;$A633,1,MOD(I633-1+(COUNTIFS(N$373:$N$373,$A634)=COUNTIFS(N634:$N634,1)),I$372)+1))</f>
        <v>3</v>
      </c>
      <c r="J634" s="310"/>
      <c r="K634" s="310"/>
      <c r="L634" s="310"/>
      <c r="M634" s="310"/>
      <c r="O634">
        <v>260</v>
      </c>
      <c r="P634" s="116">
        <f t="shared" ca="1" si="948"/>
        <v>0</v>
      </c>
      <c r="Q634" s="116">
        <f t="shared" ca="1" si="949"/>
        <v>0</v>
      </c>
      <c r="R634" s="116">
        <f t="shared" ca="1" si="950"/>
        <v>0</v>
      </c>
      <c r="S634" s="116">
        <f t="shared" ca="1" si="951"/>
        <v>0</v>
      </c>
      <c r="T634" s="116">
        <v>0</v>
      </c>
      <c r="U634" s="116">
        <f t="shared" ca="1" si="952"/>
        <v>0.5</v>
      </c>
      <c r="V634" s="116">
        <f t="shared" ca="1" si="953"/>
        <v>0.5</v>
      </c>
      <c r="W634" s="116"/>
      <c r="X634" s="116"/>
      <c r="Y634" s="116"/>
      <c r="Z634" s="116"/>
    </row>
    <row r="635" spans="1:26" hidden="1" outlineLevel="1">
      <c r="A635">
        <f t="shared" ca="1" si="954"/>
        <v>2</v>
      </c>
      <c r="B635" t="str">
        <f t="shared" ca="1" si="955"/>
        <v>EP3 LPD1 LPS1 LPM1</v>
      </c>
      <c r="C635" s="312">
        <f ca="1">IF($A635&lt;&gt;$A634,1,MOD(C634-1+(COUNTIFS(D$373:$N$373,$A635)=COUNTIFS(D635:$N635,1)),C$372)+1)</f>
        <v>3</v>
      </c>
      <c r="D635" s="310">
        <f ca="1">IF($A635&lt;&gt;D$373,0,IF($A635&lt;&gt;$A634,1,MOD(D634-1+(COUNTIFS(E$373:$N$373,$A635)=COUNTIFS(E635:$N635,1)),D$372)+1))</f>
        <v>0</v>
      </c>
      <c r="E635" s="310">
        <f ca="1">IF($A635&lt;&gt;E$373,0,IF($A635&lt;&gt;$A634,1,MOD(E634-1+(COUNTIFS(F$373:$N$373,$A635)=COUNTIFS(F635:$N635,1)),E$372)+1))</f>
        <v>0</v>
      </c>
      <c r="F635" s="310">
        <f ca="1">IF($A635&lt;&gt;F$373,0,IF($A635&lt;&gt;$A634,1,MOD(F634-1+(COUNTIFS(G$373:$N$373,$A635)=COUNTIFS(G635:$N635,1)),F$372)+1))</f>
        <v>0</v>
      </c>
      <c r="G635" s="310">
        <f ca="1">IF($A635&lt;&gt;G$373,0,IF($A635&lt;&gt;$A634,1,MOD(G634-1+(COUNTIFS(H$373:$N$373,$A635)=COUNTIFS(H635:$N635,1)),G$372)+1))</f>
        <v>1</v>
      </c>
      <c r="H635" s="310">
        <f ca="1">IF($A635&lt;&gt;H$373,0,IF($A635&lt;&gt;$A634,1,MOD(H634-1+(COUNTIFS(I$373:$N$373,$A635)=COUNTIFS(I635:$N635,1)),H$372)+1))</f>
        <v>1</v>
      </c>
      <c r="I635" s="310">
        <f ca="1">IF($A635&lt;&gt;I$373,0,IF($A635&lt;&gt;$A634,1,MOD(I634-1+(COUNTIFS(N$373:$N$373,$A635)=COUNTIFS(N635:$N635,1)),I$372)+1))</f>
        <v>1</v>
      </c>
      <c r="J635" s="310"/>
      <c r="K635" s="310"/>
      <c r="L635" s="310"/>
      <c r="M635" s="310"/>
      <c r="O635">
        <v>261</v>
      </c>
      <c r="P635" s="116">
        <f t="shared" ca="1" si="948"/>
        <v>0.5</v>
      </c>
      <c r="Q635" s="116">
        <f t="shared" ca="1" si="949"/>
        <v>0</v>
      </c>
      <c r="R635" s="116">
        <f t="shared" ca="1" si="950"/>
        <v>0</v>
      </c>
      <c r="S635" s="116">
        <f t="shared" ca="1" si="951"/>
        <v>0</v>
      </c>
      <c r="T635" s="116">
        <v>0</v>
      </c>
      <c r="U635" s="116">
        <f t="shared" ca="1" si="952"/>
        <v>-0.5</v>
      </c>
      <c r="V635" s="116">
        <f t="shared" ca="1" si="953"/>
        <v>-0.5</v>
      </c>
      <c r="W635" s="116"/>
      <c r="X635" s="116"/>
      <c r="Y635" s="116"/>
      <c r="Z635" s="116"/>
    </row>
    <row r="636" spans="1:26" hidden="1" outlineLevel="1">
      <c r="A636">
        <f t="shared" ca="1" si="954"/>
        <v>2</v>
      </c>
      <c r="B636" t="str">
        <f t="shared" ca="1" si="955"/>
        <v>EP3 LPD1 LPS1 LPM2</v>
      </c>
      <c r="C636" s="312">
        <f ca="1">IF($A636&lt;&gt;$A635,1,MOD(C635-1+(COUNTIFS(D$373:$N$373,$A636)=COUNTIFS(D636:$N636,1)),C$372)+1)</f>
        <v>3</v>
      </c>
      <c r="D636" s="310">
        <f ca="1">IF($A636&lt;&gt;D$373,0,IF($A636&lt;&gt;$A635,1,MOD(D635-1+(COUNTIFS(E$373:$N$373,$A636)=COUNTIFS(E636:$N636,1)),D$372)+1))</f>
        <v>0</v>
      </c>
      <c r="E636" s="310">
        <f ca="1">IF($A636&lt;&gt;E$373,0,IF($A636&lt;&gt;$A635,1,MOD(E635-1+(COUNTIFS(F$373:$N$373,$A636)=COUNTIFS(F636:$N636,1)),E$372)+1))</f>
        <v>0</v>
      </c>
      <c r="F636" s="310">
        <f ca="1">IF($A636&lt;&gt;F$373,0,IF($A636&lt;&gt;$A635,1,MOD(F635-1+(COUNTIFS(G$373:$N$373,$A636)=COUNTIFS(G636:$N636,1)),F$372)+1))</f>
        <v>0</v>
      </c>
      <c r="G636" s="310">
        <f ca="1">IF($A636&lt;&gt;G$373,0,IF($A636&lt;&gt;$A635,1,MOD(G635-1+(COUNTIFS(H$373:$N$373,$A636)=COUNTIFS(H636:$N636,1)),G$372)+1))</f>
        <v>1</v>
      </c>
      <c r="H636" s="310">
        <f ca="1">IF($A636&lt;&gt;H$373,0,IF($A636&lt;&gt;$A635,1,MOD(H635-1+(COUNTIFS(I$373:$N$373,$A636)=COUNTIFS(I636:$N636,1)),H$372)+1))</f>
        <v>1</v>
      </c>
      <c r="I636" s="310">
        <f ca="1">IF($A636&lt;&gt;I$373,0,IF($A636&lt;&gt;$A635,1,MOD(I635-1+(COUNTIFS(N$373:$N$373,$A636)=COUNTIFS(N636:$N636,1)),I$372)+1))</f>
        <v>2</v>
      </c>
      <c r="J636" s="310"/>
      <c r="K636" s="310"/>
      <c r="L636" s="310"/>
      <c r="M636" s="310"/>
      <c r="O636">
        <v>262</v>
      </c>
      <c r="P636" s="116">
        <f t="shared" ca="1" si="948"/>
        <v>0.5</v>
      </c>
      <c r="Q636" s="116">
        <f t="shared" ca="1" si="949"/>
        <v>0</v>
      </c>
      <c r="R636" s="116">
        <f t="shared" ca="1" si="950"/>
        <v>0</v>
      </c>
      <c r="S636" s="116">
        <f t="shared" ca="1" si="951"/>
        <v>0</v>
      </c>
      <c r="T636" s="116">
        <v>0</v>
      </c>
      <c r="U636" s="116">
        <f t="shared" ca="1" si="952"/>
        <v>-0.5</v>
      </c>
      <c r="V636" s="116">
        <f t="shared" ca="1" si="953"/>
        <v>0</v>
      </c>
      <c r="W636" s="116"/>
      <c r="X636" s="116"/>
      <c r="Y636" s="116"/>
      <c r="Z636" s="116"/>
    </row>
    <row r="637" spans="1:26" hidden="1" outlineLevel="1">
      <c r="A637">
        <f t="shared" ca="1" si="954"/>
        <v>2</v>
      </c>
      <c r="B637" t="str">
        <f t="shared" ca="1" si="955"/>
        <v>EP3 LPD1 LPS1 LPM3</v>
      </c>
      <c r="C637" s="312">
        <f ca="1">IF($A637&lt;&gt;$A636,1,MOD(C636-1+(COUNTIFS(D$373:$N$373,$A637)=COUNTIFS(D637:$N637,1)),C$372)+1)</f>
        <v>3</v>
      </c>
      <c r="D637" s="310">
        <f ca="1">IF($A637&lt;&gt;D$373,0,IF($A637&lt;&gt;$A636,1,MOD(D636-1+(COUNTIFS(E$373:$N$373,$A637)=COUNTIFS(E637:$N637,1)),D$372)+1))</f>
        <v>0</v>
      </c>
      <c r="E637" s="310">
        <f ca="1">IF($A637&lt;&gt;E$373,0,IF($A637&lt;&gt;$A636,1,MOD(E636-1+(COUNTIFS(F$373:$N$373,$A637)=COUNTIFS(F637:$N637,1)),E$372)+1))</f>
        <v>0</v>
      </c>
      <c r="F637" s="310">
        <f ca="1">IF($A637&lt;&gt;F$373,0,IF($A637&lt;&gt;$A636,1,MOD(F636-1+(COUNTIFS(G$373:$N$373,$A637)=COUNTIFS(G637:$N637,1)),F$372)+1))</f>
        <v>0</v>
      </c>
      <c r="G637" s="310">
        <f ca="1">IF($A637&lt;&gt;G$373,0,IF($A637&lt;&gt;$A636,1,MOD(G636-1+(COUNTIFS(H$373:$N$373,$A637)=COUNTIFS(H637:$N637,1)),G$372)+1))</f>
        <v>1</v>
      </c>
      <c r="H637" s="310">
        <f ca="1">IF($A637&lt;&gt;H$373,0,IF($A637&lt;&gt;$A636,1,MOD(H636-1+(COUNTIFS(I$373:$N$373,$A637)=COUNTIFS(I637:$N637,1)),H$372)+1))</f>
        <v>1</v>
      </c>
      <c r="I637" s="310">
        <f ca="1">IF($A637&lt;&gt;I$373,0,IF($A637&lt;&gt;$A636,1,MOD(I636-1+(COUNTIFS(N$373:$N$373,$A637)=COUNTIFS(N637:$N637,1)),I$372)+1))</f>
        <v>3</v>
      </c>
      <c r="J637" s="310"/>
      <c r="K637" s="310"/>
      <c r="L637" s="310"/>
      <c r="M637" s="310"/>
      <c r="O637">
        <v>263</v>
      </c>
      <c r="P637" s="116">
        <f t="shared" ca="1" si="948"/>
        <v>0.5</v>
      </c>
      <c r="Q637" s="116">
        <f t="shared" ca="1" si="949"/>
        <v>0</v>
      </c>
      <c r="R637" s="116">
        <f t="shared" ca="1" si="950"/>
        <v>0</v>
      </c>
      <c r="S637" s="116">
        <f t="shared" ca="1" si="951"/>
        <v>0</v>
      </c>
      <c r="T637" s="116">
        <v>0</v>
      </c>
      <c r="U637" s="116">
        <f t="shared" ca="1" si="952"/>
        <v>-0.5</v>
      </c>
      <c r="V637" s="116">
        <f t="shared" ca="1" si="953"/>
        <v>0.5</v>
      </c>
      <c r="W637" s="116"/>
      <c r="X637" s="116"/>
      <c r="Y637" s="116"/>
      <c r="Z637" s="116"/>
    </row>
    <row r="638" spans="1:26" hidden="1" outlineLevel="1">
      <c r="A638">
        <f t="shared" ca="1" si="954"/>
        <v>2</v>
      </c>
      <c r="B638" t="str">
        <f t="shared" ca="1" si="955"/>
        <v>EP3 LPD1 LPS2 LPM1</v>
      </c>
      <c r="C638" s="312">
        <f ca="1">IF($A638&lt;&gt;$A637,1,MOD(C637-1+(COUNTIFS(D$373:$N$373,$A638)=COUNTIFS(D638:$N638,1)),C$372)+1)</f>
        <v>3</v>
      </c>
      <c r="D638" s="310">
        <f ca="1">IF($A638&lt;&gt;D$373,0,IF($A638&lt;&gt;$A637,1,MOD(D637-1+(COUNTIFS(E$373:$N$373,$A638)=COUNTIFS(E638:$N638,1)),D$372)+1))</f>
        <v>0</v>
      </c>
      <c r="E638" s="310">
        <f ca="1">IF($A638&lt;&gt;E$373,0,IF($A638&lt;&gt;$A637,1,MOD(E637-1+(COUNTIFS(F$373:$N$373,$A638)=COUNTIFS(F638:$N638,1)),E$372)+1))</f>
        <v>0</v>
      </c>
      <c r="F638" s="310">
        <f ca="1">IF($A638&lt;&gt;F$373,0,IF($A638&lt;&gt;$A637,1,MOD(F637-1+(COUNTIFS(G$373:$N$373,$A638)=COUNTIFS(G638:$N638,1)),F$372)+1))</f>
        <v>0</v>
      </c>
      <c r="G638" s="310">
        <f ca="1">IF($A638&lt;&gt;G$373,0,IF($A638&lt;&gt;$A637,1,MOD(G637-1+(COUNTIFS(H$373:$N$373,$A638)=COUNTIFS(H638:$N638,1)),G$372)+1))</f>
        <v>1</v>
      </c>
      <c r="H638" s="310">
        <f ca="1">IF($A638&lt;&gt;H$373,0,IF($A638&lt;&gt;$A637,1,MOD(H637-1+(COUNTIFS(I$373:$N$373,$A638)=COUNTIFS(I638:$N638,1)),H$372)+1))</f>
        <v>2</v>
      </c>
      <c r="I638" s="310">
        <f ca="1">IF($A638&lt;&gt;I$373,0,IF($A638&lt;&gt;$A637,1,MOD(I637-1+(COUNTIFS(N$373:$N$373,$A638)=COUNTIFS(N638:$N638,1)),I$372)+1))</f>
        <v>1</v>
      </c>
      <c r="J638" s="310"/>
      <c r="K638" s="310"/>
      <c r="L638" s="310"/>
      <c r="M638" s="310"/>
      <c r="O638">
        <v>264</v>
      </c>
      <c r="P638" s="116">
        <f t="shared" ca="1" si="948"/>
        <v>0.5</v>
      </c>
      <c r="Q638" s="116">
        <f t="shared" ca="1" si="949"/>
        <v>0</v>
      </c>
      <c r="R638" s="116">
        <f t="shared" ca="1" si="950"/>
        <v>0</v>
      </c>
      <c r="S638" s="116">
        <f t="shared" ca="1" si="951"/>
        <v>0</v>
      </c>
      <c r="T638" s="116">
        <v>0</v>
      </c>
      <c r="U638" s="116">
        <f t="shared" ca="1" si="952"/>
        <v>0</v>
      </c>
      <c r="V638" s="116">
        <f t="shared" ca="1" si="953"/>
        <v>-0.5</v>
      </c>
      <c r="W638" s="116"/>
      <c r="X638" s="116"/>
      <c r="Y638" s="116"/>
      <c r="Z638" s="116"/>
    </row>
    <row r="639" spans="1:26" hidden="1" outlineLevel="1">
      <c r="A639">
        <f t="shared" ca="1" si="954"/>
        <v>2</v>
      </c>
      <c r="B639" t="str">
        <f t="shared" ca="1" si="955"/>
        <v>EP3 LPD1 LPS2 LPM2</v>
      </c>
      <c r="C639" s="312">
        <f ca="1">IF($A639&lt;&gt;$A638,1,MOD(C638-1+(COUNTIFS(D$373:$N$373,$A639)=COUNTIFS(D639:$N639,1)),C$372)+1)</f>
        <v>3</v>
      </c>
      <c r="D639" s="310">
        <f ca="1">IF($A639&lt;&gt;D$373,0,IF($A639&lt;&gt;$A638,1,MOD(D638-1+(COUNTIFS(E$373:$N$373,$A639)=COUNTIFS(E639:$N639,1)),D$372)+1))</f>
        <v>0</v>
      </c>
      <c r="E639" s="310">
        <f ca="1">IF($A639&lt;&gt;E$373,0,IF($A639&lt;&gt;$A638,1,MOD(E638-1+(COUNTIFS(F$373:$N$373,$A639)=COUNTIFS(F639:$N639,1)),E$372)+1))</f>
        <v>0</v>
      </c>
      <c r="F639" s="310">
        <f ca="1">IF($A639&lt;&gt;F$373,0,IF($A639&lt;&gt;$A638,1,MOD(F638-1+(COUNTIFS(G$373:$N$373,$A639)=COUNTIFS(G639:$N639,1)),F$372)+1))</f>
        <v>0</v>
      </c>
      <c r="G639" s="310">
        <f ca="1">IF($A639&lt;&gt;G$373,0,IF($A639&lt;&gt;$A638,1,MOD(G638-1+(COUNTIFS(H$373:$N$373,$A639)=COUNTIFS(H639:$N639,1)),G$372)+1))</f>
        <v>1</v>
      </c>
      <c r="H639" s="310">
        <f ca="1">IF($A639&lt;&gt;H$373,0,IF($A639&lt;&gt;$A638,1,MOD(H638-1+(COUNTIFS(I$373:$N$373,$A639)=COUNTIFS(I639:$N639,1)),H$372)+1))</f>
        <v>2</v>
      </c>
      <c r="I639" s="310">
        <f ca="1">IF($A639&lt;&gt;I$373,0,IF($A639&lt;&gt;$A638,1,MOD(I638-1+(COUNTIFS(N$373:$N$373,$A639)=COUNTIFS(N639:$N639,1)),I$372)+1))</f>
        <v>2</v>
      </c>
      <c r="J639" s="310"/>
      <c r="K639" s="310"/>
      <c r="L639" s="310"/>
      <c r="M639" s="310"/>
      <c r="O639">
        <v>265</v>
      </c>
      <c r="P639" s="116">
        <f t="shared" ca="1" si="948"/>
        <v>0.5</v>
      </c>
      <c r="Q639" s="116">
        <f t="shared" ca="1" si="949"/>
        <v>0</v>
      </c>
      <c r="R639" s="116">
        <f t="shared" ca="1" si="950"/>
        <v>0</v>
      </c>
      <c r="S639" s="116">
        <f t="shared" ca="1" si="951"/>
        <v>0</v>
      </c>
      <c r="T639" s="116">
        <v>0</v>
      </c>
      <c r="U639" s="116">
        <f t="shared" ca="1" si="952"/>
        <v>0</v>
      </c>
      <c r="V639" s="116">
        <f t="shared" ca="1" si="953"/>
        <v>0</v>
      </c>
      <c r="W639" s="116"/>
      <c r="X639" s="116"/>
      <c r="Y639" s="116"/>
      <c r="Z639" s="116"/>
    </row>
    <row r="640" spans="1:26" hidden="1" outlineLevel="1">
      <c r="A640">
        <f t="shared" ca="1" si="954"/>
        <v>2</v>
      </c>
      <c r="B640" t="str">
        <f t="shared" ca="1" si="955"/>
        <v>EP3 LPD1 LPS2 LPM3</v>
      </c>
      <c r="C640" s="312">
        <f ca="1">IF($A640&lt;&gt;$A639,1,MOD(C639-1+(COUNTIFS(D$373:$N$373,$A640)=COUNTIFS(D640:$N640,1)),C$372)+1)</f>
        <v>3</v>
      </c>
      <c r="D640" s="310">
        <f ca="1">IF($A640&lt;&gt;D$373,0,IF($A640&lt;&gt;$A639,1,MOD(D639-1+(COUNTIFS(E$373:$N$373,$A640)=COUNTIFS(E640:$N640,1)),D$372)+1))</f>
        <v>0</v>
      </c>
      <c r="E640" s="310">
        <f ca="1">IF($A640&lt;&gt;E$373,0,IF($A640&lt;&gt;$A639,1,MOD(E639-1+(COUNTIFS(F$373:$N$373,$A640)=COUNTIFS(F640:$N640,1)),E$372)+1))</f>
        <v>0</v>
      </c>
      <c r="F640" s="310">
        <f ca="1">IF($A640&lt;&gt;F$373,0,IF($A640&lt;&gt;$A639,1,MOD(F639-1+(COUNTIFS(G$373:$N$373,$A640)=COUNTIFS(G640:$N640,1)),F$372)+1))</f>
        <v>0</v>
      </c>
      <c r="G640" s="310">
        <f ca="1">IF($A640&lt;&gt;G$373,0,IF($A640&lt;&gt;$A639,1,MOD(G639-1+(COUNTIFS(H$373:$N$373,$A640)=COUNTIFS(H640:$N640,1)),G$372)+1))</f>
        <v>1</v>
      </c>
      <c r="H640" s="310">
        <f ca="1">IF($A640&lt;&gt;H$373,0,IF($A640&lt;&gt;$A639,1,MOD(H639-1+(COUNTIFS(I$373:$N$373,$A640)=COUNTIFS(I640:$N640,1)),H$372)+1))</f>
        <v>2</v>
      </c>
      <c r="I640" s="310">
        <f ca="1">IF($A640&lt;&gt;I$373,0,IF($A640&lt;&gt;$A639,1,MOD(I639-1+(COUNTIFS(N$373:$N$373,$A640)=COUNTIFS(N640:$N640,1)),I$372)+1))</f>
        <v>3</v>
      </c>
      <c r="J640" s="310"/>
      <c r="K640" s="310"/>
      <c r="L640" s="310"/>
      <c r="M640" s="310"/>
      <c r="O640">
        <v>266</v>
      </c>
      <c r="P640" s="116">
        <f t="shared" ca="1" si="948"/>
        <v>0.5</v>
      </c>
      <c r="Q640" s="116">
        <f t="shared" ca="1" si="949"/>
        <v>0</v>
      </c>
      <c r="R640" s="116">
        <f t="shared" ca="1" si="950"/>
        <v>0</v>
      </c>
      <c r="S640" s="116">
        <f t="shared" ca="1" si="951"/>
        <v>0</v>
      </c>
      <c r="T640" s="116">
        <v>0</v>
      </c>
      <c r="U640" s="116">
        <f t="shared" ca="1" si="952"/>
        <v>0</v>
      </c>
      <c r="V640" s="116">
        <f t="shared" ca="1" si="953"/>
        <v>0.5</v>
      </c>
      <c r="W640" s="116"/>
      <c r="X640" s="116"/>
      <c r="Y640" s="116"/>
      <c r="Z640" s="116"/>
    </row>
    <row r="641" spans="1:26" hidden="1" outlineLevel="1">
      <c r="A641">
        <f t="shared" ca="1" si="954"/>
        <v>2</v>
      </c>
      <c r="B641" t="str">
        <f t="shared" ca="1" si="955"/>
        <v>EP3 LPD1 LPS3 LPM1</v>
      </c>
      <c r="C641" s="312">
        <f ca="1">IF($A641&lt;&gt;$A640,1,MOD(C640-1+(COUNTIFS(D$373:$N$373,$A641)=COUNTIFS(D641:$N641,1)),C$372)+1)</f>
        <v>3</v>
      </c>
      <c r="D641" s="310">
        <f ca="1">IF($A641&lt;&gt;D$373,0,IF($A641&lt;&gt;$A640,1,MOD(D640-1+(COUNTIFS(E$373:$N$373,$A641)=COUNTIFS(E641:$N641,1)),D$372)+1))</f>
        <v>0</v>
      </c>
      <c r="E641" s="310">
        <f ca="1">IF($A641&lt;&gt;E$373,0,IF($A641&lt;&gt;$A640,1,MOD(E640-1+(COUNTIFS(F$373:$N$373,$A641)=COUNTIFS(F641:$N641,1)),E$372)+1))</f>
        <v>0</v>
      </c>
      <c r="F641" s="310">
        <f ca="1">IF($A641&lt;&gt;F$373,0,IF($A641&lt;&gt;$A640,1,MOD(F640-1+(COUNTIFS(G$373:$N$373,$A641)=COUNTIFS(G641:$N641,1)),F$372)+1))</f>
        <v>0</v>
      </c>
      <c r="G641" s="310">
        <f ca="1">IF($A641&lt;&gt;G$373,0,IF($A641&lt;&gt;$A640,1,MOD(G640-1+(COUNTIFS(H$373:$N$373,$A641)=COUNTIFS(H641:$N641,1)),G$372)+1))</f>
        <v>1</v>
      </c>
      <c r="H641" s="310">
        <f ca="1">IF($A641&lt;&gt;H$373,0,IF($A641&lt;&gt;$A640,1,MOD(H640-1+(COUNTIFS(I$373:$N$373,$A641)=COUNTIFS(I641:$N641,1)),H$372)+1))</f>
        <v>3</v>
      </c>
      <c r="I641" s="310">
        <f ca="1">IF($A641&lt;&gt;I$373,0,IF($A641&lt;&gt;$A640,1,MOD(I640-1+(COUNTIFS(N$373:$N$373,$A641)=COUNTIFS(N641:$N641,1)),I$372)+1))</f>
        <v>1</v>
      </c>
      <c r="J641" s="310"/>
      <c r="K641" s="310"/>
      <c r="L641" s="310"/>
      <c r="M641" s="310"/>
      <c r="O641">
        <v>267</v>
      </c>
      <c r="P641" s="116">
        <f t="shared" ca="1" si="948"/>
        <v>0.5</v>
      </c>
      <c r="Q641" s="116">
        <f t="shared" ca="1" si="949"/>
        <v>0</v>
      </c>
      <c r="R641" s="116">
        <f t="shared" ca="1" si="950"/>
        <v>0</v>
      </c>
      <c r="S641" s="116">
        <f t="shared" ca="1" si="951"/>
        <v>0</v>
      </c>
      <c r="T641" s="116">
        <v>0</v>
      </c>
      <c r="U641" s="116">
        <f t="shared" ca="1" si="952"/>
        <v>0.5</v>
      </c>
      <c r="V641" s="116">
        <f t="shared" ca="1" si="953"/>
        <v>-0.5</v>
      </c>
      <c r="W641" s="116"/>
      <c r="X641" s="116"/>
      <c r="Y641" s="116"/>
      <c r="Z641" s="116"/>
    </row>
    <row r="642" spans="1:26" hidden="1" outlineLevel="1">
      <c r="A642">
        <f t="shared" ca="1" si="954"/>
        <v>2</v>
      </c>
      <c r="B642" t="str">
        <f t="shared" ca="1" si="955"/>
        <v>EP3 LPD1 LPS3 LPM2</v>
      </c>
      <c r="C642" s="312">
        <f ca="1">IF($A642&lt;&gt;$A641,1,MOD(C641-1+(COUNTIFS(D$373:$N$373,$A642)=COUNTIFS(D642:$N642,1)),C$372)+1)</f>
        <v>3</v>
      </c>
      <c r="D642" s="310">
        <f ca="1">IF($A642&lt;&gt;D$373,0,IF($A642&lt;&gt;$A641,1,MOD(D641-1+(COUNTIFS(E$373:$N$373,$A642)=COUNTIFS(E642:$N642,1)),D$372)+1))</f>
        <v>0</v>
      </c>
      <c r="E642" s="310">
        <f ca="1">IF($A642&lt;&gt;E$373,0,IF($A642&lt;&gt;$A641,1,MOD(E641-1+(COUNTIFS(F$373:$N$373,$A642)=COUNTIFS(F642:$N642,1)),E$372)+1))</f>
        <v>0</v>
      </c>
      <c r="F642" s="310">
        <f ca="1">IF($A642&lt;&gt;F$373,0,IF($A642&lt;&gt;$A641,1,MOD(F641-1+(COUNTIFS(G$373:$N$373,$A642)=COUNTIFS(G642:$N642,1)),F$372)+1))</f>
        <v>0</v>
      </c>
      <c r="G642" s="310">
        <f ca="1">IF($A642&lt;&gt;G$373,0,IF($A642&lt;&gt;$A641,1,MOD(G641-1+(COUNTIFS(H$373:$N$373,$A642)=COUNTIFS(H642:$N642,1)),G$372)+1))</f>
        <v>1</v>
      </c>
      <c r="H642" s="310">
        <f ca="1">IF($A642&lt;&gt;H$373,0,IF($A642&lt;&gt;$A641,1,MOD(H641-1+(COUNTIFS(I$373:$N$373,$A642)=COUNTIFS(I642:$N642,1)),H$372)+1))</f>
        <v>3</v>
      </c>
      <c r="I642" s="310">
        <f ca="1">IF($A642&lt;&gt;I$373,0,IF($A642&lt;&gt;$A641,1,MOD(I641-1+(COUNTIFS(N$373:$N$373,$A642)=COUNTIFS(N642:$N642,1)),I$372)+1))</f>
        <v>2</v>
      </c>
      <c r="J642" s="310"/>
      <c r="K642" s="310"/>
      <c r="L642" s="310"/>
      <c r="M642" s="310"/>
      <c r="O642">
        <v>268</v>
      </c>
      <c r="P642" s="116">
        <f t="shared" ca="1" si="948"/>
        <v>0.5</v>
      </c>
      <c r="Q642" s="116">
        <f t="shared" ca="1" si="949"/>
        <v>0</v>
      </c>
      <c r="R642" s="116">
        <f t="shared" ca="1" si="950"/>
        <v>0</v>
      </c>
      <c r="S642" s="116">
        <f t="shared" ca="1" si="951"/>
        <v>0</v>
      </c>
      <c r="T642" s="116">
        <v>0</v>
      </c>
      <c r="U642" s="116">
        <f t="shared" ca="1" si="952"/>
        <v>0.5</v>
      </c>
      <c r="V642" s="116">
        <f t="shared" ca="1" si="953"/>
        <v>0</v>
      </c>
      <c r="W642" s="116"/>
      <c r="X642" s="116"/>
      <c r="Y642" s="116"/>
      <c r="Z642" s="116"/>
    </row>
    <row r="643" spans="1:26" hidden="1" outlineLevel="1">
      <c r="A643">
        <f t="shared" ca="1" si="954"/>
        <v>2</v>
      </c>
      <c r="B643" t="str">
        <f t="shared" ca="1" si="955"/>
        <v>EP3 LPD1 LPS3 LPM3</v>
      </c>
      <c r="C643" s="312">
        <f ca="1">IF($A643&lt;&gt;$A642,1,MOD(C642-1+(COUNTIFS(D$373:$N$373,$A643)=COUNTIFS(D643:$N643,1)),C$372)+1)</f>
        <v>3</v>
      </c>
      <c r="D643" s="310">
        <f ca="1">IF($A643&lt;&gt;D$373,0,IF($A643&lt;&gt;$A642,1,MOD(D642-1+(COUNTIFS(E$373:$N$373,$A643)=COUNTIFS(E643:$N643,1)),D$372)+1))</f>
        <v>0</v>
      </c>
      <c r="E643" s="310">
        <f ca="1">IF($A643&lt;&gt;E$373,0,IF($A643&lt;&gt;$A642,1,MOD(E642-1+(COUNTIFS(F$373:$N$373,$A643)=COUNTIFS(F643:$N643,1)),E$372)+1))</f>
        <v>0</v>
      </c>
      <c r="F643" s="310">
        <f ca="1">IF($A643&lt;&gt;F$373,0,IF($A643&lt;&gt;$A642,1,MOD(F642-1+(COUNTIFS(G$373:$N$373,$A643)=COUNTIFS(G643:$N643,1)),F$372)+1))</f>
        <v>0</v>
      </c>
      <c r="G643" s="310">
        <f ca="1">IF($A643&lt;&gt;G$373,0,IF($A643&lt;&gt;$A642,1,MOD(G642-1+(COUNTIFS(H$373:$N$373,$A643)=COUNTIFS(H643:$N643,1)),G$372)+1))</f>
        <v>1</v>
      </c>
      <c r="H643" s="310">
        <f ca="1">IF($A643&lt;&gt;H$373,0,IF($A643&lt;&gt;$A642,1,MOD(H642-1+(COUNTIFS(I$373:$N$373,$A643)=COUNTIFS(I643:$N643,1)),H$372)+1))</f>
        <v>3</v>
      </c>
      <c r="I643" s="310">
        <f ca="1">IF($A643&lt;&gt;I$373,0,IF($A643&lt;&gt;$A642,1,MOD(I642-1+(COUNTIFS(N$373:$N$373,$A643)=COUNTIFS(N643:$N643,1)),I$372)+1))</f>
        <v>3</v>
      </c>
      <c r="J643" s="310"/>
      <c r="K643" s="310"/>
      <c r="L643" s="310"/>
      <c r="M643" s="310"/>
      <c r="O643">
        <v>269</v>
      </c>
      <c r="P643" s="116">
        <f t="shared" ca="1" si="948"/>
        <v>0.5</v>
      </c>
      <c r="Q643" s="116">
        <f t="shared" ca="1" si="949"/>
        <v>0</v>
      </c>
      <c r="R643" s="116">
        <f t="shared" ca="1" si="950"/>
        <v>0</v>
      </c>
      <c r="S643" s="116">
        <f t="shared" ca="1" si="951"/>
        <v>0</v>
      </c>
      <c r="T643" s="116">
        <v>0</v>
      </c>
      <c r="U643" s="116">
        <f t="shared" ca="1" si="952"/>
        <v>0.5</v>
      </c>
      <c r="V643" s="116">
        <f t="shared" ca="1" si="953"/>
        <v>0.5</v>
      </c>
      <c r="W643" s="116"/>
      <c r="X643" s="116"/>
      <c r="Y643" s="116"/>
      <c r="Z643" s="116"/>
    </row>
    <row r="644" spans="1:26" hidden="1" outlineLevel="1">
      <c r="A644">
        <f t="shared" ca="1" si="954"/>
        <v>2</v>
      </c>
      <c r="B644" t="str">
        <f t="shared" ca="1" si="955"/>
        <v>EP1 LPD1 LPS1 LPM1</v>
      </c>
      <c r="C644" s="312">
        <f ca="1">IF($A644&lt;&gt;$A643,1,MOD(C643-1+(COUNTIFS(D$373:$N$373,$A644)=COUNTIFS(D644:$N644,1)),C$372)+1)</f>
        <v>1</v>
      </c>
      <c r="D644" s="310">
        <f ca="1">IF($A644&lt;&gt;D$373,0,IF($A644&lt;&gt;$A643,1,MOD(D643-1+(COUNTIFS(E$373:$N$373,$A644)=COUNTIFS(E644:$N644,1)),D$372)+1))</f>
        <v>0</v>
      </c>
      <c r="E644" s="310">
        <f ca="1">IF($A644&lt;&gt;E$373,0,IF($A644&lt;&gt;$A643,1,MOD(E643-1+(COUNTIFS(F$373:$N$373,$A644)=COUNTIFS(F644:$N644,1)),E$372)+1))</f>
        <v>0</v>
      </c>
      <c r="F644" s="310">
        <f ca="1">IF($A644&lt;&gt;F$373,0,IF($A644&lt;&gt;$A643,1,MOD(F643-1+(COUNTIFS(G$373:$N$373,$A644)=COUNTIFS(G644:$N644,1)),F$372)+1))</f>
        <v>0</v>
      </c>
      <c r="G644" s="310">
        <f ca="1">IF($A644&lt;&gt;G$373,0,IF($A644&lt;&gt;$A643,1,MOD(G643-1+(COUNTIFS(H$373:$N$373,$A644)=COUNTIFS(H644:$N644,1)),G$372)+1))</f>
        <v>1</v>
      </c>
      <c r="H644" s="310">
        <f ca="1">IF($A644&lt;&gt;H$373,0,IF($A644&lt;&gt;$A643,1,MOD(H643-1+(COUNTIFS(I$373:$N$373,$A644)=COUNTIFS(I644:$N644,1)),H$372)+1))</f>
        <v>1</v>
      </c>
      <c r="I644" s="310">
        <f ca="1">IF($A644&lt;&gt;I$373,0,IF($A644&lt;&gt;$A643,1,MOD(I643-1+(COUNTIFS(N$373:$N$373,$A644)=COUNTIFS(N644:$N644,1)),I$372)+1))</f>
        <v>1</v>
      </c>
      <c r="J644" s="310"/>
      <c r="K644" s="310"/>
      <c r="L644" s="310"/>
      <c r="M644" s="310"/>
      <c r="O644">
        <v>270</v>
      </c>
      <c r="P644" s="116">
        <f t="shared" ca="1" si="948"/>
        <v>-0.5</v>
      </c>
      <c r="Q644" s="116">
        <f t="shared" ca="1" si="949"/>
        <v>0</v>
      </c>
      <c r="R644" s="116">
        <f t="shared" ca="1" si="950"/>
        <v>0</v>
      </c>
      <c r="S644" s="116">
        <f t="shared" ca="1" si="951"/>
        <v>0</v>
      </c>
      <c r="T644" s="116">
        <v>0</v>
      </c>
      <c r="U644" s="116">
        <f t="shared" ca="1" si="952"/>
        <v>-0.5</v>
      </c>
      <c r="V644" s="116">
        <f t="shared" ca="1" si="953"/>
        <v>-0.5</v>
      </c>
      <c r="W644" s="116"/>
      <c r="X644" s="116"/>
      <c r="Y644" s="116"/>
      <c r="Z644" s="116"/>
    </row>
    <row r="645" spans="1:26" hidden="1" outlineLevel="1">
      <c r="A645">
        <f t="shared" ca="1" si="954"/>
        <v>2</v>
      </c>
      <c r="B645" t="str">
        <f t="shared" ca="1" si="955"/>
        <v>EP1 LPD1 LPS1 LPM2</v>
      </c>
      <c r="C645" s="312">
        <f ca="1">IF($A645&lt;&gt;$A644,1,MOD(C644-1+(COUNTIFS(D$373:$N$373,$A645)=COUNTIFS(D645:$N645,1)),C$372)+1)</f>
        <v>1</v>
      </c>
      <c r="D645" s="310">
        <f ca="1">IF($A645&lt;&gt;D$373,0,IF($A645&lt;&gt;$A644,1,MOD(D644-1+(COUNTIFS(E$373:$N$373,$A645)=COUNTIFS(E645:$N645,1)),D$372)+1))</f>
        <v>0</v>
      </c>
      <c r="E645" s="310">
        <f ca="1">IF($A645&lt;&gt;E$373,0,IF($A645&lt;&gt;$A644,1,MOD(E644-1+(COUNTIFS(F$373:$N$373,$A645)=COUNTIFS(F645:$N645,1)),E$372)+1))</f>
        <v>0</v>
      </c>
      <c r="F645" s="310">
        <f ca="1">IF($A645&lt;&gt;F$373,0,IF($A645&lt;&gt;$A644,1,MOD(F644-1+(COUNTIFS(G$373:$N$373,$A645)=COUNTIFS(G645:$N645,1)),F$372)+1))</f>
        <v>0</v>
      </c>
      <c r="G645" s="310">
        <f ca="1">IF($A645&lt;&gt;G$373,0,IF($A645&lt;&gt;$A644,1,MOD(G644-1+(COUNTIFS(H$373:$N$373,$A645)=COUNTIFS(H645:$N645,1)),G$372)+1))</f>
        <v>1</v>
      </c>
      <c r="H645" s="310">
        <f ca="1">IF($A645&lt;&gt;H$373,0,IF($A645&lt;&gt;$A644,1,MOD(H644-1+(COUNTIFS(I$373:$N$373,$A645)=COUNTIFS(I645:$N645,1)),H$372)+1))</f>
        <v>1</v>
      </c>
      <c r="I645" s="310">
        <f ca="1">IF($A645&lt;&gt;I$373,0,IF($A645&lt;&gt;$A644,1,MOD(I644-1+(COUNTIFS(N$373:$N$373,$A645)=COUNTIFS(N645:$N645,1)),I$372)+1))</f>
        <v>2</v>
      </c>
      <c r="J645" s="310"/>
      <c r="K645" s="310"/>
      <c r="L645" s="310"/>
      <c r="M645" s="310"/>
      <c r="O645">
        <v>271</v>
      </c>
      <c r="P645" s="116">
        <f t="shared" ca="1" si="948"/>
        <v>-0.5</v>
      </c>
      <c r="Q645" s="116">
        <f t="shared" ca="1" si="949"/>
        <v>0</v>
      </c>
      <c r="R645" s="116">
        <f t="shared" ca="1" si="950"/>
        <v>0</v>
      </c>
      <c r="S645" s="116">
        <f t="shared" ca="1" si="951"/>
        <v>0</v>
      </c>
      <c r="T645" s="116">
        <v>0</v>
      </c>
      <c r="U645" s="116">
        <f t="shared" ca="1" si="952"/>
        <v>-0.5</v>
      </c>
      <c r="V645" s="116">
        <f t="shared" ca="1" si="953"/>
        <v>0</v>
      </c>
      <c r="W645" s="116"/>
      <c r="X645" s="116"/>
      <c r="Y645" s="116"/>
      <c r="Z645" s="116"/>
    </row>
    <row r="646" spans="1:26" hidden="1" outlineLevel="1">
      <c r="A646">
        <f t="shared" ca="1" si="954"/>
        <v>2</v>
      </c>
      <c r="B646" t="str">
        <f t="shared" ca="1" si="955"/>
        <v>EP1 LPD1 LPS1 LPM3</v>
      </c>
      <c r="C646" s="312">
        <f ca="1">IF($A646&lt;&gt;$A645,1,MOD(C645-1+(COUNTIFS(D$373:$N$373,$A646)=COUNTIFS(D646:$N646,1)),C$372)+1)</f>
        <v>1</v>
      </c>
      <c r="D646" s="310">
        <f ca="1">IF($A646&lt;&gt;D$373,0,IF($A646&lt;&gt;$A645,1,MOD(D645-1+(COUNTIFS(E$373:$N$373,$A646)=COUNTIFS(E646:$N646,1)),D$372)+1))</f>
        <v>0</v>
      </c>
      <c r="E646" s="310">
        <f ca="1">IF($A646&lt;&gt;E$373,0,IF($A646&lt;&gt;$A645,1,MOD(E645-1+(COUNTIFS(F$373:$N$373,$A646)=COUNTIFS(F646:$N646,1)),E$372)+1))</f>
        <v>0</v>
      </c>
      <c r="F646" s="310">
        <f ca="1">IF($A646&lt;&gt;F$373,0,IF($A646&lt;&gt;$A645,1,MOD(F645-1+(COUNTIFS(G$373:$N$373,$A646)=COUNTIFS(G646:$N646,1)),F$372)+1))</f>
        <v>0</v>
      </c>
      <c r="G646" s="310">
        <f ca="1">IF($A646&lt;&gt;G$373,0,IF($A646&lt;&gt;$A645,1,MOD(G645-1+(COUNTIFS(H$373:$N$373,$A646)=COUNTIFS(H646:$N646,1)),G$372)+1))</f>
        <v>1</v>
      </c>
      <c r="H646" s="310">
        <f ca="1">IF($A646&lt;&gt;H$373,0,IF($A646&lt;&gt;$A645,1,MOD(H645-1+(COUNTIFS(I$373:$N$373,$A646)=COUNTIFS(I646:$N646,1)),H$372)+1))</f>
        <v>1</v>
      </c>
      <c r="I646" s="310">
        <f ca="1">IF($A646&lt;&gt;I$373,0,IF($A646&lt;&gt;$A645,1,MOD(I645-1+(COUNTIFS(N$373:$N$373,$A646)=COUNTIFS(N646:$N646,1)),I$372)+1))</f>
        <v>3</v>
      </c>
      <c r="J646" s="310"/>
      <c r="K646" s="310"/>
      <c r="L646" s="310"/>
      <c r="M646" s="310"/>
      <c r="O646">
        <v>272</v>
      </c>
      <c r="P646" s="116">
        <f t="shared" ca="1" si="948"/>
        <v>-0.5</v>
      </c>
      <c r="Q646" s="116">
        <f t="shared" ca="1" si="949"/>
        <v>0</v>
      </c>
      <c r="R646" s="116">
        <f t="shared" ca="1" si="950"/>
        <v>0</v>
      </c>
      <c r="S646" s="116">
        <f t="shared" ca="1" si="951"/>
        <v>0</v>
      </c>
      <c r="T646" s="116">
        <v>0</v>
      </c>
      <c r="U646" s="116">
        <f t="shared" ca="1" si="952"/>
        <v>-0.5</v>
      </c>
      <c r="V646" s="116">
        <f t="shared" ca="1" si="953"/>
        <v>0.5</v>
      </c>
      <c r="W646" s="116"/>
      <c r="X646" s="116"/>
      <c r="Y646" s="116"/>
      <c r="Z646" s="116"/>
    </row>
    <row r="647" spans="1:26" hidden="1" outlineLevel="1">
      <c r="A647">
        <f t="shared" ca="1" si="954"/>
        <v>2</v>
      </c>
      <c r="B647" t="str">
        <f t="shared" ca="1" si="955"/>
        <v>EP1 LPD1 LPS2 LPM1</v>
      </c>
      <c r="C647" s="312">
        <f ca="1">IF($A647&lt;&gt;$A646,1,MOD(C646-1+(COUNTIFS(D$373:$N$373,$A647)=COUNTIFS(D647:$N647,1)),C$372)+1)</f>
        <v>1</v>
      </c>
      <c r="D647" s="310">
        <f ca="1">IF($A647&lt;&gt;D$373,0,IF($A647&lt;&gt;$A646,1,MOD(D646-1+(COUNTIFS(E$373:$N$373,$A647)=COUNTIFS(E647:$N647,1)),D$372)+1))</f>
        <v>0</v>
      </c>
      <c r="E647" s="310">
        <f ca="1">IF($A647&lt;&gt;E$373,0,IF($A647&lt;&gt;$A646,1,MOD(E646-1+(COUNTIFS(F$373:$N$373,$A647)=COUNTIFS(F647:$N647,1)),E$372)+1))</f>
        <v>0</v>
      </c>
      <c r="F647" s="310">
        <f ca="1">IF($A647&lt;&gt;F$373,0,IF($A647&lt;&gt;$A646,1,MOD(F646-1+(COUNTIFS(G$373:$N$373,$A647)=COUNTIFS(G647:$N647,1)),F$372)+1))</f>
        <v>0</v>
      </c>
      <c r="G647" s="310">
        <f ca="1">IF($A647&lt;&gt;G$373,0,IF($A647&lt;&gt;$A646,1,MOD(G646-1+(COUNTIFS(H$373:$N$373,$A647)=COUNTIFS(H647:$N647,1)),G$372)+1))</f>
        <v>1</v>
      </c>
      <c r="H647" s="310">
        <f ca="1">IF($A647&lt;&gt;H$373,0,IF($A647&lt;&gt;$A646,1,MOD(H646-1+(COUNTIFS(I$373:$N$373,$A647)=COUNTIFS(I647:$N647,1)),H$372)+1))</f>
        <v>2</v>
      </c>
      <c r="I647" s="310">
        <f ca="1">IF($A647&lt;&gt;I$373,0,IF($A647&lt;&gt;$A646,1,MOD(I646-1+(COUNTIFS(N$373:$N$373,$A647)=COUNTIFS(N647:$N647,1)),I$372)+1))</f>
        <v>1</v>
      </c>
      <c r="J647" s="310"/>
      <c r="K647" s="310"/>
      <c r="L647" s="310"/>
      <c r="M647" s="310"/>
      <c r="O647">
        <v>273</v>
      </c>
      <c r="P647" s="116">
        <f t="shared" ref="P647:P710" ca="1" si="956">IF(C647=0,0,INDEX(C$365:C$368,C647,1))</f>
        <v>-0.5</v>
      </c>
      <c r="Q647" s="116">
        <f t="shared" ref="Q647:Q710" ca="1" si="957">IF(D647=0,0,INDEX(D$365:D$368,D647,1))</f>
        <v>0</v>
      </c>
      <c r="R647" s="116">
        <f t="shared" ref="R647:R710" ca="1" si="958">IF(E647=0,0,INDEX(E$365:E$368,E647,1))</f>
        <v>0</v>
      </c>
      <c r="S647" s="116">
        <f t="shared" ref="S647:S710" ca="1" si="959">IF(F647=0,0,INDEX(F$365:F$368,F647,1))</f>
        <v>0</v>
      </c>
      <c r="T647" s="116">
        <v>0</v>
      </c>
      <c r="U647" s="116">
        <f t="shared" ref="U647:U710" ca="1" si="960">IF(H647=0,0,INDEX(H$365:H$368,H647,1))</f>
        <v>0</v>
      </c>
      <c r="V647" s="116">
        <f t="shared" ref="V647:V710" ca="1" si="961">IF(I647=0,0,INDEX(I$365:I$368,I647,1))</f>
        <v>-0.5</v>
      </c>
      <c r="W647" s="116"/>
      <c r="X647" s="116"/>
      <c r="Y647" s="116"/>
      <c r="Z647" s="116"/>
    </row>
    <row r="648" spans="1:26" hidden="1" outlineLevel="1">
      <c r="A648">
        <f t="shared" ref="A648:A710" ca="1" si="962">OFFSET(A648,-1,0)</f>
        <v>2</v>
      </c>
      <c r="B648" t="str">
        <f t="shared" ca="1" si="955"/>
        <v>EP1 LPD1 LPS2 LPM2</v>
      </c>
      <c r="C648" s="312">
        <f ca="1">IF($A648&lt;&gt;$A647,1,MOD(C647-1+(COUNTIFS(D$373:$N$373,$A648)=COUNTIFS(D648:$N648,1)),C$372)+1)</f>
        <v>1</v>
      </c>
      <c r="D648" s="310">
        <f ca="1">IF($A648&lt;&gt;D$373,0,IF($A648&lt;&gt;$A647,1,MOD(D647-1+(COUNTIFS(E$373:$N$373,$A648)=COUNTIFS(E648:$N648,1)),D$372)+1))</f>
        <v>0</v>
      </c>
      <c r="E648" s="310">
        <f ca="1">IF($A648&lt;&gt;E$373,0,IF($A648&lt;&gt;$A647,1,MOD(E647-1+(COUNTIFS(F$373:$N$373,$A648)=COUNTIFS(F648:$N648,1)),E$372)+1))</f>
        <v>0</v>
      </c>
      <c r="F648" s="310">
        <f ca="1">IF($A648&lt;&gt;F$373,0,IF($A648&lt;&gt;$A647,1,MOD(F647-1+(COUNTIFS(G$373:$N$373,$A648)=COUNTIFS(G648:$N648,1)),F$372)+1))</f>
        <v>0</v>
      </c>
      <c r="G648" s="310">
        <f ca="1">IF($A648&lt;&gt;G$373,0,IF($A648&lt;&gt;$A647,1,MOD(G647-1+(COUNTIFS(H$373:$N$373,$A648)=COUNTIFS(H648:$N648,1)),G$372)+1))</f>
        <v>1</v>
      </c>
      <c r="H648" s="310">
        <f ca="1">IF($A648&lt;&gt;H$373,0,IF($A648&lt;&gt;$A647,1,MOD(H647-1+(COUNTIFS(I$373:$N$373,$A648)=COUNTIFS(I648:$N648,1)),H$372)+1))</f>
        <v>2</v>
      </c>
      <c r="I648" s="310">
        <f ca="1">IF($A648&lt;&gt;I$373,0,IF($A648&lt;&gt;$A647,1,MOD(I647-1+(COUNTIFS(N$373:$N$373,$A648)=COUNTIFS(N648:$N648,1)),I$372)+1))</f>
        <v>2</v>
      </c>
      <c r="J648" s="310"/>
      <c r="K648" s="310"/>
      <c r="L648" s="310"/>
      <c r="M648" s="310"/>
      <c r="O648">
        <v>274</v>
      </c>
      <c r="P648" s="116">
        <f t="shared" ca="1" si="956"/>
        <v>-0.5</v>
      </c>
      <c r="Q648" s="116">
        <f t="shared" ca="1" si="957"/>
        <v>0</v>
      </c>
      <c r="R648" s="116">
        <f t="shared" ca="1" si="958"/>
        <v>0</v>
      </c>
      <c r="S648" s="116">
        <f t="shared" ca="1" si="959"/>
        <v>0</v>
      </c>
      <c r="T648" s="116">
        <v>0</v>
      </c>
      <c r="U648" s="116">
        <f t="shared" ca="1" si="960"/>
        <v>0</v>
      </c>
      <c r="V648" s="116">
        <f t="shared" ca="1" si="961"/>
        <v>0</v>
      </c>
      <c r="W648" s="116"/>
      <c r="X648" s="116"/>
      <c r="Y648" s="116"/>
      <c r="Z648" s="116"/>
    </row>
    <row r="649" spans="1:26" hidden="1" outlineLevel="1">
      <c r="A649">
        <f t="shared" ca="1" si="962"/>
        <v>2</v>
      </c>
      <c r="B649" t="str">
        <f t="shared" ca="1" si="955"/>
        <v>EP1 LPD1 LPS2 LPM3</v>
      </c>
      <c r="C649" s="312">
        <f ca="1">IF($A649&lt;&gt;$A648,1,MOD(C648-1+(COUNTIFS(D$373:$N$373,$A649)=COUNTIFS(D649:$N649,1)),C$372)+1)</f>
        <v>1</v>
      </c>
      <c r="D649" s="310">
        <f ca="1">IF($A649&lt;&gt;D$373,0,IF($A649&lt;&gt;$A648,1,MOD(D648-1+(COUNTIFS(E$373:$N$373,$A649)=COUNTIFS(E649:$N649,1)),D$372)+1))</f>
        <v>0</v>
      </c>
      <c r="E649" s="310">
        <f ca="1">IF($A649&lt;&gt;E$373,0,IF($A649&lt;&gt;$A648,1,MOD(E648-1+(COUNTIFS(F$373:$N$373,$A649)=COUNTIFS(F649:$N649,1)),E$372)+1))</f>
        <v>0</v>
      </c>
      <c r="F649" s="310">
        <f ca="1">IF($A649&lt;&gt;F$373,0,IF($A649&lt;&gt;$A648,1,MOD(F648-1+(COUNTIFS(G$373:$N$373,$A649)=COUNTIFS(G649:$N649,1)),F$372)+1))</f>
        <v>0</v>
      </c>
      <c r="G649" s="310">
        <f ca="1">IF($A649&lt;&gt;G$373,0,IF($A649&lt;&gt;$A648,1,MOD(G648-1+(COUNTIFS(H$373:$N$373,$A649)=COUNTIFS(H649:$N649,1)),G$372)+1))</f>
        <v>1</v>
      </c>
      <c r="H649" s="310">
        <f ca="1">IF($A649&lt;&gt;H$373,0,IF($A649&lt;&gt;$A648,1,MOD(H648-1+(COUNTIFS(I$373:$N$373,$A649)=COUNTIFS(I649:$N649,1)),H$372)+1))</f>
        <v>2</v>
      </c>
      <c r="I649" s="310">
        <f ca="1">IF($A649&lt;&gt;I$373,0,IF($A649&lt;&gt;$A648,1,MOD(I648-1+(COUNTIFS(N$373:$N$373,$A649)=COUNTIFS(N649:$N649,1)),I$372)+1))</f>
        <v>3</v>
      </c>
      <c r="J649" s="310"/>
      <c r="K649" s="310"/>
      <c r="L649" s="310"/>
      <c r="M649" s="310"/>
      <c r="O649">
        <v>275</v>
      </c>
      <c r="P649" s="116">
        <f t="shared" ca="1" si="956"/>
        <v>-0.5</v>
      </c>
      <c r="Q649" s="116">
        <f t="shared" ca="1" si="957"/>
        <v>0</v>
      </c>
      <c r="R649" s="116">
        <f t="shared" ca="1" si="958"/>
        <v>0</v>
      </c>
      <c r="S649" s="116">
        <f t="shared" ca="1" si="959"/>
        <v>0</v>
      </c>
      <c r="T649" s="116">
        <v>0</v>
      </c>
      <c r="U649" s="116">
        <f t="shared" ca="1" si="960"/>
        <v>0</v>
      </c>
      <c r="V649" s="116">
        <f t="shared" ca="1" si="961"/>
        <v>0.5</v>
      </c>
      <c r="W649" s="116"/>
      <c r="X649" s="116"/>
      <c r="Y649" s="116"/>
      <c r="Z649" s="116"/>
    </row>
    <row r="650" spans="1:26" hidden="1" outlineLevel="1">
      <c r="A650">
        <f t="shared" ca="1" si="962"/>
        <v>2</v>
      </c>
      <c r="B650" t="str">
        <f t="shared" ca="1" si="955"/>
        <v>EP1 LPD1 LPS3 LPM1</v>
      </c>
      <c r="C650" s="312">
        <f ca="1">IF($A650&lt;&gt;$A649,1,MOD(C649-1+(COUNTIFS(D$373:$N$373,$A650)=COUNTIFS(D650:$N650,1)),C$372)+1)</f>
        <v>1</v>
      </c>
      <c r="D650" s="310">
        <f ca="1">IF($A650&lt;&gt;D$373,0,IF($A650&lt;&gt;$A649,1,MOD(D649-1+(COUNTIFS(E$373:$N$373,$A650)=COUNTIFS(E650:$N650,1)),D$372)+1))</f>
        <v>0</v>
      </c>
      <c r="E650" s="310">
        <f ca="1">IF($A650&lt;&gt;E$373,0,IF($A650&lt;&gt;$A649,1,MOD(E649-1+(COUNTIFS(F$373:$N$373,$A650)=COUNTIFS(F650:$N650,1)),E$372)+1))</f>
        <v>0</v>
      </c>
      <c r="F650" s="310">
        <f ca="1">IF($A650&lt;&gt;F$373,0,IF($A650&lt;&gt;$A649,1,MOD(F649-1+(COUNTIFS(G$373:$N$373,$A650)=COUNTIFS(G650:$N650,1)),F$372)+1))</f>
        <v>0</v>
      </c>
      <c r="G650" s="310">
        <f ca="1">IF($A650&lt;&gt;G$373,0,IF($A650&lt;&gt;$A649,1,MOD(G649-1+(COUNTIFS(H$373:$N$373,$A650)=COUNTIFS(H650:$N650,1)),G$372)+1))</f>
        <v>1</v>
      </c>
      <c r="H650" s="310">
        <f ca="1">IF($A650&lt;&gt;H$373,0,IF($A650&lt;&gt;$A649,1,MOD(H649-1+(COUNTIFS(I$373:$N$373,$A650)=COUNTIFS(I650:$N650,1)),H$372)+1))</f>
        <v>3</v>
      </c>
      <c r="I650" s="310">
        <f ca="1">IF($A650&lt;&gt;I$373,0,IF($A650&lt;&gt;$A649,1,MOD(I649-1+(COUNTIFS(N$373:$N$373,$A650)=COUNTIFS(N650:$N650,1)),I$372)+1))</f>
        <v>1</v>
      </c>
      <c r="J650" s="310"/>
      <c r="K650" s="310"/>
      <c r="L650" s="310"/>
      <c r="M650" s="310"/>
      <c r="O650">
        <v>276</v>
      </c>
      <c r="P650" s="116">
        <f t="shared" ca="1" si="956"/>
        <v>-0.5</v>
      </c>
      <c r="Q650" s="116">
        <f t="shared" ca="1" si="957"/>
        <v>0</v>
      </c>
      <c r="R650" s="116">
        <f t="shared" ca="1" si="958"/>
        <v>0</v>
      </c>
      <c r="S650" s="116">
        <f t="shared" ca="1" si="959"/>
        <v>0</v>
      </c>
      <c r="T650" s="116">
        <v>0</v>
      </c>
      <c r="U650" s="116">
        <f t="shared" ca="1" si="960"/>
        <v>0.5</v>
      </c>
      <c r="V650" s="116">
        <f t="shared" ca="1" si="961"/>
        <v>-0.5</v>
      </c>
      <c r="W650" s="116"/>
      <c r="X650" s="116"/>
      <c r="Y650" s="116"/>
      <c r="Z650" s="116"/>
    </row>
    <row r="651" spans="1:26" hidden="1" outlineLevel="1">
      <c r="A651">
        <f t="shared" ca="1" si="962"/>
        <v>2</v>
      </c>
      <c r="B651" t="str">
        <f t="shared" ca="1" si="955"/>
        <v>EP1 LPD1 LPS3 LPM2</v>
      </c>
      <c r="C651" s="312">
        <f ca="1">IF($A651&lt;&gt;$A650,1,MOD(C650-1+(COUNTIFS(D$373:$N$373,$A651)=COUNTIFS(D651:$N651,1)),C$372)+1)</f>
        <v>1</v>
      </c>
      <c r="D651" s="310">
        <f ca="1">IF($A651&lt;&gt;D$373,0,IF($A651&lt;&gt;$A650,1,MOD(D650-1+(COUNTIFS(E$373:$N$373,$A651)=COUNTIFS(E651:$N651,1)),D$372)+1))</f>
        <v>0</v>
      </c>
      <c r="E651" s="310">
        <f ca="1">IF($A651&lt;&gt;E$373,0,IF($A651&lt;&gt;$A650,1,MOD(E650-1+(COUNTIFS(F$373:$N$373,$A651)=COUNTIFS(F651:$N651,1)),E$372)+1))</f>
        <v>0</v>
      </c>
      <c r="F651" s="310">
        <f ca="1">IF($A651&lt;&gt;F$373,0,IF($A651&lt;&gt;$A650,1,MOD(F650-1+(COUNTIFS(G$373:$N$373,$A651)=COUNTIFS(G651:$N651,1)),F$372)+1))</f>
        <v>0</v>
      </c>
      <c r="G651" s="310">
        <f ca="1">IF($A651&lt;&gt;G$373,0,IF($A651&lt;&gt;$A650,1,MOD(G650-1+(COUNTIFS(H$373:$N$373,$A651)=COUNTIFS(H651:$N651,1)),G$372)+1))</f>
        <v>1</v>
      </c>
      <c r="H651" s="310">
        <f ca="1">IF($A651&lt;&gt;H$373,0,IF($A651&lt;&gt;$A650,1,MOD(H650-1+(COUNTIFS(I$373:$N$373,$A651)=COUNTIFS(I651:$N651,1)),H$372)+1))</f>
        <v>3</v>
      </c>
      <c r="I651" s="310">
        <f ca="1">IF($A651&lt;&gt;I$373,0,IF($A651&lt;&gt;$A650,1,MOD(I650-1+(COUNTIFS(N$373:$N$373,$A651)=COUNTIFS(N651:$N651,1)),I$372)+1))</f>
        <v>2</v>
      </c>
      <c r="J651" s="310"/>
      <c r="K651" s="310"/>
      <c r="L651" s="310"/>
      <c r="M651" s="310"/>
      <c r="O651">
        <v>277</v>
      </c>
      <c r="P651" s="116">
        <f t="shared" ca="1" si="956"/>
        <v>-0.5</v>
      </c>
      <c r="Q651" s="116">
        <f t="shared" ca="1" si="957"/>
        <v>0</v>
      </c>
      <c r="R651" s="116">
        <f t="shared" ca="1" si="958"/>
        <v>0</v>
      </c>
      <c r="S651" s="116">
        <f t="shared" ca="1" si="959"/>
        <v>0</v>
      </c>
      <c r="T651" s="116">
        <v>0</v>
      </c>
      <c r="U651" s="116">
        <f t="shared" ca="1" si="960"/>
        <v>0.5</v>
      </c>
      <c r="V651" s="116">
        <f t="shared" ca="1" si="961"/>
        <v>0</v>
      </c>
      <c r="W651" s="116"/>
      <c r="X651" s="116"/>
      <c r="Y651" s="116"/>
      <c r="Z651" s="116"/>
    </row>
    <row r="652" spans="1:26" hidden="1" outlineLevel="1">
      <c r="A652">
        <f t="shared" ca="1" si="962"/>
        <v>2</v>
      </c>
      <c r="B652" t="str">
        <f t="shared" ca="1" si="955"/>
        <v>EP1 LPD1 LPS3 LPM3</v>
      </c>
      <c r="C652" s="312">
        <f ca="1">IF($A652&lt;&gt;$A651,1,MOD(C651-1+(COUNTIFS(D$373:$N$373,$A652)=COUNTIFS(D652:$N652,1)),C$372)+1)</f>
        <v>1</v>
      </c>
      <c r="D652" s="310">
        <f ca="1">IF($A652&lt;&gt;D$373,0,IF($A652&lt;&gt;$A651,1,MOD(D651-1+(COUNTIFS(E$373:$N$373,$A652)=COUNTIFS(E652:$N652,1)),D$372)+1))</f>
        <v>0</v>
      </c>
      <c r="E652" s="310">
        <f ca="1">IF($A652&lt;&gt;E$373,0,IF($A652&lt;&gt;$A651,1,MOD(E651-1+(COUNTIFS(F$373:$N$373,$A652)=COUNTIFS(F652:$N652,1)),E$372)+1))</f>
        <v>0</v>
      </c>
      <c r="F652" s="310">
        <f ca="1">IF($A652&lt;&gt;F$373,0,IF($A652&lt;&gt;$A651,1,MOD(F651-1+(COUNTIFS(G$373:$N$373,$A652)=COUNTIFS(G652:$N652,1)),F$372)+1))</f>
        <v>0</v>
      </c>
      <c r="G652" s="310">
        <f ca="1">IF($A652&lt;&gt;G$373,0,IF($A652&lt;&gt;$A651,1,MOD(G651-1+(COUNTIFS(H$373:$N$373,$A652)=COUNTIFS(H652:$N652,1)),G$372)+1))</f>
        <v>1</v>
      </c>
      <c r="H652" s="310">
        <f ca="1">IF($A652&lt;&gt;H$373,0,IF($A652&lt;&gt;$A651,1,MOD(H651-1+(COUNTIFS(I$373:$N$373,$A652)=COUNTIFS(I652:$N652,1)),H$372)+1))</f>
        <v>3</v>
      </c>
      <c r="I652" s="310">
        <f ca="1">IF($A652&lt;&gt;I$373,0,IF($A652&lt;&gt;$A651,1,MOD(I651-1+(COUNTIFS(N$373:$N$373,$A652)=COUNTIFS(N652:$N652,1)),I$372)+1))</f>
        <v>3</v>
      </c>
      <c r="J652" s="310"/>
      <c r="K652" s="310"/>
      <c r="L652" s="310"/>
      <c r="M652" s="310"/>
      <c r="O652">
        <v>278</v>
      </c>
      <c r="P652" s="116">
        <f t="shared" ca="1" si="956"/>
        <v>-0.5</v>
      </c>
      <c r="Q652" s="116">
        <f t="shared" ca="1" si="957"/>
        <v>0</v>
      </c>
      <c r="R652" s="116">
        <f t="shared" ca="1" si="958"/>
        <v>0</v>
      </c>
      <c r="S652" s="116">
        <f t="shared" ca="1" si="959"/>
        <v>0</v>
      </c>
      <c r="T652" s="116">
        <v>0</v>
      </c>
      <c r="U652" s="116">
        <f t="shared" ca="1" si="960"/>
        <v>0.5</v>
      </c>
      <c r="V652" s="116">
        <f t="shared" ca="1" si="961"/>
        <v>0.5</v>
      </c>
      <c r="W652" s="116"/>
      <c r="X652" s="116"/>
      <c r="Y652" s="116"/>
      <c r="Z652" s="116"/>
    </row>
    <row r="653" spans="1:26" hidden="1" outlineLevel="1">
      <c r="A653">
        <f t="shared" ca="1" si="962"/>
        <v>2</v>
      </c>
      <c r="B653" t="str">
        <f t="shared" ca="1" si="955"/>
        <v>EP2 LPD1 LPS1 LPM1</v>
      </c>
      <c r="C653" s="312">
        <f ca="1">IF($A653&lt;&gt;$A652,1,MOD(C652-1+(COUNTIFS(D$373:$N$373,$A653)=COUNTIFS(D653:$N653,1)),C$372)+1)</f>
        <v>2</v>
      </c>
      <c r="D653" s="310">
        <f ca="1">IF($A653&lt;&gt;D$373,0,IF($A653&lt;&gt;$A652,1,MOD(D652-1+(COUNTIFS(E$373:$N$373,$A653)=COUNTIFS(E653:$N653,1)),D$372)+1))</f>
        <v>0</v>
      </c>
      <c r="E653" s="310">
        <f ca="1">IF($A653&lt;&gt;E$373,0,IF($A653&lt;&gt;$A652,1,MOD(E652-1+(COUNTIFS(F$373:$N$373,$A653)=COUNTIFS(F653:$N653,1)),E$372)+1))</f>
        <v>0</v>
      </c>
      <c r="F653" s="310">
        <f ca="1">IF($A653&lt;&gt;F$373,0,IF($A653&lt;&gt;$A652,1,MOD(F652-1+(COUNTIFS(G$373:$N$373,$A653)=COUNTIFS(G653:$N653,1)),F$372)+1))</f>
        <v>0</v>
      </c>
      <c r="G653" s="310">
        <f ca="1">IF($A653&lt;&gt;G$373,0,IF($A653&lt;&gt;$A652,1,MOD(G652-1+(COUNTIFS(H$373:$N$373,$A653)=COUNTIFS(H653:$N653,1)),G$372)+1))</f>
        <v>1</v>
      </c>
      <c r="H653" s="310">
        <f ca="1">IF($A653&lt;&gt;H$373,0,IF($A653&lt;&gt;$A652,1,MOD(H652-1+(COUNTIFS(I$373:$N$373,$A653)=COUNTIFS(I653:$N653,1)),H$372)+1))</f>
        <v>1</v>
      </c>
      <c r="I653" s="310">
        <f ca="1">IF($A653&lt;&gt;I$373,0,IF($A653&lt;&gt;$A652,1,MOD(I652-1+(COUNTIFS(N$373:$N$373,$A653)=COUNTIFS(N653:$N653,1)),I$372)+1))</f>
        <v>1</v>
      </c>
      <c r="J653" s="310"/>
      <c r="K653" s="310"/>
      <c r="L653" s="310"/>
      <c r="M653" s="310"/>
      <c r="O653">
        <v>279</v>
      </c>
      <c r="P653" s="116">
        <f t="shared" ca="1" si="956"/>
        <v>0</v>
      </c>
      <c r="Q653" s="116">
        <f t="shared" ca="1" si="957"/>
        <v>0</v>
      </c>
      <c r="R653" s="116">
        <f t="shared" ca="1" si="958"/>
        <v>0</v>
      </c>
      <c r="S653" s="116">
        <f t="shared" ca="1" si="959"/>
        <v>0</v>
      </c>
      <c r="T653" s="116">
        <v>0</v>
      </c>
      <c r="U653" s="116">
        <f t="shared" ca="1" si="960"/>
        <v>-0.5</v>
      </c>
      <c r="V653" s="116">
        <f t="shared" ca="1" si="961"/>
        <v>-0.5</v>
      </c>
      <c r="W653" s="116"/>
      <c r="X653" s="116"/>
      <c r="Y653" s="116"/>
      <c r="Z653" s="116"/>
    </row>
    <row r="654" spans="1:26" hidden="1" outlineLevel="1">
      <c r="A654">
        <f t="shared" ca="1" si="962"/>
        <v>2</v>
      </c>
      <c r="B654" t="str">
        <f t="shared" ca="1" si="955"/>
        <v>EP2 LPD1 LPS1 LPM2</v>
      </c>
      <c r="C654" s="312">
        <f ca="1">IF($A654&lt;&gt;$A653,1,MOD(C653-1+(COUNTIFS(D$373:$N$373,$A654)=COUNTIFS(D654:$N654,1)),C$372)+1)</f>
        <v>2</v>
      </c>
      <c r="D654" s="310">
        <f ca="1">IF($A654&lt;&gt;D$373,0,IF($A654&lt;&gt;$A653,1,MOD(D653-1+(COUNTIFS(E$373:$N$373,$A654)=COUNTIFS(E654:$N654,1)),D$372)+1))</f>
        <v>0</v>
      </c>
      <c r="E654" s="310">
        <f ca="1">IF($A654&lt;&gt;E$373,0,IF($A654&lt;&gt;$A653,1,MOD(E653-1+(COUNTIFS(F$373:$N$373,$A654)=COUNTIFS(F654:$N654,1)),E$372)+1))</f>
        <v>0</v>
      </c>
      <c r="F654" s="310">
        <f ca="1">IF($A654&lt;&gt;F$373,0,IF($A654&lt;&gt;$A653,1,MOD(F653-1+(COUNTIFS(G$373:$N$373,$A654)=COUNTIFS(G654:$N654,1)),F$372)+1))</f>
        <v>0</v>
      </c>
      <c r="G654" s="310">
        <f ca="1">IF($A654&lt;&gt;G$373,0,IF($A654&lt;&gt;$A653,1,MOD(G653-1+(COUNTIFS(H$373:$N$373,$A654)=COUNTIFS(H654:$N654,1)),G$372)+1))</f>
        <v>1</v>
      </c>
      <c r="H654" s="310">
        <f ca="1">IF($A654&lt;&gt;H$373,0,IF($A654&lt;&gt;$A653,1,MOD(H653-1+(COUNTIFS(I$373:$N$373,$A654)=COUNTIFS(I654:$N654,1)),H$372)+1))</f>
        <v>1</v>
      </c>
      <c r="I654" s="310">
        <f ca="1">IF($A654&lt;&gt;I$373,0,IF($A654&lt;&gt;$A653,1,MOD(I653-1+(COUNTIFS(N$373:$N$373,$A654)=COUNTIFS(N654:$N654,1)),I$372)+1))</f>
        <v>2</v>
      </c>
      <c r="J654" s="310"/>
      <c r="K654" s="310"/>
      <c r="L654" s="310"/>
      <c r="M654" s="310"/>
      <c r="O654">
        <v>280</v>
      </c>
      <c r="P654" s="116">
        <f t="shared" ca="1" si="956"/>
        <v>0</v>
      </c>
      <c r="Q654" s="116">
        <f t="shared" ca="1" si="957"/>
        <v>0</v>
      </c>
      <c r="R654" s="116">
        <f t="shared" ca="1" si="958"/>
        <v>0</v>
      </c>
      <c r="S654" s="116">
        <f t="shared" ca="1" si="959"/>
        <v>0</v>
      </c>
      <c r="T654" s="116">
        <v>0</v>
      </c>
      <c r="U654" s="116">
        <f t="shared" ca="1" si="960"/>
        <v>-0.5</v>
      </c>
      <c r="V654" s="116">
        <f t="shared" ca="1" si="961"/>
        <v>0</v>
      </c>
      <c r="W654" s="116"/>
      <c r="X654" s="116"/>
      <c r="Y654" s="116"/>
      <c r="Z654" s="116"/>
    </row>
    <row r="655" spans="1:26" hidden="1" outlineLevel="1">
      <c r="A655">
        <f t="shared" ca="1" si="962"/>
        <v>2</v>
      </c>
      <c r="B655" t="str">
        <f t="shared" ca="1" si="955"/>
        <v>EP2 LPD1 LPS1 LPM3</v>
      </c>
      <c r="C655" s="312">
        <f ca="1">IF($A655&lt;&gt;$A654,1,MOD(C654-1+(COUNTIFS(D$373:$N$373,$A655)=COUNTIFS(D655:$N655,1)),C$372)+1)</f>
        <v>2</v>
      </c>
      <c r="D655" s="310">
        <f ca="1">IF($A655&lt;&gt;D$373,0,IF($A655&lt;&gt;$A654,1,MOD(D654-1+(COUNTIFS(E$373:$N$373,$A655)=COUNTIFS(E655:$N655,1)),D$372)+1))</f>
        <v>0</v>
      </c>
      <c r="E655" s="310">
        <f ca="1">IF($A655&lt;&gt;E$373,0,IF($A655&lt;&gt;$A654,1,MOD(E654-1+(COUNTIFS(F$373:$N$373,$A655)=COUNTIFS(F655:$N655,1)),E$372)+1))</f>
        <v>0</v>
      </c>
      <c r="F655" s="310">
        <f ca="1">IF($A655&lt;&gt;F$373,0,IF($A655&lt;&gt;$A654,1,MOD(F654-1+(COUNTIFS(G$373:$N$373,$A655)=COUNTIFS(G655:$N655,1)),F$372)+1))</f>
        <v>0</v>
      </c>
      <c r="G655" s="310">
        <f ca="1">IF($A655&lt;&gt;G$373,0,IF($A655&lt;&gt;$A654,1,MOD(G654-1+(COUNTIFS(H$373:$N$373,$A655)=COUNTIFS(H655:$N655,1)),G$372)+1))</f>
        <v>1</v>
      </c>
      <c r="H655" s="310">
        <f ca="1">IF($A655&lt;&gt;H$373,0,IF($A655&lt;&gt;$A654,1,MOD(H654-1+(COUNTIFS(I$373:$N$373,$A655)=COUNTIFS(I655:$N655,1)),H$372)+1))</f>
        <v>1</v>
      </c>
      <c r="I655" s="310">
        <f ca="1">IF($A655&lt;&gt;I$373,0,IF($A655&lt;&gt;$A654,1,MOD(I654-1+(COUNTIFS(N$373:$N$373,$A655)=COUNTIFS(N655:$N655,1)),I$372)+1))</f>
        <v>3</v>
      </c>
      <c r="J655" s="310"/>
      <c r="K655" s="310"/>
      <c r="L655" s="310"/>
      <c r="M655" s="310"/>
      <c r="O655">
        <v>281</v>
      </c>
      <c r="P655" s="116">
        <f t="shared" ca="1" si="956"/>
        <v>0</v>
      </c>
      <c r="Q655" s="116">
        <f t="shared" ca="1" si="957"/>
        <v>0</v>
      </c>
      <c r="R655" s="116">
        <f t="shared" ca="1" si="958"/>
        <v>0</v>
      </c>
      <c r="S655" s="116">
        <f t="shared" ca="1" si="959"/>
        <v>0</v>
      </c>
      <c r="T655" s="116">
        <v>0</v>
      </c>
      <c r="U655" s="116">
        <f t="shared" ca="1" si="960"/>
        <v>-0.5</v>
      </c>
      <c r="V655" s="116">
        <f t="shared" ca="1" si="961"/>
        <v>0.5</v>
      </c>
      <c r="W655" s="116"/>
      <c r="X655" s="116"/>
      <c r="Y655" s="116"/>
      <c r="Z655" s="116"/>
    </row>
    <row r="656" spans="1:26" hidden="1" outlineLevel="1">
      <c r="A656">
        <f t="shared" ca="1" si="962"/>
        <v>2</v>
      </c>
      <c r="B656" t="str">
        <f t="shared" ca="1" si="955"/>
        <v>EP2 LPD1 LPS2 LPM1</v>
      </c>
      <c r="C656" s="312">
        <f ca="1">IF($A656&lt;&gt;$A655,1,MOD(C655-1+(COUNTIFS(D$373:$N$373,$A656)=COUNTIFS(D656:$N656,1)),C$372)+1)</f>
        <v>2</v>
      </c>
      <c r="D656" s="310">
        <f ca="1">IF($A656&lt;&gt;D$373,0,IF($A656&lt;&gt;$A655,1,MOD(D655-1+(COUNTIFS(E$373:$N$373,$A656)=COUNTIFS(E656:$N656,1)),D$372)+1))</f>
        <v>0</v>
      </c>
      <c r="E656" s="310">
        <f ca="1">IF($A656&lt;&gt;E$373,0,IF($A656&lt;&gt;$A655,1,MOD(E655-1+(COUNTIFS(F$373:$N$373,$A656)=COUNTIFS(F656:$N656,1)),E$372)+1))</f>
        <v>0</v>
      </c>
      <c r="F656" s="310">
        <f ca="1">IF($A656&lt;&gt;F$373,0,IF($A656&lt;&gt;$A655,1,MOD(F655-1+(COUNTIFS(G$373:$N$373,$A656)=COUNTIFS(G656:$N656,1)),F$372)+1))</f>
        <v>0</v>
      </c>
      <c r="G656" s="310">
        <f ca="1">IF($A656&lt;&gt;G$373,0,IF($A656&lt;&gt;$A655,1,MOD(G655-1+(COUNTIFS(H$373:$N$373,$A656)=COUNTIFS(H656:$N656,1)),G$372)+1))</f>
        <v>1</v>
      </c>
      <c r="H656" s="310">
        <f ca="1">IF($A656&lt;&gt;H$373,0,IF($A656&lt;&gt;$A655,1,MOD(H655-1+(COUNTIFS(I$373:$N$373,$A656)=COUNTIFS(I656:$N656,1)),H$372)+1))</f>
        <v>2</v>
      </c>
      <c r="I656" s="310">
        <f ca="1">IF($A656&lt;&gt;I$373,0,IF($A656&lt;&gt;$A655,1,MOD(I655-1+(COUNTIFS(N$373:$N$373,$A656)=COUNTIFS(N656:$N656,1)),I$372)+1))</f>
        <v>1</v>
      </c>
      <c r="J656" s="310"/>
      <c r="K656" s="310"/>
      <c r="L656" s="310"/>
      <c r="M656" s="310"/>
      <c r="O656">
        <v>282</v>
      </c>
      <c r="P656" s="116">
        <f t="shared" ca="1" si="956"/>
        <v>0</v>
      </c>
      <c r="Q656" s="116">
        <f t="shared" ca="1" si="957"/>
        <v>0</v>
      </c>
      <c r="R656" s="116">
        <f t="shared" ca="1" si="958"/>
        <v>0</v>
      </c>
      <c r="S656" s="116">
        <f t="shared" ca="1" si="959"/>
        <v>0</v>
      </c>
      <c r="T656" s="116">
        <v>0</v>
      </c>
      <c r="U656" s="116">
        <f t="shared" ca="1" si="960"/>
        <v>0</v>
      </c>
      <c r="V656" s="116">
        <f t="shared" ca="1" si="961"/>
        <v>-0.5</v>
      </c>
      <c r="W656" s="116"/>
      <c r="X656" s="116"/>
      <c r="Y656" s="116"/>
      <c r="Z656" s="116"/>
    </row>
    <row r="657" spans="1:26" hidden="1" outlineLevel="1">
      <c r="A657">
        <f t="shared" ca="1" si="962"/>
        <v>2</v>
      </c>
      <c r="B657" t="str">
        <f t="shared" ca="1" si="955"/>
        <v>EP2 LPD1 LPS2 LPM2</v>
      </c>
      <c r="C657" s="312">
        <f ca="1">IF($A657&lt;&gt;$A656,1,MOD(C656-1+(COUNTIFS(D$373:$N$373,$A657)=COUNTIFS(D657:$N657,1)),C$372)+1)</f>
        <v>2</v>
      </c>
      <c r="D657" s="310">
        <f ca="1">IF($A657&lt;&gt;D$373,0,IF($A657&lt;&gt;$A656,1,MOD(D656-1+(COUNTIFS(E$373:$N$373,$A657)=COUNTIFS(E657:$N657,1)),D$372)+1))</f>
        <v>0</v>
      </c>
      <c r="E657" s="310">
        <f ca="1">IF($A657&lt;&gt;E$373,0,IF($A657&lt;&gt;$A656,1,MOD(E656-1+(COUNTIFS(F$373:$N$373,$A657)=COUNTIFS(F657:$N657,1)),E$372)+1))</f>
        <v>0</v>
      </c>
      <c r="F657" s="310">
        <f ca="1">IF($A657&lt;&gt;F$373,0,IF($A657&lt;&gt;$A656,1,MOD(F656-1+(COUNTIFS(G$373:$N$373,$A657)=COUNTIFS(G657:$N657,1)),F$372)+1))</f>
        <v>0</v>
      </c>
      <c r="G657" s="310">
        <f ca="1">IF($A657&lt;&gt;G$373,0,IF($A657&lt;&gt;$A656,1,MOD(G656-1+(COUNTIFS(H$373:$N$373,$A657)=COUNTIFS(H657:$N657,1)),G$372)+1))</f>
        <v>1</v>
      </c>
      <c r="H657" s="310">
        <f ca="1">IF($A657&lt;&gt;H$373,0,IF($A657&lt;&gt;$A656,1,MOD(H656-1+(COUNTIFS(I$373:$N$373,$A657)=COUNTIFS(I657:$N657,1)),H$372)+1))</f>
        <v>2</v>
      </c>
      <c r="I657" s="310">
        <f ca="1">IF($A657&lt;&gt;I$373,0,IF($A657&lt;&gt;$A656,1,MOD(I656-1+(COUNTIFS(N$373:$N$373,$A657)=COUNTIFS(N657:$N657,1)),I$372)+1))</f>
        <v>2</v>
      </c>
      <c r="J657" s="310"/>
      <c r="K657" s="310"/>
      <c r="L657" s="310"/>
      <c r="M657" s="310"/>
      <c r="O657">
        <v>283</v>
      </c>
      <c r="P657" s="116">
        <f t="shared" ca="1" si="956"/>
        <v>0</v>
      </c>
      <c r="Q657" s="116">
        <f t="shared" ca="1" si="957"/>
        <v>0</v>
      </c>
      <c r="R657" s="116">
        <f t="shared" ca="1" si="958"/>
        <v>0</v>
      </c>
      <c r="S657" s="116">
        <f t="shared" ca="1" si="959"/>
        <v>0</v>
      </c>
      <c r="T657" s="116">
        <v>0</v>
      </c>
      <c r="U657" s="116">
        <f t="shared" ca="1" si="960"/>
        <v>0</v>
      </c>
      <c r="V657" s="116">
        <f t="shared" ca="1" si="961"/>
        <v>0</v>
      </c>
      <c r="W657" s="116"/>
      <c r="X657" s="116"/>
      <c r="Y657" s="116"/>
      <c r="Z657" s="116"/>
    </row>
    <row r="658" spans="1:26" hidden="1" outlineLevel="1">
      <c r="A658">
        <f t="shared" ca="1" si="962"/>
        <v>2</v>
      </c>
      <c r="B658" t="str">
        <f t="shared" ca="1" si="955"/>
        <v>EP2 LPD1 LPS2 LPM3</v>
      </c>
      <c r="C658" s="312">
        <f ca="1">IF($A658&lt;&gt;$A657,1,MOD(C657-1+(COUNTIFS(D$373:$N$373,$A658)=COUNTIFS(D658:$N658,1)),C$372)+1)</f>
        <v>2</v>
      </c>
      <c r="D658" s="310">
        <f ca="1">IF($A658&lt;&gt;D$373,0,IF($A658&lt;&gt;$A657,1,MOD(D657-1+(COUNTIFS(E$373:$N$373,$A658)=COUNTIFS(E658:$N658,1)),D$372)+1))</f>
        <v>0</v>
      </c>
      <c r="E658" s="310">
        <f ca="1">IF($A658&lt;&gt;E$373,0,IF($A658&lt;&gt;$A657,1,MOD(E657-1+(COUNTIFS(F$373:$N$373,$A658)=COUNTIFS(F658:$N658,1)),E$372)+1))</f>
        <v>0</v>
      </c>
      <c r="F658" s="310">
        <f ca="1">IF($A658&lt;&gt;F$373,0,IF($A658&lt;&gt;$A657,1,MOD(F657-1+(COUNTIFS(G$373:$N$373,$A658)=COUNTIFS(G658:$N658,1)),F$372)+1))</f>
        <v>0</v>
      </c>
      <c r="G658" s="310">
        <f ca="1">IF($A658&lt;&gt;G$373,0,IF($A658&lt;&gt;$A657,1,MOD(G657-1+(COUNTIFS(H$373:$N$373,$A658)=COUNTIFS(H658:$N658,1)),G$372)+1))</f>
        <v>1</v>
      </c>
      <c r="H658" s="310">
        <f ca="1">IF($A658&lt;&gt;H$373,0,IF($A658&lt;&gt;$A657,1,MOD(H657-1+(COUNTIFS(I$373:$N$373,$A658)=COUNTIFS(I658:$N658,1)),H$372)+1))</f>
        <v>2</v>
      </c>
      <c r="I658" s="310">
        <f ca="1">IF($A658&lt;&gt;I$373,0,IF($A658&lt;&gt;$A657,1,MOD(I657-1+(COUNTIFS(N$373:$N$373,$A658)=COUNTIFS(N658:$N658,1)),I$372)+1))</f>
        <v>3</v>
      </c>
      <c r="J658" s="310"/>
      <c r="K658" s="310"/>
      <c r="L658" s="310"/>
      <c r="M658" s="310"/>
      <c r="O658">
        <v>284</v>
      </c>
      <c r="P658" s="116">
        <f t="shared" ca="1" si="956"/>
        <v>0</v>
      </c>
      <c r="Q658" s="116">
        <f t="shared" ca="1" si="957"/>
        <v>0</v>
      </c>
      <c r="R658" s="116">
        <f t="shared" ca="1" si="958"/>
        <v>0</v>
      </c>
      <c r="S658" s="116">
        <f t="shared" ca="1" si="959"/>
        <v>0</v>
      </c>
      <c r="T658" s="116">
        <v>0</v>
      </c>
      <c r="U658" s="116">
        <f t="shared" ca="1" si="960"/>
        <v>0</v>
      </c>
      <c r="V658" s="116">
        <f t="shared" ca="1" si="961"/>
        <v>0.5</v>
      </c>
      <c r="W658" s="116"/>
      <c r="X658" s="116"/>
      <c r="Y658" s="116"/>
      <c r="Z658" s="116"/>
    </row>
    <row r="659" spans="1:26" hidden="1" outlineLevel="1">
      <c r="A659">
        <f t="shared" ca="1" si="962"/>
        <v>2</v>
      </c>
      <c r="B659" t="str">
        <f t="shared" ca="1" si="955"/>
        <v>EP2 LPD1 LPS3 LPM1</v>
      </c>
      <c r="C659" s="312">
        <f ca="1">IF($A659&lt;&gt;$A658,1,MOD(C658-1+(COUNTIFS(D$373:$N$373,$A659)=COUNTIFS(D659:$N659,1)),C$372)+1)</f>
        <v>2</v>
      </c>
      <c r="D659" s="310">
        <f ca="1">IF($A659&lt;&gt;D$373,0,IF($A659&lt;&gt;$A658,1,MOD(D658-1+(COUNTIFS(E$373:$N$373,$A659)=COUNTIFS(E659:$N659,1)),D$372)+1))</f>
        <v>0</v>
      </c>
      <c r="E659" s="310">
        <f ca="1">IF($A659&lt;&gt;E$373,0,IF($A659&lt;&gt;$A658,1,MOD(E658-1+(COUNTIFS(F$373:$N$373,$A659)=COUNTIFS(F659:$N659,1)),E$372)+1))</f>
        <v>0</v>
      </c>
      <c r="F659" s="310">
        <f ca="1">IF($A659&lt;&gt;F$373,0,IF($A659&lt;&gt;$A658,1,MOD(F658-1+(COUNTIFS(G$373:$N$373,$A659)=COUNTIFS(G659:$N659,1)),F$372)+1))</f>
        <v>0</v>
      </c>
      <c r="G659" s="310">
        <f ca="1">IF($A659&lt;&gt;G$373,0,IF($A659&lt;&gt;$A658,1,MOD(G658-1+(COUNTIFS(H$373:$N$373,$A659)=COUNTIFS(H659:$N659,1)),G$372)+1))</f>
        <v>1</v>
      </c>
      <c r="H659" s="310">
        <f ca="1">IF($A659&lt;&gt;H$373,0,IF($A659&lt;&gt;$A658,1,MOD(H658-1+(COUNTIFS(I$373:$N$373,$A659)=COUNTIFS(I659:$N659,1)),H$372)+1))</f>
        <v>3</v>
      </c>
      <c r="I659" s="310">
        <f ca="1">IF($A659&lt;&gt;I$373,0,IF($A659&lt;&gt;$A658,1,MOD(I658-1+(COUNTIFS(N$373:$N$373,$A659)=COUNTIFS(N659:$N659,1)),I$372)+1))</f>
        <v>1</v>
      </c>
      <c r="J659" s="310"/>
      <c r="K659" s="310"/>
      <c r="L659" s="310"/>
      <c r="M659" s="310"/>
      <c r="O659">
        <v>285</v>
      </c>
      <c r="P659" s="116">
        <f t="shared" ca="1" si="956"/>
        <v>0</v>
      </c>
      <c r="Q659" s="116">
        <f t="shared" ca="1" si="957"/>
        <v>0</v>
      </c>
      <c r="R659" s="116">
        <f t="shared" ca="1" si="958"/>
        <v>0</v>
      </c>
      <c r="S659" s="116">
        <f t="shared" ca="1" si="959"/>
        <v>0</v>
      </c>
      <c r="T659" s="116">
        <v>0</v>
      </c>
      <c r="U659" s="116">
        <f t="shared" ca="1" si="960"/>
        <v>0.5</v>
      </c>
      <c r="V659" s="116">
        <f t="shared" ca="1" si="961"/>
        <v>-0.5</v>
      </c>
      <c r="W659" s="116"/>
      <c r="X659" s="116"/>
      <c r="Y659" s="116"/>
      <c r="Z659" s="116"/>
    </row>
    <row r="660" spans="1:26" hidden="1" outlineLevel="1">
      <c r="A660">
        <f t="shared" ca="1" si="962"/>
        <v>2</v>
      </c>
      <c r="B660" t="str">
        <f t="shared" ca="1" si="955"/>
        <v>EP2 LPD1 LPS3 LPM2</v>
      </c>
      <c r="C660" s="312">
        <f ca="1">IF($A660&lt;&gt;$A659,1,MOD(C659-1+(COUNTIFS(D$373:$N$373,$A660)=COUNTIFS(D660:$N660,1)),C$372)+1)</f>
        <v>2</v>
      </c>
      <c r="D660" s="310">
        <f ca="1">IF($A660&lt;&gt;D$373,0,IF($A660&lt;&gt;$A659,1,MOD(D659-1+(COUNTIFS(E$373:$N$373,$A660)=COUNTIFS(E660:$N660,1)),D$372)+1))</f>
        <v>0</v>
      </c>
      <c r="E660" s="310">
        <f ca="1">IF($A660&lt;&gt;E$373,0,IF($A660&lt;&gt;$A659,1,MOD(E659-1+(COUNTIFS(F$373:$N$373,$A660)=COUNTIFS(F660:$N660,1)),E$372)+1))</f>
        <v>0</v>
      </c>
      <c r="F660" s="310">
        <f ca="1">IF($A660&lt;&gt;F$373,0,IF($A660&lt;&gt;$A659,1,MOD(F659-1+(COUNTIFS(G$373:$N$373,$A660)=COUNTIFS(G660:$N660,1)),F$372)+1))</f>
        <v>0</v>
      </c>
      <c r="G660" s="310">
        <f ca="1">IF($A660&lt;&gt;G$373,0,IF($A660&lt;&gt;$A659,1,MOD(G659-1+(COUNTIFS(H$373:$N$373,$A660)=COUNTIFS(H660:$N660,1)),G$372)+1))</f>
        <v>1</v>
      </c>
      <c r="H660" s="310">
        <f ca="1">IF($A660&lt;&gt;H$373,0,IF($A660&lt;&gt;$A659,1,MOD(H659-1+(COUNTIFS(I$373:$N$373,$A660)=COUNTIFS(I660:$N660,1)),H$372)+1))</f>
        <v>3</v>
      </c>
      <c r="I660" s="310">
        <f ca="1">IF($A660&lt;&gt;I$373,0,IF($A660&lt;&gt;$A659,1,MOD(I659-1+(COUNTIFS(N$373:$N$373,$A660)=COUNTIFS(N660:$N660,1)),I$372)+1))</f>
        <v>2</v>
      </c>
      <c r="J660" s="310"/>
      <c r="K660" s="310"/>
      <c r="L660" s="310"/>
      <c r="M660" s="310"/>
      <c r="O660">
        <v>286</v>
      </c>
      <c r="P660" s="116">
        <f t="shared" ca="1" si="956"/>
        <v>0</v>
      </c>
      <c r="Q660" s="116">
        <f t="shared" ca="1" si="957"/>
        <v>0</v>
      </c>
      <c r="R660" s="116">
        <f t="shared" ca="1" si="958"/>
        <v>0</v>
      </c>
      <c r="S660" s="116">
        <f t="shared" ca="1" si="959"/>
        <v>0</v>
      </c>
      <c r="T660" s="116">
        <v>0</v>
      </c>
      <c r="U660" s="116">
        <f t="shared" ca="1" si="960"/>
        <v>0.5</v>
      </c>
      <c r="V660" s="116">
        <f t="shared" ca="1" si="961"/>
        <v>0</v>
      </c>
      <c r="W660" s="116"/>
      <c r="X660" s="116"/>
      <c r="Y660" s="116"/>
      <c r="Z660" s="116"/>
    </row>
    <row r="661" spans="1:26" hidden="1" outlineLevel="1">
      <c r="A661">
        <f t="shared" ca="1" si="962"/>
        <v>2</v>
      </c>
      <c r="B661" t="str">
        <f t="shared" ca="1" si="955"/>
        <v>EP2 LPD1 LPS3 LPM3</v>
      </c>
      <c r="C661" s="312">
        <f ca="1">IF($A661&lt;&gt;$A660,1,MOD(C660-1+(COUNTIFS(D$373:$N$373,$A661)=COUNTIFS(D661:$N661,1)),C$372)+1)</f>
        <v>2</v>
      </c>
      <c r="D661" s="310">
        <f ca="1">IF($A661&lt;&gt;D$373,0,IF($A661&lt;&gt;$A660,1,MOD(D660-1+(COUNTIFS(E$373:$N$373,$A661)=COUNTIFS(E661:$N661,1)),D$372)+1))</f>
        <v>0</v>
      </c>
      <c r="E661" s="310">
        <f ca="1">IF($A661&lt;&gt;E$373,0,IF($A661&lt;&gt;$A660,1,MOD(E660-1+(COUNTIFS(F$373:$N$373,$A661)=COUNTIFS(F661:$N661,1)),E$372)+1))</f>
        <v>0</v>
      </c>
      <c r="F661" s="310">
        <f ca="1">IF($A661&lt;&gt;F$373,0,IF($A661&lt;&gt;$A660,1,MOD(F660-1+(COUNTIFS(G$373:$N$373,$A661)=COUNTIFS(G661:$N661,1)),F$372)+1))</f>
        <v>0</v>
      </c>
      <c r="G661" s="310">
        <f ca="1">IF($A661&lt;&gt;G$373,0,IF($A661&lt;&gt;$A660,1,MOD(G660-1+(COUNTIFS(H$373:$N$373,$A661)=COUNTIFS(H661:$N661,1)),G$372)+1))</f>
        <v>1</v>
      </c>
      <c r="H661" s="310">
        <f ca="1">IF($A661&lt;&gt;H$373,0,IF($A661&lt;&gt;$A660,1,MOD(H660-1+(COUNTIFS(I$373:$N$373,$A661)=COUNTIFS(I661:$N661,1)),H$372)+1))</f>
        <v>3</v>
      </c>
      <c r="I661" s="310">
        <f ca="1">IF($A661&lt;&gt;I$373,0,IF($A661&lt;&gt;$A660,1,MOD(I660-1+(COUNTIFS(N$373:$N$373,$A661)=COUNTIFS(N661:$N661,1)),I$372)+1))</f>
        <v>3</v>
      </c>
      <c r="J661" s="310"/>
      <c r="K661" s="310"/>
      <c r="L661" s="310"/>
      <c r="M661" s="310"/>
      <c r="O661">
        <v>287</v>
      </c>
      <c r="P661" s="116">
        <f t="shared" ca="1" si="956"/>
        <v>0</v>
      </c>
      <c r="Q661" s="116">
        <f t="shared" ca="1" si="957"/>
        <v>0</v>
      </c>
      <c r="R661" s="116">
        <f t="shared" ca="1" si="958"/>
        <v>0</v>
      </c>
      <c r="S661" s="116">
        <f t="shared" ca="1" si="959"/>
        <v>0</v>
      </c>
      <c r="T661" s="116">
        <v>0</v>
      </c>
      <c r="U661" s="116">
        <f t="shared" ca="1" si="960"/>
        <v>0.5</v>
      </c>
      <c r="V661" s="116">
        <f t="shared" ca="1" si="961"/>
        <v>0.5</v>
      </c>
      <c r="W661" s="116"/>
      <c r="X661" s="116"/>
      <c r="Y661" s="116"/>
      <c r="Z661" s="116"/>
    </row>
    <row r="662" spans="1:26" hidden="1" outlineLevel="1">
      <c r="A662">
        <f t="shared" ca="1" si="962"/>
        <v>2</v>
      </c>
      <c r="B662" t="str">
        <f t="shared" ca="1" si="955"/>
        <v>EP3 LPD1 LPS1 LPM1</v>
      </c>
      <c r="C662" s="312">
        <f ca="1">IF($A662&lt;&gt;$A661,1,MOD(C661-1+(COUNTIFS(D$373:$N$373,$A662)=COUNTIFS(D662:$N662,1)),C$372)+1)</f>
        <v>3</v>
      </c>
      <c r="D662" s="310">
        <f ca="1">IF($A662&lt;&gt;D$373,0,IF($A662&lt;&gt;$A661,1,MOD(D661-1+(COUNTIFS(E$373:$N$373,$A662)=COUNTIFS(E662:$N662,1)),D$372)+1))</f>
        <v>0</v>
      </c>
      <c r="E662" s="310">
        <f ca="1">IF($A662&lt;&gt;E$373,0,IF($A662&lt;&gt;$A661,1,MOD(E661-1+(COUNTIFS(F$373:$N$373,$A662)=COUNTIFS(F662:$N662,1)),E$372)+1))</f>
        <v>0</v>
      </c>
      <c r="F662" s="310">
        <f ca="1">IF($A662&lt;&gt;F$373,0,IF($A662&lt;&gt;$A661,1,MOD(F661-1+(COUNTIFS(G$373:$N$373,$A662)=COUNTIFS(G662:$N662,1)),F$372)+1))</f>
        <v>0</v>
      </c>
      <c r="G662" s="310">
        <f ca="1">IF($A662&lt;&gt;G$373,0,IF($A662&lt;&gt;$A661,1,MOD(G661-1+(COUNTIFS(H$373:$N$373,$A662)=COUNTIFS(H662:$N662,1)),G$372)+1))</f>
        <v>1</v>
      </c>
      <c r="H662" s="310">
        <f ca="1">IF($A662&lt;&gt;H$373,0,IF($A662&lt;&gt;$A661,1,MOD(H661-1+(COUNTIFS(I$373:$N$373,$A662)=COUNTIFS(I662:$N662,1)),H$372)+1))</f>
        <v>1</v>
      </c>
      <c r="I662" s="310">
        <f ca="1">IF($A662&lt;&gt;I$373,0,IF($A662&lt;&gt;$A661,1,MOD(I661-1+(COUNTIFS(N$373:$N$373,$A662)=COUNTIFS(N662:$N662,1)),I$372)+1))</f>
        <v>1</v>
      </c>
      <c r="J662" s="310"/>
      <c r="K662" s="310"/>
      <c r="L662" s="310"/>
      <c r="M662" s="310"/>
      <c r="O662">
        <v>288</v>
      </c>
      <c r="P662" s="116">
        <f t="shared" ca="1" si="956"/>
        <v>0.5</v>
      </c>
      <c r="Q662" s="116">
        <f t="shared" ca="1" si="957"/>
        <v>0</v>
      </c>
      <c r="R662" s="116">
        <f t="shared" ca="1" si="958"/>
        <v>0</v>
      </c>
      <c r="S662" s="116">
        <f t="shared" ca="1" si="959"/>
        <v>0</v>
      </c>
      <c r="T662" s="116">
        <v>0</v>
      </c>
      <c r="U662" s="116">
        <f t="shared" ca="1" si="960"/>
        <v>-0.5</v>
      </c>
      <c r="V662" s="116">
        <f t="shared" ca="1" si="961"/>
        <v>-0.5</v>
      </c>
      <c r="W662" s="116"/>
      <c r="X662" s="116"/>
      <c r="Y662" s="116"/>
      <c r="Z662" s="116"/>
    </row>
    <row r="663" spans="1:26" hidden="1" outlineLevel="1">
      <c r="A663">
        <f t="shared" ca="1" si="962"/>
        <v>2</v>
      </c>
      <c r="B663" t="str">
        <f t="shared" ca="1" si="955"/>
        <v>EP3 LPD1 LPS1 LPM2</v>
      </c>
      <c r="C663" s="312">
        <f ca="1">IF($A663&lt;&gt;$A662,1,MOD(C662-1+(COUNTIFS(D$373:$N$373,$A663)=COUNTIFS(D663:$N663,1)),C$372)+1)</f>
        <v>3</v>
      </c>
      <c r="D663" s="310">
        <f ca="1">IF($A663&lt;&gt;D$373,0,IF($A663&lt;&gt;$A662,1,MOD(D662-1+(COUNTIFS(E$373:$N$373,$A663)=COUNTIFS(E663:$N663,1)),D$372)+1))</f>
        <v>0</v>
      </c>
      <c r="E663" s="310">
        <f ca="1">IF($A663&lt;&gt;E$373,0,IF($A663&lt;&gt;$A662,1,MOD(E662-1+(COUNTIFS(F$373:$N$373,$A663)=COUNTIFS(F663:$N663,1)),E$372)+1))</f>
        <v>0</v>
      </c>
      <c r="F663" s="310">
        <f ca="1">IF($A663&lt;&gt;F$373,0,IF($A663&lt;&gt;$A662,1,MOD(F662-1+(COUNTIFS(G$373:$N$373,$A663)=COUNTIFS(G663:$N663,1)),F$372)+1))</f>
        <v>0</v>
      </c>
      <c r="G663" s="310">
        <f ca="1">IF($A663&lt;&gt;G$373,0,IF($A663&lt;&gt;$A662,1,MOD(G662-1+(COUNTIFS(H$373:$N$373,$A663)=COUNTIFS(H663:$N663,1)),G$372)+1))</f>
        <v>1</v>
      </c>
      <c r="H663" s="310">
        <f ca="1">IF($A663&lt;&gt;H$373,0,IF($A663&lt;&gt;$A662,1,MOD(H662-1+(COUNTIFS(I$373:$N$373,$A663)=COUNTIFS(I663:$N663,1)),H$372)+1))</f>
        <v>1</v>
      </c>
      <c r="I663" s="310">
        <f ca="1">IF($A663&lt;&gt;I$373,0,IF($A663&lt;&gt;$A662,1,MOD(I662-1+(COUNTIFS(N$373:$N$373,$A663)=COUNTIFS(N663:$N663,1)),I$372)+1))</f>
        <v>2</v>
      </c>
      <c r="J663" s="310"/>
      <c r="K663" s="310"/>
      <c r="L663" s="310"/>
      <c r="M663" s="310"/>
      <c r="O663">
        <v>289</v>
      </c>
      <c r="P663" s="116">
        <f t="shared" ca="1" si="956"/>
        <v>0.5</v>
      </c>
      <c r="Q663" s="116">
        <f t="shared" ca="1" si="957"/>
        <v>0</v>
      </c>
      <c r="R663" s="116">
        <f t="shared" ca="1" si="958"/>
        <v>0</v>
      </c>
      <c r="S663" s="116">
        <f t="shared" ca="1" si="959"/>
        <v>0</v>
      </c>
      <c r="T663" s="116">
        <v>0</v>
      </c>
      <c r="U663" s="116">
        <f t="shared" ca="1" si="960"/>
        <v>-0.5</v>
      </c>
      <c r="V663" s="116">
        <f t="shared" ca="1" si="961"/>
        <v>0</v>
      </c>
      <c r="W663" s="116"/>
      <c r="X663" s="116"/>
      <c r="Y663" s="116"/>
      <c r="Z663" s="116"/>
    </row>
    <row r="664" spans="1:26" hidden="1" outlineLevel="1">
      <c r="A664">
        <f t="shared" ca="1" si="962"/>
        <v>2</v>
      </c>
      <c r="B664" t="str">
        <f t="shared" ca="1" si="955"/>
        <v>EP3 LPD1 LPS1 LPM3</v>
      </c>
      <c r="C664" s="312">
        <f ca="1">IF($A664&lt;&gt;$A663,1,MOD(C663-1+(COUNTIFS(D$373:$N$373,$A664)=COUNTIFS(D664:$N664,1)),C$372)+1)</f>
        <v>3</v>
      </c>
      <c r="D664" s="310">
        <f ca="1">IF($A664&lt;&gt;D$373,0,IF($A664&lt;&gt;$A663,1,MOD(D663-1+(COUNTIFS(E$373:$N$373,$A664)=COUNTIFS(E664:$N664,1)),D$372)+1))</f>
        <v>0</v>
      </c>
      <c r="E664" s="310">
        <f ca="1">IF($A664&lt;&gt;E$373,0,IF($A664&lt;&gt;$A663,1,MOD(E663-1+(COUNTIFS(F$373:$N$373,$A664)=COUNTIFS(F664:$N664,1)),E$372)+1))</f>
        <v>0</v>
      </c>
      <c r="F664" s="310">
        <f ca="1">IF($A664&lt;&gt;F$373,0,IF($A664&lt;&gt;$A663,1,MOD(F663-1+(COUNTIFS(G$373:$N$373,$A664)=COUNTIFS(G664:$N664,1)),F$372)+1))</f>
        <v>0</v>
      </c>
      <c r="G664" s="310">
        <f ca="1">IF($A664&lt;&gt;G$373,0,IF($A664&lt;&gt;$A663,1,MOD(G663-1+(COUNTIFS(H$373:$N$373,$A664)=COUNTIFS(H664:$N664,1)),G$372)+1))</f>
        <v>1</v>
      </c>
      <c r="H664" s="310">
        <f ca="1">IF($A664&lt;&gt;H$373,0,IF($A664&lt;&gt;$A663,1,MOD(H663-1+(COUNTIFS(I$373:$N$373,$A664)=COUNTIFS(I664:$N664,1)),H$372)+1))</f>
        <v>1</v>
      </c>
      <c r="I664" s="310">
        <f ca="1">IF($A664&lt;&gt;I$373,0,IF($A664&lt;&gt;$A663,1,MOD(I663-1+(COUNTIFS(N$373:$N$373,$A664)=COUNTIFS(N664:$N664,1)),I$372)+1))</f>
        <v>3</v>
      </c>
      <c r="J664" s="310"/>
      <c r="K664" s="310"/>
      <c r="L664" s="310"/>
      <c r="M664" s="310"/>
      <c r="O664">
        <v>290</v>
      </c>
      <c r="P664" s="116">
        <f t="shared" ca="1" si="956"/>
        <v>0.5</v>
      </c>
      <c r="Q664" s="116">
        <f t="shared" ca="1" si="957"/>
        <v>0</v>
      </c>
      <c r="R664" s="116">
        <f t="shared" ca="1" si="958"/>
        <v>0</v>
      </c>
      <c r="S664" s="116">
        <f t="shared" ca="1" si="959"/>
        <v>0</v>
      </c>
      <c r="T664" s="116">
        <v>0</v>
      </c>
      <c r="U664" s="116">
        <f t="shared" ca="1" si="960"/>
        <v>-0.5</v>
      </c>
      <c r="V664" s="116">
        <f t="shared" ca="1" si="961"/>
        <v>0.5</v>
      </c>
      <c r="W664" s="116"/>
      <c r="X664" s="116"/>
      <c r="Y664" s="116"/>
      <c r="Z664" s="116"/>
    </row>
    <row r="665" spans="1:26" hidden="1" outlineLevel="1">
      <c r="A665">
        <f t="shared" ca="1" si="962"/>
        <v>2</v>
      </c>
      <c r="B665" t="str">
        <f t="shared" ca="1" si="955"/>
        <v>EP3 LPD1 LPS2 LPM1</v>
      </c>
      <c r="C665" s="312">
        <f ca="1">IF($A665&lt;&gt;$A664,1,MOD(C664-1+(COUNTIFS(D$373:$N$373,$A665)=COUNTIFS(D665:$N665,1)),C$372)+1)</f>
        <v>3</v>
      </c>
      <c r="D665" s="310">
        <f ca="1">IF($A665&lt;&gt;D$373,0,IF($A665&lt;&gt;$A664,1,MOD(D664-1+(COUNTIFS(E$373:$N$373,$A665)=COUNTIFS(E665:$N665,1)),D$372)+1))</f>
        <v>0</v>
      </c>
      <c r="E665" s="310">
        <f ca="1">IF($A665&lt;&gt;E$373,0,IF($A665&lt;&gt;$A664,1,MOD(E664-1+(COUNTIFS(F$373:$N$373,$A665)=COUNTIFS(F665:$N665,1)),E$372)+1))</f>
        <v>0</v>
      </c>
      <c r="F665" s="310">
        <f ca="1">IF($A665&lt;&gt;F$373,0,IF($A665&lt;&gt;$A664,1,MOD(F664-1+(COUNTIFS(G$373:$N$373,$A665)=COUNTIFS(G665:$N665,1)),F$372)+1))</f>
        <v>0</v>
      </c>
      <c r="G665" s="310">
        <f ca="1">IF($A665&lt;&gt;G$373,0,IF($A665&lt;&gt;$A664,1,MOD(G664-1+(COUNTIFS(H$373:$N$373,$A665)=COUNTIFS(H665:$N665,1)),G$372)+1))</f>
        <v>1</v>
      </c>
      <c r="H665" s="310">
        <f ca="1">IF($A665&lt;&gt;H$373,0,IF($A665&lt;&gt;$A664,1,MOD(H664-1+(COUNTIFS(I$373:$N$373,$A665)=COUNTIFS(I665:$N665,1)),H$372)+1))</f>
        <v>2</v>
      </c>
      <c r="I665" s="310">
        <f ca="1">IF($A665&lt;&gt;I$373,0,IF($A665&lt;&gt;$A664,1,MOD(I664-1+(COUNTIFS(N$373:$N$373,$A665)=COUNTIFS(N665:$N665,1)),I$372)+1))</f>
        <v>1</v>
      </c>
      <c r="J665" s="310"/>
      <c r="K665" s="310"/>
      <c r="L665" s="310"/>
      <c r="M665" s="310"/>
      <c r="O665">
        <v>291</v>
      </c>
      <c r="P665" s="116">
        <f t="shared" ca="1" si="956"/>
        <v>0.5</v>
      </c>
      <c r="Q665" s="116">
        <f t="shared" ca="1" si="957"/>
        <v>0</v>
      </c>
      <c r="R665" s="116">
        <f t="shared" ca="1" si="958"/>
        <v>0</v>
      </c>
      <c r="S665" s="116">
        <f t="shared" ca="1" si="959"/>
        <v>0</v>
      </c>
      <c r="T665" s="116">
        <v>0</v>
      </c>
      <c r="U665" s="116">
        <f t="shared" ca="1" si="960"/>
        <v>0</v>
      </c>
      <c r="V665" s="116">
        <f t="shared" ca="1" si="961"/>
        <v>-0.5</v>
      </c>
      <c r="W665" s="116"/>
      <c r="X665" s="116"/>
      <c r="Y665" s="116"/>
      <c r="Z665" s="116"/>
    </row>
    <row r="666" spans="1:26" hidden="1" outlineLevel="1">
      <c r="A666">
        <f t="shared" ca="1" si="962"/>
        <v>2</v>
      </c>
      <c r="B666" t="str">
        <f t="shared" ca="1" si="955"/>
        <v>EP3 LPD1 LPS2 LPM2</v>
      </c>
      <c r="C666" s="312">
        <f ca="1">IF($A666&lt;&gt;$A665,1,MOD(C665-1+(COUNTIFS(D$373:$N$373,$A666)=COUNTIFS(D666:$N666,1)),C$372)+1)</f>
        <v>3</v>
      </c>
      <c r="D666" s="310">
        <f ca="1">IF($A666&lt;&gt;D$373,0,IF($A666&lt;&gt;$A665,1,MOD(D665-1+(COUNTIFS(E$373:$N$373,$A666)=COUNTIFS(E666:$N666,1)),D$372)+1))</f>
        <v>0</v>
      </c>
      <c r="E666" s="310">
        <f ca="1">IF($A666&lt;&gt;E$373,0,IF($A666&lt;&gt;$A665,1,MOD(E665-1+(COUNTIFS(F$373:$N$373,$A666)=COUNTIFS(F666:$N666,1)),E$372)+1))</f>
        <v>0</v>
      </c>
      <c r="F666" s="310">
        <f ca="1">IF($A666&lt;&gt;F$373,0,IF($A666&lt;&gt;$A665,1,MOD(F665-1+(COUNTIFS(G$373:$N$373,$A666)=COUNTIFS(G666:$N666,1)),F$372)+1))</f>
        <v>0</v>
      </c>
      <c r="G666" s="310">
        <f ca="1">IF($A666&lt;&gt;G$373,0,IF($A666&lt;&gt;$A665,1,MOD(G665-1+(COUNTIFS(H$373:$N$373,$A666)=COUNTIFS(H666:$N666,1)),G$372)+1))</f>
        <v>1</v>
      </c>
      <c r="H666" s="310">
        <f ca="1">IF($A666&lt;&gt;H$373,0,IF($A666&lt;&gt;$A665,1,MOD(H665-1+(COUNTIFS(I$373:$N$373,$A666)=COUNTIFS(I666:$N666,1)),H$372)+1))</f>
        <v>2</v>
      </c>
      <c r="I666" s="310">
        <f ca="1">IF($A666&lt;&gt;I$373,0,IF($A666&lt;&gt;$A665,1,MOD(I665-1+(COUNTIFS(N$373:$N$373,$A666)=COUNTIFS(N666:$N666,1)),I$372)+1))</f>
        <v>2</v>
      </c>
      <c r="J666" s="310"/>
      <c r="K666" s="310"/>
      <c r="L666" s="310"/>
      <c r="M666" s="310"/>
      <c r="O666">
        <v>292</v>
      </c>
      <c r="P666" s="116">
        <f t="shared" ca="1" si="956"/>
        <v>0.5</v>
      </c>
      <c r="Q666" s="116">
        <f t="shared" ca="1" si="957"/>
        <v>0</v>
      </c>
      <c r="R666" s="116">
        <f t="shared" ca="1" si="958"/>
        <v>0</v>
      </c>
      <c r="S666" s="116">
        <f t="shared" ca="1" si="959"/>
        <v>0</v>
      </c>
      <c r="T666" s="116">
        <v>0</v>
      </c>
      <c r="U666" s="116">
        <f t="shared" ca="1" si="960"/>
        <v>0</v>
      </c>
      <c r="V666" s="116">
        <f t="shared" ca="1" si="961"/>
        <v>0</v>
      </c>
      <c r="W666" s="116"/>
      <c r="X666" s="116"/>
      <c r="Y666" s="116"/>
      <c r="Z666" s="116"/>
    </row>
    <row r="667" spans="1:26" hidden="1" outlineLevel="1">
      <c r="A667">
        <f t="shared" ca="1" si="962"/>
        <v>2</v>
      </c>
      <c r="B667" t="str">
        <f t="shared" ca="1" si="955"/>
        <v>EP3 LPD1 LPS2 LPM3</v>
      </c>
      <c r="C667" s="312">
        <f ca="1">IF($A667&lt;&gt;$A666,1,MOD(C666-1+(COUNTIFS(D$373:$N$373,$A667)=COUNTIFS(D667:$N667,1)),C$372)+1)</f>
        <v>3</v>
      </c>
      <c r="D667" s="310">
        <f ca="1">IF($A667&lt;&gt;D$373,0,IF($A667&lt;&gt;$A666,1,MOD(D666-1+(COUNTIFS(E$373:$N$373,$A667)=COUNTIFS(E667:$N667,1)),D$372)+1))</f>
        <v>0</v>
      </c>
      <c r="E667" s="310">
        <f ca="1">IF($A667&lt;&gt;E$373,0,IF($A667&lt;&gt;$A666,1,MOD(E666-1+(COUNTIFS(F$373:$N$373,$A667)=COUNTIFS(F667:$N667,1)),E$372)+1))</f>
        <v>0</v>
      </c>
      <c r="F667" s="310">
        <f ca="1">IF($A667&lt;&gt;F$373,0,IF($A667&lt;&gt;$A666,1,MOD(F666-1+(COUNTIFS(G$373:$N$373,$A667)=COUNTIFS(G667:$N667,1)),F$372)+1))</f>
        <v>0</v>
      </c>
      <c r="G667" s="310">
        <f ca="1">IF($A667&lt;&gt;G$373,0,IF($A667&lt;&gt;$A666,1,MOD(G666-1+(COUNTIFS(H$373:$N$373,$A667)=COUNTIFS(H667:$N667,1)),G$372)+1))</f>
        <v>1</v>
      </c>
      <c r="H667" s="310">
        <f ca="1">IF($A667&lt;&gt;H$373,0,IF($A667&lt;&gt;$A666,1,MOD(H666-1+(COUNTIFS(I$373:$N$373,$A667)=COUNTIFS(I667:$N667,1)),H$372)+1))</f>
        <v>2</v>
      </c>
      <c r="I667" s="310">
        <f ca="1">IF($A667&lt;&gt;I$373,0,IF($A667&lt;&gt;$A666,1,MOD(I666-1+(COUNTIFS(N$373:$N$373,$A667)=COUNTIFS(N667:$N667,1)),I$372)+1))</f>
        <v>3</v>
      </c>
      <c r="J667" s="310"/>
      <c r="K667" s="310"/>
      <c r="L667" s="310"/>
      <c r="M667" s="310"/>
      <c r="O667">
        <v>293</v>
      </c>
      <c r="P667" s="116">
        <f t="shared" ca="1" si="956"/>
        <v>0.5</v>
      </c>
      <c r="Q667" s="116">
        <f t="shared" ca="1" si="957"/>
        <v>0</v>
      </c>
      <c r="R667" s="116">
        <f t="shared" ca="1" si="958"/>
        <v>0</v>
      </c>
      <c r="S667" s="116">
        <f t="shared" ca="1" si="959"/>
        <v>0</v>
      </c>
      <c r="T667" s="116">
        <v>0</v>
      </c>
      <c r="U667" s="116">
        <f t="shared" ca="1" si="960"/>
        <v>0</v>
      </c>
      <c r="V667" s="116">
        <f t="shared" ca="1" si="961"/>
        <v>0.5</v>
      </c>
      <c r="W667" s="116"/>
      <c r="X667" s="116"/>
      <c r="Y667" s="116"/>
      <c r="Z667" s="116"/>
    </row>
    <row r="668" spans="1:26" hidden="1" outlineLevel="1">
      <c r="A668">
        <f t="shared" ca="1" si="962"/>
        <v>2</v>
      </c>
      <c r="B668" t="str">
        <f t="shared" ca="1" si="955"/>
        <v>EP3 LPD1 LPS3 LPM1</v>
      </c>
      <c r="C668" s="312">
        <f ca="1">IF($A668&lt;&gt;$A667,1,MOD(C667-1+(COUNTIFS(D$373:$N$373,$A668)=COUNTIFS(D668:$N668,1)),C$372)+1)</f>
        <v>3</v>
      </c>
      <c r="D668" s="310">
        <f ca="1">IF($A668&lt;&gt;D$373,0,IF($A668&lt;&gt;$A667,1,MOD(D667-1+(COUNTIFS(E$373:$N$373,$A668)=COUNTIFS(E668:$N668,1)),D$372)+1))</f>
        <v>0</v>
      </c>
      <c r="E668" s="310">
        <f ca="1">IF($A668&lt;&gt;E$373,0,IF($A668&lt;&gt;$A667,1,MOD(E667-1+(COUNTIFS(F$373:$N$373,$A668)=COUNTIFS(F668:$N668,1)),E$372)+1))</f>
        <v>0</v>
      </c>
      <c r="F668" s="310">
        <f ca="1">IF($A668&lt;&gt;F$373,0,IF($A668&lt;&gt;$A667,1,MOD(F667-1+(COUNTIFS(G$373:$N$373,$A668)=COUNTIFS(G668:$N668,1)),F$372)+1))</f>
        <v>0</v>
      </c>
      <c r="G668" s="310">
        <f ca="1">IF($A668&lt;&gt;G$373,0,IF($A668&lt;&gt;$A667,1,MOD(G667-1+(COUNTIFS(H$373:$N$373,$A668)=COUNTIFS(H668:$N668,1)),G$372)+1))</f>
        <v>1</v>
      </c>
      <c r="H668" s="310">
        <f ca="1">IF($A668&lt;&gt;H$373,0,IF($A668&lt;&gt;$A667,1,MOD(H667-1+(COUNTIFS(I$373:$N$373,$A668)=COUNTIFS(I668:$N668,1)),H$372)+1))</f>
        <v>3</v>
      </c>
      <c r="I668" s="310">
        <f ca="1">IF($A668&lt;&gt;I$373,0,IF($A668&lt;&gt;$A667,1,MOD(I667-1+(COUNTIFS(N$373:$N$373,$A668)=COUNTIFS(N668:$N668,1)),I$372)+1))</f>
        <v>1</v>
      </c>
      <c r="J668" s="310"/>
      <c r="K668" s="310"/>
      <c r="L668" s="310"/>
      <c r="M668" s="310"/>
      <c r="O668">
        <v>294</v>
      </c>
      <c r="P668" s="116">
        <f t="shared" ca="1" si="956"/>
        <v>0.5</v>
      </c>
      <c r="Q668" s="116">
        <f t="shared" ca="1" si="957"/>
        <v>0</v>
      </c>
      <c r="R668" s="116">
        <f t="shared" ca="1" si="958"/>
        <v>0</v>
      </c>
      <c r="S668" s="116">
        <f t="shared" ca="1" si="959"/>
        <v>0</v>
      </c>
      <c r="T668" s="116">
        <v>0</v>
      </c>
      <c r="U668" s="116">
        <f t="shared" ca="1" si="960"/>
        <v>0.5</v>
      </c>
      <c r="V668" s="116">
        <f t="shared" ca="1" si="961"/>
        <v>-0.5</v>
      </c>
      <c r="W668" s="116"/>
      <c r="X668" s="116"/>
      <c r="Y668" s="116"/>
      <c r="Z668" s="116"/>
    </row>
    <row r="669" spans="1:26" hidden="1" outlineLevel="1">
      <c r="A669">
        <f t="shared" ca="1" si="962"/>
        <v>2</v>
      </c>
      <c r="B669" t="str">
        <f t="shared" ca="1" si="955"/>
        <v>EP3 LPD1 LPS3 LPM2</v>
      </c>
      <c r="C669" s="312">
        <f ca="1">IF($A669&lt;&gt;$A668,1,MOD(C668-1+(COUNTIFS(D$373:$N$373,$A669)=COUNTIFS(D669:$N669,1)),C$372)+1)</f>
        <v>3</v>
      </c>
      <c r="D669" s="310">
        <f ca="1">IF($A669&lt;&gt;D$373,0,IF($A669&lt;&gt;$A668,1,MOD(D668-1+(COUNTIFS(E$373:$N$373,$A669)=COUNTIFS(E669:$N669,1)),D$372)+1))</f>
        <v>0</v>
      </c>
      <c r="E669" s="310">
        <f ca="1">IF($A669&lt;&gt;E$373,0,IF($A669&lt;&gt;$A668,1,MOD(E668-1+(COUNTIFS(F$373:$N$373,$A669)=COUNTIFS(F669:$N669,1)),E$372)+1))</f>
        <v>0</v>
      </c>
      <c r="F669" s="310">
        <f ca="1">IF($A669&lt;&gt;F$373,0,IF($A669&lt;&gt;$A668,1,MOD(F668-1+(COUNTIFS(G$373:$N$373,$A669)=COUNTIFS(G669:$N669,1)),F$372)+1))</f>
        <v>0</v>
      </c>
      <c r="G669" s="310">
        <f ca="1">IF($A669&lt;&gt;G$373,0,IF($A669&lt;&gt;$A668,1,MOD(G668-1+(COUNTIFS(H$373:$N$373,$A669)=COUNTIFS(H669:$N669,1)),G$372)+1))</f>
        <v>1</v>
      </c>
      <c r="H669" s="310">
        <f ca="1">IF($A669&lt;&gt;H$373,0,IF($A669&lt;&gt;$A668,1,MOD(H668-1+(COUNTIFS(I$373:$N$373,$A669)=COUNTIFS(I669:$N669,1)),H$372)+1))</f>
        <v>3</v>
      </c>
      <c r="I669" s="310">
        <f ca="1">IF($A669&lt;&gt;I$373,0,IF($A669&lt;&gt;$A668,1,MOD(I668-1+(COUNTIFS(N$373:$N$373,$A669)=COUNTIFS(N669:$N669,1)),I$372)+1))</f>
        <v>2</v>
      </c>
      <c r="J669" s="310"/>
      <c r="K669" s="310"/>
      <c r="L669" s="310"/>
      <c r="M669" s="310"/>
      <c r="O669">
        <v>295</v>
      </c>
      <c r="P669" s="116">
        <f t="shared" ca="1" si="956"/>
        <v>0.5</v>
      </c>
      <c r="Q669" s="116">
        <f t="shared" ca="1" si="957"/>
        <v>0</v>
      </c>
      <c r="R669" s="116">
        <f t="shared" ca="1" si="958"/>
        <v>0</v>
      </c>
      <c r="S669" s="116">
        <f t="shared" ca="1" si="959"/>
        <v>0</v>
      </c>
      <c r="T669" s="116">
        <v>0</v>
      </c>
      <c r="U669" s="116">
        <f t="shared" ca="1" si="960"/>
        <v>0.5</v>
      </c>
      <c r="V669" s="116">
        <f t="shared" ca="1" si="961"/>
        <v>0</v>
      </c>
      <c r="W669" s="116"/>
      <c r="X669" s="116"/>
      <c r="Y669" s="116"/>
      <c r="Z669" s="116"/>
    </row>
    <row r="670" spans="1:26" hidden="1" outlineLevel="1">
      <c r="A670">
        <f t="shared" ca="1" si="962"/>
        <v>2</v>
      </c>
      <c r="B670" t="str">
        <f t="shared" ca="1" si="955"/>
        <v>EP3 LPD1 LPS3 LPM3</v>
      </c>
      <c r="C670" s="312">
        <f ca="1">IF($A670&lt;&gt;$A669,1,MOD(C669-1+(COUNTIFS(D$373:$N$373,$A670)=COUNTIFS(D670:$N670,1)),C$372)+1)</f>
        <v>3</v>
      </c>
      <c r="D670" s="310">
        <f ca="1">IF($A670&lt;&gt;D$373,0,IF($A670&lt;&gt;$A669,1,MOD(D669-1+(COUNTIFS(E$373:$N$373,$A670)=COUNTIFS(E670:$N670,1)),D$372)+1))</f>
        <v>0</v>
      </c>
      <c r="E670" s="310">
        <f ca="1">IF($A670&lt;&gt;E$373,0,IF($A670&lt;&gt;$A669,1,MOD(E669-1+(COUNTIFS(F$373:$N$373,$A670)=COUNTIFS(F670:$N670,1)),E$372)+1))</f>
        <v>0</v>
      </c>
      <c r="F670" s="310">
        <f ca="1">IF($A670&lt;&gt;F$373,0,IF($A670&lt;&gt;$A669,1,MOD(F669-1+(COUNTIFS(G$373:$N$373,$A670)=COUNTIFS(G670:$N670,1)),F$372)+1))</f>
        <v>0</v>
      </c>
      <c r="G670" s="310">
        <f ca="1">IF($A670&lt;&gt;G$373,0,IF($A670&lt;&gt;$A669,1,MOD(G669-1+(COUNTIFS(H$373:$N$373,$A670)=COUNTIFS(H670:$N670,1)),G$372)+1))</f>
        <v>1</v>
      </c>
      <c r="H670" s="310">
        <f ca="1">IF($A670&lt;&gt;H$373,0,IF($A670&lt;&gt;$A669,1,MOD(H669-1+(COUNTIFS(I$373:$N$373,$A670)=COUNTIFS(I670:$N670,1)),H$372)+1))</f>
        <v>3</v>
      </c>
      <c r="I670" s="310">
        <f ca="1">IF($A670&lt;&gt;I$373,0,IF($A670&lt;&gt;$A669,1,MOD(I669-1+(COUNTIFS(N$373:$N$373,$A670)=COUNTIFS(N670:$N670,1)),I$372)+1))</f>
        <v>3</v>
      </c>
      <c r="J670" s="310"/>
      <c r="K670" s="310"/>
      <c r="L670" s="310"/>
      <c r="M670" s="310"/>
      <c r="O670">
        <v>296</v>
      </c>
      <c r="P670" s="116">
        <f t="shared" ca="1" si="956"/>
        <v>0.5</v>
      </c>
      <c r="Q670" s="116">
        <f t="shared" ca="1" si="957"/>
        <v>0</v>
      </c>
      <c r="R670" s="116">
        <f t="shared" ca="1" si="958"/>
        <v>0</v>
      </c>
      <c r="S670" s="116">
        <f t="shared" ca="1" si="959"/>
        <v>0</v>
      </c>
      <c r="T670" s="116">
        <v>0</v>
      </c>
      <c r="U670" s="116">
        <f t="shared" ca="1" si="960"/>
        <v>0.5</v>
      </c>
      <c r="V670" s="116">
        <f t="shared" ca="1" si="961"/>
        <v>0.5</v>
      </c>
      <c r="W670" s="116"/>
      <c r="X670" s="116"/>
      <c r="Y670" s="116"/>
      <c r="Z670" s="116"/>
    </row>
    <row r="671" spans="1:26" hidden="1" outlineLevel="1">
      <c r="A671">
        <f t="shared" ca="1" si="962"/>
        <v>2</v>
      </c>
      <c r="B671" t="str">
        <f t="shared" ca="1" si="955"/>
        <v>EP1 LPD1 LPS1 LPM1</v>
      </c>
      <c r="C671" s="312">
        <f ca="1">IF($A671&lt;&gt;$A670,1,MOD(C670-1+(COUNTIFS(D$373:$N$373,$A671)=COUNTIFS(D671:$N671,1)),C$372)+1)</f>
        <v>1</v>
      </c>
      <c r="D671" s="310">
        <f ca="1">IF($A671&lt;&gt;D$373,0,IF($A671&lt;&gt;$A670,1,MOD(D670-1+(COUNTIFS(E$373:$N$373,$A671)=COUNTIFS(E671:$N671,1)),D$372)+1))</f>
        <v>0</v>
      </c>
      <c r="E671" s="310">
        <f ca="1">IF($A671&lt;&gt;E$373,0,IF($A671&lt;&gt;$A670,1,MOD(E670-1+(COUNTIFS(F$373:$N$373,$A671)=COUNTIFS(F671:$N671,1)),E$372)+1))</f>
        <v>0</v>
      </c>
      <c r="F671" s="310">
        <f ca="1">IF($A671&lt;&gt;F$373,0,IF($A671&lt;&gt;$A670,1,MOD(F670-1+(COUNTIFS(G$373:$N$373,$A671)=COUNTIFS(G671:$N671,1)),F$372)+1))</f>
        <v>0</v>
      </c>
      <c r="G671" s="310">
        <f ca="1">IF($A671&lt;&gt;G$373,0,IF($A671&lt;&gt;$A670,1,MOD(G670-1+(COUNTIFS(H$373:$N$373,$A671)=COUNTIFS(H671:$N671,1)),G$372)+1))</f>
        <v>1</v>
      </c>
      <c r="H671" s="310">
        <f ca="1">IF($A671&lt;&gt;H$373,0,IF($A671&lt;&gt;$A670,1,MOD(H670-1+(COUNTIFS(I$373:$N$373,$A671)=COUNTIFS(I671:$N671,1)),H$372)+1))</f>
        <v>1</v>
      </c>
      <c r="I671" s="310">
        <f ca="1">IF($A671&lt;&gt;I$373,0,IF($A671&lt;&gt;$A670,1,MOD(I670-1+(COUNTIFS(N$373:$N$373,$A671)=COUNTIFS(N671:$N671,1)),I$372)+1))</f>
        <v>1</v>
      </c>
      <c r="J671" s="310"/>
      <c r="K671" s="310"/>
      <c r="L671" s="310"/>
      <c r="M671" s="310"/>
      <c r="O671">
        <v>297</v>
      </c>
      <c r="P671" s="116">
        <f t="shared" ca="1" si="956"/>
        <v>-0.5</v>
      </c>
      <c r="Q671" s="116">
        <f t="shared" ca="1" si="957"/>
        <v>0</v>
      </c>
      <c r="R671" s="116">
        <f t="shared" ca="1" si="958"/>
        <v>0</v>
      </c>
      <c r="S671" s="116">
        <f t="shared" ca="1" si="959"/>
        <v>0</v>
      </c>
      <c r="T671" s="116">
        <v>0</v>
      </c>
      <c r="U671" s="116">
        <f t="shared" ca="1" si="960"/>
        <v>-0.5</v>
      </c>
      <c r="V671" s="116">
        <f t="shared" ca="1" si="961"/>
        <v>-0.5</v>
      </c>
      <c r="W671" s="116"/>
      <c r="X671" s="116"/>
      <c r="Y671" s="116"/>
      <c r="Z671" s="116"/>
    </row>
    <row r="672" spans="1:26" hidden="1" outlineLevel="1">
      <c r="A672">
        <f t="shared" ca="1" si="962"/>
        <v>2</v>
      </c>
      <c r="B672" t="str">
        <f t="shared" ca="1" si="955"/>
        <v>EP1 LPD1 LPS1 LPM2</v>
      </c>
      <c r="C672" s="312">
        <f ca="1">IF($A672&lt;&gt;$A671,1,MOD(C671-1+(COUNTIFS(D$373:$N$373,$A672)=COUNTIFS(D672:$N672,1)),C$372)+1)</f>
        <v>1</v>
      </c>
      <c r="D672" s="310">
        <f ca="1">IF($A672&lt;&gt;D$373,0,IF($A672&lt;&gt;$A671,1,MOD(D671-1+(COUNTIFS(E$373:$N$373,$A672)=COUNTIFS(E672:$N672,1)),D$372)+1))</f>
        <v>0</v>
      </c>
      <c r="E672" s="310">
        <f ca="1">IF($A672&lt;&gt;E$373,0,IF($A672&lt;&gt;$A671,1,MOD(E671-1+(COUNTIFS(F$373:$N$373,$A672)=COUNTIFS(F672:$N672,1)),E$372)+1))</f>
        <v>0</v>
      </c>
      <c r="F672" s="310">
        <f ca="1">IF($A672&lt;&gt;F$373,0,IF($A672&lt;&gt;$A671,1,MOD(F671-1+(COUNTIFS(G$373:$N$373,$A672)=COUNTIFS(G672:$N672,1)),F$372)+1))</f>
        <v>0</v>
      </c>
      <c r="G672" s="310">
        <f ca="1">IF($A672&lt;&gt;G$373,0,IF($A672&lt;&gt;$A671,1,MOD(G671-1+(COUNTIFS(H$373:$N$373,$A672)=COUNTIFS(H672:$N672,1)),G$372)+1))</f>
        <v>1</v>
      </c>
      <c r="H672" s="310">
        <f ca="1">IF($A672&lt;&gt;H$373,0,IF($A672&lt;&gt;$A671,1,MOD(H671-1+(COUNTIFS(I$373:$N$373,$A672)=COUNTIFS(I672:$N672,1)),H$372)+1))</f>
        <v>1</v>
      </c>
      <c r="I672" s="310">
        <f ca="1">IF($A672&lt;&gt;I$373,0,IF($A672&lt;&gt;$A671,1,MOD(I671-1+(COUNTIFS(N$373:$N$373,$A672)=COUNTIFS(N672:$N672,1)),I$372)+1))</f>
        <v>2</v>
      </c>
      <c r="J672" s="310"/>
      <c r="K672" s="310"/>
      <c r="L672" s="310"/>
      <c r="M672" s="310"/>
      <c r="O672">
        <v>298</v>
      </c>
      <c r="P672" s="116">
        <f t="shared" ca="1" si="956"/>
        <v>-0.5</v>
      </c>
      <c r="Q672" s="116">
        <f t="shared" ca="1" si="957"/>
        <v>0</v>
      </c>
      <c r="R672" s="116">
        <f t="shared" ca="1" si="958"/>
        <v>0</v>
      </c>
      <c r="S672" s="116">
        <f t="shared" ca="1" si="959"/>
        <v>0</v>
      </c>
      <c r="T672" s="116">
        <v>0</v>
      </c>
      <c r="U672" s="116">
        <f t="shared" ca="1" si="960"/>
        <v>-0.5</v>
      </c>
      <c r="V672" s="116">
        <f t="shared" ca="1" si="961"/>
        <v>0</v>
      </c>
      <c r="W672" s="116"/>
      <c r="X672" s="116"/>
      <c r="Y672" s="116"/>
      <c r="Z672" s="116"/>
    </row>
    <row r="673" spans="1:26" hidden="1" outlineLevel="1">
      <c r="A673">
        <f t="shared" ca="1" si="962"/>
        <v>2</v>
      </c>
      <c r="B673" t="str">
        <f t="shared" ca="1" si="955"/>
        <v>EP1 LPD1 LPS1 LPM3</v>
      </c>
      <c r="C673" s="312">
        <f ca="1">IF($A673&lt;&gt;$A672,1,MOD(C672-1+(COUNTIFS(D$373:$N$373,$A673)=COUNTIFS(D673:$N673,1)),C$372)+1)</f>
        <v>1</v>
      </c>
      <c r="D673" s="310">
        <f ca="1">IF($A673&lt;&gt;D$373,0,IF($A673&lt;&gt;$A672,1,MOD(D672-1+(COUNTIFS(E$373:$N$373,$A673)=COUNTIFS(E673:$N673,1)),D$372)+1))</f>
        <v>0</v>
      </c>
      <c r="E673" s="310">
        <f ca="1">IF($A673&lt;&gt;E$373,0,IF($A673&lt;&gt;$A672,1,MOD(E672-1+(COUNTIFS(F$373:$N$373,$A673)=COUNTIFS(F673:$N673,1)),E$372)+1))</f>
        <v>0</v>
      </c>
      <c r="F673" s="310">
        <f ca="1">IF($A673&lt;&gt;F$373,0,IF($A673&lt;&gt;$A672,1,MOD(F672-1+(COUNTIFS(G$373:$N$373,$A673)=COUNTIFS(G673:$N673,1)),F$372)+1))</f>
        <v>0</v>
      </c>
      <c r="G673" s="310">
        <f ca="1">IF($A673&lt;&gt;G$373,0,IF($A673&lt;&gt;$A672,1,MOD(G672-1+(COUNTIFS(H$373:$N$373,$A673)=COUNTIFS(H673:$N673,1)),G$372)+1))</f>
        <v>1</v>
      </c>
      <c r="H673" s="310">
        <f ca="1">IF($A673&lt;&gt;H$373,0,IF($A673&lt;&gt;$A672,1,MOD(H672-1+(COUNTIFS(I$373:$N$373,$A673)=COUNTIFS(I673:$N673,1)),H$372)+1))</f>
        <v>1</v>
      </c>
      <c r="I673" s="310">
        <f ca="1">IF($A673&lt;&gt;I$373,0,IF($A673&lt;&gt;$A672,1,MOD(I672-1+(COUNTIFS(N$373:$N$373,$A673)=COUNTIFS(N673:$N673,1)),I$372)+1))</f>
        <v>3</v>
      </c>
      <c r="J673" s="310"/>
      <c r="K673" s="310"/>
      <c r="L673" s="310"/>
      <c r="M673" s="310"/>
      <c r="O673">
        <v>299</v>
      </c>
      <c r="P673" s="116">
        <f t="shared" ca="1" si="956"/>
        <v>-0.5</v>
      </c>
      <c r="Q673" s="116">
        <f t="shared" ca="1" si="957"/>
        <v>0</v>
      </c>
      <c r="R673" s="116">
        <f t="shared" ca="1" si="958"/>
        <v>0</v>
      </c>
      <c r="S673" s="116">
        <f t="shared" ca="1" si="959"/>
        <v>0</v>
      </c>
      <c r="T673" s="116">
        <v>0</v>
      </c>
      <c r="U673" s="116">
        <f t="shared" ca="1" si="960"/>
        <v>-0.5</v>
      </c>
      <c r="V673" s="116">
        <f t="shared" ca="1" si="961"/>
        <v>0.5</v>
      </c>
      <c r="W673" s="116"/>
      <c r="X673" s="116"/>
      <c r="Y673" s="116"/>
      <c r="Z673" s="116"/>
    </row>
    <row r="674" spans="1:26" hidden="1" outlineLevel="1">
      <c r="A674">
        <f t="shared" ca="1" si="962"/>
        <v>2</v>
      </c>
      <c r="B674" t="str">
        <f t="shared" ca="1" si="955"/>
        <v>EP1 LPD1 LPS2 LPM1</v>
      </c>
      <c r="C674" s="312">
        <f ca="1">IF($A674&lt;&gt;$A673,1,MOD(C673-1+(COUNTIFS(D$373:$N$373,$A674)=COUNTIFS(D674:$N674,1)),C$372)+1)</f>
        <v>1</v>
      </c>
      <c r="D674" s="310">
        <f ca="1">IF($A674&lt;&gt;D$373,0,IF($A674&lt;&gt;$A673,1,MOD(D673-1+(COUNTIFS(E$373:$N$373,$A674)=COUNTIFS(E674:$N674,1)),D$372)+1))</f>
        <v>0</v>
      </c>
      <c r="E674" s="310">
        <f ca="1">IF($A674&lt;&gt;E$373,0,IF($A674&lt;&gt;$A673,1,MOD(E673-1+(COUNTIFS(F$373:$N$373,$A674)=COUNTIFS(F674:$N674,1)),E$372)+1))</f>
        <v>0</v>
      </c>
      <c r="F674" s="310">
        <f ca="1">IF($A674&lt;&gt;F$373,0,IF($A674&lt;&gt;$A673,1,MOD(F673-1+(COUNTIFS(G$373:$N$373,$A674)=COUNTIFS(G674:$N674,1)),F$372)+1))</f>
        <v>0</v>
      </c>
      <c r="G674" s="310">
        <f ca="1">IF($A674&lt;&gt;G$373,0,IF($A674&lt;&gt;$A673,1,MOD(G673-1+(COUNTIFS(H$373:$N$373,$A674)=COUNTIFS(H674:$N674,1)),G$372)+1))</f>
        <v>1</v>
      </c>
      <c r="H674" s="310">
        <f ca="1">IF($A674&lt;&gt;H$373,0,IF($A674&lt;&gt;$A673,1,MOD(H673-1+(COUNTIFS(I$373:$N$373,$A674)=COUNTIFS(I674:$N674,1)),H$372)+1))</f>
        <v>2</v>
      </c>
      <c r="I674" s="310">
        <f ca="1">IF($A674&lt;&gt;I$373,0,IF($A674&lt;&gt;$A673,1,MOD(I673-1+(COUNTIFS(N$373:$N$373,$A674)=COUNTIFS(N674:$N674,1)),I$372)+1))</f>
        <v>1</v>
      </c>
      <c r="J674" s="310"/>
      <c r="K674" s="310"/>
      <c r="L674" s="310"/>
      <c r="M674" s="310"/>
      <c r="O674">
        <v>300</v>
      </c>
      <c r="P674" s="116">
        <f t="shared" ca="1" si="956"/>
        <v>-0.5</v>
      </c>
      <c r="Q674" s="116">
        <f t="shared" ca="1" si="957"/>
        <v>0</v>
      </c>
      <c r="R674" s="116">
        <f t="shared" ca="1" si="958"/>
        <v>0</v>
      </c>
      <c r="S674" s="116">
        <f t="shared" ca="1" si="959"/>
        <v>0</v>
      </c>
      <c r="T674" s="116">
        <v>0</v>
      </c>
      <c r="U674" s="116">
        <f t="shared" ca="1" si="960"/>
        <v>0</v>
      </c>
      <c r="V674" s="116">
        <f t="shared" ca="1" si="961"/>
        <v>-0.5</v>
      </c>
      <c r="W674" s="116"/>
      <c r="X674" s="116"/>
      <c r="Y674" s="116"/>
      <c r="Z674" s="116"/>
    </row>
    <row r="675" spans="1:26" hidden="1" outlineLevel="1">
      <c r="A675">
        <f t="shared" ca="1" si="962"/>
        <v>2</v>
      </c>
      <c r="B675" t="str">
        <f t="shared" ca="1" si="955"/>
        <v>EP1 LPD1 LPS2 LPM2</v>
      </c>
      <c r="C675" s="312">
        <f ca="1">IF($A675&lt;&gt;$A674,1,MOD(C674-1+(COUNTIFS(D$373:$N$373,$A675)=COUNTIFS(D675:$N675,1)),C$372)+1)</f>
        <v>1</v>
      </c>
      <c r="D675" s="310">
        <f ca="1">IF($A675&lt;&gt;D$373,0,IF($A675&lt;&gt;$A674,1,MOD(D674-1+(COUNTIFS(E$373:$N$373,$A675)=COUNTIFS(E675:$N675,1)),D$372)+1))</f>
        <v>0</v>
      </c>
      <c r="E675" s="310">
        <f ca="1">IF($A675&lt;&gt;E$373,0,IF($A675&lt;&gt;$A674,1,MOD(E674-1+(COUNTIFS(F$373:$N$373,$A675)=COUNTIFS(F675:$N675,1)),E$372)+1))</f>
        <v>0</v>
      </c>
      <c r="F675" s="310">
        <f ca="1">IF($A675&lt;&gt;F$373,0,IF($A675&lt;&gt;$A674,1,MOD(F674-1+(COUNTIFS(G$373:$N$373,$A675)=COUNTIFS(G675:$N675,1)),F$372)+1))</f>
        <v>0</v>
      </c>
      <c r="G675" s="310">
        <f ca="1">IF($A675&lt;&gt;G$373,0,IF($A675&lt;&gt;$A674,1,MOD(G674-1+(COUNTIFS(H$373:$N$373,$A675)=COUNTIFS(H675:$N675,1)),G$372)+1))</f>
        <v>1</v>
      </c>
      <c r="H675" s="310">
        <f ca="1">IF($A675&lt;&gt;H$373,0,IF($A675&lt;&gt;$A674,1,MOD(H674-1+(COUNTIFS(I$373:$N$373,$A675)=COUNTIFS(I675:$N675,1)),H$372)+1))</f>
        <v>2</v>
      </c>
      <c r="I675" s="310">
        <f ca="1">IF($A675&lt;&gt;I$373,0,IF($A675&lt;&gt;$A674,1,MOD(I674-1+(COUNTIFS(N$373:$N$373,$A675)=COUNTIFS(N675:$N675,1)),I$372)+1))</f>
        <v>2</v>
      </c>
      <c r="J675" s="310"/>
      <c r="K675" s="310"/>
      <c r="L675" s="310"/>
      <c r="M675" s="310"/>
      <c r="O675">
        <v>301</v>
      </c>
      <c r="P675" s="116">
        <f t="shared" ca="1" si="956"/>
        <v>-0.5</v>
      </c>
      <c r="Q675" s="116">
        <f t="shared" ca="1" si="957"/>
        <v>0</v>
      </c>
      <c r="R675" s="116">
        <f t="shared" ca="1" si="958"/>
        <v>0</v>
      </c>
      <c r="S675" s="116">
        <f t="shared" ca="1" si="959"/>
        <v>0</v>
      </c>
      <c r="T675" s="116">
        <v>0</v>
      </c>
      <c r="U675" s="116">
        <f t="shared" ca="1" si="960"/>
        <v>0</v>
      </c>
      <c r="V675" s="116">
        <f t="shared" ca="1" si="961"/>
        <v>0</v>
      </c>
      <c r="W675" s="116"/>
      <c r="X675" s="116"/>
      <c r="Y675" s="116"/>
      <c r="Z675" s="116"/>
    </row>
    <row r="676" spans="1:26" hidden="1" outlineLevel="1">
      <c r="A676">
        <f t="shared" ca="1" si="962"/>
        <v>2</v>
      </c>
      <c r="B676" t="str">
        <f t="shared" ca="1" si="955"/>
        <v>EP1 LPD1 LPS2 LPM3</v>
      </c>
      <c r="C676" s="312">
        <f ca="1">IF($A676&lt;&gt;$A675,1,MOD(C675-1+(COUNTIFS(D$373:$N$373,$A676)=COUNTIFS(D676:$N676,1)),C$372)+1)</f>
        <v>1</v>
      </c>
      <c r="D676" s="310">
        <f ca="1">IF($A676&lt;&gt;D$373,0,IF($A676&lt;&gt;$A675,1,MOD(D675-1+(COUNTIFS(E$373:$N$373,$A676)=COUNTIFS(E676:$N676,1)),D$372)+1))</f>
        <v>0</v>
      </c>
      <c r="E676" s="310">
        <f ca="1">IF($A676&lt;&gt;E$373,0,IF($A676&lt;&gt;$A675,1,MOD(E675-1+(COUNTIFS(F$373:$N$373,$A676)=COUNTIFS(F676:$N676,1)),E$372)+1))</f>
        <v>0</v>
      </c>
      <c r="F676" s="310">
        <f ca="1">IF($A676&lt;&gt;F$373,0,IF($A676&lt;&gt;$A675,1,MOD(F675-1+(COUNTIFS(G$373:$N$373,$A676)=COUNTIFS(G676:$N676,1)),F$372)+1))</f>
        <v>0</v>
      </c>
      <c r="G676" s="310">
        <f ca="1">IF($A676&lt;&gt;G$373,0,IF($A676&lt;&gt;$A675,1,MOD(G675-1+(COUNTIFS(H$373:$N$373,$A676)=COUNTIFS(H676:$N676,1)),G$372)+1))</f>
        <v>1</v>
      </c>
      <c r="H676" s="310">
        <f ca="1">IF($A676&lt;&gt;H$373,0,IF($A676&lt;&gt;$A675,1,MOD(H675-1+(COUNTIFS(I$373:$N$373,$A676)=COUNTIFS(I676:$N676,1)),H$372)+1))</f>
        <v>2</v>
      </c>
      <c r="I676" s="310">
        <f ca="1">IF($A676&lt;&gt;I$373,0,IF($A676&lt;&gt;$A675,1,MOD(I675-1+(COUNTIFS(N$373:$N$373,$A676)=COUNTIFS(N676:$N676,1)),I$372)+1))</f>
        <v>3</v>
      </c>
      <c r="J676" s="310"/>
      <c r="K676" s="310"/>
      <c r="L676" s="310"/>
      <c r="M676" s="310"/>
      <c r="O676">
        <v>302</v>
      </c>
      <c r="P676" s="116">
        <f t="shared" ca="1" si="956"/>
        <v>-0.5</v>
      </c>
      <c r="Q676" s="116">
        <f t="shared" ca="1" si="957"/>
        <v>0</v>
      </c>
      <c r="R676" s="116">
        <f t="shared" ca="1" si="958"/>
        <v>0</v>
      </c>
      <c r="S676" s="116">
        <f t="shared" ca="1" si="959"/>
        <v>0</v>
      </c>
      <c r="T676" s="116">
        <v>0</v>
      </c>
      <c r="U676" s="116">
        <f t="shared" ca="1" si="960"/>
        <v>0</v>
      </c>
      <c r="V676" s="116">
        <f t="shared" ca="1" si="961"/>
        <v>0.5</v>
      </c>
      <c r="W676" s="116"/>
      <c r="X676" s="116"/>
      <c r="Y676" s="116"/>
      <c r="Z676" s="116"/>
    </row>
    <row r="677" spans="1:26" hidden="1" outlineLevel="1">
      <c r="A677">
        <f t="shared" ca="1" si="962"/>
        <v>2</v>
      </c>
      <c r="B677" t="str">
        <f t="shared" ca="1" si="955"/>
        <v>EP1 LPD1 LPS3 LPM1</v>
      </c>
      <c r="C677" s="312">
        <f ca="1">IF($A677&lt;&gt;$A676,1,MOD(C676-1+(COUNTIFS(D$373:$N$373,$A677)=COUNTIFS(D677:$N677,1)),C$372)+1)</f>
        <v>1</v>
      </c>
      <c r="D677" s="310">
        <f ca="1">IF($A677&lt;&gt;D$373,0,IF($A677&lt;&gt;$A676,1,MOD(D676-1+(COUNTIFS(E$373:$N$373,$A677)=COUNTIFS(E677:$N677,1)),D$372)+1))</f>
        <v>0</v>
      </c>
      <c r="E677" s="310">
        <f ca="1">IF($A677&lt;&gt;E$373,0,IF($A677&lt;&gt;$A676,1,MOD(E676-1+(COUNTIFS(F$373:$N$373,$A677)=COUNTIFS(F677:$N677,1)),E$372)+1))</f>
        <v>0</v>
      </c>
      <c r="F677" s="310">
        <f ca="1">IF($A677&lt;&gt;F$373,0,IF($A677&lt;&gt;$A676,1,MOD(F676-1+(COUNTIFS(G$373:$N$373,$A677)=COUNTIFS(G677:$N677,1)),F$372)+1))</f>
        <v>0</v>
      </c>
      <c r="G677" s="310">
        <f ca="1">IF($A677&lt;&gt;G$373,0,IF($A677&lt;&gt;$A676,1,MOD(G676-1+(COUNTIFS(H$373:$N$373,$A677)=COUNTIFS(H677:$N677,1)),G$372)+1))</f>
        <v>1</v>
      </c>
      <c r="H677" s="310">
        <f ca="1">IF($A677&lt;&gt;H$373,0,IF($A677&lt;&gt;$A676,1,MOD(H676-1+(COUNTIFS(I$373:$N$373,$A677)=COUNTIFS(I677:$N677,1)),H$372)+1))</f>
        <v>3</v>
      </c>
      <c r="I677" s="310">
        <f ca="1">IF($A677&lt;&gt;I$373,0,IF($A677&lt;&gt;$A676,1,MOD(I676-1+(COUNTIFS(N$373:$N$373,$A677)=COUNTIFS(N677:$N677,1)),I$372)+1))</f>
        <v>1</v>
      </c>
      <c r="J677" s="310"/>
      <c r="K677" s="310"/>
      <c r="L677" s="310"/>
      <c r="M677" s="310"/>
      <c r="O677">
        <v>303</v>
      </c>
      <c r="P677" s="116">
        <f t="shared" ca="1" si="956"/>
        <v>-0.5</v>
      </c>
      <c r="Q677" s="116">
        <f t="shared" ca="1" si="957"/>
        <v>0</v>
      </c>
      <c r="R677" s="116">
        <f t="shared" ca="1" si="958"/>
        <v>0</v>
      </c>
      <c r="S677" s="116">
        <f t="shared" ca="1" si="959"/>
        <v>0</v>
      </c>
      <c r="T677" s="116">
        <v>0</v>
      </c>
      <c r="U677" s="116">
        <f t="shared" ca="1" si="960"/>
        <v>0.5</v>
      </c>
      <c r="V677" s="116">
        <f t="shared" ca="1" si="961"/>
        <v>-0.5</v>
      </c>
      <c r="W677" s="116"/>
      <c r="X677" s="116"/>
      <c r="Y677" s="116"/>
      <c r="Z677" s="116"/>
    </row>
    <row r="678" spans="1:26" hidden="1" outlineLevel="1">
      <c r="A678">
        <f t="shared" ca="1" si="962"/>
        <v>2</v>
      </c>
      <c r="B678" t="str">
        <f t="shared" ca="1" si="955"/>
        <v>EP1 LPD1 LPS3 LPM2</v>
      </c>
      <c r="C678" s="312">
        <f ca="1">IF($A678&lt;&gt;$A677,1,MOD(C677-1+(COUNTIFS(D$373:$N$373,$A678)=COUNTIFS(D678:$N678,1)),C$372)+1)</f>
        <v>1</v>
      </c>
      <c r="D678" s="310">
        <f ca="1">IF($A678&lt;&gt;D$373,0,IF($A678&lt;&gt;$A677,1,MOD(D677-1+(COUNTIFS(E$373:$N$373,$A678)=COUNTIFS(E678:$N678,1)),D$372)+1))</f>
        <v>0</v>
      </c>
      <c r="E678" s="310">
        <f ca="1">IF($A678&lt;&gt;E$373,0,IF($A678&lt;&gt;$A677,1,MOD(E677-1+(COUNTIFS(F$373:$N$373,$A678)=COUNTIFS(F678:$N678,1)),E$372)+1))</f>
        <v>0</v>
      </c>
      <c r="F678" s="310">
        <f ca="1">IF($A678&lt;&gt;F$373,0,IF($A678&lt;&gt;$A677,1,MOD(F677-1+(COUNTIFS(G$373:$N$373,$A678)=COUNTIFS(G678:$N678,1)),F$372)+1))</f>
        <v>0</v>
      </c>
      <c r="G678" s="310">
        <f ca="1">IF($A678&lt;&gt;G$373,0,IF($A678&lt;&gt;$A677,1,MOD(G677-1+(COUNTIFS(H$373:$N$373,$A678)=COUNTIFS(H678:$N678,1)),G$372)+1))</f>
        <v>1</v>
      </c>
      <c r="H678" s="310">
        <f ca="1">IF($A678&lt;&gt;H$373,0,IF($A678&lt;&gt;$A677,1,MOD(H677-1+(COUNTIFS(I$373:$N$373,$A678)=COUNTIFS(I678:$N678,1)),H$372)+1))</f>
        <v>3</v>
      </c>
      <c r="I678" s="310">
        <f ca="1">IF($A678&lt;&gt;I$373,0,IF($A678&lt;&gt;$A677,1,MOD(I677-1+(COUNTIFS(N$373:$N$373,$A678)=COUNTIFS(N678:$N678,1)),I$372)+1))</f>
        <v>2</v>
      </c>
      <c r="J678" s="310"/>
      <c r="K678" s="310"/>
      <c r="L678" s="310"/>
      <c r="M678" s="310"/>
      <c r="O678">
        <v>304</v>
      </c>
      <c r="P678" s="116">
        <f t="shared" ca="1" si="956"/>
        <v>-0.5</v>
      </c>
      <c r="Q678" s="116">
        <f t="shared" ca="1" si="957"/>
        <v>0</v>
      </c>
      <c r="R678" s="116">
        <f t="shared" ca="1" si="958"/>
        <v>0</v>
      </c>
      <c r="S678" s="116">
        <f t="shared" ca="1" si="959"/>
        <v>0</v>
      </c>
      <c r="T678" s="116">
        <v>0</v>
      </c>
      <c r="U678" s="116">
        <f t="shared" ca="1" si="960"/>
        <v>0.5</v>
      </c>
      <c r="V678" s="116">
        <f t="shared" ca="1" si="961"/>
        <v>0</v>
      </c>
      <c r="W678" s="116"/>
      <c r="X678" s="116"/>
      <c r="Y678" s="116"/>
      <c r="Z678" s="116"/>
    </row>
    <row r="679" spans="1:26" hidden="1" outlineLevel="1">
      <c r="A679">
        <f t="shared" ca="1" si="962"/>
        <v>2</v>
      </c>
      <c r="B679" t="str">
        <f t="shared" ca="1" si="955"/>
        <v>EP1 LPD1 LPS3 LPM3</v>
      </c>
      <c r="C679" s="312">
        <f ca="1">IF($A679&lt;&gt;$A678,1,MOD(C678-1+(COUNTIFS(D$373:$N$373,$A679)=COUNTIFS(D679:$N679,1)),C$372)+1)</f>
        <v>1</v>
      </c>
      <c r="D679" s="310">
        <f ca="1">IF($A679&lt;&gt;D$373,0,IF($A679&lt;&gt;$A678,1,MOD(D678-1+(COUNTIFS(E$373:$N$373,$A679)=COUNTIFS(E679:$N679,1)),D$372)+1))</f>
        <v>0</v>
      </c>
      <c r="E679" s="310">
        <f ca="1">IF($A679&lt;&gt;E$373,0,IF($A679&lt;&gt;$A678,1,MOD(E678-1+(COUNTIFS(F$373:$N$373,$A679)=COUNTIFS(F679:$N679,1)),E$372)+1))</f>
        <v>0</v>
      </c>
      <c r="F679" s="310">
        <f ca="1">IF($A679&lt;&gt;F$373,0,IF($A679&lt;&gt;$A678,1,MOD(F678-1+(COUNTIFS(G$373:$N$373,$A679)=COUNTIFS(G679:$N679,1)),F$372)+1))</f>
        <v>0</v>
      </c>
      <c r="G679" s="310">
        <f ca="1">IF($A679&lt;&gt;G$373,0,IF($A679&lt;&gt;$A678,1,MOD(G678-1+(COUNTIFS(H$373:$N$373,$A679)=COUNTIFS(H679:$N679,1)),G$372)+1))</f>
        <v>1</v>
      </c>
      <c r="H679" s="310">
        <f ca="1">IF($A679&lt;&gt;H$373,0,IF($A679&lt;&gt;$A678,1,MOD(H678-1+(COUNTIFS(I$373:$N$373,$A679)=COUNTIFS(I679:$N679,1)),H$372)+1))</f>
        <v>3</v>
      </c>
      <c r="I679" s="310">
        <f ca="1">IF($A679&lt;&gt;I$373,0,IF($A679&lt;&gt;$A678,1,MOD(I678-1+(COUNTIFS(N$373:$N$373,$A679)=COUNTIFS(N679:$N679,1)),I$372)+1))</f>
        <v>3</v>
      </c>
      <c r="J679" s="310"/>
      <c r="K679" s="310"/>
      <c r="L679" s="310"/>
      <c r="M679" s="310"/>
      <c r="O679">
        <v>305</v>
      </c>
      <c r="P679" s="116">
        <f t="shared" ca="1" si="956"/>
        <v>-0.5</v>
      </c>
      <c r="Q679" s="116">
        <f t="shared" ca="1" si="957"/>
        <v>0</v>
      </c>
      <c r="R679" s="116">
        <f t="shared" ca="1" si="958"/>
        <v>0</v>
      </c>
      <c r="S679" s="116">
        <f t="shared" ca="1" si="959"/>
        <v>0</v>
      </c>
      <c r="T679" s="116">
        <v>0</v>
      </c>
      <c r="U679" s="116">
        <f t="shared" ca="1" si="960"/>
        <v>0.5</v>
      </c>
      <c r="V679" s="116">
        <f t="shared" ca="1" si="961"/>
        <v>0.5</v>
      </c>
      <c r="W679" s="116"/>
      <c r="X679" s="116"/>
      <c r="Y679" s="116"/>
      <c r="Z679" s="116"/>
    </row>
    <row r="680" spans="1:26" hidden="1" outlineLevel="1">
      <c r="A680">
        <f t="shared" ca="1" si="962"/>
        <v>2</v>
      </c>
      <c r="B680" t="str">
        <f t="shared" ca="1" si="955"/>
        <v>EP2 LPD1 LPS1 LPM1</v>
      </c>
      <c r="C680" s="312">
        <f ca="1">IF($A680&lt;&gt;$A679,1,MOD(C679-1+(COUNTIFS(D$373:$N$373,$A680)=COUNTIFS(D680:$N680,1)),C$372)+1)</f>
        <v>2</v>
      </c>
      <c r="D680" s="310">
        <f ca="1">IF($A680&lt;&gt;D$373,0,IF($A680&lt;&gt;$A679,1,MOD(D679-1+(COUNTIFS(E$373:$N$373,$A680)=COUNTIFS(E680:$N680,1)),D$372)+1))</f>
        <v>0</v>
      </c>
      <c r="E680" s="310">
        <f ca="1">IF($A680&lt;&gt;E$373,0,IF($A680&lt;&gt;$A679,1,MOD(E679-1+(COUNTIFS(F$373:$N$373,$A680)=COUNTIFS(F680:$N680,1)),E$372)+1))</f>
        <v>0</v>
      </c>
      <c r="F680" s="310">
        <f ca="1">IF($A680&lt;&gt;F$373,0,IF($A680&lt;&gt;$A679,1,MOD(F679-1+(COUNTIFS(G$373:$N$373,$A680)=COUNTIFS(G680:$N680,1)),F$372)+1))</f>
        <v>0</v>
      </c>
      <c r="G680" s="310">
        <f ca="1">IF($A680&lt;&gt;G$373,0,IF($A680&lt;&gt;$A679,1,MOD(G679-1+(COUNTIFS(H$373:$N$373,$A680)=COUNTIFS(H680:$N680,1)),G$372)+1))</f>
        <v>1</v>
      </c>
      <c r="H680" s="310">
        <f ca="1">IF($A680&lt;&gt;H$373,0,IF($A680&lt;&gt;$A679,1,MOD(H679-1+(COUNTIFS(I$373:$N$373,$A680)=COUNTIFS(I680:$N680,1)),H$372)+1))</f>
        <v>1</v>
      </c>
      <c r="I680" s="310">
        <f ca="1">IF($A680&lt;&gt;I$373,0,IF($A680&lt;&gt;$A679,1,MOD(I679-1+(COUNTIFS(N$373:$N$373,$A680)=COUNTIFS(N680:$N680,1)),I$372)+1))</f>
        <v>1</v>
      </c>
      <c r="J680" s="310"/>
      <c r="K680" s="310"/>
      <c r="L680" s="310"/>
      <c r="M680" s="310"/>
      <c r="O680">
        <v>306</v>
      </c>
      <c r="P680" s="116">
        <f t="shared" ca="1" si="956"/>
        <v>0</v>
      </c>
      <c r="Q680" s="116">
        <f t="shared" ca="1" si="957"/>
        <v>0</v>
      </c>
      <c r="R680" s="116">
        <f t="shared" ca="1" si="958"/>
        <v>0</v>
      </c>
      <c r="S680" s="116">
        <f t="shared" ca="1" si="959"/>
        <v>0</v>
      </c>
      <c r="T680" s="116">
        <v>0</v>
      </c>
      <c r="U680" s="116">
        <f t="shared" ca="1" si="960"/>
        <v>-0.5</v>
      </c>
      <c r="V680" s="116">
        <f t="shared" ca="1" si="961"/>
        <v>-0.5</v>
      </c>
      <c r="W680" s="116"/>
      <c r="X680" s="116"/>
      <c r="Y680" s="116"/>
      <c r="Z680" s="116"/>
    </row>
    <row r="681" spans="1:26" hidden="1" outlineLevel="1">
      <c r="A681">
        <f t="shared" ca="1" si="962"/>
        <v>2</v>
      </c>
      <c r="B681" t="str">
        <f t="shared" ca="1" si="955"/>
        <v>EP2 LPD1 LPS1 LPM2</v>
      </c>
      <c r="C681" s="312">
        <f ca="1">IF($A681&lt;&gt;$A680,1,MOD(C680-1+(COUNTIFS(D$373:$N$373,$A681)=COUNTIFS(D681:$N681,1)),C$372)+1)</f>
        <v>2</v>
      </c>
      <c r="D681" s="310">
        <f ca="1">IF($A681&lt;&gt;D$373,0,IF($A681&lt;&gt;$A680,1,MOD(D680-1+(COUNTIFS(E$373:$N$373,$A681)=COUNTIFS(E681:$N681,1)),D$372)+1))</f>
        <v>0</v>
      </c>
      <c r="E681" s="310">
        <f ca="1">IF($A681&lt;&gt;E$373,0,IF($A681&lt;&gt;$A680,1,MOD(E680-1+(COUNTIFS(F$373:$N$373,$A681)=COUNTIFS(F681:$N681,1)),E$372)+1))</f>
        <v>0</v>
      </c>
      <c r="F681" s="310">
        <f ca="1">IF($A681&lt;&gt;F$373,0,IF($A681&lt;&gt;$A680,1,MOD(F680-1+(COUNTIFS(G$373:$N$373,$A681)=COUNTIFS(G681:$N681,1)),F$372)+1))</f>
        <v>0</v>
      </c>
      <c r="G681" s="310">
        <f ca="1">IF($A681&lt;&gt;G$373,0,IF($A681&lt;&gt;$A680,1,MOD(G680-1+(COUNTIFS(H$373:$N$373,$A681)=COUNTIFS(H681:$N681,1)),G$372)+1))</f>
        <v>1</v>
      </c>
      <c r="H681" s="310">
        <f ca="1">IF($A681&lt;&gt;H$373,0,IF($A681&lt;&gt;$A680,1,MOD(H680-1+(COUNTIFS(I$373:$N$373,$A681)=COUNTIFS(I681:$N681,1)),H$372)+1))</f>
        <v>1</v>
      </c>
      <c r="I681" s="310">
        <f ca="1">IF($A681&lt;&gt;I$373,0,IF($A681&lt;&gt;$A680,1,MOD(I680-1+(COUNTIFS(N$373:$N$373,$A681)=COUNTIFS(N681:$N681,1)),I$372)+1))</f>
        <v>2</v>
      </c>
      <c r="J681" s="310"/>
      <c r="K681" s="310"/>
      <c r="L681" s="310"/>
      <c r="M681" s="310"/>
      <c r="O681">
        <v>307</v>
      </c>
      <c r="P681" s="116">
        <f t="shared" ca="1" si="956"/>
        <v>0</v>
      </c>
      <c r="Q681" s="116">
        <f t="shared" ca="1" si="957"/>
        <v>0</v>
      </c>
      <c r="R681" s="116">
        <f t="shared" ca="1" si="958"/>
        <v>0</v>
      </c>
      <c r="S681" s="116">
        <f t="shared" ca="1" si="959"/>
        <v>0</v>
      </c>
      <c r="T681" s="116">
        <v>0</v>
      </c>
      <c r="U681" s="116">
        <f t="shared" ca="1" si="960"/>
        <v>-0.5</v>
      </c>
      <c r="V681" s="116">
        <f t="shared" ca="1" si="961"/>
        <v>0</v>
      </c>
      <c r="W681" s="116"/>
      <c r="X681" s="116"/>
      <c r="Y681" s="116"/>
      <c r="Z681" s="116"/>
    </row>
    <row r="682" spans="1:26" hidden="1" outlineLevel="1">
      <c r="A682">
        <f t="shared" ca="1" si="962"/>
        <v>2</v>
      </c>
      <c r="B682" t="str">
        <f t="shared" ca="1" si="955"/>
        <v>EP2 LPD1 LPS1 LPM3</v>
      </c>
      <c r="C682" s="312">
        <f ca="1">IF($A682&lt;&gt;$A681,1,MOD(C681-1+(COUNTIFS(D$373:$N$373,$A682)=COUNTIFS(D682:$N682,1)),C$372)+1)</f>
        <v>2</v>
      </c>
      <c r="D682" s="310">
        <f ca="1">IF($A682&lt;&gt;D$373,0,IF($A682&lt;&gt;$A681,1,MOD(D681-1+(COUNTIFS(E$373:$N$373,$A682)=COUNTIFS(E682:$N682,1)),D$372)+1))</f>
        <v>0</v>
      </c>
      <c r="E682" s="310">
        <f ca="1">IF($A682&lt;&gt;E$373,0,IF($A682&lt;&gt;$A681,1,MOD(E681-1+(COUNTIFS(F$373:$N$373,$A682)=COUNTIFS(F682:$N682,1)),E$372)+1))</f>
        <v>0</v>
      </c>
      <c r="F682" s="310">
        <f ca="1">IF($A682&lt;&gt;F$373,0,IF($A682&lt;&gt;$A681,1,MOD(F681-1+(COUNTIFS(G$373:$N$373,$A682)=COUNTIFS(G682:$N682,1)),F$372)+1))</f>
        <v>0</v>
      </c>
      <c r="G682" s="310">
        <f ca="1">IF($A682&lt;&gt;G$373,0,IF($A682&lt;&gt;$A681,1,MOD(G681-1+(COUNTIFS(H$373:$N$373,$A682)=COUNTIFS(H682:$N682,1)),G$372)+1))</f>
        <v>1</v>
      </c>
      <c r="H682" s="310">
        <f ca="1">IF($A682&lt;&gt;H$373,0,IF($A682&lt;&gt;$A681,1,MOD(H681-1+(COUNTIFS(I$373:$N$373,$A682)=COUNTIFS(I682:$N682,1)),H$372)+1))</f>
        <v>1</v>
      </c>
      <c r="I682" s="310">
        <f ca="1">IF($A682&lt;&gt;I$373,0,IF($A682&lt;&gt;$A681,1,MOD(I681-1+(COUNTIFS(N$373:$N$373,$A682)=COUNTIFS(N682:$N682,1)),I$372)+1))</f>
        <v>3</v>
      </c>
      <c r="J682" s="310"/>
      <c r="K682" s="310"/>
      <c r="L682" s="310"/>
      <c r="M682" s="310"/>
      <c r="O682">
        <v>308</v>
      </c>
      <c r="P682" s="116">
        <f t="shared" ca="1" si="956"/>
        <v>0</v>
      </c>
      <c r="Q682" s="116">
        <f t="shared" ca="1" si="957"/>
        <v>0</v>
      </c>
      <c r="R682" s="116">
        <f t="shared" ca="1" si="958"/>
        <v>0</v>
      </c>
      <c r="S682" s="116">
        <f t="shared" ca="1" si="959"/>
        <v>0</v>
      </c>
      <c r="T682" s="116">
        <v>0</v>
      </c>
      <c r="U682" s="116">
        <f t="shared" ca="1" si="960"/>
        <v>-0.5</v>
      </c>
      <c r="V682" s="116">
        <f t="shared" ca="1" si="961"/>
        <v>0.5</v>
      </c>
      <c r="W682" s="116"/>
      <c r="X682" s="116"/>
      <c r="Y682" s="116"/>
      <c r="Z682" s="116"/>
    </row>
    <row r="683" spans="1:26" hidden="1" outlineLevel="1">
      <c r="A683">
        <f t="shared" ca="1" si="962"/>
        <v>2</v>
      </c>
      <c r="B683" t="str">
        <f t="shared" ca="1" si="955"/>
        <v>EP2 LPD1 LPS2 LPM1</v>
      </c>
      <c r="C683" s="312">
        <f ca="1">IF($A683&lt;&gt;$A682,1,MOD(C682-1+(COUNTIFS(D$373:$N$373,$A683)=COUNTIFS(D683:$N683,1)),C$372)+1)</f>
        <v>2</v>
      </c>
      <c r="D683" s="310">
        <f ca="1">IF($A683&lt;&gt;D$373,0,IF($A683&lt;&gt;$A682,1,MOD(D682-1+(COUNTIFS(E$373:$N$373,$A683)=COUNTIFS(E683:$N683,1)),D$372)+1))</f>
        <v>0</v>
      </c>
      <c r="E683" s="310">
        <f ca="1">IF($A683&lt;&gt;E$373,0,IF($A683&lt;&gt;$A682,1,MOD(E682-1+(COUNTIFS(F$373:$N$373,$A683)=COUNTIFS(F683:$N683,1)),E$372)+1))</f>
        <v>0</v>
      </c>
      <c r="F683" s="310">
        <f ca="1">IF($A683&lt;&gt;F$373,0,IF($A683&lt;&gt;$A682,1,MOD(F682-1+(COUNTIFS(G$373:$N$373,$A683)=COUNTIFS(G683:$N683,1)),F$372)+1))</f>
        <v>0</v>
      </c>
      <c r="G683" s="310">
        <f ca="1">IF($A683&lt;&gt;G$373,0,IF($A683&lt;&gt;$A682,1,MOD(G682-1+(COUNTIFS(H$373:$N$373,$A683)=COUNTIFS(H683:$N683,1)),G$372)+1))</f>
        <v>1</v>
      </c>
      <c r="H683" s="310">
        <f ca="1">IF($A683&lt;&gt;H$373,0,IF($A683&lt;&gt;$A682,1,MOD(H682-1+(COUNTIFS(I$373:$N$373,$A683)=COUNTIFS(I683:$N683,1)),H$372)+1))</f>
        <v>2</v>
      </c>
      <c r="I683" s="310">
        <f ca="1">IF($A683&lt;&gt;I$373,0,IF($A683&lt;&gt;$A682,1,MOD(I682-1+(COUNTIFS(N$373:$N$373,$A683)=COUNTIFS(N683:$N683,1)),I$372)+1))</f>
        <v>1</v>
      </c>
      <c r="J683" s="310"/>
      <c r="K683" s="310"/>
      <c r="L683" s="310"/>
      <c r="M683" s="310"/>
      <c r="O683">
        <v>309</v>
      </c>
      <c r="P683" s="116">
        <f t="shared" ca="1" si="956"/>
        <v>0</v>
      </c>
      <c r="Q683" s="116">
        <f t="shared" ca="1" si="957"/>
        <v>0</v>
      </c>
      <c r="R683" s="116">
        <f t="shared" ca="1" si="958"/>
        <v>0</v>
      </c>
      <c r="S683" s="116">
        <f t="shared" ca="1" si="959"/>
        <v>0</v>
      </c>
      <c r="T683" s="116">
        <v>0</v>
      </c>
      <c r="U683" s="116">
        <f t="shared" ca="1" si="960"/>
        <v>0</v>
      </c>
      <c r="V683" s="116">
        <f t="shared" ca="1" si="961"/>
        <v>-0.5</v>
      </c>
      <c r="W683" s="116"/>
      <c r="X683" s="116"/>
      <c r="Y683" s="116"/>
      <c r="Z683" s="116"/>
    </row>
    <row r="684" spans="1:26" hidden="1" outlineLevel="1">
      <c r="A684">
        <f t="shared" ca="1" si="962"/>
        <v>2</v>
      </c>
      <c r="B684" t="str">
        <f t="shared" ca="1" si="955"/>
        <v>EP2 LPD1 LPS2 LPM2</v>
      </c>
      <c r="C684" s="312">
        <f ca="1">IF($A684&lt;&gt;$A683,1,MOD(C683-1+(COUNTIFS(D$373:$N$373,$A684)=COUNTIFS(D684:$N684,1)),C$372)+1)</f>
        <v>2</v>
      </c>
      <c r="D684" s="310">
        <f ca="1">IF($A684&lt;&gt;D$373,0,IF($A684&lt;&gt;$A683,1,MOD(D683-1+(COUNTIFS(E$373:$N$373,$A684)=COUNTIFS(E684:$N684,1)),D$372)+1))</f>
        <v>0</v>
      </c>
      <c r="E684" s="310">
        <f ca="1">IF($A684&lt;&gt;E$373,0,IF($A684&lt;&gt;$A683,1,MOD(E683-1+(COUNTIFS(F$373:$N$373,$A684)=COUNTIFS(F684:$N684,1)),E$372)+1))</f>
        <v>0</v>
      </c>
      <c r="F684" s="310">
        <f ca="1">IF($A684&lt;&gt;F$373,0,IF($A684&lt;&gt;$A683,1,MOD(F683-1+(COUNTIFS(G$373:$N$373,$A684)=COUNTIFS(G684:$N684,1)),F$372)+1))</f>
        <v>0</v>
      </c>
      <c r="G684" s="310">
        <f ca="1">IF($A684&lt;&gt;G$373,0,IF($A684&lt;&gt;$A683,1,MOD(G683-1+(COUNTIFS(H$373:$N$373,$A684)=COUNTIFS(H684:$N684,1)),G$372)+1))</f>
        <v>1</v>
      </c>
      <c r="H684" s="310">
        <f ca="1">IF($A684&lt;&gt;H$373,0,IF($A684&lt;&gt;$A683,1,MOD(H683-1+(COUNTIFS(I$373:$N$373,$A684)=COUNTIFS(I684:$N684,1)),H$372)+1))</f>
        <v>2</v>
      </c>
      <c r="I684" s="310">
        <f ca="1">IF($A684&lt;&gt;I$373,0,IF($A684&lt;&gt;$A683,1,MOD(I683-1+(COUNTIFS(N$373:$N$373,$A684)=COUNTIFS(N684:$N684,1)),I$372)+1))</f>
        <v>2</v>
      </c>
      <c r="J684" s="310"/>
      <c r="K684" s="310"/>
      <c r="L684" s="310"/>
      <c r="M684" s="310"/>
      <c r="O684">
        <v>310</v>
      </c>
      <c r="P684" s="116">
        <f t="shared" ca="1" si="956"/>
        <v>0</v>
      </c>
      <c r="Q684" s="116">
        <f t="shared" ca="1" si="957"/>
        <v>0</v>
      </c>
      <c r="R684" s="116">
        <f t="shared" ca="1" si="958"/>
        <v>0</v>
      </c>
      <c r="S684" s="116">
        <f t="shared" ca="1" si="959"/>
        <v>0</v>
      </c>
      <c r="T684" s="116">
        <v>0</v>
      </c>
      <c r="U684" s="116">
        <f t="shared" ca="1" si="960"/>
        <v>0</v>
      </c>
      <c r="V684" s="116">
        <f t="shared" ca="1" si="961"/>
        <v>0</v>
      </c>
      <c r="W684" s="116"/>
      <c r="X684" s="116"/>
      <c r="Y684" s="116"/>
      <c r="Z684" s="116"/>
    </row>
    <row r="685" spans="1:26" hidden="1" outlineLevel="1">
      <c r="A685">
        <f t="shared" ca="1" si="962"/>
        <v>2</v>
      </c>
      <c r="B685" t="str">
        <f t="shared" ca="1" si="955"/>
        <v>EP2 LPD1 LPS2 LPM3</v>
      </c>
      <c r="C685" s="312">
        <f ca="1">IF($A685&lt;&gt;$A684,1,MOD(C684-1+(COUNTIFS(D$373:$N$373,$A685)=COUNTIFS(D685:$N685,1)),C$372)+1)</f>
        <v>2</v>
      </c>
      <c r="D685" s="310">
        <f ca="1">IF($A685&lt;&gt;D$373,0,IF($A685&lt;&gt;$A684,1,MOD(D684-1+(COUNTIFS(E$373:$N$373,$A685)=COUNTIFS(E685:$N685,1)),D$372)+1))</f>
        <v>0</v>
      </c>
      <c r="E685" s="310">
        <f ca="1">IF($A685&lt;&gt;E$373,0,IF($A685&lt;&gt;$A684,1,MOD(E684-1+(COUNTIFS(F$373:$N$373,$A685)=COUNTIFS(F685:$N685,1)),E$372)+1))</f>
        <v>0</v>
      </c>
      <c r="F685" s="310">
        <f ca="1">IF($A685&lt;&gt;F$373,0,IF($A685&lt;&gt;$A684,1,MOD(F684-1+(COUNTIFS(G$373:$N$373,$A685)=COUNTIFS(G685:$N685,1)),F$372)+1))</f>
        <v>0</v>
      </c>
      <c r="G685" s="310">
        <f ca="1">IF($A685&lt;&gt;G$373,0,IF($A685&lt;&gt;$A684,1,MOD(G684-1+(COUNTIFS(H$373:$N$373,$A685)=COUNTIFS(H685:$N685,1)),G$372)+1))</f>
        <v>1</v>
      </c>
      <c r="H685" s="310">
        <f ca="1">IF($A685&lt;&gt;H$373,0,IF($A685&lt;&gt;$A684,1,MOD(H684-1+(COUNTIFS(I$373:$N$373,$A685)=COUNTIFS(I685:$N685,1)),H$372)+1))</f>
        <v>2</v>
      </c>
      <c r="I685" s="310">
        <f ca="1">IF($A685&lt;&gt;I$373,0,IF($A685&lt;&gt;$A684,1,MOD(I684-1+(COUNTIFS(N$373:$N$373,$A685)=COUNTIFS(N685:$N685,1)),I$372)+1))</f>
        <v>3</v>
      </c>
      <c r="J685" s="310"/>
      <c r="K685" s="310"/>
      <c r="L685" s="310"/>
      <c r="M685" s="310"/>
      <c r="O685">
        <v>311</v>
      </c>
      <c r="P685" s="116">
        <f t="shared" ca="1" si="956"/>
        <v>0</v>
      </c>
      <c r="Q685" s="116">
        <f t="shared" ca="1" si="957"/>
        <v>0</v>
      </c>
      <c r="R685" s="116">
        <f t="shared" ca="1" si="958"/>
        <v>0</v>
      </c>
      <c r="S685" s="116">
        <f t="shared" ca="1" si="959"/>
        <v>0</v>
      </c>
      <c r="T685" s="116">
        <v>0</v>
      </c>
      <c r="U685" s="116">
        <f t="shared" ca="1" si="960"/>
        <v>0</v>
      </c>
      <c r="V685" s="116">
        <f t="shared" ca="1" si="961"/>
        <v>0.5</v>
      </c>
      <c r="W685" s="116"/>
      <c r="X685" s="116"/>
      <c r="Y685" s="116"/>
      <c r="Z685" s="116"/>
    </row>
    <row r="686" spans="1:26" hidden="1" outlineLevel="1">
      <c r="A686">
        <f t="shared" ca="1" si="962"/>
        <v>2</v>
      </c>
      <c r="B686" t="str">
        <f t="shared" ca="1" si="955"/>
        <v>EP2 LPD1 LPS3 LPM1</v>
      </c>
      <c r="C686" s="312">
        <f ca="1">IF($A686&lt;&gt;$A685,1,MOD(C685-1+(COUNTIFS(D$373:$N$373,$A686)=COUNTIFS(D686:$N686,1)),C$372)+1)</f>
        <v>2</v>
      </c>
      <c r="D686" s="310">
        <f ca="1">IF($A686&lt;&gt;D$373,0,IF($A686&lt;&gt;$A685,1,MOD(D685-1+(COUNTIFS(E$373:$N$373,$A686)=COUNTIFS(E686:$N686,1)),D$372)+1))</f>
        <v>0</v>
      </c>
      <c r="E686" s="310">
        <f ca="1">IF($A686&lt;&gt;E$373,0,IF($A686&lt;&gt;$A685,1,MOD(E685-1+(COUNTIFS(F$373:$N$373,$A686)=COUNTIFS(F686:$N686,1)),E$372)+1))</f>
        <v>0</v>
      </c>
      <c r="F686" s="310">
        <f ca="1">IF($A686&lt;&gt;F$373,0,IF($A686&lt;&gt;$A685,1,MOD(F685-1+(COUNTIFS(G$373:$N$373,$A686)=COUNTIFS(G686:$N686,1)),F$372)+1))</f>
        <v>0</v>
      </c>
      <c r="G686" s="310">
        <f ca="1">IF($A686&lt;&gt;G$373,0,IF($A686&lt;&gt;$A685,1,MOD(G685-1+(COUNTIFS(H$373:$N$373,$A686)=COUNTIFS(H686:$N686,1)),G$372)+1))</f>
        <v>1</v>
      </c>
      <c r="H686" s="310">
        <f ca="1">IF($A686&lt;&gt;H$373,0,IF($A686&lt;&gt;$A685,1,MOD(H685-1+(COUNTIFS(I$373:$N$373,$A686)=COUNTIFS(I686:$N686,1)),H$372)+1))</f>
        <v>3</v>
      </c>
      <c r="I686" s="310">
        <f ca="1">IF($A686&lt;&gt;I$373,0,IF($A686&lt;&gt;$A685,1,MOD(I685-1+(COUNTIFS(N$373:$N$373,$A686)=COUNTIFS(N686:$N686,1)),I$372)+1))</f>
        <v>1</v>
      </c>
      <c r="J686" s="310"/>
      <c r="K686" s="310"/>
      <c r="L686" s="310"/>
      <c r="M686" s="310"/>
      <c r="O686">
        <v>312</v>
      </c>
      <c r="P686" s="116">
        <f t="shared" ca="1" si="956"/>
        <v>0</v>
      </c>
      <c r="Q686" s="116">
        <f t="shared" ca="1" si="957"/>
        <v>0</v>
      </c>
      <c r="R686" s="116">
        <f t="shared" ca="1" si="958"/>
        <v>0</v>
      </c>
      <c r="S686" s="116">
        <f t="shared" ca="1" si="959"/>
        <v>0</v>
      </c>
      <c r="T686" s="116">
        <v>0</v>
      </c>
      <c r="U686" s="116">
        <f t="shared" ca="1" si="960"/>
        <v>0.5</v>
      </c>
      <c r="V686" s="116">
        <f t="shared" ca="1" si="961"/>
        <v>-0.5</v>
      </c>
      <c r="W686" s="116"/>
      <c r="X686" s="116"/>
      <c r="Y686" s="116"/>
      <c r="Z686" s="116"/>
    </row>
    <row r="687" spans="1:26" hidden="1" outlineLevel="1">
      <c r="A687">
        <f t="shared" ca="1" si="962"/>
        <v>2</v>
      </c>
      <c r="B687" t="str">
        <f t="shared" ca="1" si="955"/>
        <v>EP2 LPD1 LPS3 LPM2</v>
      </c>
      <c r="C687" s="312">
        <f ca="1">IF($A687&lt;&gt;$A686,1,MOD(C686-1+(COUNTIFS(D$373:$N$373,$A687)=COUNTIFS(D687:$N687,1)),C$372)+1)</f>
        <v>2</v>
      </c>
      <c r="D687" s="310">
        <f ca="1">IF($A687&lt;&gt;D$373,0,IF($A687&lt;&gt;$A686,1,MOD(D686-1+(COUNTIFS(E$373:$N$373,$A687)=COUNTIFS(E687:$N687,1)),D$372)+1))</f>
        <v>0</v>
      </c>
      <c r="E687" s="310">
        <f ca="1">IF($A687&lt;&gt;E$373,0,IF($A687&lt;&gt;$A686,1,MOD(E686-1+(COUNTIFS(F$373:$N$373,$A687)=COUNTIFS(F687:$N687,1)),E$372)+1))</f>
        <v>0</v>
      </c>
      <c r="F687" s="310">
        <f ca="1">IF($A687&lt;&gt;F$373,0,IF($A687&lt;&gt;$A686,1,MOD(F686-1+(COUNTIFS(G$373:$N$373,$A687)=COUNTIFS(G687:$N687,1)),F$372)+1))</f>
        <v>0</v>
      </c>
      <c r="G687" s="310">
        <f ca="1">IF($A687&lt;&gt;G$373,0,IF($A687&lt;&gt;$A686,1,MOD(G686-1+(COUNTIFS(H$373:$N$373,$A687)=COUNTIFS(H687:$N687,1)),G$372)+1))</f>
        <v>1</v>
      </c>
      <c r="H687" s="310">
        <f ca="1">IF($A687&lt;&gt;H$373,0,IF($A687&lt;&gt;$A686,1,MOD(H686-1+(COUNTIFS(I$373:$N$373,$A687)=COUNTIFS(I687:$N687,1)),H$372)+1))</f>
        <v>3</v>
      </c>
      <c r="I687" s="310">
        <f ca="1">IF($A687&lt;&gt;I$373,0,IF($A687&lt;&gt;$A686,1,MOD(I686-1+(COUNTIFS(N$373:$N$373,$A687)=COUNTIFS(N687:$N687,1)),I$372)+1))</f>
        <v>2</v>
      </c>
      <c r="J687" s="310"/>
      <c r="K687" s="310"/>
      <c r="L687" s="310"/>
      <c r="M687" s="310"/>
      <c r="O687">
        <v>313</v>
      </c>
      <c r="P687" s="116">
        <f t="shared" ca="1" si="956"/>
        <v>0</v>
      </c>
      <c r="Q687" s="116">
        <f t="shared" ca="1" si="957"/>
        <v>0</v>
      </c>
      <c r="R687" s="116">
        <f t="shared" ca="1" si="958"/>
        <v>0</v>
      </c>
      <c r="S687" s="116">
        <f t="shared" ca="1" si="959"/>
        <v>0</v>
      </c>
      <c r="T687" s="116">
        <v>0</v>
      </c>
      <c r="U687" s="116">
        <f t="shared" ca="1" si="960"/>
        <v>0.5</v>
      </c>
      <c r="V687" s="116">
        <f t="shared" ca="1" si="961"/>
        <v>0</v>
      </c>
      <c r="W687" s="116"/>
      <c r="X687" s="116"/>
      <c r="Y687" s="116"/>
      <c r="Z687" s="116"/>
    </row>
    <row r="688" spans="1:26" hidden="1" outlineLevel="1">
      <c r="A688">
        <f t="shared" ca="1" si="962"/>
        <v>2</v>
      </c>
      <c r="B688" t="str">
        <f t="shared" ca="1" si="955"/>
        <v>EP2 LPD1 LPS3 LPM3</v>
      </c>
      <c r="C688" s="312">
        <f ca="1">IF($A688&lt;&gt;$A687,1,MOD(C687-1+(COUNTIFS(D$373:$N$373,$A688)=COUNTIFS(D688:$N688,1)),C$372)+1)</f>
        <v>2</v>
      </c>
      <c r="D688" s="310">
        <f ca="1">IF($A688&lt;&gt;D$373,0,IF($A688&lt;&gt;$A687,1,MOD(D687-1+(COUNTIFS(E$373:$N$373,$A688)=COUNTIFS(E688:$N688,1)),D$372)+1))</f>
        <v>0</v>
      </c>
      <c r="E688" s="310">
        <f ca="1">IF($A688&lt;&gt;E$373,0,IF($A688&lt;&gt;$A687,1,MOD(E687-1+(COUNTIFS(F$373:$N$373,$A688)=COUNTIFS(F688:$N688,1)),E$372)+1))</f>
        <v>0</v>
      </c>
      <c r="F688" s="310">
        <f ca="1">IF($A688&lt;&gt;F$373,0,IF($A688&lt;&gt;$A687,1,MOD(F687-1+(COUNTIFS(G$373:$N$373,$A688)=COUNTIFS(G688:$N688,1)),F$372)+1))</f>
        <v>0</v>
      </c>
      <c r="G688" s="310">
        <f ca="1">IF($A688&lt;&gt;G$373,0,IF($A688&lt;&gt;$A687,1,MOD(G687-1+(COUNTIFS(H$373:$N$373,$A688)=COUNTIFS(H688:$N688,1)),G$372)+1))</f>
        <v>1</v>
      </c>
      <c r="H688" s="310">
        <f ca="1">IF($A688&lt;&gt;H$373,0,IF($A688&lt;&gt;$A687,1,MOD(H687-1+(COUNTIFS(I$373:$N$373,$A688)=COUNTIFS(I688:$N688,1)),H$372)+1))</f>
        <v>3</v>
      </c>
      <c r="I688" s="310">
        <f ca="1">IF($A688&lt;&gt;I$373,0,IF($A688&lt;&gt;$A687,1,MOD(I687-1+(COUNTIFS(N$373:$N$373,$A688)=COUNTIFS(N688:$N688,1)),I$372)+1))</f>
        <v>3</v>
      </c>
      <c r="J688" s="310"/>
      <c r="K688" s="310"/>
      <c r="L688" s="310"/>
      <c r="M688" s="310"/>
      <c r="O688">
        <v>314</v>
      </c>
      <c r="P688" s="116">
        <f t="shared" ca="1" si="956"/>
        <v>0</v>
      </c>
      <c r="Q688" s="116">
        <f t="shared" ca="1" si="957"/>
        <v>0</v>
      </c>
      <c r="R688" s="116">
        <f t="shared" ca="1" si="958"/>
        <v>0</v>
      </c>
      <c r="S688" s="116">
        <f t="shared" ca="1" si="959"/>
        <v>0</v>
      </c>
      <c r="T688" s="116">
        <v>0</v>
      </c>
      <c r="U688" s="116">
        <f t="shared" ca="1" si="960"/>
        <v>0.5</v>
      </c>
      <c r="V688" s="116">
        <f t="shared" ca="1" si="961"/>
        <v>0.5</v>
      </c>
      <c r="W688" s="116"/>
      <c r="X688" s="116"/>
      <c r="Y688" s="116"/>
      <c r="Z688" s="116"/>
    </row>
    <row r="689" spans="1:26" hidden="1" outlineLevel="1">
      <c r="A689">
        <f t="shared" ca="1" si="962"/>
        <v>2</v>
      </c>
      <c r="B689" t="str">
        <f t="shared" ca="1" si="955"/>
        <v>EP3 LPD1 LPS1 LPM1</v>
      </c>
      <c r="C689" s="312">
        <f ca="1">IF($A689&lt;&gt;$A688,1,MOD(C688-1+(COUNTIFS(D$373:$N$373,$A689)=COUNTIFS(D689:$N689,1)),C$372)+1)</f>
        <v>3</v>
      </c>
      <c r="D689" s="310">
        <f ca="1">IF($A689&lt;&gt;D$373,0,IF($A689&lt;&gt;$A688,1,MOD(D688-1+(COUNTIFS(E$373:$N$373,$A689)=COUNTIFS(E689:$N689,1)),D$372)+1))</f>
        <v>0</v>
      </c>
      <c r="E689" s="310">
        <f ca="1">IF($A689&lt;&gt;E$373,0,IF($A689&lt;&gt;$A688,1,MOD(E688-1+(COUNTIFS(F$373:$N$373,$A689)=COUNTIFS(F689:$N689,1)),E$372)+1))</f>
        <v>0</v>
      </c>
      <c r="F689" s="310">
        <f ca="1">IF($A689&lt;&gt;F$373,0,IF($A689&lt;&gt;$A688,1,MOD(F688-1+(COUNTIFS(G$373:$N$373,$A689)=COUNTIFS(G689:$N689,1)),F$372)+1))</f>
        <v>0</v>
      </c>
      <c r="G689" s="310">
        <f ca="1">IF($A689&lt;&gt;G$373,0,IF($A689&lt;&gt;$A688,1,MOD(G688-1+(COUNTIFS(H$373:$N$373,$A689)=COUNTIFS(H689:$N689,1)),G$372)+1))</f>
        <v>1</v>
      </c>
      <c r="H689" s="310">
        <f ca="1">IF($A689&lt;&gt;H$373,0,IF($A689&lt;&gt;$A688,1,MOD(H688-1+(COUNTIFS(I$373:$N$373,$A689)=COUNTIFS(I689:$N689,1)),H$372)+1))</f>
        <v>1</v>
      </c>
      <c r="I689" s="310">
        <f ca="1">IF($A689&lt;&gt;I$373,0,IF($A689&lt;&gt;$A688,1,MOD(I688-1+(COUNTIFS(N$373:$N$373,$A689)=COUNTIFS(N689:$N689,1)),I$372)+1))</f>
        <v>1</v>
      </c>
      <c r="J689" s="310"/>
      <c r="K689" s="310"/>
      <c r="L689" s="310"/>
      <c r="M689" s="310"/>
      <c r="O689">
        <v>315</v>
      </c>
      <c r="P689" s="116">
        <f t="shared" ca="1" si="956"/>
        <v>0.5</v>
      </c>
      <c r="Q689" s="116">
        <f t="shared" ca="1" si="957"/>
        <v>0</v>
      </c>
      <c r="R689" s="116">
        <f t="shared" ca="1" si="958"/>
        <v>0</v>
      </c>
      <c r="S689" s="116">
        <f t="shared" ca="1" si="959"/>
        <v>0</v>
      </c>
      <c r="T689" s="116">
        <v>0</v>
      </c>
      <c r="U689" s="116">
        <f t="shared" ca="1" si="960"/>
        <v>-0.5</v>
      </c>
      <c r="V689" s="116">
        <f t="shared" ca="1" si="961"/>
        <v>-0.5</v>
      </c>
      <c r="W689" s="116"/>
      <c r="X689" s="116"/>
      <c r="Y689" s="116"/>
      <c r="Z689" s="116"/>
    </row>
    <row r="690" spans="1:26" hidden="1" outlineLevel="1">
      <c r="A690">
        <f t="shared" ca="1" si="962"/>
        <v>2</v>
      </c>
      <c r="B690" t="str">
        <f t="shared" ca="1" si="955"/>
        <v>EP3 LPD1 LPS1 LPM2</v>
      </c>
      <c r="C690" s="312">
        <f ca="1">IF($A690&lt;&gt;$A689,1,MOD(C689-1+(COUNTIFS(D$373:$N$373,$A690)=COUNTIFS(D690:$N690,1)),C$372)+1)</f>
        <v>3</v>
      </c>
      <c r="D690" s="310">
        <f ca="1">IF($A690&lt;&gt;D$373,0,IF($A690&lt;&gt;$A689,1,MOD(D689-1+(COUNTIFS(E$373:$N$373,$A690)=COUNTIFS(E690:$N690,1)),D$372)+1))</f>
        <v>0</v>
      </c>
      <c r="E690" s="310">
        <f ca="1">IF($A690&lt;&gt;E$373,0,IF($A690&lt;&gt;$A689,1,MOD(E689-1+(COUNTIFS(F$373:$N$373,$A690)=COUNTIFS(F690:$N690,1)),E$372)+1))</f>
        <v>0</v>
      </c>
      <c r="F690" s="310">
        <f ca="1">IF($A690&lt;&gt;F$373,0,IF($A690&lt;&gt;$A689,1,MOD(F689-1+(COUNTIFS(G$373:$N$373,$A690)=COUNTIFS(G690:$N690,1)),F$372)+1))</f>
        <v>0</v>
      </c>
      <c r="G690" s="310">
        <f ca="1">IF($A690&lt;&gt;G$373,0,IF($A690&lt;&gt;$A689,1,MOD(G689-1+(COUNTIFS(H$373:$N$373,$A690)=COUNTIFS(H690:$N690,1)),G$372)+1))</f>
        <v>1</v>
      </c>
      <c r="H690" s="310">
        <f ca="1">IF($A690&lt;&gt;H$373,0,IF($A690&lt;&gt;$A689,1,MOD(H689-1+(COUNTIFS(I$373:$N$373,$A690)=COUNTIFS(I690:$N690,1)),H$372)+1))</f>
        <v>1</v>
      </c>
      <c r="I690" s="310">
        <f ca="1">IF($A690&lt;&gt;I$373,0,IF($A690&lt;&gt;$A689,1,MOD(I689-1+(COUNTIFS(N$373:$N$373,$A690)=COUNTIFS(N690:$N690,1)),I$372)+1))</f>
        <v>2</v>
      </c>
      <c r="J690" s="310"/>
      <c r="K690" s="310"/>
      <c r="L690" s="310"/>
      <c r="M690" s="310"/>
      <c r="O690">
        <v>316</v>
      </c>
      <c r="P690" s="116">
        <f t="shared" ca="1" si="956"/>
        <v>0.5</v>
      </c>
      <c r="Q690" s="116">
        <f t="shared" ca="1" si="957"/>
        <v>0</v>
      </c>
      <c r="R690" s="116">
        <f t="shared" ca="1" si="958"/>
        <v>0</v>
      </c>
      <c r="S690" s="116">
        <f t="shared" ca="1" si="959"/>
        <v>0</v>
      </c>
      <c r="T690" s="116">
        <v>0</v>
      </c>
      <c r="U690" s="116">
        <f t="shared" ca="1" si="960"/>
        <v>-0.5</v>
      </c>
      <c r="V690" s="116">
        <f t="shared" ca="1" si="961"/>
        <v>0</v>
      </c>
      <c r="W690" s="116"/>
      <c r="X690" s="116"/>
      <c r="Y690" s="116"/>
      <c r="Z690" s="116"/>
    </row>
    <row r="691" spans="1:26" hidden="1" outlineLevel="1">
      <c r="A691">
        <f t="shared" ca="1" si="962"/>
        <v>2</v>
      </c>
      <c r="B691" t="str">
        <f t="shared" ca="1" si="955"/>
        <v>EP3 LPD1 LPS1 LPM3</v>
      </c>
      <c r="C691" s="312">
        <f ca="1">IF($A691&lt;&gt;$A690,1,MOD(C690-1+(COUNTIFS(D$373:$N$373,$A691)=COUNTIFS(D691:$N691,1)),C$372)+1)</f>
        <v>3</v>
      </c>
      <c r="D691" s="310">
        <f ca="1">IF($A691&lt;&gt;D$373,0,IF($A691&lt;&gt;$A690,1,MOD(D690-1+(COUNTIFS(E$373:$N$373,$A691)=COUNTIFS(E691:$N691,1)),D$372)+1))</f>
        <v>0</v>
      </c>
      <c r="E691" s="310">
        <f ca="1">IF($A691&lt;&gt;E$373,0,IF($A691&lt;&gt;$A690,1,MOD(E690-1+(COUNTIFS(F$373:$N$373,$A691)=COUNTIFS(F691:$N691,1)),E$372)+1))</f>
        <v>0</v>
      </c>
      <c r="F691" s="310">
        <f ca="1">IF($A691&lt;&gt;F$373,0,IF($A691&lt;&gt;$A690,1,MOD(F690-1+(COUNTIFS(G$373:$N$373,$A691)=COUNTIFS(G691:$N691,1)),F$372)+1))</f>
        <v>0</v>
      </c>
      <c r="G691" s="310">
        <f ca="1">IF($A691&lt;&gt;G$373,0,IF($A691&lt;&gt;$A690,1,MOD(G690-1+(COUNTIFS(H$373:$N$373,$A691)=COUNTIFS(H691:$N691,1)),G$372)+1))</f>
        <v>1</v>
      </c>
      <c r="H691" s="310">
        <f ca="1">IF($A691&lt;&gt;H$373,0,IF($A691&lt;&gt;$A690,1,MOD(H690-1+(COUNTIFS(I$373:$N$373,$A691)=COUNTIFS(I691:$N691,1)),H$372)+1))</f>
        <v>1</v>
      </c>
      <c r="I691" s="310">
        <f ca="1">IF($A691&lt;&gt;I$373,0,IF($A691&lt;&gt;$A690,1,MOD(I690-1+(COUNTIFS(N$373:$N$373,$A691)=COUNTIFS(N691:$N691,1)),I$372)+1))</f>
        <v>3</v>
      </c>
      <c r="J691" s="310"/>
      <c r="K691" s="310"/>
      <c r="L691" s="310"/>
      <c r="M691" s="310"/>
      <c r="O691">
        <v>317</v>
      </c>
      <c r="P691" s="116">
        <f t="shared" ca="1" si="956"/>
        <v>0.5</v>
      </c>
      <c r="Q691" s="116">
        <f t="shared" ca="1" si="957"/>
        <v>0</v>
      </c>
      <c r="R691" s="116">
        <f t="shared" ca="1" si="958"/>
        <v>0</v>
      </c>
      <c r="S691" s="116">
        <f t="shared" ca="1" si="959"/>
        <v>0</v>
      </c>
      <c r="T691" s="116">
        <v>0</v>
      </c>
      <c r="U691" s="116">
        <f t="shared" ca="1" si="960"/>
        <v>-0.5</v>
      </c>
      <c r="V691" s="116">
        <f t="shared" ca="1" si="961"/>
        <v>0.5</v>
      </c>
      <c r="W691" s="116"/>
      <c r="X691" s="116"/>
      <c r="Y691" s="116"/>
      <c r="Z691" s="116"/>
    </row>
    <row r="692" spans="1:26" hidden="1" outlineLevel="1">
      <c r="A692">
        <f t="shared" ca="1" si="962"/>
        <v>2</v>
      </c>
      <c r="B692" t="str">
        <f t="shared" ca="1" si="955"/>
        <v>EP3 LPD1 LPS2 LPM1</v>
      </c>
      <c r="C692" s="312">
        <f ca="1">IF($A692&lt;&gt;$A691,1,MOD(C691-1+(COUNTIFS(D$373:$N$373,$A692)=COUNTIFS(D692:$N692,1)),C$372)+1)</f>
        <v>3</v>
      </c>
      <c r="D692" s="310">
        <f ca="1">IF($A692&lt;&gt;D$373,0,IF($A692&lt;&gt;$A691,1,MOD(D691-1+(COUNTIFS(E$373:$N$373,$A692)=COUNTIFS(E692:$N692,1)),D$372)+1))</f>
        <v>0</v>
      </c>
      <c r="E692" s="310">
        <f ca="1">IF($A692&lt;&gt;E$373,0,IF($A692&lt;&gt;$A691,1,MOD(E691-1+(COUNTIFS(F$373:$N$373,$A692)=COUNTIFS(F692:$N692,1)),E$372)+1))</f>
        <v>0</v>
      </c>
      <c r="F692" s="310">
        <f ca="1">IF($A692&lt;&gt;F$373,0,IF($A692&lt;&gt;$A691,1,MOD(F691-1+(COUNTIFS(G$373:$N$373,$A692)=COUNTIFS(G692:$N692,1)),F$372)+1))</f>
        <v>0</v>
      </c>
      <c r="G692" s="310">
        <f ca="1">IF($A692&lt;&gt;G$373,0,IF($A692&lt;&gt;$A691,1,MOD(G691-1+(COUNTIFS(H$373:$N$373,$A692)=COUNTIFS(H692:$N692,1)),G$372)+1))</f>
        <v>1</v>
      </c>
      <c r="H692" s="310">
        <f ca="1">IF($A692&lt;&gt;H$373,0,IF($A692&lt;&gt;$A691,1,MOD(H691-1+(COUNTIFS(I$373:$N$373,$A692)=COUNTIFS(I692:$N692,1)),H$372)+1))</f>
        <v>2</v>
      </c>
      <c r="I692" s="310">
        <f ca="1">IF($A692&lt;&gt;I$373,0,IF($A692&lt;&gt;$A691,1,MOD(I691-1+(COUNTIFS(N$373:$N$373,$A692)=COUNTIFS(N692:$N692,1)),I$372)+1))</f>
        <v>1</v>
      </c>
      <c r="J692" s="310"/>
      <c r="K692" s="310"/>
      <c r="L692" s="310"/>
      <c r="M692" s="310"/>
      <c r="O692">
        <v>318</v>
      </c>
      <c r="P692" s="116">
        <f t="shared" ca="1" si="956"/>
        <v>0.5</v>
      </c>
      <c r="Q692" s="116">
        <f t="shared" ca="1" si="957"/>
        <v>0</v>
      </c>
      <c r="R692" s="116">
        <f t="shared" ca="1" si="958"/>
        <v>0</v>
      </c>
      <c r="S692" s="116">
        <f t="shared" ca="1" si="959"/>
        <v>0</v>
      </c>
      <c r="T692" s="116">
        <v>0</v>
      </c>
      <c r="U692" s="116">
        <f t="shared" ca="1" si="960"/>
        <v>0</v>
      </c>
      <c r="V692" s="116">
        <f t="shared" ca="1" si="961"/>
        <v>-0.5</v>
      </c>
      <c r="W692" s="116"/>
      <c r="X692" s="116"/>
      <c r="Y692" s="116"/>
      <c r="Z692" s="116"/>
    </row>
    <row r="693" spans="1:26" hidden="1" outlineLevel="1">
      <c r="A693">
        <f t="shared" ca="1" si="962"/>
        <v>2</v>
      </c>
      <c r="B693" t="str">
        <f t="shared" ca="1" si="955"/>
        <v>EP3 LPD1 LPS2 LPM2</v>
      </c>
      <c r="C693" s="312">
        <f ca="1">IF($A693&lt;&gt;$A692,1,MOD(C692-1+(COUNTIFS(D$373:$N$373,$A693)=COUNTIFS(D693:$N693,1)),C$372)+1)</f>
        <v>3</v>
      </c>
      <c r="D693" s="310">
        <f ca="1">IF($A693&lt;&gt;D$373,0,IF($A693&lt;&gt;$A692,1,MOD(D692-1+(COUNTIFS(E$373:$N$373,$A693)=COUNTIFS(E693:$N693,1)),D$372)+1))</f>
        <v>0</v>
      </c>
      <c r="E693" s="310">
        <f ca="1">IF($A693&lt;&gt;E$373,0,IF($A693&lt;&gt;$A692,1,MOD(E692-1+(COUNTIFS(F$373:$N$373,$A693)=COUNTIFS(F693:$N693,1)),E$372)+1))</f>
        <v>0</v>
      </c>
      <c r="F693" s="310">
        <f ca="1">IF($A693&lt;&gt;F$373,0,IF($A693&lt;&gt;$A692,1,MOD(F692-1+(COUNTIFS(G$373:$N$373,$A693)=COUNTIFS(G693:$N693,1)),F$372)+1))</f>
        <v>0</v>
      </c>
      <c r="G693" s="310">
        <f ca="1">IF($A693&lt;&gt;G$373,0,IF($A693&lt;&gt;$A692,1,MOD(G692-1+(COUNTIFS(H$373:$N$373,$A693)=COUNTIFS(H693:$N693,1)),G$372)+1))</f>
        <v>1</v>
      </c>
      <c r="H693" s="310">
        <f ca="1">IF($A693&lt;&gt;H$373,0,IF($A693&lt;&gt;$A692,1,MOD(H692-1+(COUNTIFS(I$373:$N$373,$A693)=COUNTIFS(I693:$N693,1)),H$372)+1))</f>
        <v>2</v>
      </c>
      <c r="I693" s="310">
        <f ca="1">IF($A693&lt;&gt;I$373,0,IF($A693&lt;&gt;$A692,1,MOD(I692-1+(COUNTIFS(N$373:$N$373,$A693)=COUNTIFS(N693:$N693,1)),I$372)+1))</f>
        <v>2</v>
      </c>
      <c r="J693" s="310"/>
      <c r="K693" s="310"/>
      <c r="L693" s="310"/>
      <c r="M693" s="310"/>
      <c r="O693">
        <v>319</v>
      </c>
      <c r="P693" s="116">
        <f t="shared" ca="1" si="956"/>
        <v>0.5</v>
      </c>
      <c r="Q693" s="116">
        <f t="shared" ca="1" si="957"/>
        <v>0</v>
      </c>
      <c r="R693" s="116">
        <f t="shared" ca="1" si="958"/>
        <v>0</v>
      </c>
      <c r="S693" s="116">
        <f t="shared" ca="1" si="959"/>
        <v>0</v>
      </c>
      <c r="T693" s="116">
        <v>0</v>
      </c>
      <c r="U693" s="116">
        <f t="shared" ca="1" si="960"/>
        <v>0</v>
      </c>
      <c r="V693" s="116">
        <f t="shared" ca="1" si="961"/>
        <v>0</v>
      </c>
      <c r="W693" s="116"/>
      <c r="X693" s="116"/>
      <c r="Y693" s="116"/>
      <c r="Z693" s="116"/>
    </row>
    <row r="694" spans="1:26" hidden="1" outlineLevel="1">
      <c r="A694">
        <f t="shared" ca="1" si="962"/>
        <v>2</v>
      </c>
      <c r="B694" t="str">
        <f t="shared" ca="1" si="955"/>
        <v>EP3 LPD1 LPS2 LPM3</v>
      </c>
      <c r="C694" s="312">
        <f ca="1">IF($A694&lt;&gt;$A693,1,MOD(C693-1+(COUNTIFS(D$373:$N$373,$A694)=COUNTIFS(D694:$N694,1)),C$372)+1)</f>
        <v>3</v>
      </c>
      <c r="D694" s="310">
        <f ca="1">IF($A694&lt;&gt;D$373,0,IF($A694&lt;&gt;$A693,1,MOD(D693-1+(COUNTIFS(E$373:$N$373,$A694)=COUNTIFS(E694:$N694,1)),D$372)+1))</f>
        <v>0</v>
      </c>
      <c r="E694" s="310">
        <f ca="1">IF($A694&lt;&gt;E$373,0,IF($A694&lt;&gt;$A693,1,MOD(E693-1+(COUNTIFS(F$373:$N$373,$A694)=COUNTIFS(F694:$N694,1)),E$372)+1))</f>
        <v>0</v>
      </c>
      <c r="F694" s="310">
        <f ca="1">IF($A694&lt;&gt;F$373,0,IF($A694&lt;&gt;$A693,1,MOD(F693-1+(COUNTIFS(G$373:$N$373,$A694)=COUNTIFS(G694:$N694,1)),F$372)+1))</f>
        <v>0</v>
      </c>
      <c r="G694" s="310">
        <f ca="1">IF($A694&lt;&gt;G$373,0,IF($A694&lt;&gt;$A693,1,MOD(G693-1+(COUNTIFS(H$373:$N$373,$A694)=COUNTIFS(H694:$N694,1)),G$372)+1))</f>
        <v>1</v>
      </c>
      <c r="H694" s="310">
        <f ca="1">IF($A694&lt;&gt;H$373,0,IF($A694&lt;&gt;$A693,1,MOD(H693-1+(COUNTIFS(I$373:$N$373,$A694)=COUNTIFS(I694:$N694,1)),H$372)+1))</f>
        <v>2</v>
      </c>
      <c r="I694" s="310">
        <f ca="1">IF($A694&lt;&gt;I$373,0,IF($A694&lt;&gt;$A693,1,MOD(I693-1+(COUNTIFS(N$373:$N$373,$A694)=COUNTIFS(N694:$N694,1)),I$372)+1))</f>
        <v>3</v>
      </c>
      <c r="J694" s="310"/>
      <c r="K694" s="310"/>
      <c r="L694" s="310"/>
      <c r="M694" s="310"/>
      <c r="O694">
        <v>320</v>
      </c>
      <c r="P694" s="116">
        <f t="shared" ca="1" si="956"/>
        <v>0.5</v>
      </c>
      <c r="Q694" s="116">
        <f t="shared" ca="1" si="957"/>
        <v>0</v>
      </c>
      <c r="R694" s="116">
        <f t="shared" ca="1" si="958"/>
        <v>0</v>
      </c>
      <c r="S694" s="116">
        <f t="shared" ca="1" si="959"/>
        <v>0</v>
      </c>
      <c r="T694" s="116">
        <v>0</v>
      </c>
      <c r="U694" s="116">
        <f t="shared" ca="1" si="960"/>
        <v>0</v>
      </c>
      <c r="V694" s="116">
        <f t="shared" ca="1" si="961"/>
        <v>0.5</v>
      </c>
      <c r="W694" s="116"/>
      <c r="X694" s="116"/>
      <c r="Y694" s="116"/>
      <c r="Z694" s="116"/>
    </row>
    <row r="695" spans="1:26" hidden="1" outlineLevel="1">
      <c r="A695">
        <f t="shared" ca="1" si="962"/>
        <v>2</v>
      </c>
      <c r="B695" t="str">
        <f t="shared" ref="B695:B710" ca="1" si="963">"EP"&amp;$C695&amp;IF($A695=0," LPAll"&amp;$D695,"")&amp;IF($A695=1," LPD"&amp;$E695&amp;" LPS"&amp;$F695,"")&amp;IF($A695=2," LPD"&amp;$G695&amp;" LPS"&amp;$H695&amp;" LPM"&amp;$I695,"")</f>
        <v>EP3 LPD1 LPS3 LPM1</v>
      </c>
      <c r="C695" s="312">
        <f ca="1">IF($A695&lt;&gt;$A694,1,MOD(C694-1+(COUNTIFS(D$373:$N$373,$A695)=COUNTIFS(D695:$N695,1)),C$372)+1)</f>
        <v>3</v>
      </c>
      <c r="D695" s="310">
        <f ca="1">IF($A695&lt;&gt;D$373,0,IF($A695&lt;&gt;$A694,1,MOD(D694-1+(COUNTIFS(E$373:$N$373,$A695)=COUNTIFS(E695:$N695,1)),D$372)+1))</f>
        <v>0</v>
      </c>
      <c r="E695" s="310">
        <f ca="1">IF($A695&lt;&gt;E$373,0,IF($A695&lt;&gt;$A694,1,MOD(E694-1+(COUNTIFS(F$373:$N$373,$A695)=COUNTIFS(F695:$N695,1)),E$372)+1))</f>
        <v>0</v>
      </c>
      <c r="F695" s="310">
        <f ca="1">IF($A695&lt;&gt;F$373,0,IF($A695&lt;&gt;$A694,1,MOD(F694-1+(COUNTIFS(G$373:$N$373,$A695)=COUNTIFS(G695:$N695,1)),F$372)+1))</f>
        <v>0</v>
      </c>
      <c r="G695" s="310">
        <f ca="1">IF($A695&lt;&gt;G$373,0,IF($A695&lt;&gt;$A694,1,MOD(G694-1+(COUNTIFS(H$373:$N$373,$A695)=COUNTIFS(H695:$N695,1)),G$372)+1))</f>
        <v>1</v>
      </c>
      <c r="H695" s="310">
        <f ca="1">IF($A695&lt;&gt;H$373,0,IF($A695&lt;&gt;$A694,1,MOD(H694-1+(COUNTIFS(I$373:$N$373,$A695)=COUNTIFS(I695:$N695,1)),H$372)+1))</f>
        <v>3</v>
      </c>
      <c r="I695" s="310">
        <f ca="1">IF($A695&lt;&gt;I$373,0,IF($A695&lt;&gt;$A694,1,MOD(I694-1+(COUNTIFS(N$373:$N$373,$A695)=COUNTIFS(N695:$N695,1)),I$372)+1))</f>
        <v>1</v>
      </c>
      <c r="J695" s="310"/>
      <c r="K695" s="310"/>
      <c r="L695" s="310"/>
      <c r="M695" s="310"/>
      <c r="O695">
        <v>321</v>
      </c>
      <c r="P695" s="116">
        <f t="shared" ca="1" si="956"/>
        <v>0.5</v>
      </c>
      <c r="Q695" s="116">
        <f t="shared" ca="1" si="957"/>
        <v>0</v>
      </c>
      <c r="R695" s="116">
        <f t="shared" ca="1" si="958"/>
        <v>0</v>
      </c>
      <c r="S695" s="116">
        <f t="shared" ca="1" si="959"/>
        <v>0</v>
      </c>
      <c r="T695" s="116">
        <v>0</v>
      </c>
      <c r="U695" s="116">
        <f t="shared" ca="1" si="960"/>
        <v>0.5</v>
      </c>
      <c r="V695" s="116">
        <f t="shared" ca="1" si="961"/>
        <v>-0.5</v>
      </c>
      <c r="W695" s="116"/>
      <c r="X695" s="116"/>
      <c r="Y695" s="116"/>
      <c r="Z695" s="116"/>
    </row>
    <row r="696" spans="1:26" hidden="1" outlineLevel="1">
      <c r="A696">
        <f t="shared" ca="1" si="962"/>
        <v>2</v>
      </c>
      <c r="B696" t="str">
        <f t="shared" ca="1" si="963"/>
        <v>EP3 LPD1 LPS3 LPM2</v>
      </c>
      <c r="C696" s="312">
        <f ca="1">IF($A696&lt;&gt;$A695,1,MOD(C695-1+(COUNTIFS(D$373:$N$373,$A696)=COUNTIFS(D696:$N696,1)),C$372)+1)</f>
        <v>3</v>
      </c>
      <c r="D696" s="310">
        <f ca="1">IF($A696&lt;&gt;D$373,0,IF($A696&lt;&gt;$A695,1,MOD(D695-1+(COUNTIFS(E$373:$N$373,$A696)=COUNTIFS(E696:$N696,1)),D$372)+1))</f>
        <v>0</v>
      </c>
      <c r="E696" s="310">
        <f ca="1">IF($A696&lt;&gt;E$373,0,IF($A696&lt;&gt;$A695,1,MOD(E695-1+(COUNTIFS(F$373:$N$373,$A696)=COUNTIFS(F696:$N696,1)),E$372)+1))</f>
        <v>0</v>
      </c>
      <c r="F696" s="310">
        <f ca="1">IF($A696&lt;&gt;F$373,0,IF($A696&lt;&gt;$A695,1,MOD(F695-1+(COUNTIFS(G$373:$N$373,$A696)=COUNTIFS(G696:$N696,1)),F$372)+1))</f>
        <v>0</v>
      </c>
      <c r="G696" s="310">
        <f ca="1">IF($A696&lt;&gt;G$373,0,IF($A696&lt;&gt;$A695,1,MOD(G695-1+(COUNTIFS(H$373:$N$373,$A696)=COUNTIFS(H696:$N696,1)),G$372)+1))</f>
        <v>1</v>
      </c>
      <c r="H696" s="310">
        <f ca="1">IF($A696&lt;&gt;H$373,0,IF($A696&lt;&gt;$A695,1,MOD(H695-1+(COUNTIFS(I$373:$N$373,$A696)=COUNTIFS(I696:$N696,1)),H$372)+1))</f>
        <v>3</v>
      </c>
      <c r="I696" s="310">
        <f ca="1">IF($A696&lt;&gt;I$373,0,IF($A696&lt;&gt;$A695,1,MOD(I695-1+(COUNTIFS(N$373:$N$373,$A696)=COUNTIFS(N696:$N696,1)),I$372)+1))</f>
        <v>2</v>
      </c>
      <c r="J696" s="310"/>
      <c r="K696" s="310"/>
      <c r="L696" s="310"/>
      <c r="M696" s="310"/>
      <c r="O696">
        <v>322</v>
      </c>
      <c r="P696" s="116">
        <f t="shared" ca="1" si="956"/>
        <v>0.5</v>
      </c>
      <c r="Q696" s="116">
        <f t="shared" ca="1" si="957"/>
        <v>0</v>
      </c>
      <c r="R696" s="116">
        <f t="shared" ca="1" si="958"/>
        <v>0</v>
      </c>
      <c r="S696" s="116">
        <f t="shared" ca="1" si="959"/>
        <v>0</v>
      </c>
      <c r="T696" s="116">
        <v>0</v>
      </c>
      <c r="U696" s="116">
        <f t="shared" ca="1" si="960"/>
        <v>0.5</v>
      </c>
      <c r="V696" s="116">
        <f t="shared" ca="1" si="961"/>
        <v>0</v>
      </c>
      <c r="W696" s="116"/>
      <c r="X696" s="116"/>
      <c r="Y696" s="116"/>
      <c r="Z696" s="116"/>
    </row>
    <row r="697" spans="1:26" hidden="1" outlineLevel="1">
      <c r="A697">
        <f t="shared" ca="1" si="962"/>
        <v>2</v>
      </c>
      <c r="B697" t="str">
        <f t="shared" ca="1" si="963"/>
        <v>EP3 LPD1 LPS3 LPM3</v>
      </c>
      <c r="C697" s="312">
        <f ca="1">IF($A697&lt;&gt;$A696,1,MOD(C696-1+(COUNTIFS(D$373:$N$373,$A697)=COUNTIFS(D697:$N697,1)),C$372)+1)</f>
        <v>3</v>
      </c>
      <c r="D697" s="310">
        <f ca="1">IF($A697&lt;&gt;D$373,0,IF($A697&lt;&gt;$A696,1,MOD(D696-1+(COUNTIFS(E$373:$N$373,$A697)=COUNTIFS(E697:$N697,1)),D$372)+1))</f>
        <v>0</v>
      </c>
      <c r="E697" s="310">
        <f ca="1">IF($A697&lt;&gt;E$373,0,IF($A697&lt;&gt;$A696,1,MOD(E696-1+(COUNTIFS(F$373:$N$373,$A697)=COUNTIFS(F697:$N697,1)),E$372)+1))</f>
        <v>0</v>
      </c>
      <c r="F697" s="310">
        <f ca="1">IF($A697&lt;&gt;F$373,0,IF($A697&lt;&gt;$A696,1,MOD(F696-1+(COUNTIFS(G$373:$N$373,$A697)=COUNTIFS(G697:$N697,1)),F$372)+1))</f>
        <v>0</v>
      </c>
      <c r="G697" s="310">
        <f ca="1">IF($A697&lt;&gt;G$373,0,IF($A697&lt;&gt;$A696,1,MOD(G696-1+(COUNTIFS(H$373:$N$373,$A697)=COUNTIFS(H697:$N697,1)),G$372)+1))</f>
        <v>1</v>
      </c>
      <c r="H697" s="310">
        <f ca="1">IF($A697&lt;&gt;H$373,0,IF($A697&lt;&gt;$A696,1,MOD(H696-1+(COUNTIFS(I$373:$N$373,$A697)=COUNTIFS(I697:$N697,1)),H$372)+1))</f>
        <v>3</v>
      </c>
      <c r="I697" s="310">
        <f ca="1">IF($A697&lt;&gt;I$373,0,IF($A697&lt;&gt;$A696,1,MOD(I696-1+(COUNTIFS(N$373:$N$373,$A697)=COUNTIFS(N697:$N697,1)),I$372)+1))</f>
        <v>3</v>
      </c>
      <c r="J697" s="310"/>
      <c r="K697" s="310"/>
      <c r="L697" s="310"/>
      <c r="M697" s="310"/>
      <c r="O697">
        <v>323</v>
      </c>
      <c r="P697" s="116">
        <f t="shared" ca="1" si="956"/>
        <v>0.5</v>
      </c>
      <c r="Q697" s="116">
        <f t="shared" ca="1" si="957"/>
        <v>0</v>
      </c>
      <c r="R697" s="116">
        <f t="shared" ca="1" si="958"/>
        <v>0</v>
      </c>
      <c r="S697" s="116">
        <f t="shared" ca="1" si="959"/>
        <v>0</v>
      </c>
      <c r="T697" s="116">
        <v>0</v>
      </c>
      <c r="U697" s="116">
        <f t="shared" ca="1" si="960"/>
        <v>0.5</v>
      </c>
      <c r="V697" s="116">
        <f t="shared" ca="1" si="961"/>
        <v>0.5</v>
      </c>
      <c r="W697" s="116"/>
      <c r="X697" s="116"/>
      <c r="Y697" s="116"/>
      <c r="Z697" s="116"/>
    </row>
    <row r="698" spans="1:26" hidden="1" outlineLevel="1">
      <c r="A698">
        <f t="shared" ca="1" si="962"/>
        <v>2</v>
      </c>
      <c r="B698" t="str">
        <f t="shared" ca="1" si="963"/>
        <v>EP1 LPD1 LPS1 LPM1</v>
      </c>
      <c r="C698" s="312">
        <f ca="1">IF($A698&lt;&gt;$A697,1,MOD(C697-1+(COUNTIFS(D$373:$N$373,$A698)=COUNTIFS(D698:$N698,1)),C$372)+1)</f>
        <v>1</v>
      </c>
      <c r="D698" s="310">
        <f ca="1">IF($A698&lt;&gt;D$373,0,IF($A698&lt;&gt;$A697,1,MOD(D697-1+(COUNTIFS(E$373:$N$373,$A698)=COUNTIFS(E698:$N698,1)),D$372)+1))</f>
        <v>0</v>
      </c>
      <c r="E698" s="310">
        <f ca="1">IF($A698&lt;&gt;E$373,0,IF($A698&lt;&gt;$A697,1,MOD(E697-1+(COUNTIFS(F$373:$N$373,$A698)=COUNTIFS(F698:$N698,1)),E$372)+1))</f>
        <v>0</v>
      </c>
      <c r="F698" s="310">
        <f ca="1">IF($A698&lt;&gt;F$373,0,IF($A698&lt;&gt;$A697,1,MOD(F697-1+(COUNTIFS(G$373:$N$373,$A698)=COUNTIFS(G698:$N698,1)),F$372)+1))</f>
        <v>0</v>
      </c>
      <c r="G698" s="310">
        <f ca="1">IF($A698&lt;&gt;G$373,0,IF($A698&lt;&gt;$A697,1,MOD(G697-1+(COUNTIFS(H$373:$N$373,$A698)=COUNTIFS(H698:$N698,1)),G$372)+1))</f>
        <v>1</v>
      </c>
      <c r="H698" s="310">
        <f ca="1">IF($A698&lt;&gt;H$373,0,IF($A698&lt;&gt;$A697,1,MOD(H697-1+(COUNTIFS(I$373:$N$373,$A698)=COUNTIFS(I698:$N698,1)),H$372)+1))</f>
        <v>1</v>
      </c>
      <c r="I698" s="310">
        <f ca="1">IF($A698&lt;&gt;I$373,0,IF($A698&lt;&gt;$A697,1,MOD(I697-1+(COUNTIFS(N$373:$N$373,$A698)=COUNTIFS(N698:$N698,1)),I$372)+1))</f>
        <v>1</v>
      </c>
      <c r="J698" s="310"/>
      <c r="K698" s="310"/>
      <c r="L698" s="310"/>
      <c r="M698" s="310"/>
      <c r="O698">
        <v>324</v>
      </c>
      <c r="P698" s="116">
        <f t="shared" ca="1" si="956"/>
        <v>-0.5</v>
      </c>
      <c r="Q698" s="116">
        <f t="shared" ca="1" si="957"/>
        <v>0</v>
      </c>
      <c r="R698" s="116">
        <f t="shared" ca="1" si="958"/>
        <v>0</v>
      </c>
      <c r="S698" s="116">
        <f t="shared" ca="1" si="959"/>
        <v>0</v>
      </c>
      <c r="T698" s="116">
        <v>0</v>
      </c>
      <c r="U698" s="116">
        <f t="shared" ca="1" si="960"/>
        <v>-0.5</v>
      </c>
      <c r="V698" s="116">
        <f t="shared" ca="1" si="961"/>
        <v>-0.5</v>
      </c>
      <c r="W698" s="116"/>
      <c r="X698" s="116"/>
      <c r="Y698" s="116"/>
      <c r="Z698" s="116"/>
    </row>
    <row r="699" spans="1:26" hidden="1" outlineLevel="1">
      <c r="A699">
        <f t="shared" ca="1" si="962"/>
        <v>2</v>
      </c>
      <c r="B699" t="str">
        <f t="shared" ca="1" si="963"/>
        <v>EP1 LPD1 LPS1 LPM2</v>
      </c>
      <c r="C699" s="312">
        <f ca="1">IF($A699&lt;&gt;$A698,1,MOD(C698-1+(COUNTIFS(D$373:$N$373,$A699)=COUNTIFS(D699:$N699,1)),C$372)+1)</f>
        <v>1</v>
      </c>
      <c r="D699" s="310">
        <f ca="1">IF($A699&lt;&gt;D$373,0,IF($A699&lt;&gt;$A698,1,MOD(D698-1+(COUNTIFS(E$373:$N$373,$A699)=COUNTIFS(E699:$N699,1)),D$372)+1))</f>
        <v>0</v>
      </c>
      <c r="E699" s="310">
        <f ca="1">IF($A699&lt;&gt;E$373,0,IF($A699&lt;&gt;$A698,1,MOD(E698-1+(COUNTIFS(F$373:$N$373,$A699)=COUNTIFS(F699:$N699,1)),E$372)+1))</f>
        <v>0</v>
      </c>
      <c r="F699" s="310">
        <f ca="1">IF($A699&lt;&gt;F$373,0,IF($A699&lt;&gt;$A698,1,MOD(F698-1+(COUNTIFS(G$373:$N$373,$A699)=COUNTIFS(G699:$N699,1)),F$372)+1))</f>
        <v>0</v>
      </c>
      <c r="G699" s="310">
        <f ca="1">IF($A699&lt;&gt;G$373,0,IF($A699&lt;&gt;$A698,1,MOD(G698-1+(COUNTIFS(H$373:$N$373,$A699)=COUNTIFS(H699:$N699,1)),G$372)+1))</f>
        <v>1</v>
      </c>
      <c r="H699" s="310">
        <f ca="1">IF($A699&lt;&gt;H$373,0,IF($A699&lt;&gt;$A698,1,MOD(H698-1+(COUNTIFS(I$373:$N$373,$A699)=COUNTIFS(I699:$N699,1)),H$372)+1))</f>
        <v>1</v>
      </c>
      <c r="I699" s="310">
        <f ca="1">IF($A699&lt;&gt;I$373,0,IF($A699&lt;&gt;$A698,1,MOD(I698-1+(COUNTIFS(N$373:$N$373,$A699)=COUNTIFS(N699:$N699,1)),I$372)+1))</f>
        <v>2</v>
      </c>
      <c r="J699" s="310"/>
      <c r="K699" s="310"/>
      <c r="L699" s="310"/>
      <c r="M699" s="310"/>
      <c r="O699">
        <v>325</v>
      </c>
      <c r="P699" s="116">
        <f t="shared" ca="1" si="956"/>
        <v>-0.5</v>
      </c>
      <c r="Q699" s="116">
        <f t="shared" ca="1" si="957"/>
        <v>0</v>
      </c>
      <c r="R699" s="116">
        <f t="shared" ca="1" si="958"/>
        <v>0</v>
      </c>
      <c r="S699" s="116">
        <f t="shared" ca="1" si="959"/>
        <v>0</v>
      </c>
      <c r="T699" s="116">
        <v>0</v>
      </c>
      <c r="U699" s="116">
        <f t="shared" ca="1" si="960"/>
        <v>-0.5</v>
      </c>
      <c r="V699" s="116">
        <f t="shared" ca="1" si="961"/>
        <v>0</v>
      </c>
      <c r="W699" s="116"/>
      <c r="X699" s="116"/>
      <c r="Y699" s="116"/>
      <c r="Z699" s="116"/>
    </row>
    <row r="700" spans="1:26" hidden="1" outlineLevel="1">
      <c r="A700">
        <f t="shared" ca="1" si="962"/>
        <v>2</v>
      </c>
      <c r="B700" t="str">
        <f t="shared" ca="1" si="963"/>
        <v>EP1 LPD1 LPS1 LPM3</v>
      </c>
      <c r="C700" s="312">
        <f ca="1">IF($A700&lt;&gt;$A699,1,MOD(C699-1+(COUNTIFS(D$373:$N$373,$A700)=COUNTIFS(D700:$N700,1)),C$372)+1)</f>
        <v>1</v>
      </c>
      <c r="D700" s="310">
        <f ca="1">IF($A700&lt;&gt;D$373,0,IF($A700&lt;&gt;$A699,1,MOD(D699-1+(COUNTIFS(E$373:$N$373,$A700)=COUNTIFS(E700:$N700,1)),D$372)+1))</f>
        <v>0</v>
      </c>
      <c r="E700" s="310">
        <f ca="1">IF($A700&lt;&gt;E$373,0,IF($A700&lt;&gt;$A699,1,MOD(E699-1+(COUNTIFS(F$373:$N$373,$A700)=COUNTIFS(F700:$N700,1)),E$372)+1))</f>
        <v>0</v>
      </c>
      <c r="F700" s="310">
        <f ca="1">IF($A700&lt;&gt;F$373,0,IF($A700&lt;&gt;$A699,1,MOD(F699-1+(COUNTIFS(G$373:$N$373,$A700)=COUNTIFS(G700:$N700,1)),F$372)+1))</f>
        <v>0</v>
      </c>
      <c r="G700" s="310">
        <f ca="1">IF($A700&lt;&gt;G$373,0,IF($A700&lt;&gt;$A699,1,MOD(G699-1+(COUNTIFS(H$373:$N$373,$A700)=COUNTIFS(H700:$N700,1)),G$372)+1))</f>
        <v>1</v>
      </c>
      <c r="H700" s="310">
        <f ca="1">IF($A700&lt;&gt;H$373,0,IF($A700&lt;&gt;$A699,1,MOD(H699-1+(COUNTIFS(I$373:$N$373,$A700)=COUNTIFS(I700:$N700,1)),H$372)+1))</f>
        <v>1</v>
      </c>
      <c r="I700" s="310">
        <f ca="1">IF($A700&lt;&gt;I$373,0,IF($A700&lt;&gt;$A699,1,MOD(I699-1+(COUNTIFS(N$373:$N$373,$A700)=COUNTIFS(N700:$N700,1)),I$372)+1))</f>
        <v>3</v>
      </c>
      <c r="J700" s="310"/>
      <c r="K700" s="310"/>
      <c r="L700" s="310"/>
      <c r="M700" s="310"/>
      <c r="O700">
        <v>326</v>
      </c>
      <c r="P700" s="116">
        <f t="shared" ca="1" si="956"/>
        <v>-0.5</v>
      </c>
      <c r="Q700" s="116">
        <f t="shared" ca="1" si="957"/>
        <v>0</v>
      </c>
      <c r="R700" s="116">
        <f t="shared" ca="1" si="958"/>
        <v>0</v>
      </c>
      <c r="S700" s="116">
        <f t="shared" ca="1" si="959"/>
        <v>0</v>
      </c>
      <c r="T700" s="116">
        <v>0</v>
      </c>
      <c r="U700" s="116">
        <f t="shared" ca="1" si="960"/>
        <v>-0.5</v>
      </c>
      <c r="V700" s="116">
        <f t="shared" ca="1" si="961"/>
        <v>0.5</v>
      </c>
      <c r="W700" s="116"/>
      <c r="X700" s="116"/>
      <c r="Y700" s="116"/>
      <c r="Z700" s="116"/>
    </row>
    <row r="701" spans="1:26" hidden="1" outlineLevel="1">
      <c r="A701">
        <f t="shared" ca="1" si="962"/>
        <v>2</v>
      </c>
      <c r="B701" t="str">
        <f t="shared" ca="1" si="963"/>
        <v>EP1 LPD1 LPS2 LPM1</v>
      </c>
      <c r="C701" s="312">
        <f ca="1">IF($A701&lt;&gt;$A700,1,MOD(C700-1+(COUNTIFS(D$373:$N$373,$A701)=COUNTIFS(D701:$N701,1)),C$372)+1)</f>
        <v>1</v>
      </c>
      <c r="D701" s="310">
        <f ca="1">IF($A701&lt;&gt;D$373,0,IF($A701&lt;&gt;$A700,1,MOD(D700-1+(COUNTIFS(E$373:$N$373,$A701)=COUNTIFS(E701:$N701,1)),D$372)+1))</f>
        <v>0</v>
      </c>
      <c r="E701" s="310">
        <f ca="1">IF($A701&lt;&gt;E$373,0,IF($A701&lt;&gt;$A700,1,MOD(E700-1+(COUNTIFS(F$373:$N$373,$A701)=COUNTIFS(F701:$N701,1)),E$372)+1))</f>
        <v>0</v>
      </c>
      <c r="F701" s="310">
        <f ca="1">IF($A701&lt;&gt;F$373,0,IF($A701&lt;&gt;$A700,1,MOD(F700-1+(COUNTIFS(G$373:$N$373,$A701)=COUNTIFS(G701:$N701,1)),F$372)+1))</f>
        <v>0</v>
      </c>
      <c r="G701" s="310">
        <f ca="1">IF($A701&lt;&gt;G$373,0,IF($A701&lt;&gt;$A700,1,MOD(G700-1+(COUNTIFS(H$373:$N$373,$A701)=COUNTIFS(H701:$N701,1)),G$372)+1))</f>
        <v>1</v>
      </c>
      <c r="H701" s="310">
        <f ca="1">IF($A701&lt;&gt;H$373,0,IF($A701&lt;&gt;$A700,1,MOD(H700-1+(COUNTIFS(I$373:$N$373,$A701)=COUNTIFS(I701:$N701,1)),H$372)+1))</f>
        <v>2</v>
      </c>
      <c r="I701" s="310">
        <f ca="1">IF($A701&lt;&gt;I$373,0,IF($A701&lt;&gt;$A700,1,MOD(I700-1+(COUNTIFS(N$373:$N$373,$A701)=COUNTIFS(N701:$N701,1)),I$372)+1))</f>
        <v>1</v>
      </c>
      <c r="J701" s="310"/>
      <c r="K701" s="310"/>
      <c r="L701" s="310"/>
      <c r="M701" s="310"/>
      <c r="O701">
        <v>327</v>
      </c>
      <c r="P701" s="116">
        <f t="shared" ca="1" si="956"/>
        <v>-0.5</v>
      </c>
      <c r="Q701" s="116">
        <f t="shared" ca="1" si="957"/>
        <v>0</v>
      </c>
      <c r="R701" s="116">
        <f t="shared" ca="1" si="958"/>
        <v>0</v>
      </c>
      <c r="S701" s="116">
        <f t="shared" ca="1" si="959"/>
        <v>0</v>
      </c>
      <c r="T701" s="116">
        <v>0</v>
      </c>
      <c r="U701" s="116">
        <f t="shared" ca="1" si="960"/>
        <v>0</v>
      </c>
      <c r="V701" s="116">
        <f t="shared" ca="1" si="961"/>
        <v>-0.5</v>
      </c>
      <c r="W701" s="116"/>
      <c r="X701" s="116"/>
      <c r="Y701" s="116"/>
      <c r="Z701" s="116"/>
    </row>
    <row r="702" spans="1:26" hidden="1" outlineLevel="1">
      <c r="A702">
        <f t="shared" ca="1" si="962"/>
        <v>2</v>
      </c>
      <c r="B702" t="str">
        <f t="shared" ca="1" si="963"/>
        <v>EP1 LPD1 LPS2 LPM2</v>
      </c>
      <c r="C702" s="312">
        <f ca="1">IF($A702&lt;&gt;$A701,1,MOD(C701-1+(COUNTIFS(D$373:$N$373,$A702)=COUNTIFS(D702:$N702,1)),C$372)+1)</f>
        <v>1</v>
      </c>
      <c r="D702" s="310">
        <f ca="1">IF($A702&lt;&gt;D$373,0,IF($A702&lt;&gt;$A701,1,MOD(D701-1+(COUNTIFS(E$373:$N$373,$A702)=COUNTIFS(E702:$N702,1)),D$372)+1))</f>
        <v>0</v>
      </c>
      <c r="E702" s="310">
        <f ca="1">IF($A702&lt;&gt;E$373,0,IF($A702&lt;&gt;$A701,1,MOD(E701-1+(COUNTIFS(F$373:$N$373,$A702)=COUNTIFS(F702:$N702,1)),E$372)+1))</f>
        <v>0</v>
      </c>
      <c r="F702" s="310">
        <f ca="1">IF($A702&lt;&gt;F$373,0,IF($A702&lt;&gt;$A701,1,MOD(F701-1+(COUNTIFS(G$373:$N$373,$A702)=COUNTIFS(G702:$N702,1)),F$372)+1))</f>
        <v>0</v>
      </c>
      <c r="G702" s="310">
        <f ca="1">IF($A702&lt;&gt;G$373,0,IF($A702&lt;&gt;$A701,1,MOD(G701-1+(COUNTIFS(H$373:$N$373,$A702)=COUNTIFS(H702:$N702,1)),G$372)+1))</f>
        <v>1</v>
      </c>
      <c r="H702" s="310">
        <f ca="1">IF($A702&lt;&gt;H$373,0,IF($A702&lt;&gt;$A701,1,MOD(H701-1+(COUNTIFS(I$373:$N$373,$A702)=COUNTIFS(I702:$N702,1)),H$372)+1))</f>
        <v>2</v>
      </c>
      <c r="I702" s="310">
        <f ca="1">IF($A702&lt;&gt;I$373,0,IF($A702&lt;&gt;$A701,1,MOD(I701-1+(COUNTIFS(N$373:$N$373,$A702)=COUNTIFS(N702:$N702,1)),I$372)+1))</f>
        <v>2</v>
      </c>
      <c r="J702" s="310"/>
      <c r="K702" s="310"/>
      <c r="L702" s="310"/>
      <c r="M702" s="310"/>
      <c r="O702">
        <v>328</v>
      </c>
      <c r="P702" s="116">
        <f t="shared" ca="1" si="956"/>
        <v>-0.5</v>
      </c>
      <c r="Q702" s="116">
        <f t="shared" ca="1" si="957"/>
        <v>0</v>
      </c>
      <c r="R702" s="116">
        <f t="shared" ca="1" si="958"/>
        <v>0</v>
      </c>
      <c r="S702" s="116">
        <f t="shared" ca="1" si="959"/>
        <v>0</v>
      </c>
      <c r="T702" s="116">
        <v>0</v>
      </c>
      <c r="U702" s="116">
        <f t="shared" ca="1" si="960"/>
        <v>0</v>
      </c>
      <c r="V702" s="116">
        <f t="shared" ca="1" si="961"/>
        <v>0</v>
      </c>
      <c r="W702" s="116"/>
      <c r="X702" s="116"/>
      <c r="Y702" s="116"/>
      <c r="Z702" s="116"/>
    </row>
    <row r="703" spans="1:26" hidden="1" outlineLevel="1">
      <c r="A703">
        <f t="shared" ca="1" si="962"/>
        <v>2</v>
      </c>
      <c r="B703" t="str">
        <f t="shared" ca="1" si="963"/>
        <v>EP1 LPD1 LPS2 LPM3</v>
      </c>
      <c r="C703" s="312">
        <f ca="1">IF($A703&lt;&gt;$A702,1,MOD(C702-1+(COUNTIFS(D$373:$N$373,$A703)=COUNTIFS(D703:$N703,1)),C$372)+1)</f>
        <v>1</v>
      </c>
      <c r="D703" s="310">
        <f ca="1">IF($A703&lt;&gt;D$373,0,IF($A703&lt;&gt;$A702,1,MOD(D702-1+(COUNTIFS(E$373:$N$373,$A703)=COUNTIFS(E703:$N703,1)),D$372)+1))</f>
        <v>0</v>
      </c>
      <c r="E703" s="310">
        <f ca="1">IF($A703&lt;&gt;E$373,0,IF($A703&lt;&gt;$A702,1,MOD(E702-1+(COUNTIFS(F$373:$N$373,$A703)=COUNTIFS(F703:$N703,1)),E$372)+1))</f>
        <v>0</v>
      </c>
      <c r="F703" s="310">
        <f ca="1">IF($A703&lt;&gt;F$373,0,IF($A703&lt;&gt;$A702,1,MOD(F702-1+(COUNTIFS(G$373:$N$373,$A703)=COUNTIFS(G703:$N703,1)),F$372)+1))</f>
        <v>0</v>
      </c>
      <c r="G703" s="310">
        <f ca="1">IF($A703&lt;&gt;G$373,0,IF($A703&lt;&gt;$A702,1,MOD(G702-1+(COUNTIFS(H$373:$N$373,$A703)=COUNTIFS(H703:$N703,1)),G$372)+1))</f>
        <v>1</v>
      </c>
      <c r="H703" s="310">
        <f ca="1">IF($A703&lt;&gt;H$373,0,IF($A703&lt;&gt;$A702,1,MOD(H702-1+(COUNTIFS(I$373:$N$373,$A703)=COUNTIFS(I703:$N703,1)),H$372)+1))</f>
        <v>2</v>
      </c>
      <c r="I703" s="310">
        <f ca="1">IF($A703&lt;&gt;I$373,0,IF($A703&lt;&gt;$A702,1,MOD(I702-1+(COUNTIFS(N$373:$N$373,$A703)=COUNTIFS(N703:$N703,1)),I$372)+1))</f>
        <v>3</v>
      </c>
      <c r="J703" s="310"/>
      <c r="K703" s="310"/>
      <c r="L703" s="310"/>
      <c r="M703" s="310"/>
      <c r="O703">
        <v>329</v>
      </c>
      <c r="P703" s="116">
        <f t="shared" ca="1" si="956"/>
        <v>-0.5</v>
      </c>
      <c r="Q703" s="116">
        <f t="shared" ca="1" si="957"/>
        <v>0</v>
      </c>
      <c r="R703" s="116">
        <f t="shared" ca="1" si="958"/>
        <v>0</v>
      </c>
      <c r="S703" s="116">
        <f t="shared" ca="1" si="959"/>
        <v>0</v>
      </c>
      <c r="T703" s="116">
        <v>0</v>
      </c>
      <c r="U703" s="116">
        <f t="shared" ca="1" si="960"/>
        <v>0</v>
      </c>
      <c r="V703" s="116">
        <f t="shared" ca="1" si="961"/>
        <v>0.5</v>
      </c>
      <c r="W703" s="116"/>
      <c r="X703" s="116"/>
      <c r="Y703" s="116"/>
      <c r="Z703" s="116"/>
    </row>
    <row r="704" spans="1:26" hidden="1" outlineLevel="1">
      <c r="A704">
        <f t="shared" ca="1" si="962"/>
        <v>2</v>
      </c>
      <c r="B704" t="str">
        <f t="shared" ca="1" si="963"/>
        <v>EP1 LPD1 LPS3 LPM1</v>
      </c>
      <c r="C704" s="312">
        <f ca="1">IF($A704&lt;&gt;$A703,1,MOD(C703-1+(COUNTIFS(D$373:$N$373,$A704)=COUNTIFS(D704:$N704,1)),C$372)+1)</f>
        <v>1</v>
      </c>
      <c r="D704" s="310">
        <f ca="1">IF($A704&lt;&gt;D$373,0,IF($A704&lt;&gt;$A703,1,MOD(D703-1+(COUNTIFS(E$373:$N$373,$A704)=COUNTIFS(E704:$N704,1)),D$372)+1))</f>
        <v>0</v>
      </c>
      <c r="E704" s="310">
        <f ca="1">IF($A704&lt;&gt;E$373,0,IF($A704&lt;&gt;$A703,1,MOD(E703-1+(COUNTIFS(F$373:$N$373,$A704)=COUNTIFS(F704:$N704,1)),E$372)+1))</f>
        <v>0</v>
      </c>
      <c r="F704" s="310">
        <f ca="1">IF($A704&lt;&gt;F$373,0,IF($A704&lt;&gt;$A703,1,MOD(F703-1+(COUNTIFS(G$373:$N$373,$A704)=COUNTIFS(G704:$N704,1)),F$372)+1))</f>
        <v>0</v>
      </c>
      <c r="G704" s="310">
        <f ca="1">IF($A704&lt;&gt;G$373,0,IF($A704&lt;&gt;$A703,1,MOD(G703-1+(COUNTIFS(H$373:$N$373,$A704)=COUNTIFS(H704:$N704,1)),G$372)+1))</f>
        <v>1</v>
      </c>
      <c r="H704" s="310">
        <f ca="1">IF($A704&lt;&gt;H$373,0,IF($A704&lt;&gt;$A703,1,MOD(H703-1+(COUNTIFS(I$373:$N$373,$A704)=COUNTIFS(I704:$N704,1)),H$372)+1))</f>
        <v>3</v>
      </c>
      <c r="I704" s="310">
        <f ca="1">IF($A704&lt;&gt;I$373,0,IF($A704&lt;&gt;$A703,1,MOD(I703-1+(COUNTIFS(N$373:$N$373,$A704)=COUNTIFS(N704:$N704,1)),I$372)+1))</f>
        <v>1</v>
      </c>
      <c r="J704" s="310"/>
      <c r="K704" s="310"/>
      <c r="L704" s="310"/>
      <c r="M704" s="310"/>
      <c r="O704">
        <v>330</v>
      </c>
      <c r="P704" s="116">
        <f t="shared" ca="1" si="956"/>
        <v>-0.5</v>
      </c>
      <c r="Q704" s="116">
        <f t="shared" ca="1" si="957"/>
        <v>0</v>
      </c>
      <c r="R704" s="116">
        <f t="shared" ca="1" si="958"/>
        <v>0</v>
      </c>
      <c r="S704" s="116">
        <f t="shared" ca="1" si="959"/>
        <v>0</v>
      </c>
      <c r="T704" s="116">
        <v>0</v>
      </c>
      <c r="U704" s="116">
        <f t="shared" ca="1" si="960"/>
        <v>0.5</v>
      </c>
      <c r="V704" s="116">
        <f t="shared" ca="1" si="961"/>
        <v>-0.5</v>
      </c>
      <c r="W704" s="116"/>
      <c r="X704" s="116"/>
      <c r="Y704" s="116"/>
      <c r="Z704" s="116"/>
    </row>
    <row r="705" spans="1:28" hidden="1" outlineLevel="1">
      <c r="A705">
        <f t="shared" ca="1" si="962"/>
        <v>2</v>
      </c>
      <c r="B705" t="str">
        <f t="shared" ca="1" si="963"/>
        <v>EP1 LPD1 LPS3 LPM2</v>
      </c>
      <c r="C705" s="312">
        <f ca="1">IF($A705&lt;&gt;$A704,1,MOD(C704-1+(COUNTIFS(D$373:$N$373,$A705)=COUNTIFS(D705:$N705,1)),C$372)+1)</f>
        <v>1</v>
      </c>
      <c r="D705" s="310">
        <f ca="1">IF($A705&lt;&gt;D$373,0,IF($A705&lt;&gt;$A704,1,MOD(D704-1+(COUNTIFS(E$373:$N$373,$A705)=COUNTIFS(E705:$N705,1)),D$372)+1))</f>
        <v>0</v>
      </c>
      <c r="E705" s="310">
        <f ca="1">IF($A705&lt;&gt;E$373,0,IF($A705&lt;&gt;$A704,1,MOD(E704-1+(COUNTIFS(F$373:$N$373,$A705)=COUNTIFS(F705:$N705,1)),E$372)+1))</f>
        <v>0</v>
      </c>
      <c r="F705" s="310">
        <f ca="1">IF($A705&lt;&gt;F$373,0,IF($A705&lt;&gt;$A704,1,MOD(F704-1+(COUNTIFS(G$373:$N$373,$A705)=COUNTIFS(G705:$N705,1)),F$372)+1))</f>
        <v>0</v>
      </c>
      <c r="G705" s="310">
        <f ca="1">IF($A705&lt;&gt;G$373,0,IF($A705&lt;&gt;$A704,1,MOD(G704-1+(COUNTIFS(H$373:$N$373,$A705)=COUNTIFS(H705:$N705,1)),G$372)+1))</f>
        <v>1</v>
      </c>
      <c r="H705" s="310">
        <f ca="1">IF($A705&lt;&gt;H$373,0,IF($A705&lt;&gt;$A704,1,MOD(H704-1+(COUNTIFS(I$373:$N$373,$A705)=COUNTIFS(I705:$N705,1)),H$372)+1))</f>
        <v>3</v>
      </c>
      <c r="I705" s="310">
        <f ca="1">IF($A705&lt;&gt;I$373,0,IF($A705&lt;&gt;$A704,1,MOD(I704-1+(COUNTIFS(N$373:$N$373,$A705)=COUNTIFS(N705:$N705,1)),I$372)+1))</f>
        <v>2</v>
      </c>
      <c r="J705" s="310"/>
      <c r="K705" s="310"/>
      <c r="L705" s="310"/>
      <c r="M705" s="310"/>
      <c r="O705">
        <v>331</v>
      </c>
      <c r="P705" s="116">
        <f t="shared" ca="1" si="956"/>
        <v>-0.5</v>
      </c>
      <c r="Q705" s="116">
        <f t="shared" ca="1" si="957"/>
        <v>0</v>
      </c>
      <c r="R705" s="116">
        <f t="shared" ca="1" si="958"/>
        <v>0</v>
      </c>
      <c r="S705" s="116">
        <f t="shared" ca="1" si="959"/>
        <v>0</v>
      </c>
      <c r="T705" s="116">
        <v>0</v>
      </c>
      <c r="U705" s="116">
        <f t="shared" ca="1" si="960"/>
        <v>0.5</v>
      </c>
      <c r="V705" s="116">
        <f t="shared" ca="1" si="961"/>
        <v>0</v>
      </c>
      <c r="W705" s="116"/>
      <c r="X705" s="116"/>
      <c r="Y705" s="116"/>
      <c r="Z705" s="116"/>
    </row>
    <row r="706" spans="1:28" hidden="1" outlineLevel="1">
      <c r="A706">
        <f t="shared" ca="1" si="962"/>
        <v>2</v>
      </c>
      <c r="B706" t="str">
        <f t="shared" ca="1" si="963"/>
        <v>EP1 LPD1 LPS3 LPM3</v>
      </c>
      <c r="C706" s="312">
        <f ca="1">IF($A706&lt;&gt;$A705,1,MOD(C705-1+(COUNTIFS(D$373:$N$373,$A706)=COUNTIFS(D706:$N706,1)),C$372)+1)</f>
        <v>1</v>
      </c>
      <c r="D706" s="310">
        <f ca="1">IF($A706&lt;&gt;D$373,0,IF($A706&lt;&gt;$A705,1,MOD(D705-1+(COUNTIFS(E$373:$N$373,$A706)=COUNTIFS(E706:$N706,1)),D$372)+1))</f>
        <v>0</v>
      </c>
      <c r="E706" s="310">
        <f ca="1">IF($A706&lt;&gt;E$373,0,IF($A706&lt;&gt;$A705,1,MOD(E705-1+(COUNTIFS(F$373:$N$373,$A706)=COUNTIFS(F706:$N706,1)),E$372)+1))</f>
        <v>0</v>
      </c>
      <c r="F706" s="310">
        <f ca="1">IF($A706&lt;&gt;F$373,0,IF($A706&lt;&gt;$A705,1,MOD(F705-1+(COUNTIFS(G$373:$N$373,$A706)=COUNTIFS(G706:$N706,1)),F$372)+1))</f>
        <v>0</v>
      </c>
      <c r="G706" s="310">
        <f ca="1">IF($A706&lt;&gt;G$373,0,IF($A706&lt;&gt;$A705,1,MOD(G705-1+(COUNTIFS(H$373:$N$373,$A706)=COUNTIFS(H706:$N706,1)),G$372)+1))</f>
        <v>1</v>
      </c>
      <c r="H706" s="310">
        <f ca="1">IF($A706&lt;&gt;H$373,0,IF($A706&lt;&gt;$A705,1,MOD(H705-1+(COUNTIFS(I$373:$N$373,$A706)=COUNTIFS(I706:$N706,1)),H$372)+1))</f>
        <v>3</v>
      </c>
      <c r="I706" s="310">
        <f ca="1">IF($A706&lt;&gt;I$373,0,IF($A706&lt;&gt;$A705,1,MOD(I705-1+(COUNTIFS(N$373:$N$373,$A706)=COUNTIFS(N706:$N706,1)),I$372)+1))</f>
        <v>3</v>
      </c>
      <c r="J706" s="310"/>
      <c r="K706" s="310"/>
      <c r="L706" s="310"/>
      <c r="M706" s="310"/>
      <c r="O706">
        <v>332</v>
      </c>
      <c r="P706" s="116">
        <f t="shared" ca="1" si="956"/>
        <v>-0.5</v>
      </c>
      <c r="Q706" s="116">
        <f t="shared" ca="1" si="957"/>
        <v>0</v>
      </c>
      <c r="R706" s="116">
        <f t="shared" ca="1" si="958"/>
        <v>0</v>
      </c>
      <c r="S706" s="116">
        <f t="shared" ca="1" si="959"/>
        <v>0</v>
      </c>
      <c r="T706" s="116">
        <v>0</v>
      </c>
      <c r="U706" s="116">
        <f t="shared" ca="1" si="960"/>
        <v>0.5</v>
      </c>
      <c r="V706" s="116">
        <f t="shared" ca="1" si="961"/>
        <v>0.5</v>
      </c>
      <c r="W706" s="116"/>
      <c r="X706" s="116"/>
      <c r="Y706" s="116"/>
      <c r="Z706" s="116"/>
    </row>
    <row r="707" spans="1:28" hidden="1" outlineLevel="1">
      <c r="A707">
        <f t="shared" ca="1" si="962"/>
        <v>2</v>
      </c>
      <c r="B707" t="str">
        <f t="shared" ca="1" si="963"/>
        <v>EP2 LPD1 LPS1 LPM1</v>
      </c>
      <c r="C707" s="312">
        <f ca="1">IF($A707&lt;&gt;$A706,1,MOD(C706-1+(COUNTIFS(D$373:$N$373,$A707)=COUNTIFS(D707:$N707,1)),C$372)+1)</f>
        <v>2</v>
      </c>
      <c r="D707" s="310">
        <f ca="1">IF($A707&lt;&gt;D$373,0,IF($A707&lt;&gt;$A706,1,MOD(D706-1+(COUNTIFS(E$373:$N$373,$A707)=COUNTIFS(E707:$N707,1)),D$372)+1))</f>
        <v>0</v>
      </c>
      <c r="E707" s="310">
        <f ca="1">IF($A707&lt;&gt;E$373,0,IF($A707&lt;&gt;$A706,1,MOD(E706-1+(COUNTIFS(F$373:$N$373,$A707)=COUNTIFS(F707:$N707,1)),E$372)+1))</f>
        <v>0</v>
      </c>
      <c r="F707" s="310">
        <f ca="1">IF($A707&lt;&gt;F$373,0,IF($A707&lt;&gt;$A706,1,MOD(F706-1+(COUNTIFS(G$373:$N$373,$A707)=COUNTIFS(G707:$N707,1)),F$372)+1))</f>
        <v>0</v>
      </c>
      <c r="G707" s="310">
        <f ca="1">IF($A707&lt;&gt;G$373,0,IF($A707&lt;&gt;$A706,1,MOD(G706-1+(COUNTIFS(H$373:$N$373,$A707)=COUNTIFS(H707:$N707,1)),G$372)+1))</f>
        <v>1</v>
      </c>
      <c r="H707" s="310">
        <f ca="1">IF($A707&lt;&gt;H$373,0,IF($A707&lt;&gt;$A706,1,MOD(H706-1+(COUNTIFS(I$373:$N$373,$A707)=COUNTIFS(I707:$N707,1)),H$372)+1))</f>
        <v>1</v>
      </c>
      <c r="I707" s="310">
        <f ca="1">IF($A707&lt;&gt;I$373,0,IF($A707&lt;&gt;$A706,1,MOD(I706-1+(COUNTIFS(N$373:$N$373,$A707)=COUNTIFS(N707:$N707,1)),I$372)+1))</f>
        <v>1</v>
      </c>
      <c r="J707" s="310"/>
      <c r="K707" s="310"/>
      <c r="L707" s="310"/>
      <c r="M707" s="310"/>
      <c r="O707">
        <v>333</v>
      </c>
      <c r="P707" s="116">
        <f t="shared" ca="1" si="956"/>
        <v>0</v>
      </c>
      <c r="Q707" s="116">
        <f t="shared" ca="1" si="957"/>
        <v>0</v>
      </c>
      <c r="R707" s="116">
        <f t="shared" ca="1" si="958"/>
        <v>0</v>
      </c>
      <c r="S707" s="116">
        <f t="shared" ca="1" si="959"/>
        <v>0</v>
      </c>
      <c r="T707" s="116">
        <v>0</v>
      </c>
      <c r="U707" s="116">
        <f t="shared" ca="1" si="960"/>
        <v>-0.5</v>
      </c>
      <c r="V707" s="116">
        <f t="shared" ca="1" si="961"/>
        <v>-0.5</v>
      </c>
      <c r="W707" s="116"/>
      <c r="X707" s="116"/>
      <c r="Y707" s="116"/>
      <c r="Z707" s="116"/>
    </row>
    <row r="708" spans="1:28" hidden="1" outlineLevel="1">
      <c r="A708">
        <f t="shared" ca="1" si="962"/>
        <v>2</v>
      </c>
      <c r="B708" t="str">
        <f t="shared" ca="1" si="963"/>
        <v>EP2 LPD1 LPS1 LPM2</v>
      </c>
      <c r="C708" s="312">
        <f ca="1">IF($A708&lt;&gt;$A707,1,MOD(C707-1+(COUNTIFS(D$373:$N$373,$A708)=COUNTIFS(D708:$N708,1)),C$372)+1)</f>
        <v>2</v>
      </c>
      <c r="D708" s="310">
        <f ca="1">IF($A708&lt;&gt;D$373,0,IF($A708&lt;&gt;$A707,1,MOD(D707-1+(COUNTIFS(E$373:$N$373,$A708)=COUNTIFS(E708:$N708,1)),D$372)+1))</f>
        <v>0</v>
      </c>
      <c r="E708" s="310">
        <f ca="1">IF($A708&lt;&gt;E$373,0,IF($A708&lt;&gt;$A707,1,MOD(E707-1+(COUNTIFS(F$373:$N$373,$A708)=COUNTIFS(F708:$N708,1)),E$372)+1))</f>
        <v>0</v>
      </c>
      <c r="F708" s="310">
        <f ca="1">IF($A708&lt;&gt;F$373,0,IF($A708&lt;&gt;$A707,1,MOD(F707-1+(COUNTIFS(G$373:$N$373,$A708)=COUNTIFS(G708:$N708,1)),F$372)+1))</f>
        <v>0</v>
      </c>
      <c r="G708" s="310">
        <f ca="1">IF($A708&lt;&gt;G$373,0,IF($A708&lt;&gt;$A707,1,MOD(G707-1+(COUNTIFS(H$373:$N$373,$A708)=COUNTIFS(H708:$N708,1)),G$372)+1))</f>
        <v>1</v>
      </c>
      <c r="H708" s="310">
        <f ca="1">IF($A708&lt;&gt;H$373,0,IF($A708&lt;&gt;$A707,1,MOD(H707-1+(COUNTIFS(I$373:$N$373,$A708)=COUNTIFS(I708:$N708,1)),H$372)+1))</f>
        <v>1</v>
      </c>
      <c r="I708" s="310">
        <f ca="1">IF($A708&lt;&gt;I$373,0,IF($A708&lt;&gt;$A707,1,MOD(I707-1+(COUNTIFS(N$373:$N$373,$A708)=COUNTIFS(N708:$N708,1)),I$372)+1))</f>
        <v>2</v>
      </c>
      <c r="J708" s="310"/>
      <c r="K708" s="310"/>
      <c r="L708" s="310"/>
      <c r="M708" s="310"/>
      <c r="O708">
        <v>334</v>
      </c>
      <c r="P708" s="116">
        <f t="shared" ca="1" si="956"/>
        <v>0</v>
      </c>
      <c r="Q708" s="116">
        <f t="shared" ca="1" si="957"/>
        <v>0</v>
      </c>
      <c r="R708" s="116">
        <f t="shared" ca="1" si="958"/>
        <v>0</v>
      </c>
      <c r="S708" s="116">
        <f t="shared" ca="1" si="959"/>
        <v>0</v>
      </c>
      <c r="T708" s="116">
        <v>0</v>
      </c>
      <c r="U708" s="116">
        <f t="shared" ca="1" si="960"/>
        <v>-0.5</v>
      </c>
      <c r="V708" s="116">
        <f t="shared" ca="1" si="961"/>
        <v>0</v>
      </c>
      <c r="W708" s="116"/>
      <c r="X708" s="116"/>
      <c r="Y708" s="116"/>
      <c r="Z708" s="116"/>
    </row>
    <row r="709" spans="1:28" hidden="1" outlineLevel="1">
      <c r="A709">
        <f t="shared" ca="1" si="962"/>
        <v>2</v>
      </c>
      <c r="B709" t="str">
        <f t="shared" ca="1" si="963"/>
        <v>EP2 LPD1 LPS1 LPM3</v>
      </c>
      <c r="C709" s="312">
        <f ca="1">IF($A709&lt;&gt;$A708,1,MOD(C708-1+(COUNTIFS(D$373:$N$373,$A709)=COUNTIFS(D709:$N709,1)),C$372)+1)</f>
        <v>2</v>
      </c>
      <c r="D709" s="310">
        <f ca="1">IF($A709&lt;&gt;D$373,0,IF($A709&lt;&gt;$A708,1,MOD(D708-1+(COUNTIFS(E$373:$N$373,$A709)=COUNTIFS(E709:$N709,1)),D$372)+1))</f>
        <v>0</v>
      </c>
      <c r="E709" s="310">
        <f ca="1">IF($A709&lt;&gt;E$373,0,IF($A709&lt;&gt;$A708,1,MOD(E708-1+(COUNTIFS(F$373:$N$373,$A709)=COUNTIFS(F709:$N709,1)),E$372)+1))</f>
        <v>0</v>
      </c>
      <c r="F709" s="310">
        <f ca="1">IF($A709&lt;&gt;F$373,0,IF($A709&lt;&gt;$A708,1,MOD(F708-1+(COUNTIFS(G$373:$N$373,$A709)=COUNTIFS(G709:$N709,1)),F$372)+1))</f>
        <v>0</v>
      </c>
      <c r="G709" s="310">
        <f ca="1">IF($A709&lt;&gt;G$373,0,IF($A709&lt;&gt;$A708,1,MOD(G708-1+(COUNTIFS(H$373:$N$373,$A709)=COUNTIFS(H709:$N709,1)),G$372)+1))</f>
        <v>1</v>
      </c>
      <c r="H709" s="310">
        <f ca="1">IF($A709&lt;&gt;H$373,0,IF($A709&lt;&gt;$A708,1,MOD(H708-1+(COUNTIFS(I$373:$N$373,$A709)=COUNTIFS(I709:$N709,1)),H$372)+1))</f>
        <v>1</v>
      </c>
      <c r="I709" s="310">
        <f ca="1">IF($A709&lt;&gt;I$373,0,IF($A709&lt;&gt;$A708,1,MOD(I708-1+(COUNTIFS(N$373:$N$373,$A709)=COUNTIFS(N709:$N709,1)),I$372)+1))</f>
        <v>3</v>
      </c>
      <c r="J709" s="310"/>
      <c r="K709" s="310"/>
      <c r="L709" s="310"/>
      <c r="M709" s="310"/>
      <c r="O709">
        <v>335</v>
      </c>
      <c r="P709" s="116">
        <f t="shared" ca="1" si="956"/>
        <v>0</v>
      </c>
      <c r="Q709" s="116">
        <f t="shared" ca="1" si="957"/>
        <v>0</v>
      </c>
      <c r="R709" s="116">
        <f t="shared" ca="1" si="958"/>
        <v>0</v>
      </c>
      <c r="S709" s="116">
        <f t="shared" ca="1" si="959"/>
        <v>0</v>
      </c>
      <c r="T709" s="116">
        <v>0</v>
      </c>
      <c r="U709" s="116">
        <f t="shared" ca="1" si="960"/>
        <v>-0.5</v>
      </c>
      <c r="V709" s="116">
        <f t="shared" ca="1" si="961"/>
        <v>0.5</v>
      </c>
      <c r="W709" s="116"/>
      <c r="X709" s="116"/>
      <c r="Y709" s="116"/>
      <c r="Z709" s="116"/>
    </row>
    <row r="710" spans="1:28" hidden="1" outlineLevel="1">
      <c r="A710">
        <f t="shared" ca="1" si="962"/>
        <v>2</v>
      </c>
      <c r="B710" t="str">
        <f t="shared" ca="1" si="963"/>
        <v>EP2 LPD1 LPS2 LPM1</v>
      </c>
      <c r="C710" s="312">
        <f ca="1">IF($A710&lt;&gt;$A709,1,MOD(C709-1+(COUNTIFS(D$373:$N$373,$A710)=COUNTIFS(D710:$N710,1)),C$372)+1)</f>
        <v>2</v>
      </c>
      <c r="D710" s="310">
        <f ca="1">IF($A710&lt;&gt;D$373,0,IF($A710&lt;&gt;$A709,1,MOD(D709-1+(COUNTIFS(E$373:$N$373,$A710)=COUNTIFS(E710:$N710,1)),D$372)+1))</f>
        <v>0</v>
      </c>
      <c r="E710" s="310">
        <f ca="1">IF($A710&lt;&gt;E$373,0,IF($A710&lt;&gt;$A709,1,MOD(E709-1+(COUNTIFS(F$373:$N$373,$A710)=COUNTIFS(F710:$N710,1)),E$372)+1))</f>
        <v>0</v>
      </c>
      <c r="F710" s="310">
        <f ca="1">IF($A710&lt;&gt;F$373,0,IF($A710&lt;&gt;$A709,1,MOD(F709-1+(COUNTIFS(G$373:$N$373,$A710)=COUNTIFS(G710:$N710,1)),F$372)+1))</f>
        <v>0</v>
      </c>
      <c r="G710" s="310">
        <f ca="1">IF($A710&lt;&gt;G$373,0,IF($A710&lt;&gt;$A709,1,MOD(G709-1+(COUNTIFS(H$373:$N$373,$A710)=COUNTIFS(H710:$N710,1)),G$372)+1))</f>
        <v>1</v>
      </c>
      <c r="H710" s="310">
        <f ca="1">IF($A710&lt;&gt;H$373,0,IF($A710&lt;&gt;$A709,1,MOD(H709-1+(COUNTIFS(I$373:$N$373,$A710)=COUNTIFS(I710:$N710,1)),H$372)+1))</f>
        <v>2</v>
      </c>
      <c r="I710" s="310">
        <f ca="1">IF($A710&lt;&gt;I$373,0,IF($A710&lt;&gt;$A709,1,MOD(I709-1+(COUNTIFS(N$373:$N$373,$A710)=COUNTIFS(N710:$N710,1)),I$372)+1))</f>
        <v>1</v>
      </c>
      <c r="J710" s="310"/>
      <c r="K710" s="310"/>
      <c r="L710" s="310"/>
      <c r="M710" s="310"/>
      <c r="O710">
        <v>336</v>
      </c>
      <c r="P710" s="116">
        <f t="shared" ca="1" si="956"/>
        <v>0</v>
      </c>
      <c r="Q710" s="116">
        <f t="shared" ca="1" si="957"/>
        <v>0</v>
      </c>
      <c r="R710" s="116">
        <f t="shared" ca="1" si="958"/>
        <v>0</v>
      </c>
      <c r="S710" s="116">
        <f t="shared" ca="1" si="959"/>
        <v>0</v>
      </c>
      <c r="T710" s="116">
        <v>0</v>
      </c>
      <c r="U710" s="116">
        <f t="shared" ca="1" si="960"/>
        <v>0</v>
      </c>
      <c r="V710" s="116">
        <f t="shared" ca="1" si="961"/>
        <v>-0.5</v>
      </c>
      <c r="W710" s="116"/>
      <c r="X710" s="116"/>
      <c r="Y710" s="116"/>
      <c r="Z710" s="116"/>
    </row>
    <row r="711" spans="1:28" hidden="1" outlineLevel="1">
      <c r="N711" s="12">
        <v>-0.25</v>
      </c>
      <c r="O711">
        <f ca="1">OFFSET(O711,-1,0)+1</f>
        <v>337</v>
      </c>
      <c r="P711" s="355">
        <f t="shared" ref="P711:T714" si="964">$N711*0</f>
        <v>0</v>
      </c>
      <c r="Q711" s="355">
        <f t="shared" si="964"/>
        <v>0</v>
      </c>
      <c r="R711" s="355">
        <f t="shared" si="964"/>
        <v>0</v>
      </c>
      <c r="S711" s="355">
        <f t="shared" si="964"/>
        <v>0</v>
      </c>
      <c r="T711" s="355">
        <f t="shared" si="964"/>
        <v>0</v>
      </c>
      <c r="U711" s="355">
        <f>$N711/2</f>
        <v>-0.125</v>
      </c>
      <c r="V711" s="355">
        <f>$N711*2</f>
        <v>-0.5</v>
      </c>
      <c r="W711" s="355"/>
      <c r="X711" s="355"/>
      <c r="Y711" s="355"/>
      <c r="Z711" s="355"/>
      <c r="AB711" t="s">
        <v>1339</v>
      </c>
    </row>
    <row r="712" spans="1:28" hidden="1" outlineLevel="1">
      <c r="N712" s="12">
        <v>-0.5</v>
      </c>
      <c r="O712">
        <f t="shared" ref="O712:O726" ca="1" si="965">OFFSET(O712,-1,0)+1</f>
        <v>338</v>
      </c>
      <c r="P712" s="355">
        <f t="shared" si="964"/>
        <v>0</v>
      </c>
      <c r="Q712" s="355">
        <f t="shared" si="964"/>
        <v>0</v>
      </c>
      <c r="R712" s="355">
        <f t="shared" si="964"/>
        <v>0</v>
      </c>
      <c r="S712" s="355">
        <f t="shared" si="964"/>
        <v>0</v>
      </c>
      <c r="T712" s="355">
        <f t="shared" si="964"/>
        <v>0</v>
      </c>
      <c r="U712" s="355">
        <f>$N712/2</f>
        <v>-0.25</v>
      </c>
      <c r="V712" s="355">
        <f>$N712*2</f>
        <v>-1</v>
      </c>
      <c r="W712" s="355"/>
      <c r="X712" s="355"/>
      <c r="Y712" s="355"/>
      <c r="Z712" s="355"/>
    </row>
    <row r="713" spans="1:28" hidden="1" outlineLevel="1">
      <c r="N713" s="12">
        <v>-0.75</v>
      </c>
      <c r="O713">
        <f t="shared" ca="1" si="965"/>
        <v>339</v>
      </c>
      <c r="P713" s="355">
        <f t="shared" si="964"/>
        <v>0</v>
      </c>
      <c r="Q713" s="355">
        <f t="shared" si="964"/>
        <v>0</v>
      </c>
      <c r="R713" s="355">
        <f t="shared" si="964"/>
        <v>0</v>
      </c>
      <c r="S713" s="355">
        <f t="shared" si="964"/>
        <v>0</v>
      </c>
      <c r="T713" s="355">
        <f t="shared" si="964"/>
        <v>0</v>
      </c>
      <c r="U713" s="355">
        <f>$N713/2</f>
        <v>-0.375</v>
      </c>
      <c r="V713" s="355">
        <f>$N713*2</f>
        <v>-1.5</v>
      </c>
      <c r="W713" s="355"/>
      <c r="X713" s="355"/>
      <c r="Y713" s="355"/>
      <c r="Z713" s="355"/>
    </row>
    <row r="714" spans="1:28" hidden="1" outlineLevel="1">
      <c r="N714" s="12">
        <v>-1</v>
      </c>
      <c r="O714">
        <f t="shared" ca="1" si="965"/>
        <v>340</v>
      </c>
      <c r="P714" s="355">
        <f t="shared" si="964"/>
        <v>0</v>
      </c>
      <c r="Q714" s="355">
        <f t="shared" si="964"/>
        <v>0</v>
      </c>
      <c r="R714" s="355">
        <f t="shared" si="964"/>
        <v>0</v>
      </c>
      <c r="S714" s="355">
        <f t="shared" si="964"/>
        <v>0</v>
      </c>
      <c r="T714" s="355">
        <f t="shared" si="964"/>
        <v>0</v>
      </c>
      <c r="U714" s="355">
        <f>$N714/2</f>
        <v>-0.5</v>
      </c>
      <c r="V714" s="355">
        <f>$N714*2</f>
        <v>-2</v>
      </c>
      <c r="W714" s="355"/>
      <c r="X714" s="355"/>
      <c r="Y714" s="355"/>
      <c r="Z714" s="355"/>
    </row>
    <row r="715" spans="1:28" hidden="1" outlineLevel="1">
      <c r="O715">
        <f t="shared" ca="1" si="965"/>
        <v>341</v>
      </c>
      <c r="P715" s="12">
        <v>-1</v>
      </c>
      <c r="Q715" s="355">
        <v>0</v>
      </c>
      <c r="R715" s="355">
        <v>0</v>
      </c>
      <c r="S715" s="355">
        <v>0</v>
      </c>
      <c r="T715" s="355">
        <v>0</v>
      </c>
      <c r="U715" s="355">
        <f t="shared" ref="U715:U726" si="966">$P715/2</f>
        <v>-0.5</v>
      </c>
      <c r="V715" s="355">
        <f t="shared" ref="V715:V726" si="967">$P715*2</f>
        <v>-2</v>
      </c>
      <c r="W715" s="355"/>
      <c r="X715" s="355"/>
      <c r="Y715" s="355"/>
      <c r="Z715" s="355"/>
      <c r="AB715" t="s">
        <v>1329</v>
      </c>
    </row>
    <row r="716" spans="1:28" hidden="1" outlineLevel="1">
      <c r="O716">
        <f t="shared" ca="1" si="965"/>
        <v>342</v>
      </c>
      <c r="P716" s="12">
        <v>-1</v>
      </c>
      <c r="Q716" s="355">
        <f t="shared" ref="Q716:Q726" si="968">$P716</f>
        <v>-1</v>
      </c>
      <c r="R716" s="355">
        <v>0</v>
      </c>
      <c r="S716" s="355">
        <f t="shared" ref="S716:S726" si="969">$P716</f>
        <v>-1</v>
      </c>
      <c r="T716" s="355">
        <v>0</v>
      </c>
      <c r="U716" s="355">
        <f t="shared" si="966"/>
        <v>-0.5</v>
      </c>
      <c r="V716" s="355">
        <f t="shared" si="967"/>
        <v>-2</v>
      </c>
      <c r="W716" s="355"/>
      <c r="X716" s="355"/>
      <c r="Y716" s="355"/>
      <c r="Z716" s="355"/>
    </row>
    <row r="717" spans="1:28" hidden="1" outlineLevel="1">
      <c r="O717">
        <f t="shared" ca="1" si="965"/>
        <v>343</v>
      </c>
      <c r="P717" s="12">
        <v>-1</v>
      </c>
      <c r="Q717" s="355">
        <f t="shared" si="968"/>
        <v>-1</v>
      </c>
      <c r="R717" s="355">
        <v>0</v>
      </c>
      <c r="S717" s="355">
        <f t="shared" si="969"/>
        <v>-1</v>
      </c>
      <c r="T717" s="355">
        <v>0</v>
      </c>
      <c r="U717" s="355">
        <f t="shared" si="966"/>
        <v>-0.5</v>
      </c>
      <c r="V717" s="355">
        <f t="shared" si="967"/>
        <v>-2</v>
      </c>
      <c r="W717" s="355"/>
      <c r="X717" s="355"/>
      <c r="Y717" s="355"/>
      <c r="Z717" s="355"/>
    </row>
    <row r="718" spans="1:28" hidden="1" outlineLevel="1">
      <c r="O718">
        <f t="shared" ca="1" si="965"/>
        <v>344</v>
      </c>
      <c r="P718" s="12">
        <v>-1</v>
      </c>
      <c r="Q718" s="355">
        <f t="shared" si="968"/>
        <v>-1</v>
      </c>
      <c r="R718" s="355">
        <v>0</v>
      </c>
      <c r="S718" s="355">
        <f t="shared" si="969"/>
        <v>-1</v>
      </c>
      <c r="T718" s="355">
        <v>0</v>
      </c>
      <c r="U718" s="355">
        <f t="shared" si="966"/>
        <v>-0.5</v>
      </c>
      <c r="V718" s="355">
        <f t="shared" si="967"/>
        <v>-2</v>
      </c>
      <c r="W718" s="355"/>
      <c r="X718" s="355"/>
      <c r="Y718" s="355"/>
      <c r="Z718" s="355"/>
    </row>
    <row r="719" spans="1:28" hidden="1" outlineLevel="1">
      <c r="O719">
        <f t="shared" ca="1" si="965"/>
        <v>345</v>
      </c>
      <c r="P719" s="12">
        <v>-1</v>
      </c>
      <c r="Q719" s="355">
        <f t="shared" si="968"/>
        <v>-1</v>
      </c>
      <c r="R719" s="355">
        <v>0</v>
      </c>
      <c r="S719" s="355">
        <f t="shared" si="969"/>
        <v>-1</v>
      </c>
      <c r="T719" s="355">
        <v>0</v>
      </c>
      <c r="U719" s="355">
        <f t="shared" si="966"/>
        <v>-0.5</v>
      </c>
      <c r="V719" s="355">
        <f t="shared" si="967"/>
        <v>-2</v>
      </c>
      <c r="W719" s="355"/>
      <c r="X719" s="355"/>
      <c r="Y719" s="355"/>
      <c r="Z719" s="355"/>
    </row>
    <row r="720" spans="1:28" hidden="1" outlineLevel="1">
      <c r="O720">
        <f t="shared" ca="1" si="965"/>
        <v>346</v>
      </c>
      <c r="P720" s="12">
        <v>-1</v>
      </c>
      <c r="Q720" s="355">
        <f t="shared" si="968"/>
        <v>-1</v>
      </c>
      <c r="R720" s="355">
        <v>0</v>
      </c>
      <c r="S720" s="355">
        <f t="shared" si="969"/>
        <v>-1</v>
      </c>
      <c r="T720" s="355">
        <v>0</v>
      </c>
      <c r="U720" s="355">
        <f t="shared" si="966"/>
        <v>-0.5</v>
      </c>
      <c r="V720" s="355">
        <f t="shared" si="967"/>
        <v>-2</v>
      </c>
      <c r="W720" s="355"/>
      <c r="X720" s="355"/>
      <c r="Y720" s="355"/>
      <c r="Z720" s="355"/>
    </row>
    <row r="721" spans="1:30" hidden="1" outlineLevel="1">
      <c r="O721">
        <f t="shared" ca="1" si="965"/>
        <v>347</v>
      </c>
      <c r="P721" s="12">
        <v>-1</v>
      </c>
      <c r="Q721" s="355">
        <f t="shared" si="968"/>
        <v>-1</v>
      </c>
      <c r="R721" s="355">
        <v>0</v>
      </c>
      <c r="S721" s="355">
        <f t="shared" si="969"/>
        <v>-1</v>
      </c>
      <c r="T721" s="355">
        <v>0</v>
      </c>
      <c r="U721" s="355">
        <f t="shared" si="966"/>
        <v>-0.5</v>
      </c>
      <c r="V721" s="355">
        <f t="shared" si="967"/>
        <v>-2</v>
      </c>
      <c r="W721" s="355"/>
      <c r="X721" s="355"/>
      <c r="Y721" s="355"/>
      <c r="Z721" s="355"/>
    </row>
    <row r="722" spans="1:30" hidden="1" outlineLevel="1">
      <c r="O722">
        <f t="shared" ca="1" si="965"/>
        <v>348</v>
      </c>
      <c r="P722" s="12">
        <v>-1</v>
      </c>
      <c r="Q722" s="355">
        <f t="shared" si="968"/>
        <v>-1</v>
      </c>
      <c r="R722" s="355">
        <v>0</v>
      </c>
      <c r="S722" s="355">
        <f t="shared" si="969"/>
        <v>-1</v>
      </c>
      <c r="T722" s="355">
        <v>0</v>
      </c>
      <c r="U722" s="355">
        <f t="shared" si="966"/>
        <v>-0.5</v>
      </c>
      <c r="V722" s="355">
        <f t="shared" si="967"/>
        <v>-2</v>
      </c>
      <c r="W722" s="355"/>
      <c r="X722" s="355"/>
      <c r="Y722" s="355"/>
      <c r="Z722" s="355"/>
    </row>
    <row r="723" spans="1:30" hidden="1" outlineLevel="1">
      <c r="O723">
        <f t="shared" ca="1" si="965"/>
        <v>349</v>
      </c>
      <c r="P723" s="12">
        <v>-1</v>
      </c>
      <c r="Q723" s="355">
        <f t="shared" si="968"/>
        <v>-1</v>
      </c>
      <c r="R723" s="355">
        <v>0</v>
      </c>
      <c r="S723" s="355">
        <f t="shared" si="969"/>
        <v>-1</v>
      </c>
      <c r="T723" s="355">
        <v>0</v>
      </c>
      <c r="U723" s="355">
        <f t="shared" si="966"/>
        <v>-0.5</v>
      </c>
      <c r="V723" s="355">
        <f t="shared" si="967"/>
        <v>-2</v>
      </c>
      <c r="W723" s="355"/>
      <c r="X723" s="355"/>
      <c r="Y723" s="355"/>
      <c r="Z723" s="355"/>
    </row>
    <row r="724" spans="1:30" hidden="1" outlineLevel="1">
      <c r="O724">
        <f t="shared" ca="1" si="965"/>
        <v>350</v>
      </c>
      <c r="P724" s="12">
        <v>-1</v>
      </c>
      <c r="Q724" s="355">
        <f t="shared" si="968"/>
        <v>-1</v>
      </c>
      <c r="R724" s="355">
        <v>0</v>
      </c>
      <c r="S724" s="355">
        <f t="shared" si="969"/>
        <v>-1</v>
      </c>
      <c r="T724" s="355">
        <v>0</v>
      </c>
      <c r="U724" s="355">
        <f t="shared" si="966"/>
        <v>-0.5</v>
      </c>
      <c r="V724" s="355">
        <f t="shared" si="967"/>
        <v>-2</v>
      </c>
      <c r="W724" s="355"/>
      <c r="X724" s="355"/>
      <c r="Y724" s="355"/>
      <c r="Z724" s="355"/>
    </row>
    <row r="725" spans="1:30" hidden="1" outlineLevel="1">
      <c r="O725">
        <f t="shared" ca="1" si="965"/>
        <v>351</v>
      </c>
      <c r="P725" s="12">
        <v>-1</v>
      </c>
      <c r="Q725" s="355">
        <f t="shared" si="968"/>
        <v>-1</v>
      </c>
      <c r="R725" s="355">
        <v>0</v>
      </c>
      <c r="S725" s="355">
        <f t="shared" si="969"/>
        <v>-1</v>
      </c>
      <c r="T725" s="355">
        <v>0</v>
      </c>
      <c r="U725" s="355">
        <f t="shared" si="966"/>
        <v>-0.5</v>
      </c>
      <c r="V725" s="355">
        <f t="shared" si="967"/>
        <v>-2</v>
      </c>
      <c r="W725" s="355"/>
      <c r="X725" s="355"/>
      <c r="Y725" s="355"/>
      <c r="Z725" s="355"/>
    </row>
    <row r="726" spans="1:30" hidden="1" outlineLevel="1">
      <c r="O726">
        <f t="shared" ca="1" si="965"/>
        <v>352</v>
      </c>
      <c r="P726" s="12">
        <v>-1</v>
      </c>
      <c r="Q726" s="355">
        <f t="shared" si="968"/>
        <v>-1</v>
      </c>
      <c r="R726" s="355">
        <v>0</v>
      </c>
      <c r="S726" s="355">
        <f t="shared" si="969"/>
        <v>-1</v>
      </c>
      <c r="T726" s="355">
        <v>0</v>
      </c>
      <c r="U726" s="355">
        <f t="shared" si="966"/>
        <v>-0.5</v>
      </c>
      <c r="V726" s="355">
        <f t="shared" si="967"/>
        <v>-2</v>
      </c>
      <c r="W726" s="355"/>
      <c r="X726" s="355"/>
      <c r="Y726" s="355"/>
      <c r="Z726" s="355"/>
    </row>
    <row r="727" spans="1:30" hidden="1" outlineLevel="1"/>
    <row r="729" spans="1:30" collapsed="1">
      <c r="A729" s="16" t="s">
        <v>1371</v>
      </c>
    </row>
    <row r="730" spans="1:30" ht="17.25" hidden="1" outlineLevel="1">
      <c r="C730">
        <v>1</v>
      </c>
      <c r="H730" s="139" t="s">
        <v>1372</v>
      </c>
      <c r="I730" s="139"/>
      <c r="J730" s="139"/>
      <c r="K730" s="139"/>
      <c r="L730" s="139"/>
      <c r="M730" s="139"/>
      <c r="N730" s="139"/>
      <c r="O730" s="139"/>
      <c r="P730" s="139"/>
      <c r="Q730" s="139"/>
      <c r="R730" s="139"/>
      <c r="S730" s="139"/>
      <c r="T730" s="139"/>
      <c r="U730" s="139"/>
      <c r="Y730" s="389" t="str">
        <f>$M$54</f>
        <v>SW Victoria</v>
      </c>
      <c r="Z730" s="118"/>
      <c r="AA730" s="389" t="str">
        <f>$W$54</f>
        <v>Great Southern</v>
      </c>
      <c r="AB730" s="118"/>
      <c r="AC730" s="389" t="str">
        <f>$AG$54</f>
        <v>Central Wheatbelt</v>
      </c>
      <c r="AD730" s="389"/>
    </row>
    <row r="731" spans="1:30" ht="83.25" hidden="1" outlineLevel="1">
      <c r="C731" s="27" t="s">
        <v>374</v>
      </c>
      <c r="D731" s="27" t="s">
        <v>374</v>
      </c>
      <c r="H731" s="210" t="s">
        <v>1373</v>
      </c>
      <c r="I731" s="210" t="s">
        <v>1374</v>
      </c>
      <c r="J731" s="210" t="s">
        <v>1375</v>
      </c>
      <c r="K731" s="210" t="s">
        <v>1376</v>
      </c>
      <c r="L731" s="210" t="s">
        <v>1377</v>
      </c>
      <c r="M731" s="210" t="s">
        <v>1378</v>
      </c>
      <c r="N731" s="210" t="s">
        <v>1379</v>
      </c>
      <c r="O731" s="210" t="s">
        <v>1380</v>
      </c>
      <c r="P731" s="210" t="s">
        <v>1381</v>
      </c>
      <c r="Q731" s="210" t="s">
        <v>1382</v>
      </c>
      <c r="R731" s="390" t="s">
        <v>1383</v>
      </c>
      <c r="S731" s="390"/>
      <c r="T731" s="390" t="s">
        <v>1384</v>
      </c>
      <c r="U731" s="390"/>
      <c r="V731" s="390"/>
      <c r="X731" s="210" t="s">
        <v>1385</v>
      </c>
      <c r="Y731" s="210" t="s">
        <v>1377</v>
      </c>
      <c r="Z731" s="210" t="s">
        <v>1378</v>
      </c>
      <c r="AA731" s="210" t="s">
        <v>1377</v>
      </c>
      <c r="AB731" s="210" t="s">
        <v>1378</v>
      </c>
      <c r="AC731" s="210" t="s">
        <v>1377</v>
      </c>
      <c r="AD731" s="210" t="s">
        <v>1378</v>
      </c>
    </row>
    <row r="732" spans="1:30" hidden="1" outlineLevel="1">
      <c r="C732" s="126" t="s">
        <v>1386</v>
      </c>
      <c r="D732" s="126" t="s">
        <v>1387</v>
      </c>
      <c r="L732" s="149" t="s">
        <v>1388</v>
      </c>
      <c r="M732" s="149"/>
      <c r="R732" s="126" t="s">
        <v>1389</v>
      </c>
      <c r="S732" s="126" t="s">
        <v>1390</v>
      </c>
      <c r="T732" s="126" t="s">
        <v>1389</v>
      </c>
      <c r="U732" s="126" t="s">
        <v>1390</v>
      </c>
      <c r="V732" s="31" t="s">
        <v>1391</v>
      </c>
    </row>
    <row r="733" spans="1:30" hidden="1" outlineLevel="1">
      <c r="A733" t="s">
        <v>1225</v>
      </c>
      <c r="B733" t="s">
        <v>852</v>
      </c>
      <c r="C733" s="391">
        <f t="shared" ref="C733:D740" si="970">T733</f>
        <v>0</v>
      </c>
      <c r="D733" s="391">
        <f t="shared" si="970"/>
        <v>0</v>
      </c>
      <c r="G733" s="29" t="s">
        <v>1392</v>
      </c>
      <c r="H733" s="392">
        <v>0.35</v>
      </c>
      <c r="I733" s="392">
        <v>0.5</v>
      </c>
      <c r="J733" s="393">
        <v>1.5</v>
      </c>
      <c r="K733" s="393">
        <v>1.8</v>
      </c>
      <c r="L733" s="394">
        <f t="shared" ref="L733:M740" si="971">CHOOSE(d.Region,Y733,AA733,AC733)</f>
        <v>0</v>
      </c>
      <c r="M733" s="395">
        <f t="shared" si="971"/>
        <v>0</v>
      </c>
      <c r="N733" s="241">
        <v>200</v>
      </c>
      <c r="O733" s="396"/>
      <c r="P733" s="396"/>
      <c r="Q733" s="396"/>
      <c r="R733" s="397">
        <f>$H733/(2-$H733)*$N733</f>
        <v>42.424242424242422</v>
      </c>
      <c r="S733" s="397">
        <f>-(1-$H733)/(2-$H733)*$N733</f>
        <v>-78.787878787878796</v>
      </c>
      <c r="T733" s="398">
        <f>L733*R733/100</f>
        <v>0</v>
      </c>
      <c r="U733" s="398">
        <f>M733*S733/100</f>
        <v>0</v>
      </c>
      <c r="V733" s="398">
        <f t="shared" ref="V733:V740" si="972">((1-$H733)*T733+2*$H733*U733)/(1+$H733)</f>
        <v>0</v>
      </c>
      <c r="Y733" s="399">
        <v>0</v>
      </c>
      <c r="Z733" s="399">
        <v>0</v>
      </c>
      <c r="AA733" s="400">
        <f>Y733</f>
        <v>0</v>
      </c>
      <c r="AB733" s="400">
        <f>Z733</f>
        <v>0</v>
      </c>
      <c r="AC733" s="400">
        <f>AA733</f>
        <v>0</v>
      </c>
      <c r="AD733" s="400">
        <f>AB733</f>
        <v>0</v>
      </c>
    </row>
    <row r="734" spans="1:30" hidden="1" outlineLevel="1">
      <c r="B734" t="s">
        <v>377</v>
      </c>
      <c r="C734" s="391">
        <f t="shared" si="970"/>
        <v>0</v>
      </c>
      <c r="D734" s="391">
        <f t="shared" si="970"/>
        <v>0</v>
      </c>
      <c r="G734" s="29" t="s">
        <v>1393</v>
      </c>
      <c r="H734" s="401">
        <f>H733</f>
        <v>0.35</v>
      </c>
      <c r="I734" s="401">
        <f>I733</f>
        <v>0.5</v>
      </c>
      <c r="J734" s="402">
        <f t="shared" ref="J734:K740" si="973">J733</f>
        <v>1.5</v>
      </c>
      <c r="K734" s="402">
        <f t="shared" si="973"/>
        <v>1.8</v>
      </c>
      <c r="L734" s="403">
        <f t="shared" si="971"/>
        <v>0</v>
      </c>
      <c r="M734" s="404">
        <f t="shared" si="971"/>
        <v>0</v>
      </c>
      <c r="N734" s="31"/>
      <c r="O734" s="396">
        <f>MIN($H734*$K734*(1-$I734),(1-$H734)*$I734*$J734)</f>
        <v>0.315</v>
      </c>
      <c r="P734" s="396">
        <f>$O734/$J734/(1-$H734)</f>
        <v>0.32307692307692304</v>
      </c>
      <c r="Q734" s="396">
        <f>$O734/$K734/$H734</f>
        <v>0.5</v>
      </c>
      <c r="R734" s="396"/>
      <c r="S734" s="396"/>
      <c r="T734" s="398">
        <f t="shared" ref="T734:U736" si="974">P734*L734</f>
        <v>0</v>
      </c>
      <c r="U734" s="398">
        <f t="shared" si="974"/>
        <v>0</v>
      </c>
      <c r="V734" s="398">
        <f t="shared" si="972"/>
        <v>0</v>
      </c>
      <c r="X734" s="405">
        <v>850</v>
      </c>
      <c r="Y734" s="406">
        <v>0</v>
      </c>
      <c r="Z734" s="407">
        <v>0</v>
      </c>
      <c r="AA734" s="406">
        <v>0</v>
      </c>
      <c r="AB734" s="407">
        <v>0</v>
      </c>
      <c r="AC734" s="406">
        <v>0</v>
      </c>
      <c r="AD734" s="407">
        <v>0</v>
      </c>
    </row>
    <row r="735" spans="1:30" hidden="1" outlineLevel="1">
      <c r="B735" t="s">
        <v>1060</v>
      </c>
      <c r="C735" s="391">
        <f t="shared" si="970"/>
        <v>0</v>
      </c>
      <c r="D735" s="391">
        <f t="shared" si="970"/>
        <v>0</v>
      </c>
      <c r="G735" s="29"/>
      <c r="H735" s="401">
        <f>H734</f>
        <v>0.35</v>
      </c>
      <c r="I735" s="401">
        <f t="shared" ref="I735:I740" si="975">I734</f>
        <v>0.5</v>
      </c>
      <c r="J735" s="402">
        <f t="shared" si="973"/>
        <v>1.5</v>
      </c>
      <c r="K735" s="402">
        <f t="shared" si="973"/>
        <v>1.8</v>
      </c>
      <c r="L735" s="403">
        <f t="shared" si="971"/>
        <v>0</v>
      </c>
      <c r="M735" s="404">
        <f t="shared" si="971"/>
        <v>0</v>
      </c>
      <c r="N735" s="31"/>
      <c r="O735" s="396">
        <f>MIN($H735*$K735*(1-$I735),(1-$H735)*$I735*$J735)</f>
        <v>0.315</v>
      </c>
      <c r="P735" s="396">
        <f>$O735/$J735/(1-$H735)</f>
        <v>0.32307692307692304</v>
      </c>
      <c r="Q735" s="396">
        <f>$O735/$K735/$H735</f>
        <v>0.5</v>
      </c>
      <c r="R735" s="396"/>
      <c r="S735" s="396"/>
      <c r="T735" s="398">
        <f t="shared" si="974"/>
        <v>0</v>
      </c>
      <c r="U735" s="398">
        <f t="shared" si="974"/>
        <v>0</v>
      </c>
      <c r="V735" s="398">
        <f t="shared" si="972"/>
        <v>0</v>
      </c>
      <c r="X735" s="405">
        <v>1000</v>
      </c>
      <c r="Y735" s="408">
        <v>0</v>
      </c>
      <c r="Z735" s="409">
        <v>0</v>
      </c>
      <c r="AA735" s="408">
        <v>0</v>
      </c>
      <c r="AB735" s="409">
        <v>0</v>
      </c>
      <c r="AC735" s="408">
        <v>0</v>
      </c>
      <c r="AD735" s="409">
        <v>0</v>
      </c>
    </row>
    <row r="736" spans="1:30" hidden="1" outlineLevel="1">
      <c r="B736" t="s">
        <v>1394</v>
      </c>
      <c r="C736" s="391">
        <f t="shared" si="970"/>
        <v>0</v>
      </c>
      <c r="D736" s="391">
        <f t="shared" si="970"/>
        <v>0</v>
      </c>
      <c r="G736" s="29"/>
      <c r="H736" s="401">
        <f>H735</f>
        <v>0.35</v>
      </c>
      <c r="I736" s="401">
        <f t="shared" si="975"/>
        <v>0.5</v>
      </c>
      <c r="J736" s="402">
        <f t="shared" si="973"/>
        <v>1.5</v>
      </c>
      <c r="K736" s="402">
        <f t="shared" si="973"/>
        <v>1.8</v>
      </c>
      <c r="L736" s="410">
        <f t="shared" si="971"/>
        <v>0</v>
      </c>
      <c r="M736" s="411">
        <f t="shared" si="971"/>
        <v>0</v>
      </c>
      <c r="N736" s="31"/>
      <c r="O736" s="396">
        <f>MIN($H736*$K736*(1-$I736),(1-$H736)*$I736*$J736)</f>
        <v>0.315</v>
      </c>
      <c r="P736" s="396">
        <f>$O736/$J736/(1-$H736)</f>
        <v>0.32307692307692304</v>
      </c>
      <c r="Q736" s="396">
        <f>$O736/$K736/$H736</f>
        <v>0.5</v>
      </c>
      <c r="R736" s="396"/>
      <c r="S736" s="396"/>
      <c r="T736" s="398">
        <f t="shared" si="974"/>
        <v>0</v>
      </c>
      <c r="U736" s="398">
        <f t="shared" si="974"/>
        <v>0</v>
      </c>
      <c r="V736" s="398">
        <f t="shared" si="972"/>
        <v>0</v>
      </c>
      <c r="X736" s="405">
        <v>1200</v>
      </c>
      <c r="Y736" s="412">
        <v>0</v>
      </c>
      <c r="Z736" s="413">
        <v>0</v>
      </c>
      <c r="AA736" s="412">
        <v>0</v>
      </c>
      <c r="AB736" s="413">
        <v>0</v>
      </c>
      <c r="AC736" s="412">
        <v>0</v>
      </c>
      <c r="AD736" s="413">
        <v>0</v>
      </c>
    </row>
    <row r="737" spans="1:30" hidden="1" outlineLevel="1">
      <c r="A737" t="s">
        <v>863</v>
      </c>
      <c r="B737" t="s">
        <v>852</v>
      </c>
      <c r="C737" s="391">
        <f t="shared" si="970"/>
        <v>0</v>
      </c>
      <c r="D737" s="391">
        <f t="shared" si="970"/>
        <v>0</v>
      </c>
      <c r="G737" s="29" t="s">
        <v>1392</v>
      </c>
      <c r="H737" s="392">
        <v>0.5</v>
      </c>
      <c r="I737" s="401">
        <f t="shared" si="975"/>
        <v>0.5</v>
      </c>
      <c r="J737" s="402">
        <f t="shared" si="973"/>
        <v>1.5</v>
      </c>
      <c r="K737" s="402">
        <f t="shared" si="973"/>
        <v>1.8</v>
      </c>
      <c r="L737" s="394">
        <f t="shared" si="971"/>
        <v>0</v>
      </c>
      <c r="M737" s="395">
        <f t="shared" si="971"/>
        <v>0</v>
      </c>
      <c r="N737" s="241">
        <v>200</v>
      </c>
      <c r="O737" s="396"/>
      <c r="P737" s="396"/>
      <c r="Q737" s="396"/>
      <c r="R737" s="397">
        <f>$H737/(2-$H737)*$N737</f>
        <v>66.666666666666657</v>
      </c>
      <c r="S737" s="397">
        <f>-(1-$H737)/(2-$H737)*$N737</f>
        <v>-66.666666666666657</v>
      </c>
      <c r="T737" s="398">
        <f>L737*R737/100</f>
        <v>0</v>
      </c>
      <c r="U737" s="398">
        <f>M737*S737/100</f>
        <v>0</v>
      </c>
      <c r="V737" s="398">
        <f t="shared" si="972"/>
        <v>0</v>
      </c>
      <c r="X737" s="405"/>
      <c r="Y737" s="399">
        <v>0</v>
      </c>
      <c r="Z737" s="399">
        <v>0</v>
      </c>
      <c r="AA737" s="400">
        <f>Y737</f>
        <v>0</v>
      </c>
      <c r="AB737" s="400">
        <f>Z737</f>
        <v>0</v>
      </c>
      <c r="AC737" s="400">
        <f>AA737</f>
        <v>0</v>
      </c>
      <c r="AD737" s="400">
        <f>AB737</f>
        <v>0</v>
      </c>
    </row>
    <row r="738" spans="1:30" hidden="1" outlineLevel="1">
      <c r="B738" t="s">
        <v>377</v>
      </c>
      <c r="C738" s="391">
        <f t="shared" si="970"/>
        <v>0</v>
      </c>
      <c r="D738" s="391">
        <f t="shared" si="970"/>
        <v>0</v>
      </c>
      <c r="G738" s="29" t="s">
        <v>1393</v>
      </c>
      <c r="H738" s="401">
        <f>H737</f>
        <v>0.5</v>
      </c>
      <c r="I738" s="401">
        <f t="shared" si="975"/>
        <v>0.5</v>
      </c>
      <c r="J738" s="402">
        <f t="shared" si="973"/>
        <v>1.5</v>
      </c>
      <c r="K738" s="402">
        <f t="shared" si="973"/>
        <v>1.8</v>
      </c>
      <c r="L738" s="403">
        <f t="shared" si="971"/>
        <v>0</v>
      </c>
      <c r="M738" s="404">
        <f t="shared" si="971"/>
        <v>0</v>
      </c>
      <c r="N738" s="31"/>
      <c r="O738" s="396">
        <f>MIN($H738*$K738*(1-$I738),(1-$H738)*$I738*$J738)</f>
        <v>0.375</v>
      </c>
      <c r="P738" s="396">
        <f>$O738/$J738/(1-$H738)</f>
        <v>0.5</v>
      </c>
      <c r="Q738" s="396">
        <f>$O738/$K738/$H738</f>
        <v>0.41666666666666663</v>
      </c>
      <c r="R738" s="396"/>
      <c r="S738" s="396"/>
      <c r="T738" s="398">
        <f t="shared" ref="T738:U740" si="976">P738*L738</f>
        <v>0</v>
      </c>
      <c r="U738" s="398">
        <f t="shared" si="976"/>
        <v>0</v>
      </c>
      <c r="V738" s="398">
        <f t="shared" si="972"/>
        <v>0</v>
      </c>
      <c r="X738" s="405">
        <v>850</v>
      </c>
      <c r="Y738" s="406">
        <v>0</v>
      </c>
      <c r="Z738" s="407">
        <v>0</v>
      </c>
      <c r="AA738" s="406">
        <v>0</v>
      </c>
      <c r="AB738" s="407">
        <v>0</v>
      </c>
      <c r="AC738" s="406">
        <v>0</v>
      </c>
      <c r="AD738" s="407">
        <v>0</v>
      </c>
    </row>
    <row r="739" spans="1:30" hidden="1" outlineLevel="1">
      <c r="B739" t="s">
        <v>1060</v>
      </c>
      <c r="C739" s="391">
        <f t="shared" si="970"/>
        <v>0</v>
      </c>
      <c r="D739" s="391">
        <f t="shared" si="970"/>
        <v>0</v>
      </c>
      <c r="G739" s="29"/>
      <c r="H739" s="401">
        <f>H738</f>
        <v>0.5</v>
      </c>
      <c r="I739" s="401">
        <f t="shared" si="975"/>
        <v>0.5</v>
      </c>
      <c r="J739" s="402">
        <f t="shared" si="973"/>
        <v>1.5</v>
      </c>
      <c r="K739" s="402">
        <f t="shared" si="973"/>
        <v>1.8</v>
      </c>
      <c r="L739" s="403">
        <f t="shared" si="971"/>
        <v>0</v>
      </c>
      <c r="M739" s="404">
        <f t="shared" si="971"/>
        <v>0</v>
      </c>
      <c r="N739" s="31"/>
      <c r="O739" s="396">
        <f>MIN($H739*$K739*(1-$I739),(1-$H739)*$I739*$J739)</f>
        <v>0.375</v>
      </c>
      <c r="P739" s="396">
        <f>$O739/$J739/(1-$H739)</f>
        <v>0.5</v>
      </c>
      <c r="Q739" s="396">
        <f>$O739/$K739/$H739</f>
        <v>0.41666666666666663</v>
      </c>
      <c r="R739" s="396"/>
      <c r="S739" s="396"/>
      <c r="T739" s="398">
        <f t="shared" si="976"/>
        <v>0</v>
      </c>
      <c r="U739" s="398">
        <f t="shared" si="976"/>
        <v>0</v>
      </c>
      <c r="V739" s="398">
        <f t="shared" si="972"/>
        <v>0</v>
      </c>
      <c r="X739" s="405">
        <v>1000</v>
      </c>
      <c r="Y739" s="408">
        <v>0</v>
      </c>
      <c r="Z739" s="409">
        <v>0</v>
      </c>
      <c r="AA739" s="408">
        <v>0</v>
      </c>
      <c r="AB739" s="409">
        <v>0</v>
      </c>
      <c r="AC739" s="408">
        <v>0</v>
      </c>
      <c r="AD739" s="409">
        <v>0</v>
      </c>
    </row>
    <row r="740" spans="1:30" hidden="1" outlineLevel="1">
      <c r="B740" t="s">
        <v>1394</v>
      </c>
      <c r="C740" s="391">
        <f t="shared" si="970"/>
        <v>0</v>
      </c>
      <c r="D740" s="391">
        <f t="shared" si="970"/>
        <v>0</v>
      </c>
      <c r="G740" s="29"/>
      <c r="H740" s="401">
        <f>H739</f>
        <v>0.5</v>
      </c>
      <c r="I740" s="401">
        <f t="shared" si="975"/>
        <v>0.5</v>
      </c>
      <c r="J740" s="402">
        <f t="shared" si="973"/>
        <v>1.5</v>
      </c>
      <c r="K740" s="402">
        <f t="shared" si="973"/>
        <v>1.8</v>
      </c>
      <c r="L740" s="410">
        <f t="shared" si="971"/>
        <v>0</v>
      </c>
      <c r="M740" s="411">
        <f t="shared" si="971"/>
        <v>0</v>
      </c>
      <c r="N740" s="31"/>
      <c r="O740" s="396">
        <f>MIN($H740*$K740*(1-$I740),(1-$H740)*$I740*$J740)</f>
        <v>0.375</v>
      </c>
      <c r="P740" s="396">
        <f>$O740/$J740/(1-$H740)</f>
        <v>0.5</v>
      </c>
      <c r="Q740" s="396">
        <f>$O740/$K740/$H740</f>
        <v>0.41666666666666663</v>
      </c>
      <c r="R740" s="396"/>
      <c r="S740" s="396"/>
      <c r="T740" s="398">
        <f t="shared" si="976"/>
        <v>0</v>
      </c>
      <c r="U740" s="398">
        <f t="shared" si="976"/>
        <v>0</v>
      </c>
      <c r="V740" s="398">
        <f t="shared" si="972"/>
        <v>0</v>
      </c>
      <c r="X740" s="405">
        <v>1200</v>
      </c>
      <c r="Y740" s="412">
        <v>0</v>
      </c>
      <c r="Z740" s="413">
        <v>0</v>
      </c>
      <c r="AA740" s="412">
        <v>0</v>
      </c>
      <c r="AB740" s="413">
        <v>0</v>
      </c>
      <c r="AC740" s="412">
        <v>0</v>
      </c>
      <c r="AD740" s="413">
        <v>0</v>
      </c>
    </row>
    <row r="741" spans="1:30" ht="36.75" hidden="1" outlineLevel="1">
      <c r="Y741" s="414" t="s">
        <v>1395</v>
      </c>
      <c r="Z741" s="415"/>
      <c r="AA741" s="415"/>
      <c r="AB741" s="415"/>
      <c r="AC741" s="415"/>
      <c r="AD741" s="415"/>
    </row>
    <row r="743" spans="1:30">
      <c r="A743" s="16" t="s">
        <v>1474</v>
      </c>
    </row>
    <row r="744" spans="1:30" ht="45.75" outlineLevel="1">
      <c r="C744" s="210" t="s">
        <v>1475</v>
      </c>
      <c r="D744" s="210" t="s">
        <v>908</v>
      </c>
      <c r="E744" s="210" t="s">
        <v>575</v>
      </c>
      <c r="F744" s="210" t="s">
        <v>833</v>
      </c>
      <c r="G744" s="210" t="s">
        <v>1476</v>
      </c>
      <c r="H744" s="210" t="s">
        <v>1477</v>
      </c>
      <c r="I744" s="210" t="s">
        <v>1478</v>
      </c>
      <c r="J744" s="210" t="s">
        <v>1479</v>
      </c>
      <c r="K744" s="210" t="s">
        <v>1480</v>
      </c>
      <c r="L744" s="210" t="s">
        <v>1481</v>
      </c>
      <c r="M744" s="210" t="s">
        <v>1482</v>
      </c>
      <c r="N744" s="210" t="s">
        <v>1651</v>
      </c>
    </row>
    <row r="745" spans="1:30" outlineLevel="1">
      <c r="A745" s="102" t="s">
        <v>1103</v>
      </c>
      <c r="B745" s="102" t="str">
        <f t="shared" ref="B745:B753" si="977">INDEX(i.Region_Desc,$C745,1)&amp;" "&amp;INDEX(i.GenotypeDesc,$D745,1)&amp;" "&amp;INDEX(i.TOL_Desc,$E745,1)</f>
        <v>SWV  Aut</v>
      </c>
      <c r="C745" s="102">
        <v>1</v>
      </c>
      <c r="D745" s="102">
        <v>1</v>
      </c>
      <c r="E745" s="102">
        <v>1</v>
      </c>
      <c r="F745" s="102">
        <v>1</v>
      </c>
      <c r="G745" s="102">
        <v>1</v>
      </c>
      <c r="H745" s="500">
        <f>CHOOSE($D745,3,4,4,5)</f>
        <v>3</v>
      </c>
      <c r="I745" s="500">
        <v>5</v>
      </c>
      <c r="J745" s="500">
        <v>0</v>
      </c>
      <c r="K745" s="500">
        <v>0</v>
      </c>
      <c r="L745" s="500">
        <v>0</v>
      </c>
      <c r="M745" s="500">
        <v>0</v>
      </c>
      <c r="N745" s="500">
        <f>CHOOSE($D745,2,2,2,3)</f>
        <v>2</v>
      </c>
    </row>
    <row r="746" spans="1:30" outlineLevel="1">
      <c r="B746" t="str">
        <f t="shared" si="977"/>
        <v>SWV  Win</v>
      </c>
      <c r="C746">
        <v>1</v>
      </c>
      <c r="D746">
        <v>1</v>
      </c>
      <c r="E746">
        <v>2</v>
      </c>
      <c r="F746">
        <v>1</v>
      </c>
      <c r="G746">
        <v>1</v>
      </c>
      <c r="H746" s="466">
        <f t="shared" ref="H746:H780" si="978">CHOOSE($D746,3,4,4,5)</f>
        <v>3</v>
      </c>
      <c r="I746" s="466">
        <v>2</v>
      </c>
      <c r="J746" s="466">
        <v>0</v>
      </c>
      <c r="K746" s="466">
        <v>0</v>
      </c>
      <c r="L746" s="466">
        <v>0</v>
      </c>
      <c r="M746" s="466">
        <v>0</v>
      </c>
      <c r="N746" s="466">
        <f t="shared" ref="N746:N780" si="979">CHOOSE($D746,2,2,2,3)</f>
        <v>2</v>
      </c>
    </row>
    <row r="747" spans="1:30" outlineLevel="1">
      <c r="B747" t="str">
        <f t="shared" si="977"/>
        <v>SWV  Spr</v>
      </c>
      <c r="C747">
        <v>1</v>
      </c>
      <c r="D747">
        <v>1</v>
      </c>
      <c r="E747">
        <v>3</v>
      </c>
      <c r="F747">
        <v>1</v>
      </c>
      <c r="G747">
        <v>1</v>
      </c>
      <c r="H747" s="466">
        <f t="shared" si="978"/>
        <v>3</v>
      </c>
      <c r="I747" s="466">
        <v>1</v>
      </c>
      <c r="J747" s="466">
        <v>0</v>
      </c>
      <c r="K747" s="466">
        <v>0</v>
      </c>
      <c r="L747" s="466">
        <v>0</v>
      </c>
      <c r="M747" s="466">
        <v>0</v>
      </c>
      <c r="N747" s="466">
        <f t="shared" si="979"/>
        <v>2</v>
      </c>
    </row>
    <row r="748" spans="1:30" outlineLevel="1">
      <c r="A748" t="s">
        <v>1104</v>
      </c>
      <c r="B748" t="str">
        <f t="shared" si="977"/>
        <v>SWV  Aut</v>
      </c>
      <c r="C748">
        <v>1</v>
      </c>
      <c r="D748">
        <v>2</v>
      </c>
      <c r="E748">
        <v>1</v>
      </c>
      <c r="F748">
        <v>1</v>
      </c>
      <c r="G748">
        <v>1</v>
      </c>
      <c r="H748" s="466">
        <f t="shared" si="978"/>
        <v>4</v>
      </c>
      <c r="I748" s="466">
        <v>5</v>
      </c>
      <c r="J748" s="466">
        <v>0</v>
      </c>
      <c r="K748" s="466">
        <v>0</v>
      </c>
      <c r="L748" s="466">
        <v>0</v>
      </c>
      <c r="M748" s="466">
        <v>0</v>
      </c>
      <c r="N748" s="466">
        <f t="shared" si="979"/>
        <v>2</v>
      </c>
    </row>
    <row r="749" spans="1:30" outlineLevel="1">
      <c r="B749" t="str">
        <f t="shared" si="977"/>
        <v>SWV  Win</v>
      </c>
      <c r="C749">
        <v>1</v>
      </c>
      <c r="D749">
        <v>2</v>
      </c>
      <c r="E749">
        <v>2</v>
      </c>
      <c r="F749">
        <v>1</v>
      </c>
      <c r="G749">
        <v>1</v>
      </c>
      <c r="H749" s="466">
        <f t="shared" si="978"/>
        <v>4</v>
      </c>
      <c r="I749" s="466">
        <v>2</v>
      </c>
      <c r="J749" s="466">
        <v>0</v>
      </c>
      <c r="K749" s="466">
        <v>0</v>
      </c>
      <c r="L749" s="466">
        <v>0</v>
      </c>
      <c r="M749" s="466">
        <v>0</v>
      </c>
      <c r="N749" s="466">
        <f t="shared" si="979"/>
        <v>2</v>
      </c>
    </row>
    <row r="750" spans="1:30" outlineLevel="1">
      <c r="B750" t="str">
        <f t="shared" si="977"/>
        <v>SWV  Spr</v>
      </c>
      <c r="C750">
        <v>1</v>
      </c>
      <c r="D750">
        <v>2</v>
      </c>
      <c r="E750">
        <v>3</v>
      </c>
      <c r="F750">
        <v>1</v>
      </c>
      <c r="G750">
        <v>1</v>
      </c>
      <c r="H750" s="466">
        <f t="shared" si="978"/>
        <v>4</v>
      </c>
      <c r="I750" s="466">
        <v>1</v>
      </c>
      <c r="J750" s="466">
        <v>0</v>
      </c>
      <c r="K750" s="466">
        <v>0</v>
      </c>
      <c r="L750" s="466">
        <v>0</v>
      </c>
      <c r="M750" s="466">
        <v>0</v>
      </c>
      <c r="N750" s="466">
        <f t="shared" si="979"/>
        <v>2</v>
      </c>
    </row>
    <row r="751" spans="1:30" outlineLevel="1">
      <c r="A751" t="s">
        <v>1666</v>
      </c>
      <c r="B751" t="str">
        <f t="shared" si="977"/>
        <v>SWV  Aut</v>
      </c>
      <c r="C751">
        <v>1</v>
      </c>
      <c r="D751">
        <v>2</v>
      </c>
      <c r="E751">
        <v>1</v>
      </c>
      <c r="F751">
        <v>1</v>
      </c>
      <c r="G751">
        <v>1</v>
      </c>
      <c r="H751" s="466">
        <f t="shared" si="978"/>
        <v>4</v>
      </c>
      <c r="I751" s="466">
        <v>5</v>
      </c>
      <c r="J751" s="466">
        <v>0</v>
      </c>
      <c r="K751" s="466">
        <v>0</v>
      </c>
      <c r="L751" s="466">
        <v>0</v>
      </c>
      <c r="M751" s="466">
        <v>0</v>
      </c>
      <c r="N751" s="466">
        <f t="shared" si="979"/>
        <v>2</v>
      </c>
    </row>
    <row r="752" spans="1:30" outlineLevel="1">
      <c r="B752" t="str">
        <f t="shared" si="977"/>
        <v>SWV  Win</v>
      </c>
      <c r="C752">
        <v>1</v>
      </c>
      <c r="D752">
        <v>2</v>
      </c>
      <c r="E752">
        <v>2</v>
      </c>
      <c r="F752">
        <v>1</v>
      </c>
      <c r="G752">
        <v>1</v>
      </c>
      <c r="H752" s="466">
        <f t="shared" si="978"/>
        <v>4</v>
      </c>
      <c r="I752" s="466">
        <v>2</v>
      </c>
      <c r="J752" s="466">
        <v>0</v>
      </c>
      <c r="K752" s="466">
        <v>0</v>
      </c>
      <c r="L752" s="466">
        <v>0</v>
      </c>
      <c r="M752" s="466">
        <v>0</v>
      </c>
      <c r="N752" s="466">
        <f t="shared" si="979"/>
        <v>2</v>
      </c>
    </row>
    <row r="753" spans="1:14" outlineLevel="1">
      <c r="B753" t="str">
        <f t="shared" si="977"/>
        <v>SWV  Spr</v>
      </c>
      <c r="C753">
        <v>1</v>
      </c>
      <c r="D753">
        <v>2</v>
      </c>
      <c r="E753">
        <v>3</v>
      </c>
      <c r="F753">
        <v>1</v>
      </c>
      <c r="G753">
        <v>1</v>
      </c>
      <c r="H753" s="466">
        <f t="shared" si="978"/>
        <v>4</v>
      </c>
      <c r="I753" s="466">
        <v>1</v>
      </c>
      <c r="J753" s="466">
        <v>0</v>
      </c>
      <c r="K753" s="466">
        <v>0</v>
      </c>
      <c r="L753" s="466">
        <v>0</v>
      </c>
      <c r="M753" s="466">
        <v>0</v>
      </c>
      <c r="N753" s="466">
        <f t="shared" si="979"/>
        <v>2</v>
      </c>
    </row>
    <row r="754" spans="1:14" outlineLevel="1">
      <c r="A754" t="s">
        <v>863</v>
      </c>
      <c r="B754" t="str">
        <f t="shared" ref="B754:B765" si="980">INDEX(i.Region_Desc,$C754,1)&amp;" "&amp;INDEX(i.GenotypeDesc,$D754,1)&amp;" "&amp;INDEX(i.TOL_Desc,$E754,1)</f>
        <v>SWV  Aut</v>
      </c>
      <c r="C754">
        <v>1</v>
      </c>
      <c r="D754">
        <v>4</v>
      </c>
      <c r="E754">
        <v>1</v>
      </c>
      <c r="F754">
        <v>1</v>
      </c>
      <c r="G754">
        <v>1</v>
      </c>
      <c r="H754" s="466">
        <f t="shared" si="978"/>
        <v>5</v>
      </c>
      <c r="I754" s="466">
        <v>5</v>
      </c>
      <c r="J754" s="466">
        <v>0</v>
      </c>
      <c r="K754" s="466">
        <v>0</v>
      </c>
      <c r="L754" s="466">
        <v>0</v>
      </c>
      <c r="M754" s="466">
        <v>0</v>
      </c>
      <c r="N754" s="466">
        <f t="shared" si="979"/>
        <v>3</v>
      </c>
    </row>
    <row r="755" spans="1:14" outlineLevel="1">
      <c r="B755" t="str">
        <f t="shared" si="980"/>
        <v>SWV  Win</v>
      </c>
      <c r="C755">
        <v>1</v>
      </c>
      <c r="D755">
        <v>4</v>
      </c>
      <c r="E755">
        <v>2</v>
      </c>
      <c r="F755">
        <v>1</v>
      </c>
      <c r="G755">
        <v>1</v>
      </c>
      <c r="H755" s="466">
        <f t="shared" si="978"/>
        <v>5</v>
      </c>
      <c r="I755" s="466">
        <v>2</v>
      </c>
      <c r="J755" s="466">
        <v>0</v>
      </c>
      <c r="K755" s="466">
        <v>0</v>
      </c>
      <c r="L755" s="466">
        <v>0</v>
      </c>
      <c r="M755" s="466">
        <v>0</v>
      </c>
      <c r="N755" s="466">
        <f t="shared" si="979"/>
        <v>3</v>
      </c>
    </row>
    <row r="756" spans="1:14" outlineLevel="1">
      <c r="A756" s="105"/>
      <c r="B756" s="105" t="str">
        <f t="shared" si="980"/>
        <v>SWV  Spr</v>
      </c>
      <c r="C756" s="105">
        <v>1</v>
      </c>
      <c r="D756" s="105">
        <v>4</v>
      </c>
      <c r="E756" s="105">
        <v>3</v>
      </c>
      <c r="F756" s="105">
        <v>1</v>
      </c>
      <c r="G756" s="105">
        <v>1</v>
      </c>
      <c r="H756" s="501">
        <f t="shared" si="978"/>
        <v>5</v>
      </c>
      <c r="I756" s="501">
        <v>1</v>
      </c>
      <c r="J756" s="501">
        <v>0</v>
      </c>
      <c r="K756" s="501">
        <v>0</v>
      </c>
      <c r="L756" s="501">
        <v>0</v>
      </c>
      <c r="M756" s="501">
        <v>0</v>
      </c>
      <c r="N756" s="501">
        <f t="shared" si="979"/>
        <v>3</v>
      </c>
    </row>
    <row r="757" spans="1:14" outlineLevel="1">
      <c r="A757" s="102" t="s">
        <v>1103</v>
      </c>
      <c r="B757" s="102" t="str">
        <f t="shared" si="980"/>
        <v>GSW  Aut</v>
      </c>
      <c r="C757" s="102">
        <v>2</v>
      </c>
      <c r="D757" s="102">
        <v>1</v>
      </c>
      <c r="E757" s="102">
        <v>1</v>
      </c>
      <c r="F757" s="102">
        <v>1</v>
      </c>
      <c r="G757" s="102">
        <v>1</v>
      </c>
      <c r="H757" s="500">
        <f t="shared" si="978"/>
        <v>3</v>
      </c>
      <c r="I757" s="500">
        <v>5</v>
      </c>
      <c r="J757" s="500">
        <v>0</v>
      </c>
      <c r="K757" s="500">
        <v>0</v>
      </c>
      <c r="L757" s="500">
        <v>0</v>
      </c>
      <c r="M757" s="500">
        <v>0</v>
      </c>
      <c r="N757" s="500">
        <f t="shared" si="979"/>
        <v>2</v>
      </c>
    </row>
    <row r="758" spans="1:14" outlineLevel="1">
      <c r="B758" t="str">
        <f t="shared" si="980"/>
        <v>GSW  Win</v>
      </c>
      <c r="C758">
        <v>2</v>
      </c>
      <c r="D758">
        <v>1</v>
      </c>
      <c r="E758">
        <v>2</v>
      </c>
      <c r="F758">
        <v>1</v>
      </c>
      <c r="G758">
        <v>1</v>
      </c>
      <c r="H758" s="466">
        <f t="shared" si="978"/>
        <v>3</v>
      </c>
      <c r="I758" s="466">
        <f t="shared" ref="I758:I779" si="981">CHOOSE($E758,4,3,2)</f>
        <v>3</v>
      </c>
      <c r="J758" s="466">
        <v>0</v>
      </c>
      <c r="K758" s="466">
        <v>0</v>
      </c>
      <c r="L758" s="466">
        <v>0</v>
      </c>
      <c r="M758" s="466">
        <v>0</v>
      </c>
      <c r="N758" s="466">
        <f t="shared" si="979"/>
        <v>2</v>
      </c>
    </row>
    <row r="759" spans="1:14" outlineLevel="1">
      <c r="B759" t="str">
        <f t="shared" si="980"/>
        <v>GSW  Spr</v>
      </c>
      <c r="C759">
        <v>2</v>
      </c>
      <c r="D759">
        <v>1</v>
      </c>
      <c r="E759">
        <v>3</v>
      </c>
      <c r="F759">
        <v>1</v>
      </c>
      <c r="G759">
        <v>1</v>
      </c>
      <c r="H759" s="466">
        <f t="shared" si="978"/>
        <v>3</v>
      </c>
      <c r="I759" s="466">
        <v>1</v>
      </c>
      <c r="J759" s="466">
        <v>0</v>
      </c>
      <c r="K759" s="466">
        <v>0</v>
      </c>
      <c r="L759" s="466">
        <v>0</v>
      </c>
      <c r="M759" s="466">
        <v>0</v>
      </c>
      <c r="N759" s="466">
        <f t="shared" si="979"/>
        <v>2</v>
      </c>
    </row>
    <row r="760" spans="1:14" outlineLevel="1">
      <c r="A760" t="s">
        <v>1104</v>
      </c>
      <c r="B760" t="str">
        <f t="shared" si="980"/>
        <v>GSW  Aut</v>
      </c>
      <c r="C760">
        <v>2</v>
      </c>
      <c r="D760">
        <v>2</v>
      </c>
      <c r="E760">
        <v>1</v>
      </c>
      <c r="F760">
        <v>1</v>
      </c>
      <c r="G760">
        <v>1</v>
      </c>
      <c r="H760" s="466">
        <f t="shared" si="978"/>
        <v>4</v>
      </c>
      <c r="I760" s="466">
        <v>5</v>
      </c>
      <c r="J760" s="466">
        <v>0</v>
      </c>
      <c r="K760" s="466">
        <v>0</v>
      </c>
      <c r="L760" s="466">
        <v>0</v>
      </c>
      <c r="M760" s="466">
        <v>0</v>
      </c>
      <c r="N760" s="466">
        <f t="shared" si="979"/>
        <v>2</v>
      </c>
    </row>
    <row r="761" spans="1:14" outlineLevel="1">
      <c r="B761" t="str">
        <f t="shared" si="980"/>
        <v>GSW  Win</v>
      </c>
      <c r="C761">
        <v>2</v>
      </c>
      <c r="D761">
        <v>2</v>
      </c>
      <c r="E761">
        <v>2</v>
      </c>
      <c r="F761">
        <v>1</v>
      </c>
      <c r="G761">
        <v>1</v>
      </c>
      <c r="H761" s="466">
        <f t="shared" si="978"/>
        <v>4</v>
      </c>
      <c r="I761" s="466">
        <f t="shared" si="981"/>
        <v>3</v>
      </c>
      <c r="J761" s="466">
        <v>0</v>
      </c>
      <c r="K761" s="466">
        <v>0</v>
      </c>
      <c r="L761" s="466">
        <v>0</v>
      </c>
      <c r="M761" s="466">
        <v>0</v>
      </c>
      <c r="N761" s="466">
        <f t="shared" si="979"/>
        <v>2</v>
      </c>
    </row>
    <row r="762" spans="1:14" outlineLevel="1">
      <c r="B762" t="str">
        <f t="shared" si="980"/>
        <v>GSW  Spr</v>
      </c>
      <c r="C762">
        <v>2</v>
      </c>
      <c r="D762">
        <v>2</v>
      </c>
      <c r="E762">
        <v>3</v>
      </c>
      <c r="F762">
        <v>1</v>
      </c>
      <c r="G762">
        <v>1</v>
      </c>
      <c r="H762" s="466">
        <f t="shared" si="978"/>
        <v>4</v>
      </c>
      <c r="I762" s="466">
        <v>1</v>
      </c>
      <c r="J762" s="466">
        <v>0</v>
      </c>
      <c r="K762" s="466">
        <v>0</v>
      </c>
      <c r="L762" s="466">
        <v>0</v>
      </c>
      <c r="M762" s="466">
        <v>0</v>
      </c>
      <c r="N762" s="466">
        <f t="shared" si="979"/>
        <v>2</v>
      </c>
    </row>
    <row r="763" spans="1:14" outlineLevel="1">
      <c r="A763" t="s">
        <v>1666</v>
      </c>
      <c r="B763" t="str">
        <f t="shared" si="980"/>
        <v>GSW  Aut</v>
      </c>
      <c r="C763">
        <v>2</v>
      </c>
      <c r="D763">
        <v>2</v>
      </c>
      <c r="E763">
        <v>1</v>
      </c>
      <c r="F763">
        <v>1</v>
      </c>
      <c r="G763">
        <v>1</v>
      </c>
      <c r="H763" s="466">
        <f t="shared" si="978"/>
        <v>4</v>
      </c>
      <c r="I763" s="466">
        <v>5</v>
      </c>
      <c r="J763" s="466">
        <v>0</v>
      </c>
      <c r="K763" s="466">
        <v>0</v>
      </c>
      <c r="L763" s="466">
        <v>0</v>
      </c>
      <c r="M763" s="466">
        <v>0</v>
      </c>
      <c r="N763" s="466">
        <f t="shared" si="979"/>
        <v>2</v>
      </c>
    </row>
    <row r="764" spans="1:14" outlineLevel="1">
      <c r="B764" t="str">
        <f t="shared" si="980"/>
        <v>GSW  Win</v>
      </c>
      <c r="C764">
        <v>2</v>
      </c>
      <c r="D764">
        <v>2</v>
      </c>
      <c r="E764">
        <v>2</v>
      </c>
      <c r="F764">
        <v>1</v>
      </c>
      <c r="G764">
        <v>1</v>
      </c>
      <c r="H764" s="466">
        <f t="shared" si="978"/>
        <v>4</v>
      </c>
      <c r="I764" s="466">
        <f t="shared" si="981"/>
        <v>3</v>
      </c>
      <c r="J764" s="466">
        <v>0</v>
      </c>
      <c r="K764" s="466">
        <v>0</v>
      </c>
      <c r="L764" s="466">
        <v>0</v>
      </c>
      <c r="M764" s="466">
        <v>0</v>
      </c>
      <c r="N764" s="466">
        <f t="shared" si="979"/>
        <v>2</v>
      </c>
    </row>
    <row r="765" spans="1:14" outlineLevel="1">
      <c r="B765" t="str">
        <f t="shared" si="980"/>
        <v>GSW  Spr</v>
      </c>
      <c r="C765">
        <v>2</v>
      </c>
      <c r="D765">
        <v>2</v>
      </c>
      <c r="E765">
        <v>3</v>
      </c>
      <c r="F765">
        <v>1</v>
      </c>
      <c r="G765">
        <v>1</v>
      </c>
      <c r="H765" s="466">
        <f t="shared" si="978"/>
        <v>4</v>
      </c>
      <c r="I765" s="466">
        <v>1</v>
      </c>
      <c r="J765" s="466">
        <v>0</v>
      </c>
      <c r="K765" s="466">
        <v>0</v>
      </c>
      <c r="L765" s="466">
        <v>0</v>
      </c>
      <c r="M765" s="466">
        <v>0</v>
      </c>
      <c r="N765" s="466">
        <f t="shared" si="979"/>
        <v>2</v>
      </c>
    </row>
    <row r="766" spans="1:14" outlineLevel="1">
      <c r="A766" t="s">
        <v>863</v>
      </c>
      <c r="B766" t="str">
        <f t="shared" ref="B766:B777" si="982">INDEX(i.Region_Desc,$C766,1)&amp;" "&amp;INDEX(i.GenotypeDesc,$D766,1)&amp;" "&amp;INDEX(i.TOL_Desc,$E766,1)</f>
        <v>GSW  Aut</v>
      </c>
      <c r="C766">
        <v>2</v>
      </c>
      <c r="D766">
        <v>4</v>
      </c>
      <c r="E766">
        <v>1</v>
      </c>
      <c r="F766">
        <v>1</v>
      </c>
      <c r="G766">
        <v>1</v>
      </c>
      <c r="H766" s="466">
        <f t="shared" si="978"/>
        <v>5</v>
      </c>
      <c r="I766" s="466">
        <v>5</v>
      </c>
      <c r="J766" s="466">
        <v>0</v>
      </c>
      <c r="K766" s="466">
        <v>0</v>
      </c>
      <c r="L766" s="466">
        <v>0</v>
      </c>
      <c r="M766" s="466">
        <v>0</v>
      </c>
      <c r="N766" s="466">
        <f t="shared" si="979"/>
        <v>3</v>
      </c>
    </row>
    <row r="767" spans="1:14" outlineLevel="1">
      <c r="B767" t="str">
        <f t="shared" si="982"/>
        <v>GSW  Win</v>
      </c>
      <c r="C767">
        <v>2</v>
      </c>
      <c r="D767">
        <v>4</v>
      </c>
      <c r="E767">
        <v>2</v>
      </c>
      <c r="F767">
        <v>1</v>
      </c>
      <c r="G767">
        <v>1</v>
      </c>
      <c r="H767" s="466">
        <f t="shared" si="978"/>
        <v>5</v>
      </c>
      <c r="I767" s="466">
        <f t="shared" si="981"/>
        <v>3</v>
      </c>
      <c r="J767" s="466">
        <v>0</v>
      </c>
      <c r="K767" s="466">
        <v>0</v>
      </c>
      <c r="L767" s="466">
        <v>0</v>
      </c>
      <c r="M767" s="466">
        <v>0</v>
      </c>
      <c r="N767" s="466">
        <f t="shared" si="979"/>
        <v>3</v>
      </c>
    </row>
    <row r="768" spans="1:14" outlineLevel="1">
      <c r="A768" s="105"/>
      <c r="B768" s="105" t="str">
        <f t="shared" si="982"/>
        <v>GSW  Spr</v>
      </c>
      <c r="C768" s="105">
        <v>2</v>
      </c>
      <c r="D768" s="105">
        <v>4</v>
      </c>
      <c r="E768" s="105">
        <v>3</v>
      </c>
      <c r="F768" s="105">
        <v>1</v>
      </c>
      <c r="G768" s="105">
        <v>1</v>
      </c>
      <c r="H768" s="501">
        <f t="shared" si="978"/>
        <v>5</v>
      </c>
      <c r="I768" s="501">
        <v>1</v>
      </c>
      <c r="J768" s="501">
        <v>0</v>
      </c>
      <c r="K768" s="501">
        <v>0</v>
      </c>
      <c r="L768" s="501">
        <v>0</v>
      </c>
      <c r="M768" s="501">
        <v>0</v>
      </c>
      <c r="N768" s="501">
        <f t="shared" si="979"/>
        <v>3</v>
      </c>
    </row>
    <row r="769" spans="1:15" outlineLevel="1">
      <c r="A769" s="102" t="s">
        <v>1103</v>
      </c>
      <c r="B769" s="102" t="str">
        <f t="shared" si="982"/>
        <v>CWW  Aut</v>
      </c>
      <c r="C769" s="102">
        <v>3</v>
      </c>
      <c r="D769" s="102">
        <v>1</v>
      </c>
      <c r="E769" s="102">
        <v>1</v>
      </c>
      <c r="F769" s="102">
        <v>1</v>
      </c>
      <c r="G769" s="102">
        <v>1</v>
      </c>
      <c r="H769" s="500">
        <f t="shared" si="978"/>
        <v>3</v>
      </c>
      <c r="I769" s="500">
        <v>5</v>
      </c>
      <c r="J769" s="500">
        <v>0</v>
      </c>
      <c r="K769" s="500">
        <v>0</v>
      </c>
      <c r="L769" s="500">
        <v>0</v>
      </c>
      <c r="M769" s="500">
        <v>0</v>
      </c>
      <c r="N769" s="500">
        <f t="shared" si="979"/>
        <v>2</v>
      </c>
    </row>
    <row r="770" spans="1:15" outlineLevel="1">
      <c r="B770" t="str">
        <f t="shared" si="982"/>
        <v>CWW  Win</v>
      </c>
      <c r="C770">
        <v>3</v>
      </c>
      <c r="D770">
        <v>1</v>
      </c>
      <c r="E770">
        <v>2</v>
      </c>
      <c r="F770">
        <v>1</v>
      </c>
      <c r="G770">
        <v>1</v>
      </c>
      <c r="H770" s="466">
        <f t="shared" si="978"/>
        <v>3</v>
      </c>
      <c r="I770" s="466">
        <f t="shared" si="981"/>
        <v>3</v>
      </c>
      <c r="J770" s="466">
        <v>0</v>
      </c>
      <c r="K770" s="466">
        <v>0</v>
      </c>
      <c r="L770" s="466">
        <v>0</v>
      </c>
      <c r="M770" s="466">
        <v>0</v>
      </c>
      <c r="N770" s="466">
        <f t="shared" si="979"/>
        <v>2</v>
      </c>
    </row>
    <row r="771" spans="1:15" outlineLevel="1">
      <c r="B771" t="str">
        <f t="shared" si="982"/>
        <v>CWW  Spr</v>
      </c>
      <c r="C771">
        <v>3</v>
      </c>
      <c r="D771">
        <v>1</v>
      </c>
      <c r="E771">
        <v>3</v>
      </c>
      <c r="F771">
        <v>1</v>
      </c>
      <c r="G771">
        <v>1</v>
      </c>
      <c r="H771" s="466">
        <f t="shared" si="978"/>
        <v>3</v>
      </c>
      <c r="I771" s="466">
        <v>1</v>
      </c>
      <c r="J771" s="466">
        <v>0</v>
      </c>
      <c r="K771" s="466">
        <v>0</v>
      </c>
      <c r="L771" s="466">
        <v>0</v>
      </c>
      <c r="M771" s="466">
        <v>0</v>
      </c>
      <c r="N771" s="466">
        <f t="shared" si="979"/>
        <v>2</v>
      </c>
    </row>
    <row r="772" spans="1:15" outlineLevel="1">
      <c r="A772" t="s">
        <v>1104</v>
      </c>
      <c r="B772" t="str">
        <f t="shared" si="982"/>
        <v>CWW  Aut</v>
      </c>
      <c r="C772">
        <v>3</v>
      </c>
      <c r="D772">
        <v>2</v>
      </c>
      <c r="E772">
        <v>1</v>
      </c>
      <c r="F772">
        <v>1</v>
      </c>
      <c r="G772">
        <v>1</v>
      </c>
      <c r="H772" s="466">
        <f t="shared" si="978"/>
        <v>4</v>
      </c>
      <c r="I772" s="466">
        <v>5</v>
      </c>
      <c r="J772" s="466">
        <v>0</v>
      </c>
      <c r="K772" s="466">
        <v>0</v>
      </c>
      <c r="L772" s="466">
        <v>0</v>
      </c>
      <c r="M772" s="466">
        <v>0</v>
      </c>
      <c r="N772" s="466">
        <f t="shared" si="979"/>
        <v>2</v>
      </c>
    </row>
    <row r="773" spans="1:15" outlineLevel="1">
      <c r="B773" t="str">
        <f t="shared" si="982"/>
        <v>CWW  Win</v>
      </c>
      <c r="C773">
        <v>3</v>
      </c>
      <c r="D773">
        <v>2</v>
      </c>
      <c r="E773">
        <v>2</v>
      </c>
      <c r="F773">
        <v>1</v>
      </c>
      <c r="G773">
        <v>1</v>
      </c>
      <c r="H773" s="466">
        <f t="shared" si="978"/>
        <v>4</v>
      </c>
      <c r="I773" s="466">
        <f t="shared" si="981"/>
        <v>3</v>
      </c>
      <c r="J773" s="466">
        <v>0</v>
      </c>
      <c r="K773" s="466">
        <v>0</v>
      </c>
      <c r="L773" s="466">
        <v>0</v>
      </c>
      <c r="M773" s="466">
        <v>0</v>
      </c>
      <c r="N773" s="466">
        <f t="shared" si="979"/>
        <v>2</v>
      </c>
    </row>
    <row r="774" spans="1:15" outlineLevel="1">
      <c r="B774" t="str">
        <f t="shared" si="982"/>
        <v>CWW  Spr</v>
      </c>
      <c r="C774">
        <v>3</v>
      </c>
      <c r="D774">
        <v>2</v>
      </c>
      <c r="E774">
        <v>3</v>
      </c>
      <c r="F774">
        <v>1</v>
      </c>
      <c r="G774">
        <v>1</v>
      </c>
      <c r="H774" s="466">
        <f t="shared" si="978"/>
        <v>4</v>
      </c>
      <c r="I774" s="466">
        <v>1</v>
      </c>
      <c r="J774" s="466">
        <v>0</v>
      </c>
      <c r="K774" s="466">
        <v>0</v>
      </c>
      <c r="L774" s="466">
        <v>0</v>
      </c>
      <c r="M774" s="466">
        <v>0</v>
      </c>
      <c r="N774" s="466">
        <f t="shared" si="979"/>
        <v>2</v>
      </c>
    </row>
    <row r="775" spans="1:15" outlineLevel="1">
      <c r="A775" t="s">
        <v>1666</v>
      </c>
      <c r="B775" t="str">
        <f t="shared" si="982"/>
        <v>CWW  Aut</v>
      </c>
      <c r="C775">
        <v>3</v>
      </c>
      <c r="D775">
        <v>2</v>
      </c>
      <c r="E775">
        <v>1</v>
      </c>
      <c r="F775">
        <v>1</v>
      </c>
      <c r="G775">
        <v>1</v>
      </c>
      <c r="H775" s="466">
        <f t="shared" si="978"/>
        <v>4</v>
      </c>
      <c r="I775" s="466">
        <v>5</v>
      </c>
      <c r="J775" s="466">
        <v>0</v>
      </c>
      <c r="K775" s="466">
        <v>0</v>
      </c>
      <c r="L775" s="466">
        <v>0</v>
      </c>
      <c r="M775" s="466">
        <v>0</v>
      </c>
      <c r="N775" s="466">
        <f t="shared" si="979"/>
        <v>2</v>
      </c>
    </row>
    <row r="776" spans="1:15" outlineLevel="1">
      <c r="B776" t="str">
        <f t="shared" si="982"/>
        <v>CWW  Win</v>
      </c>
      <c r="C776">
        <v>3</v>
      </c>
      <c r="D776">
        <v>2</v>
      </c>
      <c r="E776">
        <v>2</v>
      </c>
      <c r="F776">
        <v>1</v>
      </c>
      <c r="G776">
        <v>1</v>
      </c>
      <c r="H776" s="466">
        <f t="shared" si="978"/>
        <v>4</v>
      </c>
      <c r="I776" s="466">
        <f t="shared" si="981"/>
        <v>3</v>
      </c>
      <c r="J776" s="466">
        <v>0</v>
      </c>
      <c r="K776" s="466">
        <v>0</v>
      </c>
      <c r="L776" s="466">
        <v>0</v>
      </c>
      <c r="M776" s="466">
        <v>0</v>
      </c>
      <c r="N776" s="466">
        <f t="shared" si="979"/>
        <v>2</v>
      </c>
    </row>
    <row r="777" spans="1:15" outlineLevel="1">
      <c r="B777" t="str">
        <f t="shared" si="982"/>
        <v>CWW  Spr</v>
      </c>
      <c r="C777">
        <v>3</v>
      </c>
      <c r="D777">
        <v>2</v>
      </c>
      <c r="E777">
        <v>3</v>
      </c>
      <c r="F777">
        <v>1</v>
      </c>
      <c r="G777">
        <v>1</v>
      </c>
      <c r="H777" s="466">
        <f t="shared" si="978"/>
        <v>4</v>
      </c>
      <c r="I777" s="466">
        <v>1</v>
      </c>
      <c r="J777" s="466">
        <v>0</v>
      </c>
      <c r="K777" s="466">
        <v>0</v>
      </c>
      <c r="L777" s="466">
        <v>0</v>
      </c>
      <c r="M777" s="466">
        <v>0</v>
      </c>
      <c r="N777" s="466">
        <f t="shared" si="979"/>
        <v>2</v>
      </c>
    </row>
    <row r="778" spans="1:15" outlineLevel="1">
      <c r="A778" t="s">
        <v>863</v>
      </c>
      <c r="B778" t="str">
        <f>INDEX(i.Region_Desc,$C778,1)&amp;" "&amp;INDEX(i.GenotypeDesc,$D778,1)&amp;" "&amp;INDEX(i.TOL_Desc,$E778,1)</f>
        <v>CWW  Aut</v>
      </c>
      <c r="C778">
        <v>3</v>
      </c>
      <c r="D778">
        <v>4</v>
      </c>
      <c r="E778">
        <v>1</v>
      </c>
      <c r="F778">
        <v>1</v>
      </c>
      <c r="G778">
        <v>1</v>
      </c>
      <c r="H778" s="466">
        <f t="shared" si="978"/>
        <v>5</v>
      </c>
      <c r="I778" s="466">
        <v>5</v>
      </c>
      <c r="J778" s="466">
        <v>0</v>
      </c>
      <c r="K778" s="466">
        <v>0</v>
      </c>
      <c r="L778" s="466">
        <v>0</v>
      </c>
      <c r="M778" s="466">
        <v>0</v>
      </c>
      <c r="N778" s="466">
        <f t="shared" si="979"/>
        <v>3</v>
      </c>
    </row>
    <row r="779" spans="1:15" outlineLevel="1">
      <c r="B779" t="str">
        <f>INDEX(i.Region_Desc,$C779,1)&amp;" "&amp;INDEX(i.GenotypeDesc,$D779,1)&amp;" "&amp;INDEX(i.TOL_Desc,$E779,1)</f>
        <v>CWW  Win</v>
      </c>
      <c r="C779">
        <v>3</v>
      </c>
      <c r="D779">
        <v>4</v>
      </c>
      <c r="E779">
        <v>2</v>
      </c>
      <c r="F779">
        <v>1</v>
      </c>
      <c r="G779">
        <v>1</v>
      </c>
      <c r="H779" s="466">
        <f t="shared" si="978"/>
        <v>5</v>
      </c>
      <c r="I779" s="466">
        <f t="shared" si="981"/>
        <v>3</v>
      </c>
      <c r="J779" s="466">
        <v>0</v>
      </c>
      <c r="K779" s="466">
        <v>0</v>
      </c>
      <c r="L779" s="466">
        <v>0</v>
      </c>
      <c r="M779" s="466">
        <v>0</v>
      </c>
      <c r="N779" s="466">
        <f t="shared" si="979"/>
        <v>3</v>
      </c>
    </row>
    <row r="780" spans="1:15" outlineLevel="1">
      <c r="A780" s="105"/>
      <c r="B780" s="105" t="str">
        <f>INDEX(i.Region_Desc,$C780,1)&amp;" "&amp;INDEX(i.GenotypeDesc,$D780,1)&amp;" "&amp;INDEX(i.TOL_Desc,$E780,1)</f>
        <v>CWW  Spr</v>
      </c>
      <c r="C780" s="105">
        <v>3</v>
      </c>
      <c r="D780" s="105">
        <v>4</v>
      </c>
      <c r="E780" s="105">
        <v>3</v>
      </c>
      <c r="F780" s="105">
        <v>1</v>
      </c>
      <c r="G780" s="105">
        <v>1</v>
      </c>
      <c r="H780" s="501">
        <f t="shared" si="978"/>
        <v>5</v>
      </c>
      <c r="I780" s="501">
        <v>1</v>
      </c>
      <c r="J780" s="501">
        <v>0</v>
      </c>
      <c r="K780" s="501">
        <v>0</v>
      </c>
      <c r="L780" s="501">
        <v>0</v>
      </c>
      <c r="M780" s="501">
        <v>0</v>
      </c>
      <c r="N780" s="501">
        <f t="shared" si="979"/>
        <v>3</v>
      </c>
    </row>
    <row r="783" spans="1:15">
      <c r="A783" s="16" t="s">
        <v>1710</v>
      </c>
    </row>
    <row r="784" spans="1:15" ht="80.25">
      <c r="C784" s="210" t="s">
        <v>1476</v>
      </c>
      <c r="D784" s="210" t="s">
        <v>1561</v>
      </c>
      <c r="E784" s="210"/>
      <c r="F784" s="210" t="s">
        <v>1534</v>
      </c>
      <c r="G784" s="210" t="s">
        <v>1535</v>
      </c>
      <c r="H784" s="210" t="s">
        <v>1536</v>
      </c>
      <c r="I784" s="210" t="s">
        <v>1537</v>
      </c>
      <c r="J784" s="210" t="s">
        <v>1714</v>
      </c>
      <c r="K784" s="210" t="s">
        <v>1536</v>
      </c>
      <c r="L784" s="210" t="s">
        <v>1537</v>
      </c>
      <c r="M784" s="210" t="s">
        <v>1711</v>
      </c>
      <c r="N784" s="210" t="s">
        <v>1812</v>
      </c>
      <c r="O784" s="210" t="s">
        <v>1815</v>
      </c>
    </row>
    <row r="785" spans="1:15">
      <c r="A785">
        <v>0</v>
      </c>
      <c r="B785" t="s">
        <v>377</v>
      </c>
      <c r="C785" s="12">
        <v>1</v>
      </c>
      <c r="D785">
        <v>1</v>
      </c>
      <c r="F785" s="12">
        <v>0</v>
      </c>
      <c r="G785" s="12">
        <v>0</v>
      </c>
      <c r="H785" s="12">
        <v>0</v>
      </c>
      <c r="I785" s="12">
        <v>0</v>
      </c>
      <c r="J785" s="12">
        <v>0</v>
      </c>
      <c r="K785" s="12">
        <v>0</v>
      </c>
      <c r="L785" s="12">
        <v>0</v>
      </c>
      <c r="M785" s="12">
        <v>1</v>
      </c>
      <c r="N785" s="12">
        <v>0</v>
      </c>
      <c r="O785" s="12">
        <v>0</v>
      </c>
    </row>
    <row r="786" spans="1:15">
      <c r="A786">
        <v>1</v>
      </c>
      <c r="C786" s="12">
        <f>6/7</f>
        <v>0.8571428571428571</v>
      </c>
      <c r="D786">
        <v>2</v>
      </c>
      <c r="F786" s="12">
        <v>-0.1</v>
      </c>
      <c r="G786" s="12">
        <v>0.1</v>
      </c>
      <c r="H786" s="12">
        <v>0.1</v>
      </c>
      <c r="I786" s="12">
        <v>0.1</v>
      </c>
      <c r="J786" s="12">
        <v>0.01</v>
      </c>
      <c r="K786" s="12">
        <v>0.02</v>
      </c>
      <c r="L786" s="12">
        <v>0.02</v>
      </c>
      <c r="M786" s="12">
        <v>0.75</v>
      </c>
      <c r="N786" s="12">
        <v>-0.45</v>
      </c>
      <c r="O786" s="12">
        <v>20</v>
      </c>
    </row>
    <row r="787" spans="1:15">
      <c r="A787">
        <v>2</v>
      </c>
      <c r="C787" s="12">
        <f>5/7</f>
        <v>0.7142857142857143</v>
      </c>
      <c r="D787">
        <v>2</v>
      </c>
      <c r="F787" s="12">
        <v>0.1</v>
      </c>
      <c r="G787" s="12">
        <v>-2.5000000000000001E-2</v>
      </c>
      <c r="H787" s="12">
        <v>-0.05</v>
      </c>
      <c r="I787" s="12">
        <v>-0.1</v>
      </c>
      <c r="J787" s="12">
        <v>-0.01</v>
      </c>
      <c r="K787" s="12">
        <v>-0.02</v>
      </c>
      <c r="L787" s="12">
        <v>-0.02</v>
      </c>
      <c r="M787" s="12">
        <v>1.25</v>
      </c>
      <c r="N787" s="12">
        <v>0.45</v>
      </c>
    </row>
    <row r="788" spans="1:15">
      <c r="A788">
        <v>3</v>
      </c>
      <c r="C788" s="12">
        <f>4/7</f>
        <v>0.5714285714285714</v>
      </c>
      <c r="D788">
        <v>2</v>
      </c>
      <c r="F788" s="12">
        <v>0.2</v>
      </c>
      <c r="G788" s="12">
        <v>-0.05</v>
      </c>
      <c r="H788" s="12">
        <v>-0.1</v>
      </c>
      <c r="I788" s="12">
        <v>-0.2</v>
      </c>
      <c r="J788" s="12">
        <v>-0.02</v>
      </c>
      <c r="K788" s="12">
        <v>-0.05</v>
      </c>
      <c r="L788" s="12">
        <v>-0.05</v>
      </c>
      <c r="N788" s="12">
        <v>0.9</v>
      </c>
    </row>
    <row r="789" spans="1:15">
      <c r="A789">
        <v>4</v>
      </c>
      <c r="C789" s="12">
        <f>8/7</f>
        <v>1.1428571428571428</v>
      </c>
      <c r="D789">
        <v>3</v>
      </c>
      <c r="N789" s="12">
        <v>1.35</v>
      </c>
    </row>
    <row r="790" spans="1:15">
      <c r="A790">
        <v>5</v>
      </c>
      <c r="C790" s="12">
        <f>9/7</f>
        <v>1.2857142857142858</v>
      </c>
      <c r="D790">
        <v>3</v>
      </c>
    </row>
    <row r="791" spans="1:15">
      <c r="A791">
        <v>5</v>
      </c>
      <c r="C791" s="12">
        <f>11/7</f>
        <v>1.5714285714285714</v>
      </c>
      <c r="D791">
        <v>4</v>
      </c>
    </row>
    <row r="792" spans="1:15">
      <c r="F792" t="s">
        <v>1540</v>
      </c>
    </row>
    <row r="793" spans="1:15">
      <c r="B793" t="s">
        <v>1538</v>
      </c>
      <c r="C793" s="12">
        <v>85</v>
      </c>
    </row>
    <row r="794" spans="1:15">
      <c r="C794" s="21" t="s">
        <v>1562</v>
      </c>
    </row>
  </sheetData>
  <phoneticPr fontId="7" type="noConversion"/>
  <conditionalFormatting sqref="C74:G89">
    <cfRule type="cellIs" dxfId="88" priority="1" operator="equal">
      <formula>FALSE</formula>
    </cfRule>
  </conditionalFormatting>
  <pageMargins left="0.7" right="0.7" top="0.75" bottom="0.75" header="0.3" footer="0.3"/>
  <pageSetup paperSize="9" orientation="landscape"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1D163-40D8-4CEB-B142-CAE2E8376CAC}">
  <sheetPr codeName="Sheet5">
    <outlinePr summaryBelow="0" summaryRight="0"/>
  </sheetPr>
  <dimension ref="A1:GJ780"/>
  <sheetViews>
    <sheetView topLeftCell="A199" workbookViewId="0">
      <selection activeCell="C235" sqref="C235"/>
    </sheetView>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376</v>
      </c>
      <c r="H1" t="s">
        <v>618</v>
      </c>
      <c r="I1" s="30"/>
    </row>
    <row r="2" spans="1:73">
      <c r="B2" t="s">
        <v>759</v>
      </c>
    </row>
    <row r="3" spans="1:73">
      <c r="B3" t="s">
        <v>378</v>
      </c>
    </row>
    <row r="4" spans="1:73">
      <c r="A4" t="s">
        <v>575</v>
      </c>
      <c r="B4" t="s">
        <v>957</v>
      </c>
      <c r="C4" s="49">
        <v>1</v>
      </c>
      <c r="D4" s="62" t="str">
        <f>(INDEX(i.TOL_Desc,d.TOL,1)&amp;" ")</f>
        <v xml:space="preserve">Aut </v>
      </c>
    </row>
    <row r="5" spans="1:73">
      <c r="A5" s="184" t="s">
        <v>1135</v>
      </c>
    </row>
    <row r="6" spans="1:73" outlineLevel="1">
      <c r="B6" s="33" t="s">
        <v>1852</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7.25" outlineLevel="1" collapsed="1">
      <c r="A8" s="252"/>
      <c r="B8" s="252" t="s">
        <v>953</v>
      </c>
      <c r="C8" s="252">
        <v>1</v>
      </c>
      <c r="D8" s="252">
        <v>2</v>
      </c>
      <c r="E8" s="252">
        <v>3</v>
      </c>
      <c r="F8" s="252">
        <v>1</v>
      </c>
      <c r="G8" s="252">
        <v>2</v>
      </c>
      <c r="H8" s="252">
        <v>3</v>
      </c>
      <c r="I8" s="252">
        <v>1</v>
      </c>
      <c r="J8" s="252">
        <v>2</v>
      </c>
      <c r="K8" s="252">
        <v>3</v>
      </c>
      <c r="L8" s="252">
        <v>1</v>
      </c>
      <c r="M8" s="252">
        <v>2</v>
      </c>
      <c r="N8" s="252">
        <v>3</v>
      </c>
      <c r="O8" s="252">
        <v>1</v>
      </c>
      <c r="P8" s="252">
        <v>2</v>
      </c>
      <c r="Q8" s="252">
        <v>3</v>
      </c>
      <c r="R8" s="252">
        <v>1</v>
      </c>
      <c r="S8" s="252">
        <v>2</v>
      </c>
      <c r="T8" s="252">
        <v>3</v>
      </c>
      <c r="U8" s="275"/>
      <c r="V8" s="275"/>
      <c r="W8" s="275"/>
      <c r="X8" s="275"/>
      <c r="Y8" s="275"/>
      <c r="Z8" s="275"/>
      <c r="AA8" s="275"/>
      <c r="AB8" s="275"/>
      <c r="AC8" s="275"/>
      <c r="AD8" s="275"/>
      <c r="AE8" s="275"/>
      <c r="AF8" s="275"/>
      <c r="AG8" s="275"/>
      <c r="AH8" s="275"/>
      <c r="AI8" s="275"/>
      <c r="AJ8" s="275"/>
      <c r="AK8" s="275"/>
      <c r="AL8" s="275"/>
      <c r="AM8" s="276" t="s">
        <v>936</v>
      </c>
      <c r="AN8" s="276"/>
      <c r="AO8" s="276"/>
      <c r="AP8" s="276" t="s">
        <v>1816</v>
      </c>
      <c r="AQ8" s="276"/>
      <c r="AR8" s="276"/>
      <c r="AS8" s="276" t="s">
        <v>1817</v>
      </c>
      <c r="AT8" s="276"/>
      <c r="AU8" s="276"/>
    </row>
    <row r="9" spans="1:73" outlineLevel="1" collapsed="1">
      <c r="A9" s="252"/>
      <c r="B9" s="252"/>
      <c r="C9" s="277" t="s">
        <v>954</v>
      </c>
      <c r="D9" s="277" t="s">
        <v>955</v>
      </c>
      <c r="E9" s="277" t="s">
        <v>956</v>
      </c>
      <c r="F9" s="277" t="s">
        <v>954</v>
      </c>
      <c r="G9" s="277" t="s">
        <v>955</v>
      </c>
      <c r="H9" s="277" t="s">
        <v>956</v>
      </c>
      <c r="I9" s="277" t="s">
        <v>954</v>
      </c>
      <c r="J9" s="277" t="s">
        <v>955</v>
      </c>
      <c r="K9" s="277" t="s">
        <v>956</v>
      </c>
      <c r="L9" s="277" t="s">
        <v>954</v>
      </c>
      <c r="M9" s="277" t="s">
        <v>955</v>
      </c>
      <c r="N9" s="277" t="s">
        <v>956</v>
      </c>
      <c r="O9" s="277" t="s">
        <v>954</v>
      </c>
      <c r="P9" s="277" t="s">
        <v>955</v>
      </c>
      <c r="Q9" s="277" t="s">
        <v>956</v>
      </c>
      <c r="R9" s="277" t="s">
        <v>954</v>
      </c>
      <c r="S9" s="277" t="s">
        <v>955</v>
      </c>
      <c r="T9" s="277" t="s">
        <v>956</v>
      </c>
      <c r="U9" s="277" t="s">
        <v>954</v>
      </c>
      <c r="V9" s="277" t="s">
        <v>955</v>
      </c>
      <c r="W9" s="277" t="s">
        <v>956</v>
      </c>
      <c r="X9" s="277" t="s">
        <v>954</v>
      </c>
      <c r="Y9" s="277" t="s">
        <v>955</v>
      </c>
      <c r="Z9" s="277" t="s">
        <v>956</v>
      </c>
      <c r="AA9" s="277" t="s">
        <v>954</v>
      </c>
      <c r="AB9" s="277" t="s">
        <v>955</v>
      </c>
      <c r="AC9" s="277" t="s">
        <v>956</v>
      </c>
      <c r="AD9" s="277" t="s">
        <v>954</v>
      </c>
      <c r="AE9" s="277" t="s">
        <v>955</v>
      </c>
      <c r="AF9" s="277" t="s">
        <v>956</v>
      </c>
      <c r="AG9" s="277" t="s">
        <v>954</v>
      </c>
      <c r="AH9" s="277" t="s">
        <v>955</v>
      </c>
      <c r="AI9" s="277" t="s">
        <v>956</v>
      </c>
      <c r="AJ9" s="277" t="s">
        <v>954</v>
      </c>
      <c r="AK9" s="277" t="s">
        <v>955</v>
      </c>
      <c r="AL9" s="277" t="s">
        <v>956</v>
      </c>
      <c r="AM9" s="277" t="s">
        <v>954</v>
      </c>
      <c r="AN9" s="277" t="s">
        <v>955</v>
      </c>
      <c r="AO9" s="277" t="s">
        <v>956</v>
      </c>
      <c r="AP9" s="277" t="s">
        <v>954</v>
      </c>
      <c r="AQ9" s="277" t="s">
        <v>955</v>
      </c>
      <c r="AR9" s="277" t="s">
        <v>956</v>
      </c>
      <c r="AS9" s="277" t="s">
        <v>954</v>
      </c>
      <c r="AT9" s="277" t="s">
        <v>955</v>
      </c>
      <c r="AU9" s="277" t="s">
        <v>956</v>
      </c>
    </row>
    <row r="10" spans="1:73" outlineLevel="1">
      <c r="A10" s="252"/>
      <c r="B10" s="252" t="s">
        <v>1134</v>
      </c>
      <c r="C10" s="277">
        <v>1</v>
      </c>
      <c r="D10" s="277">
        <v>1</v>
      </c>
      <c r="E10" s="277">
        <v>1</v>
      </c>
      <c r="F10" s="277">
        <v>2</v>
      </c>
      <c r="G10" s="277">
        <v>2</v>
      </c>
      <c r="H10" s="277">
        <v>2</v>
      </c>
      <c r="I10" s="277">
        <v>3</v>
      </c>
      <c r="J10" s="277">
        <v>3</v>
      </c>
      <c r="K10" s="277">
        <v>3</v>
      </c>
      <c r="L10" s="277">
        <v>4</v>
      </c>
      <c r="M10" s="277">
        <v>4</v>
      </c>
      <c r="N10" s="277">
        <v>4</v>
      </c>
      <c r="O10" s="277">
        <v>5</v>
      </c>
      <c r="P10" s="277">
        <v>5</v>
      </c>
      <c r="Q10" s="277">
        <v>5</v>
      </c>
      <c r="R10" s="277">
        <v>6</v>
      </c>
      <c r="S10" s="277">
        <v>6</v>
      </c>
      <c r="T10" s="277">
        <v>6</v>
      </c>
      <c r="U10" s="252"/>
      <c r="V10" s="252"/>
      <c r="W10" s="252"/>
      <c r="X10" s="252"/>
      <c r="Y10" s="252"/>
      <c r="Z10" s="252"/>
      <c r="AA10" s="252"/>
      <c r="AB10" s="252"/>
      <c r="AC10" s="252"/>
      <c r="AD10" s="252"/>
      <c r="AE10" s="252"/>
      <c r="AF10" s="252"/>
      <c r="AG10" s="252"/>
      <c r="AH10" s="252"/>
      <c r="AI10" s="252"/>
      <c r="AJ10" s="252"/>
      <c r="AK10" s="252"/>
      <c r="AL10" s="252"/>
      <c r="AM10" s="270"/>
      <c r="AN10" s="270"/>
      <c r="AO10" s="270"/>
      <c r="AP10" s="270">
        <v>43600</v>
      </c>
      <c r="AQ10" s="270">
        <v>43634</v>
      </c>
      <c r="AR10" s="270">
        <v>43669</v>
      </c>
      <c r="AS10" s="270"/>
      <c r="AT10" s="270"/>
      <c r="AU10" s="270"/>
    </row>
    <row r="11" spans="1:73" outlineLevel="1" collapsed="1">
      <c r="A11" s="252">
        <v>1</v>
      </c>
      <c r="B11" s="272" t="s">
        <v>948</v>
      </c>
      <c r="C11" s="273">
        <f t="shared" ref="C11:N17" si="0">INDEX($AM11:$AU11,1,C$8+(d.Region-1)*3)+INDEX(i.AgeJ,C$10,1)/7</f>
        <v>35</v>
      </c>
      <c r="D11" s="273">
        <f t="shared" si="0"/>
        <v>39</v>
      </c>
      <c r="E11" s="273">
        <f t="shared" si="0"/>
        <v>43</v>
      </c>
      <c r="F11" s="273">
        <f t="shared" si="0"/>
        <v>37</v>
      </c>
      <c r="G11" s="273">
        <f t="shared" si="0"/>
        <v>41</v>
      </c>
      <c r="H11" s="273">
        <f t="shared" si="0"/>
        <v>45</v>
      </c>
      <c r="I11" s="273">
        <f t="shared" si="0"/>
        <v>40</v>
      </c>
      <c r="J11" s="273">
        <f t="shared" si="0"/>
        <v>44</v>
      </c>
      <c r="K11" s="273">
        <f t="shared" si="0"/>
        <v>48</v>
      </c>
      <c r="L11" s="273">
        <f t="shared" si="0"/>
        <v>42</v>
      </c>
      <c r="M11" s="273">
        <f t="shared" si="0"/>
        <v>46</v>
      </c>
      <c r="N11" s="273">
        <f t="shared" si="0"/>
        <v>50</v>
      </c>
      <c r="O11" s="273">
        <f>INDEX($AM11:$AU11,1,O$8+(d.Region-1)*3)</f>
        <v>35</v>
      </c>
      <c r="P11" s="273">
        <f>INDEX($AM11:$AU11,1,P$8+(d.Region-1)*3)</f>
        <v>39</v>
      </c>
      <c r="Q11" s="273">
        <f>INDEX($AM11:$AU11,1,Q$8+(d.Region-1)*3)</f>
        <v>43</v>
      </c>
      <c r="R11" s="273">
        <f t="shared" ref="R11:T17" si="1">INDEX($AM11:$AU11,1,R$8+(d.Region-1)*3)+INDEX(i.AgeJ,R$10,1)/7</f>
        <v>35</v>
      </c>
      <c r="S11" s="273">
        <f t="shared" si="1"/>
        <v>39</v>
      </c>
      <c r="T11" s="273">
        <f t="shared" si="1"/>
        <v>43</v>
      </c>
      <c r="U11" s="252"/>
      <c r="V11" s="252"/>
      <c r="W11" s="252"/>
      <c r="X11" s="252"/>
      <c r="Y11" s="252"/>
      <c r="Z11" s="252"/>
      <c r="AA11" s="252"/>
      <c r="AB11" s="252"/>
      <c r="AC11" s="252"/>
      <c r="AD11" s="252"/>
      <c r="AE11" s="252"/>
      <c r="AF11" s="252"/>
      <c r="AG11" s="252" t="str">
        <f t="shared" ref="AG11:AI12" si="2">O11&amp;":"&amp;O11+1</f>
        <v>35:36</v>
      </c>
      <c r="AH11" s="252" t="str">
        <f t="shared" si="2"/>
        <v>39:40</v>
      </c>
      <c r="AI11" s="252" t="str">
        <f t="shared" si="2"/>
        <v>43:44</v>
      </c>
      <c r="AJ11" s="252"/>
      <c r="AK11" s="252"/>
      <c r="AL11" s="252"/>
      <c r="AM11" s="271">
        <v>36</v>
      </c>
      <c r="AN11" s="271">
        <v>40</v>
      </c>
      <c r="AO11" s="271">
        <v>44</v>
      </c>
      <c r="AP11" s="271">
        <v>35</v>
      </c>
      <c r="AQ11" s="271">
        <v>39</v>
      </c>
      <c r="AR11" s="271">
        <v>43</v>
      </c>
      <c r="AS11" s="271">
        <v>34</v>
      </c>
      <c r="AT11" s="271">
        <v>38</v>
      </c>
      <c r="AU11" s="271">
        <v>42</v>
      </c>
    </row>
    <row r="12" spans="1:73" outlineLevel="1" collapsed="1">
      <c r="A12" s="252">
        <f t="shared" ref="A12:A21" ca="1" si="3">OFFSET(A12,-1,0)+1</f>
        <v>2</v>
      </c>
      <c r="B12" s="272" t="s">
        <v>949</v>
      </c>
      <c r="C12" s="273">
        <f t="shared" si="0"/>
        <v>55</v>
      </c>
      <c r="D12" s="273">
        <f t="shared" si="0"/>
        <v>59</v>
      </c>
      <c r="E12" s="273">
        <f t="shared" si="0"/>
        <v>63</v>
      </c>
      <c r="F12" s="273">
        <f t="shared" si="0"/>
        <v>57</v>
      </c>
      <c r="G12" s="273">
        <f t="shared" si="0"/>
        <v>61</v>
      </c>
      <c r="H12" s="273">
        <f t="shared" si="0"/>
        <v>65</v>
      </c>
      <c r="I12" s="273">
        <f t="shared" si="0"/>
        <v>60</v>
      </c>
      <c r="J12" s="273">
        <f t="shared" si="0"/>
        <v>64</v>
      </c>
      <c r="K12" s="273">
        <f t="shared" si="0"/>
        <v>68</v>
      </c>
      <c r="L12" s="273">
        <f t="shared" si="0"/>
        <v>62</v>
      </c>
      <c r="M12" s="273">
        <f t="shared" si="0"/>
        <v>66</v>
      </c>
      <c r="N12" s="273">
        <f t="shared" si="0"/>
        <v>70</v>
      </c>
      <c r="O12" s="273">
        <f t="shared" ref="O12:Q17" si="4">INDEX($AM12:$AU12,1,O$8+(d.Region-1)*3)+INDEX(i.AgeJ,O$10,1)/7</f>
        <v>64</v>
      </c>
      <c r="P12" s="273">
        <f t="shared" si="4"/>
        <v>68</v>
      </c>
      <c r="Q12" s="273">
        <f t="shared" si="4"/>
        <v>72</v>
      </c>
      <c r="R12" s="273">
        <f t="shared" si="1"/>
        <v>55</v>
      </c>
      <c r="S12" s="273">
        <f t="shared" si="1"/>
        <v>59</v>
      </c>
      <c r="T12" s="273">
        <f t="shared" si="1"/>
        <v>63</v>
      </c>
      <c r="U12" s="252"/>
      <c r="V12" s="252"/>
      <c r="W12" s="252"/>
      <c r="X12" s="252"/>
      <c r="Y12" s="252"/>
      <c r="Z12" s="252"/>
      <c r="AA12" s="252"/>
      <c r="AB12" s="252"/>
      <c r="AC12" s="252"/>
      <c r="AD12" s="252"/>
      <c r="AE12" s="252"/>
      <c r="AF12" s="252"/>
      <c r="AG12" s="252" t="str">
        <f t="shared" si="2"/>
        <v>64:65</v>
      </c>
      <c r="AH12" s="252" t="str">
        <f t="shared" si="2"/>
        <v>68:69</v>
      </c>
      <c r="AI12" s="252" t="str">
        <f t="shared" si="2"/>
        <v>72:73</v>
      </c>
      <c r="AJ12" s="252"/>
      <c r="AK12" s="252"/>
      <c r="AL12" s="252"/>
      <c r="AM12" s="271">
        <f>INT(AM16-(150/7))</f>
        <v>56</v>
      </c>
      <c r="AN12" s="271">
        <f t="shared" ref="AN12:AU12" si="5">INT(AN16-(150/7))</f>
        <v>60</v>
      </c>
      <c r="AO12" s="271">
        <f t="shared" si="5"/>
        <v>64</v>
      </c>
      <c r="AP12" s="271">
        <f t="shared" si="5"/>
        <v>55</v>
      </c>
      <c r="AQ12" s="271">
        <f t="shared" si="5"/>
        <v>59</v>
      </c>
      <c r="AR12" s="271">
        <f t="shared" si="5"/>
        <v>63</v>
      </c>
      <c r="AS12" s="271">
        <f t="shared" si="5"/>
        <v>54</v>
      </c>
      <c r="AT12" s="271">
        <f t="shared" si="5"/>
        <v>58</v>
      </c>
      <c r="AU12" s="271">
        <f t="shared" si="5"/>
        <v>62</v>
      </c>
    </row>
    <row r="13" spans="1:73" outlineLevel="1" collapsed="1">
      <c r="A13" s="252">
        <f t="shared" ca="1" si="3"/>
        <v>3</v>
      </c>
      <c r="B13" s="272" t="s">
        <v>959</v>
      </c>
      <c r="C13" s="273">
        <f t="shared" si="0"/>
        <v>60</v>
      </c>
      <c r="D13" s="273">
        <f t="shared" si="0"/>
        <v>64</v>
      </c>
      <c r="E13" s="273">
        <f t="shared" si="0"/>
        <v>68</v>
      </c>
      <c r="F13" s="273">
        <f t="shared" si="0"/>
        <v>62</v>
      </c>
      <c r="G13" s="273">
        <f t="shared" si="0"/>
        <v>66</v>
      </c>
      <c r="H13" s="273">
        <f t="shared" si="0"/>
        <v>70</v>
      </c>
      <c r="I13" s="273">
        <f t="shared" si="0"/>
        <v>65</v>
      </c>
      <c r="J13" s="273">
        <f t="shared" si="0"/>
        <v>69</v>
      </c>
      <c r="K13" s="273">
        <f t="shared" si="0"/>
        <v>73</v>
      </c>
      <c r="L13" s="273">
        <f t="shared" si="0"/>
        <v>67</v>
      </c>
      <c r="M13" s="273">
        <f t="shared" si="0"/>
        <v>71</v>
      </c>
      <c r="N13" s="273">
        <f t="shared" si="0"/>
        <v>75</v>
      </c>
      <c r="O13" s="273">
        <f t="shared" si="4"/>
        <v>69</v>
      </c>
      <c r="P13" s="273">
        <f t="shared" si="4"/>
        <v>73</v>
      </c>
      <c r="Q13" s="273">
        <f t="shared" si="4"/>
        <v>77</v>
      </c>
      <c r="R13" s="273">
        <f t="shared" si="1"/>
        <v>60</v>
      </c>
      <c r="S13" s="273">
        <f t="shared" si="1"/>
        <v>64</v>
      </c>
      <c r="T13" s="273">
        <f t="shared" si="1"/>
        <v>68</v>
      </c>
      <c r="U13" s="252"/>
      <c r="V13" s="252"/>
      <c r="W13" s="252"/>
      <c r="X13" s="252"/>
      <c r="Y13" s="252"/>
      <c r="Z13" s="252"/>
      <c r="AA13" s="252"/>
      <c r="AB13" s="252"/>
      <c r="AC13" s="252"/>
      <c r="AD13" s="252"/>
      <c r="AE13" s="252"/>
      <c r="AF13" s="252"/>
      <c r="AG13" s="252"/>
      <c r="AH13" s="252"/>
      <c r="AI13" s="252"/>
      <c r="AJ13" s="252"/>
      <c r="AK13" s="252"/>
      <c r="AL13" s="252"/>
      <c r="AM13" s="271">
        <f>AM12+5</f>
        <v>61</v>
      </c>
      <c r="AN13" s="271">
        <f t="shared" ref="AN13:AU13" si="6">AN12+5</f>
        <v>65</v>
      </c>
      <c r="AO13" s="271">
        <f t="shared" si="6"/>
        <v>69</v>
      </c>
      <c r="AP13" s="271">
        <f t="shared" si="6"/>
        <v>60</v>
      </c>
      <c r="AQ13" s="271">
        <f t="shared" si="6"/>
        <v>64</v>
      </c>
      <c r="AR13" s="271">
        <f t="shared" si="6"/>
        <v>68</v>
      </c>
      <c r="AS13" s="271">
        <f t="shared" si="6"/>
        <v>59</v>
      </c>
      <c r="AT13" s="271">
        <f t="shared" si="6"/>
        <v>63</v>
      </c>
      <c r="AU13" s="271">
        <f t="shared" si="6"/>
        <v>67</v>
      </c>
    </row>
    <row r="14" spans="1:73" outlineLevel="1">
      <c r="A14" s="252">
        <f t="shared" ca="1" si="3"/>
        <v>4</v>
      </c>
      <c r="B14" s="272" t="s">
        <v>1128</v>
      </c>
      <c r="C14" s="273">
        <f t="shared" si="0"/>
        <v>0</v>
      </c>
      <c r="D14" s="273">
        <f t="shared" si="0"/>
        <v>0</v>
      </c>
      <c r="E14" s="273">
        <f t="shared" si="0"/>
        <v>0</v>
      </c>
      <c r="F14" s="273">
        <f t="shared" si="0"/>
        <v>2</v>
      </c>
      <c r="G14" s="273">
        <f t="shared" si="0"/>
        <v>2</v>
      </c>
      <c r="H14" s="273">
        <f t="shared" si="0"/>
        <v>2</v>
      </c>
      <c r="I14" s="273">
        <f t="shared" si="0"/>
        <v>5</v>
      </c>
      <c r="J14" s="273">
        <f t="shared" si="0"/>
        <v>5</v>
      </c>
      <c r="K14" s="273">
        <f t="shared" si="0"/>
        <v>5</v>
      </c>
      <c r="L14" s="273">
        <f t="shared" si="0"/>
        <v>7</v>
      </c>
      <c r="M14" s="273">
        <f t="shared" si="0"/>
        <v>7</v>
      </c>
      <c r="N14" s="273">
        <f t="shared" si="0"/>
        <v>7</v>
      </c>
      <c r="O14" s="273">
        <f t="shared" si="4"/>
        <v>9</v>
      </c>
      <c r="P14" s="273">
        <f t="shared" si="4"/>
        <v>9</v>
      </c>
      <c r="Q14" s="273">
        <f t="shared" si="4"/>
        <v>9</v>
      </c>
      <c r="R14" s="273">
        <f t="shared" si="1"/>
        <v>0</v>
      </c>
      <c r="S14" s="273">
        <f t="shared" si="1"/>
        <v>0</v>
      </c>
      <c r="T14" s="273">
        <f t="shared" si="1"/>
        <v>0</v>
      </c>
      <c r="U14" s="252"/>
      <c r="V14" s="252"/>
      <c r="W14" s="252"/>
      <c r="X14" s="252"/>
      <c r="Y14" s="252"/>
      <c r="Z14" s="252"/>
      <c r="AA14" s="252"/>
      <c r="AB14" s="252"/>
      <c r="AC14" s="252"/>
      <c r="AD14" s="252"/>
      <c r="AE14" s="252"/>
      <c r="AF14" s="252"/>
      <c r="AG14" s="252"/>
      <c r="AH14" s="252"/>
      <c r="AI14" s="252"/>
      <c r="AJ14" s="252"/>
      <c r="AK14" s="252"/>
      <c r="AL14" s="252"/>
      <c r="AM14" s="271"/>
      <c r="AN14" s="271"/>
      <c r="AO14" s="271"/>
      <c r="AP14" s="271"/>
      <c r="AQ14" s="271"/>
      <c r="AR14" s="271"/>
      <c r="AS14" s="271"/>
      <c r="AT14" s="271"/>
      <c r="AU14" s="271"/>
    </row>
    <row r="15" spans="1:73" outlineLevel="1">
      <c r="A15" s="252">
        <f t="shared" ca="1" si="3"/>
        <v>5</v>
      </c>
      <c r="B15" s="272" t="s">
        <v>1681</v>
      </c>
      <c r="C15" s="273" t="e">
        <f t="shared" ref="C15:T15" si="7">INDEX($AM15:$AU15,1,C$8+(d.Region-1)*3)+INDEX(i.AgeJ,C$10,1)/7</f>
        <v>#DIV/0!</v>
      </c>
      <c r="D15" s="273" t="e">
        <f t="shared" si="7"/>
        <v>#DIV/0!</v>
      </c>
      <c r="E15" s="273" t="e">
        <f t="shared" si="7"/>
        <v>#DIV/0!</v>
      </c>
      <c r="F15" s="273" t="e">
        <f t="shared" si="7"/>
        <v>#DIV/0!</v>
      </c>
      <c r="G15" s="273" t="e">
        <f t="shared" si="7"/>
        <v>#DIV/0!</v>
      </c>
      <c r="H15" s="273" t="e">
        <f t="shared" si="7"/>
        <v>#DIV/0!</v>
      </c>
      <c r="I15" s="273" t="e">
        <f t="shared" si="7"/>
        <v>#DIV/0!</v>
      </c>
      <c r="J15" s="273" t="e">
        <f t="shared" si="7"/>
        <v>#DIV/0!</v>
      </c>
      <c r="K15" s="273" t="e">
        <f t="shared" si="7"/>
        <v>#DIV/0!</v>
      </c>
      <c r="L15" s="273" t="e">
        <f t="shared" si="7"/>
        <v>#DIV/0!</v>
      </c>
      <c r="M15" s="273" t="e">
        <f t="shared" si="7"/>
        <v>#DIV/0!</v>
      </c>
      <c r="N15" s="273" t="e">
        <f t="shared" si="7"/>
        <v>#DIV/0!</v>
      </c>
      <c r="O15" s="273" t="e">
        <f t="shared" si="7"/>
        <v>#DIV/0!</v>
      </c>
      <c r="P15" s="273" t="e">
        <f t="shared" si="7"/>
        <v>#DIV/0!</v>
      </c>
      <c r="Q15" s="273" t="e">
        <f t="shared" si="7"/>
        <v>#DIV/0!</v>
      </c>
      <c r="R15" s="273" t="e">
        <f t="shared" si="7"/>
        <v>#DIV/0!</v>
      </c>
      <c r="S15" s="273" t="e">
        <f t="shared" si="7"/>
        <v>#DIV/0!</v>
      </c>
      <c r="T15" s="273" t="e">
        <f t="shared" si="7"/>
        <v>#DIV/0!</v>
      </c>
      <c r="U15" s="252"/>
      <c r="V15" s="252"/>
      <c r="W15" s="252"/>
      <c r="X15" s="252"/>
      <c r="Y15" s="252"/>
      <c r="Z15" s="252"/>
      <c r="AA15" s="252"/>
      <c r="AB15" s="252"/>
      <c r="AC15" s="252"/>
      <c r="AD15" s="252"/>
      <c r="AE15" s="252"/>
      <c r="AF15" s="252"/>
      <c r="AG15" s="252" t="e">
        <f t="shared" ref="AG15:AL15" si="8">O15&amp;":"&amp;O15+1</f>
        <v>#DIV/0!</v>
      </c>
      <c r="AH15" s="252" t="e">
        <f t="shared" si="8"/>
        <v>#DIV/0!</v>
      </c>
      <c r="AI15" s="252" t="e">
        <f t="shared" si="8"/>
        <v>#DIV/0!</v>
      </c>
      <c r="AJ15" s="252" t="e">
        <f t="shared" si="8"/>
        <v>#DIV/0!</v>
      </c>
      <c r="AK15" s="252" t="e">
        <f t="shared" si="8"/>
        <v>#DIV/0!</v>
      </c>
      <c r="AL15" s="252" t="e">
        <f t="shared" si="8"/>
        <v>#DIV/0!</v>
      </c>
      <c r="AM15" s="271" t="e">
        <f t="shared" ref="AM15:AU15" si="9">AX15</f>
        <v>#DIV/0!</v>
      </c>
      <c r="AN15" s="271" t="e">
        <f t="shared" si="9"/>
        <v>#DIV/0!</v>
      </c>
      <c r="AO15" s="271" t="e">
        <f t="shared" si="9"/>
        <v>#DIV/0!</v>
      </c>
      <c r="AP15" s="271" t="e">
        <f t="shared" si="9"/>
        <v>#DIV/0!</v>
      </c>
      <c r="AQ15" s="271" t="e">
        <f t="shared" si="9"/>
        <v>#DIV/0!</v>
      </c>
      <c r="AR15" s="271" t="e">
        <f t="shared" si="9"/>
        <v>#DIV/0!</v>
      </c>
      <c r="AS15" s="271" t="e">
        <f t="shared" si="9"/>
        <v>#DIV/0!</v>
      </c>
      <c r="AT15" s="271" t="e">
        <f t="shared" si="9"/>
        <v>#DIV/0!</v>
      </c>
      <c r="AU15" s="271"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52">
        <f t="shared" ca="1" si="3"/>
        <v>6</v>
      </c>
      <c r="B16" s="272" t="s">
        <v>950</v>
      </c>
      <c r="C16" s="273">
        <f t="shared" si="0"/>
        <v>77</v>
      </c>
      <c r="D16" s="273">
        <f t="shared" si="0"/>
        <v>81</v>
      </c>
      <c r="E16" s="273">
        <f t="shared" si="0"/>
        <v>85</v>
      </c>
      <c r="F16" s="273">
        <f t="shared" si="0"/>
        <v>79</v>
      </c>
      <c r="G16" s="273">
        <f t="shared" si="0"/>
        <v>83</v>
      </c>
      <c r="H16" s="273">
        <f t="shared" si="0"/>
        <v>87</v>
      </c>
      <c r="I16" s="273">
        <f t="shared" si="0"/>
        <v>82</v>
      </c>
      <c r="J16" s="273">
        <f t="shared" si="0"/>
        <v>86</v>
      </c>
      <c r="K16" s="273">
        <f t="shared" si="0"/>
        <v>90</v>
      </c>
      <c r="L16" s="273">
        <f t="shared" si="0"/>
        <v>84</v>
      </c>
      <c r="M16" s="273">
        <f t="shared" si="0"/>
        <v>88</v>
      </c>
      <c r="N16" s="273">
        <f t="shared" si="0"/>
        <v>92</v>
      </c>
      <c r="O16" s="273">
        <f t="shared" si="4"/>
        <v>86</v>
      </c>
      <c r="P16" s="273">
        <f t="shared" si="4"/>
        <v>90</v>
      </c>
      <c r="Q16" s="273">
        <f t="shared" si="4"/>
        <v>94</v>
      </c>
      <c r="R16" s="273">
        <f t="shared" si="1"/>
        <v>77</v>
      </c>
      <c r="S16" s="273">
        <f t="shared" si="1"/>
        <v>81</v>
      </c>
      <c r="T16" s="273">
        <f t="shared" si="1"/>
        <v>85</v>
      </c>
      <c r="U16" s="252"/>
      <c r="V16" s="252"/>
      <c r="W16" s="252"/>
      <c r="X16" s="252"/>
      <c r="Y16" s="252"/>
      <c r="Z16" s="252"/>
      <c r="AA16" s="252"/>
      <c r="AB16" s="252"/>
      <c r="AC16" s="252"/>
      <c r="AD16" s="252"/>
      <c r="AE16" s="252"/>
      <c r="AF16" s="252"/>
      <c r="AG16" s="252"/>
      <c r="AH16" s="252"/>
      <c r="AI16" s="252"/>
      <c r="AJ16" s="252"/>
      <c r="AK16" s="252"/>
      <c r="AL16" s="252"/>
      <c r="AM16" s="271">
        <f>AM11-10+52</f>
        <v>78</v>
      </c>
      <c r="AN16" s="271">
        <f t="shared" ref="AN16:AU16" si="11">AN11-10+52</f>
        <v>82</v>
      </c>
      <c r="AO16" s="271">
        <f t="shared" si="11"/>
        <v>86</v>
      </c>
      <c r="AP16" s="271">
        <f t="shared" si="11"/>
        <v>77</v>
      </c>
      <c r="AQ16" s="271">
        <f t="shared" si="11"/>
        <v>81</v>
      </c>
      <c r="AR16" s="271">
        <f t="shared" si="11"/>
        <v>85</v>
      </c>
      <c r="AS16" s="271">
        <f t="shared" si="11"/>
        <v>76</v>
      </c>
      <c r="AT16" s="271">
        <f t="shared" si="11"/>
        <v>80</v>
      </c>
      <c r="AU16" s="271">
        <f t="shared" si="11"/>
        <v>84</v>
      </c>
    </row>
    <row r="17" spans="1:69" outlineLevel="1" collapsed="1">
      <c r="A17" s="252">
        <f t="shared" ca="1" si="3"/>
        <v>7</v>
      </c>
      <c r="B17" s="272" t="s">
        <v>951</v>
      </c>
      <c r="C17" s="273">
        <f t="shared" si="0"/>
        <v>87</v>
      </c>
      <c r="D17" s="273">
        <f t="shared" si="0"/>
        <v>91</v>
      </c>
      <c r="E17" s="273">
        <f t="shared" si="0"/>
        <v>95</v>
      </c>
      <c r="F17" s="273">
        <f t="shared" si="0"/>
        <v>89</v>
      </c>
      <c r="G17" s="273">
        <f t="shared" si="0"/>
        <v>93</v>
      </c>
      <c r="H17" s="273">
        <f t="shared" si="0"/>
        <v>97</v>
      </c>
      <c r="I17" s="273">
        <f t="shared" si="0"/>
        <v>92</v>
      </c>
      <c r="J17" s="273">
        <f t="shared" si="0"/>
        <v>96</v>
      </c>
      <c r="K17" s="273">
        <f t="shared" si="0"/>
        <v>100</v>
      </c>
      <c r="L17" s="273">
        <f t="shared" si="0"/>
        <v>94</v>
      </c>
      <c r="M17" s="273">
        <f t="shared" si="0"/>
        <v>98</v>
      </c>
      <c r="N17" s="273">
        <f t="shared" si="0"/>
        <v>102</v>
      </c>
      <c r="O17" s="273">
        <f t="shared" si="4"/>
        <v>96</v>
      </c>
      <c r="P17" s="273">
        <f t="shared" si="4"/>
        <v>100</v>
      </c>
      <c r="Q17" s="273">
        <f t="shared" si="4"/>
        <v>104</v>
      </c>
      <c r="R17" s="273">
        <f t="shared" si="1"/>
        <v>87</v>
      </c>
      <c r="S17" s="273">
        <f t="shared" si="1"/>
        <v>91</v>
      </c>
      <c r="T17" s="273">
        <f t="shared" si="1"/>
        <v>95</v>
      </c>
      <c r="U17" s="252"/>
      <c r="V17" s="252"/>
      <c r="W17" s="252"/>
      <c r="X17" s="252"/>
      <c r="Y17" s="252"/>
      <c r="Z17" s="252"/>
      <c r="AA17" s="252"/>
      <c r="AB17" s="252"/>
      <c r="AC17" s="252"/>
      <c r="AD17" s="252"/>
      <c r="AE17" s="252"/>
      <c r="AF17" s="252"/>
      <c r="AG17" s="252"/>
      <c r="AH17" s="252"/>
      <c r="AI17" s="252"/>
      <c r="AJ17" s="252"/>
      <c r="AK17" s="252"/>
      <c r="AL17" s="252"/>
      <c r="AM17" s="271">
        <f>AM16+10</f>
        <v>88</v>
      </c>
      <c r="AN17" s="271">
        <f t="shared" ref="AN17:AU17" si="12">AN16+10</f>
        <v>92</v>
      </c>
      <c r="AO17" s="271">
        <f t="shared" si="12"/>
        <v>96</v>
      </c>
      <c r="AP17" s="271">
        <f t="shared" si="12"/>
        <v>87</v>
      </c>
      <c r="AQ17" s="271">
        <f t="shared" si="12"/>
        <v>91</v>
      </c>
      <c r="AR17" s="271">
        <f t="shared" si="12"/>
        <v>95</v>
      </c>
      <c r="AS17" s="271">
        <f t="shared" si="12"/>
        <v>86</v>
      </c>
      <c r="AT17" s="271">
        <f t="shared" si="12"/>
        <v>90</v>
      </c>
      <c r="AU17" s="271">
        <f t="shared" si="12"/>
        <v>94</v>
      </c>
    </row>
    <row r="18" spans="1:69" outlineLevel="1" collapsed="1">
      <c r="A18" s="252">
        <f t="shared" ca="1" si="3"/>
        <v>8</v>
      </c>
      <c r="B18" s="272" t="s">
        <v>952</v>
      </c>
      <c r="C18" s="274">
        <f t="shared" ref="C18:T18" si="13">INDEX($AM18:$AU18,1,C$8+(d.Region-1)*3)</f>
        <v>129</v>
      </c>
      <c r="D18" s="274">
        <f t="shared" si="13"/>
        <v>133</v>
      </c>
      <c r="E18" s="274">
        <f t="shared" si="13"/>
        <v>137</v>
      </c>
      <c r="F18" s="274">
        <f t="shared" si="13"/>
        <v>129</v>
      </c>
      <c r="G18" s="274">
        <f t="shared" si="13"/>
        <v>133</v>
      </c>
      <c r="H18" s="274">
        <f t="shared" si="13"/>
        <v>137</v>
      </c>
      <c r="I18" s="274">
        <f t="shared" si="13"/>
        <v>129</v>
      </c>
      <c r="J18" s="274">
        <f t="shared" si="13"/>
        <v>133</v>
      </c>
      <c r="K18" s="274">
        <f t="shared" si="13"/>
        <v>137</v>
      </c>
      <c r="L18" s="274">
        <f t="shared" si="13"/>
        <v>129</v>
      </c>
      <c r="M18" s="274">
        <f t="shared" si="13"/>
        <v>133</v>
      </c>
      <c r="N18" s="274">
        <f t="shared" si="13"/>
        <v>137</v>
      </c>
      <c r="O18" s="274">
        <f t="shared" si="13"/>
        <v>129</v>
      </c>
      <c r="P18" s="274">
        <f t="shared" si="13"/>
        <v>133</v>
      </c>
      <c r="Q18" s="274">
        <f t="shared" si="13"/>
        <v>137</v>
      </c>
      <c r="R18" s="274">
        <f t="shared" si="13"/>
        <v>129</v>
      </c>
      <c r="S18" s="274">
        <f t="shared" si="13"/>
        <v>133</v>
      </c>
      <c r="T18" s="274">
        <f t="shared" si="13"/>
        <v>137</v>
      </c>
      <c r="U18" s="252"/>
      <c r="V18" s="252"/>
      <c r="W18" s="252"/>
      <c r="X18" s="252"/>
      <c r="Y18" s="252"/>
      <c r="Z18" s="252"/>
      <c r="AA18" s="252"/>
      <c r="AB18" s="252"/>
      <c r="AC18" s="252"/>
      <c r="AD18" s="252"/>
      <c r="AE18" s="252"/>
      <c r="AF18" s="252"/>
      <c r="AG18" s="252"/>
      <c r="AH18" s="252"/>
      <c r="AI18" s="252"/>
      <c r="AJ18" s="252"/>
      <c r="AK18" s="252"/>
      <c r="AL18" s="252"/>
      <c r="AM18" s="271">
        <f>AM16+52</f>
        <v>130</v>
      </c>
      <c r="AN18" s="271">
        <f t="shared" ref="AN18:AU18" si="14">AN16+52</f>
        <v>134</v>
      </c>
      <c r="AO18" s="271">
        <f t="shared" si="14"/>
        <v>138</v>
      </c>
      <c r="AP18" s="271">
        <f t="shared" si="14"/>
        <v>129</v>
      </c>
      <c r="AQ18" s="271">
        <f t="shared" si="14"/>
        <v>133</v>
      </c>
      <c r="AR18" s="271">
        <f t="shared" si="14"/>
        <v>137</v>
      </c>
      <c r="AS18" s="271">
        <f t="shared" si="14"/>
        <v>128</v>
      </c>
      <c r="AT18" s="271">
        <f t="shared" si="14"/>
        <v>132</v>
      </c>
      <c r="AU18" s="271">
        <f t="shared" si="14"/>
        <v>136</v>
      </c>
    </row>
    <row r="19" spans="1:69" s="252" customFormat="1" outlineLevel="1">
      <c r="A19" s="252">
        <f t="shared" ca="1" si="3"/>
        <v>9</v>
      </c>
      <c r="B19" s="272" t="s">
        <v>1077</v>
      </c>
      <c r="C19" s="273" t="e">
        <f t="shared" ref="C19:E37" si="15">INDEX($AM19:$AU19,1,C$8+(d.Region-1)*3)+INDEX(i.AgeJ,C$10,1)/7</f>
        <v>#DIV/0!</v>
      </c>
      <c r="D19" s="273" t="e">
        <f t="shared" si="15"/>
        <v>#DIV/0!</v>
      </c>
      <c r="E19" s="273" t="e">
        <f t="shared" si="15"/>
        <v>#DIV/0!</v>
      </c>
      <c r="F19" s="273"/>
      <c r="G19" s="273"/>
      <c r="H19" s="273"/>
      <c r="I19" s="273"/>
      <c r="J19" s="273"/>
      <c r="K19" s="273"/>
      <c r="L19" s="273"/>
      <c r="M19" s="273"/>
      <c r="N19" s="273"/>
      <c r="O19" s="273"/>
      <c r="P19" s="273"/>
      <c r="Q19" s="273"/>
      <c r="R19" s="273"/>
      <c r="S19" s="273"/>
      <c r="T19" s="273"/>
      <c r="U19" s="534" t="e">
        <f t="shared" ref="U19" si="16">C19&amp;":"&amp;C19+1</f>
        <v>#DIV/0!</v>
      </c>
      <c r="V19" s="534" t="e">
        <f t="shared" ref="V19" si="17">D19&amp;":"&amp;D19+1</f>
        <v>#DIV/0!</v>
      </c>
      <c r="W19" s="534" t="e">
        <f t="shared" ref="W19" si="18">E19&amp;":"&amp;E19+1</f>
        <v>#DIV/0!</v>
      </c>
      <c r="X19" s="534"/>
      <c r="Y19" s="534"/>
      <c r="Z19" s="534"/>
      <c r="AA19" s="534"/>
      <c r="AB19" s="534"/>
      <c r="AC19" s="534"/>
      <c r="AD19" s="534"/>
      <c r="AE19" s="534"/>
      <c r="AF19" s="534"/>
      <c r="AG19" s="534"/>
      <c r="AH19" s="534"/>
      <c r="AI19" s="534"/>
      <c r="AJ19" s="534"/>
      <c r="AK19" s="534"/>
      <c r="AL19" s="534"/>
      <c r="AM19" s="535" t="e">
        <f t="shared" ref="AM19" si="19">AX19</f>
        <v>#DIV/0!</v>
      </c>
      <c r="AN19" s="535" t="e">
        <f t="shared" ref="AN19" si="20">AY19</f>
        <v>#DIV/0!</v>
      </c>
      <c r="AO19" s="535" t="e">
        <f t="shared" ref="AO19" si="21">AZ19</f>
        <v>#DIV/0!</v>
      </c>
      <c r="AP19" s="535" t="e">
        <f t="shared" ref="AP19" si="22">BA19</f>
        <v>#DIV/0!</v>
      </c>
      <c r="AQ19" s="535" t="e">
        <f t="shared" ref="AQ19" si="23">BB19</f>
        <v>#DIV/0!</v>
      </c>
      <c r="AR19" s="535" t="e">
        <f t="shared" ref="AR19" si="24">BC19</f>
        <v>#DIV/0!</v>
      </c>
      <c r="AS19" s="535" t="e">
        <f t="shared" ref="AS19" si="25">BD19</f>
        <v>#DIV/0!</v>
      </c>
      <c r="AT19" s="535" t="e">
        <f t="shared" ref="AT19" si="26">BE19</f>
        <v>#DIV/0!</v>
      </c>
      <c r="AU19" s="535" t="e">
        <f t="shared" ref="AU19" si="27">BF19</f>
        <v>#DIV/0!</v>
      </c>
      <c r="AW19" s="252">
        <f>AW18+90</f>
        <v>90</v>
      </c>
      <c r="AX19" s="252" t="e">
        <f t="shared" ref="AX19:BF38" si="28">ROUND((AX$10+$AW19-$AX$8)/$AX$9,0)</f>
        <v>#DIV/0!</v>
      </c>
      <c r="AY19" s="252" t="e">
        <f t="shared" si="28"/>
        <v>#DIV/0!</v>
      </c>
      <c r="AZ19" s="252" t="e">
        <f t="shared" si="28"/>
        <v>#DIV/0!</v>
      </c>
      <c r="BA19" s="252" t="e">
        <f t="shared" si="28"/>
        <v>#DIV/0!</v>
      </c>
      <c r="BB19" s="252" t="e">
        <f t="shared" si="28"/>
        <v>#DIV/0!</v>
      </c>
      <c r="BC19" s="252" t="e">
        <f t="shared" si="28"/>
        <v>#DIV/0!</v>
      </c>
      <c r="BD19" s="252" t="e">
        <f t="shared" si="28"/>
        <v>#DIV/0!</v>
      </c>
      <c r="BE19" s="252" t="e">
        <f t="shared" si="28"/>
        <v>#DIV/0!</v>
      </c>
      <c r="BF19" s="252" t="e">
        <f t="shared" si="28"/>
        <v>#DIV/0!</v>
      </c>
      <c r="BI19" s="271"/>
      <c r="BJ19" s="271"/>
      <c r="BK19" s="271"/>
      <c r="BL19" s="271"/>
      <c r="BM19" s="271"/>
      <c r="BN19" s="271"/>
      <c r="BO19" s="271"/>
      <c r="BP19" s="271"/>
      <c r="BQ19" s="271"/>
    </row>
    <row r="20" spans="1:69" s="252" customFormat="1" outlineLevel="1">
      <c r="A20" s="252">
        <f t="shared" ca="1" si="3"/>
        <v>10</v>
      </c>
      <c r="B20" s="272" t="s">
        <v>1681</v>
      </c>
      <c r="C20" s="273" t="e">
        <f t="shared" si="15"/>
        <v>#DIV/0!</v>
      </c>
      <c r="D20" s="273" t="e">
        <f t="shared" si="15"/>
        <v>#DIV/0!</v>
      </c>
      <c r="E20" s="273" t="e">
        <f t="shared" si="15"/>
        <v>#DIV/0!</v>
      </c>
      <c r="F20" s="273"/>
      <c r="G20" s="273"/>
      <c r="H20" s="273"/>
      <c r="I20" s="273"/>
      <c r="J20" s="273"/>
      <c r="K20" s="273"/>
      <c r="L20" s="273"/>
      <c r="M20" s="273"/>
      <c r="N20" s="273"/>
      <c r="O20" s="273"/>
      <c r="P20" s="273"/>
      <c r="Q20" s="273"/>
      <c r="R20" s="273"/>
      <c r="S20" s="273"/>
      <c r="T20" s="273"/>
      <c r="U20" s="534" t="e">
        <f t="shared" ref="U20:W38" si="29">C20&amp;":"&amp;C20+1</f>
        <v>#DIV/0!</v>
      </c>
      <c r="V20" s="534" t="e">
        <f t="shared" si="29"/>
        <v>#DIV/0!</v>
      </c>
      <c r="W20" s="534" t="e">
        <f t="shared" si="29"/>
        <v>#DIV/0!</v>
      </c>
      <c r="X20" s="534"/>
      <c r="Y20" s="534"/>
      <c r="Z20" s="534"/>
      <c r="AA20" s="534"/>
      <c r="AB20" s="534"/>
      <c r="AC20" s="534"/>
      <c r="AD20" s="534"/>
      <c r="AE20" s="534"/>
      <c r="AF20" s="534"/>
      <c r="AG20" s="534"/>
      <c r="AH20" s="534"/>
      <c r="AI20" s="534"/>
      <c r="AJ20" s="534"/>
      <c r="AK20" s="534"/>
      <c r="AL20" s="534"/>
      <c r="AM20" s="535" t="e">
        <f t="shared" ref="AM20:AU38" si="30">AX20</f>
        <v>#DIV/0!</v>
      </c>
      <c r="AN20" s="535" t="e">
        <f t="shared" si="30"/>
        <v>#DIV/0!</v>
      </c>
      <c r="AO20" s="535" t="e">
        <f t="shared" si="30"/>
        <v>#DIV/0!</v>
      </c>
      <c r="AP20" s="535" t="e">
        <f t="shared" si="30"/>
        <v>#DIV/0!</v>
      </c>
      <c r="AQ20" s="535" t="e">
        <f t="shared" si="30"/>
        <v>#DIV/0!</v>
      </c>
      <c r="AR20" s="535" t="e">
        <f t="shared" si="30"/>
        <v>#DIV/0!</v>
      </c>
      <c r="AS20" s="535" t="e">
        <f t="shared" si="30"/>
        <v>#DIV/0!</v>
      </c>
      <c r="AT20" s="535" t="e">
        <f t="shared" si="30"/>
        <v>#DIV/0!</v>
      </c>
      <c r="AU20" s="535" t="e">
        <f t="shared" si="30"/>
        <v>#DIV/0!</v>
      </c>
      <c r="AW20" s="252">
        <f>AW18+135</f>
        <v>135</v>
      </c>
      <c r="AX20" s="252" t="e">
        <f t="shared" si="28"/>
        <v>#DIV/0!</v>
      </c>
      <c r="AY20" s="252" t="e">
        <f t="shared" si="28"/>
        <v>#DIV/0!</v>
      </c>
      <c r="AZ20" s="252" t="e">
        <f t="shared" si="28"/>
        <v>#DIV/0!</v>
      </c>
      <c r="BA20" s="252" t="e">
        <f t="shared" si="28"/>
        <v>#DIV/0!</v>
      </c>
      <c r="BB20" s="252" t="e">
        <f t="shared" si="28"/>
        <v>#DIV/0!</v>
      </c>
      <c r="BC20" s="252" t="e">
        <f t="shared" si="28"/>
        <v>#DIV/0!</v>
      </c>
      <c r="BD20" s="252" t="e">
        <f t="shared" si="28"/>
        <v>#DIV/0!</v>
      </c>
      <c r="BE20" s="252" t="e">
        <f t="shared" si="28"/>
        <v>#DIV/0!</v>
      </c>
      <c r="BF20" s="252" t="e">
        <f t="shared" si="28"/>
        <v>#DIV/0!</v>
      </c>
      <c r="BI20" s="271">
        <v>58</v>
      </c>
      <c r="BJ20" s="271">
        <v>66</v>
      </c>
      <c r="BK20" s="271">
        <v>72</v>
      </c>
      <c r="BL20" s="271">
        <v>62</v>
      </c>
      <c r="BM20" s="271">
        <v>67</v>
      </c>
      <c r="BN20" s="271">
        <v>72</v>
      </c>
      <c r="BO20" s="271">
        <v>58</v>
      </c>
      <c r="BP20" s="271">
        <v>63</v>
      </c>
      <c r="BQ20" s="271">
        <v>68</v>
      </c>
    </row>
    <row r="21" spans="1:69" s="252" customFormat="1" outlineLevel="1" collapsed="1">
      <c r="A21" s="252">
        <f t="shared" ca="1" si="3"/>
        <v>11</v>
      </c>
      <c r="B21" s="272" t="s">
        <v>1682</v>
      </c>
      <c r="C21" s="273" t="e">
        <f t="shared" si="15"/>
        <v>#DIV/0!</v>
      </c>
      <c r="D21" s="273" t="e">
        <f t="shared" si="15"/>
        <v>#DIV/0!</v>
      </c>
      <c r="E21" s="273" t="e">
        <f t="shared" si="15"/>
        <v>#DIV/0!</v>
      </c>
      <c r="F21" s="273"/>
      <c r="G21" s="273"/>
      <c r="H21" s="273"/>
      <c r="I21" s="273"/>
      <c r="J21" s="273"/>
      <c r="K21" s="273"/>
      <c r="L21" s="273"/>
      <c r="M21" s="273"/>
      <c r="N21" s="273"/>
      <c r="O21" s="273"/>
      <c r="P21" s="273"/>
      <c r="Q21" s="273"/>
      <c r="R21" s="273"/>
      <c r="S21" s="273"/>
      <c r="T21" s="273"/>
      <c r="U21" s="534" t="e">
        <f t="shared" si="29"/>
        <v>#DIV/0!</v>
      </c>
      <c r="V21" s="534" t="e">
        <f t="shared" si="29"/>
        <v>#DIV/0!</v>
      </c>
      <c r="W21" s="534" t="e">
        <f t="shared" si="29"/>
        <v>#DIV/0!</v>
      </c>
      <c r="X21" s="534"/>
      <c r="Y21" s="534"/>
      <c r="Z21" s="534"/>
      <c r="AA21" s="534"/>
      <c r="AB21" s="534"/>
      <c r="AC21" s="534"/>
      <c r="AD21" s="534"/>
      <c r="AE21" s="534"/>
      <c r="AF21" s="534"/>
      <c r="AG21" s="534"/>
      <c r="AH21" s="534"/>
      <c r="AI21" s="534"/>
      <c r="AJ21" s="534"/>
      <c r="AK21" s="534"/>
      <c r="AL21" s="534"/>
      <c r="AM21" s="535" t="e">
        <f t="shared" si="30"/>
        <v>#DIV/0!</v>
      </c>
      <c r="AN21" s="535" t="e">
        <f t="shared" si="30"/>
        <v>#DIV/0!</v>
      </c>
      <c r="AO21" s="535" t="e">
        <f t="shared" si="30"/>
        <v>#DIV/0!</v>
      </c>
      <c r="AP21" s="535" t="e">
        <f t="shared" si="30"/>
        <v>#DIV/0!</v>
      </c>
      <c r="AQ21" s="535" t="e">
        <f t="shared" si="30"/>
        <v>#DIV/0!</v>
      </c>
      <c r="AR21" s="535" t="e">
        <f t="shared" si="30"/>
        <v>#DIV/0!</v>
      </c>
      <c r="AS21" s="535" t="e">
        <f t="shared" si="30"/>
        <v>#DIV/0!</v>
      </c>
      <c r="AT21" s="535" t="e">
        <f t="shared" si="30"/>
        <v>#DIV/0!</v>
      </c>
      <c r="AU21" s="535" t="e">
        <f t="shared" si="30"/>
        <v>#DIV/0!</v>
      </c>
      <c r="AW21" s="252">
        <f>AW16+365</f>
        <v>365</v>
      </c>
      <c r="AX21" s="252" t="e">
        <f t="shared" si="28"/>
        <v>#DIV/0!</v>
      </c>
      <c r="AY21" s="252" t="e">
        <f t="shared" si="28"/>
        <v>#DIV/0!</v>
      </c>
      <c r="AZ21" s="252" t="e">
        <f t="shared" si="28"/>
        <v>#DIV/0!</v>
      </c>
      <c r="BA21" s="252" t="e">
        <f t="shared" si="28"/>
        <v>#DIV/0!</v>
      </c>
      <c r="BB21" s="252" t="e">
        <f t="shared" si="28"/>
        <v>#DIV/0!</v>
      </c>
      <c r="BC21" s="252" t="e">
        <f t="shared" si="28"/>
        <v>#DIV/0!</v>
      </c>
      <c r="BD21" s="252" t="e">
        <f t="shared" si="28"/>
        <v>#DIV/0!</v>
      </c>
      <c r="BE21" s="252" t="e">
        <f t="shared" si="28"/>
        <v>#DIV/0!</v>
      </c>
      <c r="BF21" s="252" t="e">
        <f t="shared" si="28"/>
        <v>#DIV/0!</v>
      </c>
      <c r="BI21" s="271">
        <v>74</v>
      </c>
      <c r="BJ21" s="271">
        <v>82</v>
      </c>
      <c r="BK21" s="271">
        <v>88</v>
      </c>
      <c r="BL21" s="271">
        <v>76</v>
      </c>
      <c r="BM21" s="271">
        <v>81</v>
      </c>
      <c r="BN21" s="271">
        <v>86</v>
      </c>
      <c r="BO21" s="271">
        <v>74</v>
      </c>
      <c r="BP21" s="271">
        <v>79</v>
      </c>
      <c r="BQ21" s="271">
        <v>84</v>
      </c>
    </row>
    <row r="22" spans="1:69" s="252" customFormat="1" outlineLevel="1" collapsed="1">
      <c r="A22" s="252">
        <f t="shared" ref="A22:A43" ca="1" si="31">OFFSET(A22,-1,0)+1</f>
        <v>12</v>
      </c>
      <c r="B22" s="272" t="s">
        <v>1683</v>
      </c>
      <c r="C22" s="273" t="e">
        <f t="shared" si="15"/>
        <v>#DIV/0!</v>
      </c>
      <c r="D22" s="273" t="e">
        <f t="shared" si="15"/>
        <v>#DIV/0!</v>
      </c>
      <c r="E22" s="273" t="e">
        <f t="shared" si="15"/>
        <v>#DIV/0!</v>
      </c>
      <c r="F22" s="273"/>
      <c r="G22" s="273"/>
      <c r="H22" s="273"/>
      <c r="I22" s="273"/>
      <c r="J22" s="273"/>
      <c r="K22" s="273"/>
      <c r="L22" s="273"/>
      <c r="M22" s="273"/>
      <c r="N22" s="273"/>
      <c r="O22" s="273"/>
      <c r="P22" s="273"/>
      <c r="Q22" s="273"/>
      <c r="R22" s="273"/>
      <c r="S22" s="273"/>
      <c r="T22" s="273"/>
      <c r="U22" s="534" t="e">
        <f t="shared" si="29"/>
        <v>#DIV/0!</v>
      </c>
      <c r="V22" s="534" t="e">
        <f t="shared" si="29"/>
        <v>#DIV/0!</v>
      </c>
      <c r="W22" s="534" t="e">
        <f t="shared" si="29"/>
        <v>#DIV/0!</v>
      </c>
      <c r="X22" s="534"/>
      <c r="Y22" s="534"/>
      <c r="Z22" s="534"/>
      <c r="AA22" s="534"/>
      <c r="AB22" s="534"/>
      <c r="AC22" s="534"/>
      <c r="AD22" s="534"/>
      <c r="AE22" s="534"/>
      <c r="AF22" s="534"/>
      <c r="AG22" s="534"/>
      <c r="AH22" s="534"/>
      <c r="AI22" s="534"/>
      <c r="AJ22" s="534"/>
      <c r="AK22" s="534"/>
      <c r="AL22" s="534"/>
      <c r="AM22" s="535" t="e">
        <f t="shared" si="30"/>
        <v>#DIV/0!</v>
      </c>
      <c r="AN22" s="535" t="e">
        <f t="shared" si="30"/>
        <v>#DIV/0!</v>
      </c>
      <c r="AO22" s="535" t="e">
        <f t="shared" si="30"/>
        <v>#DIV/0!</v>
      </c>
      <c r="AP22" s="535" t="e">
        <f t="shared" si="30"/>
        <v>#DIV/0!</v>
      </c>
      <c r="AQ22" s="535" t="e">
        <f t="shared" si="30"/>
        <v>#DIV/0!</v>
      </c>
      <c r="AR22" s="535" t="e">
        <f t="shared" si="30"/>
        <v>#DIV/0!</v>
      </c>
      <c r="AS22" s="535" t="e">
        <f t="shared" si="30"/>
        <v>#DIV/0!</v>
      </c>
      <c r="AT22" s="535" t="e">
        <f t="shared" si="30"/>
        <v>#DIV/0!</v>
      </c>
      <c r="AU22" s="535" t="e">
        <f t="shared" si="30"/>
        <v>#DIV/0!</v>
      </c>
      <c r="AW22" s="252">
        <f>AW17+365</f>
        <v>365</v>
      </c>
      <c r="AX22" s="252" t="e">
        <f t="shared" si="28"/>
        <v>#DIV/0!</v>
      </c>
      <c r="AY22" s="252" t="e">
        <f t="shared" si="28"/>
        <v>#DIV/0!</v>
      </c>
      <c r="AZ22" s="252" t="e">
        <f t="shared" si="28"/>
        <v>#DIV/0!</v>
      </c>
      <c r="BA22" s="252" t="e">
        <f t="shared" si="28"/>
        <v>#DIV/0!</v>
      </c>
      <c r="BB22" s="252" t="e">
        <f t="shared" si="28"/>
        <v>#DIV/0!</v>
      </c>
      <c r="BC22" s="252" t="e">
        <f t="shared" si="28"/>
        <v>#DIV/0!</v>
      </c>
      <c r="BD22" s="252" t="e">
        <f t="shared" si="28"/>
        <v>#DIV/0!</v>
      </c>
      <c r="BE22" s="252" t="e">
        <f t="shared" si="28"/>
        <v>#DIV/0!</v>
      </c>
      <c r="BF22" s="252" t="e">
        <f t="shared" si="28"/>
        <v>#DIV/0!</v>
      </c>
      <c r="BI22" s="271">
        <v>83</v>
      </c>
      <c r="BJ22" s="271">
        <v>91</v>
      </c>
      <c r="BK22" s="271">
        <v>97</v>
      </c>
      <c r="BL22" s="271">
        <v>85</v>
      </c>
      <c r="BM22" s="271">
        <v>90</v>
      </c>
      <c r="BN22" s="271">
        <v>95</v>
      </c>
      <c r="BO22" s="271">
        <v>83</v>
      </c>
      <c r="BP22" s="271">
        <v>88</v>
      </c>
      <c r="BQ22" s="271">
        <v>93</v>
      </c>
    </row>
    <row r="23" spans="1:69" s="252" customFormat="1" outlineLevel="1" collapsed="1">
      <c r="A23" s="252">
        <f t="shared" ca="1" si="31"/>
        <v>13</v>
      </c>
      <c r="B23" s="272" t="s">
        <v>1685</v>
      </c>
      <c r="C23" s="274" t="e">
        <f t="shared" ref="C23:E23" si="32">INDEX($AM23:$AU23,1,C$8+(d.Region-1)*3)</f>
        <v>#DIV/0!</v>
      </c>
      <c r="D23" s="274" t="e">
        <f t="shared" si="32"/>
        <v>#DIV/0!</v>
      </c>
      <c r="E23" s="274" t="e">
        <f t="shared" si="32"/>
        <v>#DIV/0!</v>
      </c>
      <c r="F23" s="274"/>
      <c r="G23" s="274"/>
      <c r="H23" s="274"/>
      <c r="I23" s="274"/>
      <c r="J23" s="274"/>
      <c r="K23" s="274"/>
      <c r="L23" s="274"/>
      <c r="M23" s="274"/>
      <c r="N23" s="274"/>
      <c r="O23" s="274"/>
      <c r="P23" s="274"/>
      <c r="Q23" s="274"/>
      <c r="R23" s="274"/>
      <c r="S23" s="274"/>
      <c r="T23" s="274"/>
      <c r="U23" s="534" t="e">
        <f t="shared" si="29"/>
        <v>#DIV/0!</v>
      </c>
      <c r="V23" s="534" t="e">
        <f t="shared" si="29"/>
        <v>#DIV/0!</v>
      </c>
      <c r="W23" s="534" t="e">
        <f t="shared" si="29"/>
        <v>#DIV/0!</v>
      </c>
      <c r="X23" s="534"/>
      <c r="Y23" s="534"/>
      <c r="Z23" s="534"/>
      <c r="AA23" s="534"/>
      <c r="AB23" s="534"/>
      <c r="AC23" s="534"/>
      <c r="AD23" s="534"/>
      <c r="AE23" s="534"/>
      <c r="AF23" s="534"/>
      <c r="AG23" s="534"/>
      <c r="AH23" s="534"/>
      <c r="AI23" s="534"/>
      <c r="AJ23" s="534"/>
      <c r="AK23" s="534"/>
      <c r="AL23" s="534"/>
      <c r="AM23" s="535" t="e">
        <f t="shared" si="30"/>
        <v>#DIV/0!</v>
      </c>
      <c r="AN23" s="535" t="e">
        <f t="shared" si="30"/>
        <v>#DIV/0!</v>
      </c>
      <c r="AO23" s="535" t="e">
        <f t="shared" si="30"/>
        <v>#DIV/0!</v>
      </c>
      <c r="AP23" s="535" t="e">
        <f t="shared" si="30"/>
        <v>#DIV/0!</v>
      </c>
      <c r="AQ23" s="535" t="e">
        <f t="shared" si="30"/>
        <v>#DIV/0!</v>
      </c>
      <c r="AR23" s="535" t="e">
        <f t="shared" si="30"/>
        <v>#DIV/0!</v>
      </c>
      <c r="AS23" s="535" t="e">
        <f t="shared" si="30"/>
        <v>#DIV/0!</v>
      </c>
      <c r="AT23" s="535" t="e">
        <f t="shared" si="30"/>
        <v>#DIV/0!</v>
      </c>
      <c r="AU23" s="535" t="e">
        <f t="shared" si="30"/>
        <v>#DIV/0!</v>
      </c>
      <c r="AW23" s="252">
        <f>AW18+365</f>
        <v>365</v>
      </c>
      <c r="AX23" s="252" t="e">
        <f t="shared" si="28"/>
        <v>#DIV/0!</v>
      </c>
      <c r="AY23" s="252" t="e">
        <f t="shared" si="28"/>
        <v>#DIV/0!</v>
      </c>
      <c r="AZ23" s="252" t="e">
        <f t="shared" si="28"/>
        <v>#DIV/0!</v>
      </c>
      <c r="BA23" s="252" t="e">
        <f t="shared" si="28"/>
        <v>#DIV/0!</v>
      </c>
      <c r="BB23" s="252" t="e">
        <f t="shared" si="28"/>
        <v>#DIV/0!</v>
      </c>
      <c r="BC23" s="252" t="e">
        <f t="shared" si="28"/>
        <v>#DIV/0!</v>
      </c>
      <c r="BD23" s="252" t="e">
        <f t="shared" si="28"/>
        <v>#DIV/0!</v>
      </c>
      <c r="BE23" s="252" t="e">
        <f t="shared" si="28"/>
        <v>#DIV/0!</v>
      </c>
      <c r="BF23" s="252" t="e">
        <f t="shared" si="28"/>
        <v>#DIV/0!</v>
      </c>
      <c r="BI23" s="271">
        <v>99</v>
      </c>
      <c r="BJ23" s="271">
        <v>107</v>
      </c>
      <c r="BK23" s="271">
        <v>113</v>
      </c>
      <c r="BL23" s="271">
        <v>101</v>
      </c>
      <c r="BM23" s="271">
        <v>106</v>
      </c>
      <c r="BN23" s="271">
        <v>111</v>
      </c>
      <c r="BO23" s="271">
        <v>99</v>
      </c>
      <c r="BP23" s="271">
        <v>104</v>
      </c>
      <c r="BQ23" s="271">
        <v>109</v>
      </c>
    </row>
    <row r="24" spans="1:69" s="252" customFormat="1" outlineLevel="1">
      <c r="A24" s="252">
        <f t="shared" ca="1" si="31"/>
        <v>14</v>
      </c>
      <c r="B24" s="272" t="s">
        <v>1077</v>
      </c>
      <c r="C24" s="273" t="e">
        <f t="shared" si="15"/>
        <v>#DIV/0!</v>
      </c>
      <c r="D24" s="273" t="e">
        <f t="shared" si="15"/>
        <v>#DIV/0!</v>
      </c>
      <c r="E24" s="273" t="e">
        <f t="shared" si="15"/>
        <v>#DIV/0!</v>
      </c>
      <c r="F24" s="273"/>
      <c r="G24" s="273"/>
      <c r="H24" s="273"/>
      <c r="I24" s="273"/>
      <c r="J24" s="273"/>
      <c r="K24" s="273"/>
      <c r="L24" s="273"/>
      <c r="M24" s="273"/>
      <c r="N24" s="273"/>
      <c r="O24" s="273"/>
      <c r="P24" s="273"/>
      <c r="Q24" s="273"/>
      <c r="R24" s="273"/>
      <c r="S24" s="273"/>
      <c r="T24" s="273"/>
      <c r="U24" s="534" t="e">
        <f t="shared" ref="U24" si="33">C24&amp;":"&amp;C24+1</f>
        <v>#DIV/0!</v>
      </c>
      <c r="V24" s="534" t="e">
        <f t="shared" ref="V24" si="34">D24&amp;":"&amp;D24+1</f>
        <v>#DIV/0!</v>
      </c>
      <c r="W24" s="534" t="e">
        <f t="shared" ref="W24" si="35">E24&amp;":"&amp;E24+1</f>
        <v>#DIV/0!</v>
      </c>
      <c r="X24" s="534"/>
      <c r="Y24" s="534"/>
      <c r="Z24" s="534"/>
      <c r="AA24" s="534"/>
      <c r="AB24" s="534"/>
      <c r="AC24" s="534"/>
      <c r="AD24" s="534"/>
      <c r="AE24" s="534"/>
      <c r="AF24" s="534"/>
      <c r="AG24" s="534"/>
      <c r="AH24" s="534"/>
      <c r="AI24" s="534"/>
      <c r="AJ24" s="534"/>
      <c r="AK24" s="534"/>
      <c r="AL24" s="534"/>
      <c r="AM24" s="535" t="e">
        <f t="shared" ref="AM24" si="36">AX24</f>
        <v>#DIV/0!</v>
      </c>
      <c r="AN24" s="535" t="e">
        <f t="shared" ref="AN24" si="37">AY24</f>
        <v>#DIV/0!</v>
      </c>
      <c r="AO24" s="535" t="e">
        <f t="shared" ref="AO24" si="38">AZ24</f>
        <v>#DIV/0!</v>
      </c>
      <c r="AP24" s="535" t="e">
        <f t="shared" ref="AP24" si="39">BA24</f>
        <v>#DIV/0!</v>
      </c>
      <c r="AQ24" s="535" t="e">
        <f t="shared" ref="AQ24" si="40">BB24</f>
        <v>#DIV/0!</v>
      </c>
      <c r="AR24" s="535" t="e">
        <f t="shared" ref="AR24" si="41">BC24</f>
        <v>#DIV/0!</v>
      </c>
      <c r="AS24" s="535" t="e">
        <f t="shared" ref="AS24" si="42">BD24</f>
        <v>#DIV/0!</v>
      </c>
      <c r="AT24" s="535" t="e">
        <f t="shared" ref="AT24" si="43">BE24</f>
        <v>#DIV/0!</v>
      </c>
      <c r="AU24" s="535" t="e">
        <f t="shared" ref="AU24" si="44">BF24</f>
        <v>#DIV/0!</v>
      </c>
      <c r="AW24" s="252">
        <f>AW23+90</f>
        <v>455</v>
      </c>
      <c r="AX24" s="252" t="e">
        <f t="shared" si="28"/>
        <v>#DIV/0!</v>
      </c>
      <c r="AY24" s="252" t="e">
        <f t="shared" si="28"/>
        <v>#DIV/0!</v>
      </c>
      <c r="AZ24" s="252" t="e">
        <f t="shared" si="28"/>
        <v>#DIV/0!</v>
      </c>
      <c r="BA24" s="252" t="e">
        <f t="shared" si="28"/>
        <v>#DIV/0!</v>
      </c>
      <c r="BB24" s="252" t="e">
        <f t="shared" si="28"/>
        <v>#DIV/0!</v>
      </c>
      <c r="BC24" s="252" t="e">
        <f t="shared" si="28"/>
        <v>#DIV/0!</v>
      </c>
      <c r="BD24" s="252" t="e">
        <f t="shared" si="28"/>
        <v>#DIV/0!</v>
      </c>
      <c r="BE24" s="252" t="e">
        <f t="shared" si="28"/>
        <v>#DIV/0!</v>
      </c>
      <c r="BF24" s="252" t="e">
        <f t="shared" si="28"/>
        <v>#DIV/0!</v>
      </c>
      <c r="BI24" s="271"/>
      <c r="BJ24" s="271"/>
      <c r="BK24" s="271"/>
      <c r="BL24" s="271"/>
      <c r="BM24" s="271"/>
      <c r="BN24" s="271"/>
      <c r="BO24" s="271"/>
      <c r="BP24" s="271"/>
      <c r="BQ24" s="271"/>
    </row>
    <row r="25" spans="1:69" s="252" customFormat="1" outlineLevel="1">
      <c r="A25" s="252">
        <f t="shared" ca="1" si="31"/>
        <v>15</v>
      </c>
      <c r="B25" s="272" t="s">
        <v>1681</v>
      </c>
      <c r="C25" s="273" t="e">
        <f t="shared" si="15"/>
        <v>#DIV/0!</v>
      </c>
      <c r="D25" s="273" t="e">
        <f t="shared" si="15"/>
        <v>#DIV/0!</v>
      </c>
      <c r="E25" s="273" t="e">
        <f t="shared" si="15"/>
        <v>#DIV/0!</v>
      </c>
      <c r="F25" s="273"/>
      <c r="G25" s="273"/>
      <c r="H25" s="273"/>
      <c r="I25" s="273"/>
      <c r="J25" s="273"/>
      <c r="K25" s="273"/>
      <c r="L25" s="273"/>
      <c r="M25" s="273"/>
      <c r="N25" s="273"/>
      <c r="O25" s="273"/>
      <c r="P25" s="273"/>
      <c r="Q25" s="273"/>
      <c r="R25" s="273"/>
      <c r="S25" s="273"/>
      <c r="T25" s="273"/>
      <c r="U25" s="534" t="e">
        <f t="shared" si="29"/>
        <v>#DIV/0!</v>
      </c>
      <c r="V25" s="534" t="e">
        <f t="shared" si="29"/>
        <v>#DIV/0!</v>
      </c>
      <c r="W25" s="534" t="e">
        <f t="shared" si="29"/>
        <v>#DIV/0!</v>
      </c>
      <c r="X25" s="534"/>
      <c r="Y25" s="534"/>
      <c r="Z25" s="534"/>
      <c r="AA25" s="534"/>
      <c r="AB25" s="534"/>
      <c r="AC25" s="534"/>
      <c r="AD25" s="534"/>
      <c r="AE25" s="534"/>
      <c r="AF25" s="534"/>
      <c r="AG25" s="534"/>
      <c r="AH25" s="534"/>
      <c r="AI25" s="534"/>
      <c r="AJ25" s="534"/>
      <c r="AK25" s="534"/>
      <c r="AL25" s="534"/>
      <c r="AM25" s="535" t="e">
        <f t="shared" si="30"/>
        <v>#DIV/0!</v>
      </c>
      <c r="AN25" s="535" t="e">
        <f t="shared" si="30"/>
        <v>#DIV/0!</v>
      </c>
      <c r="AO25" s="535" t="e">
        <f t="shared" si="30"/>
        <v>#DIV/0!</v>
      </c>
      <c r="AP25" s="535" t="e">
        <f t="shared" si="30"/>
        <v>#DIV/0!</v>
      </c>
      <c r="AQ25" s="535" t="e">
        <f t="shared" si="30"/>
        <v>#DIV/0!</v>
      </c>
      <c r="AR25" s="535" t="e">
        <f t="shared" si="30"/>
        <v>#DIV/0!</v>
      </c>
      <c r="AS25" s="535" t="e">
        <f t="shared" si="30"/>
        <v>#DIV/0!</v>
      </c>
      <c r="AT25" s="535" t="e">
        <f t="shared" si="30"/>
        <v>#DIV/0!</v>
      </c>
      <c r="AU25" s="535" t="e">
        <f t="shared" si="30"/>
        <v>#DIV/0!</v>
      </c>
      <c r="AW25" s="252">
        <f>AW23+135</f>
        <v>500</v>
      </c>
      <c r="AX25" s="252" t="e">
        <f t="shared" si="28"/>
        <v>#DIV/0!</v>
      </c>
      <c r="AY25" s="252" t="e">
        <f t="shared" si="28"/>
        <v>#DIV/0!</v>
      </c>
      <c r="AZ25" s="252" t="e">
        <f t="shared" si="28"/>
        <v>#DIV/0!</v>
      </c>
      <c r="BA25" s="252" t="e">
        <f t="shared" si="28"/>
        <v>#DIV/0!</v>
      </c>
      <c r="BB25" s="252" t="e">
        <f t="shared" si="28"/>
        <v>#DIV/0!</v>
      </c>
      <c r="BC25" s="252" t="e">
        <f t="shared" si="28"/>
        <v>#DIV/0!</v>
      </c>
      <c r="BD25" s="252" t="e">
        <f t="shared" si="28"/>
        <v>#DIV/0!</v>
      </c>
      <c r="BE25" s="252" t="e">
        <f t="shared" si="28"/>
        <v>#DIV/0!</v>
      </c>
      <c r="BF25" s="252" t="e">
        <f t="shared" si="28"/>
        <v>#DIV/0!</v>
      </c>
      <c r="BI25" s="271">
        <v>58</v>
      </c>
      <c r="BJ25" s="271">
        <v>66</v>
      </c>
      <c r="BK25" s="271">
        <v>72</v>
      </c>
      <c r="BL25" s="271">
        <v>62</v>
      </c>
      <c r="BM25" s="271">
        <v>67</v>
      </c>
      <c r="BN25" s="271">
        <v>72</v>
      </c>
      <c r="BO25" s="271">
        <v>58</v>
      </c>
      <c r="BP25" s="271">
        <v>63</v>
      </c>
      <c r="BQ25" s="271">
        <v>68</v>
      </c>
    </row>
    <row r="26" spans="1:69" s="252" customFormat="1" outlineLevel="1" collapsed="1">
      <c r="A26" s="252">
        <f t="shared" ca="1" si="31"/>
        <v>16</v>
      </c>
      <c r="B26" s="272" t="s">
        <v>1686</v>
      </c>
      <c r="C26" s="273" t="e">
        <f t="shared" si="15"/>
        <v>#DIV/0!</v>
      </c>
      <c r="D26" s="273" t="e">
        <f t="shared" si="15"/>
        <v>#DIV/0!</v>
      </c>
      <c r="E26" s="273" t="e">
        <f t="shared" si="15"/>
        <v>#DIV/0!</v>
      </c>
      <c r="F26" s="273"/>
      <c r="G26" s="273"/>
      <c r="H26" s="273"/>
      <c r="I26" s="273"/>
      <c r="J26" s="273"/>
      <c r="K26" s="273"/>
      <c r="L26" s="273"/>
      <c r="M26" s="273"/>
      <c r="N26" s="273"/>
      <c r="O26" s="273"/>
      <c r="P26" s="273"/>
      <c r="Q26" s="273"/>
      <c r="R26" s="273"/>
      <c r="S26" s="273"/>
      <c r="T26" s="273"/>
      <c r="U26" s="534" t="e">
        <f t="shared" si="29"/>
        <v>#DIV/0!</v>
      </c>
      <c r="V26" s="534" t="e">
        <f t="shared" si="29"/>
        <v>#DIV/0!</v>
      </c>
      <c r="W26" s="534" t="e">
        <f t="shared" si="29"/>
        <v>#DIV/0!</v>
      </c>
      <c r="X26" s="534"/>
      <c r="Y26" s="534"/>
      <c r="Z26" s="534"/>
      <c r="AA26" s="534"/>
      <c r="AB26" s="534"/>
      <c r="AC26" s="534"/>
      <c r="AD26" s="534"/>
      <c r="AE26" s="534"/>
      <c r="AF26" s="534"/>
      <c r="AG26" s="534"/>
      <c r="AH26" s="534"/>
      <c r="AI26" s="534"/>
      <c r="AJ26" s="534"/>
      <c r="AK26" s="534"/>
      <c r="AL26" s="534"/>
      <c r="AM26" s="535" t="e">
        <f t="shared" si="30"/>
        <v>#DIV/0!</v>
      </c>
      <c r="AN26" s="535" t="e">
        <f t="shared" si="30"/>
        <v>#DIV/0!</v>
      </c>
      <c r="AO26" s="535" t="e">
        <f t="shared" si="30"/>
        <v>#DIV/0!</v>
      </c>
      <c r="AP26" s="535" t="e">
        <f t="shared" si="30"/>
        <v>#DIV/0!</v>
      </c>
      <c r="AQ26" s="535" t="e">
        <f t="shared" si="30"/>
        <v>#DIV/0!</v>
      </c>
      <c r="AR26" s="535" t="e">
        <f t="shared" si="30"/>
        <v>#DIV/0!</v>
      </c>
      <c r="AS26" s="535" t="e">
        <f t="shared" si="30"/>
        <v>#DIV/0!</v>
      </c>
      <c r="AT26" s="535" t="e">
        <f t="shared" si="30"/>
        <v>#DIV/0!</v>
      </c>
      <c r="AU26" s="535" t="e">
        <f t="shared" si="30"/>
        <v>#DIV/0!</v>
      </c>
      <c r="AW26" s="252">
        <f>AW21+365</f>
        <v>730</v>
      </c>
      <c r="AX26" s="252" t="e">
        <f t="shared" si="28"/>
        <v>#DIV/0!</v>
      </c>
      <c r="AY26" s="252" t="e">
        <f t="shared" si="28"/>
        <v>#DIV/0!</v>
      </c>
      <c r="AZ26" s="252" t="e">
        <f t="shared" si="28"/>
        <v>#DIV/0!</v>
      </c>
      <c r="BA26" s="252" t="e">
        <f t="shared" si="28"/>
        <v>#DIV/0!</v>
      </c>
      <c r="BB26" s="252" t="e">
        <f t="shared" si="28"/>
        <v>#DIV/0!</v>
      </c>
      <c r="BC26" s="252" t="e">
        <f t="shared" si="28"/>
        <v>#DIV/0!</v>
      </c>
      <c r="BD26" s="252" t="e">
        <f t="shared" si="28"/>
        <v>#DIV/0!</v>
      </c>
      <c r="BE26" s="252" t="e">
        <f t="shared" si="28"/>
        <v>#DIV/0!</v>
      </c>
      <c r="BF26" s="252" t="e">
        <f t="shared" si="28"/>
        <v>#DIV/0!</v>
      </c>
      <c r="BI26" s="271">
        <v>74</v>
      </c>
      <c r="BJ26" s="271">
        <v>82</v>
      </c>
      <c r="BK26" s="271">
        <v>88</v>
      </c>
      <c r="BL26" s="271">
        <v>76</v>
      </c>
      <c r="BM26" s="271">
        <v>81</v>
      </c>
      <c r="BN26" s="271">
        <v>86</v>
      </c>
      <c r="BO26" s="271">
        <v>74</v>
      </c>
      <c r="BP26" s="271">
        <v>79</v>
      </c>
      <c r="BQ26" s="271">
        <v>84</v>
      </c>
    </row>
    <row r="27" spans="1:69" s="252" customFormat="1" outlineLevel="1" collapsed="1">
      <c r="A27" s="252">
        <f t="shared" ca="1" si="31"/>
        <v>17</v>
      </c>
      <c r="B27" s="272" t="s">
        <v>1683</v>
      </c>
      <c r="C27" s="273" t="e">
        <f t="shared" si="15"/>
        <v>#DIV/0!</v>
      </c>
      <c r="D27" s="273" t="e">
        <f t="shared" si="15"/>
        <v>#DIV/0!</v>
      </c>
      <c r="E27" s="273" t="e">
        <f t="shared" si="15"/>
        <v>#DIV/0!</v>
      </c>
      <c r="F27" s="273"/>
      <c r="G27" s="273"/>
      <c r="H27" s="273"/>
      <c r="I27" s="273"/>
      <c r="J27" s="273"/>
      <c r="K27" s="273"/>
      <c r="L27" s="273"/>
      <c r="M27" s="273"/>
      <c r="N27" s="273"/>
      <c r="O27" s="273"/>
      <c r="P27" s="273"/>
      <c r="Q27" s="273"/>
      <c r="R27" s="273"/>
      <c r="S27" s="273"/>
      <c r="T27" s="273"/>
      <c r="U27" s="534" t="e">
        <f t="shared" si="29"/>
        <v>#DIV/0!</v>
      </c>
      <c r="V27" s="534" t="e">
        <f t="shared" si="29"/>
        <v>#DIV/0!</v>
      </c>
      <c r="W27" s="534" t="e">
        <f t="shared" si="29"/>
        <v>#DIV/0!</v>
      </c>
      <c r="X27" s="534"/>
      <c r="Y27" s="534"/>
      <c r="Z27" s="534"/>
      <c r="AA27" s="534"/>
      <c r="AB27" s="534"/>
      <c r="AC27" s="534"/>
      <c r="AD27" s="534"/>
      <c r="AE27" s="534"/>
      <c r="AF27" s="534"/>
      <c r="AG27" s="534"/>
      <c r="AH27" s="534"/>
      <c r="AI27" s="534"/>
      <c r="AJ27" s="534"/>
      <c r="AK27" s="534"/>
      <c r="AL27" s="534"/>
      <c r="AM27" s="535" t="e">
        <f t="shared" si="30"/>
        <v>#DIV/0!</v>
      </c>
      <c r="AN27" s="535" t="e">
        <f t="shared" si="30"/>
        <v>#DIV/0!</v>
      </c>
      <c r="AO27" s="535" t="e">
        <f t="shared" si="30"/>
        <v>#DIV/0!</v>
      </c>
      <c r="AP27" s="535" t="e">
        <f t="shared" si="30"/>
        <v>#DIV/0!</v>
      </c>
      <c r="AQ27" s="535" t="e">
        <f t="shared" si="30"/>
        <v>#DIV/0!</v>
      </c>
      <c r="AR27" s="535" t="e">
        <f t="shared" si="30"/>
        <v>#DIV/0!</v>
      </c>
      <c r="AS27" s="535" t="e">
        <f t="shared" si="30"/>
        <v>#DIV/0!</v>
      </c>
      <c r="AT27" s="535" t="e">
        <f t="shared" si="30"/>
        <v>#DIV/0!</v>
      </c>
      <c r="AU27" s="535" t="e">
        <f t="shared" si="30"/>
        <v>#DIV/0!</v>
      </c>
      <c r="AW27" s="252">
        <f>AW22+365</f>
        <v>730</v>
      </c>
      <c r="AX27" s="252" t="e">
        <f t="shared" si="28"/>
        <v>#DIV/0!</v>
      </c>
      <c r="AY27" s="252" t="e">
        <f t="shared" si="28"/>
        <v>#DIV/0!</v>
      </c>
      <c r="AZ27" s="252" t="e">
        <f t="shared" si="28"/>
        <v>#DIV/0!</v>
      </c>
      <c r="BA27" s="252" t="e">
        <f t="shared" si="28"/>
        <v>#DIV/0!</v>
      </c>
      <c r="BB27" s="252" t="e">
        <f t="shared" si="28"/>
        <v>#DIV/0!</v>
      </c>
      <c r="BC27" s="252" t="e">
        <f t="shared" si="28"/>
        <v>#DIV/0!</v>
      </c>
      <c r="BD27" s="252" t="e">
        <f t="shared" si="28"/>
        <v>#DIV/0!</v>
      </c>
      <c r="BE27" s="252" t="e">
        <f t="shared" si="28"/>
        <v>#DIV/0!</v>
      </c>
      <c r="BF27" s="252" t="e">
        <f t="shared" si="28"/>
        <v>#DIV/0!</v>
      </c>
      <c r="BI27" s="271">
        <v>83</v>
      </c>
      <c r="BJ27" s="271">
        <v>91</v>
      </c>
      <c r="BK27" s="271">
        <v>97</v>
      </c>
      <c r="BL27" s="271">
        <v>85</v>
      </c>
      <c r="BM27" s="271">
        <v>90</v>
      </c>
      <c r="BN27" s="271">
        <v>95</v>
      </c>
      <c r="BO27" s="271">
        <v>83</v>
      </c>
      <c r="BP27" s="271">
        <v>88</v>
      </c>
      <c r="BQ27" s="271">
        <v>93</v>
      </c>
    </row>
    <row r="28" spans="1:69" s="252" customFormat="1" outlineLevel="1" collapsed="1">
      <c r="A28" s="252">
        <f t="shared" ca="1" si="31"/>
        <v>18</v>
      </c>
      <c r="B28" s="272" t="s">
        <v>1687</v>
      </c>
      <c r="C28" s="274" t="e">
        <f t="shared" ref="C28:E43" si="45">INDEX($AM28:$AU28,1,C$8+(d.Region-1)*3)</f>
        <v>#DIV/0!</v>
      </c>
      <c r="D28" s="274" t="e">
        <f t="shared" si="45"/>
        <v>#DIV/0!</v>
      </c>
      <c r="E28" s="274" t="e">
        <f t="shared" si="45"/>
        <v>#DIV/0!</v>
      </c>
      <c r="F28" s="274"/>
      <c r="G28" s="274"/>
      <c r="H28" s="274"/>
      <c r="I28" s="274"/>
      <c r="J28" s="274"/>
      <c r="K28" s="274"/>
      <c r="L28" s="274"/>
      <c r="M28" s="274"/>
      <c r="N28" s="274"/>
      <c r="O28" s="274"/>
      <c r="P28" s="274"/>
      <c r="Q28" s="274"/>
      <c r="R28" s="274"/>
      <c r="S28" s="274"/>
      <c r="T28" s="274"/>
      <c r="U28" s="534" t="e">
        <f t="shared" si="29"/>
        <v>#DIV/0!</v>
      </c>
      <c r="V28" s="534" t="e">
        <f t="shared" si="29"/>
        <v>#DIV/0!</v>
      </c>
      <c r="W28" s="534" t="e">
        <f t="shared" si="29"/>
        <v>#DIV/0!</v>
      </c>
      <c r="X28" s="534"/>
      <c r="Y28" s="534"/>
      <c r="Z28" s="534"/>
      <c r="AA28" s="534"/>
      <c r="AB28" s="534"/>
      <c r="AC28" s="534"/>
      <c r="AD28" s="534"/>
      <c r="AE28" s="534"/>
      <c r="AF28" s="534"/>
      <c r="AG28" s="534"/>
      <c r="AH28" s="534"/>
      <c r="AI28" s="534"/>
      <c r="AJ28" s="534"/>
      <c r="AK28" s="534"/>
      <c r="AL28" s="534"/>
      <c r="AM28" s="535" t="e">
        <f t="shared" si="30"/>
        <v>#DIV/0!</v>
      </c>
      <c r="AN28" s="535" t="e">
        <f t="shared" si="30"/>
        <v>#DIV/0!</v>
      </c>
      <c r="AO28" s="535" t="e">
        <f t="shared" si="30"/>
        <v>#DIV/0!</v>
      </c>
      <c r="AP28" s="535" t="e">
        <f t="shared" si="30"/>
        <v>#DIV/0!</v>
      </c>
      <c r="AQ28" s="535" t="e">
        <f t="shared" si="30"/>
        <v>#DIV/0!</v>
      </c>
      <c r="AR28" s="535" t="e">
        <f t="shared" si="30"/>
        <v>#DIV/0!</v>
      </c>
      <c r="AS28" s="535" t="e">
        <f t="shared" si="30"/>
        <v>#DIV/0!</v>
      </c>
      <c r="AT28" s="535" t="e">
        <f t="shared" si="30"/>
        <v>#DIV/0!</v>
      </c>
      <c r="AU28" s="535" t="e">
        <f t="shared" si="30"/>
        <v>#DIV/0!</v>
      </c>
      <c r="AW28" s="252">
        <f>AW23+365</f>
        <v>730</v>
      </c>
      <c r="AX28" s="252" t="e">
        <f t="shared" si="28"/>
        <v>#DIV/0!</v>
      </c>
      <c r="AY28" s="252" t="e">
        <f t="shared" si="28"/>
        <v>#DIV/0!</v>
      </c>
      <c r="AZ28" s="252" t="e">
        <f t="shared" si="28"/>
        <v>#DIV/0!</v>
      </c>
      <c r="BA28" s="252" t="e">
        <f t="shared" si="28"/>
        <v>#DIV/0!</v>
      </c>
      <c r="BB28" s="252" t="e">
        <f t="shared" si="28"/>
        <v>#DIV/0!</v>
      </c>
      <c r="BC28" s="252" t="e">
        <f t="shared" si="28"/>
        <v>#DIV/0!</v>
      </c>
      <c r="BD28" s="252" t="e">
        <f t="shared" si="28"/>
        <v>#DIV/0!</v>
      </c>
      <c r="BE28" s="252" t="e">
        <f t="shared" si="28"/>
        <v>#DIV/0!</v>
      </c>
      <c r="BF28" s="252" t="e">
        <f t="shared" si="28"/>
        <v>#DIV/0!</v>
      </c>
      <c r="BI28" s="271">
        <v>99</v>
      </c>
      <c r="BJ28" s="271">
        <v>107</v>
      </c>
      <c r="BK28" s="271">
        <v>113</v>
      </c>
      <c r="BL28" s="271">
        <v>101</v>
      </c>
      <c r="BM28" s="271">
        <v>106</v>
      </c>
      <c r="BN28" s="271">
        <v>111</v>
      </c>
      <c r="BO28" s="271">
        <v>99</v>
      </c>
      <c r="BP28" s="271">
        <v>104</v>
      </c>
      <c r="BQ28" s="271">
        <v>109</v>
      </c>
    </row>
    <row r="29" spans="1:69" s="252" customFormat="1" outlineLevel="1">
      <c r="A29" s="252">
        <f t="shared" ca="1" si="31"/>
        <v>19</v>
      </c>
      <c r="B29" s="272" t="s">
        <v>1077</v>
      </c>
      <c r="C29" s="273" t="e">
        <f t="shared" si="15"/>
        <v>#DIV/0!</v>
      </c>
      <c r="D29" s="273" t="e">
        <f t="shared" si="15"/>
        <v>#DIV/0!</v>
      </c>
      <c r="E29" s="273" t="e">
        <f t="shared" si="15"/>
        <v>#DIV/0!</v>
      </c>
      <c r="F29" s="273"/>
      <c r="G29" s="273"/>
      <c r="H29" s="273"/>
      <c r="I29" s="273"/>
      <c r="J29" s="273"/>
      <c r="K29" s="273"/>
      <c r="L29" s="273"/>
      <c r="M29" s="273"/>
      <c r="N29" s="273"/>
      <c r="O29" s="273"/>
      <c r="P29" s="273"/>
      <c r="Q29" s="273"/>
      <c r="R29" s="273"/>
      <c r="S29" s="273"/>
      <c r="T29" s="273"/>
      <c r="U29" s="534" t="e">
        <f t="shared" ref="U29" si="46">C29&amp;":"&amp;C29+1</f>
        <v>#DIV/0!</v>
      </c>
      <c r="V29" s="534" t="e">
        <f t="shared" ref="V29" si="47">D29&amp;":"&amp;D29+1</f>
        <v>#DIV/0!</v>
      </c>
      <c r="W29" s="534" t="e">
        <f t="shared" ref="W29" si="48">E29&amp;":"&amp;E29+1</f>
        <v>#DIV/0!</v>
      </c>
      <c r="X29" s="534"/>
      <c r="Y29" s="534"/>
      <c r="Z29" s="534"/>
      <c r="AA29" s="534"/>
      <c r="AB29" s="534"/>
      <c r="AC29" s="534"/>
      <c r="AD29" s="534"/>
      <c r="AE29" s="534"/>
      <c r="AF29" s="534"/>
      <c r="AG29" s="534"/>
      <c r="AH29" s="534"/>
      <c r="AI29" s="534"/>
      <c r="AJ29" s="534"/>
      <c r="AK29" s="534"/>
      <c r="AL29" s="534"/>
      <c r="AM29" s="535" t="e">
        <f t="shared" ref="AM29" si="49">AX29</f>
        <v>#DIV/0!</v>
      </c>
      <c r="AN29" s="535" t="e">
        <f t="shared" ref="AN29" si="50">AY29</f>
        <v>#DIV/0!</v>
      </c>
      <c r="AO29" s="535" t="e">
        <f t="shared" ref="AO29" si="51">AZ29</f>
        <v>#DIV/0!</v>
      </c>
      <c r="AP29" s="535" t="e">
        <f t="shared" ref="AP29" si="52">BA29</f>
        <v>#DIV/0!</v>
      </c>
      <c r="AQ29" s="535" t="e">
        <f t="shared" ref="AQ29" si="53">BB29</f>
        <v>#DIV/0!</v>
      </c>
      <c r="AR29" s="535" t="e">
        <f t="shared" ref="AR29" si="54">BC29</f>
        <v>#DIV/0!</v>
      </c>
      <c r="AS29" s="535" t="e">
        <f t="shared" ref="AS29" si="55">BD29</f>
        <v>#DIV/0!</v>
      </c>
      <c r="AT29" s="535" t="e">
        <f t="shared" ref="AT29" si="56">BE29</f>
        <v>#DIV/0!</v>
      </c>
      <c r="AU29" s="535" t="e">
        <f t="shared" ref="AU29" si="57">BF29</f>
        <v>#DIV/0!</v>
      </c>
      <c r="AW29" s="252">
        <f>AW28+90</f>
        <v>820</v>
      </c>
      <c r="AX29" s="252" t="e">
        <f t="shared" si="28"/>
        <v>#DIV/0!</v>
      </c>
      <c r="AY29" s="252" t="e">
        <f t="shared" si="28"/>
        <v>#DIV/0!</v>
      </c>
      <c r="AZ29" s="252" t="e">
        <f t="shared" si="28"/>
        <v>#DIV/0!</v>
      </c>
      <c r="BA29" s="252" t="e">
        <f t="shared" si="28"/>
        <v>#DIV/0!</v>
      </c>
      <c r="BB29" s="252" t="e">
        <f t="shared" si="28"/>
        <v>#DIV/0!</v>
      </c>
      <c r="BC29" s="252" t="e">
        <f t="shared" si="28"/>
        <v>#DIV/0!</v>
      </c>
      <c r="BD29" s="252" t="e">
        <f t="shared" si="28"/>
        <v>#DIV/0!</v>
      </c>
      <c r="BE29" s="252" t="e">
        <f t="shared" si="28"/>
        <v>#DIV/0!</v>
      </c>
      <c r="BF29" s="252" t="e">
        <f t="shared" si="28"/>
        <v>#DIV/0!</v>
      </c>
      <c r="BI29" s="271"/>
      <c r="BJ29" s="271"/>
      <c r="BK29" s="271"/>
      <c r="BL29" s="271"/>
      <c r="BM29" s="271"/>
      <c r="BN29" s="271"/>
      <c r="BO29" s="271"/>
      <c r="BP29" s="271"/>
      <c r="BQ29" s="271"/>
    </row>
    <row r="30" spans="1:69" s="252" customFormat="1" outlineLevel="1">
      <c r="A30" s="252">
        <f t="shared" ca="1" si="31"/>
        <v>20</v>
      </c>
      <c r="B30" s="272" t="s">
        <v>1681</v>
      </c>
      <c r="C30" s="273" t="e">
        <f t="shared" si="15"/>
        <v>#DIV/0!</v>
      </c>
      <c r="D30" s="273" t="e">
        <f t="shared" si="15"/>
        <v>#DIV/0!</v>
      </c>
      <c r="E30" s="273" t="e">
        <f t="shared" si="15"/>
        <v>#DIV/0!</v>
      </c>
      <c r="F30" s="273"/>
      <c r="G30" s="273"/>
      <c r="H30" s="273"/>
      <c r="I30" s="273"/>
      <c r="J30" s="273"/>
      <c r="K30" s="273"/>
      <c r="L30" s="273"/>
      <c r="M30" s="273"/>
      <c r="N30" s="273"/>
      <c r="O30" s="273"/>
      <c r="P30" s="273"/>
      <c r="Q30" s="273"/>
      <c r="R30" s="273"/>
      <c r="S30" s="273"/>
      <c r="T30" s="273"/>
      <c r="U30" s="534" t="e">
        <f t="shared" si="29"/>
        <v>#DIV/0!</v>
      </c>
      <c r="V30" s="534" t="e">
        <f t="shared" si="29"/>
        <v>#DIV/0!</v>
      </c>
      <c r="W30" s="534" t="e">
        <f t="shared" si="29"/>
        <v>#DIV/0!</v>
      </c>
      <c r="X30" s="534"/>
      <c r="Y30" s="534"/>
      <c r="Z30" s="534"/>
      <c r="AA30" s="534"/>
      <c r="AB30" s="534"/>
      <c r="AC30" s="534"/>
      <c r="AD30" s="534"/>
      <c r="AE30" s="534"/>
      <c r="AF30" s="534"/>
      <c r="AG30" s="534"/>
      <c r="AH30" s="534"/>
      <c r="AI30" s="534"/>
      <c r="AJ30" s="534"/>
      <c r="AK30" s="534"/>
      <c r="AL30" s="534"/>
      <c r="AM30" s="535" t="e">
        <f t="shared" si="30"/>
        <v>#DIV/0!</v>
      </c>
      <c r="AN30" s="535" t="e">
        <f t="shared" si="30"/>
        <v>#DIV/0!</v>
      </c>
      <c r="AO30" s="535" t="e">
        <f t="shared" si="30"/>
        <v>#DIV/0!</v>
      </c>
      <c r="AP30" s="535" t="e">
        <f t="shared" si="30"/>
        <v>#DIV/0!</v>
      </c>
      <c r="AQ30" s="535" t="e">
        <f t="shared" si="30"/>
        <v>#DIV/0!</v>
      </c>
      <c r="AR30" s="535" t="e">
        <f t="shared" si="30"/>
        <v>#DIV/0!</v>
      </c>
      <c r="AS30" s="535" t="e">
        <f t="shared" si="30"/>
        <v>#DIV/0!</v>
      </c>
      <c r="AT30" s="535" t="e">
        <f t="shared" si="30"/>
        <v>#DIV/0!</v>
      </c>
      <c r="AU30" s="535" t="e">
        <f t="shared" si="30"/>
        <v>#DIV/0!</v>
      </c>
      <c r="AW30" s="252">
        <f>AW28+135</f>
        <v>865</v>
      </c>
      <c r="AX30" s="252" t="e">
        <f t="shared" si="28"/>
        <v>#DIV/0!</v>
      </c>
      <c r="AY30" s="252" t="e">
        <f t="shared" si="28"/>
        <v>#DIV/0!</v>
      </c>
      <c r="AZ30" s="252" t="e">
        <f t="shared" si="28"/>
        <v>#DIV/0!</v>
      </c>
      <c r="BA30" s="252" t="e">
        <f t="shared" si="28"/>
        <v>#DIV/0!</v>
      </c>
      <c r="BB30" s="252" t="e">
        <f t="shared" si="28"/>
        <v>#DIV/0!</v>
      </c>
      <c r="BC30" s="252" t="e">
        <f t="shared" si="28"/>
        <v>#DIV/0!</v>
      </c>
      <c r="BD30" s="252" t="e">
        <f t="shared" si="28"/>
        <v>#DIV/0!</v>
      </c>
      <c r="BE30" s="252" t="e">
        <f t="shared" si="28"/>
        <v>#DIV/0!</v>
      </c>
      <c r="BF30" s="252" t="e">
        <f t="shared" si="28"/>
        <v>#DIV/0!</v>
      </c>
      <c r="BI30" s="271">
        <v>58</v>
      </c>
      <c r="BJ30" s="271">
        <v>66</v>
      </c>
      <c r="BK30" s="271">
        <v>72</v>
      </c>
      <c r="BL30" s="271">
        <v>62</v>
      </c>
      <c r="BM30" s="271">
        <v>67</v>
      </c>
      <c r="BN30" s="271">
        <v>72</v>
      </c>
      <c r="BO30" s="271">
        <v>58</v>
      </c>
      <c r="BP30" s="271">
        <v>63</v>
      </c>
      <c r="BQ30" s="271">
        <v>68</v>
      </c>
    </row>
    <row r="31" spans="1:69" s="252" customFormat="1" outlineLevel="1" collapsed="1">
      <c r="A31" s="252">
        <f t="shared" ca="1" si="31"/>
        <v>21</v>
      </c>
      <c r="B31" s="272" t="s">
        <v>1688</v>
      </c>
      <c r="C31" s="273" t="e">
        <f t="shared" si="15"/>
        <v>#DIV/0!</v>
      </c>
      <c r="D31" s="273" t="e">
        <f t="shared" si="15"/>
        <v>#DIV/0!</v>
      </c>
      <c r="E31" s="273" t="e">
        <f t="shared" si="15"/>
        <v>#DIV/0!</v>
      </c>
      <c r="F31" s="273"/>
      <c r="G31" s="273"/>
      <c r="H31" s="273"/>
      <c r="I31" s="273"/>
      <c r="J31" s="273"/>
      <c r="K31" s="273"/>
      <c r="L31" s="273"/>
      <c r="M31" s="273"/>
      <c r="N31" s="273"/>
      <c r="O31" s="273"/>
      <c r="P31" s="273"/>
      <c r="Q31" s="273"/>
      <c r="R31" s="273"/>
      <c r="S31" s="273"/>
      <c r="T31" s="273"/>
      <c r="U31" s="534" t="e">
        <f t="shared" si="29"/>
        <v>#DIV/0!</v>
      </c>
      <c r="V31" s="534" t="e">
        <f t="shared" si="29"/>
        <v>#DIV/0!</v>
      </c>
      <c r="W31" s="534" t="e">
        <f t="shared" si="29"/>
        <v>#DIV/0!</v>
      </c>
      <c r="X31" s="534"/>
      <c r="Y31" s="534"/>
      <c r="Z31" s="534"/>
      <c r="AA31" s="534"/>
      <c r="AB31" s="534"/>
      <c r="AC31" s="534"/>
      <c r="AD31" s="534"/>
      <c r="AE31" s="534"/>
      <c r="AF31" s="534"/>
      <c r="AG31" s="534"/>
      <c r="AH31" s="534"/>
      <c r="AI31" s="534"/>
      <c r="AJ31" s="534"/>
      <c r="AK31" s="534"/>
      <c r="AL31" s="534"/>
      <c r="AM31" s="535" t="e">
        <f t="shared" si="30"/>
        <v>#DIV/0!</v>
      </c>
      <c r="AN31" s="535" t="e">
        <f t="shared" si="30"/>
        <v>#DIV/0!</v>
      </c>
      <c r="AO31" s="535" t="e">
        <f t="shared" si="30"/>
        <v>#DIV/0!</v>
      </c>
      <c r="AP31" s="535" t="e">
        <f t="shared" si="30"/>
        <v>#DIV/0!</v>
      </c>
      <c r="AQ31" s="535" t="e">
        <f t="shared" si="30"/>
        <v>#DIV/0!</v>
      </c>
      <c r="AR31" s="535" t="e">
        <f t="shared" si="30"/>
        <v>#DIV/0!</v>
      </c>
      <c r="AS31" s="535" t="e">
        <f t="shared" si="30"/>
        <v>#DIV/0!</v>
      </c>
      <c r="AT31" s="535" t="e">
        <f t="shared" si="30"/>
        <v>#DIV/0!</v>
      </c>
      <c r="AU31" s="535" t="e">
        <f t="shared" si="30"/>
        <v>#DIV/0!</v>
      </c>
      <c r="AW31" s="252">
        <f>AW26+365</f>
        <v>1095</v>
      </c>
      <c r="AX31" s="252" t="e">
        <f t="shared" si="28"/>
        <v>#DIV/0!</v>
      </c>
      <c r="AY31" s="252" t="e">
        <f t="shared" si="28"/>
        <v>#DIV/0!</v>
      </c>
      <c r="AZ31" s="252" t="e">
        <f t="shared" si="28"/>
        <v>#DIV/0!</v>
      </c>
      <c r="BA31" s="252" t="e">
        <f t="shared" si="28"/>
        <v>#DIV/0!</v>
      </c>
      <c r="BB31" s="252" t="e">
        <f t="shared" si="28"/>
        <v>#DIV/0!</v>
      </c>
      <c r="BC31" s="252" t="e">
        <f t="shared" si="28"/>
        <v>#DIV/0!</v>
      </c>
      <c r="BD31" s="252" t="e">
        <f t="shared" si="28"/>
        <v>#DIV/0!</v>
      </c>
      <c r="BE31" s="252" t="e">
        <f t="shared" si="28"/>
        <v>#DIV/0!</v>
      </c>
      <c r="BF31" s="252" t="e">
        <f t="shared" si="28"/>
        <v>#DIV/0!</v>
      </c>
      <c r="BI31" s="271">
        <v>74</v>
      </c>
      <c r="BJ31" s="271">
        <v>82</v>
      </c>
      <c r="BK31" s="271">
        <v>88</v>
      </c>
      <c r="BL31" s="271">
        <v>76</v>
      </c>
      <c r="BM31" s="271">
        <v>81</v>
      </c>
      <c r="BN31" s="271">
        <v>86</v>
      </c>
      <c r="BO31" s="271">
        <v>74</v>
      </c>
      <c r="BP31" s="271">
        <v>79</v>
      </c>
      <c r="BQ31" s="271">
        <v>84</v>
      </c>
    </row>
    <row r="32" spans="1:69" s="252" customFormat="1" outlineLevel="1" collapsed="1">
      <c r="A32" s="252">
        <f t="shared" ca="1" si="31"/>
        <v>22</v>
      </c>
      <c r="B32" s="272" t="s">
        <v>1683</v>
      </c>
      <c r="C32" s="273" t="e">
        <f t="shared" si="15"/>
        <v>#DIV/0!</v>
      </c>
      <c r="D32" s="273" t="e">
        <f t="shared" si="15"/>
        <v>#DIV/0!</v>
      </c>
      <c r="E32" s="273" t="e">
        <f t="shared" si="15"/>
        <v>#DIV/0!</v>
      </c>
      <c r="F32" s="273"/>
      <c r="G32" s="273"/>
      <c r="H32" s="273"/>
      <c r="I32" s="273"/>
      <c r="J32" s="273"/>
      <c r="K32" s="273"/>
      <c r="L32" s="273"/>
      <c r="M32" s="273"/>
      <c r="N32" s="273"/>
      <c r="O32" s="273"/>
      <c r="P32" s="273"/>
      <c r="Q32" s="273"/>
      <c r="R32" s="273"/>
      <c r="S32" s="273"/>
      <c r="T32" s="273"/>
      <c r="U32" s="534" t="e">
        <f t="shared" si="29"/>
        <v>#DIV/0!</v>
      </c>
      <c r="V32" s="534" t="e">
        <f t="shared" si="29"/>
        <v>#DIV/0!</v>
      </c>
      <c r="W32" s="534" t="e">
        <f t="shared" si="29"/>
        <v>#DIV/0!</v>
      </c>
      <c r="X32" s="534"/>
      <c r="Y32" s="534"/>
      <c r="Z32" s="534"/>
      <c r="AA32" s="534"/>
      <c r="AB32" s="534"/>
      <c r="AC32" s="534"/>
      <c r="AD32" s="534"/>
      <c r="AE32" s="534"/>
      <c r="AF32" s="534"/>
      <c r="AG32" s="534"/>
      <c r="AH32" s="534"/>
      <c r="AI32" s="534"/>
      <c r="AJ32" s="534"/>
      <c r="AK32" s="534"/>
      <c r="AL32" s="534"/>
      <c r="AM32" s="535" t="e">
        <f t="shared" si="30"/>
        <v>#DIV/0!</v>
      </c>
      <c r="AN32" s="535" t="e">
        <f t="shared" si="30"/>
        <v>#DIV/0!</v>
      </c>
      <c r="AO32" s="535" t="e">
        <f t="shared" si="30"/>
        <v>#DIV/0!</v>
      </c>
      <c r="AP32" s="535" t="e">
        <f t="shared" si="30"/>
        <v>#DIV/0!</v>
      </c>
      <c r="AQ32" s="535" t="e">
        <f t="shared" si="30"/>
        <v>#DIV/0!</v>
      </c>
      <c r="AR32" s="535" t="e">
        <f t="shared" si="30"/>
        <v>#DIV/0!</v>
      </c>
      <c r="AS32" s="535" t="e">
        <f t="shared" si="30"/>
        <v>#DIV/0!</v>
      </c>
      <c r="AT32" s="535" t="e">
        <f t="shared" si="30"/>
        <v>#DIV/0!</v>
      </c>
      <c r="AU32" s="535" t="e">
        <f t="shared" si="30"/>
        <v>#DIV/0!</v>
      </c>
      <c r="AW32" s="252">
        <f>AW27+365</f>
        <v>1095</v>
      </c>
      <c r="AX32" s="252" t="e">
        <f t="shared" si="28"/>
        <v>#DIV/0!</v>
      </c>
      <c r="AY32" s="252" t="e">
        <f t="shared" si="28"/>
        <v>#DIV/0!</v>
      </c>
      <c r="AZ32" s="252" t="e">
        <f t="shared" si="28"/>
        <v>#DIV/0!</v>
      </c>
      <c r="BA32" s="252" t="e">
        <f t="shared" si="28"/>
        <v>#DIV/0!</v>
      </c>
      <c r="BB32" s="252" t="e">
        <f t="shared" si="28"/>
        <v>#DIV/0!</v>
      </c>
      <c r="BC32" s="252" t="e">
        <f t="shared" si="28"/>
        <v>#DIV/0!</v>
      </c>
      <c r="BD32" s="252" t="e">
        <f t="shared" si="28"/>
        <v>#DIV/0!</v>
      </c>
      <c r="BE32" s="252" t="e">
        <f t="shared" si="28"/>
        <v>#DIV/0!</v>
      </c>
      <c r="BF32" s="252" t="e">
        <f t="shared" si="28"/>
        <v>#DIV/0!</v>
      </c>
      <c r="BI32" s="271">
        <v>83</v>
      </c>
      <c r="BJ32" s="271">
        <v>91</v>
      </c>
      <c r="BK32" s="271">
        <v>97</v>
      </c>
      <c r="BL32" s="271">
        <v>85</v>
      </c>
      <c r="BM32" s="271">
        <v>90</v>
      </c>
      <c r="BN32" s="271">
        <v>95</v>
      </c>
      <c r="BO32" s="271">
        <v>83</v>
      </c>
      <c r="BP32" s="271">
        <v>88</v>
      </c>
      <c r="BQ32" s="271">
        <v>93</v>
      </c>
    </row>
    <row r="33" spans="1:69" s="252" customFormat="1" outlineLevel="1" collapsed="1">
      <c r="A33" s="252">
        <f t="shared" ca="1" si="31"/>
        <v>23</v>
      </c>
      <c r="B33" s="272" t="s">
        <v>1689</v>
      </c>
      <c r="C33" s="274" t="e">
        <f t="shared" si="45"/>
        <v>#DIV/0!</v>
      </c>
      <c r="D33" s="274" t="e">
        <f t="shared" si="45"/>
        <v>#DIV/0!</v>
      </c>
      <c r="E33" s="274" t="e">
        <f t="shared" si="45"/>
        <v>#DIV/0!</v>
      </c>
      <c r="F33" s="274"/>
      <c r="G33" s="274"/>
      <c r="H33" s="274"/>
      <c r="I33" s="274"/>
      <c r="J33" s="274"/>
      <c r="K33" s="274"/>
      <c r="L33" s="274"/>
      <c r="M33" s="274"/>
      <c r="N33" s="274"/>
      <c r="O33" s="274"/>
      <c r="P33" s="274"/>
      <c r="Q33" s="274"/>
      <c r="R33" s="274"/>
      <c r="S33" s="274"/>
      <c r="T33" s="274"/>
      <c r="U33" s="534" t="e">
        <f t="shared" si="29"/>
        <v>#DIV/0!</v>
      </c>
      <c r="V33" s="534" t="e">
        <f t="shared" si="29"/>
        <v>#DIV/0!</v>
      </c>
      <c r="W33" s="534" t="e">
        <f t="shared" si="29"/>
        <v>#DIV/0!</v>
      </c>
      <c r="X33" s="534"/>
      <c r="Y33" s="534"/>
      <c r="Z33" s="534"/>
      <c r="AA33" s="534"/>
      <c r="AB33" s="534"/>
      <c r="AC33" s="534"/>
      <c r="AD33" s="534"/>
      <c r="AE33" s="534"/>
      <c r="AF33" s="534"/>
      <c r="AG33" s="534"/>
      <c r="AH33" s="534"/>
      <c r="AI33" s="534"/>
      <c r="AJ33" s="534"/>
      <c r="AK33" s="534"/>
      <c r="AL33" s="534"/>
      <c r="AM33" s="535" t="e">
        <f t="shared" si="30"/>
        <v>#DIV/0!</v>
      </c>
      <c r="AN33" s="535" t="e">
        <f t="shared" si="30"/>
        <v>#DIV/0!</v>
      </c>
      <c r="AO33" s="535" t="e">
        <f t="shared" si="30"/>
        <v>#DIV/0!</v>
      </c>
      <c r="AP33" s="535" t="e">
        <f t="shared" si="30"/>
        <v>#DIV/0!</v>
      </c>
      <c r="AQ33" s="535" t="e">
        <f t="shared" si="30"/>
        <v>#DIV/0!</v>
      </c>
      <c r="AR33" s="535" t="e">
        <f t="shared" si="30"/>
        <v>#DIV/0!</v>
      </c>
      <c r="AS33" s="535" t="e">
        <f t="shared" si="30"/>
        <v>#DIV/0!</v>
      </c>
      <c r="AT33" s="535" t="e">
        <f t="shared" si="30"/>
        <v>#DIV/0!</v>
      </c>
      <c r="AU33" s="535" t="e">
        <f t="shared" si="30"/>
        <v>#DIV/0!</v>
      </c>
      <c r="AW33" s="252">
        <f>AW28+365</f>
        <v>1095</v>
      </c>
      <c r="AX33" s="252" t="e">
        <f t="shared" si="28"/>
        <v>#DIV/0!</v>
      </c>
      <c r="AY33" s="252" t="e">
        <f t="shared" si="28"/>
        <v>#DIV/0!</v>
      </c>
      <c r="AZ33" s="252" t="e">
        <f t="shared" si="28"/>
        <v>#DIV/0!</v>
      </c>
      <c r="BA33" s="252" t="e">
        <f t="shared" si="28"/>
        <v>#DIV/0!</v>
      </c>
      <c r="BB33" s="252" t="e">
        <f t="shared" si="28"/>
        <v>#DIV/0!</v>
      </c>
      <c r="BC33" s="252" t="e">
        <f t="shared" si="28"/>
        <v>#DIV/0!</v>
      </c>
      <c r="BD33" s="252" t="e">
        <f t="shared" si="28"/>
        <v>#DIV/0!</v>
      </c>
      <c r="BE33" s="252" t="e">
        <f t="shared" si="28"/>
        <v>#DIV/0!</v>
      </c>
      <c r="BF33" s="252" t="e">
        <f t="shared" si="28"/>
        <v>#DIV/0!</v>
      </c>
      <c r="BI33" s="271">
        <v>99</v>
      </c>
      <c r="BJ33" s="271">
        <v>107</v>
      </c>
      <c r="BK33" s="271">
        <v>113</v>
      </c>
      <c r="BL33" s="271">
        <v>101</v>
      </c>
      <c r="BM33" s="271">
        <v>106</v>
      </c>
      <c r="BN33" s="271">
        <v>111</v>
      </c>
      <c r="BO33" s="271">
        <v>99</v>
      </c>
      <c r="BP33" s="271">
        <v>104</v>
      </c>
      <c r="BQ33" s="271">
        <v>109</v>
      </c>
    </row>
    <row r="34" spans="1:69" s="252" customFormat="1" outlineLevel="1">
      <c r="A34" s="252">
        <f t="shared" ca="1" si="31"/>
        <v>24</v>
      </c>
      <c r="B34" s="272" t="s">
        <v>1077</v>
      </c>
      <c r="C34" s="273" t="e">
        <f t="shared" si="15"/>
        <v>#DIV/0!</v>
      </c>
      <c r="D34" s="273" t="e">
        <f t="shared" si="15"/>
        <v>#DIV/0!</v>
      </c>
      <c r="E34" s="273" t="e">
        <f t="shared" si="15"/>
        <v>#DIV/0!</v>
      </c>
      <c r="F34" s="273"/>
      <c r="G34" s="273"/>
      <c r="H34" s="273"/>
      <c r="I34" s="273"/>
      <c r="J34" s="273"/>
      <c r="K34" s="273"/>
      <c r="L34" s="273"/>
      <c r="M34" s="273"/>
      <c r="N34" s="273"/>
      <c r="O34" s="273"/>
      <c r="P34" s="273"/>
      <c r="Q34" s="273"/>
      <c r="R34" s="273"/>
      <c r="S34" s="273"/>
      <c r="T34" s="273"/>
      <c r="U34" s="534" t="e">
        <f t="shared" ref="U34" si="58">C34&amp;":"&amp;C34+1</f>
        <v>#DIV/0!</v>
      </c>
      <c r="V34" s="534" t="e">
        <f t="shared" ref="V34" si="59">D34&amp;":"&amp;D34+1</f>
        <v>#DIV/0!</v>
      </c>
      <c r="W34" s="534" t="e">
        <f t="shared" ref="W34" si="60">E34&amp;":"&amp;E34+1</f>
        <v>#DIV/0!</v>
      </c>
      <c r="X34" s="534"/>
      <c r="Y34" s="534"/>
      <c r="Z34" s="534"/>
      <c r="AA34" s="534"/>
      <c r="AB34" s="534"/>
      <c r="AC34" s="534"/>
      <c r="AD34" s="534"/>
      <c r="AE34" s="534"/>
      <c r="AF34" s="534"/>
      <c r="AG34" s="534"/>
      <c r="AH34" s="534"/>
      <c r="AI34" s="534"/>
      <c r="AJ34" s="534"/>
      <c r="AK34" s="534"/>
      <c r="AL34" s="534"/>
      <c r="AM34" s="535" t="e">
        <f t="shared" ref="AM34" si="61">AX34</f>
        <v>#DIV/0!</v>
      </c>
      <c r="AN34" s="535" t="e">
        <f t="shared" ref="AN34" si="62">AY34</f>
        <v>#DIV/0!</v>
      </c>
      <c r="AO34" s="535" t="e">
        <f t="shared" ref="AO34" si="63">AZ34</f>
        <v>#DIV/0!</v>
      </c>
      <c r="AP34" s="535" t="e">
        <f t="shared" ref="AP34" si="64">BA34</f>
        <v>#DIV/0!</v>
      </c>
      <c r="AQ34" s="535" t="e">
        <f t="shared" ref="AQ34" si="65">BB34</f>
        <v>#DIV/0!</v>
      </c>
      <c r="AR34" s="535" t="e">
        <f t="shared" ref="AR34" si="66">BC34</f>
        <v>#DIV/0!</v>
      </c>
      <c r="AS34" s="535" t="e">
        <f t="shared" ref="AS34" si="67">BD34</f>
        <v>#DIV/0!</v>
      </c>
      <c r="AT34" s="535" t="e">
        <f t="shared" ref="AT34" si="68">BE34</f>
        <v>#DIV/0!</v>
      </c>
      <c r="AU34" s="535" t="e">
        <f t="shared" ref="AU34" si="69">BF34</f>
        <v>#DIV/0!</v>
      </c>
      <c r="AW34" s="252">
        <f>AW33+90</f>
        <v>1185</v>
      </c>
      <c r="AX34" s="252" t="e">
        <f t="shared" si="28"/>
        <v>#DIV/0!</v>
      </c>
      <c r="AY34" s="252" t="e">
        <f t="shared" si="28"/>
        <v>#DIV/0!</v>
      </c>
      <c r="AZ34" s="252" t="e">
        <f t="shared" si="28"/>
        <v>#DIV/0!</v>
      </c>
      <c r="BA34" s="252" t="e">
        <f t="shared" si="28"/>
        <v>#DIV/0!</v>
      </c>
      <c r="BB34" s="252" t="e">
        <f t="shared" si="28"/>
        <v>#DIV/0!</v>
      </c>
      <c r="BC34" s="252" t="e">
        <f t="shared" si="28"/>
        <v>#DIV/0!</v>
      </c>
      <c r="BD34" s="252" t="e">
        <f t="shared" si="28"/>
        <v>#DIV/0!</v>
      </c>
      <c r="BE34" s="252" t="e">
        <f t="shared" si="28"/>
        <v>#DIV/0!</v>
      </c>
      <c r="BF34" s="252" t="e">
        <f t="shared" si="28"/>
        <v>#DIV/0!</v>
      </c>
      <c r="BI34" s="271"/>
      <c r="BJ34" s="271"/>
      <c r="BK34" s="271"/>
      <c r="BL34" s="271"/>
      <c r="BM34" s="271"/>
      <c r="BN34" s="271"/>
      <c r="BO34" s="271"/>
      <c r="BP34" s="271"/>
      <c r="BQ34" s="271"/>
    </row>
    <row r="35" spans="1:69" s="252" customFormat="1" outlineLevel="1">
      <c r="A35" s="252">
        <f t="shared" ca="1" si="31"/>
        <v>25</v>
      </c>
      <c r="B35" s="272" t="s">
        <v>1681</v>
      </c>
      <c r="C35" s="273" t="e">
        <f t="shared" si="15"/>
        <v>#DIV/0!</v>
      </c>
      <c r="D35" s="273" t="e">
        <f t="shared" si="15"/>
        <v>#DIV/0!</v>
      </c>
      <c r="E35" s="273" t="e">
        <f t="shared" si="15"/>
        <v>#DIV/0!</v>
      </c>
      <c r="F35" s="273"/>
      <c r="G35" s="273"/>
      <c r="H35" s="273"/>
      <c r="I35" s="273"/>
      <c r="J35" s="273"/>
      <c r="K35" s="273"/>
      <c r="L35" s="273"/>
      <c r="M35" s="273"/>
      <c r="N35" s="273"/>
      <c r="O35" s="273"/>
      <c r="P35" s="273"/>
      <c r="Q35" s="273"/>
      <c r="R35" s="273"/>
      <c r="S35" s="273"/>
      <c r="T35" s="273"/>
      <c r="U35" s="534" t="e">
        <f t="shared" si="29"/>
        <v>#DIV/0!</v>
      </c>
      <c r="V35" s="534" t="e">
        <f t="shared" si="29"/>
        <v>#DIV/0!</v>
      </c>
      <c r="W35" s="534" t="e">
        <f t="shared" si="29"/>
        <v>#DIV/0!</v>
      </c>
      <c r="X35" s="534"/>
      <c r="Y35" s="534"/>
      <c r="Z35" s="534"/>
      <c r="AA35" s="534"/>
      <c r="AB35" s="534"/>
      <c r="AC35" s="534"/>
      <c r="AD35" s="534"/>
      <c r="AE35" s="534"/>
      <c r="AF35" s="534"/>
      <c r="AG35" s="534"/>
      <c r="AH35" s="534"/>
      <c r="AI35" s="534"/>
      <c r="AJ35" s="534"/>
      <c r="AK35" s="534"/>
      <c r="AL35" s="534"/>
      <c r="AM35" s="535" t="e">
        <f t="shared" si="30"/>
        <v>#DIV/0!</v>
      </c>
      <c r="AN35" s="535" t="e">
        <f t="shared" si="30"/>
        <v>#DIV/0!</v>
      </c>
      <c r="AO35" s="535" t="e">
        <f t="shared" si="30"/>
        <v>#DIV/0!</v>
      </c>
      <c r="AP35" s="535" t="e">
        <f t="shared" si="30"/>
        <v>#DIV/0!</v>
      </c>
      <c r="AQ35" s="535" t="e">
        <f t="shared" si="30"/>
        <v>#DIV/0!</v>
      </c>
      <c r="AR35" s="535" t="e">
        <f t="shared" si="30"/>
        <v>#DIV/0!</v>
      </c>
      <c r="AS35" s="535" t="e">
        <f t="shared" si="30"/>
        <v>#DIV/0!</v>
      </c>
      <c r="AT35" s="535" t="e">
        <f t="shared" si="30"/>
        <v>#DIV/0!</v>
      </c>
      <c r="AU35" s="535" t="e">
        <f t="shared" si="30"/>
        <v>#DIV/0!</v>
      </c>
      <c r="AW35" s="252">
        <f>AW33+135</f>
        <v>1230</v>
      </c>
      <c r="AX35" s="252" t="e">
        <f t="shared" si="28"/>
        <v>#DIV/0!</v>
      </c>
      <c r="AY35" s="252" t="e">
        <f t="shared" si="28"/>
        <v>#DIV/0!</v>
      </c>
      <c r="AZ35" s="252" t="e">
        <f t="shared" si="28"/>
        <v>#DIV/0!</v>
      </c>
      <c r="BA35" s="252" t="e">
        <f t="shared" si="28"/>
        <v>#DIV/0!</v>
      </c>
      <c r="BB35" s="252" t="e">
        <f t="shared" si="28"/>
        <v>#DIV/0!</v>
      </c>
      <c r="BC35" s="252" t="e">
        <f t="shared" si="28"/>
        <v>#DIV/0!</v>
      </c>
      <c r="BD35" s="252" t="e">
        <f t="shared" si="28"/>
        <v>#DIV/0!</v>
      </c>
      <c r="BE35" s="252" t="e">
        <f t="shared" si="28"/>
        <v>#DIV/0!</v>
      </c>
      <c r="BF35" s="252" t="e">
        <f t="shared" si="28"/>
        <v>#DIV/0!</v>
      </c>
      <c r="BI35" s="271">
        <v>58</v>
      </c>
      <c r="BJ35" s="271">
        <v>66</v>
      </c>
      <c r="BK35" s="271">
        <v>72</v>
      </c>
      <c r="BL35" s="271">
        <v>62</v>
      </c>
      <c r="BM35" s="271">
        <v>67</v>
      </c>
      <c r="BN35" s="271">
        <v>72</v>
      </c>
      <c r="BO35" s="271">
        <v>58</v>
      </c>
      <c r="BP35" s="271">
        <v>63</v>
      </c>
      <c r="BQ35" s="271">
        <v>68</v>
      </c>
    </row>
    <row r="36" spans="1:69" s="252" customFormat="1" outlineLevel="1" collapsed="1">
      <c r="A36" s="252">
        <f t="shared" ca="1" si="31"/>
        <v>26</v>
      </c>
      <c r="B36" s="272" t="s">
        <v>1690</v>
      </c>
      <c r="C36" s="273" t="e">
        <f t="shared" si="15"/>
        <v>#DIV/0!</v>
      </c>
      <c r="D36" s="273" t="e">
        <f t="shared" si="15"/>
        <v>#DIV/0!</v>
      </c>
      <c r="E36" s="273" t="e">
        <f t="shared" si="15"/>
        <v>#DIV/0!</v>
      </c>
      <c r="F36" s="273"/>
      <c r="G36" s="273"/>
      <c r="H36" s="273"/>
      <c r="I36" s="273"/>
      <c r="J36" s="273"/>
      <c r="K36" s="273"/>
      <c r="L36" s="273"/>
      <c r="M36" s="273"/>
      <c r="N36" s="273"/>
      <c r="O36" s="273"/>
      <c r="P36" s="273"/>
      <c r="Q36" s="273"/>
      <c r="R36" s="273"/>
      <c r="S36" s="273"/>
      <c r="T36" s="273"/>
      <c r="U36" s="534" t="e">
        <f t="shared" si="29"/>
        <v>#DIV/0!</v>
      </c>
      <c r="V36" s="534" t="e">
        <f t="shared" si="29"/>
        <v>#DIV/0!</v>
      </c>
      <c r="W36" s="534" t="e">
        <f t="shared" si="29"/>
        <v>#DIV/0!</v>
      </c>
      <c r="X36" s="534"/>
      <c r="Y36" s="534"/>
      <c r="Z36" s="534"/>
      <c r="AA36" s="534"/>
      <c r="AB36" s="534"/>
      <c r="AC36" s="534"/>
      <c r="AD36" s="534"/>
      <c r="AE36" s="534"/>
      <c r="AF36" s="534"/>
      <c r="AG36" s="534"/>
      <c r="AH36" s="534"/>
      <c r="AI36" s="534"/>
      <c r="AJ36" s="534"/>
      <c r="AK36" s="534"/>
      <c r="AL36" s="534"/>
      <c r="AM36" s="535" t="e">
        <f t="shared" si="30"/>
        <v>#DIV/0!</v>
      </c>
      <c r="AN36" s="535" t="e">
        <f t="shared" si="30"/>
        <v>#DIV/0!</v>
      </c>
      <c r="AO36" s="535" t="e">
        <f t="shared" si="30"/>
        <v>#DIV/0!</v>
      </c>
      <c r="AP36" s="535" t="e">
        <f t="shared" si="30"/>
        <v>#DIV/0!</v>
      </c>
      <c r="AQ36" s="535" t="e">
        <f t="shared" si="30"/>
        <v>#DIV/0!</v>
      </c>
      <c r="AR36" s="535" t="e">
        <f t="shared" si="30"/>
        <v>#DIV/0!</v>
      </c>
      <c r="AS36" s="535" t="e">
        <f t="shared" si="30"/>
        <v>#DIV/0!</v>
      </c>
      <c r="AT36" s="535" t="e">
        <f t="shared" si="30"/>
        <v>#DIV/0!</v>
      </c>
      <c r="AU36" s="535" t="e">
        <f t="shared" si="30"/>
        <v>#DIV/0!</v>
      </c>
      <c r="AW36" s="252">
        <f>AW31+365</f>
        <v>1460</v>
      </c>
      <c r="AX36" s="252" t="e">
        <f t="shared" si="28"/>
        <v>#DIV/0!</v>
      </c>
      <c r="AY36" s="252" t="e">
        <f t="shared" si="28"/>
        <v>#DIV/0!</v>
      </c>
      <c r="AZ36" s="252" t="e">
        <f t="shared" si="28"/>
        <v>#DIV/0!</v>
      </c>
      <c r="BA36" s="252" t="e">
        <f t="shared" si="28"/>
        <v>#DIV/0!</v>
      </c>
      <c r="BB36" s="252" t="e">
        <f t="shared" si="28"/>
        <v>#DIV/0!</v>
      </c>
      <c r="BC36" s="252" t="e">
        <f t="shared" si="28"/>
        <v>#DIV/0!</v>
      </c>
      <c r="BD36" s="252" t="e">
        <f t="shared" si="28"/>
        <v>#DIV/0!</v>
      </c>
      <c r="BE36" s="252" t="e">
        <f t="shared" si="28"/>
        <v>#DIV/0!</v>
      </c>
      <c r="BF36" s="252" t="e">
        <f t="shared" si="28"/>
        <v>#DIV/0!</v>
      </c>
      <c r="BI36" s="271">
        <v>74</v>
      </c>
      <c r="BJ36" s="271">
        <v>82</v>
      </c>
      <c r="BK36" s="271">
        <v>88</v>
      </c>
      <c r="BL36" s="271">
        <v>76</v>
      </c>
      <c r="BM36" s="271">
        <v>81</v>
      </c>
      <c r="BN36" s="271">
        <v>86</v>
      </c>
      <c r="BO36" s="271">
        <v>74</v>
      </c>
      <c r="BP36" s="271">
        <v>79</v>
      </c>
      <c r="BQ36" s="271">
        <v>84</v>
      </c>
    </row>
    <row r="37" spans="1:69" s="252" customFormat="1" outlineLevel="1" collapsed="1">
      <c r="A37" s="252">
        <f t="shared" ca="1" si="31"/>
        <v>27</v>
      </c>
      <c r="B37" s="272" t="s">
        <v>1683</v>
      </c>
      <c r="C37" s="273" t="e">
        <f t="shared" si="15"/>
        <v>#DIV/0!</v>
      </c>
      <c r="D37" s="273" t="e">
        <f t="shared" si="15"/>
        <v>#DIV/0!</v>
      </c>
      <c r="E37" s="273" t="e">
        <f t="shared" si="15"/>
        <v>#DIV/0!</v>
      </c>
      <c r="F37" s="273"/>
      <c r="G37" s="273"/>
      <c r="H37" s="273"/>
      <c r="I37" s="273"/>
      <c r="J37" s="273"/>
      <c r="K37" s="273"/>
      <c r="L37" s="273"/>
      <c r="M37" s="273"/>
      <c r="N37" s="273"/>
      <c r="O37" s="273"/>
      <c r="P37" s="273"/>
      <c r="Q37" s="273"/>
      <c r="R37" s="273"/>
      <c r="S37" s="273"/>
      <c r="T37" s="273"/>
      <c r="U37" s="534" t="e">
        <f t="shared" si="29"/>
        <v>#DIV/0!</v>
      </c>
      <c r="V37" s="534" t="e">
        <f t="shared" si="29"/>
        <v>#DIV/0!</v>
      </c>
      <c r="W37" s="534" t="e">
        <f t="shared" si="29"/>
        <v>#DIV/0!</v>
      </c>
      <c r="X37" s="534"/>
      <c r="Y37" s="534"/>
      <c r="Z37" s="534"/>
      <c r="AA37" s="534"/>
      <c r="AB37" s="534"/>
      <c r="AC37" s="534"/>
      <c r="AD37" s="534"/>
      <c r="AE37" s="534"/>
      <c r="AF37" s="534"/>
      <c r="AG37" s="534"/>
      <c r="AH37" s="534"/>
      <c r="AI37" s="534"/>
      <c r="AJ37" s="534"/>
      <c r="AK37" s="534"/>
      <c r="AL37" s="534"/>
      <c r="AM37" s="535" t="e">
        <f t="shared" si="30"/>
        <v>#DIV/0!</v>
      </c>
      <c r="AN37" s="535" t="e">
        <f t="shared" si="30"/>
        <v>#DIV/0!</v>
      </c>
      <c r="AO37" s="535" t="e">
        <f t="shared" si="30"/>
        <v>#DIV/0!</v>
      </c>
      <c r="AP37" s="535" t="e">
        <f t="shared" si="30"/>
        <v>#DIV/0!</v>
      </c>
      <c r="AQ37" s="535" t="e">
        <f t="shared" si="30"/>
        <v>#DIV/0!</v>
      </c>
      <c r="AR37" s="535" t="e">
        <f t="shared" si="30"/>
        <v>#DIV/0!</v>
      </c>
      <c r="AS37" s="535" t="e">
        <f t="shared" si="30"/>
        <v>#DIV/0!</v>
      </c>
      <c r="AT37" s="535" t="e">
        <f t="shared" si="30"/>
        <v>#DIV/0!</v>
      </c>
      <c r="AU37" s="535" t="e">
        <f t="shared" si="30"/>
        <v>#DIV/0!</v>
      </c>
      <c r="AW37" s="252">
        <f>AW32+365</f>
        <v>1460</v>
      </c>
      <c r="AX37" s="252" t="e">
        <f t="shared" si="28"/>
        <v>#DIV/0!</v>
      </c>
      <c r="AY37" s="252" t="e">
        <f t="shared" si="28"/>
        <v>#DIV/0!</v>
      </c>
      <c r="AZ37" s="252" t="e">
        <f t="shared" si="28"/>
        <v>#DIV/0!</v>
      </c>
      <c r="BA37" s="252" t="e">
        <f t="shared" si="28"/>
        <v>#DIV/0!</v>
      </c>
      <c r="BB37" s="252" t="e">
        <f t="shared" si="28"/>
        <v>#DIV/0!</v>
      </c>
      <c r="BC37" s="252" t="e">
        <f t="shared" si="28"/>
        <v>#DIV/0!</v>
      </c>
      <c r="BD37" s="252" t="e">
        <f t="shared" si="28"/>
        <v>#DIV/0!</v>
      </c>
      <c r="BE37" s="252" t="e">
        <f t="shared" si="28"/>
        <v>#DIV/0!</v>
      </c>
      <c r="BF37" s="252" t="e">
        <f t="shared" si="28"/>
        <v>#DIV/0!</v>
      </c>
      <c r="BI37" s="271">
        <v>83</v>
      </c>
      <c r="BJ37" s="271">
        <v>91</v>
      </c>
      <c r="BK37" s="271">
        <v>97</v>
      </c>
      <c r="BL37" s="271">
        <v>85</v>
      </c>
      <c r="BM37" s="271">
        <v>90</v>
      </c>
      <c r="BN37" s="271">
        <v>95</v>
      </c>
      <c r="BO37" s="271">
        <v>83</v>
      </c>
      <c r="BP37" s="271">
        <v>88</v>
      </c>
      <c r="BQ37" s="271">
        <v>93</v>
      </c>
    </row>
    <row r="38" spans="1:69" s="252" customFormat="1" outlineLevel="1" collapsed="1">
      <c r="A38" s="252">
        <f t="shared" ca="1" si="31"/>
        <v>28</v>
      </c>
      <c r="B38" s="272" t="s">
        <v>1691</v>
      </c>
      <c r="C38" s="274" t="e">
        <f t="shared" si="45"/>
        <v>#DIV/0!</v>
      </c>
      <c r="D38" s="274" t="e">
        <f t="shared" si="45"/>
        <v>#DIV/0!</v>
      </c>
      <c r="E38" s="274" t="e">
        <f t="shared" si="45"/>
        <v>#DIV/0!</v>
      </c>
      <c r="F38" s="274"/>
      <c r="G38" s="274"/>
      <c r="H38" s="274"/>
      <c r="I38" s="274"/>
      <c r="J38" s="274"/>
      <c r="K38" s="274"/>
      <c r="L38" s="274"/>
      <c r="M38" s="274"/>
      <c r="N38" s="274"/>
      <c r="O38" s="274"/>
      <c r="P38" s="274"/>
      <c r="Q38" s="274"/>
      <c r="R38" s="274"/>
      <c r="S38" s="274"/>
      <c r="T38" s="274"/>
      <c r="U38" s="534" t="e">
        <f t="shared" si="29"/>
        <v>#DIV/0!</v>
      </c>
      <c r="V38" s="534" t="e">
        <f t="shared" si="29"/>
        <v>#DIV/0!</v>
      </c>
      <c r="W38" s="534" t="e">
        <f t="shared" si="29"/>
        <v>#DIV/0!</v>
      </c>
      <c r="X38" s="534"/>
      <c r="Y38" s="534"/>
      <c r="Z38" s="534"/>
      <c r="AA38" s="534"/>
      <c r="AB38" s="534"/>
      <c r="AC38" s="534"/>
      <c r="AD38" s="534"/>
      <c r="AE38" s="534"/>
      <c r="AF38" s="534"/>
      <c r="AG38" s="534"/>
      <c r="AH38" s="534"/>
      <c r="AI38" s="534"/>
      <c r="AJ38" s="534"/>
      <c r="AK38" s="534"/>
      <c r="AL38" s="534"/>
      <c r="AM38" s="535" t="e">
        <f t="shared" si="30"/>
        <v>#DIV/0!</v>
      </c>
      <c r="AN38" s="535" t="e">
        <f t="shared" si="30"/>
        <v>#DIV/0!</v>
      </c>
      <c r="AO38" s="535" t="e">
        <f t="shared" si="30"/>
        <v>#DIV/0!</v>
      </c>
      <c r="AP38" s="535" t="e">
        <f t="shared" si="30"/>
        <v>#DIV/0!</v>
      </c>
      <c r="AQ38" s="535" t="e">
        <f t="shared" si="30"/>
        <v>#DIV/0!</v>
      </c>
      <c r="AR38" s="535" t="e">
        <f t="shared" si="30"/>
        <v>#DIV/0!</v>
      </c>
      <c r="AS38" s="535" t="e">
        <f t="shared" si="30"/>
        <v>#DIV/0!</v>
      </c>
      <c r="AT38" s="535" t="e">
        <f t="shared" si="30"/>
        <v>#DIV/0!</v>
      </c>
      <c r="AU38" s="535" t="e">
        <f t="shared" si="30"/>
        <v>#DIV/0!</v>
      </c>
      <c r="AW38" s="252">
        <f>AW33+365</f>
        <v>1460</v>
      </c>
      <c r="AX38" s="252" t="e">
        <f t="shared" si="28"/>
        <v>#DIV/0!</v>
      </c>
      <c r="AY38" s="252" t="e">
        <f t="shared" si="28"/>
        <v>#DIV/0!</v>
      </c>
      <c r="AZ38" s="252" t="e">
        <f t="shared" si="28"/>
        <v>#DIV/0!</v>
      </c>
      <c r="BA38" s="252" t="e">
        <f t="shared" si="28"/>
        <v>#DIV/0!</v>
      </c>
      <c r="BB38" s="252" t="e">
        <f t="shared" si="28"/>
        <v>#DIV/0!</v>
      </c>
      <c r="BC38" s="252" t="e">
        <f t="shared" si="28"/>
        <v>#DIV/0!</v>
      </c>
      <c r="BD38" s="252" t="e">
        <f t="shared" si="28"/>
        <v>#DIV/0!</v>
      </c>
      <c r="BE38" s="252" t="e">
        <f t="shared" si="28"/>
        <v>#DIV/0!</v>
      </c>
      <c r="BF38" s="252" t="e">
        <f t="shared" si="28"/>
        <v>#DIV/0!</v>
      </c>
      <c r="BI38" s="271">
        <v>99</v>
      </c>
      <c r="BJ38" s="271">
        <v>107</v>
      </c>
      <c r="BK38" s="271">
        <v>113</v>
      </c>
      <c r="BL38" s="271">
        <v>101</v>
      </c>
      <c r="BM38" s="271">
        <v>106</v>
      </c>
      <c r="BN38" s="271">
        <v>111</v>
      </c>
      <c r="BO38" s="271">
        <v>99</v>
      </c>
      <c r="BP38" s="271">
        <v>104</v>
      </c>
      <c r="BQ38" s="271">
        <v>109</v>
      </c>
    </row>
    <row r="39" spans="1:69" s="252" customFormat="1" outlineLevel="1">
      <c r="A39" s="252">
        <f t="shared" ca="1" si="31"/>
        <v>29</v>
      </c>
      <c r="B39" s="272" t="s">
        <v>1077</v>
      </c>
      <c r="C39" s="273" t="e">
        <f t="shared" ref="C39:E42" si="70">INDEX($AM39:$AU39,1,C$8+(d.Region-1)*3)+INDEX(i.AgeJ,C$10,1)/7</f>
        <v>#DIV/0!</v>
      </c>
      <c r="D39" s="273" t="e">
        <f t="shared" si="70"/>
        <v>#DIV/0!</v>
      </c>
      <c r="E39" s="273" t="e">
        <f t="shared" si="70"/>
        <v>#DIV/0!</v>
      </c>
      <c r="F39" s="273"/>
      <c r="G39" s="273"/>
      <c r="H39" s="273"/>
      <c r="I39" s="273"/>
      <c r="J39" s="273"/>
      <c r="K39" s="273"/>
      <c r="L39" s="273"/>
      <c r="M39" s="273"/>
      <c r="N39" s="273"/>
      <c r="O39" s="273"/>
      <c r="P39" s="273"/>
      <c r="Q39" s="273"/>
      <c r="R39" s="273"/>
      <c r="S39" s="273"/>
      <c r="T39" s="273"/>
      <c r="U39" s="534" t="e">
        <f t="shared" ref="U39" si="71">C39&amp;":"&amp;C39+1</f>
        <v>#DIV/0!</v>
      </c>
      <c r="V39" s="534" t="e">
        <f t="shared" ref="V39" si="72">D39&amp;":"&amp;D39+1</f>
        <v>#DIV/0!</v>
      </c>
      <c r="W39" s="534" t="e">
        <f t="shared" ref="W39" si="73">E39&amp;":"&amp;E39+1</f>
        <v>#DIV/0!</v>
      </c>
      <c r="X39" s="534"/>
      <c r="Y39" s="534"/>
      <c r="Z39" s="534"/>
      <c r="AA39" s="534"/>
      <c r="AB39" s="534"/>
      <c r="AC39" s="534"/>
      <c r="AD39" s="534"/>
      <c r="AE39" s="534"/>
      <c r="AF39" s="534"/>
      <c r="AG39" s="534"/>
      <c r="AH39" s="534"/>
      <c r="AI39" s="534"/>
      <c r="AJ39" s="534"/>
      <c r="AK39" s="534"/>
      <c r="AL39" s="534"/>
      <c r="AM39" s="535" t="e">
        <f t="shared" ref="AM39" si="74">AX39</f>
        <v>#DIV/0!</v>
      </c>
      <c r="AN39" s="535" t="e">
        <f t="shared" ref="AN39" si="75">AY39</f>
        <v>#DIV/0!</v>
      </c>
      <c r="AO39" s="535" t="e">
        <f t="shared" ref="AO39" si="76">AZ39</f>
        <v>#DIV/0!</v>
      </c>
      <c r="AP39" s="535" t="e">
        <f t="shared" ref="AP39" si="77">BA39</f>
        <v>#DIV/0!</v>
      </c>
      <c r="AQ39" s="535" t="e">
        <f t="shared" ref="AQ39" si="78">BB39</f>
        <v>#DIV/0!</v>
      </c>
      <c r="AR39" s="535" t="e">
        <f t="shared" ref="AR39" si="79">BC39</f>
        <v>#DIV/0!</v>
      </c>
      <c r="AS39" s="535" t="e">
        <f t="shared" ref="AS39" si="80">BD39</f>
        <v>#DIV/0!</v>
      </c>
      <c r="AT39" s="535" t="e">
        <f t="shared" ref="AT39" si="81">BE39</f>
        <v>#DIV/0!</v>
      </c>
      <c r="AU39" s="535" t="e">
        <f t="shared" ref="AU39" si="82">BF39</f>
        <v>#DIV/0!</v>
      </c>
      <c r="AW39" s="252">
        <f>AW38+90</f>
        <v>1550</v>
      </c>
      <c r="AX39" s="252" t="e">
        <f t="shared" ref="AX39:BF43" si="83">ROUND((AX$10+$AW39-$AX$8)/$AX$9,0)</f>
        <v>#DIV/0!</v>
      </c>
      <c r="AY39" s="252" t="e">
        <f t="shared" si="83"/>
        <v>#DIV/0!</v>
      </c>
      <c r="AZ39" s="252" t="e">
        <f t="shared" si="83"/>
        <v>#DIV/0!</v>
      </c>
      <c r="BA39" s="252" t="e">
        <f t="shared" si="83"/>
        <v>#DIV/0!</v>
      </c>
      <c r="BB39" s="252" t="e">
        <f t="shared" si="83"/>
        <v>#DIV/0!</v>
      </c>
      <c r="BC39" s="252" t="e">
        <f t="shared" si="83"/>
        <v>#DIV/0!</v>
      </c>
      <c r="BD39" s="252" t="e">
        <f t="shared" si="83"/>
        <v>#DIV/0!</v>
      </c>
      <c r="BE39" s="252" t="e">
        <f t="shared" si="83"/>
        <v>#DIV/0!</v>
      </c>
      <c r="BF39" s="252" t="e">
        <f t="shared" si="83"/>
        <v>#DIV/0!</v>
      </c>
      <c r="BI39" s="271"/>
      <c r="BJ39" s="271"/>
      <c r="BK39" s="271"/>
      <c r="BL39" s="271"/>
      <c r="BM39" s="271"/>
      <c r="BN39" s="271"/>
      <c r="BO39" s="271"/>
      <c r="BP39" s="271"/>
      <c r="BQ39" s="271"/>
    </row>
    <row r="40" spans="1:69" s="252" customFormat="1" outlineLevel="1">
      <c r="A40" s="252">
        <f t="shared" ca="1" si="31"/>
        <v>30</v>
      </c>
      <c r="B40" s="272" t="s">
        <v>1681</v>
      </c>
      <c r="C40" s="273" t="e">
        <f t="shared" si="70"/>
        <v>#DIV/0!</v>
      </c>
      <c r="D40" s="273" t="e">
        <f t="shared" si="70"/>
        <v>#DIV/0!</v>
      </c>
      <c r="E40" s="273" t="e">
        <f t="shared" si="70"/>
        <v>#DIV/0!</v>
      </c>
      <c r="F40" s="273"/>
      <c r="G40" s="273"/>
      <c r="H40" s="273"/>
      <c r="I40" s="273"/>
      <c r="J40" s="273"/>
      <c r="K40" s="273"/>
      <c r="L40" s="273"/>
      <c r="M40" s="273"/>
      <c r="N40" s="273"/>
      <c r="O40" s="273"/>
      <c r="P40" s="273"/>
      <c r="Q40" s="273"/>
      <c r="R40" s="273"/>
      <c r="S40" s="273"/>
      <c r="T40" s="273"/>
      <c r="U40" s="534" t="e">
        <f t="shared" ref="U40:W43" si="84">C40&amp;":"&amp;C40+1</f>
        <v>#DIV/0!</v>
      </c>
      <c r="V40" s="534" t="e">
        <f t="shared" si="84"/>
        <v>#DIV/0!</v>
      </c>
      <c r="W40" s="534" t="e">
        <f t="shared" si="84"/>
        <v>#DIV/0!</v>
      </c>
      <c r="X40" s="534"/>
      <c r="Y40" s="534"/>
      <c r="Z40" s="534"/>
      <c r="AA40" s="534"/>
      <c r="AB40" s="534"/>
      <c r="AC40" s="534"/>
      <c r="AD40" s="534"/>
      <c r="AE40" s="534"/>
      <c r="AF40" s="534"/>
      <c r="AG40" s="534"/>
      <c r="AH40" s="534"/>
      <c r="AI40" s="534"/>
      <c r="AJ40" s="534"/>
      <c r="AK40" s="534"/>
      <c r="AL40" s="534"/>
      <c r="AM40" s="535" t="e">
        <f t="shared" ref="AM40:AU43" si="85">AX40</f>
        <v>#DIV/0!</v>
      </c>
      <c r="AN40" s="535" t="e">
        <f t="shared" si="85"/>
        <v>#DIV/0!</v>
      </c>
      <c r="AO40" s="535" t="e">
        <f t="shared" si="85"/>
        <v>#DIV/0!</v>
      </c>
      <c r="AP40" s="535" t="e">
        <f t="shared" si="85"/>
        <v>#DIV/0!</v>
      </c>
      <c r="AQ40" s="535" t="e">
        <f t="shared" si="85"/>
        <v>#DIV/0!</v>
      </c>
      <c r="AR40" s="535" t="e">
        <f t="shared" si="85"/>
        <v>#DIV/0!</v>
      </c>
      <c r="AS40" s="535" t="e">
        <f t="shared" si="85"/>
        <v>#DIV/0!</v>
      </c>
      <c r="AT40" s="535" t="e">
        <f t="shared" si="85"/>
        <v>#DIV/0!</v>
      </c>
      <c r="AU40" s="535" t="e">
        <f t="shared" si="85"/>
        <v>#DIV/0!</v>
      </c>
      <c r="AW40" s="252">
        <f>AW38+135</f>
        <v>1595</v>
      </c>
      <c r="AX40" s="252" t="e">
        <f t="shared" si="83"/>
        <v>#DIV/0!</v>
      </c>
      <c r="AY40" s="252" t="e">
        <f t="shared" si="83"/>
        <v>#DIV/0!</v>
      </c>
      <c r="AZ40" s="252" t="e">
        <f t="shared" si="83"/>
        <v>#DIV/0!</v>
      </c>
      <c r="BA40" s="252" t="e">
        <f t="shared" si="83"/>
        <v>#DIV/0!</v>
      </c>
      <c r="BB40" s="252" t="e">
        <f t="shared" si="83"/>
        <v>#DIV/0!</v>
      </c>
      <c r="BC40" s="252" t="e">
        <f t="shared" si="83"/>
        <v>#DIV/0!</v>
      </c>
      <c r="BD40" s="252" t="e">
        <f t="shared" si="83"/>
        <v>#DIV/0!</v>
      </c>
      <c r="BE40" s="252" t="e">
        <f t="shared" si="83"/>
        <v>#DIV/0!</v>
      </c>
      <c r="BF40" s="252" t="e">
        <f t="shared" si="83"/>
        <v>#DIV/0!</v>
      </c>
      <c r="BI40" s="271">
        <v>58</v>
      </c>
      <c r="BJ40" s="271">
        <v>66</v>
      </c>
      <c r="BK40" s="271">
        <v>72</v>
      </c>
      <c r="BL40" s="271">
        <v>62</v>
      </c>
      <c r="BM40" s="271">
        <v>67</v>
      </c>
      <c r="BN40" s="271">
        <v>72</v>
      </c>
      <c r="BO40" s="271">
        <v>58</v>
      </c>
      <c r="BP40" s="271">
        <v>63</v>
      </c>
      <c r="BQ40" s="271">
        <v>68</v>
      </c>
    </row>
    <row r="41" spans="1:69" s="252" customFormat="1" outlineLevel="1" collapsed="1">
      <c r="A41" s="252">
        <f t="shared" ca="1" si="31"/>
        <v>31</v>
      </c>
      <c r="B41" s="272" t="s">
        <v>1692</v>
      </c>
      <c r="C41" s="273" t="e">
        <f t="shared" si="70"/>
        <v>#DIV/0!</v>
      </c>
      <c r="D41" s="273" t="e">
        <f t="shared" si="70"/>
        <v>#DIV/0!</v>
      </c>
      <c r="E41" s="273" t="e">
        <f t="shared" si="70"/>
        <v>#DIV/0!</v>
      </c>
      <c r="F41" s="273"/>
      <c r="G41" s="273"/>
      <c r="H41" s="273"/>
      <c r="I41" s="273"/>
      <c r="J41" s="273"/>
      <c r="K41" s="273"/>
      <c r="L41" s="273"/>
      <c r="M41" s="273"/>
      <c r="N41" s="273"/>
      <c r="O41" s="273"/>
      <c r="P41" s="273"/>
      <c r="Q41" s="273"/>
      <c r="R41" s="273"/>
      <c r="S41" s="273"/>
      <c r="T41" s="273"/>
      <c r="U41" s="534" t="e">
        <f t="shared" si="84"/>
        <v>#DIV/0!</v>
      </c>
      <c r="V41" s="534" t="e">
        <f t="shared" si="84"/>
        <v>#DIV/0!</v>
      </c>
      <c r="W41" s="534" t="e">
        <f t="shared" si="84"/>
        <v>#DIV/0!</v>
      </c>
      <c r="X41" s="534"/>
      <c r="Y41" s="534"/>
      <c r="Z41" s="534"/>
      <c r="AA41" s="534"/>
      <c r="AB41" s="534"/>
      <c r="AC41" s="534"/>
      <c r="AD41" s="534"/>
      <c r="AE41" s="534"/>
      <c r="AF41" s="534"/>
      <c r="AG41" s="534"/>
      <c r="AH41" s="534"/>
      <c r="AI41" s="534"/>
      <c r="AJ41" s="534"/>
      <c r="AK41" s="534"/>
      <c r="AL41" s="534"/>
      <c r="AM41" s="535" t="e">
        <f t="shared" si="85"/>
        <v>#DIV/0!</v>
      </c>
      <c r="AN41" s="535" t="e">
        <f t="shared" si="85"/>
        <v>#DIV/0!</v>
      </c>
      <c r="AO41" s="535" t="e">
        <f t="shared" si="85"/>
        <v>#DIV/0!</v>
      </c>
      <c r="AP41" s="535" t="e">
        <f t="shared" si="85"/>
        <v>#DIV/0!</v>
      </c>
      <c r="AQ41" s="535" t="e">
        <f t="shared" si="85"/>
        <v>#DIV/0!</v>
      </c>
      <c r="AR41" s="535" t="e">
        <f t="shared" si="85"/>
        <v>#DIV/0!</v>
      </c>
      <c r="AS41" s="535" t="e">
        <f t="shared" si="85"/>
        <v>#DIV/0!</v>
      </c>
      <c r="AT41" s="535" t="e">
        <f t="shared" si="85"/>
        <v>#DIV/0!</v>
      </c>
      <c r="AU41" s="535" t="e">
        <f t="shared" si="85"/>
        <v>#DIV/0!</v>
      </c>
      <c r="AW41" s="252">
        <f>AW36+365</f>
        <v>1825</v>
      </c>
      <c r="AX41" s="252" t="e">
        <f t="shared" si="83"/>
        <v>#DIV/0!</v>
      </c>
      <c r="AY41" s="252" t="e">
        <f t="shared" si="83"/>
        <v>#DIV/0!</v>
      </c>
      <c r="AZ41" s="252" t="e">
        <f t="shared" si="83"/>
        <v>#DIV/0!</v>
      </c>
      <c r="BA41" s="252" t="e">
        <f t="shared" si="83"/>
        <v>#DIV/0!</v>
      </c>
      <c r="BB41" s="252" t="e">
        <f t="shared" si="83"/>
        <v>#DIV/0!</v>
      </c>
      <c r="BC41" s="252" t="e">
        <f t="shared" si="83"/>
        <v>#DIV/0!</v>
      </c>
      <c r="BD41" s="252" t="e">
        <f t="shared" si="83"/>
        <v>#DIV/0!</v>
      </c>
      <c r="BE41" s="252" t="e">
        <f t="shared" si="83"/>
        <v>#DIV/0!</v>
      </c>
      <c r="BF41" s="252" t="e">
        <f t="shared" si="83"/>
        <v>#DIV/0!</v>
      </c>
      <c r="BI41" s="271">
        <v>74</v>
      </c>
      <c r="BJ41" s="271">
        <v>82</v>
      </c>
      <c r="BK41" s="271">
        <v>88</v>
      </c>
      <c r="BL41" s="271">
        <v>76</v>
      </c>
      <c r="BM41" s="271">
        <v>81</v>
      </c>
      <c r="BN41" s="271">
        <v>86</v>
      </c>
      <c r="BO41" s="271">
        <v>74</v>
      </c>
      <c r="BP41" s="271">
        <v>79</v>
      </c>
      <c r="BQ41" s="271">
        <v>84</v>
      </c>
    </row>
    <row r="42" spans="1:69" s="252" customFormat="1" outlineLevel="1" collapsed="1">
      <c r="A42" s="252">
        <f t="shared" ca="1" si="31"/>
        <v>32</v>
      </c>
      <c r="B42" s="272" t="s">
        <v>1683</v>
      </c>
      <c r="C42" s="273" t="e">
        <f t="shared" si="70"/>
        <v>#DIV/0!</v>
      </c>
      <c r="D42" s="273" t="e">
        <f t="shared" si="70"/>
        <v>#DIV/0!</v>
      </c>
      <c r="E42" s="273" t="e">
        <f t="shared" si="70"/>
        <v>#DIV/0!</v>
      </c>
      <c r="F42" s="273"/>
      <c r="G42" s="273"/>
      <c r="H42" s="273"/>
      <c r="I42" s="273"/>
      <c r="J42" s="273"/>
      <c r="K42" s="273"/>
      <c r="L42" s="273"/>
      <c r="M42" s="273"/>
      <c r="N42" s="273"/>
      <c r="O42" s="273"/>
      <c r="P42" s="273"/>
      <c r="Q42" s="273"/>
      <c r="R42" s="273"/>
      <c r="S42" s="273"/>
      <c r="T42" s="273"/>
      <c r="U42" s="534" t="e">
        <f t="shared" si="84"/>
        <v>#DIV/0!</v>
      </c>
      <c r="V42" s="534" t="e">
        <f t="shared" si="84"/>
        <v>#DIV/0!</v>
      </c>
      <c r="W42" s="534" t="e">
        <f t="shared" si="84"/>
        <v>#DIV/0!</v>
      </c>
      <c r="X42" s="534"/>
      <c r="Y42" s="534"/>
      <c r="Z42" s="534"/>
      <c r="AA42" s="534"/>
      <c r="AB42" s="534"/>
      <c r="AC42" s="534"/>
      <c r="AD42" s="534"/>
      <c r="AE42" s="534"/>
      <c r="AF42" s="534"/>
      <c r="AG42" s="534"/>
      <c r="AH42" s="534"/>
      <c r="AI42" s="534"/>
      <c r="AJ42" s="534"/>
      <c r="AK42" s="534"/>
      <c r="AL42" s="534"/>
      <c r="AM42" s="535" t="e">
        <f t="shared" si="85"/>
        <v>#DIV/0!</v>
      </c>
      <c r="AN42" s="535" t="e">
        <f t="shared" si="85"/>
        <v>#DIV/0!</v>
      </c>
      <c r="AO42" s="535" t="e">
        <f t="shared" si="85"/>
        <v>#DIV/0!</v>
      </c>
      <c r="AP42" s="535" t="e">
        <f t="shared" si="85"/>
        <v>#DIV/0!</v>
      </c>
      <c r="AQ42" s="535" t="e">
        <f t="shared" si="85"/>
        <v>#DIV/0!</v>
      </c>
      <c r="AR42" s="535" t="e">
        <f t="shared" si="85"/>
        <v>#DIV/0!</v>
      </c>
      <c r="AS42" s="535" t="e">
        <f t="shared" si="85"/>
        <v>#DIV/0!</v>
      </c>
      <c r="AT42" s="535" t="e">
        <f t="shared" si="85"/>
        <v>#DIV/0!</v>
      </c>
      <c r="AU42" s="535" t="e">
        <f t="shared" si="85"/>
        <v>#DIV/0!</v>
      </c>
      <c r="AW42" s="252">
        <f>AW37+365</f>
        <v>1825</v>
      </c>
      <c r="AX42" s="252" t="e">
        <f t="shared" si="83"/>
        <v>#DIV/0!</v>
      </c>
      <c r="AY42" s="252" t="e">
        <f t="shared" si="83"/>
        <v>#DIV/0!</v>
      </c>
      <c r="AZ42" s="252" t="e">
        <f t="shared" si="83"/>
        <v>#DIV/0!</v>
      </c>
      <c r="BA42" s="252" t="e">
        <f t="shared" si="83"/>
        <v>#DIV/0!</v>
      </c>
      <c r="BB42" s="252" t="e">
        <f t="shared" si="83"/>
        <v>#DIV/0!</v>
      </c>
      <c r="BC42" s="252" t="e">
        <f t="shared" si="83"/>
        <v>#DIV/0!</v>
      </c>
      <c r="BD42" s="252" t="e">
        <f t="shared" si="83"/>
        <v>#DIV/0!</v>
      </c>
      <c r="BE42" s="252" t="e">
        <f t="shared" si="83"/>
        <v>#DIV/0!</v>
      </c>
      <c r="BF42" s="252" t="e">
        <f t="shared" si="83"/>
        <v>#DIV/0!</v>
      </c>
      <c r="BI42" s="271">
        <v>83</v>
      </c>
      <c r="BJ42" s="271">
        <v>91</v>
      </c>
      <c r="BK42" s="271">
        <v>97</v>
      </c>
      <c r="BL42" s="271">
        <v>85</v>
      </c>
      <c r="BM42" s="271">
        <v>90</v>
      </c>
      <c r="BN42" s="271">
        <v>95</v>
      </c>
      <c r="BO42" s="271">
        <v>83</v>
      </c>
      <c r="BP42" s="271">
        <v>88</v>
      </c>
      <c r="BQ42" s="271">
        <v>93</v>
      </c>
    </row>
    <row r="43" spans="1:69" s="252" customFormat="1" outlineLevel="1" collapsed="1">
      <c r="A43" s="252">
        <f t="shared" ca="1" si="31"/>
        <v>33</v>
      </c>
      <c r="B43" s="272" t="s">
        <v>1693</v>
      </c>
      <c r="C43" s="274" t="e">
        <f t="shared" si="45"/>
        <v>#DIV/0!</v>
      </c>
      <c r="D43" s="274" t="e">
        <f t="shared" si="45"/>
        <v>#DIV/0!</v>
      </c>
      <c r="E43" s="274" t="e">
        <f t="shared" si="45"/>
        <v>#DIV/0!</v>
      </c>
      <c r="F43" s="274"/>
      <c r="G43" s="274"/>
      <c r="H43" s="274"/>
      <c r="I43" s="274"/>
      <c r="J43" s="274"/>
      <c r="K43" s="274"/>
      <c r="L43" s="274"/>
      <c r="M43" s="274"/>
      <c r="N43" s="274"/>
      <c r="O43" s="274"/>
      <c r="P43" s="274"/>
      <c r="Q43" s="274"/>
      <c r="R43" s="274"/>
      <c r="S43" s="274"/>
      <c r="T43" s="274"/>
      <c r="U43" s="534" t="e">
        <f t="shared" si="84"/>
        <v>#DIV/0!</v>
      </c>
      <c r="V43" s="534" t="e">
        <f t="shared" si="84"/>
        <v>#DIV/0!</v>
      </c>
      <c r="W43" s="534" t="e">
        <f t="shared" si="84"/>
        <v>#DIV/0!</v>
      </c>
      <c r="X43" s="534"/>
      <c r="Y43" s="534"/>
      <c r="Z43" s="534"/>
      <c r="AA43" s="534"/>
      <c r="AB43" s="534"/>
      <c r="AC43" s="534"/>
      <c r="AD43" s="534"/>
      <c r="AE43" s="534"/>
      <c r="AF43" s="534"/>
      <c r="AG43" s="534"/>
      <c r="AH43" s="534"/>
      <c r="AI43" s="534"/>
      <c r="AJ43" s="534"/>
      <c r="AK43" s="534"/>
      <c r="AL43" s="534"/>
      <c r="AM43" s="535" t="e">
        <f t="shared" si="85"/>
        <v>#DIV/0!</v>
      </c>
      <c r="AN43" s="535" t="e">
        <f t="shared" si="85"/>
        <v>#DIV/0!</v>
      </c>
      <c r="AO43" s="535" t="e">
        <f t="shared" si="85"/>
        <v>#DIV/0!</v>
      </c>
      <c r="AP43" s="535" t="e">
        <f t="shared" si="85"/>
        <v>#DIV/0!</v>
      </c>
      <c r="AQ43" s="535" t="e">
        <f t="shared" si="85"/>
        <v>#DIV/0!</v>
      </c>
      <c r="AR43" s="535" t="e">
        <f t="shared" si="85"/>
        <v>#DIV/0!</v>
      </c>
      <c r="AS43" s="535" t="e">
        <f t="shared" si="85"/>
        <v>#DIV/0!</v>
      </c>
      <c r="AT43" s="535" t="e">
        <f t="shared" si="85"/>
        <v>#DIV/0!</v>
      </c>
      <c r="AU43" s="535" t="e">
        <f t="shared" si="85"/>
        <v>#DIV/0!</v>
      </c>
      <c r="AW43" s="252">
        <f>AW38+365</f>
        <v>1825</v>
      </c>
      <c r="AX43" s="252" t="e">
        <f t="shared" si="83"/>
        <v>#DIV/0!</v>
      </c>
      <c r="AY43" s="252" t="e">
        <f t="shared" si="83"/>
        <v>#DIV/0!</v>
      </c>
      <c r="AZ43" s="252" t="e">
        <f t="shared" si="83"/>
        <v>#DIV/0!</v>
      </c>
      <c r="BA43" s="252" t="e">
        <f t="shared" si="83"/>
        <v>#DIV/0!</v>
      </c>
      <c r="BB43" s="252" t="e">
        <f t="shared" si="83"/>
        <v>#DIV/0!</v>
      </c>
      <c r="BC43" s="252" t="e">
        <f t="shared" si="83"/>
        <v>#DIV/0!</v>
      </c>
      <c r="BD43" s="252" t="e">
        <f t="shared" si="83"/>
        <v>#DIV/0!</v>
      </c>
      <c r="BE43" s="252" t="e">
        <f t="shared" si="83"/>
        <v>#DIV/0!</v>
      </c>
      <c r="BF43" s="252" t="e">
        <f t="shared" si="83"/>
        <v>#DIV/0!</v>
      </c>
      <c r="BI43" s="271">
        <v>99</v>
      </c>
      <c r="BJ43" s="271">
        <v>107</v>
      </c>
      <c r="BK43" s="271">
        <v>113</v>
      </c>
      <c r="BL43" s="271">
        <v>101</v>
      </c>
      <c r="BM43" s="271">
        <v>106</v>
      </c>
      <c r="BN43" s="271">
        <v>111</v>
      </c>
      <c r="BO43" s="271">
        <v>99</v>
      </c>
      <c r="BP43" s="271">
        <v>104</v>
      </c>
      <c r="BQ43" s="271">
        <v>109</v>
      </c>
    </row>
    <row r="44" spans="1:69" outlineLevel="1">
      <c r="B44" s="282"/>
      <c r="C44" s="283" t="s">
        <v>575</v>
      </c>
      <c r="D44" s="284"/>
      <c r="E44" s="285"/>
      <c r="F44" s="283" t="s">
        <v>1117</v>
      </c>
      <c r="G44" s="283"/>
      <c r="H44" s="31"/>
      <c r="I44" s="31"/>
      <c r="J44" s="31"/>
      <c r="K44" s="31"/>
      <c r="L44" s="31"/>
      <c r="M44" s="31"/>
      <c r="N44" s="31"/>
      <c r="O44" s="31"/>
      <c r="P44" s="31"/>
      <c r="Q44" s="31"/>
      <c r="R44" s="31"/>
      <c r="S44" s="31"/>
      <c r="T44" s="31"/>
    </row>
    <row r="45" spans="1:69" outlineLevel="1">
      <c r="B45" s="286" t="s">
        <v>1141</v>
      </c>
      <c r="C45" s="287">
        <v>2</v>
      </c>
      <c r="D45" s="287">
        <v>24</v>
      </c>
      <c r="E45" s="252"/>
      <c r="F45" s="288">
        <f>i.TOLoffset_r1*6</f>
        <v>12</v>
      </c>
      <c r="G45" s="288">
        <f>i.TOLoffset_r2*6</f>
        <v>144</v>
      </c>
      <c r="H45" s="31"/>
      <c r="I45" s="31"/>
      <c r="J45" s="31"/>
      <c r="K45" s="31"/>
      <c r="L45" s="31"/>
      <c r="M45" s="31"/>
      <c r="N45" s="31"/>
      <c r="O45" s="31"/>
      <c r="P45" s="31"/>
      <c r="Q45" s="31"/>
      <c r="R45" s="31"/>
      <c r="S45" s="31"/>
      <c r="T45" s="31"/>
    </row>
    <row r="46" spans="1:69" collapsed="1"/>
    <row r="53" spans="1:43">
      <c r="A53" s="184" t="s">
        <v>947</v>
      </c>
    </row>
    <row r="54" spans="1:43" ht="16.5" outlineLevel="1">
      <c r="B54" s="61" t="s">
        <v>676</v>
      </c>
      <c r="C54" s="64"/>
      <c r="D54" s="64"/>
      <c r="E54" s="64"/>
      <c r="F54" s="64"/>
      <c r="G54" s="64"/>
      <c r="H54" s="64"/>
      <c r="I54" s="64"/>
      <c r="J54" s="64"/>
      <c r="K54" s="64"/>
      <c r="L54" s="64"/>
      <c r="M54" s="63" t="s">
        <v>634</v>
      </c>
      <c r="N54" s="63"/>
      <c r="O54" s="63"/>
      <c r="P54" s="63"/>
      <c r="Q54" s="63"/>
      <c r="R54" s="63"/>
      <c r="S54" s="63"/>
      <c r="T54" s="63"/>
      <c r="U54" s="63"/>
      <c r="V54" s="63"/>
      <c r="W54" s="63" t="s">
        <v>635</v>
      </c>
      <c r="X54" s="63"/>
      <c r="Y54" s="63"/>
      <c r="Z54" s="63"/>
      <c r="AA54" s="63"/>
      <c r="AB54" s="63"/>
      <c r="AC54" s="63"/>
      <c r="AD54" s="63"/>
      <c r="AE54" s="63"/>
      <c r="AF54" s="63"/>
      <c r="AG54" s="63" t="s">
        <v>675</v>
      </c>
      <c r="AH54" s="63"/>
      <c r="AI54" s="63"/>
      <c r="AJ54" s="63"/>
      <c r="AK54" s="63"/>
      <c r="AL54" s="63"/>
      <c r="AM54" s="63"/>
      <c r="AN54" s="63"/>
      <c r="AO54" s="63"/>
      <c r="AP54" s="63"/>
      <c r="AQ54" s="62"/>
    </row>
    <row r="55" spans="1:43" ht="36" outlineLevel="1">
      <c r="B55" s="61"/>
      <c r="C55" s="64" t="s">
        <v>677</v>
      </c>
      <c r="D55" s="64" t="s">
        <v>678</v>
      </c>
      <c r="E55" s="64" t="s">
        <v>679</v>
      </c>
      <c r="F55" s="64" t="s">
        <v>794</v>
      </c>
      <c r="G55" s="64" t="s">
        <v>795</v>
      </c>
      <c r="H55" s="64" t="s">
        <v>680</v>
      </c>
      <c r="I55" s="64" t="s">
        <v>681</v>
      </c>
      <c r="J55" s="64" t="s">
        <v>682</v>
      </c>
      <c r="K55" s="64" t="s">
        <v>682</v>
      </c>
      <c r="L55" s="64" t="s">
        <v>682</v>
      </c>
      <c r="M55" s="64" t="s">
        <v>677</v>
      </c>
      <c r="N55" s="64" t="s">
        <v>678</v>
      </c>
      <c r="O55" s="64" t="s">
        <v>679</v>
      </c>
      <c r="P55" s="64" t="s">
        <v>794</v>
      </c>
      <c r="Q55" s="64" t="s">
        <v>795</v>
      </c>
      <c r="R55" s="64" t="s">
        <v>680</v>
      </c>
      <c r="S55" s="64" t="s">
        <v>681</v>
      </c>
      <c r="T55" s="64" t="s">
        <v>682</v>
      </c>
      <c r="U55" s="64" t="s">
        <v>682</v>
      </c>
      <c r="V55" s="64" t="s">
        <v>682</v>
      </c>
      <c r="W55" s="64" t="s">
        <v>677</v>
      </c>
      <c r="X55" s="64" t="s">
        <v>678</v>
      </c>
      <c r="Y55" s="64" t="s">
        <v>679</v>
      </c>
      <c r="Z55" s="64" t="s">
        <v>794</v>
      </c>
      <c r="AA55" s="64" t="s">
        <v>795</v>
      </c>
      <c r="AB55" s="64" t="s">
        <v>680</v>
      </c>
      <c r="AC55" s="64" t="s">
        <v>681</v>
      </c>
      <c r="AD55" s="64" t="s">
        <v>682</v>
      </c>
      <c r="AE55" s="64" t="s">
        <v>682</v>
      </c>
      <c r="AF55" s="64" t="s">
        <v>682</v>
      </c>
      <c r="AG55" s="64" t="s">
        <v>677</v>
      </c>
      <c r="AH55" s="64" t="s">
        <v>678</v>
      </c>
      <c r="AI55" s="64" t="s">
        <v>679</v>
      </c>
      <c r="AJ55" s="64" t="s">
        <v>794</v>
      </c>
      <c r="AK55" s="64" t="s">
        <v>795</v>
      </c>
      <c r="AL55" s="64" t="s">
        <v>680</v>
      </c>
      <c r="AM55" s="64" t="s">
        <v>681</v>
      </c>
      <c r="AN55" s="64" t="s">
        <v>682</v>
      </c>
      <c r="AO55" s="64" t="s">
        <v>682</v>
      </c>
      <c r="AP55" s="64" t="s">
        <v>682</v>
      </c>
      <c r="AQ55" s="62"/>
    </row>
    <row r="56" spans="1:43" outlineLevel="1">
      <c r="B56" s="50" t="s">
        <v>734</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573</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401</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735</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573</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401</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1258</v>
      </c>
      <c r="C63" s="21">
        <v>0</v>
      </c>
      <c r="D63" s="21">
        <v>1</v>
      </c>
      <c r="E63" s="21">
        <v>2</v>
      </c>
      <c r="F63" s="21">
        <v>3</v>
      </c>
      <c r="G63" s="21">
        <v>4</v>
      </c>
      <c r="H63" s="21">
        <v>5</v>
      </c>
      <c r="I63" s="21">
        <v>6</v>
      </c>
      <c r="J63" s="21"/>
    </row>
    <row r="64" spans="1:43" outlineLevel="1">
      <c r="C64" s="21" t="s">
        <v>1251</v>
      </c>
      <c r="D64" s="21" t="s">
        <v>1252</v>
      </c>
      <c r="E64" s="21" t="s">
        <v>1253</v>
      </c>
      <c r="F64" s="21" t="s">
        <v>1254</v>
      </c>
      <c r="G64" s="21" t="s">
        <v>1255</v>
      </c>
      <c r="H64" s="21" t="s">
        <v>1256</v>
      </c>
      <c r="I64" s="21" t="s">
        <v>1257</v>
      </c>
      <c r="M64" s="21" t="s">
        <v>1251</v>
      </c>
      <c r="N64" s="21" t="s">
        <v>1252</v>
      </c>
      <c r="O64" s="21" t="s">
        <v>1253</v>
      </c>
      <c r="P64" s="21" t="s">
        <v>1254</v>
      </c>
      <c r="Q64" s="21" t="s">
        <v>1255</v>
      </c>
      <c r="R64" s="21" t="s">
        <v>1256</v>
      </c>
      <c r="S64" s="21" t="s">
        <v>1257</v>
      </c>
      <c r="W64" s="21" t="s">
        <v>1251</v>
      </c>
      <c r="X64" s="21" t="s">
        <v>1252</v>
      </c>
      <c r="Y64" s="21" t="s">
        <v>1253</v>
      </c>
      <c r="Z64" s="21" t="s">
        <v>1254</v>
      </c>
      <c r="AA64" s="21" t="s">
        <v>1255</v>
      </c>
      <c r="AB64" s="21" t="s">
        <v>1256</v>
      </c>
      <c r="AC64" s="21" t="s">
        <v>1257</v>
      </c>
      <c r="AG64" s="21" t="s">
        <v>1251</v>
      </c>
      <c r="AH64" s="21" t="s">
        <v>1252</v>
      </c>
      <c r="AI64" s="21" t="s">
        <v>1253</v>
      </c>
      <c r="AJ64" s="21" t="s">
        <v>1254</v>
      </c>
      <c r="AK64" s="21" t="s">
        <v>1255</v>
      </c>
      <c r="AL64" s="21" t="s">
        <v>1256</v>
      </c>
      <c r="AM64" s="21" t="s">
        <v>1257</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1396</v>
      </c>
      <c r="E67" t="s">
        <v>936</v>
      </c>
      <c r="F67" t="s">
        <v>1816</v>
      </c>
      <c r="G67" t="s">
        <v>1817</v>
      </c>
    </row>
    <row r="68" spans="1:39" outlineLevel="1">
      <c r="B68" s="29" t="s">
        <v>1397</v>
      </c>
      <c r="C68">
        <f>INDEX(E68:G68,1,d.Region)</f>
        <v>0</v>
      </c>
    </row>
    <row r="70" spans="1:39">
      <c r="A70" s="16" t="s">
        <v>1021</v>
      </c>
    </row>
    <row r="71" spans="1:39" ht="118.5" outlineLevel="1">
      <c r="B71" s="21" t="s">
        <v>420</v>
      </c>
      <c r="C71" s="27" t="s">
        <v>288</v>
      </c>
      <c r="D71" s="27" t="s">
        <v>287</v>
      </c>
      <c r="E71" s="27" t="s">
        <v>288</v>
      </c>
      <c r="F71" s="27" t="s">
        <v>287</v>
      </c>
      <c r="G71" s="27" t="s">
        <v>363</v>
      </c>
      <c r="H71" s="27" t="s">
        <v>364</v>
      </c>
      <c r="I71" s="27" t="s">
        <v>397</v>
      </c>
      <c r="J71" s="168" t="s">
        <v>379</v>
      </c>
      <c r="L71" s="168" t="s">
        <v>408</v>
      </c>
      <c r="M71" s="168" t="s">
        <v>408</v>
      </c>
      <c r="N71" s="168" t="s">
        <v>408</v>
      </c>
      <c r="O71" s="202" t="s">
        <v>931</v>
      </c>
      <c r="P71" s="202"/>
      <c r="Q71" s="202"/>
      <c r="R71" s="202"/>
      <c r="S71" s="167"/>
      <c r="T71" s="167"/>
      <c r="U71" s="167"/>
      <c r="V71" s="167"/>
      <c r="W71" s="167"/>
      <c r="X71" s="167"/>
      <c r="Y71" s="167"/>
      <c r="Z71" s="167"/>
      <c r="AA71" s="167"/>
      <c r="AB71" s="167"/>
      <c r="AC71" s="167"/>
      <c r="AD71" s="167"/>
    </row>
    <row r="72" spans="1:39" outlineLevel="1">
      <c r="C72" s="31"/>
      <c r="D72" s="31"/>
      <c r="E72" s="31"/>
      <c r="F72" s="31"/>
      <c r="G72" s="31"/>
      <c r="H72" s="31"/>
      <c r="I72" s="31"/>
      <c r="O72" s="149" t="s">
        <v>908</v>
      </c>
      <c r="P72" s="149"/>
      <c r="Q72" s="149"/>
      <c r="R72" s="149"/>
      <c r="S72" s="149" t="s">
        <v>908</v>
      </c>
      <c r="T72" s="149"/>
      <c r="U72" s="149"/>
      <c r="V72" s="149"/>
      <c r="W72" s="149" t="s">
        <v>908</v>
      </c>
      <c r="X72" s="149"/>
      <c r="Y72" s="149"/>
      <c r="Z72" s="149"/>
      <c r="AA72" s="149" t="s">
        <v>908</v>
      </c>
      <c r="AB72" s="149"/>
      <c r="AC72" s="149"/>
      <c r="AD72" s="149"/>
    </row>
    <row r="73" spans="1:39" outlineLevel="1">
      <c r="C73" s="31"/>
      <c r="D73" s="31"/>
      <c r="E73" s="31"/>
      <c r="F73" s="31"/>
      <c r="G73" s="31"/>
      <c r="H73" s="31"/>
      <c r="I73" s="31"/>
      <c r="J73" s="203" t="s">
        <v>516</v>
      </c>
      <c r="L73" s="204" t="s">
        <v>636</v>
      </c>
      <c r="M73" s="204" t="s">
        <v>637</v>
      </c>
      <c r="N73" s="204" t="s">
        <v>638</v>
      </c>
      <c r="O73" s="147">
        <v>1</v>
      </c>
      <c r="P73" s="147">
        <v>2</v>
      </c>
      <c r="Q73" s="147">
        <v>3</v>
      </c>
      <c r="R73" s="147">
        <v>4</v>
      </c>
      <c r="S73" s="48" t="s">
        <v>932</v>
      </c>
      <c r="T73" s="48" t="s">
        <v>933</v>
      </c>
      <c r="U73" s="48" t="s">
        <v>934</v>
      </c>
      <c r="V73" s="48" t="s">
        <v>966</v>
      </c>
      <c r="W73" s="48" t="s">
        <v>932</v>
      </c>
      <c r="X73" s="48" t="s">
        <v>933</v>
      </c>
      <c r="Y73" s="48" t="s">
        <v>934</v>
      </c>
      <c r="Z73" s="48" t="s">
        <v>966</v>
      </c>
      <c r="AA73" s="48" t="s">
        <v>932</v>
      </c>
      <c r="AB73" s="48" t="s">
        <v>933</v>
      </c>
      <c r="AC73" s="48" t="s">
        <v>934</v>
      </c>
      <c r="AD73" s="48" t="s">
        <v>966</v>
      </c>
    </row>
    <row r="74" spans="1:39" outlineLevel="1">
      <c r="A74" s="21">
        <v>1</v>
      </c>
      <c r="B74" s="45" t="s">
        <v>528</v>
      </c>
      <c r="C74" s="36" t="s">
        <v>34</v>
      </c>
      <c r="D74" s="36" t="s">
        <v>34</v>
      </c>
      <c r="E74" s="36" t="s">
        <v>34</v>
      </c>
      <c r="F74" s="36" t="s">
        <v>34</v>
      </c>
      <c r="G74" s="36" t="s">
        <v>34</v>
      </c>
      <c r="H74" s="36" t="s">
        <v>34</v>
      </c>
      <c r="I74" s="38" t="s">
        <v>34</v>
      </c>
      <c r="J74" s="167"/>
      <c r="L74" s="167">
        <v>0</v>
      </c>
      <c r="M74" s="205">
        <f>L74</f>
        <v>0</v>
      </c>
      <c r="N74" s="205">
        <f>M74</f>
        <v>0</v>
      </c>
      <c r="O74" s="189">
        <v>0</v>
      </c>
      <c r="P74" s="189">
        <v>0.5</v>
      </c>
      <c r="Q74" s="189">
        <v>0.5</v>
      </c>
      <c r="R74" s="189">
        <v>1</v>
      </c>
      <c r="T74" s="143"/>
    </row>
    <row r="75" spans="1:39" outlineLevel="1">
      <c r="A75" s="21">
        <v>2</v>
      </c>
      <c r="B75" s="46" t="s">
        <v>529</v>
      </c>
      <c r="C75" s="35" t="s">
        <v>34</v>
      </c>
      <c r="D75" s="35" t="b">
        <v>1</v>
      </c>
      <c r="E75" s="35" t="s">
        <v>34</v>
      </c>
      <c r="F75" s="35" t="b">
        <v>1</v>
      </c>
      <c r="G75" s="35" t="s">
        <v>34</v>
      </c>
      <c r="H75" s="35" t="s">
        <v>34</v>
      </c>
      <c r="I75" s="39" t="str">
        <f ca="1">OFFSET(I75,-1,0)</f>
        <v>-</v>
      </c>
      <c r="J75" s="167"/>
      <c r="L75" s="167">
        <v>0</v>
      </c>
      <c r="M75" s="205">
        <f t="shared" ref="M75:N77" si="88">L75</f>
        <v>0</v>
      </c>
      <c r="N75" s="205">
        <f t="shared" si="88"/>
        <v>0</v>
      </c>
      <c r="O75" s="193">
        <f t="shared" ref="O75:R77" ca="1" si="89">OFFSET(O75,-1,0)</f>
        <v>0</v>
      </c>
      <c r="P75" s="193">
        <f t="shared" ca="1" si="89"/>
        <v>0.5</v>
      </c>
      <c r="Q75" s="193">
        <f t="shared" ca="1" si="89"/>
        <v>0.5</v>
      </c>
      <c r="R75" s="193">
        <f t="shared" ca="1" si="89"/>
        <v>1</v>
      </c>
    </row>
    <row r="76" spans="1:39" outlineLevel="1">
      <c r="A76" s="21">
        <v>3</v>
      </c>
      <c r="B76" s="46" t="s">
        <v>530</v>
      </c>
      <c r="C76" s="35" t="b">
        <v>1</v>
      </c>
      <c r="D76" s="35" t="s">
        <v>34</v>
      </c>
      <c r="E76" s="35" t="b">
        <v>1</v>
      </c>
      <c r="F76" s="35" t="s">
        <v>34</v>
      </c>
      <c r="G76" s="35" t="s">
        <v>34</v>
      </c>
      <c r="H76" s="35" t="s">
        <v>34</v>
      </c>
      <c r="I76" s="39" t="str">
        <f ca="1">OFFSET(I76,-1,0)</f>
        <v>-</v>
      </c>
      <c r="J76" s="198">
        <f>1.25*J77</f>
        <v>1.2500000000000001E-2</v>
      </c>
      <c r="L76" s="206">
        <f>1.25*M77</f>
        <v>6.25E-2</v>
      </c>
      <c r="M76" s="205">
        <f t="shared" si="88"/>
        <v>6.25E-2</v>
      </c>
      <c r="N76" s="205">
        <f t="shared" si="88"/>
        <v>6.25E-2</v>
      </c>
      <c r="O76" s="193">
        <f t="shared" ca="1" si="89"/>
        <v>0</v>
      </c>
      <c r="P76" s="193">
        <f t="shared" ca="1" si="89"/>
        <v>0.5</v>
      </c>
      <c r="Q76" s="193">
        <f t="shared" ca="1" si="89"/>
        <v>0.5</v>
      </c>
      <c r="R76" s="193">
        <f t="shared" ca="1" si="89"/>
        <v>1</v>
      </c>
    </row>
    <row r="77" spans="1:39" outlineLevel="1">
      <c r="A77" s="21">
        <v>4</v>
      </c>
      <c r="B77" s="47" t="s">
        <v>531</v>
      </c>
      <c r="C77" s="37" t="s">
        <v>34</v>
      </c>
      <c r="D77" s="37" t="s">
        <v>34</v>
      </c>
      <c r="E77" s="37" t="s">
        <v>34</v>
      </c>
      <c r="F77" s="37" t="s">
        <v>34</v>
      </c>
      <c r="G77" s="37" t="b">
        <v>1</v>
      </c>
      <c r="H77" s="35" t="s">
        <v>34</v>
      </c>
      <c r="I77" s="40" t="str">
        <f ca="1">OFFSET(I77,-1,0)</f>
        <v>-</v>
      </c>
      <c r="J77" s="198">
        <v>0.01</v>
      </c>
      <c r="L77" s="167">
        <v>0</v>
      </c>
      <c r="M77" s="198">
        <v>0.05</v>
      </c>
      <c r="N77" s="205">
        <f t="shared" si="88"/>
        <v>0.05</v>
      </c>
      <c r="O77" s="197">
        <f t="shared" ca="1" si="89"/>
        <v>0</v>
      </c>
      <c r="P77" s="197">
        <f t="shared" ca="1" si="89"/>
        <v>0.5</v>
      </c>
      <c r="Q77" s="197">
        <f t="shared" ca="1" si="89"/>
        <v>0.5</v>
      </c>
      <c r="R77" s="197">
        <f t="shared" ca="1" si="89"/>
        <v>1</v>
      </c>
    </row>
    <row r="78" spans="1:39" outlineLevel="1">
      <c r="A78" s="175">
        <v>5</v>
      </c>
      <c r="B78" s="186" t="s">
        <v>532</v>
      </c>
      <c r="C78" s="187" t="str">
        <f t="shared" ref="C78:H81" si="90">C74</f>
        <v>-</v>
      </c>
      <c r="D78" s="187" t="str">
        <f t="shared" si="90"/>
        <v>-</v>
      </c>
      <c r="E78" s="187" t="str">
        <f t="shared" si="90"/>
        <v>-</v>
      </c>
      <c r="F78" s="187" t="str">
        <f t="shared" si="90"/>
        <v>-</v>
      </c>
      <c r="G78" s="187" t="str">
        <f t="shared" si="90"/>
        <v>-</v>
      </c>
      <c r="H78" s="188" t="str">
        <f t="shared" si="90"/>
        <v>-</v>
      </c>
      <c r="I78" s="189">
        <v>0</v>
      </c>
      <c r="J78" s="190">
        <f>J74</f>
        <v>0</v>
      </c>
      <c r="L78" s="190">
        <f t="shared" ref="L78:N85" si="91">L74</f>
        <v>0</v>
      </c>
      <c r="M78" s="190">
        <f t="shared" si="91"/>
        <v>0</v>
      </c>
      <c r="N78" s="190">
        <f t="shared" si="91"/>
        <v>0</v>
      </c>
      <c r="O78" s="167"/>
      <c r="P78" s="167"/>
      <c r="Q78" s="167"/>
      <c r="R78" s="167"/>
      <c r="S78" s="167"/>
      <c r="T78" s="167"/>
      <c r="U78" s="167"/>
      <c r="V78" s="167"/>
      <c r="W78" s="167"/>
    </row>
    <row r="79" spans="1:39" outlineLevel="1">
      <c r="A79" s="175">
        <v>6</v>
      </c>
      <c r="B79" s="186" t="s">
        <v>421</v>
      </c>
      <c r="C79" s="191" t="str">
        <f t="shared" si="90"/>
        <v>-</v>
      </c>
      <c r="D79" s="191" t="b">
        <f t="shared" si="90"/>
        <v>1</v>
      </c>
      <c r="E79" s="191" t="str">
        <f t="shared" si="90"/>
        <v>-</v>
      </c>
      <c r="F79" s="191" t="b">
        <f t="shared" si="90"/>
        <v>1</v>
      </c>
      <c r="G79" s="191" t="str">
        <f t="shared" si="90"/>
        <v>-</v>
      </c>
      <c r="H79" s="192" t="str">
        <f t="shared" si="90"/>
        <v>-</v>
      </c>
      <c r="I79" s="193">
        <f ca="1">OFFSET(I79,-1,0)</f>
        <v>0</v>
      </c>
      <c r="J79" s="190">
        <f>J75</f>
        <v>0</v>
      </c>
      <c r="L79" s="190">
        <f t="shared" si="91"/>
        <v>0</v>
      </c>
      <c r="M79" s="190">
        <f t="shared" si="91"/>
        <v>0</v>
      </c>
      <c r="N79" s="190">
        <f t="shared" si="91"/>
        <v>0</v>
      </c>
      <c r="O79" s="167"/>
      <c r="P79" s="167"/>
      <c r="Q79" s="167"/>
      <c r="R79" s="167"/>
      <c r="S79" s="167"/>
      <c r="T79" s="167"/>
      <c r="U79" s="167"/>
      <c r="V79" s="167"/>
      <c r="W79" s="167"/>
    </row>
    <row r="80" spans="1:39" outlineLevel="1">
      <c r="A80" s="175">
        <v>7</v>
      </c>
      <c r="B80" s="186" t="s">
        <v>422</v>
      </c>
      <c r="C80" s="191" t="b">
        <f t="shared" si="90"/>
        <v>1</v>
      </c>
      <c r="D80" s="191" t="str">
        <f t="shared" si="90"/>
        <v>-</v>
      </c>
      <c r="E80" s="191" t="b">
        <f t="shared" si="90"/>
        <v>1</v>
      </c>
      <c r="F80" s="191" t="str">
        <f t="shared" si="90"/>
        <v>-</v>
      </c>
      <c r="G80" s="191" t="str">
        <f t="shared" si="90"/>
        <v>-</v>
      </c>
      <c r="H80" s="192" t="str">
        <f t="shared" si="90"/>
        <v>-</v>
      </c>
      <c r="I80" s="193">
        <f ca="1">OFFSET(I80,-1,0)</f>
        <v>0</v>
      </c>
      <c r="J80" s="190">
        <f>J76</f>
        <v>1.2500000000000001E-2</v>
      </c>
      <c r="L80" s="190">
        <f t="shared" si="91"/>
        <v>6.25E-2</v>
      </c>
      <c r="M80" s="190">
        <f t="shared" si="91"/>
        <v>6.25E-2</v>
      </c>
      <c r="N80" s="190">
        <f t="shared" si="91"/>
        <v>6.25E-2</v>
      </c>
      <c r="O80" s="167"/>
      <c r="P80" s="167"/>
      <c r="Q80" s="167"/>
      <c r="R80" s="167"/>
      <c r="S80" s="167"/>
      <c r="T80" s="167"/>
      <c r="U80" s="167"/>
      <c r="V80" s="167"/>
      <c r="W80" s="167"/>
    </row>
    <row r="81" spans="1:30" outlineLevel="1">
      <c r="A81" s="175">
        <v>8</v>
      </c>
      <c r="B81" s="194" t="s">
        <v>423</v>
      </c>
      <c r="C81" s="195" t="str">
        <f t="shared" si="90"/>
        <v>-</v>
      </c>
      <c r="D81" s="195" t="str">
        <f t="shared" si="90"/>
        <v>-</v>
      </c>
      <c r="E81" s="195" t="str">
        <f t="shared" si="90"/>
        <v>-</v>
      </c>
      <c r="F81" s="195" t="str">
        <f t="shared" si="90"/>
        <v>-</v>
      </c>
      <c r="G81" s="195" t="b">
        <f t="shared" si="90"/>
        <v>1</v>
      </c>
      <c r="H81" s="196" t="str">
        <f t="shared" si="90"/>
        <v>-</v>
      </c>
      <c r="I81" s="197">
        <f ca="1">OFFSET(I81,-1,0)</f>
        <v>0</v>
      </c>
      <c r="J81" s="190">
        <f>J77</f>
        <v>0.01</v>
      </c>
      <c r="L81" s="190">
        <f t="shared" si="91"/>
        <v>0</v>
      </c>
      <c r="M81" s="190">
        <f t="shared" si="91"/>
        <v>0.05</v>
      </c>
      <c r="N81" s="190">
        <f t="shared" si="91"/>
        <v>0.05</v>
      </c>
      <c r="O81" s="167"/>
      <c r="P81" s="167"/>
      <c r="Q81" s="167"/>
      <c r="R81" s="167"/>
      <c r="S81" s="167"/>
      <c r="T81" s="167"/>
      <c r="U81" s="167"/>
      <c r="V81" s="167"/>
      <c r="W81" s="167"/>
    </row>
    <row r="82" spans="1:30" outlineLevel="1">
      <c r="A82" s="175">
        <v>9</v>
      </c>
      <c r="B82" s="186" t="s">
        <v>533</v>
      </c>
      <c r="C82" s="191" t="str">
        <f t="shared" ref="C82:D89" si="92">C78</f>
        <v>-</v>
      </c>
      <c r="D82" s="191" t="str">
        <f t="shared" si="92"/>
        <v>-</v>
      </c>
      <c r="E82" s="191" t="str">
        <f t="shared" ref="E82:F82" si="93">E78</f>
        <v>-</v>
      </c>
      <c r="F82" s="191" t="str">
        <f t="shared" si="93"/>
        <v>-</v>
      </c>
      <c r="G82" s="191" t="str">
        <f t="shared" ref="G82:H89" si="94">G78</f>
        <v>-</v>
      </c>
      <c r="H82" s="192" t="str">
        <f t="shared" si="94"/>
        <v>-</v>
      </c>
      <c r="I82" s="189">
        <v>0.92</v>
      </c>
      <c r="J82" s="190">
        <f t="shared" ref="J82:J85" si="95">J78</f>
        <v>0</v>
      </c>
      <c r="L82" s="190">
        <f t="shared" si="91"/>
        <v>0</v>
      </c>
      <c r="M82" s="190">
        <f t="shared" si="91"/>
        <v>0</v>
      </c>
      <c r="N82" s="190">
        <f t="shared" si="91"/>
        <v>0</v>
      </c>
      <c r="O82" s="167"/>
      <c r="P82" s="167"/>
      <c r="Q82" s="167"/>
      <c r="R82" s="167"/>
      <c r="S82" s="167"/>
      <c r="T82" s="167"/>
      <c r="U82" s="167"/>
      <c r="V82" s="167"/>
      <c r="W82" s="167"/>
    </row>
    <row r="83" spans="1:30" outlineLevel="1">
      <c r="A83" s="175">
        <v>10</v>
      </c>
      <c r="B83" s="186" t="s">
        <v>424</v>
      </c>
      <c r="C83" s="191" t="str">
        <f t="shared" si="92"/>
        <v>-</v>
      </c>
      <c r="D83" s="191" t="b">
        <f t="shared" si="92"/>
        <v>1</v>
      </c>
      <c r="E83" s="191" t="str">
        <f t="shared" ref="E83:F83" si="96">E79</f>
        <v>-</v>
      </c>
      <c r="F83" s="191" t="b">
        <f t="shared" si="96"/>
        <v>1</v>
      </c>
      <c r="G83" s="191" t="str">
        <f t="shared" si="94"/>
        <v>-</v>
      </c>
      <c r="H83" s="192" t="str">
        <f t="shared" si="94"/>
        <v>-</v>
      </c>
      <c r="I83" s="193">
        <f ca="1">OFFSET(I83,-1,0)</f>
        <v>0.92</v>
      </c>
      <c r="J83" s="190">
        <f t="shared" si="95"/>
        <v>0</v>
      </c>
      <c r="L83" s="190">
        <f t="shared" si="91"/>
        <v>0</v>
      </c>
      <c r="M83" s="190">
        <f t="shared" si="91"/>
        <v>0</v>
      </c>
      <c r="N83" s="190">
        <f t="shared" si="91"/>
        <v>0</v>
      </c>
      <c r="O83" s="167"/>
      <c r="P83" s="167"/>
      <c r="Q83" s="167"/>
      <c r="R83" s="167"/>
      <c r="S83" s="167"/>
      <c r="T83" s="167"/>
      <c r="U83" s="167"/>
      <c r="V83" s="167"/>
      <c r="W83" s="167"/>
    </row>
    <row r="84" spans="1:30" outlineLevel="1">
      <c r="A84" s="175">
        <v>11</v>
      </c>
      <c r="B84" s="186" t="s">
        <v>425</v>
      </c>
      <c r="C84" s="191" t="b">
        <f t="shared" si="92"/>
        <v>1</v>
      </c>
      <c r="D84" s="191" t="str">
        <f t="shared" si="92"/>
        <v>-</v>
      </c>
      <c r="E84" s="191" t="b">
        <f t="shared" ref="E84:F84" si="97">E80</f>
        <v>1</v>
      </c>
      <c r="F84" s="191" t="str">
        <f t="shared" si="97"/>
        <v>-</v>
      </c>
      <c r="G84" s="191" t="str">
        <f t="shared" si="94"/>
        <v>-</v>
      </c>
      <c r="H84" s="192" t="str">
        <f t="shared" si="94"/>
        <v>-</v>
      </c>
      <c r="I84" s="193">
        <f ca="1">OFFSET(I84,-1,0)</f>
        <v>0.92</v>
      </c>
      <c r="J84" s="190">
        <f t="shared" si="95"/>
        <v>1.2500000000000001E-2</v>
      </c>
      <c r="L84" s="190">
        <f t="shared" si="91"/>
        <v>6.25E-2</v>
      </c>
      <c r="M84" s="190">
        <f t="shared" si="91"/>
        <v>6.25E-2</v>
      </c>
      <c r="N84" s="190">
        <f t="shared" si="91"/>
        <v>6.25E-2</v>
      </c>
      <c r="O84" s="167"/>
      <c r="P84" s="167"/>
      <c r="Q84" s="167"/>
      <c r="R84" s="167"/>
      <c r="S84" s="167"/>
      <c r="T84" s="167"/>
      <c r="U84" s="167"/>
      <c r="V84" s="167"/>
      <c r="W84" s="167"/>
    </row>
    <row r="85" spans="1:30" outlineLevel="1">
      <c r="A85" s="175">
        <v>12</v>
      </c>
      <c r="B85" s="194" t="s">
        <v>426</v>
      </c>
      <c r="C85" s="195" t="str">
        <f t="shared" si="92"/>
        <v>-</v>
      </c>
      <c r="D85" s="195" t="str">
        <f t="shared" si="92"/>
        <v>-</v>
      </c>
      <c r="E85" s="195" t="str">
        <f t="shared" ref="E85:F85" si="98">E81</f>
        <v>-</v>
      </c>
      <c r="F85" s="195" t="str">
        <f t="shared" si="98"/>
        <v>-</v>
      </c>
      <c r="G85" s="195" t="b">
        <f t="shared" si="94"/>
        <v>1</v>
      </c>
      <c r="H85" s="196" t="str">
        <f t="shared" si="94"/>
        <v>-</v>
      </c>
      <c r="I85" s="197">
        <f ca="1">OFFSET(I85,-1,0)</f>
        <v>0.92</v>
      </c>
      <c r="J85" s="190">
        <f t="shared" si="95"/>
        <v>0.01</v>
      </c>
      <c r="L85" s="190">
        <f t="shared" si="91"/>
        <v>0</v>
      </c>
      <c r="M85" s="190">
        <f t="shared" si="91"/>
        <v>0.05</v>
      </c>
      <c r="N85" s="190">
        <f t="shared" si="91"/>
        <v>0.05</v>
      </c>
      <c r="O85" s="167"/>
      <c r="P85" s="167"/>
      <c r="Q85" s="167"/>
      <c r="R85" s="167"/>
      <c r="S85" s="167"/>
      <c r="T85" s="167"/>
      <c r="U85" s="167"/>
      <c r="V85" s="167"/>
      <c r="W85" s="167"/>
    </row>
    <row r="86" spans="1:30" outlineLevel="1">
      <c r="A86" s="175">
        <v>5</v>
      </c>
      <c r="B86" s="186" t="s">
        <v>534</v>
      </c>
      <c r="C86" s="191" t="str">
        <f t="shared" si="92"/>
        <v>-</v>
      </c>
      <c r="D86" s="191" t="str">
        <f t="shared" si="92"/>
        <v>-</v>
      </c>
      <c r="E86" s="191" t="str">
        <f t="shared" ref="E86:F86" si="99">E82</f>
        <v>-</v>
      </c>
      <c r="F86" s="191" t="str">
        <f t="shared" si="99"/>
        <v>-</v>
      </c>
      <c r="G86" s="191" t="str">
        <f t="shared" si="94"/>
        <v>-</v>
      </c>
      <c r="H86" s="192" t="str">
        <f t="shared" si="94"/>
        <v>-</v>
      </c>
      <c r="I86" s="189">
        <v>0.5</v>
      </c>
      <c r="J86" s="198">
        <v>0.01</v>
      </c>
      <c r="L86" s="190">
        <f t="shared" ref="L86:M89" si="100">L74</f>
        <v>0</v>
      </c>
      <c r="M86" s="190">
        <f t="shared" si="100"/>
        <v>0</v>
      </c>
      <c r="N86" s="198">
        <v>0.06</v>
      </c>
      <c r="O86" s="167"/>
      <c r="P86" s="167"/>
      <c r="Q86" s="167"/>
      <c r="R86" s="167"/>
      <c r="S86" s="199" t="s">
        <v>535</v>
      </c>
      <c r="T86" s="167" t="s">
        <v>536</v>
      </c>
      <c r="U86" s="167"/>
      <c r="V86" s="167"/>
      <c r="W86" s="167"/>
    </row>
    <row r="87" spans="1:30" outlineLevel="1">
      <c r="A87" s="175">
        <v>6</v>
      </c>
      <c r="B87" s="186" t="s">
        <v>427</v>
      </c>
      <c r="C87" s="191" t="str">
        <f t="shared" si="92"/>
        <v>-</v>
      </c>
      <c r="D87" s="191" t="b">
        <f t="shared" si="92"/>
        <v>1</v>
      </c>
      <c r="E87" s="191" t="str">
        <f t="shared" ref="E87:F87" si="101">E83</f>
        <v>-</v>
      </c>
      <c r="F87" s="191" t="b">
        <f t="shared" si="101"/>
        <v>1</v>
      </c>
      <c r="G87" s="191" t="str">
        <f t="shared" si="94"/>
        <v>-</v>
      </c>
      <c r="H87" s="192" t="str">
        <f t="shared" si="94"/>
        <v>-</v>
      </c>
      <c r="I87" s="193">
        <f ca="1">OFFSET(I87,-1,0)</f>
        <v>0.5</v>
      </c>
      <c r="J87" s="200">
        <f>J$86+J75</f>
        <v>0.01</v>
      </c>
      <c r="L87" s="190">
        <f t="shared" si="100"/>
        <v>0</v>
      </c>
      <c r="M87" s="190">
        <f t="shared" si="100"/>
        <v>0</v>
      </c>
      <c r="N87" s="201">
        <f>N$86+M87</f>
        <v>0.06</v>
      </c>
      <c r="O87" s="167"/>
      <c r="P87" s="167"/>
      <c r="Q87" s="167"/>
      <c r="R87" s="167"/>
      <c r="S87" s="167"/>
      <c r="T87" s="167" t="s">
        <v>976</v>
      </c>
      <c r="U87" s="167"/>
      <c r="V87" s="167"/>
      <c r="W87" s="167"/>
    </row>
    <row r="88" spans="1:30" outlineLevel="1">
      <c r="A88" s="175">
        <v>7</v>
      </c>
      <c r="B88" s="186" t="s">
        <v>428</v>
      </c>
      <c r="C88" s="191" t="b">
        <f t="shared" si="92"/>
        <v>1</v>
      </c>
      <c r="D88" s="191" t="str">
        <f t="shared" si="92"/>
        <v>-</v>
      </c>
      <c r="E88" s="191" t="b">
        <f t="shared" ref="E88:F88" si="102">E84</f>
        <v>1</v>
      </c>
      <c r="F88" s="191" t="str">
        <f t="shared" si="102"/>
        <v>-</v>
      </c>
      <c r="G88" s="191" t="str">
        <f t="shared" si="94"/>
        <v>-</v>
      </c>
      <c r="H88" s="192" t="str">
        <f t="shared" si="94"/>
        <v>-</v>
      </c>
      <c r="I88" s="193">
        <f ca="1">OFFSET(I88,-1,0)</f>
        <v>0.5</v>
      </c>
      <c r="J88" s="200">
        <f>J$86+J76</f>
        <v>2.2499999999999999E-2</v>
      </c>
      <c r="L88" s="190">
        <f t="shared" si="100"/>
        <v>6.25E-2</v>
      </c>
      <c r="M88" s="190">
        <f t="shared" si="100"/>
        <v>6.25E-2</v>
      </c>
      <c r="N88" s="201">
        <f>N$86+M88</f>
        <v>0.1225</v>
      </c>
      <c r="O88" s="167"/>
      <c r="P88" s="167"/>
      <c r="Q88" s="167"/>
      <c r="R88" s="167"/>
      <c r="S88" s="167"/>
      <c r="T88" s="167"/>
      <c r="U88" s="167"/>
      <c r="V88" s="167"/>
      <c r="W88" s="167"/>
    </row>
    <row r="89" spans="1:30" outlineLevel="1">
      <c r="A89" s="175">
        <v>8</v>
      </c>
      <c r="B89" s="194" t="s">
        <v>429</v>
      </c>
      <c r="C89" s="195" t="str">
        <f t="shared" si="92"/>
        <v>-</v>
      </c>
      <c r="D89" s="195" t="str">
        <f t="shared" si="92"/>
        <v>-</v>
      </c>
      <c r="E89" s="195" t="str">
        <f t="shared" ref="E89:F89" si="103">E85</f>
        <v>-</v>
      </c>
      <c r="F89" s="195" t="str">
        <f t="shared" si="103"/>
        <v>-</v>
      </c>
      <c r="G89" s="195" t="b">
        <f t="shared" si="94"/>
        <v>1</v>
      </c>
      <c r="H89" s="196" t="str">
        <f t="shared" si="94"/>
        <v>-</v>
      </c>
      <c r="I89" s="197">
        <f ca="1">OFFSET(I89,-1,0)</f>
        <v>0.5</v>
      </c>
      <c r="J89" s="200">
        <f>J$86+J77</f>
        <v>0.02</v>
      </c>
      <c r="L89" s="190">
        <f t="shared" si="100"/>
        <v>0</v>
      </c>
      <c r="M89" s="190">
        <f t="shared" si="100"/>
        <v>0.05</v>
      </c>
      <c r="N89" s="201">
        <f>N$86+M89</f>
        <v>0.11</v>
      </c>
      <c r="O89" s="167"/>
      <c r="P89" s="167"/>
      <c r="Q89" s="167"/>
      <c r="R89" s="167"/>
      <c r="S89" s="167"/>
      <c r="T89" s="167"/>
      <c r="U89" s="167"/>
      <c r="V89" s="167"/>
      <c r="W89" s="167"/>
    </row>
    <row r="90" spans="1:30" outlineLevel="1">
      <c r="A90" s="21"/>
      <c r="B90" s="46"/>
      <c r="C90" s="43"/>
      <c r="D90" s="43"/>
      <c r="G90" s="43"/>
      <c r="H90" s="43"/>
      <c r="I90" s="141"/>
      <c r="J90" s="56"/>
      <c r="L90" s="142"/>
      <c r="M90" s="142"/>
      <c r="N90" s="57"/>
    </row>
    <row r="91" spans="1:30" ht="17.25" outlineLevel="1">
      <c r="O91" s="118" t="s">
        <v>975</v>
      </c>
      <c r="P91" s="118"/>
      <c r="Q91" s="118"/>
      <c r="R91" s="118"/>
      <c r="S91" s="139" t="s">
        <v>936</v>
      </c>
      <c r="T91" s="139"/>
      <c r="U91" s="139"/>
      <c r="V91" s="139"/>
      <c r="W91" s="139" t="s">
        <v>1816</v>
      </c>
      <c r="X91" s="139"/>
      <c r="Y91" s="139"/>
      <c r="Z91" s="139"/>
      <c r="AA91" s="139" t="s">
        <v>1817</v>
      </c>
      <c r="AB91" s="139"/>
      <c r="AC91" s="139"/>
      <c r="AD91" s="139"/>
    </row>
    <row r="92" spans="1:30" outlineLevel="1">
      <c r="B92" t="s">
        <v>965</v>
      </c>
      <c r="O92">
        <f>INDEX($S$92:$AD$92,1,(d.Region-1)*4+O$73)</f>
        <v>4</v>
      </c>
      <c r="P92">
        <f>INDEX($S$92:$AD$92,1,(d.Region-1)*4+P$73)</f>
        <v>4</v>
      </c>
      <c r="Q92">
        <f>INDEX($S$92:$AD$92,1,(d.Region-1)*4+Q$73)</f>
        <v>4</v>
      </c>
      <c r="R92">
        <f>INDEX($S$92:$AD$92,1,(d.Region-1)*4+R$73)</f>
        <v>4</v>
      </c>
      <c r="S92" s="12">
        <v>4</v>
      </c>
      <c r="T92" s="12">
        <v>4</v>
      </c>
      <c r="U92" s="12">
        <v>4</v>
      </c>
      <c r="V92" s="12">
        <v>4</v>
      </c>
      <c r="W92" s="12">
        <v>4</v>
      </c>
      <c r="X92" s="12">
        <v>4</v>
      </c>
      <c r="Y92" s="12">
        <v>4</v>
      </c>
      <c r="Z92" s="12">
        <v>4</v>
      </c>
      <c r="AA92" s="12">
        <v>4</v>
      </c>
      <c r="AB92" s="12">
        <v>4</v>
      </c>
      <c r="AC92" s="12">
        <v>4</v>
      </c>
      <c r="AD92" s="12">
        <v>4</v>
      </c>
    </row>
    <row r="93" spans="1:30" outlineLevel="1">
      <c r="X93" t="s">
        <v>967</v>
      </c>
    </row>
    <row r="94" spans="1:30" outlineLevel="1">
      <c r="A94" s="167" t="s">
        <v>742</v>
      </c>
      <c r="B94" s="167"/>
      <c r="C94" s="167"/>
      <c r="D94" s="167"/>
      <c r="G94" s="167"/>
      <c r="H94" s="167"/>
      <c r="I94" s="167"/>
      <c r="J94" s="167"/>
      <c r="L94" s="167"/>
      <c r="M94" s="167"/>
      <c r="N94" s="167"/>
      <c r="O94" s="167"/>
      <c r="P94" s="167"/>
      <c r="Q94" s="167"/>
      <c r="R94" s="167"/>
      <c r="S94" s="167"/>
      <c r="T94" s="167"/>
      <c r="U94" s="167"/>
      <c r="V94" s="167"/>
      <c r="W94" s="167"/>
    </row>
    <row r="96" spans="1:30" collapsed="1">
      <c r="A96" s="184" t="s">
        <v>404</v>
      </c>
    </row>
    <row r="97" spans="1:11" ht="81" hidden="1" customHeight="1" outlineLevel="1">
      <c r="C97" s="27" t="s">
        <v>76</v>
      </c>
      <c r="D97" s="27" t="s">
        <v>115</v>
      </c>
      <c r="E97" s="27" t="s">
        <v>77</v>
      </c>
      <c r="F97" s="27" t="s">
        <v>368</v>
      </c>
      <c r="G97" s="27"/>
      <c r="H97" s="27" t="s">
        <v>838</v>
      </c>
      <c r="I97" s="27" t="s">
        <v>839</v>
      </c>
      <c r="J97" s="27" t="s">
        <v>840</v>
      </c>
      <c r="K97" s="27" t="s">
        <v>1469</v>
      </c>
    </row>
    <row r="98" spans="1:11" hidden="1" outlineLevel="1">
      <c r="B98" t="s">
        <v>377</v>
      </c>
      <c r="C98" s="32">
        <v>70</v>
      </c>
      <c r="D98" s="32">
        <v>50</v>
      </c>
      <c r="E98" s="32">
        <v>75</v>
      </c>
      <c r="F98" s="32">
        <v>50</v>
      </c>
      <c r="H98" s="110">
        <v>1</v>
      </c>
      <c r="I98" s="110">
        <v>1</v>
      </c>
      <c r="J98" s="110">
        <v>1</v>
      </c>
      <c r="K98" s="110">
        <v>1</v>
      </c>
    </row>
    <row r="99" spans="1:11" hidden="1" outlineLevel="1">
      <c r="B99" t="s">
        <v>852</v>
      </c>
      <c r="H99" s="110">
        <v>0.75</v>
      </c>
      <c r="I99" s="110">
        <v>0.75</v>
      </c>
      <c r="J99" s="110">
        <v>0.75</v>
      </c>
      <c r="K99" s="110">
        <v>0.75</v>
      </c>
    </row>
    <row r="100" spans="1:11" hidden="1" outlineLevel="1">
      <c r="B100" t="s">
        <v>853</v>
      </c>
      <c r="H100" s="110">
        <v>1.25</v>
      </c>
      <c r="I100" s="110">
        <v>1.25</v>
      </c>
      <c r="J100" s="110">
        <v>1.25</v>
      </c>
      <c r="K100" s="110">
        <v>1.25</v>
      </c>
    </row>
    <row r="101" spans="1:11" hidden="1" outlineLevel="1">
      <c r="B101" t="s">
        <v>854</v>
      </c>
      <c r="H101" s="111"/>
      <c r="I101" s="110">
        <v>1.5</v>
      </c>
      <c r="J101" s="111"/>
      <c r="K101" s="110">
        <v>1.5</v>
      </c>
    </row>
    <row r="102" spans="1:11" hidden="1" outlineLevel="1"/>
    <row r="103" spans="1:11" collapsed="1"/>
    <row r="104" spans="1:11">
      <c r="A104" s="184" t="s">
        <v>841</v>
      </c>
      <c r="B104" s="16"/>
      <c r="C104" t="s">
        <v>919</v>
      </c>
    </row>
    <row r="105" spans="1:11">
      <c r="A105" s="184"/>
      <c r="B105" s="16"/>
      <c r="J105" t="s">
        <v>1816</v>
      </c>
    </row>
    <row r="106" spans="1:11" ht="38.25" outlineLevel="1">
      <c r="C106" s="27" t="s">
        <v>963</v>
      </c>
      <c r="D106" s="210" t="s">
        <v>1502</v>
      </c>
      <c r="E106" s="210" t="s">
        <v>1503</v>
      </c>
      <c r="F106" s="210" t="s">
        <v>1503</v>
      </c>
      <c r="G106" s="210" t="s">
        <v>1503</v>
      </c>
    </row>
    <row r="107" spans="1:11" outlineLevel="1">
      <c r="C107" s="27"/>
      <c r="D107" s="210"/>
      <c r="E107" s="541" t="s">
        <v>1724</v>
      </c>
      <c r="F107" s="541" t="s">
        <v>1725</v>
      </c>
      <c r="G107" s="541" t="s">
        <v>1726</v>
      </c>
    </row>
    <row r="108" spans="1:11" outlineLevel="1">
      <c r="A108">
        <v>1</v>
      </c>
      <c r="B108" t="s">
        <v>842</v>
      </c>
      <c r="C108" s="106">
        <v>19</v>
      </c>
      <c r="D108" s="486" t="str">
        <f>TEXT($C108,"0")&amp;":"&amp;TEXT($C108+1,"0")</f>
        <v>19:20</v>
      </c>
      <c r="E108" s="480" t="str">
        <f>TEXT($C108-18,"0")&amp;":"&amp;TEXT($C108-17,"0")</f>
        <v>1:2</v>
      </c>
      <c r="F108" s="480" t="str">
        <f t="shared" ref="F108:G110" si="104">TEXT($C108-18,"0")&amp;":"&amp;TEXT($C108-17,"0")</f>
        <v>1:2</v>
      </c>
      <c r="G108" s="480" t="str">
        <f t="shared" si="104"/>
        <v>1:2</v>
      </c>
    </row>
    <row r="109" spans="1:11" outlineLevel="1">
      <c r="A109">
        <v>2</v>
      </c>
      <c r="B109" t="s">
        <v>843</v>
      </c>
      <c r="C109" s="108">
        <v>43</v>
      </c>
      <c r="D109" s="479" t="str">
        <f>TEXT($C109,"0")&amp;":"&amp;TEXT($C109+1,"0")</f>
        <v>43:44</v>
      </c>
      <c r="E109" s="481" t="str">
        <f>TEXT($C109-18,"0")&amp;":"&amp;TEXT($C109-17,"0")</f>
        <v>25:26</v>
      </c>
      <c r="F109" s="481" t="str">
        <f t="shared" si="104"/>
        <v>25:26</v>
      </c>
      <c r="G109" s="481" t="str">
        <f t="shared" si="104"/>
        <v>25:26</v>
      </c>
    </row>
    <row r="110" spans="1:11" outlineLevel="1">
      <c r="A110">
        <v>3</v>
      </c>
      <c r="B110" t="s">
        <v>401</v>
      </c>
      <c r="C110" s="109">
        <v>67</v>
      </c>
      <c r="D110" s="487" t="str">
        <f>TEXT($C110,"0")&amp;":"&amp;TEXT($C110+1,"0")</f>
        <v>67:68</v>
      </c>
      <c r="E110" s="482" t="str">
        <f>TEXT($C110-18,"0")&amp;":"&amp;TEXT($C110-17,"0")</f>
        <v>49:50</v>
      </c>
      <c r="F110" s="482" t="str">
        <f t="shared" si="104"/>
        <v>49:50</v>
      </c>
      <c r="G110" s="482" t="str">
        <f t="shared" si="104"/>
        <v>49:50</v>
      </c>
    </row>
    <row r="111" spans="1:11" outlineLevel="1"/>
    <row r="112" spans="1:11" outlineLevel="1">
      <c r="A112" s="184" t="s">
        <v>1437</v>
      </c>
    </row>
    <row r="113" spans="1:13" ht="78.75" outlineLevel="1">
      <c r="C113" s="119" t="s">
        <v>804</v>
      </c>
      <c r="D113" s="119" t="s">
        <v>1438</v>
      </c>
      <c r="E113" s="119" t="s">
        <v>1439</v>
      </c>
      <c r="F113" s="119" t="s">
        <v>1440</v>
      </c>
      <c r="G113" s="119" t="s">
        <v>1441</v>
      </c>
      <c r="H113" s="119" t="s">
        <v>1442</v>
      </c>
      <c r="I113" s="119" t="s">
        <v>1443</v>
      </c>
      <c r="J113" s="119" t="s">
        <v>1229</v>
      </c>
      <c r="K113" s="119" t="s">
        <v>1444</v>
      </c>
      <c r="L113" s="119" t="s">
        <v>1445</v>
      </c>
      <c r="M113" s="119" t="s">
        <v>1446</v>
      </c>
    </row>
    <row r="114" spans="1:13" outlineLevel="1">
      <c r="A114">
        <v>1</v>
      </c>
      <c r="B114" t="s">
        <v>1447</v>
      </c>
      <c r="C114" s="32">
        <v>0</v>
      </c>
      <c r="D114" s="32" t="s">
        <v>34</v>
      </c>
      <c r="E114" s="466">
        <v>1</v>
      </c>
      <c r="F114" s="467">
        <v>4.4999999999999998E-2</v>
      </c>
      <c r="G114" s="467">
        <v>4.4999999999999998E-2</v>
      </c>
      <c r="H114" s="393" t="s">
        <v>34</v>
      </c>
      <c r="I114" s="393" t="s">
        <v>34</v>
      </c>
      <c r="J114" s="393" t="s">
        <v>34</v>
      </c>
      <c r="K114" s="393">
        <v>1</v>
      </c>
      <c r="L114" s="393">
        <v>1</v>
      </c>
      <c r="M114" s="393">
        <v>1</v>
      </c>
    </row>
    <row r="115" spans="1:13" outlineLevel="1">
      <c r="A115">
        <v>2</v>
      </c>
      <c r="B115" t="s">
        <v>1448</v>
      </c>
      <c r="C115" s="32">
        <v>0.25</v>
      </c>
      <c r="D115" s="32">
        <v>500000</v>
      </c>
      <c r="E115" s="466">
        <v>2</v>
      </c>
      <c r="F115" s="467">
        <v>0.03</v>
      </c>
      <c r="G115" s="467">
        <v>0.03</v>
      </c>
      <c r="H115" s="393">
        <v>0</v>
      </c>
      <c r="I115" s="393">
        <v>2</v>
      </c>
      <c r="J115" s="393" t="b">
        <v>0</v>
      </c>
      <c r="K115" s="393">
        <v>0.85</v>
      </c>
      <c r="L115" s="393">
        <v>0.85</v>
      </c>
      <c r="M115" s="393">
        <v>0</v>
      </c>
    </row>
    <row r="116" spans="1:13" outlineLevel="1">
      <c r="A116">
        <v>3</v>
      </c>
      <c r="B116" t="s">
        <v>1449</v>
      </c>
      <c r="C116" s="32">
        <v>0.75</v>
      </c>
      <c r="D116" s="468">
        <v>1500000</v>
      </c>
      <c r="E116" s="466">
        <v>1</v>
      </c>
      <c r="F116" s="467">
        <v>6.7500000000000004E-2</v>
      </c>
      <c r="G116" s="467">
        <v>6.7500000000000004E-2</v>
      </c>
      <c r="H116" s="393">
        <v>99</v>
      </c>
      <c r="I116" s="393" t="s">
        <v>34</v>
      </c>
      <c r="J116" s="393" t="b">
        <v>1</v>
      </c>
      <c r="K116" s="393">
        <v>1.1499999999999999</v>
      </c>
      <c r="L116" s="393">
        <v>1.1499999999999999</v>
      </c>
      <c r="M116" s="393">
        <v>2</v>
      </c>
    </row>
    <row r="117" spans="1:13" outlineLevel="1">
      <c r="A117">
        <v>4</v>
      </c>
      <c r="B117" t="s">
        <v>1450</v>
      </c>
      <c r="C117" s="32">
        <v>0.5</v>
      </c>
      <c r="D117" s="32">
        <v>1000000</v>
      </c>
      <c r="M117" s="393">
        <v>1</v>
      </c>
    </row>
    <row r="118" spans="1:13" outlineLevel="1"/>
    <row r="119" spans="1:13" outlineLevel="1"/>
    <row r="120" spans="1:13" outlineLevel="1">
      <c r="A120" s="184" t="s">
        <v>1451</v>
      </c>
    </row>
    <row r="121" spans="1:13" ht="66.75" outlineLevel="1">
      <c r="C121" s="119" t="s">
        <v>1212</v>
      </c>
      <c r="D121" s="119" t="s">
        <v>1211</v>
      </c>
      <c r="E121" s="119" t="s">
        <v>1452</v>
      </c>
      <c r="F121" s="119" t="s">
        <v>1453</v>
      </c>
      <c r="G121" s="119" t="s">
        <v>1454</v>
      </c>
      <c r="H121" s="119"/>
      <c r="I121" s="119"/>
    </row>
    <row r="122" spans="1:13" outlineLevel="1">
      <c r="A122">
        <v>1</v>
      </c>
      <c r="B122" s="466" t="s">
        <v>1455</v>
      </c>
      <c r="C122" s="466" t="b">
        <v>0</v>
      </c>
      <c r="D122" s="466" t="b">
        <v>0</v>
      </c>
      <c r="E122" s="466" t="s">
        <v>34</v>
      </c>
      <c r="F122" s="466" t="s">
        <v>34</v>
      </c>
      <c r="G122" s="466" t="s">
        <v>34</v>
      </c>
    </row>
    <row r="123" spans="1:13" outlineLevel="1">
      <c r="A123">
        <v>2</v>
      </c>
      <c r="B123" s="466" t="s">
        <v>1456</v>
      </c>
      <c r="C123" s="466" t="b">
        <v>1</v>
      </c>
      <c r="D123" s="466" t="b">
        <v>1</v>
      </c>
      <c r="E123" s="466">
        <v>1</v>
      </c>
      <c r="F123" s="466">
        <v>3.0000000000000001E-6</v>
      </c>
      <c r="G123" s="466" t="s">
        <v>34</v>
      </c>
    </row>
    <row r="124" spans="1:13" outlineLevel="1">
      <c r="A124">
        <v>3</v>
      </c>
      <c r="B124" s="466" t="s">
        <v>1457</v>
      </c>
      <c r="C124" s="466" t="b">
        <v>1</v>
      </c>
      <c r="D124" s="466" t="b">
        <v>1</v>
      </c>
      <c r="E124" s="466">
        <v>1</v>
      </c>
      <c r="F124" s="466">
        <v>5.0000000000000004E-6</v>
      </c>
      <c r="G124" s="466" t="s">
        <v>34</v>
      </c>
    </row>
    <row r="125" spans="1:13" outlineLevel="1">
      <c r="A125">
        <v>4</v>
      </c>
      <c r="B125" s="466" t="s">
        <v>1458</v>
      </c>
      <c r="C125" s="466" t="b">
        <v>1</v>
      </c>
      <c r="D125" s="466" t="b">
        <v>1</v>
      </c>
      <c r="E125" s="466">
        <v>2</v>
      </c>
      <c r="F125" s="466" t="s">
        <v>34</v>
      </c>
      <c r="G125" s="466">
        <v>0.3</v>
      </c>
    </row>
    <row r="126" spans="1:13" outlineLevel="1">
      <c r="A126">
        <v>5</v>
      </c>
      <c r="B126" s="466" t="s">
        <v>1459</v>
      </c>
      <c r="C126" s="466" t="b">
        <v>1</v>
      </c>
      <c r="D126" s="466" t="b">
        <v>1</v>
      </c>
      <c r="E126" s="466">
        <v>2</v>
      </c>
      <c r="F126" s="466" t="s">
        <v>34</v>
      </c>
      <c r="G126" s="466">
        <v>0.7</v>
      </c>
    </row>
    <row r="128" spans="1:13">
      <c r="A128" s="184" t="s">
        <v>920</v>
      </c>
      <c r="B128" s="16"/>
      <c r="C128" t="s">
        <v>919</v>
      </c>
    </row>
    <row r="129" spans="1:192" outlineLevel="1">
      <c r="C129" s="175" t="s">
        <v>1225</v>
      </c>
      <c r="D129" s="175" t="s">
        <v>863</v>
      </c>
      <c r="E129" s="172" t="s">
        <v>1225</v>
      </c>
      <c r="F129" s="172"/>
      <c r="G129" s="172"/>
      <c r="H129" s="172" t="s">
        <v>863</v>
      </c>
      <c r="I129" s="172"/>
      <c r="J129" s="172"/>
    </row>
    <row r="130" spans="1:192" ht="94.5" outlineLevel="1">
      <c r="C130" s="168" t="s">
        <v>847</v>
      </c>
      <c r="D130" s="167"/>
      <c r="E130" s="168" t="s">
        <v>849</v>
      </c>
      <c r="F130" s="168" t="s">
        <v>850</v>
      </c>
      <c r="G130" s="168" t="s">
        <v>851</v>
      </c>
      <c r="H130" s="168" t="s">
        <v>849</v>
      </c>
      <c r="I130" s="168" t="s">
        <v>850</v>
      </c>
      <c r="J130" s="168" t="s">
        <v>851</v>
      </c>
    </row>
    <row r="131" spans="1:192" outlineLevel="1">
      <c r="B131" s="29" t="s">
        <v>848</v>
      </c>
      <c r="C131" s="167"/>
      <c r="D131" s="167"/>
      <c r="E131" s="334">
        <v>0.5</v>
      </c>
      <c r="F131" s="334">
        <v>0.85</v>
      </c>
      <c r="G131" s="334">
        <v>1</v>
      </c>
      <c r="H131" s="334">
        <v>0.5</v>
      </c>
      <c r="I131" s="334">
        <v>0.85</v>
      </c>
      <c r="J131" s="334">
        <v>1</v>
      </c>
    </row>
    <row r="132" spans="1:192" outlineLevel="1">
      <c r="A132">
        <v>1</v>
      </c>
      <c r="B132" t="s">
        <v>844</v>
      </c>
      <c r="C132" s="335">
        <v>0.02</v>
      </c>
      <c r="D132" s="335">
        <v>0.11</v>
      </c>
      <c r="E132" s="336">
        <f t="shared" ref="E132:G134" si="105">$C132*E$131</f>
        <v>0.01</v>
      </c>
      <c r="F132" s="337">
        <f t="shared" si="105"/>
        <v>1.7000000000000001E-2</v>
      </c>
      <c r="G132" s="338">
        <f t="shared" si="105"/>
        <v>0.02</v>
      </c>
      <c r="H132" s="336">
        <f t="shared" ref="H132:J134" si="106">$D132*H$131</f>
        <v>5.5E-2</v>
      </c>
      <c r="I132" s="337">
        <f t="shared" si="106"/>
        <v>9.35E-2</v>
      </c>
      <c r="J132" s="338">
        <f t="shared" si="106"/>
        <v>0.11</v>
      </c>
    </row>
    <row r="133" spans="1:192" outlineLevel="1">
      <c r="A133">
        <v>2</v>
      </c>
      <c r="B133" t="s">
        <v>845</v>
      </c>
      <c r="C133" s="335">
        <v>-0.06</v>
      </c>
      <c r="D133" s="335">
        <v>0.01</v>
      </c>
      <c r="E133" s="339">
        <f t="shared" si="105"/>
        <v>-0.03</v>
      </c>
      <c r="F133" s="167">
        <f t="shared" si="105"/>
        <v>-5.0999999999999997E-2</v>
      </c>
      <c r="G133" s="340">
        <f t="shared" si="105"/>
        <v>-0.06</v>
      </c>
      <c r="H133" s="339">
        <f t="shared" si="106"/>
        <v>5.0000000000000001E-3</v>
      </c>
      <c r="I133" s="167">
        <f t="shared" si="106"/>
        <v>8.5000000000000006E-3</v>
      </c>
      <c r="J133" s="340">
        <f t="shared" si="106"/>
        <v>0.01</v>
      </c>
    </row>
    <row r="134" spans="1:192" outlineLevel="1">
      <c r="A134">
        <v>3</v>
      </c>
      <c r="B134" t="s">
        <v>846</v>
      </c>
      <c r="C134" s="335">
        <v>0.1</v>
      </c>
      <c r="D134" s="335">
        <v>0.2</v>
      </c>
      <c r="E134" s="341">
        <f t="shared" si="105"/>
        <v>0.05</v>
      </c>
      <c r="F134" s="342">
        <f t="shared" si="105"/>
        <v>8.5000000000000006E-2</v>
      </c>
      <c r="G134" s="343">
        <f t="shared" si="105"/>
        <v>0.1</v>
      </c>
      <c r="H134" s="341">
        <f t="shared" si="106"/>
        <v>0.1</v>
      </c>
      <c r="I134" s="342">
        <f t="shared" si="106"/>
        <v>0.17</v>
      </c>
      <c r="J134" s="343">
        <f t="shared" si="106"/>
        <v>0.2</v>
      </c>
    </row>
    <row r="135" spans="1:192" outlineLevel="1">
      <c r="C135" s="540"/>
      <c r="D135" s="540"/>
      <c r="E135" s="167"/>
      <c r="F135" s="167"/>
      <c r="G135" s="167"/>
      <c r="H135" s="167"/>
      <c r="I135" s="167"/>
      <c r="J135" s="167"/>
    </row>
    <row r="136" spans="1:192" outlineLevel="1"/>
    <row r="137" spans="1:192">
      <c r="BX137" t="s">
        <v>1165</v>
      </c>
      <c r="CE137" t="s">
        <v>1165</v>
      </c>
    </row>
    <row r="138" spans="1:192" ht="17.25" collapsed="1">
      <c r="A138" s="219" t="s">
        <v>1171</v>
      </c>
      <c r="X138" s="16" t="str">
        <f>"Grazing Intensity (BBB &amp; Mat) for TOL:"&amp;D.TOLDesc</f>
        <v xml:space="preserve">Grazing Intensity (BBB &amp; Mat) for TOL:Aut </v>
      </c>
      <c r="AS138" s="16" t="str">
        <f>"GI (BBT) for TOL:"&amp;D.TOLDesc</f>
        <v xml:space="preserve">GI (BBT) for TOL:Aut </v>
      </c>
      <c r="BO138" s="163" t="str">
        <f>"GI - SW Victoria BBB (&amp;Mat) for TOL:"&amp;D.TOLDesc</f>
        <v xml:space="preserve">GI - SW Victoria BBB (&amp;Mat) for TOL:Aut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"GI - SW Victoria BBT for TOL:"&amp;D.TOLDesc</f>
        <v xml:space="preserve">GI - SW Victoria BBT for TOL:Aut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"GI - Great Southern BBB (&amp;Mat) for TOL:"&amp;D.TOLDesc</f>
        <v xml:space="preserve">GI - Great Southern BBB (&amp;Mat) for TOL:Aut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"GI - Great Southern BBT for TOL:"&amp;D.TOLDesc</f>
        <v xml:space="preserve">GI - Great Southern BBT for TOL:Aut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"GI - Central Wheatbelt BBB (&amp;Mat) for TOL:"&amp;D.TOLDesc</f>
        <v xml:space="preserve">GI - Central Wheatbelt BBB (&amp;Mat) for TOL:Aut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"GI - Central Wheatbelt BBT for TOL:"&amp;D.TOLDesc</f>
        <v xml:space="preserve">GI - Central Wheatbelt BBT for TOL:Aut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32.75" hidden="1" outlineLevel="1">
      <c r="A139" s="167"/>
      <c r="B139" s="167"/>
      <c r="C139" s="168" t="s">
        <v>859</v>
      </c>
      <c r="D139" s="168" t="s">
        <v>860</v>
      </c>
      <c r="E139" s="168" t="s">
        <v>1232</v>
      </c>
      <c r="F139" s="168" t="s">
        <v>289</v>
      </c>
      <c r="G139" s="168" t="s">
        <v>290</v>
      </c>
      <c r="H139" s="168" t="s">
        <v>989</v>
      </c>
      <c r="I139" s="168" t="s">
        <v>984</v>
      </c>
      <c r="J139" s="168" t="s">
        <v>990</v>
      </c>
      <c r="K139" s="168" t="s">
        <v>988</v>
      </c>
      <c r="L139" s="168" t="s">
        <v>858</v>
      </c>
      <c r="M139" s="168" t="s">
        <v>1057</v>
      </c>
      <c r="N139" s="168" t="s">
        <v>397</v>
      </c>
      <c r="O139" s="168" t="s">
        <v>1645</v>
      </c>
      <c r="P139" s="168" t="s">
        <v>1646</v>
      </c>
      <c r="Q139" s="167"/>
      <c r="X139" s="27" t="s">
        <v>889</v>
      </c>
      <c r="Y139" s="27" t="s">
        <v>890</v>
      </c>
      <c r="Z139" s="27" t="s">
        <v>891</v>
      </c>
      <c r="AA139" s="27" t="s">
        <v>892</v>
      </c>
      <c r="AB139" s="27" t="s">
        <v>893</v>
      </c>
      <c r="AC139" s="27" t="s">
        <v>894</v>
      </c>
      <c r="AD139" s="27" t="s">
        <v>895</v>
      </c>
      <c r="AE139" s="27" t="s">
        <v>889</v>
      </c>
      <c r="AF139" s="27" t="s">
        <v>890</v>
      </c>
      <c r="AG139" s="27" t="s">
        <v>891</v>
      </c>
      <c r="AH139" s="27" t="s">
        <v>892</v>
      </c>
      <c r="AI139" s="27" t="s">
        <v>893</v>
      </c>
      <c r="AJ139" s="27" t="s">
        <v>894</v>
      </c>
      <c r="AK139" s="27" t="s">
        <v>895</v>
      </c>
      <c r="AL139" s="27" t="s">
        <v>889</v>
      </c>
      <c r="AM139" s="27" t="s">
        <v>890</v>
      </c>
      <c r="AN139" s="27" t="s">
        <v>891</v>
      </c>
      <c r="AO139" s="27" t="s">
        <v>892</v>
      </c>
      <c r="AP139" s="27" t="s">
        <v>893</v>
      </c>
      <c r="AQ139" s="27" t="s">
        <v>894</v>
      </c>
      <c r="AR139" s="27" t="s">
        <v>895</v>
      </c>
      <c r="AS139" s="27" t="s">
        <v>889</v>
      </c>
      <c r="AT139" s="27" t="s">
        <v>890</v>
      </c>
      <c r="AU139" s="27" t="s">
        <v>891</v>
      </c>
      <c r="AV139" s="27" t="s">
        <v>892</v>
      </c>
      <c r="AW139" s="27" t="s">
        <v>893</v>
      </c>
      <c r="AX139" s="27" t="s">
        <v>894</v>
      </c>
      <c r="AY139" s="27" t="s">
        <v>895</v>
      </c>
      <c r="AZ139" s="27" t="s">
        <v>889</v>
      </c>
      <c r="BA139" s="27" t="s">
        <v>890</v>
      </c>
      <c r="BB139" s="27" t="s">
        <v>891</v>
      </c>
      <c r="BC139" s="27" t="s">
        <v>892</v>
      </c>
      <c r="BD139" s="27" t="s">
        <v>893</v>
      </c>
      <c r="BE139" s="27" t="s">
        <v>894</v>
      </c>
      <c r="BF139" s="27" t="s">
        <v>895</v>
      </c>
      <c r="BG139" s="27" t="s">
        <v>889</v>
      </c>
      <c r="BH139" s="27" t="s">
        <v>890</v>
      </c>
      <c r="BI139" s="27" t="s">
        <v>891</v>
      </c>
      <c r="BJ139" s="27" t="s">
        <v>892</v>
      </c>
      <c r="BK139" s="27" t="s">
        <v>893</v>
      </c>
      <c r="BL139" s="27" t="s">
        <v>894</v>
      </c>
      <c r="BM139" s="27" t="s">
        <v>895</v>
      </c>
      <c r="BO139" s="152" t="s">
        <v>889</v>
      </c>
      <c r="BP139" s="27" t="s">
        <v>890</v>
      </c>
      <c r="BQ139" s="27" t="s">
        <v>891</v>
      </c>
      <c r="BR139" s="27" t="s">
        <v>892</v>
      </c>
      <c r="BS139" s="27" t="s">
        <v>893</v>
      </c>
      <c r="BT139" s="27" t="s">
        <v>894</v>
      </c>
      <c r="BU139" s="160" t="s">
        <v>895</v>
      </c>
      <c r="BV139" s="27" t="s">
        <v>889</v>
      </c>
      <c r="BW139" s="27" t="s">
        <v>890</v>
      </c>
      <c r="BX139" s="27" t="s">
        <v>891</v>
      </c>
      <c r="BY139" s="27" t="s">
        <v>892</v>
      </c>
      <c r="BZ139" s="27" t="s">
        <v>893</v>
      </c>
      <c r="CA139" s="27" t="s">
        <v>894</v>
      </c>
      <c r="CB139" s="160" t="s">
        <v>895</v>
      </c>
      <c r="CC139" s="27" t="s">
        <v>889</v>
      </c>
      <c r="CD139" s="27" t="s">
        <v>890</v>
      </c>
      <c r="CE139" s="27" t="s">
        <v>891</v>
      </c>
      <c r="CF139" s="27" t="s">
        <v>892</v>
      </c>
      <c r="CG139" s="27" t="s">
        <v>893</v>
      </c>
      <c r="CH139" s="27" t="s">
        <v>894</v>
      </c>
      <c r="CI139" s="156" t="s">
        <v>895</v>
      </c>
      <c r="CJ139" s="152" t="s">
        <v>889</v>
      </c>
      <c r="CK139" s="27" t="s">
        <v>890</v>
      </c>
      <c r="CL139" s="27" t="s">
        <v>891</v>
      </c>
      <c r="CM139" s="27" t="s">
        <v>892</v>
      </c>
      <c r="CN139" s="27" t="s">
        <v>893</v>
      </c>
      <c r="CO139" s="27" t="s">
        <v>894</v>
      </c>
      <c r="CP139" s="160" t="s">
        <v>895</v>
      </c>
      <c r="CQ139" s="27" t="s">
        <v>889</v>
      </c>
      <c r="CR139" s="27" t="s">
        <v>890</v>
      </c>
      <c r="CS139" s="27" t="s">
        <v>891</v>
      </c>
      <c r="CT139" s="27" t="s">
        <v>892</v>
      </c>
      <c r="CU139" s="27" t="s">
        <v>893</v>
      </c>
      <c r="CV139" s="27" t="s">
        <v>894</v>
      </c>
      <c r="CW139" s="160" t="s">
        <v>895</v>
      </c>
      <c r="CX139" s="27" t="s">
        <v>889</v>
      </c>
      <c r="CY139" s="27" t="s">
        <v>890</v>
      </c>
      <c r="CZ139" s="27" t="s">
        <v>891</v>
      </c>
      <c r="DA139" s="27" t="s">
        <v>892</v>
      </c>
      <c r="DB139" s="27" t="s">
        <v>893</v>
      </c>
      <c r="DC139" s="27" t="s">
        <v>894</v>
      </c>
      <c r="DD139" s="156" t="s">
        <v>895</v>
      </c>
      <c r="DE139" s="152" t="s">
        <v>889</v>
      </c>
      <c r="DF139" s="27" t="s">
        <v>890</v>
      </c>
      <c r="DG139" s="27" t="s">
        <v>891</v>
      </c>
      <c r="DH139" s="27" t="s">
        <v>892</v>
      </c>
      <c r="DI139" s="27" t="s">
        <v>893</v>
      </c>
      <c r="DJ139" s="27" t="s">
        <v>894</v>
      </c>
      <c r="DK139" s="160" t="s">
        <v>895</v>
      </c>
      <c r="DL139" s="27" t="s">
        <v>889</v>
      </c>
      <c r="DM139" s="27" t="s">
        <v>890</v>
      </c>
      <c r="DN139" s="27" t="s">
        <v>891</v>
      </c>
      <c r="DO139" s="27" t="s">
        <v>892</v>
      </c>
      <c r="DP139" s="27" t="s">
        <v>893</v>
      </c>
      <c r="DQ139" s="27" t="s">
        <v>894</v>
      </c>
      <c r="DR139" s="160" t="s">
        <v>895</v>
      </c>
      <c r="DS139" s="27" t="s">
        <v>889</v>
      </c>
      <c r="DT139" s="27" t="s">
        <v>890</v>
      </c>
      <c r="DU139" s="27" t="s">
        <v>891</v>
      </c>
      <c r="DV139" s="27" t="s">
        <v>892</v>
      </c>
      <c r="DW139" s="27" t="s">
        <v>893</v>
      </c>
      <c r="DX139" s="27" t="s">
        <v>894</v>
      </c>
      <c r="DY139" s="156" t="s">
        <v>895</v>
      </c>
      <c r="DZ139" s="152" t="s">
        <v>889</v>
      </c>
      <c r="EA139" s="27" t="s">
        <v>890</v>
      </c>
      <c r="EB139" s="27" t="s">
        <v>891</v>
      </c>
      <c r="EC139" s="27" t="s">
        <v>892</v>
      </c>
      <c r="ED139" s="27" t="s">
        <v>893</v>
      </c>
      <c r="EE139" s="27" t="s">
        <v>894</v>
      </c>
      <c r="EF139" s="160" t="s">
        <v>895</v>
      </c>
      <c r="EG139" s="27" t="s">
        <v>889</v>
      </c>
      <c r="EH139" s="27" t="s">
        <v>890</v>
      </c>
      <c r="EI139" s="27" t="s">
        <v>891</v>
      </c>
      <c r="EJ139" s="27" t="s">
        <v>892</v>
      </c>
      <c r="EK139" s="27" t="s">
        <v>893</v>
      </c>
      <c r="EL139" s="27" t="s">
        <v>894</v>
      </c>
      <c r="EM139" s="160" t="s">
        <v>895</v>
      </c>
      <c r="EN139" s="27" t="s">
        <v>889</v>
      </c>
      <c r="EO139" s="27" t="s">
        <v>890</v>
      </c>
      <c r="EP139" s="27" t="s">
        <v>891</v>
      </c>
      <c r="EQ139" s="27" t="s">
        <v>892</v>
      </c>
      <c r="ER139" s="27" t="s">
        <v>893</v>
      </c>
      <c r="ES139" s="27" t="s">
        <v>894</v>
      </c>
      <c r="ET139" s="156" t="s">
        <v>895</v>
      </c>
      <c r="EU139" s="152" t="s">
        <v>889</v>
      </c>
      <c r="EV139" s="27" t="s">
        <v>890</v>
      </c>
      <c r="EW139" s="27" t="s">
        <v>891</v>
      </c>
      <c r="EX139" s="27" t="s">
        <v>892</v>
      </c>
      <c r="EY139" s="27" t="s">
        <v>893</v>
      </c>
      <c r="EZ139" s="27" t="s">
        <v>894</v>
      </c>
      <c r="FA139" s="160" t="s">
        <v>895</v>
      </c>
      <c r="FB139" s="27" t="s">
        <v>889</v>
      </c>
      <c r="FC139" s="27" t="s">
        <v>890</v>
      </c>
      <c r="FD139" s="27" t="s">
        <v>891</v>
      </c>
      <c r="FE139" s="27" t="s">
        <v>892</v>
      </c>
      <c r="FF139" s="27" t="s">
        <v>893</v>
      </c>
      <c r="FG139" s="27" t="s">
        <v>894</v>
      </c>
      <c r="FH139" s="160" t="s">
        <v>895</v>
      </c>
      <c r="FI139" s="27" t="s">
        <v>889</v>
      </c>
      <c r="FJ139" s="27" t="s">
        <v>890</v>
      </c>
      <c r="FK139" s="27" t="s">
        <v>891</v>
      </c>
      <c r="FL139" s="27" t="s">
        <v>892</v>
      </c>
      <c r="FM139" s="27" t="s">
        <v>893</v>
      </c>
      <c r="FN139" s="27" t="s">
        <v>894</v>
      </c>
      <c r="FO139" s="156" t="s">
        <v>895</v>
      </c>
      <c r="FP139" s="152" t="s">
        <v>889</v>
      </c>
      <c r="FQ139" s="27" t="s">
        <v>890</v>
      </c>
      <c r="FR139" s="27" t="s">
        <v>891</v>
      </c>
      <c r="FS139" s="27" t="s">
        <v>892</v>
      </c>
      <c r="FT139" s="27" t="s">
        <v>893</v>
      </c>
      <c r="FU139" s="27" t="s">
        <v>894</v>
      </c>
      <c r="FV139" s="160" t="s">
        <v>895</v>
      </c>
      <c r="FW139" s="27" t="s">
        <v>889</v>
      </c>
      <c r="FX139" s="27" t="s">
        <v>890</v>
      </c>
      <c r="FY139" s="27" t="s">
        <v>891</v>
      </c>
      <c r="FZ139" s="27" t="s">
        <v>892</v>
      </c>
      <c r="GA139" s="27" t="s">
        <v>893</v>
      </c>
      <c r="GB139" s="27" t="s">
        <v>894</v>
      </c>
      <c r="GC139" s="160" t="s">
        <v>895</v>
      </c>
      <c r="GD139" s="27" t="s">
        <v>889</v>
      </c>
      <c r="GE139" s="27" t="s">
        <v>890</v>
      </c>
      <c r="GF139" s="27" t="s">
        <v>891</v>
      </c>
      <c r="GG139" s="27" t="s">
        <v>892</v>
      </c>
      <c r="GH139" s="27" t="s">
        <v>893</v>
      </c>
      <c r="GI139" s="27" t="s">
        <v>894</v>
      </c>
      <c r="GJ139" s="156" t="s">
        <v>895</v>
      </c>
    </row>
    <row r="140" spans="1:192" ht="36" hidden="1" outlineLevel="1">
      <c r="A140" s="167"/>
      <c r="B140" s="167"/>
      <c r="C140" s="169" t="s">
        <v>862</v>
      </c>
      <c r="D140" s="170" t="s">
        <v>861</v>
      </c>
      <c r="E140" s="170"/>
      <c r="F140" s="171"/>
      <c r="G140" s="171"/>
      <c r="H140" s="171"/>
      <c r="I140" s="171"/>
      <c r="J140" s="171"/>
      <c r="K140" s="171"/>
      <c r="L140" s="171"/>
      <c r="M140" s="171"/>
      <c r="N140" s="171"/>
      <c r="O140" s="172"/>
      <c r="P140" s="172"/>
      <c r="Q140" s="167"/>
      <c r="X140" s="121" t="s">
        <v>1166</v>
      </c>
      <c r="Y140" s="122"/>
      <c r="Z140" s="122"/>
      <c r="AA140" s="122"/>
      <c r="AB140" s="122"/>
      <c r="AC140" s="122"/>
      <c r="AD140" s="122"/>
      <c r="AE140" s="121" t="s">
        <v>1167</v>
      </c>
      <c r="AF140" s="122"/>
      <c r="AG140" s="122"/>
      <c r="AH140" s="122"/>
      <c r="AI140" s="122"/>
      <c r="AJ140" s="122"/>
      <c r="AK140" s="122"/>
      <c r="AL140" s="121" t="s">
        <v>1168</v>
      </c>
      <c r="AM140" s="122"/>
      <c r="AN140" s="122"/>
      <c r="AO140" s="122"/>
      <c r="AP140" s="122"/>
      <c r="AQ140" s="122"/>
      <c r="AR140" s="122"/>
      <c r="AS140" s="121" t="s">
        <v>1166</v>
      </c>
      <c r="AT140" s="122"/>
      <c r="AU140" s="122"/>
      <c r="AV140" s="122"/>
      <c r="AW140" s="122"/>
      <c r="AX140" s="122"/>
      <c r="AY140" s="122"/>
      <c r="AZ140" s="121" t="s">
        <v>1167</v>
      </c>
      <c r="BA140" s="122"/>
      <c r="BB140" s="122"/>
      <c r="BC140" s="122"/>
      <c r="BD140" s="122"/>
      <c r="BE140" s="122"/>
      <c r="BF140" s="122"/>
      <c r="BG140" s="121" t="s">
        <v>1168</v>
      </c>
      <c r="BH140" s="122"/>
      <c r="BI140" s="122"/>
      <c r="BJ140" s="122"/>
      <c r="BK140" s="122"/>
      <c r="BL140" s="122"/>
      <c r="BM140" s="122"/>
      <c r="BO140" s="153" t="s">
        <v>1166</v>
      </c>
      <c r="BP140" s="122"/>
      <c r="BQ140" s="122"/>
      <c r="BR140" s="122"/>
      <c r="BS140" s="122"/>
      <c r="BT140" s="122"/>
      <c r="BU140" s="161"/>
      <c r="BV140" s="121" t="s">
        <v>1167</v>
      </c>
      <c r="BW140" s="122"/>
      <c r="BX140" s="122"/>
      <c r="BY140" s="122"/>
      <c r="BZ140" s="122"/>
      <c r="CA140" s="122"/>
      <c r="CB140" s="161"/>
      <c r="CC140" s="121" t="s">
        <v>1168</v>
      </c>
      <c r="CD140" s="122"/>
      <c r="CE140" s="122"/>
      <c r="CF140" s="122"/>
      <c r="CG140" s="122"/>
      <c r="CH140" s="122"/>
      <c r="CI140" s="157"/>
      <c r="CJ140" s="153" t="s">
        <v>1166</v>
      </c>
      <c r="CK140" s="122"/>
      <c r="CL140" s="122"/>
      <c r="CM140" s="122"/>
      <c r="CN140" s="122"/>
      <c r="CO140" s="122"/>
      <c r="CP140" s="161"/>
      <c r="CQ140" s="121" t="s">
        <v>1167</v>
      </c>
      <c r="CR140" s="122"/>
      <c r="CS140" s="122"/>
      <c r="CT140" s="122"/>
      <c r="CU140" s="122"/>
      <c r="CV140" s="122"/>
      <c r="CW140" s="161"/>
      <c r="CX140" s="121" t="s">
        <v>1168</v>
      </c>
      <c r="CY140" s="122"/>
      <c r="CZ140" s="122"/>
      <c r="DA140" s="122"/>
      <c r="DB140" s="122"/>
      <c r="DC140" s="122"/>
      <c r="DD140" s="157"/>
      <c r="DE140" s="153" t="s">
        <v>1166</v>
      </c>
      <c r="DF140" s="122"/>
      <c r="DG140" s="122"/>
      <c r="DH140" s="122"/>
      <c r="DI140" s="122"/>
      <c r="DJ140" s="122"/>
      <c r="DK140" s="161"/>
      <c r="DL140" s="121" t="s">
        <v>1167</v>
      </c>
      <c r="DM140" s="122"/>
      <c r="DN140" s="122"/>
      <c r="DO140" s="122"/>
      <c r="DP140" s="122"/>
      <c r="DQ140" s="122"/>
      <c r="DR140" s="161"/>
      <c r="DS140" s="121" t="s">
        <v>1168</v>
      </c>
      <c r="DT140" s="122"/>
      <c r="DU140" s="122"/>
      <c r="DV140" s="122"/>
      <c r="DW140" s="122"/>
      <c r="DX140" s="122"/>
      <c r="DY140" s="157"/>
      <c r="DZ140" s="153" t="s">
        <v>1166</v>
      </c>
      <c r="EA140" s="122"/>
      <c r="EB140" s="122"/>
      <c r="EC140" s="122"/>
      <c r="ED140" s="122"/>
      <c r="EE140" s="122"/>
      <c r="EF140" s="161"/>
      <c r="EG140" s="121" t="s">
        <v>1167</v>
      </c>
      <c r="EH140" s="122"/>
      <c r="EI140" s="122"/>
      <c r="EJ140" s="122"/>
      <c r="EK140" s="122"/>
      <c r="EL140" s="122"/>
      <c r="EM140" s="161"/>
      <c r="EN140" s="121" t="s">
        <v>1168</v>
      </c>
      <c r="EO140" s="122"/>
      <c r="EP140" s="122"/>
      <c r="EQ140" s="122"/>
      <c r="ER140" s="122"/>
      <c r="ES140" s="122"/>
      <c r="ET140" s="157"/>
      <c r="EU140" s="153" t="s">
        <v>1166</v>
      </c>
      <c r="EV140" s="122"/>
      <c r="EW140" s="122"/>
      <c r="EX140" s="122"/>
      <c r="EY140" s="122"/>
      <c r="EZ140" s="122"/>
      <c r="FA140" s="161"/>
      <c r="FB140" s="121" t="s">
        <v>1167</v>
      </c>
      <c r="FC140" s="122"/>
      <c r="FD140" s="122"/>
      <c r="FE140" s="122"/>
      <c r="FF140" s="122"/>
      <c r="FG140" s="122"/>
      <c r="FH140" s="161"/>
      <c r="FI140" s="121" t="s">
        <v>1168</v>
      </c>
      <c r="FJ140" s="122"/>
      <c r="FK140" s="122"/>
      <c r="FL140" s="122"/>
      <c r="FM140" s="122"/>
      <c r="FN140" s="122"/>
      <c r="FO140" s="157"/>
      <c r="FP140" s="153" t="s">
        <v>1166</v>
      </c>
      <c r="FQ140" s="122"/>
      <c r="FR140" s="122"/>
      <c r="FS140" s="122"/>
      <c r="FT140" s="122"/>
      <c r="FU140" s="122"/>
      <c r="FV140" s="161"/>
      <c r="FW140" s="121" t="s">
        <v>1167</v>
      </c>
      <c r="FX140" s="122"/>
      <c r="FY140" s="122"/>
      <c r="FZ140" s="122"/>
      <c r="GA140" s="122"/>
      <c r="GB140" s="122"/>
      <c r="GC140" s="161"/>
      <c r="GD140" s="121" t="s">
        <v>1168</v>
      </c>
      <c r="GE140" s="122"/>
      <c r="GF140" s="122"/>
      <c r="GG140" s="122"/>
      <c r="GH140" s="122"/>
      <c r="GI140" s="122"/>
      <c r="GJ140" s="157"/>
    </row>
    <row r="141" spans="1:192" ht="165" hidden="1" outlineLevel="1">
      <c r="A141" s="167">
        <v>1</v>
      </c>
      <c r="B141" s="167"/>
      <c r="C141" s="333">
        <v>0</v>
      </c>
      <c r="D141" s="173" t="b">
        <v>0</v>
      </c>
      <c r="E141" s="173">
        <v>50</v>
      </c>
      <c r="F141" s="330" t="s">
        <v>1233</v>
      </c>
      <c r="G141" s="331">
        <f>IF(F142="","-",F142-1)</f>
        <v>329</v>
      </c>
      <c r="H141" s="331" t="s">
        <v>34</v>
      </c>
      <c r="I141" s="331">
        <v>0</v>
      </c>
      <c r="J141" s="331">
        <v>0</v>
      </c>
      <c r="K141" s="331">
        <v>0</v>
      </c>
      <c r="L141" s="173">
        <v>0</v>
      </c>
      <c r="M141" s="173">
        <f>15*30</f>
        <v>450</v>
      </c>
      <c r="N141" s="176">
        <v>1</v>
      </c>
      <c r="O141" s="167" t="s">
        <v>864</v>
      </c>
      <c r="P141" s="167" t="s">
        <v>867</v>
      </c>
      <c r="Q141" s="167"/>
      <c r="X141" s="178">
        <v>1</v>
      </c>
      <c r="Y141" s="178">
        <f>X141+3</f>
        <v>4</v>
      </c>
      <c r="Z141" s="178">
        <f t="shared" ref="Z141:AD141" si="107">Y141+3</f>
        <v>7</v>
      </c>
      <c r="AA141" s="178">
        <f t="shared" si="107"/>
        <v>10</v>
      </c>
      <c r="AB141" s="178">
        <f t="shared" si="107"/>
        <v>13</v>
      </c>
      <c r="AC141" s="178">
        <f t="shared" si="107"/>
        <v>16</v>
      </c>
      <c r="AD141" s="178">
        <f t="shared" si="107"/>
        <v>19</v>
      </c>
      <c r="AE141" s="179" t="s">
        <v>882</v>
      </c>
      <c r="AF141" s="179" t="s">
        <v>883</v>
      </c>
      <c r="AG141" s="179" t="s">
        <v>884</v>
      </c>
      <c r="AH141" s="179" t="s">
        <v>885</v>
      </c>
      <c r="AI141" s="179" t="s">
        <v>886</v>
      </c>
      <c r="AJ141" s="179" t="s">
        <v>887</v>
      </c>
      <c r="AK141" s="179" t="s">
        <v>888</v>
      </c>
      <c r="AL141" s="179" t="s">
        <v>882</v>
      </c>
      <c r="AM141" s="179" t="s">
        <v>883</v>
      </c>
      <c r="AN141" s="179" t="s">
        <v>884</v>
      </c>
      <c r="AO141" s="179" t="s">
        <v>885</v>
      </c>
      <c r="AP141" s="179" t="s">
        <v>886</v>
      </c>
      <c r="AQ141" s="179" t="s">
        <v>887</v>
      </c>
      <c r="AR141" s="179" t="s">
        <v>888</v>
      </c>
      <c r="AS141" s="178">
        <v>1</v>
      </c>
      <c r="AT141" s="178">
        <f>AS141+3</f>
        <v>4</v>
      </c>
      <c r="AU141" s="178">
        <f t="shared" ref="AU141:AY141" si="108">AT141+3</f>
        <v>7</v>
      </c>
      <c r="AV141" s="178">
        <f t="shared" si="108"/>
        <v>10</v>
      </c>
      <c r="AW141" s="178">
        <f t="shared" si="108"/>
        <v>13</v>
      </c>
      <c r="AX141" s="178">
        <f t="shared" si="108"/>
        <v>16</v>
      </c>
      <c r="AY141" s="178">
        <f t="shared" si="108"/>
        <v>19</v>
      </c>
      <c r="AZ141" s="179" t="s">
        <v>882</v>
      </c>
      <c r="BA141" s="179" t="s">
        <v>883</v>
      </c>
      <c r="BB141" s="179" t="s">
        <v>884</v>
      </c>
      <c r="BC141" s="179" t="s">
        <v>885</v>
      </c>
      <c r="BD141" s="179" t="s">
        <v>886</v>
      </c>
      <c r="BE141" s="179" t="s">
        <v>887</v>
      </c>
      <c r="BF141" s="179" t="s">
        <v>888</v>
      </c>
      <c r="BG141" s="179" t="s">
        <v>882</v>
      </c>
      <c r="BH141" s="179" t="s">
        <v>883</v>
      </c>
      <c r="BI141" s="179" t="s">
        <v>884</v>
      </c>
      <c r="BJ141" s="179" t="s">
        <v>885</v>
      </c>
      <c r="BK141" s="179" t="s">
        <v>886</v>
      </c>
      <c r="BL141" s="179" t="s">
        <v>887</v>
      </c>
      <c r="BM141" s="179" t="s">
        <v>888</v>
      </c>
      <c r="BO141" s="154">
        <v>1</v>
      </c>
      <c r="BP141" s="155">
        <v>4</v>
      </c>
      <c r="BQ141" s="155">
        <v>7</v>
      </c>
      <c r="BR141" s="155">
        <v>10</v>
      </c>
      <c r="BS141" s="155">
        <v>13</v>
      </c>
      <c r="BT141" s="155">
        <v>16</v>
      </c>
      <c r="BU141" s="162">
        <v>19</v>
      </c>
      <c r="BV141" s="155" t="s">
        <v>882</v>
      </c>
      <c r="BW141" s="155" t="s">
        <v>883</v>
      </c>
      <c r="BX141" s="155" t="s">
        <v>884</v>
      </c>
      <c r="BY141" s="155" t="s">
        <v>885</v>
      </c>
      <c r="BZ141" s="155" t="s">
        <v>886</v>
      </c>
      <c r="CA141" s="155" t="s">
        <v>887</v>
      </c>
      <c r="CB141" s="162" t="s">
        <v>888</v>
      </c>
      <c r="CC141" s="155" t="s">
        <v>882</v>
      </c>
      <c r="CD141" s="155" t="s">
        <v>883</v>
      </c>
      <c r="CE141" s="155" t="s">
        <v>884</v>
      </c>
      <c r="CF141" s="155" t="s">
        <v>885</v>
      </c>
      <c r="CG141" s="155" t="s">
        <v>886</v>
      </c>
      <c r="CH141" s="155" t="s">
        <v>887</v>
      </c>
      <c r="CI141" s="158" t="s">
        <v>888</v>
      </c>
      <c r="CJ141" s="154">
        <v>1</v>
      </c>
      <c r="CK141" s="155">
        <v>4</v>
      </c>
      <c r="CL141" s="155">
        <v>7</v>
      </c>
      <c r="CM141" s="155">
        <v>10</v>
      </c>
      <c r="CN141" s="155">
        <v>13</v>
      </c>
      <c r="CO141" s="155">
        <v>16</v>
      </c>
      <c r="CP141" s="162">
        <v>19</v>
      </c>
      <c r="CQ141" s="155" t="s">
        <v>882</v>
      </c>
      <c r="CR141" s="155" t="s">
        <v>883</v>
      </c>
      <c r="CS141" s="155" t="s">
        <v>884</v>
      </c>
      <c r="CT141" s="155" t="s">
        <v>885</v>
      </c>
      <c r="CU141" s="155" t="s">
        <v>886</v>
      </c>
      <c r="CV141" s="155" t="s">
        <v>887</v>
      </c>
      <c r="CW141" s="162" t="s">
        <v>888</v>
      </c>
      <c r="CX141" s="155" t="s">
        <v>882</v>
      </c>
      <c r="CY141" s="155" t="s">
        <v>883</v>
      </c>
      <c r="CZ141" s="155" t="s">
        <v>884</v>
      </c>
      <c r="DA141" s="155" t="s">
        <v>885</v>
      </c>
      <c r="DB141" s="155" t="s">
        <v>886</v>
      </c>
      <c r="DC141" s="155" t="s">
        <v>887</v>
      </c>
      <c r="DD141" s="158" t="s">
        <v>888</v>
      </c>
      <c r="DE141" s="154">
        <v>1</v>
      </c>
      <c r="DF141" s="155">
        <v>4</v>
      </c>
      <c r="DG141" s="155">
        <v>7</v>
      </c>
      <c r="DH141" s="155">
        <v>10</v>
      </c>
      <c r="DI141" s="155">
        <v>13</v>
      </c>
      <c r="DJ141" s="155">
        <v>16</v>
      </c>
      <c r="DK141" s="162">
        <v>19</v>
      </c>
      <c r="DL141" s="155" t="s">
        <v>882</v>
      </c>
      <c r="DM141" s="155" t="s">
        <v>883</v>
      </c>
      <c r="DN141" s="155" t="s">
        <v>884</v>
      </c>
      <c r="DO141" s="155" t="s">
        <v>885</v>
      </c>
      <c r="DP141" s="155" t="s">
        <v>886</v>
      </c>
      <c r="DQ141" s="155" t="s">
        <v>887</v>
      </c>
      <c r="DR141" s="162" t="s">
        <v>888</v>
      </c>
      <c r="DS141" s="155" t="s">
        <v>882</v>
      </c>
      <c r="DT141" s="155" t="s">
        <v>883</v>
      </c>
      <c r="DU141" s="155" t="s">
        <v>884</v>
      </c>
      <c r="DV141" s="155" t="s">
        <v>885</v>
      </c>
      <c r="DW141" s="155" t="s">
        <v>886</v>
      </c>
      <c r="DX141" s="155" t="s">
        <v>887</v>
      </c>
      <c r="DY141" s="158" t="s">
        <v>888</v>
      </c>
      <c r="DZ141" s="154">
        <v>1</v>
      </c>
      <c r="EA141" s="155">
        <v>4</v>
      </c>
      <c r="EB141" s="155">
        <v>7</v>
      </c>
      <c r="EC141" s="155">
        <v>10</v>
      </c>
      <c r="ED141" s="155">
        <v>13</v>
      </c>
      <c r="EE141" s="155">
        <v>16</v>
      </c>
      <c r="EF141" s="162">
        <v>19</v>
      </c>
      <c r="EG141" s="155" t="s">
        <v>882</v>
      </c>
      <c r="EH141" s="155" t="s">
        <v>883</v>
      </c>
      <c r="EI141" s="155" t="s">
        <v>884</v>
      </c>
      <c r="EJ141" s="155" t="s">
        <v>885</v>
      </c>
      <c r="EK141" s="155" t="s">
        <v>886</v>
      </c>
      <c r="EL141" s="155" t="s">
        <v>887</v>
      </c>
      <c r="EM141" s="162" t="s">
        <v>888</v>
      </c>
      <c r="EN141" s="155" t="s">
        <v>882</v>
      </c>
      <c r="EO141" s="155" t="s">
        <v>883</v>
      </c>
      <c r="EP141" s="155" t="s">
        <v>884</v>
      </c>
      <c r="EQ141" s="155" t="s">
        <v>885</v>
      </c>
      <c r="ER141" s="155" t="s">
        <v>886</v>
      </c>
      <c r="ES141" s="155" t="s">
        <v>887</v>
      </c>
      <c r="ET141" s="158" t="s">
        <v>888</v>
      </c>
      <c r="EU141" s="154">
        <v>1</v>
      </c>
      <c r="EV141" s="155">
        <v>4</v>
      </c>
      <c r="EW141" s="155">
        <v>7</v>
      </c>
      <c r="EX141" s="155">
        <v>10</v>
      </c>
      <c r="EY141" s="155">
        <v>13</v>
      </c>
      <c r="EZ141" s="155">
        <v>16</v>
      </c>
      <c r="FA141" s="162">
        <v>19</v>
      </c>
      <c r="FB141" s="155" t="s">
        <v>882</v>
      </c>
      <c r="FC141" s="155" t="s">
        <v>883</v>
      </c>
      <c r="FD141" s="155" t="s">
        <v>884</v>
      </c>
      <c r="FE141" s="155" t="s">
        <v>885</v>
      </c>
      <c r="FF141" s="155" t="s">
        <v>886</v>
      </c>
      <c r="FG141" s="155" t="s">
        <v>887</v>
      </c>
      <c r="FH141" s="162" t="s">
        <v>888</v>
      </c>
      <c r="FI141" s="155" t="s">
        <v>882</v>
      </c>
      <c r="FJ141" s="155" t="s">
        <v>883</v>
      </c>
      <c r="FK141" s="155" t="s">
        <v>884</v>
      </c>
      <c r="FL141" s="155" t="s">
        <v>885</v>
      </c>
      <c r="FM141" s="155" t="s">
        <v>886</v>
      </c>
      <c r="FN141" s="155" t="s">
        <v>887</v>
      </c>
      <c r="FO141" s="158" t="s">
        <v>888</v>
      </c>
      <c r="FP141" s="154">
        <v>1</v>
      </c>
      <c r="FQ141" s="155">
        <v>4</v>
      </c>
      <c r="FR141" s="155">
        <v>7</v>
      </c>
      <c r="FS141" s="155">
        <v>10</v>
      </c>
      <c r="FT141" s="155">
        <v>13</v>
      </c>
      <c r="FU141" s="155">
        <v>16</v>
      </c>
      <c r="FV141" s="162">
        <v>19</v>
      </c>
      <c r="FW141" s="155" t="s">
        <v>882</v>
      </c>
      <c r="FX141" s="155" t="s">
        <v>883</v>
      </c>
      <c r="FY141" s="155" t="s">
        <v>884</v>
      </c>
      <c r="FZ141" s="155" t="s">
        <v>885</v>
      </c>
      <c r="GA141" s="155" t="s">
        <v>886</v>
      </c>
      <c r="GB141" s="155" t="s">
        <v>887</v>
      </c>
      <c r="GC141" s="162" t="s">
        <v>888</v>
      </c>
      <c r="GD141" s="155" t="s">
        <v>882</v>
      </c>
      <c r="GE141" s="155" t="s">
        <v>883</v>
      </c>
      <c r="GF141" s="155" t="s">
        <v>884</v>
      </c>
      <c r="GG141" s="155" t="s">
        <v>885</v>
      </c>
      <c r="GH141" s="155" t="s">
        <v>886</v>
      </c>
      <c r="GI141" s="155" t="s">
        <v>887</v>
      </c>
      <c r="GJ141" s="158" t="s">
        <v>888</v>
      </c>
    </row>
    <row r="142" spans="1:192" hidden="1" outlineLevel="1">
      <c r="A142" s="167">
        <v>2</v>
      </c>
      <c r="B142" s="167"/>
      <c r="C142" s="173">
        <v>1</v>
      </c>
      <c r="D142" s="173" t="b">
        <v>0</v>
      </c>
      <c r="E142" s="173">
        <v>55</v>
      </c>
      <c r="F142" s="174">
        <v>330</v>
      </c>
      <c r="G142" s="175">
        <f t="shared" ref="G142:G143" si="109">IF(F143="","-",F143-1)</f>
        <v>729</v>
      </c>
      <c r="H142" s="175" t="s">
        <v>34</v>
      </c>
      <c r="I142" s="175" t="s">
        <v>34</v>
      </c>
      <c r="J142" s="175">
        <v>0</v>
      </c>
      <c r="K142" s="175">
        <v>0</v>
      </c>
      <c r="L142" s="173">
        <v>500</v>
      </c>
      <c r="M142" s="173">
        <f>L142+365</f>
        <v>865</v>
      </c>
      <c r="N142" s="176">
        <v>0</v>
      </c>
      <c r="O142" s="167" t="s">
        <v>865</v>
      </c>
      <c r="P142" s="167" t="s">
        <v>866</v>
      </c>
      <c r="Q142" s="167"/>
      <c r="W142" s="29" t="s">
        <v>896</v>
      </c>
      <c r="X142" s="180" t="s">
        <v>8</v>
      </c>
      <c r="Y142" s="181" t="str">
        <f>X142</f>
        <v>2:3</v>
      </c>
      <c r="Z142" s="181" t="str">
        <f t="shared" ref="Z142:AD142" si="110">Y142</f>
        <v>2:3</v>
      </c>
      <c r="AA142" s="181" t="str">
        <f t="shared" si="110"/>
        <v>2:3</v>
      </c>
      <c r="AB142" s="181" t="str">
        <f t="shared" si="110"/>
        <v>2:3</v>
      </c>
      <c r="AC142" s="181" t="str">
        <f t="shared" si="110"/>
        <v>2:3</v>
      </c>
      <c r="AD142" s="181" t="str">
        <f t="shared" si="110"/>
        <v>2:3</v>
      </c>
      <c r="AE142" s="167"/>
      <c r="AF142" s="167"/>
      <c r="AG142" s="167"/>
      <c r="AH142" s="167"/>
      <c r="AI142" s="167"/>
      <c r="AJ142" s="167"/>
      <c r="AK142" s="167"/>
      <c r="AS142" s="181" t="str">
        <f t="shared" ref="AS142:AY143" si="111">X142</f>
        <v>2:3</v>
      </c>
      <c r="AT142" s="181" t="str">
        <f t="shared" si="111"/>
        <v>2:3</v>
      </c>
      <c r="AU142" s="181" t="str">
        <f t="shared" si="111"/>
        <v>2:3</v>
      </c>
      <c r="AV142" s="181" t="str">
        <f t="shared" si="111"/>
        <v>2:3</v>
      </c>
      <c r="AW142" s="181" t="str">
        <f t="shared" si="111"/>
        <v>2:3</v>
      </c>
      <c r="AX142" s="181" t="str">
        <f t="shared" si="111"/>
        <v>2:3</v>
      </c>
      <c r="AY142" s="181" t="str">
        <f t="shared" si="111"/>
        <v>2:3</v>
      </c>
      <c r="AZ142" s="167"/>
      <c r="BA142" s="167"/>
      <c r="BB142" s="167"/>
      <c r="BC142" s="167"/>
      <c r="BD142" s="167"/>
      <c r="BE142" s="167"/>
      <c r="BF142" s="167"/>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hidden="1" outlineLevel="1">
      <c r="A143" s="167">
        <v>3</v>
      </c>
      <c r="B143" s="167"/>
      <c r="C143" s="173">
        <v>1</v>
      </c>
      <c r="D143" s="173" t="b">
        <v>1</v>
      </c>
      <c r="E143" s="173">
        <v>55</v>
      </c>
      <c r="F143" s="174">
        <v>730</v>
      </c>
      <c r="G143" s="175" t="str">
        <f t="shared" si="109"/>
        <v>-</v>
      </c>
      <c r="H143" s="175" t="s">
        <v>34</v>
      </c>
      <c r="I143" s="175" t="s">
        <v>34</v>
      </c>
      <c r="J143" s="175" t="s">
        <v>34</v>
      </c>
      <c r="K143" s="175" t="s">
        <v>34</v>
      </c>
      <c r="L143" s="167"/>
      <c r="M143" s="167"/>
      <c r="N143" s="167"/>
      <c r="O143" s="167"/>
      <c r="P143" s="167"/>
      <c r="Q143" s="167"/>
      <c r="W143" s="29" t="s">
        <v>878</v>
      </c>
      <c r="X143" s="180" t="str">
        <f>X141&amp;":"&amp;X141+1</f>
        <v>1:2</v>
      </c>
      <c r="Y143" s="182" t="str">
        <f t="shared" ref="Y143:AD143" si="112">Y141&amp;":"&amp;Y141+1</f>
        <v>4:5</v>
      </c>
      <c r="Z143" s="182" t="str">
        <f t="shared" si="112"/>
        <v>7:8</v>
      </c>
      <c r="AA143" s="182" t="str">
        <f t="shared" si="112"/>
        <v>10:11</v>
      </c>
      <c r="AB143" s="182" t="str">
        <f t="shared" si="112"/>
        <v>13:14</v>
      </c>
      <c r="AC143" s="182" t="str">
        <f t="shared" si="112"/>
        <v>16:17</v>
      </c>
      <c r="AD143" s="182" t="str">
        <f t="shared" si="112"/>
        <v>19:20</v>
      </c>
      <c r="AE143" s="167"/>
      <c r="AF143" s="167"/>
      <c r="AG143" s="167"/>
      <c r="AH143" s="167"/>
      <c r="AI143" s="167"/>
      <c r="AJ143" s="167"/>
      <c r="AK143" s="167"/>
      <c r="AS143" s="181" t="str">
        <f t="shared" si="111"/>
        <v>1:2</v>
      </c>
      <c r="AT143" s="181" t="str">
        <f t="shared" si="111"/>
        <v>4:5</v>
      </c>
      <c r="AU143" s="181" t="str">
        <f t="shared" si="111"/>
        <v>7:8</v>
      </c>
      <c r="AV143" s="181" t="str">
        <f t="shared" si="111"/>
        <v>10:11</v>
      </c>
      <c r="AW143" s="181" t="str">
        <f t="shared" si="111"/>
        <v>13:14</v>
      </c>
      <c r="AX143" s="181" t="str">
        <f t="shared" si="111"/>
        <v>16:17</v>
      </c>
      <c r="AY143" s="181" t="str">
        <f t="shared" si="111"/>
        <v>19:20</v>
      </c>
      <c r="AZ143" s="167"/>
      <c r="BA143" s="167"/>
      <c r="BB143" s="167"/>
      <c r="BC143" s="167"/>
      <c r="BD143" s="167"/>
      <c r="BE143" s="167"/>
      <c r="BF143" s="167"/>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hidden="1" outlineLevel="1">
      <c r="A144" s="167">
        <v>4</v>
      </c>
      <c r="B144" s="167"/>
      <c r="C144" s="173">
        <v>5</v>
      </c>
      <c r="D144" s="173" t="b">
        <v>0</v>
      </c>
      <c r="E144" s="173">
        <v>65</v>
      </c>
      <c r="F144" s="174"/>
      <c r="G144" s="175" t="e">
        <f>IF(#REF!="","-",#REF!-1)</f>
        <v>#REF!</v>
      </c>
      <c r="H144" s="175" t="s">
        <v>34</v>
      </c>
      <c r="I144" s="175" t="s">
        <v>34</v>
      </c>
      <c r="J144" s="175" t="s">
        <v>34</v>
      </c>
      <c r="K144" s="175" t="s">
        <v>34</v>
      </c>
      <c r="L144" s="167"/>
      <c r="M144" s="167"/>
      <c r="N144" s="167"/>
      <c r="O144" s="167"/>
      <c r="P144" s="167"/>
      <c r="Q144" s="167"/>
      <c r="W144" s="29" t="s">
        <v>897</v>
      </c>
      <c r="X144" s="183" t="s">
        <v>6</v>
      </c>
      <c r="Y144" s="181" t="str">
        <f t="shared" ref="Y144:AD144" si="113">X144</f>
        <v>0:1</v>
      </c>
      <c r="Z144" s="181" t="str">
        <f t="shared" si="113"/>
        <v>0:1</v>
      </c>
      <c r="AA144" s="181" t="str">
        <f t="shared" si="113"/>
        <v>0:1</v>
      </c>
      <c r="AB144" s="181" t="str">
        <f t="shared" si="113"/>
        <v>0:1</v>
      </c>
      <c r="AC144" s="181" t="str">
        <f t="shared" si="113"/>
        <v>0:1</v>
      </c>
      <c r="AD144" s="181" t="str">
        <f t="shared" si="113"/>
        <v>0:1</v>
      </c>
      <c r="AE144" s="167"/>
      <c r="AF144" s="167"/>
      <c r="AG144" s="167"/>
      <c r="AH144" s="167"/>
      <c r="AI144" s="167"/>
      <c r="AJ144" s="167"/>
      <c r="AK144" s="167"/>
      <c r="AS144" s="183" t="s">
        <v>168</v>
      </c>
      <c r="AT144" s="181" t="str">
        <f t="shared" ref="AT144:AY144" si="114">AS144</f>
        <v>3:4</v>
      </c>
      <c r="AU144" s="181" t="str">
        <f t="shared" si="114"/>
        <v>3:4</v>
      </c>
      <c r="AV144" s="181" t="str">
        <f t="shared" si="114"/>
        <v>3:4</v>
      </c>
      <c r="AW144" s="181" t="str">
        <f t="shared" si="114"/>
        <v>3:4</v>
      </c>
      <c r="AX144" s="181" t="str">
        <f t="shared" si="114"/>
        <v>3:4</v>
      </c>
      <c r="AY144" s="181" t="str">
        <f t="shared" si="114"/>
        <v>3:4</v>
      </c>
      <c r="AZ144" s="167"/>
      <c r="BA144" s="167"/>
      <c r="BB144" s="167"/>
      <c r="BC144" s="167"/>
      <c r="BD144" s="167"/>
      <c r="BE144" s="167"/>
      <c r="BF144" s="167"/>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ollapsed="1">
      <c r="A146" s="184" t="s">
        <v>904</v>
      </c>
    </row>
    <row r="147" spans="1:122" hidden="1"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3" hidden="1" outlineLevel="1">
      <c r="A148">
        <f>COUNTA($B$157:$B$161)</f>
        <v>5</v>
      </c>
      <c r="B148" t="s">
        <v>905</v>
      </c>
      <c r="C148" s="137">
        <v>0</v>
      </c>
      <c r="D148" s="137">
        <f>C148</f>
        <v>0</v>
      </c>
      <c r="E148" s="137">
        <f t="shared" ref="E148:BP148" si="115">D148</f>
        <v>0</v>
      </c>
      <c r="F148" s="137">
        <f t="shared" si="115"/>
        <v>0</v>
      </c>
      <c r="G148" s="137">
        <f t="shared" si="115"/>
        <v>0</v>
      </c>
      <c r="H148" s="137">
        <f t="shared" si="115"/>
        <v>0</v>
      </c>
      <c r="I148" s="137">
        <f t="shared" si="115"/>
        <v>0</v>
      </c>
      <c r="J148" s="137">
        <f t="shared" si="115"/>
        <v>0</v>
      </c>
      <c r="K148" s="137">
        <f t="shared" si="115"/>
        <v>0</v>
      </c>
      <c r="L148" s="137">
        <f t="shared" si="115"/>
        <v>0</v>
      </c>
      <c r="M148" s="137">
        <f t="shared" si="115"/>
        <v>0</v>
      </c>
      <c r="N148" s="137">
        <f t="shared" si="115"/>
        <v>0</v>
      </c>
      <c r="O148" s="137">
        <f t="shared" si="115"/>
        <v>0</v>
      </c>
      <c r="P148" s="137">
        <f t="shared" si="115"/>
        <v>0</v>
      </c>
      <c r="Q148" s="137">
        <f t="shared" si="115"/>
        <v>0</v>
      </c>
      <c r="R148" s="137">
        <v>1</v>
      </c>
      <c r="S148" s="137">
        <f>R148</f>
        <v>1</v>
      </c>
      <c r="T148" s="137">
        <f t="shared" si="115"/>
        <v>1</v>
      </c>
      <c r="U148" s="137">
        <f t="shared" si="115"/>
        <v>1</v>
      </c>
      <c r="V148" s="137">
        <f t="shared" si="115"/>
        <v>1</v>
      </c>
      <c r="W148" s="137">
        <f t="shared" si="115"/>
        <v>1</v>
      </c>
      <c r="X148" s="137">
        <f t="shared" si="115"/>
        <v>1</v>
      </c>
      <c r="Y148" s="137">
        <f t="shared" si="115"/>
        <v>1</v>
      </c>
      <c r="Z148" s="137">
        <f t="shared" si="115"/>
        <v>1</v>
      </c>
      <c r="AA148" s="137">
        <f t="shared" si="115"/>
        <v>1</v>
      </c>
      <c r="AB148" s="137">
        <f t="shared" si="115"/>
        <v>1</v>
      </c>
      <c r="AC148" s="137">
        <f t="shared" si="115"/>
        <v>1</v>
      </c>
      <c r="AD148" s="137">
        <f t="shared" si="115"/>
        <v>1</v>
      </c>
      <c r="AE148" s="137">
        <f t="shared" si="115"/>
        <v>1</v>
      </c>
      <c r="AF148" s="137">
        <f t="shared" si="115"/>
        <v>1</v>
      </c>
      <c r="AG148" s="137">
        <v>2</v>
      </c>
      <c r="AH148" s="137">
        <f>AG148</f>
        <v>2</v>
      </c>
      <c r="AI148" s="137">
        <f t="shared" si="115"/>
        <v>2</v>
      </c>
      <c r="AJ148" s="137">
        <f t="shared" si="115"/>
        <v>2</v>
      </c>
      <c r="AK148" s="137">
        <f t="shared" si="115"/>
        <v>2</v>
      </c>
      <c r="AL148" s="137">
        <f t="shared" si="115"/>
        <v>2</v>
      </c>
      <c r="AM148" s="137">
        <f t="shared" si="115"/>
        <v>2</v>
      </c>
      <c r="AN148" s="137">
        <f t="shared" si="115"/>
        <v>2</v>
      </c>
      <c r="AO148" s="137">
        <f t="shared" si="115"/>
        <v>2</v>
      </c>
      <c r="AP148" s="137">
        <f t="shared" si="115"/>
        <v>2</v>
      </c>
      <c r="AQ148" s="137">
        <f t="shared" si="115"/>
        <v>2</v>
      </c>
      <c r="AR148" s="137">
        <f t="shared" si="115"/>
        <v>2</v>
      </c>
      <c r="AS148" s="137">
        <f t="shared" si="115"/>
        <v>2</v>
      </c>
      <c r="AT148" s="137">
        <f t="shared" si="115"/>
        <v>2</v>
      </c>
      <c r="AU148" s="137">
        <f t="shared" si="115"/>
        <v>2</v>
      </c>
      <c r="AV148" s="137">
        <v>3</v>
      </c>
      <c r="AW148" s="137">
        <f>AV148</f>
        <v>3</v>
      </c>
      <c r="AX148" s="137">
        <f t="shared" si="115"/>
        <v>3</v>
      </c>
      <c r="AY148" s="137">
        <f t="shared" si="115"/>
        <v>3</v>
      </c>
      <c r="AZ148" s="137">
        <f t="shared" si="115"/>
        <v>3</v>
      </c>
      <c r="BA148" s="137">
        <f t="shared" si="115"/>
        <v>3</v>
      </c>
      <c r="BB148" s="137">
        <f t="shared" si="115"/>
        <v>3</v>
      </c>
      <c r="BC148" s="137">
        <f t="shared" si="115"/>
        <v>3</v>
      </c>
      <c r="BD148" s="137">
        <f t="shared" si="115"/>
        <v>3</v>
      </c>
      <c r="BE148" s="137">
        <f t="shared" si="115"/>
        <v>3</v>
      </c>
      <c r="BF148" s="137">
        <f t="shared" si="115"/>
        <v>3</v>
      </c>
      <c r="BG148" s="137">
        <f t="shared" si="115"/>
        <v>3</v>
      </c>
      <c r="BH148" s="137">
        <f t="shared" si="115"/>
        <v>3</v>
      </c>
      <c r="BI148" s="137">
        <f t="shared" si="115"/>
        <v>3</v>
      </c>
      <c r="BJ148" s="137">
        <f t="shared" si="115"/>
        <v>3</v>
      </c>
      <c r="BK148" s="137">
        <v>4</v>
      </c>
      <c r="BL148" s="137">
        <f>BK148</f>
        <v>4</v>
      </c>
      <c r="BM148" s="137">
        <f t="shared" si="115"/>
        <v>4</v>
      </c>
      <c r="BN148" s="137">
        <f t="shared" si="115"/>
        <v>4</v>
      </c>
      <c r="BO148" s="137">
        <f t="shared" si="115"/>
        <v>4</v>
      </c>
      <c r="BP148" s="137">
        <f t="shared" si="115"/>
        <v>4</v>
      </c>
      <c r="BQ148" s="137">
        <f t="shared" ref="BQ148:BY148" si="116">BP148</f>
        <v>4</v>
      </c>
      <c r="BR148" s="137">
        <f t="shared" si="116"/>
        <v>4</v>
      </c>
      <c r="BS148" s="137">
        <f t="shared" si="116"/>
        <v>4</v>
      </c>
      <c r="BT148" s="137">
        <f t="shared" si="116"/>
        <v>4</v>
      </c>
      <c r="BU148" s="137">
        <f t="shared" si="116"/>
        <v>4</v>
      </c>
      <c r="BV148" s="137">
        <f t="shared" si="116"/>
        <v>4</v>
      </c>
      <c r="BW148" s="137">
        <f t="shared" si="116"/>
        <v>4</v>
      </c>
      <c r="BX148" s="137">
        <f t="shared" si="116"/>
        <v>4</v>
      </c>
      <c r="BY148" s="137">
        <f t="shared" si="116"/>
        <v>4</v>
      </c>
      <c r="BZ148" s="137">
        <v>5</v>
      </c>
      <c r="CA148" s="137">
        <f>BZ148</f>
        <v>5</v>
      </c>
      <c r="CB148" s="137">
        <f t="shared" ref="CB148:CN148" si="117">CA148</f>
        <v>5</v>
      </c>
      <c r="CC148" s="137">
        <f t="shared" si="117"/>
        <v>5</v>
      </c>
      <c r="CD148" s="137">
        <f t="shared" si="117"/>
        <v>5</v>
      </c>
      <c r="CE148" s="137">
        <f t="shared" si="117"/>
        <v>5</v>
      </c>
      <c r="CF148" s="137">
        <f t="shared" si="117"/>
        <v>5</v>
      </c>
      <c r="CG148" s="137">
        <f t="shared" si="117"/>
        <v>5</v>
      </c>
      <c r="CH148" s="137">
        <f t="shared" si="117"/>
        <v>5</v>
      </c>
      <c r="CI148" s="137">
        <f t="shared" si="117"/>
        <v>5</v>
      </c>
      <c r="CJ148" s="137">
        <f t="shared" si="117"/>
        <v>5</v>
      </c>
      <c r="CK148" s="137">
        <f t="shared" si="117"/>
        <v>5</v>
      </c>
      <c r="CL148" s="137">
        <f t="shared" si="117"/>
        <v>5</v>
      </c>
      <c r="CM148" s="137">
        <f t="shared" si="117"/>
        <v>5</v>
      </c>
      <c r="CN148" s="137">
        <f t="shared" si="117"/>
        <v>5</v>
      </c>
      <c r="CO148" s="137">
        <v>6</v>
      </c>
      <c r="CP148" s="137">
        <f>CO148</f>
        <v>6</v>
      </c>
      <c r="CQ148" s="137">
        <f t="shared" ref="CQ148:DC148" si="118">CP148</f>
        <v>6</v>
      </c>
      <c r="CR148" s="137">
        <f t="shared" si="118"/>
        <v>6</v>
      </c>
      <c r="CS148" s="137">
        <f t="shared" si="118"/>
        <v>6</v>
      </c>
      <c r="CT148" s="137">
        <f t="shared" si="118"/>
        <v>6</v>
      </c>
      <c r="CU148" s="137">
        <f t="shared" si="118"/>
        <v>6</v>
      </c>
      <c r="CV148" s="137">
        <f t="shared" si="118"/>
        <v>6</v>
      </c>
      <c r="CW148" s="137">
        <f t="shared" si="118"/>
        <v>6</v>
      </c>
      <c r="CX148" s="137">
        <f t="shared" si="118"/>
        <v>6</v>
      </c>
      <c r="CY148" s="137">
        <f t="shared" si="118"/>
        <v>6</v>
      </c>
      <c r="CZ148" s="137">
        <f t="shared" si="118"/>
        <v>6</v>
      </c>
      <c r="DA148" s="137">
        <f t="shared" si="118"/>
        <v>6</v>
      </c>
      <c r="DB148" s="137">
        <f t="shared" si="118"/>
        <v>6</v>
      </c>
      <c r="DC148" s="137">
        <f t="shared" si="118"/>
        <v>6</v>
      </c>
      <c r="DD148" s="137">
        <v>7</v>
      </c>
      <c r="DE148" s="137">
        <f>DD148</f>
        <v>7</v>
      </c>
      <c r="DF148" s="137">
        <f t="shared" ref="DF148:DR148" si="119">DE148</f>
        <v>7</v>
      </c>
      <c r="DG148" s="137">
        <f t="shared" si="119"/>
        <v>7</v>
      </c>
      <c r="DH148" s="137">
        <f t="shared" si="119"/>
        <v>7</v>
      </c>
      <c r="DI148" s="137">
        <f t="shared" si="119"/>
        <v>7</v>
      </c>
      <c r="DJ148" s="137">
        <f t="shared" si="119"/>
        <v>7</v>
      </c>
      <c r="DK148" s="137">
        <f t="shared" si="119"/>
        <v>7</v>
      </c>
      <c r="DL148" s="137">
        <f t="shared" si="119"/>
        <v>7</v>
      </c>
      <c r="DM148" s="137">
        <f t="shared" si="119"/>
        <v>7</v>
      </c>
      <c r="DN148" s="137">
        <f t="shared" si="119"/>
        <v>7</v>
      </c>
      <c r="DO148" s="137">
        <f t="shared" si="119"/>
        <v>7</v>
      </c>
      <c r="DP148" s="137">
        <f t="shared" si="119"/>
        <v>7</v>
      </c>
      <c r="DQ148" s="137">
        <f t="shared" si="119"/>
        <v>7</v>
      </c>
      <c r="DR148" s="137">
        <f t="shared" si="119"/>
        <v>7</v>
      </c>
    </row>
    <row r="149" spans="1:122" hidden="1" outlineLevel="1">
      <c r="A149">
        <v>1</v>
      </c>
      <c r="B149" t="s">
        <v>906</v>
      </c>
      <c r="C149" s="140" t="str">
        <f t="shared" ref="C149:BN149" si="120">INDEX(LMU_Data,(C$148*$A$148)+$A149,(d.Region-1)*15+C$147)</f>
        <v>-</v>
      </c>
      <c r="D149" s="140" t="str">
        <f t="shared" si="120"/>
        <v>-</v>
      </c>
      <c r="E149" s="140" t="str">
        <f t="shared" si="120"/>
        <v>-</v>
      </c>
      <c r="F149" s="140" t="str">
        <f t="shared" si="120"/>
        <v>-</v>
      </c>
      <c r="G149" s="140" t="str">
        <f t="shared" si="120"/>
        <v>-</v>
      </c>
      <c r="H149" s="140" t="str">
        <f t="shared" si="120"/>
        <v>-</v>
      </c>
      <c r="I149" s="140" t="str">
        <f t="shared" si="120"/>
        <v>-</v>
      </c>
      <c r="J149" s="140" t="str">
        <f t="shared" si="120"/>
        <v>-</v>
      </c>
      <c r="K149" s="140" t="str">
        <f t="shared" si="120"/>
        <v>-</v>
      </c>
      <c r="L149" s="140" t="str">
        <f t="shared" si="120"/>
        <v>-</v>
      </c>
      <c r="M149" s="140" t="str">
        <f t="shared" si="120"/>
        <v>-</v>
      </c>
      <c r="N149" s="140" t="str">
        <f t="shared" si="120"/>
        <v>-</v>
      </c>
      <c r="O149" s="140" t="str">
        <f t="shared" si="120"/>
        <v>-</v>
      </c>
      <c r="P149" s="140" t="str">
        <f t="shared" si="120"/>
        <v>-</v>
      </c>
      <c r="Q149" s="140" t="str">
        <f t="shared" si="120"/>
        <v>-</v>
      </c>
      <c r="R149" s="140" t="str">
        <f t="shared" si="120"/>
        <v>-</v>
      </c>
      <c r="S149" s="140" t="str">
        <f t="shared" si="120"/>
        <v>-</v>
      </c>
      <c r="T149" s="140" t="str">
        <f t="shared" si="120"/>
        <v>-</v>
      </c>
      <c r="U149" s="140" t="str">
        <f t="shared" si="120"/>
        <v>-</v>
      </c>
      <c r="V149" s="140" t="str">
        <f t="shared" si="120"/>
        <v>-</v>
      </c>
      <c r="W149" s="140" t="str">
        <f t="shared" si="120"/>
        <v>-</v>
      </c>
      <c r="X149" s="140" t="str">
        <f t="shared" si="120"/>
        <v>-</v>
      </c>
      <c r="Y149" s="140" t="str">
        <f t="shared" si="120"/>
        <v>-</v>
      </c>
      <c r="Z149" s="140" t="str">
        <f t="shared" si="120"/>
        <v>-</v>
      </c>
      <c r="AA149" s="140" t="str">
        <f t="shared" si="120"/>
        <v>-</v>
      </c>
      <c r="AB149" s="140" t="str">
        <f t="shared" si="120"/>
        <v>-</v>
      </c>
      <c r="AC149" s="140" t="str">
        <f t="shared" si="120"/>
        <v>-</v>
      </c>
      <c r="AD149" s="140" t="str">
        <f t="shared" si="120"/>
        <v>-</v>
      </c>
      <c r="AE149" s="140" t="str">
        <f t="shared" si="120"/>
        <v>-</v>
      </c>
      <c r="AF149" s="140" t="str">
        <f t="shared" si="120"/>
        <v>-</v>
      </c>
      <c r="AG149" s="140">
        <f t="shared" si="120"/>
        <v>1</v>
      </c>
      <c r="AH149" s="140">
        <f t="shared" si="120"/>
        <v>14</v>
      </c>
      <c r="AI149" s="140">
        <f t="shared" si="120"/>
        <v>15</v>
      </c>
      <c r="AJ149" s="140">
        <f t="shared" si="120"/>
        <v>28</v>
      </c>
      <c r="AK149" s="140">
        <f t="shared" si="120"/>
        <v>34</v>
      </c>
      <c r="AL149" s="140">
        <f t="shared" si="120"/>
        <v>16</v>
      </c>
      <c r="AM149" s="140">
        <f t="shared" si="120"/>
        <v>27</v>
      </c>
      <c r="AN149" s="140">
        <f t="shared" si="120"/>
        <v>33</v>
      </c>
      <c r="AO149" s="140">
        <f t="shared" si="120"/>
        <v>17</v>
      </c>
      <c r="AP149" s="140">
        <f t="shared" si="120"/>
        <v>26</v>
      </c>
      <c r="AQ149" s="140">
        <f t="shared" si="120"/>
        <v>31</v>
      </c>
      <c r="AR149" s="140">
        <f t="shared" si="120"/>
        <v>4</v>
      </c>
      <c r="AS149" s="140">
        <f t="shared" si="120"/>
        <v>5</v>
      </c>
      <c r="AT149" s="140">
        <f t="shared" si="120"/>
        <v>7</v>
      </c>
      <c r="AU149" s="140">
        <f t="shared" si="120"/>
        <v>32</v>
      </c>
      <c r="AV149" s="140">
        <f t="shared" si="120"/>
        <v>23</v>
      </c>
      <c r="AW149" s="140">
        <f t="shared" si="120"/>
        <v>24</v>
      </c>
      <c r="AX149" s="140">
        <f t="shared" si="120"/>
        <v>25</v>
      </c>
      <c r="AY149" s="140">
        <f t="shared" si="120"/>
        <v>26</v>
      </c>
      <c r="AZ149" s="140">
        <f t="shared" si="120"/>
        <v>27</v>
      </c>
      <c r="BA149" s="140">
        <f t="shared" si="120"/>
        <v>28</v>
      </c>
      <c r="BB149" s="140">
        <f t="shared" si="120"/>
        <v>29</v>
      </c>
      <c r="BC149" s="140">
        <f t="shared" si="120"/>
        <v>30</v>
      </c>
      <c r="BD149" s="140">
        <f t="shared" si="120"/>
        <v>12</v>
      </c>
      <c r="BE149" s="140">
        <f t="shared" si="120"/>
        <v>13</v>
      </c>
      <c r="BF149" s="140">
        <f t="shared" si="120"/>
        <v>11</v>
      </c>
      <c r="BG149" s="140">
        <f t="shared" si="120"/>
        <v>1</v>
      </c>
      <c r="BH149" s="140">
        <f t="shared" si="120"/>
        <v>28</v>
      </c>
      <c r="BI149" s="140">
        <f t="shared" si="120"/>
        <v>34</v>
      </c>
      <c r="BJ149" s="140">
        <f t="shared" si="120"/>
        <v>27</v>
      </c>
      <c r="BK149" s="140">
        <f t="shared" si="120"/>
        <v>23</v>
      </c>
      <c r="BL149" s="140">
        <f t="shared" si="120"/>
        <v>24</v>
      </c>
      <c r="BM149" s="140">
        <f t="shared" si="120"/>
        <v>25</v>
      </c>
      <c r="BN149" s="140">
        <f t="shared" si="120"/>
        <v>26</v>
      </c>
      <c r="BO149" s="140">
        <f t="shared" ref="BO149:DR149" si="121">INDEX(LMU_Data,(BO$148*$A$148)+$A149,(d.Region-1)*15+BO$147)</f>
        <v>27</v>
      </c>
      <c r="BP149" s="140">
        <f t="shared" si="121"/>
        <v>28</v>
      </c>
      <c r="BQ149" s="140">
        <f t="shared" si="121"/>
        <v>29</v>
      </c>
      <c r="BR149" s="140">
        <f t="shared" si="121"/>
        <v>30</v>
      </c>
      <c r="BS149" s="140">
        <f t="shared" si="121"/>
        <v>12</v>
      </c>
      <c r="BT149" s="140">
        <f t="shared" si="121"/>
        <v>13</v>
      </c>
      <c r="BU149" s="140">
        <f t="shared" si="121"/>
        <v>27</v>
      </c>
      <c r="BV149" s="140">
        <f t="shared" si="121"/>
        <v>17</v>
      </c>
      <c r="BW149" s="140">
        <f t="shared" si="121"/>
        <v>26</v>
      </c>
      <c r="BX149" s="140">
        <f t="shared" si="121"/>
        <v>31</v>
      </c>
      <c r="BY149" s="140">
        <f t="shared" si="121"/>
        <v>4</v>
      </c>
      <c r="BZ149" s="140" t="str">
        <f t="shared" si="121"/>
        <v>-</v>
      </c>
      <c r="CA149" s="140" t="str">
        <f t="shared" si="121"/>
        <v>-</v>
      </c>
      <c r="CB149" s="140" t="str">
        <f t="shared" si="121"/>
        <v>-</v>
      </c>
      <c r="CC149" s="140" t="str">
        <f t="shared" si="121"/>
        <v>-</v>
      </c>
      <c r="CD149" s="140" t="str">
        <f t="shared" si="121"/>
        <v>-</v>
      </c>
      <c r="CE149" s="140" t="str">
        <f t="shared" si="121"/>
        <v>-</v>
      </c>
      <c r="CF149" s="140" t="str">
        <f t="shared" si="121"/>
        <v>-</v>
      </c>
      <c r="CG149" s="140" t="str">
        <f t="shared" si="121"/>
        <v>-</v>
      </c>
      <c r="CH149" s="140" t="str">
        <f t="shared" si="121"/>
        <v>-</v>
      </c>
      <c r="CI149" s="140" t="str">
        <f t="shared" si="121"/>
        <v>-</v>
      </c>
      <c r="CJ149" s="140" t="str">
        <f t="shared" si="121"/>
        <v>-</v>
      </c>
      <c r="CK149" s="140" t="str">
        <f t="shared" si="121"/>
        <v>-</v>
      </c>
      <c r="CL149" s="140" t="str">
        <f t="shared" si="121"/>
        <v>-</v>
      </c>
      <c r="CM149" s="140" t="str">
        <f t="shared" si="121"/>
        <v>-</v>
      </c>
      <c r="CN149" s="140" t="str">
        <f t="shared" si="121"/>
        <v>-</v>
      </c>
      <c r="CO149" s="140" t="str">
        <f t="shared" si="121"/>
        <v>-</v>
      </c>
      <c r="CP149" s="140" t="str">
        <f t="shared" si="121"/>
        <v>-</v>
      </c>
      <c r="CQ149" s="140" t="str">
        <f t="shared" si="121"/>
        <v>-</v>
      </c>
      <c r="CR149" s="140" t="str">
        <f t="shared" si="121"/>
        <v>-</v>
      </c>
      <c r="CS149" s="140" t="str">
        <f t="shared" si="121"/>
        <v>-</v>
      </c>
      <c r="CT149" s="140" t="str">
        <f t="shared" si="121"/>
        <v>-</v>
      </c>
      <c r="CU149" s="140" t="str">
        <f t="shared" si="121"/>
        <v>-</v>
      </c>
      <c r="CV149" s="140" t="str">
        <f t="shared" si="121"/>
        <v>-</v>
      </c>
      <c r="CW149" s="140" t="str">
        <f t="shared" si="121"/>
        <v>-</v>
      </c>
      <c r="CX149" s="140" t="str">
        <f t="shared" si="121"/>
        <v>-</v>
      </c>
      <c r="CY149" s="140" t="str">
        <f t="shared" si="121"/>
        <v>-</v>
      </c>
      <c r="CZ149" s="140" t="str">
        <f t="shared" si="121"/>
        <v>-</v>
      </c>
      <c r="DA149" s="140" t="str">
        <f t="shared" si="121"/>
        <v>-</v>
      </c>
      <c r="DB149" s="140" t="str">
        <f t="shared" si="121"/>
        <v>-</v>
      </c>
      <c r="DC149" s="140" t="str">
        <f t="shared" si="121"/>
        <v>-</v>
      </c>
      <c r="DD149" s="140" t="str">
        <f t="shared" si="121"/>
        <v>-</v>
      </c>
      <c r="DE149" s="140" t="str">
        <f t="shared" si="121"/>
        <v>-</v>
      </c>
      <c r="DF149" s="140" t="str">
        <f t="shared" si="121"/>
        <v>-</v>
      </c>
      <c r="DG149" s="140" t="str">
        <f t="shared" si="121"/>
        <v>-</v>
      </c>
      <c r="DH149" s="140" t="str">
        <f t="shared" si="121"/>
        <v>-</v>
      </c>
      <c r="DI149" s="140" t="str">
        <f t="shared" si="121"/>
        <v>-</v>
      </c>
      <c r="DJ149" s="140" t="str">
        <f t="shared" si="121"/>
        <v>-</v>
      </c>
      <c r="DK149" s="140" t="str">
        <f t="shared" si="121"/>
        <v>-</v>
      </c>
      <c r="DL149" s="140" t="str">
        <f t="shared" si="121"/>
        <v>-</v>
      </c>
      <c r="DM149" s="140" t="str">
        <f t="shared" si="121"/>
        <v>-</v>
      </c>
      <c r="DN149" s="140" t="str">
        <f t="shared" si="121"/>
        <v>-</v>
      </c>
      <c r="DO149" s="140" t="str">
        <f t="shared" si="121"/>
        <v>-</v>
      </c>
      <c r="DP149" s="140" t="str">
        <f t="shared" si="121"/>
        <v>-</v>
      </c>
      <c r="DQ149" s="140" t="str">
        <f t="shared" si="121"/>
        <v>-</v>
      </c>
      <c r="DR149" s="140" t="str">
        <f t="shared" si="121"/>
        <v>-</v>
      </c>
    </row>
    <row r="150" spans="1:122" hidden="1" outlineLevel="1">
      <c r="B150" t="s">
        <v>907</v>
      </c>
      <c r="C150" s="112" t="str">
        <f>IF(C$149="-",":",TEXT(C$149,"0")&amp;":"&amp;TEXT(C$149+1,"0"))&amp;","&amp;TEXT(C$148,"0")&amp;":"&amp;TEXT(C$148+1,"0")</f>
        <v>:,0:1</v>
      </c>
      <c r="D150" s="112" t="str">
        <f t="shared" ref="D150:BO150" si="122">IF(D$149="-",":",TEXT(D$149,"0")&amp;":"&amp;TEXT(D$149+1,"0"))&amp;","&amp;TEXT(D$148,"0")&amp;":"&amp;TEXT(D$148+1,"0")</f>
        <v>:,0:1</v>
      </c>
      <c r="E150" s="112" t="str">
        <f t="shared" si="122"/>
        <v>:,0:1</v>
      </c>
      <c r="F150" s="112" t="str">
        <f t="shared" si="122"/>
        <v>:,0:1</v>
      </c>
      <c r="G150" s="112" t="str">
        <f t="shared" si="122"/>
        <v>:,0:1</v>
      </c>
      <c r="H150" s="112" t="str">
        <f t="shared" si="122"/>
        <v>:,0:1</v>
      </c>
      <c r="I150" s="112" t="str">
        <f t="shared" si="122"/>
        <v>:,0:1</v>
      </c>
      <c r="J150" s="112" t="str">
        <f t="shared" si="122"/>
        <v>:,0:1</v>
      </c>
      <c r="K150" s="112" t="str">
        <f t="shared" si="122"/>
        <v>:,0:1</v>
      </c>
      <c r="L150" s="112" t="str">
        <f t="shared" si="122"/>
        <v>:,0:1</v>
      </c>
      <c r="M150" s="112" t="str">
        <f t="shared" si="122"/>
        <v>:,0:1</v>
      </c>
      <c r="N150" s="112" t="str">
        <f t="shared" si="122"/>
        <v>:,0:1</v>
      </c>
      <c r="O150" s="112" t="str">
        <f t="shared" si="122"/>
        <v>:,0:1</v>
      </c>
      <c r="P150" s="112" t="str">
        <f t="shared" si="122"/>
        <v>:,0:1</v>
      </c>
      <c r="Q150" s="112" t="str">
        <f t="shared" si="122"/>
        <v>:,0:1</v>
      </c>
      <c r="R150" s="112" t="str">
        <f t="shared" si="122"/>
        <v>:,1:2</v>
      </c>
      <c r="S150" s="112" t="str">
        <f t="shared" si="122"/>
        <v>:,1:2</v>
      </c>
      <c r="T150" s="112" t="str">
        <f t="shared" si="122"/>
        <v>:,1:2</v>
      </c>
      <c r="U150" s="112" t="str">
        <f t="shared" si="122"/>
        <v>:,1:2</v>
      </c>
      <c r="V150" s="112" t="str">
        <f t="shared" si="122"/>
        <v>:,1:2</v>
      </c>
      <c r="W150" s="112" t="str">
        <f t="shared" si="122"/>
        <v>:,1:2</v>
      </c>
      <c r="X150" s="112" t="str">
        <f t="shared" si="122"/>
        <v>:,1:2</v>
      </c>
      <c r="Y150" s="112" t="str">
        <f t="shared" si="122"/>
        <v>:,1:2</v>
      </c>
      <c r="Z150" s="112" t="str">
        <f t="shared" si="122"/>
        <v>:,1:2</v>
      </c>
      <c r="AA150" s="112" t="str">
        <f t="shared" si="122"/>
        <v>:,1:2</v>
      </c>
      <c r="AB150" s="112" t="str">
        <f t="shared" si="122"/>
        <v>:,1:2</v>
      </c>
      <c r="AC150" s="112" t="str">
        <f t="shared" si="122"/>
        <v>:,1:2</v>
      </c>
      <c r="AD150" s="112" t="str">
        <f t="shared" si="122"/>
        <v>:,1:2</v>
      </c>
      <c r="AE150" s="112" t="str">
        <f t="shared" si="122"/>
        <v>:,1:2</v>
      </c>
      <c r="AF150" s="112" t="str">
        <f t="shared" si="122"/>
        <v>:,1:2</v>
      </c>
      <c r="AG150" s="112" t="str">
        <f t="shared" si="122"/>
        <v>1:2,2:3</v>
      </c>
      <c r="AH150" s="112" t="str">
        <f t="shared" si="122"/>
        <v>14:15,2:3</v>
      </c>
      <c r="AI150" s="112" t="str">
        <f t="shared" si="122"/>
        <v>15:16,2:3</v>
      </c>
      <c r="AJ150" s="112" t="str">
        <f t="shared" si="122"/>
        <v>28:29,2:3</v>
      </c>
      <c r="AK150" s="112" t="str">
        <f t="shared" si="122"/>
        <v>34:35,2:3</v>
      </c>
      <c r="AL150" s="112" t="str">
        <f t="shared" si="122"/>
        <v>16:17,2:3</v>
      </c>
      <c r="AM150" s="112" t="str">
        <f t="shared" si="122"/>
        <v>27:28,2:3</v>
      </c>
      <c r="AN150" s="112" t="str">
        <f t="shared" si="122"/>
        <v>33:34,2:3</v>
      </c>
      <c r="AO150" s="112" t="str">
        <f t="shared" si="122"/>
        <v>17:18,2:3</v>
      </c>
      <c r="AP150" s="112" t="str">
        <f t="shared" si="122"/>
        <v>26:27,2:3</v>
      </c>
      <c r="AQ150" s="112" t="str">
        <f t="shared" si="122"/>
        <v>31:32,2:3</v>
      </c>
      <c r="AR150" s="112" t="str">
        <f t="shared" si="122"/>
        <v>4:5,2:3</v>
      </c>
      <c r="AS150" s="112" t="str">
        <f t="shared" si="122"/>
        <v>5:6,2:3</v>
      </c>
      <c r="AT150" s="112" t="str">
        <f t="shared" si="122"/>
        <v>7:8,2:3</v>
      </c>
      <c r="AU150" s="112" t="str">
        <f t="shared" si="122"/>
        <v>32:33,2:3</v>
      </c>
      <c r="AV150" s="112" t="str">
        <f t="shared" si="122"/>
        <v>23:24,3:4</v>
      </c>
      <c r="AW150" s="112" t="str">
        <f t="shared" si="122"/>
        <v>24:25,3:4</v>
      </c>
      <c r="AX150" s="112" t="str">
        <f t="shared" si="122"/>
        <v>25:26,3:4</v>
      </c>
      <c r="AY150" s="112" t="str">
        <f t="shared" si="122"/>
        <v>26:27,3:4</v>
      </c>
      <c r="AZ150" s="112" t="str">
        <f t="shared" si="122"/>
        <v>27:28,3:4</v>
      </c>
      <c r="BA150" s="112" t="str">
        <f t="shared" si="122"/>
        <v>28:29,3:4</v>
      </c>
      <c r="BB150" s="112" t="str">
        <f t="shared" si="122"/>
        <v>29:30,3:4</v>
      </c>
      <c r="BC150" s="112" t="str">
        <f t="shared" si="122"/>
        <v>30:31,3:4</v>
      </c>
      <c r="BD150" s="112" t="str">
        <f t="shared" si="122"/>
        <v>12:13,3:4</v>
      </c>
      <c r="BE150" s="112" t="str">
        <f t="shared" si="122"/>
        <v>13:14,3:4</v>
      </c>
      <c r="BF150" s="112" t="str">
        <f t="shared" si="122"/>
        <v>11:12,3:4</v>
      </c>
      <c r="BG150" s="112" t="str">
        <f t="shared" si="122"/>
        <v>1:2,3:4</v>
      </c>
      <c r="BH150" s="112" t="str">
        <f t="shared" si="122"/>
        <v>28:29,3:4</v>
      </c>
      <c r="BI150" s="112" t="str">
        <f t="shared" si="122"/>
        <v>34:35,3:4</v>
      </c>
      <c r="BJ150" s="112" t="str">
        <f t="shared" si="122"/>
        <v>27:28,3:4</v>
      </c>
      <c r="BK150" s="112" t="str">
        <f t="shared" si="122"/>
        <v>23:24,4:5</v>
      </c>
      <c r="BL150" s="112" t="str">
        <f t="shared" si="122"/>
        <v>24:25,4:5</v>
      </c>
      <c r="BM150" s="112" t="str">
        <f t="shared" si="122"/>
        <v>25:26,4:5</v>
      </c>
      <c r="BN150" s="112" t="str">
        <f t="shared" si="122"/>
        <v>26:27,4:5</v>
      </c>
      <c r="BO150" s="112" t="str">
        <f t="shared" si="122"/>
        <v>27:28,4:5</v>
      </c>
      <c r="BP150" s="112" t="str">
        <f t="shared" ref="BP150:DR150" si="123">IF(BP$149="-",":",TEXT(BP$149,"0")&amp;":"&amp;TEXT(BP$149+1,"0"))&amp;","&amp;TEXT(BP$148,"0")&amp;":"&amp;TEXT(BP$148+1,"0")</f>
        <v>28:29,4:5</v>
      </c>
      <c r="BQ150" s="112" t="str">
        <f t="shared" si="123"/>
        <v>29:30,4:5</v>
      </c>
      <c r="BR150" s="112" t="str">
        <f t="shared" si="123"/>
        <v>30:31,4:5</v>
      </c>
      <c r="BS150" s="112" t="str">
        <f t="shared" si="123"/>
        <v>12:13,4:5</v>
      </c>
      <c r="BT150" s="112" t="str">
        <f t="shared" si="123"/>
        <v>13:14,4:5</v>
      </c>
      <c r="BU150" s="112" t="str">
        <f t="shared" si="123"/>
        <v>27:28,4:5</v>
      </c>
      <c r="BV150" s="112" t="str">
        <f t="shared" si="123"/>
        <v>17:18,4:5</v>
      </c>
      <c r="BW150" s="112" t="str">
        <f t="shared" si="123"/>
        <v>26:27,4:5</v>
      </c>
      <c r="BX150" s="112" t="str">
        <f t="shared" si="123"/>
        <v>31:32,4:5</v>
      </c>
      <c r="BY150" s="112" t="str">
        <f t="shared" si="123"/>
        <v>4:5,4:5</v>
      </c>
      <c r="BZ150" s="112" t="str">
        <f t="shared" si="123"/>
        <v>:,5:6</v>
      </c>
      <c r="CA150" s="112" t="str">
        <f t="shared" si="123"/>
        <v>:,5:6</v>
      </c>
      <c r="CB150" s="112" t="str">
        <f t="shared" si="123"/>
        <v>:,5:6</v>
      </c>
      <c r="CC150" s="112" t="str">
        <f t="shared" si="123"/>
        <v>:,5:6</v>
      </c>
      <c r="CD150" s="112" t="str">
        <f t="shared" si="123"/>
        <v>:,5:6</v>
      </c>
      <c r="CE150" s="112" t="str">
        <f t="shared" si="123"/>
        <v>:,5:6</v>
      </c>
      <c r="CF150" s="112" t="str">
        <f t="shared" si="123"/>
        <v>:,5:6</v>
      </c>
      <c r="CG150" s="112" t="str">
        <f t="shared" si="123"/>
        <v>:,5:6</v>
      </c>
      <c r="CH150" s="112" t="str">
        <f t="shared" si="123"/>
        <v>:,5:6</v>
      </c>
      <c r="CI150" s="112" t="str">
        <f t="shared" si="123"/>
        <v>:,5:6</v>
      </c>
      <c r="CJ150" s="112" t="str">
        <f t="shared" si="123"/>
        <v>:,5:6</v>
      </c>
      <c r="CK150" s="112" t="str">
        <f t="shared" si="123"/>
        <v>:,5:6</v>
      </c>
      <c r="CL150" s="112" t="str">
        <f t="shared" si="123"/>
        <v>:,5:6</v>
      </c>
      <c r="CM150" s="112" t="str">
        <f t="shared" si="123"/>
        <v>:,5:6</v>
      </c>
      <c r="CN150" s="112" t="str">
        <f t="shared" si="123"/>
        <v>:,5:6</v>
      </c>
      <c r="CO150" s="112" t="str">
        <f t="shared" si="123"/>
        <v>:,6:7</v>
      </c>
      <c r="CP150" s="112" t="str">
        <f t="shared" si="123"/>
        <v>:,6:7</v>
      </c>
      <c r="CQ150" s="112" t="str">
        <f t="shared" si="123"/>
        <v>:,6:7</v>
      </c>
      <c r="CR150" s="112" t="str">
        <f t="shared" si="123"/>
        <v>:,6:7</v>
      </c>
      <c r="CS150" s="112" t="str">
        <f t="shared" si="123"/>
        <v>:,6:7</v>
      </c>
      <c r="CT150" s="112" t="str">
        <f t="shared" si="123"/>
        <v>:,6:7</v>
      </c>
      <c r="CU150" s="112" t="str">
        <f t="shared" si="123"/>
        <v>:,6:7</v>
      </c>
      <c r="CV150" s="112" t="str">
        <f t="shared" si="123"/>
        <v>:,6:7</v>
      </c>
      <c r="CW150" s="112" t="str">
        <f t="shared" si="123"/>
        <v>:,6:7</v>
      </c>
      <c r="CX150" s="112" t="str">
        <f t="shared" si="123"/>
        <v>:,6:7</v>
      </c>
      <c r="CY150" s="112" t="str">
        <f t="shared" si="123"/>
        <v>:,6:7</v>
      </c>
      <c r="CZ150" s="112" t="str">
        <f t="shared" si="123"/>
        <v>:,6:7</v>
      </c>
      <c r="DA150" s="112" t="str">
        <f t="shared" si="123"/>
        <v>:,6:7</v>
      </c>
      <c r="DB150" s="112" t="str">
        <f t="shared" si="123"/>
        <v>:,6:7</v>
      </c>
      <c r="DC150" s="112" t="str">
        <f t="shared" si="123"/>
        <v>:,6:7</v>
      </c>
      <c r="DD150" s="112" t="str">
        <f t="shared" si="123"/>
        <v>:,7:8</v>
      </c>
      <c r="DE150" s="112" t="str">
        <f t="shared" si="123"/>
        <v>:,7:8</v>
      </c>
      <c r="DF150" s="112" t="str">
        <f t="shared" si="123"/>
        <v>:,7:8</v>
      </c>
      <c r="DG150" s="112" t="str">
        <f t="shared" si="123"/>
        <v>:,7:8</v>
      </c>
      <c r="DH150" s="112" t="str">
        <f t="shared" si="123"/>
        <v>:,7:8</v>
      </c>
      <c r="DI150" s="112" t="str">
        <f t="shared" si="123"/>
        <v>:,7:8</v>
      </c>
      <c r="DJ150" s="112" t="str">
        <f t="shared" si="123"/>
        <v>:,7:8</v>
      </c>
      <c r="DK150" s="112" t="str">
        <f t="shared" si="123"/>
        <v>:,7:8</v>
      </c>
      <c r="DL150" s="112" t="str">
        <f t="shared" si="123"/>
        <v>:,7:8</v>
      </c>
      <c r="DM150" s="112" t="str">
        <f t="shared" si="123"/>
        <v>:,7:8</v>
      </c>
      <c r="DN150" s="112" t="str">
        <f t="shared" si="123"/>
        <v>:,7:8</v>
      </c>
      <c r="DO150" s="112" t="str">
        <f t="shared" si="123"/>
        <v>:,7:8</v>
      </c>
      <c r="DP150" s="112" t="str">
        <f t="shared" si="123"/>
        <v>:,7:8</v>
      </c>
      <c r="DQ150" s="112" t="str">
        <f t="shared" si="123"/>
        <v>:,7:8</v>
      </c>
      <c r="DR150" s="112" t="str">
        <f t="shared" si="123"/>
        <v>:,7:8</v>
      </c>
    </row>
    <row r="151" spans="1:122" hidden="1" outlineLevel="1">
      <c r="A151">
        <v>2</v>
      </c>
      <c r="B151" t="s">
        <v>909</v>
      </c>
      <c r="C151" s="140" t="str">
        <f t="shared" ref="C151:R154" si="124">INDEX(LMU_Data,(C$148*$A$148)+$A151,(d.Region-1)*15+C$147)</f>
        <v>-</v>
      </c>
      <c r="D151" s="140" t="str">
        <f t="shared" si="124"/>
        <v>-</v>
      </c>
      <c r="E151" s="140" t="str">
        <f t="shared" si="124"/>
        <v>-</v>
      </c>
      <c r="F151" s="140" t="str">
        <f t="shared" si="124"/>
        <v>-</v>
      </c>
      <c r="G151" s="140" t="str">
        <f t="shared" si="124"/>
        <v>-</v>
      </c>
      <c r="H151" s="140" t="str">
        <f t="shared" si="124"/>
        <v>-</v>
      </c>
      <c r="I151" s="140" t="str">
        <f t="shared" si="124"/>
        <v>-</v>
      </c>
      <c r="J151" s="140" t="str">
        <f t="shared" si="124"/>
        <v>-</v>
      </c>
      <c r="K151" s="140" t="str">
        <f t="shared" si="124"/>
        <v>-</v>
      </c>
      <c r="L151" s="140" t="str">
        <f t="shared" si="124"/>
        <v>-</v>
      </c>
      <c r="M151" s="140" t="str">
        <f t="shared" si="124"/>
        <v>-</v>
      </c>
      <c r="N151" s="140" t="str">
        <f t="shared" si="124"/>
        <v>-</v>
      </c>
      <c r="O151" s="140" t="str">
        <f t="shared" si="124"/>
        <v>-</v>
      </c>
      <c r="P151" s="140" t="str">
        <f t="shared" si="124"/>
        <v>-</v>
      </c>
      <c r="Q151" s="140" t="str">
        <f t="shared" si="124"/>
        <v>-</v>
      </c>
      <c r="R151" s="140" t="str">
        <f t="shared" si="124"/>
        <v>-</v>
      </c>
      <c r="S151" s="140" t="str">
        <f t="shared" ref="S151:AH154" si="125">INDEX(LMU_Data,(S$148*$A$148)+$A151,(d.Region-1)*15+S$147)</f>
        <v>-</v>
      </c>
      <c r="T151" s="140" t="str">
        <f t="shared" si="125"/>
        <v>-</v>
      </c>
      <c r="U151" s="140" t="str">
        <f t="shared" si="125"/>
        <v>-</v>
      </c>
      <c r="V151" s="140" t="str">
        <f t="shared" si="125"/>
        <v>-</v>
      </c>
      <c r="W151" s="140" t="str">
        <f t="shared" si="125"/>
        <v>-</v>
      </c>
      <c r="X151" s="140" t="str">
        <f t="shared" si="125"/>
        <v>-</v>
      </c>
      <c r="Y151" s="140" t="str">
        <f t="shared" si="125"/>
        <v>-</v>
      </c>
      <c r="Z151" s="140" t="str">
        <f t="shared" si="125"/>
        <v>-</v>
      </c>
      <c r="AA151" s="140" t="str">
        <f t="shared" si="125"/>
        <v>-</v>
      </c>
      <c r="AB151" s="140" t="str">
        <f t="shared" si="125"/>
        <v>-</v>
      </c>
      <c r="AC151" s="140" t="str">
        <f t="shared" si="125"/>
        <v>-</v>
      </c>
      <c r="AD151" s="140" t="str">
        <f t="shared" si="125"/>
        <v>-</v>
      </c>
      <c r="AE151" s="140" t="str">
        <f t="shared" si="125"/>
        <v>-</v>
      </c>
      <c r="AF151" s="140" t="str">
        <f t="shared" si="125"/>
        <v>-</v>
      </c>
      <c r="AG151" s="140">
        <f t="shared" si="125"/>
        <v>150</v>
      </c>
      <c r="AH151" s="140" t="str">
        <f t="shared" si="125"/>
        <v>-</v>
      </c>
      <c r="AI151" s="140" t="str">
        <f t="shared" ref="AI151:AX154" si="126">INDEX(LMU_Data,(AI$148*$A$148)+$A151,(d.Region-1)*15+AI$147)</f>
        <v>-</v>
      </c>
      <c r="AJ151" s="140" t="str">
        <f t="shared" si="126"/>
        <v>-</v>
      </c>
      <c r="AK151" s="140" t="str">
        <f t="shared" si="126"/>
        <v>-</v>
      </c>
      <c r="AL151" s="140" t="str">
        <f t="shared" si="126"/>
        <v>-</v>
      </c>
      <c r="AM151" s="140" t="str">
        <f t="shared" si="126"/>
        <v>-</v>
      </c>
      <c r="AN151" s="140" t="str">
        <f t="shared" si="126"/>
        <v>-</v>
      </c>
      <c r="AO151" s="140" t="str">
        <f t="shared" si="126"/>
        <v>-</v>
      </c>
      <c r="AP151" s="140" t="str">
        <f t="shared" si="126"/>
        <v>-</v>
      </c>
      <c r="AQ151" s="140" t="str">
        <f t="shared" si="126"/>
        <v>-</v>
      </c>
      <c r="AR151" s="140" t="str">
        <f t="shared" si="126"/>
        <v>-</v>
      </c>
      <c r="AS151" s="140" t="str">
        <f t="shared" si="126"/>
        <v>-</v>
      </c>
      <c r="AT151" s="140" t="str">
        <f t="shared" si="126"/>
        <v>-</v>
      </c>
      <c r="AU151" s="140" t="str">
        <f t="shared" si="126"/>
        <v>-</v>
      </c>
      <c r="AV151" s="140">
        <f t="shared" si="126"/>
        <v>153.75</v>
      </c>
      <c r="AW151" s="140">
        <f t="shared" si="126"/>
        <v>153.75</v>
      </c>
      <c r="AX151" s="140">
        <f t="shared" si="126"/>
        <v>153.75</v>
      </c>
      <c r="AY151" s="140">
        <f t="shared" ref="AY151:BN154" si="127">INDEX(LMU_Data,(AY$148*$A$148)+$A151,(d.Region-1)*15+AY$147)</f>
        <v>153.75</v>
      </c>
      <c r="AZ151" s="140">
        <f t="shared" si="127"/>
        <v>153.75</v>
      </c>
      <c r="BA151" s="140">
        <f t="shared" si="127"/>
        <v>153.75</v>
      </c>
      <c r="BB151" s="140">
        <f t="shared" si="127"/>
        <v>153.75</v>
      </c>
      <c r="BC151" s="140">
        <f t="shared" si="127"/>
        <v>153.75</v>
      </c>
      <c r="BD151" s="140" t="str">
        <f t="shared" si="127"/>
        <v>-</v>
      </c>
      <c r="BE151" s="140" t="str">
        <f t="shared" si="127"/>
        <v>-</v>
      </c>
      <c r="BF151" s="140" t="str">
        <f t="shared" si="127"/>
        <v>-</v>
      </c>
      <c r="BG151" s="140" t="str">
        <f t="shared" si="127"/>
        <v>-</v>
      </c>
      <c r="BH151" s="140" t="str">
        <f t="shared" si="127"/>
        <v>-</v>
      </c>
      <c r="BI151" s="140" t="str">
        <f t="shared" si="127"/>
        <v>-</v>
      </c>
      <c r="BJ151" s="140" t="str">
        <f t="shared" si="127"/>
        <v>-</v>
      </c>
      <c r="BK151" s="140">
        <f t="shared" si="127"/>
        <v>93.75</v>
      </c>
      <c r="BL151" s="140">
        <f t="shared" si="127"/>
        <v>93.75</v>
      </c>
      <c r="BM151" s="140">
        <f t="shared" si="127"/>
        <v>93.75</v>
      </c>
      <c r="BN151" s="140">
        <f t="shared" si="127"/>
        <v>93.75</v>
      </c>
      <c r="BO151" s="140">
        <f t="shared" ref="BO151:CD154" si="128">INDEX(LMU_Data,(BO$148*$A$148)+$A151,(d.Region-1)*15+BO$147)</f>
        <v>93.75</v>
      </c>
      <c r="BP151" s="140">
        <f t="shared" si="128"/>
        <v>93.75</v>
      </c>
      <c r="BQ151" s="140">
        <f t="shared" si="128"/>
        <v>93.75</v>
      </c>
      <c r="BR151" s="140">
        <f t="shared" si="128"/>
        <v>93.75</v>
      </c>
      <c r="BS151" s="140" t="str">
        <f t="shared" si="128"/>
        <v>-</v>
      </c>
      <c r="BT151" s="140" t="str">
        <f t="shared" si="128"/>
        <v>-</v>
      </c>
      <c r="BU151" s="140" t="str">
        <f t="shared" si="128"/>
        <v>-</v>
      </c>
      <c r="BV151" s="140" t="str">
        <f t="shared" si="128"/>
        <v>-</v>
      </c>
      <c r="BW151" s="140" t="str">
        <f t="shared" si="128"/>
        <v>-</v>
      </c>
      <c r="BX151" s="140" t="str">
        <f t="shared" si="128"/>
        <v>-</v>
      </c>
      <c r="BY151" s="140" t="str">
        <f t="shared" si="128"/>
        <v>-</v>
      </c>
      <c r="BZ151" s="140" t="str">
        <f t="shared" si="128"/>
        <v>-</v>
      </c>
      <c r="CA151" s="140" t="str">
        <f t="shared" si="128"/>
        <v>-</v>
      </c>
      <c r="CB151" s="140" t="str">
        <f t="shared" si="128"/>
        <v>-</v>
      </c>
      <c r="CC151" s="140" t="str">
        <f t="shared" si="128"/>
        <v>-</v>
      </c>
      <c r="CD151" s="140" t="str">
        <f t="shared" si="128"/>
        <v>-</v>
      </c>
      <c r="CE151" s="140" t="str">
        <f t="shared" ref="CE151:CT154" si="129">INDEX(LMU_Data,(CE$148*$A$148)+$A151,(d.Region-1)*15+CE$147)</f>
        <v>-</v>
      </c>
      <c r="CF151" s="140" t="str">
        <f t="shared" si="129"/>
        <v>-</v>
      </c>
      <c r="CG151" s="140" t="str">
        <f t="shared" si="129"/>
        <v>-</v>
      </c>
      <c r="CH151" s="140" t="str">
        <f t="shared" si="129"/>
        <v>-</v>
      </c>
      <c r="CI151" s="140" t="str">
        <f t="shared" si="129"/>
        <v>-</v>
      </c>
      <c r="CJ151" s="140" t="str">
        <f t="shared" si="129"/>
        <v>-</v>
      </c>
      <c r="CK151" s="140" t="str">
        <f t="shared" si="129"/>
        <v>-</v>
      </c>
      <c r="CL151" s="140" t="str">
        <f t="shared" si="129"/>
        <v>-</v>
      </c>
      <c r="CM151" s="140" t="str">
        <f t="shared" si="129"/>
        <v>-</v>
      </c>
      <c r="CN151" s="140" t="str">
        <f t="shared" si="129"/>
        <v>-</v>
      </c>
      <c r="CO151" s="140" t="str">
        <f t="shared" si="129"/>
        <v>-</v>
      </c>
      <c r="CP151" s="140" t="str">
        <f t="shared" si="129"/>
        <v>-</v>
      </c>
      <c r="CQ151" s="140" t="str">
        <f t="shared" si="129"/>
        <v>-</v>
      </c>
      <c r="CR151" s="140" t="str">
        <f t="shared" si="129"/>
        <v>-</v>
      </c>
      <c r="CS151" s="140" t="str">
        <f t="shared" si="129"/>
        <v>-</v>
      </c>
      <c r="CT151" s="140" t="str">
        <f t="shared" si="129"/>
        <v>-</v>
      </c>
      <c r="CU151" s="140" t="str">
        <f t="shared" ref="CU151:DJ154" si="130">INDEX(LMU_Data,(CU$148*$A$148)+$A151,(d.Region-1)*15+CU$147)</f>
        <v>-</v>
      </c>
      <c r="CV151" s="140" t="str">
        <f t="shared" si="130"/>
        <v>-</v>
      </c>
      <c r="CW151" s="140" t="str">
        <f t="shared" si="130"/>
        <v>-</v>
      </c>
      <c r="CX151" s="140" t="str">
        <f t="shared" si="130"/>
        <v>-</v>
      </c>
      <c r="CY151" s="140" t="str">
        <f t="shared" si="130"/>
        <v>-</v>
      </c>
      <c r="CZ151" s="140" t="str">
        <f t="shared" si="130"/>
        <v>-</v>
      </c>
      <c r="DA151" s="140" t="str">
        <f t="shared" si="130"/>
        <v>-</v>
      </c>
      <c r="DB151" s="140" t="str">
        <f t="shared" si="130"/>
        <v>-</v>
      </c>
      <c r="DC151" s="140" t="str">
        <f t="shared" si="130"/>
        <v>-</v>
      </c>
      <c r="DD151" s="140" t="str">
        <f t="shared" si="130"/>
        <v>-</v>
      </c>
      <c r="DE151" s="140" t="str">
        <f t="shared" si="130"/>
        <v>-</v>
      </c>
      <c r="DF151" s="140" t="str">
        <f t="shared" si="130"/>
        <v>-</v>
      </c>
      <c r="DG151" s="140" t="str">
        <f t="shared" si="130"/>
        <v>-</v>
      </c>
      <c r="DH151" s="140" t="str">
        <f t="shared" si="130"/>
        <v>-</v>
      </c>
      <c r="DI151" s="140" t="str">
        <f t="shared" si="130"/>
        <v>-</v>
      </c>
      <c r="DJ151" s="140" t="str">
        <f t="shared" si="130"/>
        <v>-</v>
      </c>
      <c r="DK151" s="140" t="str">
        <f t="shared" ref="DI151:DR154" si="131">INDEX(LMU_Data,(DK$148*$A$148)+$A151,(d.Region-1)*15+DK$147)</f>
        <v>-</v>
      </c>
      <c r="DL151" s="140" t="str">
        <f t="shared" si="131"/>
        <v>-</v>
      </c>
      <c r="DM151" s="140" t="str">
        <f t="shared" si="131"/>
        <v>-</v>
      </c>
      <c r="DN151" s="140" t="str">
        <f t="shared" si="131"/>
        <v>-</v>
      </c>
      <c r="DO151" s="140" t="str">
        <f t="shared" si="131"/>
        <v>-</v>
      </c>
      <c r="DP151" s="140" t="str">
        <f t="shared" si="131"/>
        <v>-</v>
      </c>
      <c r="DQ151" s="140" t="str">
        <f t="shared" si="131"/>
        <v>-</v>
      </c>
      <c r="DR151" s="140" t="str">
        <f t="shared" si="131"/>
        <v>-</v>
      </c>
    </row>
    <row r="152" spans="1:122" hidden="1" outlineLevel="1">
      <c r="A152">
        <v>3</v>
      </c>
      <c r="B152" t="s">
        <v>910</v>
      </c>
      <c r="C152" s="140" t="str">
        <f t="shared" si="124"/>
        <v>-</v>
      </c>
      <c r="D152" s="140" t="str">
        <f t="shared" si="124"/>
        <v>-</v>
      </c>
      <c r="E152" s="140" t="str">
        <f t="shared" si="124"/>
        <v>-</v>
      </c>
      <c r="F152" s="140" t="str">
        <f t="shared" si="124"/>
        <v>-</v>
      </c>
      <c r="G152" s="140" t="str">
        <f t="shared" si="124"/>
        <v>-</v>
      </c>
      <c r="H152" s="140" t="str">
        <f t="shared" si="124"/>
        <v>-</v>
      </c>
      <c r="I152" s="140" t="str">
        <f t="shared" si="124"/>
        <v>-</v>
      </c>
      <c r="J152" s="140" t="str">
        <f t="shared" si="124"/>
        <v>-</v>
      </c>
      <c r="K152" s="140" t="str">
        <f t="shared" si="124"/>
        <v>-</v>
      </c>
      <c r="L152" s="140" t="str">
        <f t="shared" si="124"/>
        <v>-</v>
      </c>
      <c r="M152" s="140" t="str">
        <f t="shared" si="124"/>
        <v>-</v>
      </c>
      <c r="N152" s="140" t="str">
        <f t="shared" si="124"/>
        <v>-</v>
      </c>
      <c r="O152" s="140" t="str">
        <f t="shared" si="124"/>
        <v>-</v>
      </c>
      <c r="P152" s="140" t="str">
        <f t="shared" si="124"/>
        <v>-</v>
      </c>
      <c r="Q152" s="140" t="str">
        <f t="shared" si="124"/>
        <v>-</v>
      </c>
      <c r="R152" s="140" t="str">
        <f t="shared" si="124"/>
        <v>-</v>
      </c>
      <c r="S152" s="140" t="str">
        <f t="shared" si="125"/>
        <v>-</v>
      </c>
      <c r="T152" s="140" t="str">
        <f t="shared" si="125"/>
        <v>-</v>
      </c>
      <c r="U152" s="140" t="str">
        <f t="shared" si="125"/>
        <v>-</v>
      </c>
      <c r="V152" s="140" t="str">
        <f t="shared" si="125"/>
        <v>-</v>
      </c>
      <c r="W152" s="140" t="str">
        <f t="shared" si="125"/>
        <v>-</v>
      </c>
      <c r="X152" s="140" t="str">
        <f t="shared" si="125"/>
        <v>-</v>
      </c>
      <c r="Y152" s="140" t="str">
        <f t="shared" si="125"/>
        <v>-</v>
      </c>
      <c r="Z152" s="140" t="str">
        <f t="shared" si="125"/>
        <v>-</v>
      </c>
      <c r="AA152" s="140" t="str">
        <f t="shared" si="125"/>
        <v>-</v>
      </c>
      <c r="AB152" s="140" t="str">
        <f t="shared" si="125"/>
        <v>-</v>
      </c>
      <c r="AC152" s="140" t="str">
        <f t="shared" si="125"/>
        <v>-</v>
      </c>
      <c r="AD152" s="140" t="str">
        <f t="shared" si="125"/>
        <v>-</v>
      </c>
      <c r="AE152" s="140" t="str">
        <f t="shared" si="125"/>
        <v>-</v>
      </c>
      <c r="AF152" s="140" t="str">
        <f t="shared" si="125"/>
        <v>-</v>
      </c>
      <c r="AG152" s="140">
        <f t="shared" si="125"/>
        <v>150</v>
      </c>
      <c r="AH152" s="140" t="str">
        <f t="shared" si="125"/>
        <v>-</v>
      </c>
      <c r="AI152" s="140" t="str">
        <f t="shared" si="126"/>
        <v>-</v>
      </c>
      <c r="AJ152" s="140" t="str">
        <f t="shared" si="126"/>
        <v>-</v>
      </c>
      <c r="AK152" s="140" t="str">
        <f t="shared" si="126"/>
        <v>-</v>
      </c>
      <c r="AL152" s="140" t="str">
        <f t="shared" si="126"/>
        <v>-</v>
      </c>
      <c r="AM152" s="140" t="str">
        <f t="shared" si="126"/>
        <v>-</v>
      </c>
      <c r="AN152" s="140" t="str">
        <f t="shared" si="126"/>
        <v>-</v>
      </c>
      <c r="AO152" s="140" t="str">
        <f t="shared" si="126"/>
        <v>-</v>
      </c>
      <c r="AP152" s="140" t="str">
        <f t="shared" si="126"/>
        <v>-</v>
      </c>
      <c r="AQ152" s="140" t="str">
        <f t="shared" si="126"/>
        <v>-</v>
      </c>
      <c r="AR152" s="140" t="str">
        <f t="shared" si="126"/>
        <v>-</v>
      </c>
      <c r="AS152" s="140" t="str">
        <f t="shared" si="126"/>
        <v>-</v>
      </c>
      <c r="AT152" s="140" t="str">
        <f t="shared" si="126"/>
        <v>-</v>
      </c>
      <c r="AU152" s="140" t="str">
        <f t="shared" si="126"/>
        <v>-</v>
      </c>
      <c r="AV152" s="140">
        <f t="shared" si="126"/>
        <v>153.75</v>
      </c>
      <c r="AW152" s="140">
        <f t="shared" si="126"/>
        <v>153.75</v>
      </c>
      <c r="AX152" s="140">
        <f t="shared" si="126"/>
        <v>153.75</v>
      </c>
      <c r="AY152" s="140">
        <f t="shared" si="127"/>
        <v>153.75</v>
      </c>
      <c r="AZ152" s="140">
        <f t="shared" si="127"/>
        <v>153.75</v>
      </c>
      <c r="BA152" s="140">
        <f t="shared" si="127"/>
        <v>153.75</v>
      </c>
      <c r="BB152" s="140">
        <f t="shared" si="127"/>
        <v>153.75</v>
      </c>
      <c r="BC152" s="140">
        <f t="shared" si="127"/>
        <v>153.75</v>
      </c>
      <c r="BD152" s="140" t="str">
        <f t="shared" si="127"/>
        <v>-</v>
      </c>
      <c r="BE152" s="140" t="str">
        <f t="shared" si="127"/>
        <v>-</v>
      </c>
      <c r="BF152" s="140" t="str">
        <f t="shared" si="127"/>
        <v>-</v>
      </c>
      <c r="BG152" s="140" t="str">
        <f t="shared" si="127"/>
        <v>-</v>
      </c>
      <c r="BH152" s="140" t="str">
        <f t="shared" si="127"/>
        <v>-</v>
      </c>
      <c r="BI152" s="140" t="str">
        <f t="shared" si="127"/>
        <v>-</v>
      </c>
      <c r="BJ152" s="140" t="str">
        <f t="shared" si="127"/>
        <v>-</v>
      </c>
      <c r="BK152" s="140">
        <f t="shared" si="127"/>
        <v>93.75</v>
      </c>
      <c r="BL152" s="140">
        <f t="shared" si="127"/>
        <v>93.75</v>
      </c>
      <c r="BM152" s="140">
        <f t="shared" si="127"/>
        <v>93.75</v>
      </c>
      <c r="BN152" s="140">
        <f t="shared" si="127"/>
        <v>93.75</v>
      </c>
      <c r="BO152" s="140">
        <f t="shared" si="128"/>
        <v>93.75</v>
      </c>
      <c r="BP152" s="140">
        <f t="shared" si="128"/>
        <v>93.75</v>
      </c>
      <c r="BQ152" s="140">
        <f t="shared" si="128"/>
        <v>93.75</v>
      </c>
      <c r="BR152" s="140">
        <f t="shared" si="128"/>
        <v>93.75</v>
      </c>
      <c r="BS152" s="140" t="str">
        <f t="shared" si="128"/>
        <v>-</v>
      </c>
      <c r="BT152" s="140" t="str">
        <f t="shared" si="128"/>
        <v>-</v>
      </c>
      <c r="BU152" s="140" t="str">
        <f t="shared" si="128"/>
        <v>-</v>
      </c>
      <c r="BV152" s="140" t="str">
        <f t="shared" si="128"/>
        <v>-</v>
      </c>
      <c r="BW152" s="140" t="str">
        <f t="shared" si="128"/>
        <v>-</v>
      </c>
      <c r="BX152" s="140" t="str">
        <f t="shared" si="128"/>
        <v>-</v>
      </c>
      <c r="BY152" s="140" t="str">
        <f t="shared" si="128"/>
        <v>-</v>
      </c>
      <c r="BZ152" s="140" t="str">
        <f t="shared" si="128"/>
        <v>-</v>
      </c>
      <c r="CA152" s="140" t="str">
        <f t="shared" si="128"/>
        <v>-</v>
      </c>
      <c r="CB152" s="140" t="str">
        <f t="shared" si="128"/>
        <v>-</v>
      </c>
      <c r="CC152" s="140" t="str">
        <f t="shared" si="128"/>
        <v>-</v>
      </c>
      <c r="CD152" s="140" t="str">
        <f t="shared" si="128"/>
        <v>-</v>
      </c>
      <c r="CE152" s="140" t="str">
        <f t="shared" si="129"/>
        <v>-</v>
      </c>
      <c r="CF152" s="140" t="str">
        <f t="shared" si="129"/>
        <v>-</v>
      </c>
      <c r="CG152" s="140" t="str">
        <f t="shared" si="129"/>
        <v>-</v>
      </c>
      <c r="CH152" s="140" t="str">
        <f t="shared" si="129"/>
        <v>-</v>
      </c>
      <c r="CI152" s="140" t="str">
        <f t="shared" si="129"/>
        <v>-</v>
      </c>
      <c r="CJ152" s="140" t="str">
        <f t="shared" si="129"/>
        <v>-</v>
      </c>
      <c r="CK152" s="140" t="str">
        <f t="shared" si="129"/>
        <v>-</v>
      </c>
      <c r="CL152" s="140" t="str">
        <f t="shared" si="129"/>
        <v>-</v>
      </c>
      <c r="CM152" s="140" t="str">
        <f t="shared" si="129"/>
        <v>-</v>
      </c>
      <c r="CN152" s="140" t="str">
        <f t="shared" si="129"/>
        <v>-</v>
      </c>
      <c r="CO152" s="140" t="str">
        <f t="shared" si="129"/>
        <v>-</v>
      </c>
      <c r="CP152" s="140" t="str">
        <f t="shared" si="129"/>
        <v>-</v>
      </c>
      <c r="CQ152" s="140" t="str">
        <f t="shared" si="129"/>
        <v>-</v>
      </c>
      <c r="CR152" s="140" t="str">
        <f t="shared" si="129"/>
        <v>-</v>
      </c>
      <c r="CS152" s="140" t="str">
        <f t="shared" si="129"/>
        <v>-</v>
      </c>
      <c r="CT152" s="140" t="str">
        <f t="shared" si="129"/>
        <v>-</v>
      </c>
      <c r="CU152" s="140" t="str">
        <f t="shared" si="130"/>
        <v>-</v>
      </c>
      <c r="CV152" s="140" t="str">
        <f t="shared" si="130"/>
        <v>-</v>
      </c>
      <c r="CW152" s="140" t="str">
        <f t="shared" si="130"/>
        <v>-</v>
      </c>
      <c r="CX152" s="140" t="str">
        <f t="shared" si="130"/>
        <v>-</v>
      </c>
      <c r="CY152" s="140" t="str">
        <f t="shared" si="130"/>
        <v>-</v>
      </c>
      <c r="CZ152" s="140" t="str">
        <f t="shared" si="130"/>
        <v>-</v>
      </c>
      <c r="DA152" s="140" t="str">
        <f t="shared" si="130"/>
        <v>-</v>
      </c>
      <c r="DB152" s="140" t="str">
        <f t="shared" si="130"/>
        <v>-</v>
      </c>
      <c r="DC152" s="140" t="str">
        <f t="shared" si="130"/>
        <v>-</v>
      </c>
      <c r="DD152" s="140" t="str">
        <f t="shared" si="130"/>
        <v>-</v>
      </c>
      <c r="DE152" s="140" t="str">
        <f t="shared" si="130"/>
        <v>-</v>
      </c>
      <c r="DF152" s="140" t="str">
        <f t="shared" si="130"/>
        <v>-</v>
      </c>
      <c r="DG152" s="140" t="str">
        <f t="shared" si="130"/>
        <v>-</v>
      </c>
      <c r="DH152" s="140" t="str">
        <f t="shared" si="130"/>
        <v>-</v>
      </c>
      <c r="DI152" s="140" t="str">
        <f t="shared" si="131"/>
        <v>-</v>
      </c>
      <c r="DJ152" s="140" t="str">
        <f t="shared" si="131"/>
        <v>-</v>
      </c>
      <c r="DK152" s="140" t="str">
        <f t="shared" si="131"/>
        <v>-</v>
      </c>
      <c r="DL152" s="140" t="str">
        <f t="shared" si="131"/>
        <v>-</v>
      </c>
      <c r="DM152" s="140" t="str">
        <f t="shared" si="131"/>
        <v>-</v>
      </c>
      <c r="DN152" s="140" t="str">
        <f t="shared" si="131"/>
        <v>-</v>
      </c>
      <c r="DO152" s="140" t="str">
        <f t="shared" si="131"/>
        <v>-</v>
      </c>
      <c r="DP152" s="140" t="str">
        <f t="shared" si="131"/>
        <v>-</v>
      </c>
      <c r="DQ152" s="140" t="str">
        <f t="shared" si="131"/>
        <v>-</v>
      </c>
      <c r="DR152" s="140" t="str">
        <f t="shared" si="131"/>
        <v>-</v>
      </c>
    </row>
    <row r="153" spans="1:122" hidden="1" outlineLevel="1">
      <c r="A153">
        <v>4</v>
      </c>
      <c r="B153" t="s">
        <v>911</v>
      </c>
      <c r="C153" s="140" t="str">
        <f t="shared" si="124"/>
        <v>-</v>
      </c>
      <c r="D153" s="140" t="str">
        <f t="shared" si="124"/>
        <v>-</v>
      </c>
      <c r="E153" s="140" t="str">
        <f t="shared" si="124"/>
        <v>-</v>
      </c>
      <c r="F153" s="140" t="str">
        <f t="shared" si="124"/>
        <v>-</v>
      </c>
      <c r="G153" s="140" t="str">
        <f t="shared" si="124"/>
        <v>-</v>
      </c>
      <c r="H153" s="140" t="str">
        <f t="shared" si="124"/>
        <v>-</v>
      </c>
      <c r="I153" s="140" t="str">
        <f t="shared" si="124"/>
        <v>-</v>
      </c>
      <c r="J153" s="140" t="str">
        <f t="shared" si="124"/>
        <v>-</v>
      </c>
      <c r="K153" s="140" t="str">
        <f t="shared" si="124"/>
        <v>-</v>
      </c>
      <c r="L153" s="140" t="str">
        <f t="shared" si="124"/>
        <v>-</v>
      </c>
      <c r="M153" s="140" t="str">
        <f t="shared" si="124"/>
        <v>-</v>
      </c>
      <c r="N153" s="140" t="str">
        <f t="shared" si="124"/>
        <v>-</v>
      </c>
      <c r="O153" s="140" t="str">
        <f t="shared" si="124"/>
        <v>-</v>
      </c>
      <c r="P153" s="140" t="str">
        <f t="shared" si="124"/>
        <v>-</v>
      </c>
      <c r="Q153" s="140" t="str">
        <f t="shared" si="124"/>
        <v>-</v>
      </c>
      <c r="R153" s="140" t="str">
        <f t="shared" si="124"/>
        <v>-</v>
      </c>
      <c r="S153" s="140" t="str">
        <f t="shared" si="125"/>
        <v>-</v>
      </c>
      <c r="T153" s="140" t="str">
        <f t="shared" si="125"/>
        <v>-</v>
      </c>
      <c r="U153" s="140" t="str">
        <f t="shared" si="125"/>
        <v>-</v>
      </c>
      <c r="V153" s="140" t="str">
        <f t="shared" si="125"/>
        <v>-</v>
      </c>
      <c r="W153" s="140" t="str">
        <f t="shared" si="125"/>
        <v>-</v>
      </c>
      <c r="X153" s="140" t="str">
        <f t="shared" si="125"/>
        <v>-</v>
      </c>
      <c r="Y153" s="140" t="str">
        <f t="shared" si="125"/>
        <v>-</v>
      </c>
      <c r="Z153" s="140" t="str">
        <f t="shared" si="125"/>
        <v>-</v>
      </c>
      <c r="AA153" s="140" t="str">
        <f t="shared" si="125"/>
        <v>-</v>
      </c>
      <c r="AB153" s="140" t="str">
        <f t="shared" si="125"/>
        <v>-</v>
      </c>
      <c r="AC153" s="140" t="str">
        <f t="shared" si="125"/>
        <v>-</v>
      </c>
      <c r="AD153" s="140" t="str">
        <f t="shared" si="125"/>
        <v>-</v>
      </c>
      <c r="AE153" s="140" t="str">
        <f t="shared" si="125"/>
        <v>-</v>
      </c>
      <c r="AF153" s="140" t="str">
        <f t="shared" si="125"/>
        <v>-</v>
      </c>
      <c r="AG153" s="140">
        <f t="shared" si="125"/>
        <v>150</v>
      </c>
      <c r="AH153" s="140" t="str">
        <f t="shared" si="125"/>
        <v>-</v>
      </c>
      <c r="AI153" s="140" t="str">
        <f t="shared" si="126"/>
        <v>-</v>
      </c>
      <c r="AJ153" s="140" t="str">
        <f t="shared" si="126"/>
        <v>-</v>
      </c>
      <c r="AK153" s="140" t="str">
        <f t="shared" si="126"/>
        <v>-</v>
      </c>
      <c r="AL153" s="140" t="str">
        <f t="shared" si="126"/>
        <v>-</v>
      </c>
      <c r="AM153" s="140" t="str">
        <f t="shared" si="126"/>
        <v>-</v>
      </c>
      <c r="AN153" s="140" t="str">
        <f t="shared" si="126"/>
        <v>-</v>
      </c>
      <c r="AO153" s="140" t="str">
        <f t="shared" si="126"/>
        <v>-</v>
      </c>
      <c r="AP153" s="140" t="str">
        <f t="shared" si="126"/>
        <v>-</v>
      </c>
      <c r="AQ153" s="140" t="str">
        <f t="shared" si="126"/>
        <v>-</v>
      </c>
      <c r="AR153" s="140" t="str">
        <f t="shared" si="126"/>
        <v>-</v>
      </c>
      <c r="AS153" s="140" t="str">
        <f t="shared" si="126"/>
        <v>-</v>
      </c>
      <c r="AT153" s="140" t="str">
        <f t="shared" si="126"/>
        <v>-</v>
      </c>
      <c r="AU153" s="140" t="str">
        <f t="shared" si="126"/>
        <v>-</v>
      </c>
      <c r="AV153" s="140">
        <f t="shared" si="126"/>
        <v>153.75</v>
      </c>
      <c r="AW153" s="140">
        <f t="shared" si="126"/>
        <v>153.75</v>
      </c>
      <c r="AX153" s="140">
        <f t="shared" si="126"/>
        <v>153.75</v>
      </c>
      <c r="AY153" s="140">
        <f t="shared" si="127"/>
        <v>153.75</v>
      </c>
      <c r="AZ153" s="140">
        <f t="shared" si="127"/>
        <v>153.75</v>
      </c>
      <c r="BA153" s="140">
        <f t="shared" si="127"/>
        <v>153.75</v>
      </c>
      <c r="BB153" s="140">
        <f t="shared" si="127"/>
        <v>153.75</v>
      </c>
      <c r="BC153" s="140">
        <f t="shared" si="127"/>
        <v>153.75</v>
      </c>
      <c r="BD153" s="140" t="str">
        <f t="shared" si="127"/>
        <v>-</v>
      </c>
      <c r="BE153" s="140" t="str">
        <f t="shared" si="127"/>
        <v>-</v>
      </c>
      <c r="BF153" s="140" t="str">
        <f t="shared" si="127"/>
        <v>-</v>
      </c>
      <c r="BG153" s="140" t="str">
        <f t="shared" si="127"/>
        <v>-</v>
      </c>
      <c r="BH153" s="140" t="str">
        <f t="shared" si="127"/>
        <v>-</v>
      </c>
      <c r="BI153" s="140" t="str">
        <f t="shared" si="127"/>
        <v>-</v>
      </c>
      <c r="BJ153" s="140" t="str">
        <f t="shared" si="127"/>
        <v>-</v>
      </c>
      <c r="BK153" s="140">
        <f t="shared" si="127"/>
        <v>93.75</v>
      </c>
      <c r="BL153" s="140">
        <f t="shared" si="127"/>
        <v>93.75</v>
      </c>
      <c r="BM153" s="140">
        <f t="shared" si="127"/>
        <v>93.75</v>
      </c>
      <c r="BN153" s="140">
        <f t="shared" si="127"/>
        <v>93.75</v>
      </c>
      <c r="BO153" s="140">
        <f t="shared" si="128"/>
        <v>93.75</v>
      </c>
      <c r="BP153" s="140">
        <f t="shared" si="128"/>
        <v>93.75</v>
      </c>
      <c r="BQ153" s="140">
        <f t="shared" si="128"/>
        <v>93.75</v>
      </c>
      <c r="BR153" s="140">
        <f t="shared" si="128"/>
        <v>93.75</v>
      </c>
      <c r="BS153" s="140" t="str">
        <f t="shared" si="128"/>
        <v>-</v>
      </c>
      <c r="BT153" s="140" t="str">
        <f t="shared" si="128"/>
        <v>-</v>
      </c>
      <c r="BU153" s="140" t="str">
        <f t="shared" si="128"/>
        <v>-</v>
      </c>
      <c r="BV153" s="140" t="str">
        <f t="shared" si="128"/>
        <v>-</v>
      </c>
      <c r="BW153" s="140" t="str">
        <f t="shared" si="128"/>
        <v>-</v>
      </c>
      <c r="BX153" s="140" t="str">
        <f t="shared" si="128"/>
        <v>-</v>
      </c>
      <c r="BY153" s="140" t="str">
        <f t="shared" si="128"/>
        <v>-</v>
      </c>
      <c r="BZ153" s="140" t="str">
        <f t="shared" si="128"/>
        <v>-</v>
      </c>
      <c r="CA153" s="140" t="str">
        <f t="shared" si="128"/>
        <v>-</v>
      </c>
      <c r="CB153" s="140" t="str">
        <f t="shared" si="128"/>
        <v>-</v>
      </c>
      <c r="CC153" s="140" t="str">
        <f t="shared" si="128"/>
        <v>-</v>
      </c>
      <c r="CD153" s="140" t="str">
        <f t="shared" si="128"/>
        <v>-</v>
      </c>
      <c r="CE153" s="140" t="str">
        <f t="shared" si="129"/>
        <v>-</v>
      </c>
      <c r="CF153" s="140" t="str">
        <f t="shared" si="129"/>
        <v>-</v>
      </c>
      <c r="CG153" s="140" t="str">
        <f t="shared" si="129"/>
        <v>-</v>
      </c>
      <c r="CH153" s="140" t="str">
        <f t="shared" si="129"/>
        <v>-</v>
      </c>
      <c r="CI153" s="140" t="str">
        <f t="shared" si="129"/>
        <v>-</v>
      </c>
      <c r="CJ153" s="140" t="str">
        <f t="shared" si="129"/>
        <v>-</v>
      </c>
      <c r="CK153" s="140" t="str">
        <f t="shared" si="129"/>
        <v>-</v>
      </c>
      <c r="CL153" s="140" t="str">
        <f t="shared" si="129"/>
        <v>-</v>
      </c>
      <c r="CM153" s="140" t="str">
        <f t="shared" si="129"/>
        <v>-</v>
      </c>
      <c r="CN153" s="140" t="str">
        <f t="shared" si="129"/>
        <v>-</v>
      </c>
      <c r="CO153" s="140" t="str">
        <f t="shared" si="129"/>
        <v>-</v>
      </c>
      <c r="CP153" s="140" t="str">
        <f t="shared" si="129"/>
        <v>-</v>
      </c>
      <c r="CQ153" s="140" t="str">
        <f t="shared" si="129"/>
        <v>-</v>
      </c>
      <c r="CR153" s="140" t="str">
        <f t="shared" si="129"/>
        <v>-</v>
      </c>
      <c r="CS153" s="140" t="str">
        <f t="shared" si="129"/>
        <v>-</v>
      </c>
      <c r="CT153" s="140" t="str">
        <f t="shared" si="129"/>
        <v>-</v>
      </c>
      <c r="CU153" s="140" t="str">
        <f t="shared" si="130"/>
        <v>-</v>
      </c>
      <c r="CV153" s="140" t="str">
        <f t="shared" si="130"/>
        <v>-</v>
      </c>
      <c r="CW153" s="140" t="str">
        <f t="shared" si="130"/>
        <v>-</v>
      </c>
      <c r="CX153" s="140" t="str">
        <f t="shared" si="130"/>
        <v>-</v>
      </c>
      <c r="CY153" s="140" t="str">
        <f t="shared" si="130"/>
        <v>-</v>
      </c>
      <c r="CZ153" s="140" t="str">
        <f t="shared" si="130"/>
        <v>-</v>
      </c>
      <c r="DA153" s="140" t="str">
        <f t="shared" si="130"/>
        <v>-</v>
      </c>
      <c r="DB153" s="140" t="str">
        <f t="shared" si="130"/>
        <v>-</v>
      </c>
      <c r="DC153" s="140" t="str">
        <f t="shared" si="130"/>
        <v>-</v>
      </c>
      <c r="DD153" s="140" t="str">
        <f t="shared" si="130"/>
        <v>-</v>
      </c>
      <c r="DE153" s="140" t="str">
        <f t="shared" si="130"/>
        <v>-</v>
      </c>
      <c r="DF153" s="140" t="str">
        <f t="shared" si="130"/>
        <v>-</v>
      </c>
      <c r="DG153" s="140" t="str">
        <f t="shared" si="130"/>
        <v>-</v>
      </c>
      <c r="DH153" s="140" t="str">
        <f t="shared" si="130"/>
        <v>-</v>
      </c>
      <c r="DI153" s="140" t="str">
        <f t="shared" si="131"/>
        <v>-</v>
      </c>
      <c r="DJ153" s="140" t="str">
        <f t="shared" si="131"/>
        <v>-</v>
      </c>
      <c r="DK153" s="140" t="str">
        <f t="shared" si="131"/>
        <v>-</v>
      </c>
      <c r="DL153" s="140" t="str">
        <f t="shared" si="131"/>
        <v>-</v>
      </c>
      <c r="DM153" s="140" t="str">
        <f t="shared" si="131"/>
        <v>-</v>
      </c>
      <c r="DN153" s="140" t="str">
        <f t="shared" si="131"/>
        <v>-</v>
      </c>
      <c r="DO153" s="140" t="str">
        <f t="shared" si="131"/>
        <v>-</v>
      </c>
      <c r="DP153" s="140" t="str">
        <f t="shared" si="131"/>
        <v>-</v>
      </c>
      <c r="DQ153" s="140" t="str">
        <f t="shared" si="131"/>
        <v>-</v>
      </c>
      <c r="DR153" s="140" t="str">
        <f t="shared" si="131"/>
        <v>-</v>
      </c>
    </row>
    <row r="154" spans="1:122" hidden="1" outlineLevel="1">
      <c r="A154">
        <v>5</v>
      </c>
      <c r="B154" t="s">
        <v>912</v>
      </c>
      <c r="C154" s="140" t="str">
        <f t="shared" si="124"/>
        <v>-</v>
      </c>
      <c r="D154" s="140" t="str">
        <f t="shared" si="124"/>
        <v>-</v>
      </c>
      <c r="E154" s="140" t="str">
        <f t="shared" si="124"/>
        <v>-</v>
      </c>
      <c r="F154" s="140" t="str">
        <f t="shared" si="124"/>
        <v>-</v>
      </c>
      <c r="G154" s="140" t="str">
        <f t="shared" si="124"/>
        <v>-</v>
      </c>
      <c r="H154" s="140" t="str">
        <f t="shared" si="124"/>
        <v>-</v>
      </c>
      <c r="I154" s="140" t="str">
        <f t="shared" si="124"/>
        <v>-</v>
      </c>
      <c r="J154" s="140" t="str">
        <f t="shared" si="124"/>
        <v>-</v>
      </c>
      <c r="K154" s="140" t="str">
        <f t="shared" si="124"/>
        <v>-</v>
      </c>
      <c r="L154" s="140" t="str">
        <f t="shared" si="124"/>
        <v>-</v>
      </c>
      <c r="M154" s="140" t="str">
        <f t="shared" si="124"/>
        <v>-</v>
      </c>
      <c r="N154" s="140" t="str">
        <f t="shared" si="124"/>
        <v>-</v>
      </c>
      <c r="O154" s="140" t="str">
        <f t="shared" si="124"/>
        <v>-</v>
      </c>
      <c r="P154" s="140" t="str">
        <f t="shared" si="124"/>
        <v>-</v>
      </c>
      <c r="Q154" s="140" t="str">
        <f t="shared" si="124"/>
        <v>-</v>
      </c>
      <c r="R154" s="140" t="str">
        <f t="shared" si="124"/>
        <v>-</v>
      </c>
      <c r="S154" s="140" t="str">
        <f t="shared" si="125"/>
        <v>-</v>
      </c>
      <c r="T154" s="140" t="str">
        <f t="shared" si="125"/>
        <v>-</v>
      </c>
      <c r="U154" s="140" t="str">
        <f t="shared" si="125"/>
        <v>-</v>
      </c>
      <c r="V154" s="140" t="str">
        <f t="shared" si="125"/>
        <v>-</v>
      </c>
      <c r="W154" s="140" t="str">
        <f t="shared" si="125"/>
        <v>-</v>
      </c>
      <c r="X154" s="140" t="str">
        <f t="shared" si="125"/>
        <v>-</v>
      </c>
      <c r="Y154" s="140" t="str">
        <f t="shared" si="125"/>
        <v>-</v>
      </c>
      <c r="Z154" s="140" t="str">
        <f t="shared" si="125"/>
        <v>-</v>
      </c>
      <c r="AA154" s="140" t="str">
        <f t="shared" si="125"/>
        <v>-</v>
      </c>
      <c r="AB154" s="140" t="str">
        <f t="shared" si="125"/>
        <v>-</v>
      </c>
      <c r="AC154" s="140" t="str">
        <f t="shared" si="125"/>
        <v>-</v>
      </c>
      <c r="AD154" s="140" t="str">
        <f t="shared" si="125"/>
        <v>-</v>
      </c>
      <c r="AE154" s="140" t="str">
        <f t="shared" si="125"/>
        <v>-</v>
      </c>
      <c r="AF154" s="140" t="str">
        <f t="shared" si="125"/>
        <v>-</v>
      </c>
      <c r="AG154" s="140">
        <f t="shared" si="125"/>
        <v>150</v>
      </c>
      <c r="AH154" s="140" t="str">
        <f t="shared" si="125"/>
        <v>-</v>
      </c>
      <c r="AI154" s="140" t="str">
        <f t="shared" si="126"/>
        <v>-</v>
      </c>
      <c r="AJ154" s="140" t="str">
        <f t="shared" si="126"/>
        <v>-</v>
      </c>
      <c r="AK154" s="140" t="str">
        <f t="shared" si="126"/>
        <v>-</v>
      </c>
      <c r="AL154" s="140" t="str">
        <f t="shared" si="126"/>
        <v>-</v>
      </c>
      <c r="AM154" s="140" t="str">
        <f t="shared" si="126"/>
        <v>-</v>
      </c>
      <c r="AN154" s="140" t="str">
        <f t="shared" si="126"/>
        <v>-</v>
      </c>
      <c r="AO154" s="140" t="str">
        <f t="shared" si="126"/>
        <v>-</v>
      </c>
      <c r="AP154" s="140" t="str">
        <f t="shared" si="126"/>
        <v>-</v>
      </c>
      <c r="AQ154" s="140" t="str">
        <f t="shared" si="126"/>
        <v>-</v>
      </c>
      <c r="AR154" s="140" t="str">
        <f t="shared" si="126"/>
        <v>-</v>
      </c>
      <c r="AS154" s="140" t="str">
        <f t="shared" si="126"/>
        <v>-</v>
      </c>
      <c r="AT154" s="140" t="str">
        <f t="shared" si="126"/>
        <v>-</v>
      </c>
      <c r="AU154" s="140" t="str">
        <f t="shared" si="126"/>
        <v>-</v>
      </c>
      <c r="AV154" s="140">
        <f t="shared" si="126"/>
        <v>153.75</v>
      </c>
      <c r="AW154" s="140">
        <f t="shared" si="126"/>
        <v>153.75</v>
      </c>
      <c r="AX154" s="140">
        <f t="shared" si="126"/>
        <v>153.75</v>
      </c>
      <c r="AY154" s="140">
        <f t="shared" si="127"/>
        <v>153.75</v>
      </c>
      <c r="AZ154" s="140">
        <f t="shared" si="127"/>
        <v>153.75</v>
      </c>
      <c r="BA154" s="140">
        <f t="shared" si="127"/>
        <v>153.75</v>
      </c>
      <c r="BB154" s="140">
        <f t="shared" si="127"/>
        <v>153.75</v>
      </c>
      <c r="BC154" s="140">
        <f t="shared" si="127"/>
        <v>153.75</v>
      </c>
      <c r="BD154" s="140" t="str">
        <f t="shared" si="127"/>
        <v>-</v>
      </c>
      <c r="BE154" s="140" t="str">
        <f t="shared" si="127"/>
        <v>-</v>
      </c>
      <c r="BF154" s="140" t="str">
        <f t="shared" si="127"/>
        <v>-</v>
      </c>
      <c r="BG154" s="140" t="str">
        <f t="shared" si="127"/>
        <v>-</v>
      </c>
      <c r="BH154" s="140" t="str">
        <f t="shared" si="127"/>
        <v>-</v>
      </c>
      <c r="BI154" s="140" t="str">
        <f t="shared" si="127"/>
        <v>-</v>
      </c>
      <c r="BJ154" s="140" t="str">
        <f t="shared" si="127"/>
        <v>-</v>
      </c>
      <c r="BK154" s="140">
        <f t="shared" si="127"/>
        <v>93.75</v>
      </c>
      <c r="BL154" s="140">
        <f t="shared" si="127"/>
        <v>93.75</v>
      </c>
      <c r="BM154" s="140">
        <f t="shared" si="127"/>
        <v>93.75</v>
      </c>
      <c r="BN154" s="140">
        <f t="shared" si="127"/>
        <v>93.75</v>
      </c>
      <c r="BO154" s="140">
        <f t="shared" si="128"/>
        <v>93.75</v>
      </c>
      <c r="BP154" s="140">
        <f t="shared" si="128"/>
        <v>93.75</v>
      </c>
      <c r="BQ154" s="140">
        <f t="shared" si="128"/>
        <v>93.75</v>
      </c>
      <c r="BR154" s="140">
        <f t="shared" si="128"/>
        <v>93.75</v>
      </c>
      <c r="BS154" s="140" t="str">
        <f t="shared" si="128"/>
        <v>-</v>
      </c>
      <c r="BT154" s="140" t="str">
        <f t="shared" si="128"/>
        <v>-</v>
      </c>
      <c r="BU154" s="140" t="str">
        <f t="shared" si="128"/>
        <v>-</v>
      </c>
      <c r="BV154" s="140" t="str">
        <f t="shared" si="128"/>
        <v>-</v>
      </c>
      <c r="BW154" s="140" t="str">
        <f t="shared" si="128"/>
        <v>-</v>
      </c>
      <c r="BX154" s="140" t="str">
        <f t="shared" si="128"/>
        <v>-</v>
      </c>
      <c r="BY154" s="140" t="str">
        <f t="shared" si="128"/>
        <v>-</v>
      </c>
      <c r="BZ154" s="140" t="str">
        <f t="shared" si="128"/>
        <v>-</v>
      </c>
      <c r="CA154" s="140" t="str">
        <f t="shared" si="128"/>
        <v>-</v>
      </c>
      <c r="CB154" s="140" t="str">
        <f t="shared" si="128"/>
        <v>-</v>
      </c>
      <c r="CC154" s="140" t="str">
        <f t="shared" si="128"/>
        <v>-</v>
      </c>
      <c r="CD154" s="140" t="str">
        <f t="shared" si="128"/>
        <v>-</v>
      </c>
      <c r="CE154" s="140" t="str">
        <f t="shared" si="129"/>
        <v>-</v>
      </c>
      <c r="CF154" s="140" t="str">
        <f t="shared" si="129"/>
        <v>-</v>
      </c>
      <c r="CG154" s="140" t="str">
        <f t="shared" si="129"/>
        <v>-</v>
      </c>
      <c r="CH154" s="140" t="str">
        <f t="shared" si="129"/>
        <v>-</v>
      </c>
      <c r="CI154" s="140" t="str">
        <f t="shared" si="129"/>
        <v>-</v>
      </c>
      <c r="CJ154" s="140" t="str">
        <f t="shared" si="129"/>
        <v>-</v>
      </c>
      <c r="CK154" s="140" t="str">
        <f t="shared" si="129"/>
        <v>-</v>
      </c>
      <c r="CL154" s="140" t="str">
        <f t="shared" si="129"/>
        <v>-</v>
      </c>
      <c r="CM154" s="140" t="str">
        <f t="shared" si="129"/>
        <v>-</v>
      </c>
      <c r="CN154" s="140" t="str">
        <f t="shared" si="129"/>
        <v>-</v>
      </c>
      <c r="CO154" s="140" t="str">
        <f t="shared" si="129"/>
        <v>-</v>
      </c>
      <c r="CP154" s="140" t="str">
        <f t="shared" si="129"/>
        <v>-</v>
      </c>
      <c r="CQ154" s="140" t="str">
        <f t="shared" si="129"/>
        <v>-</v>
      </c>
      <c r="CR154" s="140" t="str">
        <f t="shared" si="129"/>
        <v>-</v>
      </c>
      <c r="CS154" s="140" t="str">
        <f t="shared" si="129"/>
        <v>-</v>
      </c>
      <c r="CT154" s="140" t="str">
        <f t="shared" si="129"/>
        <v>-</v>
      </c>
      <c r="CU154" s="140" t="str">
        <f t="shared" si="130"/>
        <v>-</v>
      </c>
      <c r="CV154" s="140" t="str">
        <f t="shared" si="130"/>
        <v>-</v>
      </c>
      <c r="CW154" s="140" t="str">
        <f t="shared" si="130"/>
        <v>-</v>
      </c>
      <c r="CX154" s="140" t="str">
        <f t="shared" si="130"/>
        <v>-</v>
      </c>
      <c r="CY154" s="140" t="str">
        <f t="shared" si="130"/>
        <v>-</v>
      </c>
      <c r="CZ154" s="140" t="str">
        <f t="shared" si="130"/>
        <v>-</v>
      </c>
      <c r="DA154" s="140" t="str">
        <f t="shared" si="130"/>
        <v>-</v>
      </c>
      <c r="DB154" s="140" t="str">
        <f t="shared" si="130"/>
        <v>-</v>
      </c>
      <c r="DC154" s="140" t="str">
        <f t="shared" si="130"/>
        <v>-</v>
      </c>
      <c r="DD154" s="140" t="str">
        <f t="shared" si="130"/>
        <v>-</v>
      </c>
      <c r="DE154" s="140" t="str">
        <f t="shared" si="130"/>
        <v>-</v>
      </c>
      <c r="DF154" s="140" t="str">
        <f t="shared" si="130"/>
        <v>-</v>
      </c>
      <c r="DG154" s="140" t="str">
        <f t="shared" si="130"/>
        <v>-</v>
      </c>
      <c r="DH154" s="140" t="str">
        <f t="shared" si="130"/>
        <v>-</v>
      </c>
      <c r="DI154" s="140" t="str">
        <f t="shared" si="131"/>
        <v>-</v>
      </c>
      <c r="DJ154" s="140" t="str">
        <f t="shared" si="131"/>
        <v>-</v>
      </c>
      <c r="DK154" s="140" t="str">
        <f t="shared" si="131"/>
        <v>-</v>
      </c>
      <c r="DL154" s="140" t="str">
        <f t="shared" si="131"/>
        <v>-</v>
      </c>
      <c r="DM154" s="140" t="str">
        <f t="shared" si="131"/>
        <v>-</v>
      </c>
      <c r="DN154" s="140" t="str">
        <f t="shared" si="131"/>
        <v>-</v>
      </c>
      <c r="DO154" s="140" t="str">
        <f t="shared" si="131"/>
        <v>-</v>
      </c>
      <c r="DP154" s="140" t="str">
        <f t="shared" si="131"/>
        <v>-</v>
      </c>
      <c r="DQ154" s="140" t="str">
        <f t="shared" si="131"/>
        <v>-</v>
      </c>
      <c r="DR154" s="140" t="str">
        <f t="shared" si="131"/>
        <v>-</v>
      </c>
    </row>
    <row r="155" spans="1:122" hidden="1" outlineLevel="1"/>
    <row r="156" spans="1:122" ht="17.25" hidden="1" outlineLevel="1">
      <c r="B156" s="16" t="s">
        <v>913</v>
      </c>
      <c r="C156" s="138" t="s">
        <v>634</v>
      </c>
      <c r="D156" s="138"/>
      <c r="E156" s="138"/>
      <c r="F156" s="138"/>
      <c r="G156" s="138"/>
      <c r="H156" s="138"/>
      <c r="I156" s="138"/>
      <c r="J156" s="138"/>
      <c r="K156" s="138"/>
      <c r="L156" s="138"/>
      <c r="M156" s="138"/>
      <c r="N156" s="138"/>
      <c r="O156" s="138"/>
      <c r="P156" s="138"/>
      <c r="Q156" s="138"/>
      <c r="R156" s="138" t="s">
        <v>635</v>
      </c>
      <c r="S156" s="138"/>
      <c r="T156" s="138"/>
      <c r="U156" s="138"/>
      <c r="V156" s="138"/>
      <c r="W156" s="138"/>
      <c r="X156" s="138"/>
      <c r="Y156" s="138"/>
      <c r="Z156" s="138"/>
      <c r="AA156" s="138"/>
      <c r="AB156" s="138"/>
      <c r="AC156" s="138"/>
      <c r="AD156" s="138"/>
      <c r="AE156" s="138"/>
      <c r="AF156" s="138"/>
      <c r="AG156" s="138" t="s">
        <v>675</v>
      </c>
      <c r="AH156" s="139"/>
      <c r="AI156" s="139"/>
      <c r="AJ156" s="139"/>
      <c r="AK156" s="139"/>
      <c r="AL156" s="139"/>
      <c r="AM156" s="139"/>
      <c r="AN156" s="139"/>
      <c r="AO156" s="139"/>
      <c r="AP156" s="139"/>
      <c r="AQ156" s="139"/>
      <c r="AR156" s="139"/>
      <c r="AS156" s="139"/>
      <c r="AT156" s="139"/>
      <c r="AU156" s="139"/>
    </row>
    <row r="157" spans="1:122" hidden="1" outlineLevel="1">
      <c r="B157" s="29" t="s">
        <v>914</v>
      </c>
      <c r="C157" s="32" t="s">
        <v>34</v>
      </c>
      <c r="D157" s="32" t="s">
        <v>34</v>
      </c>
      <c r="E157" s="32" t="s">
        <v>34</v>
      </c>
      <c r="F157" s="32" t="s">
        <v>34</v>
      </c>
      <c r="G157" s="32" t="s">
        <v>34</v>
      </c>
      <c r="H157" s="32" t="s">
        <v>34</v>
      </c>
      <c r="I157" s="32" t="s">
        <v>34</v>
      </c>
      <c r="J157" s="32" t="s">
        <v>34</v>
      </c>
      <c r="K157" s="32" t="s">
        <v>34</v>
      </c>
      <c r="L157" s="32" t="s">
        <v>34</v>
      </c>
      <c r="M157" s="32" t="s">
        <v>34</v>
      </c>
      <c r="N157" s="32" t="s">
        <v>34</v>
      </c>
      <c r="O157" s="32" t="s">
        <v>34</v>
      </c>
      <c r="P157" s="32" t="s">
        <v>34</v>
      </c>
      <c r="Q157" s="32" t="s">
        <v>34</v>
      </c>
      <c r="R157" s="32" t="s">
        <v>34</v>
      </c>
      <c r="S157" s="32" t="s">
        <v>34</v>
      </c>
      <c r="T157" s="32" t="s">
        <v>34</v>
      </c>
      <c r="U157" s="32" t="s">
        <v>34</v>
      </c>
      <c r="V157" s="32" t="s">
        <v>34</v>
      </c>
      <c r="W157" s="32" t="s">
        <v>34</v>
      </c>
      <c r="X157" s="32" t="s">
        <v>34</v>
      </c>
      <c r="Y157" s="32" t="s">
        <v>34</v>
      </c>
      <c r="Z157" s="32" t="s">
        <v>34</v>
      </c>
      <c r="AA157" s="32" t="s">
        <v>34</v>
      </c>
      <c r="AB157" s="32" t="s">
        <v>34</v>
      </c>
      <c r="AC157" s="32" t="s">
        <v>34</v>
      </c>
      <c r="AD157" s="32" t="s">
        <v>34</v>
      </c>
      <c r="AE157" s="32" t="s">
        <v>34</v>
      </c>
      <c r="AF157" s="32" t="s">
        <v>34</v>
      </c>
      <c r="AG157" s="32" t="s">
        <v>34</v>
      </c>
      <c r="AH157" s="32" t="s">
        <v>34</v>
      </c>
      <c r="AI157" s="32" t="s">
        <v>34</v>
      </c>
      <c r="AJ157" s="32" t="s">
        <v>34</v>
      </c>
      <c r="AK157" s="32" t="s">
        <v>34</v>
      </c>
      <c r="AL157" s="32" t="s">
        <v>34</v>
      </c>
      <c r="AM157" s="32" t="s">
        <v>34</v>
      </c>
      <c r="AN157" s="32" t="s">
        <v>34</v>
      </c>
      <c r="AO157" s="32" t="s">
        <v>34</v>
      </c>
      <c r="AP157" s="32" t="s">
        <v>34</v>
      </c>
      <c r="AQ157" s="32" t="s">
        <v>34</v>
      </c>
      <c r="AR157" s="32" t="s">
        <v>34</v>
      </c>
      <c r="AS157" s="32" t="s">
        <v>34</v>
      </c>
      <c r="AT157" s="32" t="s">
        <v>34</v>
      </c>
      <c r="AU157" s="32" t="s">
        <v>34</v>
      </c>
    </row>
    <row r="158" spans="1:122" hidden="1" outlineLevel="1">
      <c r="B158" s="29" t="s">
        <v>915</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hidden="1" outlineLevel="1">
      <c r="B159" s="29" t="s">
        <v>916</v>
      </c>
      <c r="C159" s="31">
        <f>C158</f>
        <v>0</v>
      </c>
      <c r="D159" s="31">
        <f t="shared" ref="D159:R161" si="132">D158</f>
        <v>0</v>
      </c>
      <c r="E159" s="31">
        <f t="shared" si="132"/>
        <v>0</v>
      </c>
      <c r="F159" s="31">
        <f t="shared" si="132"/>
        <v>0</v>
      </c>
      <c r="G159" s="31">
        <f t="shared" si="132"/>
        <v>0</v>
      </c>
      <c r="H159" s="31">
        <f t="shared" si="132"/>
        <v>0</v>
      </c>
      <c r="I159" s="31">
        <f t="shared" si="132"/>
        <v>0</v>
      </c>
      <c r="J159" s="31">
        <f t="shared" si="132"/>
        <v>0</v>
      </c>
      <c r="K159" s="31">
        <f t="shared" si="132"/>
        <v>0</v>
      </c>
      <c r="L159" s="31">
        <f t="shared" si="132"/>
        <v>0</v>
      </c>
      <c r="M159" s="31">
        <f t="shared" si="132"/>
        <v>0</v>
      </c>
      <c r="N159" s="31">
        <f t="shared" si="132"/>
        <v>0</v>
      </c>
      <c r="O159" s="31">
        <f t="shared" si="132"/>
        <v>0</v>
      </c>
      <c r="P159" s="31">
        <f t="shared" si="132"/>
        <v>0</v>
      </c>
      <c r="Q159" s="31">
        <f t="shared" si="132"/>
        <v>0</v>
      </c>
      <c r="R159" s="31">
        <f>R158</f>
        <v>0</v>
      </c>
      <c r="S159" s="31">
        <f t="shared" ref="S159:AG161" si="133">S158</f>
        <v>0</v>
      </c>
      <c r="T159" s="31">
        <f t="shared" si="133"/>
        <v>0</v>
      </c>
      <c r="U159" s="31">
        <f t="shared" si="133"/>
        <v>0</v>
      </c>
      <c r="V159" s="31">
        <f t="shared" si="133"/>
        <v>0</v>
      </c>
      <c r="W159" s="31">
        <f t="shared" si="133"/>
        <v>0</v>
      </c>
      <c r="X159" s="31">
        <f t="shared" si="133"/>
        <v>0</v>
      </c>
      <c r="Y159" s="31">
        <f t="shared" si="133"/>
        <v>0</v>
      </c>
      <c r="Z159" s="31">
        <f t="shared" si="133"/>
        <v>0</v>
      </c>
      <c r="AA159" s="31">
        <f t="shared" si="133"/>
        <v>0</v>
      </c>
      <c r="AB159" s="31">
        <f t="shared" si="133"/>
        <v>0</v>
      </c>
      <c r="AC159" s="31">
        <f t="shared" si="133"/>
        <v>0</v>
      </c>
      <c r="AD159" s="31">
        <f t="shared" si="133"/>
        <v>0</v>
      </c>
      <c r="AE159" s="31">
        <f t="shared" si="133"/>
        <v>0</v>
      </c>
      <c r="AF159" s="31">
        <f t="shared" si="133"/>
        <v>0</v>
      </c>
      <c r="AG159" s="31">
        <f>AG158</f>
        <v>0</v>
      </c>
      <c r="AH159" s="31">
        <f t="shared" ref="AH159:AU161" si="134">AH158</f>
        <v>0</v>
      </c>
      <c r="AI159" s="31">
        <f t="shared" si="134"/>
        <v>0</v>
      </c>
      <c r="AJ159" s="31">
        <f t="shared" si="134"/>
        <v>0</v>
      </c>
      <c r="AK159" s="31">
        <f t="shared" si="134"/>
        <v>0</v>
      </c>
      <c r="AL159" s="31">
        <f t="shared" si="134"/>
        <v>0</v>
      </c>
      <c r="AM159" s="31">
        <f t="shared" si="134"/>
        <v>0</v>
      </c>
      <c r="AN159" s="31">
        <f t="shared" si="134"/>
        <v>0</v>
      </c>
      <c r="AO159" s="31">
        <f t="shared" si="134"/>
        <v>0</v>
      </c>
      <c r="AP159" s="31">
        <f t="shared" si="134"/>
        <v>0</v>
      </c>
      <c r="AQ159" s="31">
        <f t="shared" si="134"/>
        <v>0</v>
      </c>
      <c r="AR159" s="31">
        <f t="shared" si="134"/>
        <v>0</v>
      </c>
      <c r="AS159" s="31">
        <f t="shared" si="134"/>
        <v>0</v>
      </c>
      <c r="AT159" s="31">
        <f t="shared" si="134"/>
        <v>0</v>
      </c>
      <c r="AU159" s="31">
        <f t="shared" si="134"/>
        <v>0</v>
      </c>
    </row>
    <row r="160" spans="1:122" hidden="1" outlineLevel="1">
      <c r="B160" s="29" t="s">
        <v>917</v>
      </c>
      <c r="C160" s="31">
        <f t="shared" ref="C160:C161" si="135">C159</f>
        <v>0</v>
      </c>
      <c r="D160" s="31">
        <f t="shared" si="132"/>
        <v>0</v>
      </c>
      <c r="E160" s="31">
        <f t="shared" si="132"/>
        <v>0</v>
      </c>
      <c r="F160" s="31">
        <f t="shared" si="132"/>
        <v>0</v>
      </c>
      <c r="G160" s="31">
        <f t="shared" si="132"/>
        <v>0</v>
      </c>
      <c r="H160" s="31">
        <f t="shared" si="132"/>
        <v>0</v>
      </c>
      <c r="I160" s="31">
        <f t="shared" si="132"/>
        <v>0</v>
      </c>
      <c r="J160" s="31">
        <f t="shared" si="132"/>
        <v>0</v>
      </c>
      <c r="K160" s="31">
        <f t="shared" si="132"/>
        <v>0</v>
      </c>
      <c r="L160" s="31">
        <f t="shared" si="132"/>
        <v>0</v>
      </c>
      <c r="M160" s="31">
        <f t="shared" si="132"/>
        <v>0</v>
      </c>
      <c r="N160" s="31">
        <f t="shared" si="132"/>
        <v>0</v>
      </c>
      <c r="O160" s="31">
        <f t="shared" si="132"/>
        <v>0</v>
      </c>
      <c r="P160" s="31">
        <f t="shared" si="132"/>
        <v>0</v>
      </c>
      <c r="Q160" s="31">
        <f t="shared" si="132"/>
        <v>0</v>
      </c>
      <c r="R160" s="31">
        <f t="shared" si="132"/>
        <v>0</v>
      </c>
      <c r="S160" s="31">
        <f t="shared" si="133"/>
        <v>0</v>
      </c>
      <c r="T160" s="31">
        <f t="shared" si="133"/>
        <v>0</v>
      </c>
      <c r="U160" s="31">
        <f t="shared" si="133"/>
        <v>0</v>
      </c>
      <c r="V160" s="31">
        <f t="shared" si="133"/>
        <v>0</v>
      </c>
      <c r="W160" s="31">
        <f t="shared" si="133"/>
        <v>0</v>
      </c>
      <c r="X160" s="31">
        <f t="shared" si="133"/>
        <v>0</v>
      </c>
      <c r="Y160" s="31">
        <f t="shared" si="133"/>
        <v>0</v>
      </c>
      <c r="Z160" s="31">
        <f t="shared" si="133"/>
        <v>0</v>
      </c>
      <c r="AA160" s="31">
        <f t="shared" si="133"/>
        <v>0</v>
      </c>
      <c r="AB160" s="31">
        <f t="shared" si="133"/>
        <v>0</v>
      </c>
      <c r="AC160" s="31">
        <f t="shared" si="133"/>
        <v>0</v>
      </c>
      <c r="AD160" s="31">
        <f t="shared" si="133"/>
        <v>0</v>
      </c>
      <c r="AE160" s="31">
        <f t="shared" si="133"/>
        <v>0</v>
      </c>
      <c r="AF160" s="31">
        <f t="shared" si="133"/>
        <v>0</v>
      </c>
      <c r="AG160" s="31">
        <f t="shared" si="133"/>
        <v>0</v>
      </c>
      <c r="AH160" s="31">
        <f t="shared" si="134"/>
        <v>0</v>
      </c>
      <c r="AI160" s="31">
        <f t="shared" si="134"/>
        <v>0</v>
      </c>
      <c r="AJ160" s="31">
        <f t="shared" si="134"/>
        <v>0</v>
      </c>
      <c r="AK160" s="31">
        <f t="shared" si="134"/>
        <v>0</v>
      </c>
      <c r="AL160" s="31">
        <f t="shared" si="134"/>
        <v>0</v>
      </c>
      <c r="AM160" s="31">
        <f t="shared" si="134"/>
        <v>0</v>
      </c>
      <c r="AN160" s="31">
        <f t="shared" si="134"/>
        <v>0</v>
      </c>
      <c r="AO160" s="31">
        <f t="shared" si="134"/>
        <v>0</v>
      </c>
      <c r="AP160" s="31">
        <f t="shared" si="134"/>
        <v>0</v>
      </c>
      <c r="AQ160" s="31">
        <f t="shared" si="134"/>
        <v>0</v>
      </c>
      <c r="AR160" s="31">
        <f t="shared" si="134"/>
        <v>0</v>
      </c>
      <c r="AS160" s="31">
        <f t="shared" si="134"/>
        <v>0</v>
      </c>
      <c r="AT160" s="31">
        <f t="shared" si="134"/>
        <v>0</v>
      </c>
      <c r="AU160" s="31">
        <f t="shared" si="134"/>
        <v>0</v>
      </c>
    </row>
    <row r="161" spans="2:47" hidden="1" outlineLevel="1">
      <c r="B161" s="29" t="s">
        <v>918</v>
      </c>
      <c r="C161" s="31">
        <f t="shared" si="135"/>
        <v>0</v>
      </c>
      <c r="D161" s="31">
        <f t="shared" si="132"/>
        <v>0</v>
      </c>
      <c r="E161" s="31">
        <f t="shared" si="132"/>
        <v>0</v>
      </c>
      <c r="F161" s="31">
        <f t="shared" si="132"/>
        <v>0</v>
      </c>
      <c r="G161" s="31">
        <f t="shared" si="132"/>
        <v>0</v>
      </c>
      <c r="H161" s="31">
        <f t="shared" si="132"/>
        <v>0</v>
      </c>
      <c r="I161" s="31">
        <f t="shared" si="132"/>
        <v>0</v>
      </c>
      <c r="J161" s="31">
        <f t="shared" si="132"/>
        <v>0</v>
      </c>
      <c r="K161" s="31">
        <f t="shared" si="132"/>
        <v>0</v>
      </c>
      <c r="L161" s="31">
        <f t="shared" si="132"/>
        <v>0</v>
      </c>
      <c r="M161" s="31">
        <f t="shared" si="132"/>
        <v>0</v>
      </c>
      <c r="N161" s="31">
        <f t="shared" si="132"/>
        <v>0</v>
      </c>
      <c r="O161" s="31">
        <f t="shared" si="132"/>
        <v>0</v>
      </c>
      <c r="P161" s="31">
        <f t="shared" si="132"/>
        <v>0</v>
      </c>
      <c r="Q161" s="31">
        <f t="shared" si="132"/>
        <v>0</v>
      </c>
      <c r="R161" s="31">
        <f t="shared" si="132"/>
        <v>0</v>
      </c>
      <c r="S161" s="31">
        <f t="shared" si="133"/>
        <v>0</v>
      </c>
      <c r="T161" s="31">
        <f t="shared" si="133"/>
        <v>0</v>
      </c>
      <c r="U161" s="31">
        <f t="shared" si="133"/>
        <v>0</v>
      </c>
      <c r="V161" s="31">
        <f t="shared" si="133"/>
        <v>0</v>
      </c>
      <c r="W161" s="31">
        <f t="shared" si="133"/>
        <v>0</v>
      </c>
      <c r="X161" s="31">
        <f t="shared" si="133"/>
        <v>0</v>
      </c>
      <c r="Y161" s="31">
        <f t="shared" si="133"/>
        <v>0</v>
      </c>
      <c r="Z161" s="31">
        <f t="shared" si="133"/>
        <v>0</v>
      </c>
      <c r="AA161" s="31">
        <f t="shared" si="133"/>
        <v>0</v>
      </c>
      <c r="AB161" s="31">
        <f t="shared" si="133"/>
        <v>0</v>
      </c>
      <c r="AC161" s="31">
        <f t="shared" si="133"/>
        <v>0</v>
      </c>
      <c r="AD161" s="31">
        <f t="shared" si="133"/>
        <v>0</v>
      </c>
      <c r="AE161" s="31">
        <f t="shared" si="133"/>
        <v>0</v>
      </c>
      <c r="AF161" s="31">
        <f t="shared" si="133"/>
        <v>0</v>
      </c>
      <c r="AG161" s="31">
        <f t="shared" si="133"/>
        <v>0</v>
      </c>
      <c r="AH161" s="31">
        <f t="shared" si="134"/>
        <v>0</v>
      </c>
      <c r="AI161" s="31">
        <f t="shared" si="134"/>
        <v>0</v>
      </c>
      <c r="AJ161" s="31">
        <f t="shared" si="134"/>
        <v>0</v>
      </c>
      <c r="AK161" s="31">
        <f t="shared" si="134"/>
        <v>0</v>
      </c>
      <c r="AL161" s="31">
        <f t="shared" si="134"/>
        <v>0</v>
      </c>
      <c r="AM161" s="31">
        <f t="shared" si="134"/>
        <v>0</v>
      </c>
      <c r="AN161" s="31">
        <f t="shared" si="134"/>
        <v>0</v>
      </c>
      <c r="AO161" s="31">
        <f t="shared" si="134"/>
        <v>0</v>
      </c>
      <c r="AP161" s="31">
        <f t="shared" si="134"/>
        <v>0</v>
      </c>
      <c r="AQ161" s="31">
        <f t="shared" si="134"/>
        <v>0</v>
      </c>
      <c r="AR161" s="31">
        <f t="shared" si="134"/>
        <v>0</v>
      </c>
      <c r="AS161" s="31">
        <f t="shared" si="134"/>
        <v>0</v>
      </c>
      <c r="AT161" s="31">
        <f t="shared" si="134"/>
        <v>0</v>
      </c>
      <c r="AU161" s="31">
        <f t="shared" si="134"/>
        <v>0</v>
      </c>
    </row>
    <row r="162" spans="2:47" hidden="1" outlineLevel="1">
      <c r="B162" s="29" t="s">
        <v>914</v>
      </c>
      <c r="C162" s="32" t="s">
        <v>34</v>
      </c>
      <c r="D162" s="32" t="s">
        <v>34</v>
      </c>
      <c r="E162" s="32" t="s">
        <v>34</v>
      </c>
      <c r="F162" s="32" t="s">
        <v>34</v>
      </c>
      <c r="G162" s="32" t="s">
        <v>34</v>
      </c>
      <c r="H162" s="32" t="s">
        <v>34</v>
      </c>
      <c r="I162" s="32" t="s">
        <v>34</v>
      </c>
      <c r="J162" s="32" t="s">
        <v>34</v>
      </c>
      <c r="K162" s="32" t="s">
        <v>34</v>
      </c>
      <c r="L162" s="32" t="s">
        <v>34</v>
      </c>
      <c r="M162" s="32" t="s">
        <v>34</v>
      </c>
      <c r="N162" s="32" t="s">
        <v>34</v>
      </c>
      <c r="O162" s="32" t="s">
        <v>34</v>
      </c>
      <c r="P162" s="32" t="s">
        <v>34</v>
      </c>
      <c r="Q162" s="32" t="s">
        <v>34</v>
      </c>
      <c r="R162" s="32" t="s">
        <v>34</v>
      </c>
      <c r="S162" s="32" t="s">
        <v>34</v>
      </c>
      <c r="T162" s="32" t="s">
        <v>34</v>
      </c>
      <c r="U162" s="32" t="s">
        <v>34</v>
      </c>
      <c r="V162" s="32" t="s">
        <v>34</v>
      </c>
      <c r="W162" s="32" t="s">
        <v>34</v>
      </c>
      <c r="X162" s="32" t="s">
        <v>34</v>
      </c>
      <c r="Y162" s="32" t="s">
        <v>34</v>
      </c>
      <c r="Z162" s="32" t="s">
        <v>34</v>
      </c>
      <c r="AA162" s="32" t="s">
        <v>34</v>
      </c>
      <c r="AB162" s="32" t="s">
        <v>34</v>
      </c>
      <c r="AC162" s="32" t="s">
        <v>34</v>
      </c>
      <c r="AD162" s="32" t="s">
        <v>34</v>
      </c>
      <c r="AE162" s="32" t="s">
        <v>34</v>
      </c>
      <c r="AF162" s="32" t="s">
        <v>34</v>
      </c>
      <c r="AG162" s="32" t="s">
        <v>34</v>
      </c>
      <c r="AH162" s="32" t="s">
        <v>34</v>
      </c>
      <c r="AI162" s="32" t="s">
        <v>34</v>
      </c>
      <c r="AJ162" s="32" t="s">
        <v>34</v>
      </c>
      <c r="AK162" s="32" t="s">
        <v>34</v>
      </c>
      <c r="AL162" s="32" t="s">
        <v>34</v>
      </c>
      <c r="AM162" s="32" t="s">
        <v>34</v>
      </c>
      <c r="AN162" s="32" t="s">
        <v>34</v>
      </c>
      <c r="AO162" s="32" t="s">
        <v>34</v>
      </c>
      <c r="AP162" s="32" t="s">
        <v>34</v>
      </c>
      <c r="AQ162" s="32" t="s">
        <v>34</v>
      </c>
      <c r="AR162" s="32" t="s">
        <v>34</v>
      </c>
      <c r="AS162" s="32" t="s">
        <v>34</v>
      </c>
      <c r="AT162" s="32" t="s">
        <v>34</v>
      </c>
      <c r="AU162" s="32" t="s">
        <v>34</v>
      </c>
    </row>
    <row r="163" spans="2:47" hidden="1" outlineLevel="1">
      <c r="B163" s="29" t="s">
        <v>921</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hidden="1" outlineLevel="1">
      <c r="B164" s="29" t="s">
        <v>916</v>
      </c>
      <c r="C164" s="31">
        <f t="shared" ref="C164:AU166" si="136">C163</f>
        <v>0</v>
      </c>
      <c r="D164" s="31">
        <f t="shared" si="136"/>
        <v>0</v>
      </c>
      <c r="E164" s="31">
        <f t="shared" si="136"/>
        <v>0</v>
      </c>
      <c r="F164" s="31">
        <f t="shared" si="136"/>
        <v>0</v>
      </c>
      <c r="G164" s="31">
        <f t="shared" si="136"/>
        <v>0</v>
      </c>
      <c r="H164" s="31">
        <f t="shared" si="136"/>
        <v>0</v>
      </c>
      <c r="I164" s="31">
        <f t="shared" si="136"/>
        <v>0</v>
      </c>
      <c r="J164" s="31">
        <f t="shared" si="136"/>
        <v>0</v>
      </c>
      <c r="K164" s="31">
        <f t="shared" si="136"/>
        <v>0</v>
      </c>
      <c r="L164" s="31">
        <f t="shared" si="136"/>
        <v>0</v>
      </c>
      <c r="M164" s="31">
        <f t="shared" si="136"/>
        <v>0</v>
      </c>
      <c r="N164" s="31">
        <f t="shared" si="136"/>
        <v>0</v>
      </c>
      <c r="O164" s="31">
        <f t="shared" si="136"/>
        <v>0</v>
      </c>
      <c r="P164" s="31">
        <f t="shared" si="136"/>
        <v>0</v>
      </c>
      <c r="Q164" s="31">
        <f t="shared" si="136"/>
        <v>0</v>
      </c>
      <c r="R164" s="31">
        <f t="shared" si="136"/>
        <v>0</v>
      </c>
      <c r="S164" s="31">
        <f t="shared" si="136"/>
        <v>0</v>
      </c>
      <c r="T164" s="31">
        <f t="shared" si="136"/>
        <v>0</v>
      </c>
      <c r="U164" s="31">
        <f t="shared" si="136"/>
        <v>0</v>
      </c>
      <c r="V164" s="31">
        <f t="shared" si="136"/>
        <v>0</v>
      </c>
      <c r="W164" s="31">
        <f t="shared" si="136"/>
        <v>0</v>
      </c>
      <c r="X164" s="31">
        <f t="shared" si="136"/>
        <v>0</v>
      </c>
      <c r="Y164" s="31">
        <f t="shared" si="136"/>
        <v>0</v>
      </c>
      <c r="Z164" s="31">
        <f t="shared" si="136"/>
        <v>0</v>
      </c>
      <c r="AA164" s="31">
        <f t="shared" si="136"/>
        <v>0</v>
      </c>
      <c r="AB164" s="31">
        <f t="shared" si="136"/>
        <v>0</v>
      </c>
      <c r="AC164" s="31">
        <f t="shared" si="136"/>
        <v>0</v>
      </c>
      <c r="AD164" s="31">
        <f t="shared" si="136"/>
        <v>0</v>
      </c>
      <c r="AE164" s="31">
        <f t="shared" si="136"/>
        <v>0</v>
      </c>
      <c r="AF164" s="31">
        <f t="shared" si="136"/>
        <v>0</v>
      </c>
      <c r="AG164" s="31">
        <f t="shared" si="136"/>
        <v>0</v>
      </c>
      <c r="AH164" s="31">
        <f t="shared" si="136"/>
        <v>0</v>
      </c>
      <c r="AI164" s="31">
        <f t="shared" si="136"/>
        <v>0</v>
      </c>
      <c r="AJ164" s="31">
        <f t="shared" si="136"/>
        <v>0</v>
      </c>
      <c r="AK164" s="31">
        <f t="shared" si="136"/>
        <v>0</v>
      </c>
      <c r="AL164" s="31">
        <f t="shared" si="136"/>
        <v>0</v>
      </c>
      <c r="AM164" s="31">
        <f t="shared" si="136"/>
        <v>0</v>
      </c>
      <c r="AN164" s="31">
        <f t="shared" si="136"/>
        <v>0</v>
      </c>
      <c r="AO164" s="31">
        <f t="shared" si="136"/>
        <v>0</v>
      </c>
      <c r="AP164" s="31">
        <f t="shared" si="136"/>
        <v>0</v>
      </c>
      <c r="AQ164" s="31">
        <f t="shared" si="136"/>
        <v>0</v>
      </c>
      <c r="AR164" s="31">
        <f t="shared" si="136"/>
        <v>0</v>
      </c>
      <c r="AS164" s="31">
        <f t="shared" si="136"/>
        <v>0</v>
      </c>
      <c r="AT164" s="31">
        <f t="shared" si="136"/>
        <v>0</v>
      </c>
      <c r="AU164" s="31">
        <f t="shared" si="136"/>
        <v>0</v>
      </c>
    </row>
    <row r="165" spans="2:47" hidden="1" outlineLevel="1">
      <c r="B165" s="29" t="s">
        <v>917</v>
      </c>
      <c r="C165" s="31">
        <f t="shared" si="136"/>
        <v>0</v>
      </c>
      <c r="D165" s="31">
        <f t="shared" si="136"/>
        <v>0</v>
      </c>
      <c r="E165" s="31">
        <f t="shared" si="136"/>
        <v>0</v>
      </c>
      <c r="F165" s="31">
        <f t="shared" si="136"/>
        <v>0</v>
      </c>
      <c r="G165" s="31">
        <f t="shared" si="136"/>
        <v>0</v>
      </c>
      <c r="H165" s="31">
        <f t="shared" si="136"/>
        <v>0</v>
      </c>
      <c r="I165" s="31">
        <f t="shared" si="136"/>
        <v>0</v>
      </c>
      <c r="J165" s="31">
        <f t="shared" si="136"/>
        <v>0</v>
      </c>
      <c r="K165" s="31">
        <f t="shared" si="136"/>
        <v>0</v>
      </c>
      <c r="L165" s="31">
        <f t="shared" si="136"/>
        <v>0</v>
      </c>
      <c r="M165" s="31">
        <f t="shared" si="136"/>
        <v>0</v>
      </c>
      <c r="N165" s="31">
        <f t="shared" si="136"/>
        <v>0</v>
      </c>
      <c r="O165" s="31">
        <f t="shared" si="136"/>
        <v>0</v>
      </c>
      <c r="P165" s="31">
        <f t="shared" si="136"/>
        <v>0</v>
      </c>
      <c r="Q165" s="31">
        <f t="shared" si="136"/>
        <v>0</v>
      </c>
      <c r="R165" s="31">
        <f t="shared" si="136"/>
        <v>0</v>
      </c>
      <c r="S165" s="31">
        <f t="shared" si="136"/>
        <v>0</v>
      </c>
      <c r="T165" s="31">
        <f t="shared" si="136"/>
        <v>0</v>
      </c>
      <c r="U165" s="31">
        <f t="shared" si="136"/>
        <v>0</v>
      </c>
      <c r="V165" s="31">
        <f t="shared" si="136"/>
        <v>0</v>
      </c>
      <c r="W165" s="31">
        <f t="shared" si="136"/>
        <v>0</v>
      </c>
      <c r="X165" s="31">
        <f t="shared" si="136"/>
        <v>0</v>
      </c>
      <c r="Y165" s="31">
        <f t="shared" si="136"/>
        <v>0</v>
      </c>
      <c r="Z165" s="31">
        <f t="shared" si="136"/>
        <v>0</v>
      </c>
      <c r="AA165" s="31">
        <f t="shared" si="136"/>
        <v>0</v>
      </c>
      <c r="AB165" s="31">
        <f t="shared" si="136"/>
        <v>0</v>
      </c>
      <c r="AC165" s="31">
        <f t="shared" si="136"/>
        <v>0</v>
      </c>
      <c r="AD165" s="31">
        <f t="shared" si="136"/>
        <v>0</v>
      </c>
      <c r="AE165" s="31">
        <f t="shared" si="136"/>
        <v>0</v>
      </c>
      <c r="AF165" s="31">
        <f t="shared" si="136"/>
        <v>0</v>
      </c>
      <c r="AG165" s="31">
        <f t="shared" si="136"/>
        <v>0</v>
      </c>
      <c r="AH165" s="31">
        <f t="shared" si="136"/>
        <v>0</v>
      </c>
      <c r="AI165" s="31">
        <f t="shared" si="136"/>
        <v>0</v>
      </c>
      <c r="AJ165" s="31">
        <f t="shared" si="136"/>
        <v>0</v>
      </c>
      <c r="AK165" s="31">
        <f t="shared" si="136"/>
        <v>0</v>
      </c>
      <c r="AL165" s="31">
        <f t="shared" si="136"/>
        <v>0</v>
      </c>
      <c r="AM165" s="31">
        <f t="shared" si="136"/>
        <v>0</v>
      </c>
      <c r="AN165" s="31">
        <f t="shared" si="136"/>
        <v>0</v>
      </c>
      <c r="AO165" s="31">
        <f t="shared" si="136"/>
        <v>0</v>
      </c>
      <c r="AP165" s="31">
        <f t="shared" si="136"/>
        <v>0</v>
      </c>
      <c r="AQ165" s="31">
        <f t="shared" si="136"/>
        <v>0</v>
      </c>
      <c r="AR165" s="31">
        <f t="shared" si="136"/>
        <v>0</v>
      </c>
      <c r="AS165" s="31">
        <f t="shared" si="136"/>
        <v>0</v>
      </c>
      <c r="AT165" s="31">
        <f t="shared" si="136"/>
        <v>0</v>
      </c>
      <c r="AU165" s="31">
        <f t="shared" si="136"/>
        <v>0</v>
      </c>
    </row>
    <row r="166" spans="2:47" hidden="1" outlineLevel="1">
      <c r="B166" s="29" t="s">
        <v>918</v>
      </c>
      <c r="C166" s="31">
        <f t="shared" si="136"/>
        <v>0</v>
      </c>
      <c r="D166" s="31">
        <f t="shared" si="136"/>
        <v>0</v>
      </c>
      <c r="E166" s="31">
        <f t="shared" si="136"/>
        <v>0</v>
      </c>
      <c r="F166" s="31">
        <f t="shared" si="136"/>
        <v>0</v>
      </c>
      <c r="G166" s="31">
        <f t="shared" si="136"/>
        <v>0</v>
      </c>
      <c r="H166" s="31">
        <f t="shared" si="136"/>
        <v>0</v>
      </c>
      <c r="I166" s="31">
        <f t="shared" si="136"/>
        <v>0</v>
      </c>
      <c r="J166" s="31">
        <f t="shared" si="136"/>
        <v>0</v>
      </c>
      <c r="K166" s="31">
        <f t="shared" si="136"/>
        <v>0</v>
      </c>
      <c r="L166" s="31">
        <f t="shared" si="136"/>
        <v>0</v>
      </c>
      <c r="M166" s="31">
        <f t="shared" si="136"/>
        <v>0</v>
      </c>
      <c r="N166" s="31">
        <f t="shared" si="136"/>
        <v>0</v>
      </c>
      <c r="O166" s="31">
        <f t="shared" si="136"/>
        <v>0</v>
      </c>
      <c r="P166" s="31">
        <f t="shared" si="136"/>
        <v>0</v>
      </c>
      <c r="Q166" s="31">
        <f t="shared" si="136"/>
        <v>0</v>
      </c>
      <c r="R166" s="31">
        <f t="shared" si="136"/>
        <v>0</v>
      </c>
      <c r="S166" s="31">
        <f t="shared" si="136"/>
        <v>0</v>
      </c>
      <c r="T166" s="31">
        <f t="shared" si="136"/>
        <v>0</v>
      </c>
      <c r="U166" s="31">
        <f t="shared" si="136"/>
        <v>0</v>
      </c>
      <c r="V166" s="31">
        <f t="shared" si="136"/>
        <v>0</v>
      </c>
      <c r="W166" s="31">
        <f t="shared" si="136"/>
        <v>0</v>
      </c>
      <c r="X166" s="31">
        <f t="shared" si="136"/>
        <v>0</v>
      </c>
      <c r="Y166" s="31">
        <f t="shared" si="136"/>
        <v>0</v>
      </c>
      <c r="Z166" s="31">
        <f t="shared" si="136"/>
        <v>0</v>
      </c>
      <c r="AA166" s="31">
        <f t="shared" si="136"/>
        <v>0</v>
      </c>
      <c r="AB166" s="31">
        <f t="shared" si="136"/>
        <v>0</v>
      </c>
      <c r="AC166" s="31">
        <f t="shared" si="136"/>
        <v>0</v>
      </c>
      <c r="AD166" s="31">
        <f t="shared" si="136"/>
        <v>0</v>
      </c>
      <c r="AE166" s="31">
        <f t="shared" si="136"/>
        <v>0</v>
      </c>
      <c r="AF166" s="31">
        <f t="shared" si="136"/>
        <v>0</v>
      </c>
      <c r="AG166" s="31">
        <f t="shared" si="136"/>
        <v>0</v>
      </c>
      <c r="AH166" s="31">
        <f t="shared" si="136"/>
        <v>0</v>
      </c>
      <c r="AI166" s="31">
        <f t="shared" si="136"/>
        <v>0</v>
      </c>
      <c r="AJ166" s="31">
        <f t="shared" si="136"/>
        <v>0</v>
      </c>
      <c r="AK166" s="31">
        <f t="shared" si="136"/>
        <v>0</v>
      </c>
      <c r="AL166" s="31">
        <f t="shared" si="136"/>
        <v>0</v>
      </c>
      <c r="AM166" s="31">
        <f t="shared" si="136"/>
        <v>0</v>
      </c>
      <c r="AN166" s="31">
        <f t="shared" si="136"/>
        <v>0</v>
      </c>
      <c r="AO166" s="31">
        <f t="shared" si="136"/>
        <v>0</v>
      </c>
      <c r="AP166" s="31">
        <f t="shared" si="136"/>
        <v>0</v>
      </c>
      <c r="AQ166" s="31">
        <f t="shared" si="136"/>
        <v>0</v>
      </c>
      <c r="AR166" s="31">
        <f t="shared" si="136"/>
        <v>0</v>
      </c>
      <c r="AS166" s="31">
        <f t="shared" si="136"/>
        <v>0</v>
      </c>
      <c r="AT166" s="31">
        <f t="shared" si="136"/>
        <v>0</v>
      </c>
      <c r="AU166" s="31">
        <f t="shared" si="136"/>
        <v>0</v>
      </c>
    </row>
    <row r="167" spans="2:47" hidden="1" outlineLevel="1">
      <c r="B167" s="29" t="s">
        <v>914</v>
      </c>
      <c r="C167" s="32" t="s">
        <v>34</v>
      </c>
      <c r="D167" s="32" t="s">
        <v>34</v>
      </c>
      <c r="E167" s="32" t="s">
        <v>34</v>
      </c>
      <c r="F167" s="32" t="s">
        <v>34</v>
      </c>
      <c r="G167" s="32" t="s">
        <v>34</v>
      </c>
      <c r="H167" s="32" t="s">
        <v>34</v>
      </c>
      <c r="I167" s="32" t="s">
        <v>34</v>
      </c>
      <c r="J167" s="32" t="s">
        <v>34</v>
      </c>
      <c r="K167" s="32" t="s">
        <v>34</v>
      </c>
      <c r="L167" s="32" t="s">
        <v>34</v>
      </c>
      <c r="M167" s="32" t="s">
        <v>34</v>
      </c>
      <c r="N167" s="32" t="s">
        <v>34</v>
      </c>
      <c r="O167" s="32" t="s">
        <v>34</v>
      </c>
      <c r="P167" s="32" t="s">
        <v>34</v>
      </c>
      <c r="Q167" s="32" t="s">
        <v>34</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34</v>
      </c>
      <c r="AH167" s="32" t="s">
        <v>34</v>
      </c>
      <c r="AI167" s="32" t="s">
        <v>34</v>
      </c>
      <c r="AJ167" s="32" t="s">
        <v>34</v>
      </c>
      <c r="AK167" s="32" t="s">
        <v>34</v>
      </c>
      <c r="AL167" s="32" t="s">
        <v>34</v>
      </c>
      <c r="AM167" s="32" t="s">
        <v>34</v>
      </c>
      <c r="AN167" s="32" t="s">
        <v>34</v>
      </c>
      <c r="AO167" s="32" t="s">
        <v>34</v>
      </c>
      <c r="AP167" s="32" t="s">
        <v>34</v>
      </c>
      <c r="AQ167" s="32" t="s">
        <v>34</v>
      </c>
      <c r="AR167" s="32" t="s">
        <v>34</v>
      </c>
      <c r="AS167" s="32" t="s">
        <v>34</v>
      </c>
      <c r="AT167" s="32" t="s">
        <v>34</v>
      </c>
      <c r="AU167" s="32" t="s">
        <v>34</v>
      </c>
    </row>
    <row r="168" spans="2:47" hidden="1" outlineLevel="1">
      <c r="B168" s="29" t="s">
        <v>922</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hidden="1" outlineLevel="1">
      <c r="B169" s="29" t="s">
        <v>916</v>
      </c>
      <c r="C169" s="31">
        <f t="shared" ref="C169:AU171" si="137">C168</f>
        <v>0</v>
      </c>
      <c r="D169" s="31">
        <f t="shared" si="137"/>
        <v>0</v>
      </c>
      <c r="E169" s="31">
        <f t="shared" si="137"/>
        <v>0</v>
      </c>
      <c r="F169" s="31">
        <f t="shared" si="137"/>
        <v>0</v>
      </c>
      <c r="G169" s="31">
        <f t="shared" si="137"/>
        <v>0</v>
      </c>
      <c r="H169" s="31">
        <f t="shared" si="137"/>
        <v>0</v>
      </c>
      <c r="I169" s="31">
        <f t="shared" si="137"/>
        <v>0</v>
      </c>
      <c r="J169" s="31">
        <f t="shared" si="137"/>
        <v>0</v>
      </c>
      <c r="K169" s="31">
        <f t="shared" si="137"/>
        <v>0</v>
      </c>
      <c r="L169" s="31">
        <f t="shared" si="137"/>
        <v>0</v>
      </c>
      <c r="M169" s="31">
        <f t="shared" si="137"/>
        <v>0</v>
      </c>
      <c r="N169" s="31">
        <f t="shared" si="137"/>
        <v>0</v>
      </c>
      <c r="O169" s="31">
        <f t="shared" si="137"/>
        <v>0</v>
      </c>
      <c r="P169" s="31">
        <f t="shared" si="137"/>
        <v>0</v>
      </c>
      <c r="Q169" s="31">
        <f t="shared" si="137"/>
        <v>0</v>
      </c>
      <c r="R169" s="31">
        <f t="shared" si="137"/>
        <v>150</v>
      </c>
      <c r="S169" s="31">
        <f t="shared" si="137"/>
        <v>0</v>
      </c>
      <c r="T169" s="31">
        <f t="shared" si="137"/>
        <v>0</v>
      </c>
      <c r="U169" s="31">
        <f t="shared" si="137"/>
        <v>0</v>
      </c>
      <c r="V169" s="31">
        <f t="shared" si="137"/>
        <v>0</v>
      </c>
      <c r="W169" s="31">
        <f t="shared" si="137"/>
        <v>0</v>
      </c>
      <c r="X169" s="31">
        <f t="shared" si="137"/>
        <v>0</v>
      </c>
      <c r="Y169" s="31">
        <f t="shared" si="137"/>
        <v>0</v>
      </c>
      <c r="Z169" s="31">
        <f t="shared" si="137"/>
        <v>0</v>
      </c>
      <c r="AA169" s="31">
        <f t="shared" si="137"/>
        <v>0</v>
      </c>
      <c r="AB169" s="31">
        <f t="shared" si="137"/>
        <v>0</v>
      </c>
      <c r="AC169" s="31">
        <f t="shared" si="137"/>
        <v>0</v>
      </c>
      <c r="AD169" s="31">
        <f t="shared" si="137"/>
        <v>0</v>
      </c>
      <c r="AE169" s="31">
        <f t="shared" si="137"/>
        <v>0</v>
      </c>
      <c r="AF169" s="31">
        <f t="shared" si="137"/>
        <v>0</v>
      </c>
      <c r="AG169" s="31">
        <f t="shared" si="137"/>
        <v>0</v>
      </c>
      <c r="AH169" s="31">
        <f t="shared" si="137"/>
        <v>0</v>
      </c>
      <c r="AI169" s="31">
        <f t="shared" si="137"/>
        <v>0</v>
      </c>
      <c r="AJ169" s="31">
        <f t="shared" si="137"/>
        <v>0</v>
      </c>
      <c r="AK169" s="31">
        <f t="shared" si="137"/>
        <v>0</v>
      </c>
      <c r="AL169" s="31">
        <f t="shared" si="137"/>
        <v>0</v>
      </c>
      <c r="AM169" s="31">
        <f t="shared" si="137"/>
        <v>0</v>
      </c>
      <c r="AN169" s="31">
        <f t="shared" si="137"/>
        <v>0</v>
      </c>
      <c r="AO169" s="31">
        <f t="shared" si="137"/>
        <v>0</v>
      </c>
      <c r="AP169" s="31">
        <f t="shared" si="137"/>
        <v>0</v>
      </c>
      <c r="AQ169" s="31">
        <f t="shared" si="137"/>
        <v>0</v>
      </c>
      <c r="AR169" s="31">
        <f t="shared" si="137"/>
        <v>0</v>
      </c>
      <c r="AS169" s="31">
        <f t="shared" si="137"/>
        <v>0</v>
      </c>
      <c r="AT169" s="31">
        <f t="shared" si="137"/>
        <v>0</v>
      </c>
      <c r="AU169" s="31">
        <f t="shared" si="137"/>
        <v>0</v>
      </c>
    </row>
    <row r="170" spans="2:47" hidden="1" outlineLevel="1">
      <c r="B170" s="29" t="s">
        <v>917</v>
      </c>
      <c r="C170" s="31">
        <f t="shared" si="137"/>
        <v>0</v>
      </c>
      <c r="D170" s="31">
        <f t="shared" si="137"/>
        <v>0</v>
      </c>
      <c r="E170" s="31">
        <f t="shared" si="137"/>
        <v>0</v>
      </c>
      <c r="F170" s="31">
        <f t="shared" si="137"/>
        <v>0</v>
      </c>
      <c r="G170" s="31">
        <f t="shared" si="137"/>
        <v>0</v>
      </c>
      <c r="H170" s="31">
        <f t="shared" si="137"/>
        <v>0</v>
      </c>
      <c r="I170" s="31">
        <f t="shared" si="137"/>
        <v>0</v>
      </c>
      <c r="J170" s="31">
        <f t="shared" si="137"/>
        <v>0</v>
      </c>
      <c r="K170" s="31">
        <f t="shared" si="137"/>
        <v>0</v>
      </c>
      <c r="L170" s="31">
        <f t="shared" si="137"/>
        <v>0</v>
      </c>
      <c r="M170" s="31">
        <f t="shared" si="137"/>
        <v>0</v>
      </c>
      <c r="N170" s="31">
        <f t="shared" si="137"/>
        <v>0</v>
      </c>
      <c r="O170" s="31">
        <f t="shared" si="137"/>
        <v>0</v>
      </c>
      <c r="P170" s="31">
        <f t="shared" si="137"/>
        <v>0</v>
      </c>
      <c r="Q170" s="31">
        <f t="shared" si="137"/>
        <v>0</v>
      </c>
      <c r="R170" s="31">
        <f t="shared" si="137"/>
        <v>150</v>
      </c>
      <c r="S170" s="31">
        <f t="shared" si="137"/>
        <v>0</v>
      </c>
      <c r="T170" s="31">
        <f t="shared" si="137"/>
        <v>0</v>
      </c>
      <c r="U170" s="31">
        <f t="shared" si="137"/>
        <v>0</v>
      </c>
      <c r="V170" s="31">
        <f t="shared" si="137"/>
        <v>0</v>
      </c>
      <c r="W170" s="31">
        <f t="shared" si="137"/>
        <v>0</v>
      </c>
      <c r="X170" s="31">
        <f t="shared" si="137"/>
        <v>0</v>
      </c>
      <c r="Y170" s="31">
        <f t="shared" si="137"/>
        <v>0</v>
      </c>
      <c r="Z170" s="31">
        <f t="shared" si="137"/>
        <v>0</v>
      </c>
      <c r="AA170" s="31">
        <f t="shared" si="137"/>
        <v>0</v>
      </c>
      <c r="AB170" s="31">
        <f t="shared" si="137"/>
        <v>0</v>
      </c>
      <c r="AC170" s="31">
        <f t="shared" si="137"/>
        <v>0</v>
      </c>
      <c r="AD170" s="31">
        <f t="shared" si="137"/>
        <v>0</v>
      </c>
      <c r="AE170" s="31">
        <f t="shared" si="137"/>
        <v>0</v>
      </c>
      <c r="AF170" s="31">
        <f t="shared" si="137"/>
        <v>0</v>
      </c>
      <c r="AG170" s="31">
        <f t="shared" si="137"/>
        <v>0</v>
      </c>
      <c r="AH170" s="31">
        <f t="shared" si="137"/>
        <v>0</v>
      </c>
      <c r="AI170" s="31">
        <f t="shared" si="137"/>
        <v>0</v>
      </c>
      <c r="AJ170" s="31">
        <f t="shared" si="137"/>
        <v>0</v>
      </c>
      <c r="AK170" s="31">
        <f t="shared" si="137"/>
        <v>0</v>
      </c>
      <c r="AL170" s="31">
        <f t="shared" si="137"/>
        <v>0</v>
      </c>
      <c r="AM170" s="31">
        <f t="shared" si="137"/>
        <v>0</v>
      </c>
      <c r="AN170" s="31">
        <f t="shared" si="137"/>
        <v>0</v>
      </c>
      <c r="AO170" s="31">
        <f t="shared" si="137"/>
        <v>0</v>
      </c>
      <c r="AP170" s="31">
        <f t="shared" si="137"/>
        <v>0</v>
      </c>
      <c r="AQ170" s="31">
        <f t="shared" si="137"/>
        <v>0</v>
      </c>
      <c r="AR170" s="31">
        <f t="shared" si="137"/>
        <v>0</v>
      </c>
      <c r="AS170" s="31">
        <f t="shared" si="137"/>
        <v>0</v>
      </c>
      <c r="AT170" s="31">
        <f t="shared" si="137"/>
        <v>0</v>
      </c>
      <c r="AU170" s="31">
        <f t="shared" si="137"/>
        <v>0</v>
      </c>
    </row>
    <row r="171" spans="2:47" hidden="1" outlineLevel="1">
      <c r="B171" s="29" t="s">
        <v>918</v>
      </c>
      <c r="C171" s="31">
        <f t="shared" si="137"/>
        <v>0</v>
      </c>
      <c r="D171" s="31">
        <f t="shared" si="137"/>
        <v>0</v>
      </c>
      <c r="E171" s="31">
        <f t="shared" si="137"/>
        <v>0</v>
      </c>
      <c r="F171" s="31">
        <f t="shared" si="137"/>
        <v>0</v>
      </c>
      <c r="G171" s="31">
        <f t="shared" si="137"/>
        <v>0</v>
      </c>
      <c r="H171" s="31">
        <f t="shared" si="137"/>
        <v>0</v>
      </c>
      <c r="I171" s="31">
        <f t="shared" si="137"/>
        <v>0</v>
      </c>
      <c r="J171" s="31">
        <f t="shared" si="137"/>
        <v>0</v>
      </c>
      <c r="K171" s="31">
        <f t="shared" si="137"/>
        <v>0</v>
      </c>
      <c r="L171" s="31">
        <f t="shared" si="137"/>
        <v>0</v>
      </c>
      <c r="M171" s="31">
        <f t="shared" si="137"/>
        <v>0</v>
      </c>
      <c r="N171" s="31">
        <f t="shared" si="137"/>
        <v>0</v>
      </c>
      <c r="O171" s="31">
        <f t="shared" si="137"/>
        <v>0</v>
      </c>
      <c r="P171" s="31">
        <f t="shared" si="137"/>
        <v>0</v>
      </c>
      <c r="Q171" s="31">
        <f t="shared" si="137"/>
        <v>0</v>
      </c>
      <c r="R171" s="31">
        <f t="shared" si="137"/>
        <v>150</v>
      </c>
      <c r="S171" s="31">
        <f t="shared" si="137"/>
        <v>0</v>
      </c>
      <c r="T171" s="31">
        <f t="shared" si="137"/>
        <v>0</v>
      </c>
      <c r="U171" s="31">
        <f t="shared" si="137"/>
        <v>0</v>
      </c>
      <c r="V171" s="31">
        <f t="shared" si="137"/>
        <v>0</v>
      </c>
      <c r="W171" s="31">
        <f t="shared" si="137"/>
        <v>0</v>
      </c>
      <c r="X171" s="31">
        <f t="shared" si="137"/>
        <v>0</v>
      </c>
      <c r="Y171" s="31">
        <f t="shared" si="137"/>
        <v>0</v>
      </c>
      <c r="Z171" s="31">
        <f t="shared" si="137"/>
        <v>0</v>
      </c>
      <c r="AA171" s="31">
        <f t="shared" si="137"/>
        <v>0</v>
      </c>
      <c r="AB171" s="31">
        <f t="shared" si="137"/>
        <v>0</v>
      </c>
      <c r="AC171" s="31">
        <f t="shared" si="137"/>
        <v>0</v>
      </c>
      <c r="AD171" s="31">
        <f t="shared" si="137"/>
        <v>0</v>
      </c>
      <c r="AE171" s="31">
        <f t="shared" si="137"/>
        <v>0</v>
      </c>
      <c r="AF171" s="31">
        <f t="shared" si="137"/>
        <v>0</v>
      </c>
      <c r="AG171" s="31">
        <f t="shared" si="137"/>
        <v>0</v>
      </c>
      <c r="AH171" s="31">
        <f t="shared" si="137"/>
        <v>0</v>
      </c>
      <c r="AI171" s="31">
        <f t="shared" si="137"/>
        <v>0</v>
      </c>
      <c r="AJ171" s="31">
        <f t="shared" si="137"/>
        <v>0</v>
      </c>
      <c r="AK171" s="31">
        <f t="shared" si="137"/>
        <v>0</v>
      </c>
      <c r="AL171" s="31">
        <f t="shared" si="137"/>
        <v>0</v>
      </c>
      <c r="AM171" s="31">
        <f t="shared" si="137"/>
        <v>0</v>
      </c>
      <c r="AN171" s="31">
        <f t="shared" si="137"/>
        <v>0</v>
      </c>
      <c r="AO171" s="31">
        <f t="shared" si="137"/>
        <v>0</v>
      </c>
      <c r="AP171" s="31">
        <f t="shared" si="137"/>
        <v>0</v>
      </c>
      <c r="AQ171" s="31">
        <f t="shared" si="137"/>
        <v>0</v>
      </c>
      <c r="AR171" s="31">
        <f t="shared" si="137"/>
        <v>0</v>
      </c>
      <c r="AS171" s="31">
        <f t="shared" si="137"/>
        <v>0</v>
      </c>
      <c r="AT171" s="31">
        <f t="shared" si="137"/>
        <v>0</v>
      </c>
      <c r="AU171" s="31">
        <f t="shared" si="137"/>
        <v>0</v>
      </c>
    </row>
    <row r="172" spans="2:47" hidden="1" outlineLevel="1">
      <c r="B172" s="29" t="s">
        <v>914</v>
      </c>
      <c r="C172" s="32" t="s">
        <v>34</v>
      </c>
      <c r="D172" s="32" t="s">
        <v>34</v>
      </c>
      <c r="E172" s="32" t="s">
        <v>34</v>
      </c>
      <c r="F172" s="32" t="s">
        <v>34</v>
      </c>
      <c r="G172" s="32" t="s">
        <v>34</v>
      </c>
      <c r="H172" s="32" t="s">
        <v>34</v>
      </c>
      <c r="I172" s="32" t="s">
        <v>34</v>
      </c>
      <c r="J172" s="32" t="s">
        <v>34</v>
      </c>
      <c r="K172" s="32" t="s">
        <v>34</v>
      </c>
      <c r="L172" s="32" t="s">
        <v>34</v>
      </c>
      <c r="M172" s="32" t="s">
        <v>34</v>
      </c>
      <c r="N172" s="32" t="s">
        <v>34</v>
      </c>
      <c r="O172" s="32" t="s">
        <v>34</v>
      </c>
      <c r="P172" s="32" t="s">
        <v>34</v>
      </c>
      <c r="Q172" s="32" t="s">
        <v>34</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34</v>
      </c>
      <c r="AH172" s="32" t="s">
        <v>34</v>
      </c>
      <c r="AI172" s="32" t="s">
        <v>34</v>
      </c>
      <c r="AJ172" s="32" t="s">
        <v>34</v>
      </c>
      <c r="AK172" s="32" t="s">
        <v>34</v>
      </c>
      <c r="AL172" s="32" t="s">
        <v>34</v>
      </c>
      <c r="AM172" s="32" t="s">
        <v>34</v>
      </c>
      <c r="AN172" s="32" t="s">
        <v>34</v>
      </c>
      <c r="AO172" s="32" t="s">
        <v>34</v>
      </c>
      <c r="AP172" s="32" t="s">
        <v>34</v>
      </c>
      <c r="AQ172" s="32" t="s">
        <v>34</v>
      </c>
      <c r="AR172" s="32" t="s">
        <v>34</v>
      </c>
      <c r="AS172" s="32" t="s">
        <v>34</v>
      </c>
      <c r="AT172" s="32" t="s">
        <v>34</v>
      </c>
      <c r="AU172" s="32" t="s">
        <v>34</v>
      </c>
    </row>
    <row r="173" spans="2:47" hidden="1" outlineLevel="1">
      <c r="B173" s="29" t="s">
        <v>923</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hidden="1" outlineLevel="1">
      <c r="B174" s="29" t="s">
        <v>916</v>
      </c>
      <c r="C174" s="31">
        <f t="shared" ref="C174:AU176" si="138">C173</f>
        <v>0</v>
      </c>
      <c r="D174" s="31">
        <f t="shared" si="138"/>
        <v>0</v>
      </c>
      <c r="E174" s="31">
        <f t="shared" si="138"/>
        <v>0</v>
      </c>
      <c r="F174" s="31">
        <f t="shared" si="138"/>
        <v>0</v>
      </c>
      <c r="G174" s="31">
        <f t="shared" si="138"/>
        <v>0</v>
      </c>
      <c r="H174" s="31">
        <f t="shared" si="138"/>
        <v>0</v>
      </c>
      <c r="I174" s="31">
        <f t="shared" si="138"/>
        <v>0</v>
      </c>
      <c r="J174" s="31">
        <f t="shared" si="138"/>
        <v>0</v>
      </c>
      <c r="K174" s="31">
        <f t="shared" si="138"/>
        <v>0</v>
      </c>
      <c r="L174" s="31">
        <f t="shared" si="138"/>
        <v>0</v>
      </c>
      <c r="M174" s="31">
        <f t="shared" si="138"/>
        <v>0</v>
      </c>
      <c r="N174" s="31">
        <f t="shared" si="138"/>
        <v>0</v>
      </c>
      <c r="O174" s="31">
        <f t="shared" si="138"/>
        <v>0</v>
      </c>
      <c r="P174" s="31">
        <f t="shared" si="138"/>
        <v>0</v>
      </c>
      <c r="Q174" s="31">
        <f t="shared" si="138"/>
        <v>0</v>
      </c>
      <c r="R174" s="31">
        <f t="shared" si="138"/>
        <v>0</v>
      </c>
      <c r="S174" s="31">
        <f t="shared" si="138"/>
        <v>0</v>
      </c>
      <c r="T174" s="31">
        <f t="shared" si="138"/>
        <v>97</v>
      </c>
      <c r="U174" s="31">
        <f t="shared" si="138"/>
        <v>97</v>
      </c>
      <c r="V174" s="31">
        <f t="shared" si="138"/>
        <v>97</v>
      </c>
      <c r="W174" s="31">
        <f t="shared" si="138"/>
        <v>97</v>
      </c>
      <c r="X174" s="31">
        <f t="shared" si="138"/>
        <v>97</v>
      </c>
      <c r="Y174" s="31">
        <f t="shared" si="138"/>
        <v>97</v>
      </c>
      <c r="Z174" s="31">
        <f t="shared" si="138"/>
        <v>97</v>
      </c>
      <c r="AA174" s="31">
        <f t="shared" si="138"/>
        <v>97</v>
      </c>
      <c r="AB174" s="31">
        <f t="shared" si="138"/>
        <v>152</v>
      </c>
      <c r="AC174" s="31">
        <f t="shared" si="138"/>
        <v>152</v>
      </c>
      <c r="AD174" s="31">
        <f t="shared" si="138"/>
        <v>152</v>
      </c>
      <c r="AE174" s="31">
        <f t="shared" si="138"/>
        <v>0</v>
      </c>
      <c r="AF174" s="31">
        <f t="shared" si="138"/>
        <v>0</v>
      </c>
      <c r="AG174" s="31">
        <f t="shared" si="138"/>
        <v>0</v>
      </c>
      <c r="AH174" s="31">
        <f t="shared" si="138"/>
        <v>0</v>
      </c>
      <c r="AI174" s="31">
        <f t="shared" si="138"/>
        <v>0</v>
      </c>
      <c r="AJ174" s="31">
        <f t="shared" si="138"/>
        <v>0</v>
      </c>
      <c r="AK174" s="31">
        <f t="shared" si="138"/>
        <v>0</v>
      </c>
      <c r="AL174" s="31">
        <f t="shared" si="138"/>
        <v>0</v>
      </c>
      <c r="AM174" s="31">
        <f t="shared" si="138"/>
        <v>0</v>
      </c>
      <c r="AN174" s="31">
        <f t="shared" si="138"/>
        <v>0</v>
      </c>
      <c r="AO174" s="31">
        <f t="shared" si="138"/>
        <v>0</v>
      </c>
      <c r="AP174" s="31">
        <f t="shared" si="138"/>
        <v>0</v>
      </c>
      <c r="AQ174" s="31">
        <f t="shared" si="138"/>
        <v>0</v>
      </c>
      <c r="AR174" s="31">
        <f t="shared" si="138"/>
        <v>0</v>
      </c>
      <c r="AS174" s="31">
        <f t="shared" si="138"/>
        <v>0</v>
      </c>
      <c r="AT174" s="31">
        <f t="shared" si="138"/>
        <v>0</v>
      </c>
      <c r="AU174" s="31">
        <f t="shared" si="138"/>
        <v>0</v>
      </c>
    </row>
    <row r="175" spans="2:47" hidden="1" outlineLevel="1">
      <c r="B175" s="29" t="s">
        <v>917</v>
      </c>
      <c r="C175" s="31">
        <f t="shared" si="138"/>
        <v>0</v>
      </c>
      <c r="D175" s="31">
        <f t="shared" si="138"/>
        <v>0</v>
      </c>
      <c r="E175" s="31">
        <f t="shared" si="138"/>
        <v>0</v>
      </c>
      <c r="F175" s="31">
        <f t="shared" si="138"/>
        <v>0</v>
      </c>
      <c r="G175" s="31">
        <f t="shared" si="138"/>
        <v>0</v>
      </c>
      <c r="H175" s="31">
        <f t="shared" si="138"/>
        <v>0</v>
      </c>
      <c r="I175" s="31">
        <f t="shared" si="138"/>
        <v>0</v>
      </c>
      <c r="J175" s="31">
        <f t="shared" si="138"/>
        <v>0</v>
      </c>
      <c r="K175" s="31">
        <f t="shared" si="138"/>
        <v>0</v>
      </c>
      <c r="L175" s="31">
        <f t="shared" si="138"/>
        <v>0</v>
      </c>
      <c r="M175" s="31">
        <f t="shared" si="138"/>
        <v>0</v>
      </c>
      <c r="N175" s="31">
        <f t="shared" si="138"/>
        <v>0</v>
      </c>
      <c r="O175" s="31">
        <f t="shared" si="138"/>
        <v>0</v>
      </c>
      <c r="P175" s="31">
        <f t="shared" si="138"/>
        <v>0</v>
      </c>
      <c r="Q175" s="31">
        <f t="shared" si="138"/>
        <v>0</v>
      </c>
      <c r="R175" s="31">
        <f t="shared" si="138"/>
        <v>0</v>
      </c>
      <c r="S175" s="31">
        <f t="shared" si="138"/>
        <v>0</v>
      </c>
      <c r="T175" s="31">
        <f t="shared" si="138"/>
        <v>97</v>
      </c>
      <c r="U175" s="31">
        <f t="shared" si="138"/>
        <v>97</v>
      </c>
      <c r="V175" s="31">
        <f t="shared" si="138"/>
        <v>97</v>
      </c>
      <c r="W175" s="31">
        <f t="shared" si="138"/>
        <v>97</v>
      </c>
      <c r="X175" s="31">
        <f t="shared" si="138"/>
        <v>97</v>
      </c>
      <c r="Y175" s="31">
        <f t="shared" si="138"/>
        <v>97</v>
      </c>
      <c r="Z175" s="31">
        <f t="shared" si="138"/>
        <v>97</v>
      </c>
      <c r="AA175" s="31">
        <f t="shared" si="138"/>
        <v>97</v>
      </c>
      <c r="AB175" s="31">
        <f t="shared" si="138"/>
        <v>152</v>
      </c>
      <c r="AC175" s="31">
        <f t="shared" si="138"/>
        <v>152</v>
      </c>
      <c r="AD175" s="31">
        <f t="shared" si="138"/>
        <v>152</v>
      </c>
      <c r="AE175" s="31">
        <f t="shared" si="138"/>
        <v>0</v>
      </c>
      <c r="AF175" s="31">
        <f t="shared" si="138"/>
        <v>0</v>
      </c>
      <c r="AG175" s="31">
        <f t="shared" si="138"/>
        <v>0</v>
      </c>
      <c r="AH175" s="31">
        <f t="shared" si="138"/>
        <v>0</v>
      </c>
      <c r="AI175" s="31">
        <f t="shared" si="138"/>
        <v>0</v>
      </c>
      <c r="AJ175" s="31">
        <f t="shared" si="138"/>
        <v>0</v>
      </c>
      <c r="AK175" s="31">
        <f t="shared" si="138"/>
        <v>0</v>
      </c>
      <c r="AL175" s="31">
        <f t="shared" si="138"/>
        <v>0</v>
      </c>
      <c r="AM175" s="31">
        <f t="shared" si="138"/>
        <v>0</v>
      </c>
      <c r="AN175" s="31">
        <f t="shared" si="138"/>
        <v>0</v>
      </c>
      <c r="AO175" s="31">
        <f t="shared" si="138"/>
        <v>0</v>
      </c>
      <c r="AP175" s="31">
        <f t="shared" si="138"/>
        <v>0</v>
      </c>
      <c r="AQ175" s="31">
        <f t="shared" si="138"/>
        <v>0</v>
      </c>
      <c r="AR175" s="31">
        <f t="shared" si="138"/>
        <v>0</v>
      </c>
      <c r="AS175" s="31">
        <f t="shared" si="138"/>
        <v>0</v>
      </c>
      <c r="AT175" s="31">
        <f t="shared" si="138"/>
        <v>0</v>
      </c>
      <c r="AU175" s="31">
        <f t="shared" si="138"/>
        <v>0</v>
      </c>
    </row>
    <row r="176" spans="2:47" hidden="1" outlineLevel="1">
      <c r="B176" s="29" t="s">
        <v>918</v>
      </c>
      <c r="C176" s="31">
        <f t="shared" si="138"/>
        <v>0</v>
      </c>
      <c r="D176" s="31">
        <f t="shared" si="138"/>
        <v>0</v>
      </c>
      <c r="E176" s="31">
        <f t="shared" si="138"/>
        <v>0</v>
      </c>
      <c r="F176" s="31">
        <f t="shared" si="138"/>
        <v>0</v>
      </c>
      <c r="G176" s="31">
        <f t="shared" si="138"/>
        <v>0</v>
      </c>
      <c r="H176" s="31">
        <f t="shared" si="138"/>
        <v>0</v>
      </c>
      <c r="I176" s="31">
        <f t="shared" si="138"/>
        <v>0</v>
      </c>
      <c r="J176" s="31">
        <f t="shared" si="138"/>
        <v>0</v>
      </c>
      <c r="K176" s="31">
        <f t="shared" si="138"/>
        <v>0</v>
      </c>
      <c r="L176" s="31">
        <f t="shared" si="138"/>
        <v>0</v>
      </c>
      <c r="M176" s="31">
        <f t="shared" si="138"/>
        <v>0</v>
      </c>
      <c r="N176" s="31">
        <f t="shared" si="138"/>
        <v>0</v>
      </c>
      <c r="O176" s="31">
        <f t="shared" si="138"/>
        <v>0</v>
      </c>
      <c r="P176" s="31">
        <f t="shared" si="138"/>
        <v>0</v>
      </c>
      <c r="Q176" s="31">
        <f t="shared" si="138"/>
        <v>0</v>
      </c>
      <c r="R176" s="31">
        <f t="shared" si="138"/>
        <v>0</v>
      </c>
      <c r="S176" s="31">
        <f t="shared" si="138"/>
        <v>0</v>
      </c>
      <c r="T176" s="31">
        <f t="shared" si="138"/>
        <v>97</v>
      </c>
      <c r="U176" s="31">
        <f t="shared" si="138"/>
        <v>97</v>
      </c>
      <c r="V176" s="31">
        <f t="shared" si="138"/>
        <v>97</v>
      </c>
      <c r="W176" s="31">
        <f t="shared" si="138"/>
        <v>97</v>
      </c>
      <c r="X176" s="31">
        <f t="shared" si="138"/>
        <v>97</v>
      </c>
      <c r="Y176" s="31">
        <f t="shared" si="138"/>
        <v>97</v>
      </c>
      <c r="Z176" s="31">
        <f t="shared" si="138"/>
        <v>97</v>
      </c>
      <c r="AA176" s="31">
        <f t="shared" si="138"/>
        <v>97</v>
      </c>
      <c r="AB176" s="31">
        <f t="shared" si="138"/>
        <v>152</v>
      </c>
      <c r="AC176" s="31">
        <f t="shared" si="138"/>
        <v>152</v>
      </c>
      <c r="AD176" s="31">
        <f t="shared" si="138"/>
        <v>152</v>
      </c>
      <c r="AE176" s="31">
        <f t="shared" si="138"/>
        <v>0</v>
      </c>
      <c r="AF176" s="31">
        <f t="shared" si="138"/>
        <v>0</v>
      </c>
      <c r="AG176" s="31">
        <f t="shared" si="138"/>
        <v>0</v>
      </c>
      <c r="AH176" s="31">
        <f t="shared" si="138"/>
        <v>0</v>
      </c>
      <c r="AI176" s="31">
        <f t="shared" si="138"/>
        <v>0</v>
      </c>
      <c r="AJ176" s="31">
        <f t="shared" si="138"/>
        <v>0</v>
      </c>
      <c r="AK176" s="31">
        <f t="shared" si="138"/>
        <v>0</v>
      </c>
      <c r="AL176" s="31">
        <f t="shared" si="138"/>
        <v>0</v>
      </c>
      <c r="AM176" s="31">
        <f t="shared" si="138"/>
        <v>0</v>
      </c>
      <c r="AN176" s="31">
        <f t="shared" si="138"/>
        <v>0</v>
      </c>
      <c r="AO176" s="31">
        <f t="shared" si="138"/>
        <v>0</v>
      </c>
      <c r="AP176" s="31">
        <f t="shared" si="138"/>
        <v>0</v>
      </c>
      <c r="AQ176" s="31">
        <f t="shared" si="138"/>
        <v>0</v>
      </c>
      <c r="AR176" s="31">
        <f t="shared" si="138"/>
        <v>0</v>
      </c>
      <c r="AS176" s="31">
        <f t="shared" si="138"/>
        <v>0</v>
      </c>
      <c r="AT176" s="31">
        <f t="shared" si="138"/>
        <v>0</v>
      </c>
      <c r="AU176" s="31">
        <f t="shared" si="138"/>
        <v>0</v>
      </c>
    </row>
    <row r="177" spans="2:47" hidden="1" outlineLevel="1">
      <c r="B177" s="29" t="s">
        <v>914</v>
      </c>
      <c r="C177" s="32" t="s">
        <v>34</v>
      </c>
      <c r="D177" s="32" t="s">
        <v>34</v>
      </c>
      <c r="E177" s="32" t="s">
        <v>34</v>
      </c>
      <c r="F177" s="32" t="s">
        <v>34</v>
      </c>
      <c r="G177" s="32" t="s">
        <v>34</v>
      </c>
      <c r="H177" s="32" t="s">
        <v>34</v>
      </c>
      <c r="I177" s="32" t="s">
        <v>34</v>
      </c>
      <c r="J177" s="32" t="s">
        <v>34</v>
      </c>
      <c r="K177" s="32" t="s">
        <v>34</v>
      </c>
      <c r="L177" s="32" t="s">
        <v>34</v>
      </c>
      <c r="M177" s="32" t="s">
        <v>34</v>
      </c>
      <c r="N177" s="32" t="s">
        <v>34</v>
      </c>
      <c r="O177" s="32" t="s">
        <v>34</v>
      </c>
      <c r="P177" s="32" t="s">
        <v>34</v>
      </c>
      <c r="Q177" s="32" t="s">
        <v>34</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34</v>
      </c>
      <c r="AH177" s="32" t="s">
        <v>34</v>
      </c>
      <c r="AI177" s="32" t="s">
        <v>34</v>
      </c>
      <c r="AJ177" s="32" t="s">
        <v>34</v>
      </c>
      <c r="AK177" s="32" t="s">
        <v>34</v>
      </c>
      <c r="AL177" s="32" t="s">
        <v>34</v>
      </c>
      <c r="AM177" s="32" t="s">
        <v>34</v>
      </c>
      <c r="AN177" s="32" t="s">
        <v>34</v>
      </c>
      <c r="AO177" s="32" t="s">
        <v>34</v>
      </c>
      <c r="AP177" s="32" t="s">
        <v>34</v>
      </c>
      <c r="AQ177" s="32" t="s">
        <v>34</v>
      </c>
      <c r="AR177" s="32" t="s">
        <v>34</v>
      </c>
      <c r="AS177" s="32" t="s">
        <v>34</v>
      </c>
      <c r="AT177" s="32" t="s">
        <v>34</v>
      </c>
      <c r="AU177" s="32" t="s">
        <v>34</v>
      </c>
    </row>
    <row r="178" spans="2:47" hidden="1" outlineLevel="1">
      <c r="B178" s="29" t="s">
        <v>924</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hidden="1" outlineLevel="1">
      <c r="B179" s="29" t="s">
        <v>916</v>
      </c>
      <c r="C179" s="31">
        <f t="shared" ref="C179:AU181" si="139">C178</f>
        <v>0</v>
      </c>
      <c r="D179" s="31">
        <f t="shared" si="139"/>
        <v>0</v>
      </c>
      <c r="E179" s="31">
        <f t="shared" si="139"/>
        <v>0</v>
      </c>
      <c r="F179" s="31">
        <f t="shared" si="139"/>
        <v>0</v>
      </c>
      <c r="G179" s="31">
        <f t="shared" si="139"/>
        <v>0</v>
      </c>
      <c r="H179" s="31">
        <f t="shared" si="139"/>
        <v>0</v>
      </c>
      <c r="I179" s="31">
        <f t="shared" si="139"/>
        <v>0</v>
      </c>
      <c r="J179" s="31">
        <f t="shared" si="139"/>
        <v>0</v>
      </c>
      <c r="K179" s="31">
        <f t="shared" si="139"/>
        <v>0</v>
      </c>
      <c r="L179" s="31">
        <f t="shared" si="139"/>
        <v>0</v>
      </c>
      <c r="M179" s="31">
        <f t="shared" si="139"/>
        <v>0</v>
      </c>
      <c r="N179" s="31">
        <f t="shared" si="139"/>
        <v>0</v>
      </c>
      <c r="O179" s="31">
        <f t="shared" si="139"/>
        <v>0</v>
      </c>
      <c r="P179" s="31">
        <f t="shared" si="139"/>
        <v>0</v>
      </c>
      <c r="Q179" s="31">
        <f t="shared" si="139"/>
        <v>0</v>
      </c>
      <c r="R179" s="31">
        <f t="shared" si="139"/>
        <v>348</v>
      </c>
      <c r="S179" s="31">
        <f t="shared" si="139"/>
        <v>348</v>
      </c>
      <c r="T179" s="31">
        <f t="shared" si="139"/>
        <v>7</v>
      </c>
      <c r="U179" s="31">
        <f t="shared" si="139"/>
        <v>7</v>
      </c>
      <c r="V179" s="31">
        <f t="shared" si="139"/>
        <v>7</v>
      </c>
      <c r="W179" s="31">
        <f t="shared" si="139"/>
        <v>7</v>
      </c>
      <c r="X179" s="31">
        <f t="shared" si="139"/>
        <v>7</v>
      </c>
      <c r="Y179" s="31">
        <f t="shared" si="139"/>
        <v>7</v>
      </c>
      <c r="Z179" s="31">
        <f t="shared" si="139"/>
        <v>7</v>
      </c>
      <c r="AA179" s="31">
        <f t="shared" si="139"/>
        <v>7</v>
      </c>
      <c r="AB179" s="31">
        <f t="shared" si="139"/>
        <v>0</v>
      </c>
      <c r="AC179" s="31">
        <f t="shared" si="139"/>
        <v>0</v>
      </c>
      <c r="AD179" s="31">
        <f t="shared" si="139"/>
        <v>0</v>
      </c>
      <c r="AE179" s="31">
        <f t="shared" si="139"/>
        <v>0</v>
      </c>
      <c r="AF179" s="31">
        <f t="shared" si="139"/>
        <v>0</v>
      </c>
      <c r="AG179" s="31">
        <f t="shared" si="139"/>
        <v>0</v>
      </c>
      <c r="AH179" s="31">
        <f t="shared" si="139"/>
        <v>0</v>
      </c>
      <c r="AI179" s="31">
        <f t="shared" si="139"/>
        <v>0</v>
      </c>
      <c r="AJ179" s="31">
        <f t="shared" si="139"/>
        <v>0</v>
      </c>
      <c r="AK179" s="31">
        <f t="shared" si="139"/>
        <v>0</v>
      </c>
      <c r="AL179" s="31">
        <f t="shared" si="139"/>
        <v>0</v>
      </c>
      <c r="AM179" s="31">
        <f t="shared" si="139"/>
        <v>0</v>
      </c>
      <c r="AN179" s="31">
        <f t="shared" si="139"/>
        <v>0</v>
      </c>
      <c r="AO179" s="31">
        <f t="shared" si="139"/>
        <v>0</v>
      </c>
      <c r="AP179" s="31">
        <f t="shared" si="139"/>
        <v>0</v>
      </c>
      <c r="AQ179" s="31">
        <f t="shared" si="139"/>
        <v>0</v>
      </c>
      <c r="AR179" s="31">
        <f t="shared" si="139"/>
        <v>0</v>
      </c>
      <c r="AS179" s="31">
        <f t="shared" si="139"/>
        <v>0</v>
      </c>
      <c r="AT179" s="31">
        <f t="shared" si="139"/>
        <v>0</v>
      </c>
      <c r="AU179" s="31">
        <f t="shared" si="139"/>
        <v>0</v>
      </c>
    </row>
    <row r="180" spans="2:47" hidden="1" outlineLevel="1">
      <c r="B180" s="29" t="s">
        <v>917</v>
      </c>
      <c r="C180" s="31">
        <f t="shared" si="139"/>
        <v>0</v>
      </c>
      <c r="D180" s="31">
        <f t="shared" si="139"/>
        <v>0</v>
      </c>
      <c r="E180" s="31">
        <f t="shared" si="139"/>
        <v>0</v>
      </c>
      <c r="F180" s="31">
        <f t="shared" si="139"/>
        <v>0</v>
      </c>
      <c r="G180" s="31">
        <f t="shared" si="139"/>
        <v>0</v>
      </c>
      <c r="H180" s="31">
        <f t="shared" si="139"/>
        <v>0</v>
      </c>
      <c r="I180" s="31">
        <f t="shared" si="139"/>
        <v>0</v>
      </c>
      <c r="J180" s="31">
        <f t="shared" si="139"/>
        <v>0</v>
      </c>
      <c r="K180" s="31">
        <f t="shared" si="139"/>
        <v>0</v>
      </c>
      <c r="L180" s="31">
        <f t="shared" si="139"/>
        <v>0</v>
      </c>
      <c r="M180" s="31">
        <f t="shared" si="139"/>
        <v>0</v>
      </c>
      <c r="N180" s="31">
        <f t="shared" si="139"/>
        <v>0</v>
      </c>
      <c r="O180" s="31">
        <f t="shared" si="139"/>
        <v>0</v>
      </c>
      <c r="P180" s="31">
        <f t="shared" si="139"/>
        <v>0</v>
      </c>
      <c r="Q180" s="31">
        <f t="shared" si="139"/>
        <v>0</v>
      </c>
      <c r="R180" s="31">
        <f t="shared" si="139"/>
        <v>348</v>
      </c>
      <c r="S180" s="31">
        <f t="shared" si="139"/>
        <v>348</v>
      </c>
      <c r="T180" s="31">
        <f t="shared" si="139"/>
        <v>7</v>
      </c>
      <c r="U180" s="31">
        <f t="shared" si="139"/>
        <v>7</v>
      </c>
      <c r="V180" s="31">
        <f t="shared" si="139"/>
        <v>7</v>
      </c>
      <c r="W180" s="31">
        <f t="shared" si="139"/>
        <v>7</v>
      </c>
      <c r="X180" s="31">
        <f t="shared" si="139"/>
        <v>7</v>
      </c>
      <c r="Y180" s="31">
        <f t="shared" si="139"/>
        <v>7</v>
      </c>
      <c r="Z180" s="31">
        <f t="shared" si="139"/>
        <v>7</v>
      </c>
      <c r="AA180" s="31">
        <f t="shared" si="139"/>
        <v>7</v>
      </c>
      <c r="AB180" s="31">
        <f t="shared" si="139"/>
        <v>0</v>
      </c>
      <c r="AC180" s="31">
        <f t="shared" si="139"/>
        <v>0</v>
      </c>
      <c r="AD180" s="31">
        <f t="shared" si="139"/>
        <v>0</v>
      </c>
      <c r="AE180" s="31">
        <f t="shared" si="139"/>
        <v>0</v>
      </c>
      <c r="AF180" s="31">
        <f t="shared" si="139"/>
        <v>0</v>
      </c>
      <c r="AG180" s="31">
        <f t="shared" si="139"/>
        <v>0</v>
      </c>
      <c r="AH180" s="31">
        <f t="shared" si="139"/>
        <v>0</v>
      </c>
      <c r="AI180" s="31">
        <f t="shared" si="139"/>
        <v>0</v>
      </c>
      <c r="AJ180" s="31">
        <f t="shared" si="139"/>
        <v>0</v>
      </c>
      <c r="AK180" s="31">
        <f t="shared" si="139"/>
        <v>0</v>
      </c>
      <c r="AL180" s="31">
        <f t="shared" si="139"/>
        <v>0</v>
      </c>
      <c r="AM180" s="31">
        <f t="shared" si="139"/>
        <v>0</v>
      </c>
      <c r="AN180" s="31">
        <f t="shared" si="139"/>
        <v>0</v>
      </c>
      <c r="AO180" s="31">
        <f t="shared" si="139"/>
        <v>0</v>
      </c>
      <c r="AP180" s="31">
        <f t="shared" si="139"/>
        <v>0</v>
      </c>
      <c r="AQ180" s="31">
        <f t="shared" si="139"/>
        <v>0</v>
      </c>
      <c r="AR180" s="31">
        <f t="shared" si="139"/>
        <v>0</v>
      </c>
      <c r="AS180" s="31">
        <f t="shared" si="139"/>
        <v>0</v>
      </c>
      <c r="AT180" s="31">
        <f t="shared" si="139"/>
        <v>0</v>
      </c>
      <c r="AU180" s="31">
        <f t="shared" si="139"/>
        <v>0</v>
      </c>
    </row>
    <row r="181" spans="2:47" hidden="1" outlineLevel="1">
      <c r="B181" s="29" t="s">
        <v>918</v>
      </c>
      <c r="C181" s="31">
        <f t="shared" si="139"/>
        <v>0</v>
      </c>
      <c r="D181" s="31">
        <f t="shared" si="139"/>
        <v>0</v>
      </c>
      <c r="E181" s="31">
        <f t="shared" si="139"/>
        <v>0</v>
      </c>
      <c r="F181" s="31">
        <f t="shared" si="139"/>
        <v>0</v>
      </c>
      <c r="G181" s="31">
        <f t="shared" si="139"/>
        <v>0</v>
      </c>
      <c r="H181" s="31">
        <f t="shared" si="139"/>
        <v>0</v>
      </c>
      <c r="I181" s="31">
        <f t="shared" si="139"/>
        <v>0</v>
      </c>
      <c r="J181" s="31">
        <f t="shared" si="139"/>
        <v>0</v>
      </c>
      <c r="K181" s="31">
        <f t="shared" si="139"/>
        <v>0</v>
      </c>
      <c r="L181" s="31">
        <f t="shared" si="139"/>
        <v>0</v>
      </c>
      <c r="M181" s="31">
        <f t="shared" si="139"/>
        <v>0</v>
      </c>
      <c r="N181" s="31">
        <f t="shared" si="139"/>
        <v>0</v>
      </c>
      <c r="O181" s="31">
        <f t="shared" si="139"/>
        <v>0</v>
      </c>
      <c r="P181" s="31">
        <f t="shared" si="139"/>
        <v>0</v>
      </c>
      <c r="Q181" s="31">
        <f t="shared" si="139"/>
        <v>0</v>
      </c>
      <c r="R181" s="31">
        <f t="shared" si="139"/>
        <v>348</v>
      </c>
      <c r="S181" s="31">
        <f t="shared" si="139"/>
        <v>348</v>
      </c>
      <c r="T181" s="31">
        <f t="shared" si="139"/>
        <v>7</v>
      </c>
      <c r="U181" s="31">
        <f t="shared" si="139"/>
        <v>7</v>
      </c>
      <c r="V181" s="31">
        <f t="shared" si="139"/>
        <v>7</v>
      </c>
      <c r="W181" s="31">
        <f t="shared" si="139"/>
        <v>7</v>
      </c>
      <c r="X181" s="31">
        <f t="shared" si="139"/>
        <v>7</v>
      </c>
      <c r="Y181" s="31">
        <f t="shared" si="139"/>
        <v>7</v>
      </c>
      <c r="Z181" s="31">
        <f t="shared" si="139"/>
        <v>7</v>
      </c>
      <c r="AA181" s="31">
        <f t="shared" si="139"/>
        <v>7</v>
      </c>
      <c r="AB181" s="31">
        <f t="shared" si="139"/>
        <v>0</v>
      </c>
      <c r="AC181" s="31">
        <f t="shared" si="139"/>
        <v>0</v>
      </c>
      <c r="AD181" s="31">
        <f t="shared" si="139"/>
        <v>0</v>
      </c>
      <c r="AE181" s="31">
        <f t="shared" si="139"/>
        <v>0</v>
      </c>
      <c r="AF181" s="31">
        <f t="shared" si="139"/>
        <v>0</v>
      </c>
      <c r="AG181" s="31">
        <f t="shared" si="139"/>
        <v>0</v>
      </c>
      <c r="AH181" s="31">
        <f t="shared" si="139"/>
        <v>0</v>
      </c>
      <c r="AI181" s="31">
        <f t="shared" si="139"/>
        <v>0</v>
      </c>
      <c r="AJ181" s="31">
        <f t="shared" si="139"/>
        <v>0</v>
      </c>
      <c r="AK181" s="31">
        <f t="shared" si="139"/>
        <v>0</v>
      </c>
      <c r="AL181" s="31">
        <f t="shared" si="139"/>
        <v>0</v>
      </c>
      <c r="AM181" s="31">
        <f t="shared" si="139"/>
        <v>0</v>
      </c>
      <c r="AN181" s="31">
        <f t="shared" si="139"/>
        <v>0</v>
      </c>
      <c r="AO181" s="31">
        <f t="shared" si="139"/>
        <v>0</v>
      </c>
      <c r="AP181" s="31">
        <f t="shared" si="139"/>
        <v>0</v>
      </c>
      <c r="AQ181" s="31">
        <f t="shared" si="139"/>
        <v>0</v>
      </c>
      <c r="AR181" s="31">
        <f t="shared" si="139"/>
        <v>0</v>
      </c>
      <c r="AS181" s="31">
        <f t="shared" si="139"/>
        <v>0</v>
      </c>
      <c r="AT181" s="31">
        <f t="shared" si="139"/>
        <v>0</v>
      </c>
      <c r="AU181" s="31">
        <f t="shared" si="139"/>
        <v>0</v>
      </c>
    </row>
    <row r="182" spans="2:47" hidden="1" outlineLevel="1">
      <c r="B182" s="29" t="s">
        <v>914</v>
      </c>
      <c r="C182" s="32" t="s">
        <v>34</v>
      </c>
      <c r="D182" s="32" t="s">
        <v>34</v>
      </c>
      <c r="E182" s="32" t="s">
        <v>34</v>
      </c>
      <c r="F182" s="32" t="s">
        <v>34</v>
      </c>
      <c r="G182" s="32" t="s">
        <v>34</v>
      </c>
      <c r="H182" s="32" t="s">
        <v>34</v>
      </c>
      <c r="I182" s="32" t="s">
        <v>34</v>
      </c>
      <c r="J182" s="32" t="s">
        <v>34</v>
      </c>
      <c r="K182" s="32" t="s">
        <v>34</v>
      </c>
      <c r="L182" s="32" t="s">
        <v>34</v>
      </c>
      <c r="M182" s="32" t="s">
        <v>34</v>
      </c>
      <c r="N182" s="32" t="s">
        <v>34</v>
      </c>
      <c r="O182" s="32" t="s">
        <v>34</v>
      </c>
      <c r="P182" s="32" t="s">
        <v>34</v>
      </c>
      <c r="Q182" s="32" t="s">
        <v>34</v>
      </c>
      <c r="R182" s="32" t="s">
        <v>34</v>
      </c>
      <c r="S182" s="32" t="s">
        <v>34</v>
      </c>
      <c r="T182" s="32" t="s">
        <v>34</v>
      </c>
      <c r="U182" s="32" t="s">
        <v>34</v>
      </c>
      <c r="V182" s="32" t="s">
        <v>34</v>
      </c>
      <c r="W182" s="32" t="s">
        <v>34</v>
      </c>
      <c r="X182" s="32" t="s">
        <v>34</v>
      </c>
      <c r="Y182" s="32" t="s">
        <v>34</v>
      </c>
      <c r="Z182" s="32" t="s">
        <v>34</v>
      </c>
      <c r="AA182" s="32" t="s">
        <v>34</v>
      </c>
      <c r="AB182" s="32" t="s">
        <v>34</v>
      </c>
      <c r="AC182" s="32" t="s">
        <v>34</v>
      </c>
      <c r="AD182" s="32" t="s">
        <v>34</v>
      </c>
      <c r="AE182" s="32" t="s">
        <v>34</v>
      </c>
      <c r="AF182" s="32" t="s">
        <v>34</v>
      </c>
      <c r="AG182" s="32" t="s">
        <v>34</v>
      </c>
      <c r="AH182" s="32" t="s">
        <v>34</v>
      </c>
      <c r="AI182" s="32" t="s">
        <v>34</v>
      </c>
      <c r="AJ182" s="32" t="s">
        <v>34</v>
      </c>
      <c r="AK182" s="32" t="s">
        <v>34</v>
      </c>
      <c r="AL182" s="32" t="s">
        <v>34</v>
      </c>
      <c r="AM182" s="32" t="s">
        <v>34</v>
      </c>
      <c r="AN182" s="32" t="s">
        <v>34</v>
      </c>
      <c r="AO182" s="32" t="s">
        <v>34</v>
      </c>
      <c r="AP182" s="32" t="s">
        <v>34</v>
      </c>
      <c r="AQ182" s="32" t="s">
        <v>34</v>
      </c>
      <c r="AR182" s="32" t="s">
        <v>34</v>
      </c>
      <c r="AS182" s="32" t="s">
        <v>34</v>
      </c>
      <c r="AT182" s="32" t="s">
        <v>34</v>
      </c>
      <c r="AU182" s="32" t="s">
        <v>34</v>
      </c>
    </row>
    <row r="183" spans="2:47" hidden="1" outlineLevel="1">
      <c r="B183" s="29" t="s">
        <v>925</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hidden="1" outlineLevel="1">
      <c r="B184" s="29" t="s">
        <v>916</v>
      </c>
      <c r="C184" s="31">
        <f t="shared" ref="C184:AU186" si="140">C183</f>
        <v>0</v>
      </c>
      <c r="D184" s="31">
        <f t="shared" si="140"/>
        <v>0</v>
      </c>
      <c r="E184" s="31">
        <f t="shared" si="140"/>
        <v>0</v>
      </c>
      <c r="F184" s="31">
        <f t="shared" si="140"/>
        <v>0</v>
      </c>
      <c r="G184" s="31">
        <f t="shared" si="140"/>
        <v>0</v>
      </c>
      <c r="H184" s="31">
        <f t="shared" si="140"/>
        <v>0</v>
      </c>
      <c r="I184" s="31">
        <f t="shared" si="140"/>
        <v>0</v>
      </c>
      <c r="J184" s="31">
        <f t="shared" si="140"/>
        <v>0</v>
      </c>
      <c r="K184" s="31">
        <f t="shared" si="140"/>
        <v>0</v>
      </c>
      <c r="L184" s="31">
        <f t="shared" si="140"/>
        <v>0</v>
      </c>
      <c r="M184" s="31">
        <f t="shared" si="140"/>
        <v>0</v>
      </c>
      <c r="N184" s="31">
        <f t="shared" si="140"/>
        <v>0</v>
      </c>
      <c r="O184" s="31">
        <f t="shared" si="140"/>
        <v>0</v>
      </c>
      <c r="P184" s="31">
        <f t="shared" si="140"/>
        <v>0</v>
      </c>
      <c r="Q184" s="31">
        <f t="shared" si="140"/>
        <v>0</v>
      </c>
      <c r="R184" s="31">
        <f t="shared" si="140"/>
        <v>0</v>
      </c>
      <c r="S184" s="31">
        <f t="shared" si="140"/>
        <v>0</v>
      </c>
      <c r="T184" s="31">
        <f t="shared" si="140"/>
        <v>0</v>
      </c>
      <c r="U184" s="31">
        <f t="shared" si="140"/>
        <v>0</v>
      </c>
      <c r="V184" s="31">
        <f t="shared" si="140"/>
        <v>0</v>
      </c>
      <c r="W184" s="31">
        <f t="shared" si="140"/>
        <v>0</v>
      </c>
      <c r="X184" s="31">
        <f t="shared" si="140"/>
        <v>0</v>
      </c>
      <c r="Y184" s="31">
        <f t="shared" si="140"/>
        <v>0</v>
      </c>
      <c r="Z184" s="31">
        <f t="shared" si="140"/>
        <v>0</v>
      </c>
      <c r="AA184" s="31">
        <f t="shared" si="140"/>
        <v>0</v>
      </c>
      <c r="AB184" s="31">
        <f t="shared" si="140"/>
        <v>0</v>
      </c>
      <c r="AC184" s="31">
        <f t="shared" si="140"/>
        <v>0</v>
      </c>
      <c r="AD184" s="31">
        <f t="shared" si="140"/>
        <v>0</v>
      </c>
      <c r="AE184" s="31">
        <f t="shared" si="140"/>
        <v>0</v>
      </c>
      <c r="AF184" s="31">
        <f t="shared" si="140"/>
        <v>0</v>
      </c>
      <c r="AG184" s="31">
        <f t="shared" si="140"/>
        <v>0</v>
      </c>
      <c r="AH184" s="31">
        <f t="shared" si="140"/>
        <v>0</v>
      </c>
      <c r="AI184" s="31">
        <f t="shared" si="140"/>
        <v>0</v>
      </c>
      <c r="AJ184" s="31">
        <f t="shared" si="140"/>
        <v>0</v>
      </c>
      <c r="AK184" s="31">
        <f t="shared" si="140"/>
        <v>0</v>
      </c>
      <c r="AL184" s="31">
        <f t="shared" si="140"/>
        <v>0</v>
      </c>
      <c r="AM184" s="31">
        <f t="shared" si="140"/>
        <v>0</v>
      </c>
      <c r="AN184" s="31">
        <f t="shared" si="140"/>
        <v>0</v>
      </c>
      <c r="AO184" s="31">
        <f t="shared" si="140"/>
        <v>0</v>
      </c>
      <c r="AP184" s="31">
        <f t="shared" si="140"/>
        <v>0</v>
      </c>
      <c r="AQ184" s="31">
        <f t="shared" si="140"/>
        <v>0</v>
      </c>
      <c r="AR184" s="31">
        <f t="shared" si="140"/>
        <v>0</v>
      </c>
      <c r="AS184" s="31">
        <f t="shared" si="140"/>
        <v>0</v>
      </c>
      <c r="AT184" s="31">
        <f t="shared" si="140"/>
        <v>0</v>
      </c>
      <c r="AU184" s="31">
        <f t="shared" si="140"/>
        <v>0</v>
      </c>
    </row>
    <row r="185" spans="2:47" hidden="1" outlineLevel="1">
      <c r="B185" s="29" t="s">
        <v>917</v>
      </c>
      <c r="C185" s="31">
        <f t="shared" si="140"/>
        <v>0</v>
      </c>
      <c r="D185" s="31">
        <f t="shared" si="140"/>
        <v>0</v>
      </c>
      <c r="E185" s="31">
        <f t="shared" si="140"/>
        <v>0</v>
      </c>
      <c r="F185" s="31">
        <f t="shared" si="140"/>
        <v>0</v>
      </c>
      <c r="G185" s="31">
        <f t="shared" si="140"/>
        <v>0</v>
      </c>
      <c r="H185" s="31">
        <f t="shared" si="140"/>
        <v>0</v>
      </c>
      <c r="I185" s="31">
        <f t="shared" si="140"/>
        <v>0</v>
      </c>
      <c r="J185" s="31">
        <f t="shared" si="140"/>
        <v>0</v>
      </c>
      <c r="K185" s="31">
        <f t="shared" si="140"/>
        <v>0</v>
      </c>
      <c r="L185" s="31">
        <f t="shared" si="140"/>
        <v>0</v>
      </c>
      <c r="M185" s="31">
        <f t="shared" si="140"/>
        <v>0</v>
      </c>
      <c r="N185" s="31">
        <f t="shared" si="140"/>
        <v>0</v>
      </c>
      <c r="O185" s="31">
        <f t="shared" si="140"/>
        <v>0</v>
      </c>
      <c r="P185" s="31">
        <f t="shared" si="140"/>
        <v>0</v>
      </c>
      <c r="Q185" s="31">
        <f t="shared" si="140"/>
        <v>0</v>
      </c>
      <c r="R185" s="31">
        <f t="shared" si="140"/>
        <v>0</v>
      </c>
      <c r="S185" s="31">
        <f t="shared" si="140"/>
        <v>0</v>
      </c>
      <c r="T185" s="31">
        <f t="shared" si="140"/>
        <v>0</v>
      </c>
      <c r="U185" s="31">
        <f t="shared" si="140"/>
        <v>0</v>
      </c>
      <c r="V185" s="31">
        <f t="shared" si="140"/>
        <v>0</v>
      </c>
      <c r="W185" s="31">
        <f t="shared" si="140"/>
        <v>0</v>
      </c>
      <c r="X185" s="31">
        <f t="shared" si="140"/>
        <v>0</v>
      </c>
      <c r="Y185" s="31">
        <f t="shared" si="140"/>
        <v>0</v>
      </c>
      <c r="Z185" s="31">
        <f t="shared" si="140"/>
        <v>0</v>
      </c>
      <c r="AA185" s="31">
        <f t="shared" si="140"/>
        <v>0</v>
      </c>
      <c r="AB185" s="31">
        <f t="shared" si="140"/>
        <v>0</v>
      </c>
      <c r="AC185" s="31">
        <f t="shared" si="140"/>
        <v>0</v>
      </c>
      <c r="AD185" s="31">
        <f t="shared" si="140"/>
        <v>0</v>
      </c>
      <c r="AE185" s="31">
        <f t="shared" si="140"/>
        <v>0</v>
      </c>
      <c r="AF185" s="31">
        <f t="shared" si="140"/>
        <v>0</v>
      </c>
      <c r="AG185" s="31">
        <f t="shared" si="140"/>
        <v>0</v>
      </c>
      <c r="AH185" s="31">
        <f t="shared" si="140"/>
        <v>0</v>
      </c>
      <c r="AI185" s="31">
        <f t="shared" si="140"/>
        <v>0</v>
      </c>
      <c r="AJ185" s="31">
        <f t="shared" si="140"/>
        <v>0</v>
      </c>
      <c r="AK185" s="31">
        <f t="shared" si="140"/>
        <v>0</v>
      </c>
      <c r="AL185" s="31">
        <f t="shared" si="140"/>
        <v>0</v>
      </c>
      <c r="AM185" s="31">
        <f t="shared" si="140"/>
        <v>0</v>
      </c>
      <c r="AN185" s="31">
        <f t="shared" si="140"/>
        <v>0</v>
      </c>
      <c r="AO185" s="31">
        <f t="shared" si="140"/>
        <v>0</v>
      </c>
      <c r="AP185" s="31">
        <f t="shared" si="140"/>
        <v>0</v>
      </c>
      <c r="AQ185" s="31">
        <f t="shared" si="140"/>
        <v>0</v>
      </c>
      <c r="AR185" s="31">
        <f t="shared" si="140"/>
        <v>0</v>
      </c>
      <c r="AS185" s="31">
        <f t="shared" si="140"/>
        <v>0</v>
      </c>
      <c r="AT185" s="31">
        <f t="shared" si="140"/>
        <v>0</v>
      </c>
      <c r="AU185" s="31">
        <f t="shared" si="140"/>
        <v>0</v>
      </c>
    </row>
    <row r="186" spans="2:47" hidden="1" outlineLevel="1">
      <c r="B186" s="29" t="s">
        <v>918</v>
      </c>
      <c r="C186" s="31">
        <f t="shared" si="140"/>
        <v>0</v>
      </c>
      <c r="D186" s="31">
        <f t="shared" si="140"/>
        <v>0</v>
      </c>
      <c r="E186" s="31">
        <f t="shared" si="140"/>
        <v>0</v>
      </c>
      <c r="F186" s="31">
        <f t="shared" si="140"/>
        <v>0</v>
      </c>
      <c r="G186" s="31">
        <f t="shared" si="140"/>
        <v>0</v>
      </c>
      <c r="H186" s="31">
        <f t="shared" si="140"/>
        <v>0</v>
      </c>
      <c r="I186" s="31">
        <f t="shared" si="140"/>
        <v>0</v>
      </c>
      <c r="J186" s="31">
        <f t="shared" si="140"/>
        <v>0</v>
      </c>
      <c r="K186" s="31">
        <f t="shared" si="140"/>
        <v>0</v>
      </c>
      <c r="L186" s="31">
        <f t="shared" si="140"/>
        <v>0</v>
      </c>
      <c r="M186" s="31">
        <f t="shared" si="140"/>
        <v>0</v>
      </c>
      <c r="N186" s="31">
        <f t="shared" si="140"/>
        <v>0</v>
      </c>
      <c r="O186" s="31">
        <f t="shared" si="140"/>
        <v>0</v>
      </c>
      <c r="P186" s="31">
        <f t="shared" si="140"/>
        <v>0</v>
      </c>
      <c r="Q186" s="31">
        <f t="shared" si="140"/>
        <v>0</v>
      </c>
      <c r="R186" s="31">
        <f t="shared" si="140"/>
        <v>0</v>
      </c>
      <c r="S186" s="31">
        <f t="shared" si="140"/>
        <v>0</v>
      </c>
      <c r="T186" s="31">
        <f t="shared" si="140"/>
        <v>0</v>
      </c>
      <c r="U186" s="31">
        <f t="shared" si="140"/>
        <v>0</v>
      </c>
      <c r="V186" s="31">
        <f t="shared" si="140"/>
        <v>0</v>
      </c>
      <c r="W186" s="31">
        <f t="shared" si="140"/>
        <v>0</v>
      </c>
      <c r="X186" s="31">
        <f t="shared" si="140"/>
        <v>0</v>
      </c>
      <c r="Y186" s="31">
        <f t="shared" si="140"/>
        <v>0</v>
      </c>
      <c r="Z186" s="31">
        <f t="shared" si="140"/>
        <v>0</v>
      </c>
      <c r="AA186" s="31">
        <f t="shared" si="140"/>
        <v>0</v>
      </c>
      <c r="AB186" s="31">
        <f t="shared" si="140"/>
        <v>0</v>
      </c>
      <c r="AC186" s="31">
        <f t="shared" si="140"/>
        <v>0</v>
      </c>
      <c r="AD186" s="31">
        <f t="shared" si="140"/>
        <v>0</v>
      </c>
      <c r="AE186" s="31">
        <f t="shared" si="140"/>
        <v>0</v>
      </c>
      <c r="AF186" s="31">
        <f t="shared" si="140"/>
        <v>0</v>
      </c>
      <c r="AG186" s="31">
        <f t="shared" si="140"/>
        <v>0</v>
      </c>
      <c r="AH186" s="31">
        <f t="shared" si="140"/>
        <v>0</v>
      </c>
      <c r="AI186" s="31">
        <f t="shared" si="140"/>
        <v>0</v>
      </c>
      <c r="AJ186" s="31">
        <f t="shared" si="140"/>
        <v>0</v>
      </c>
      <c r="AK186" s="31">
        <f t="shared" si="140"/>
        <v>0</v>
      </c>
      <c r="AL186" s="31">
        <f t="shared" si="140"/>
        <v>0</v>
      </c>
      <c r="AM186" s="31">
        <f t="shared" si="140"/>
        <v>0</v>
      </c>
      <c r="AN186" s="31">
        <f t="shared" si="140"/>
        <v>0</v>
      </c>
      <c r="AO186" s="31">
        <f t="shared" si="140"/>
        <v>0</v>
      </c>
      <c r="AP186" s="31">
        <f t="shared" si="140"/>
        <v>0</v>
      </c>
      <c r="AQ186" s="31">
        <f t="shared" si="140"/>
        <v>0</v>
      </c>
      <c r="AR186" s="31">
        <f t="shared" si="140"/>
        <v>0</v>
      </c>
      <c r="AS186" s="31">
        <f t="shared" si="140"/>
        <v>0</v>
      </c>
      <c r="AT186" s="31">
        <f t="shared" si="140"/>
        <v>0</v>
      </c>
      <c r="AU186" s="31">
        <f t="shared" si="140"/>
        <v>0</v>
      </c>
    </row>
    <row r="187" spans="2:47" hidden="1" outlineLevel="1">
      <c r="B187" s="29" t="s">
        <v>914</v>
      </c>
      <c r="C187" s="32" t="s">
        <v>34</v>
      </c>
      <c r="D187" s="32" t="s">
        <v>34</v>
      </c>
      <c r="E187" s="32" t="s">
        <v>34</v>
      </c>
      <c r="F187" s="32" t="s">
        <v>34</v>
      </c>
      <c r="G187" s="32" t="s">
        <v>34</v>
      </c>
      <c r="H187" s="32" t="s">
        <v>34</v>
      </c>
      <c r="I187" s="32" t="s">
        <v>34</v>
      </c>
      <c r="J187" s="32" t="s">
        <v>34</v>
      </c>
      <c r="K187" s="32" t="s">
        <v>34</v>
      </c>
      <c r="L187" s="32" t="s">
        <v>34</v>
      </c>
      <c r="M187" s="32" t="s">
        <v>34</v>
      </c>
      <c r="N187" s="32" t="s">
        <v>34</v>
      </c>
      <c r="O187" s="32" t="s">
        <v>34</v>
      </c>
      <c r="P187" s="32" t="s">
        <v>34</v>
      </c>
      <c r="Q187" s="32" t="s">
        <v>34</v>
      </c>
      <c r="R187" s="32" t="s">
        <v>34</v>
      </c>
      <c r="S187" s="32" t="s">
        <v>34</v>
      </c>
      <c r="T187" s="32" t="s">
        <v>34</v>
      </c>
      <c r="U187" s="32" t="s">
        <v>34</v>
      </c>
      <c r="V187" s="32" t="s">
        <v>34</v>
      </c>
      <c r="W187" s="32" t="s">
        <v>34</v>
      </c>
      <c r="X187" s="32" t="s">
        <v>34</v>
      </c>
      <c r="Y187" s="32" t="s">
        <v>34</v>
      </c>
      <c r="Z187" s="32" t="s">
        <v>34</v>
      </c>
      <c r="AA187" s="32" t="s">
        <v>34</v>
      </c>
      <c r="AB187" s="32" t="s">
        <v>34</v>
      </c>
      <c r="AC187" s="32" t="s">
        <v>34</v>
      </c>
      <c r="AD187" s="32" t="s">
        <v>34</v>
      </c>
      <c r="AE187" s="32" t="s">
        <v>34</v>
      </c>
      <c r="AF187" s="32" t="s">
        <v>34</v>
      </c>
      <c r="AG187" s="32" t="s">
        <v>34</v>
      </c>
      <c r="AH187" s="32" t="s">
        <v>34</v>
      </c>
      <c r="AI187" s="32" t="s">
        <v>34</v>
      </c>
      <c r="AJ187" s="32" t="s">
        <v>34</v>
      </c>
      <c r="AK187" s="32" t="s">
        <v>34</v>
      </c>
      <c r="AL187" s="32" t="s">
        <v>34</v>
      </c>
      <c r="AM187" s="32" t="s">
        <v>34</v>
      </c>
      <c r="AN187" s="32" t="s">
        <v>34</v>
      </c>
      <c r="AO187" s="32" t="s">
        <v>34</v>
      </c>
      <c r="AP187" s="32" t="s">
        <v>34</v>
      </c>
      <c r="AQ187" s="32" t="s">
        <v>34</v>
      </c>
      <c r="AR187" s="32" t="s">
        <v>34</v>
      </c>
      <c r="AS187" s="32" t="s">
        <v>34</v>
      </c>
      <c r="AT187" s="32" t="s">
        <v>34</v>
      </c>
      <c r="AU187" s="32" t="s">
        <v>34</v>
      </c>
    </row>
    <row r="188" spans="2:47" hidden="1" outlineLevel="1">
      <c r="B188" s="29" t="s">
        <v>926</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hidden="1" outlineLevel="1">
      <c r="B189" s="29" t="s">
        <v>916</v>
      </c>
      <c r="C189" s="31">
        <f t="shared" ref="C189:AU191" si="141">C188</f>
        <v>0</v>
      </c>
      <c r="D189" s="31">
        <f t="shared" si="141"/>
        <v>0</v>
      </c>
      <c r="E189" s="31">
        <f t="shared" si="141"/>
        <v>0</v>
      </c>
      <c r="F189" s="31">
        <f t="shared" si="141"/>
        <v>0</v>
      </c>
      <c r="G189" s="31">
        <f t="shared" si="141"/>
        <v>0</v>
      </c>
      <c r="H189" s="31">
        <f t="shared" si="141"/>
        <v>0</v>
      </c>
      <c r="I189" s="31">
        <f t="shared" si="141"/>
        <v>0</v>
      </c>
      <c r="J189" s="31">
        <f t="shared" si="141"/>
        <v>0</v>
      </c>
      <c r="K189" s="31">
        <f t="shared" si="141"/>
        <v>0</v>
      </c>
      <c r="L189" s="31">
        <f t="shared" si="141"/>
        <v>0</v>
      </c>
      <c r="M189" s="31">
        <f t="shared" si="141"/>
        <v>0</v>
      </c>
      <c r="N189" s="31">
        <f t="shared" si="141"/>
        <v>0</v>
      </c>
      <c r="O189" s="31">
        <f t="shared" si="141"/>
        <v>0</v>
      </c>
      <c r="P189" s="31">
        <f t="shared" si="141"/>
        <v>0</v>
      </c>
      <c r="Q189" s="31">
        <f t="shared" si="141"/>
        <v>0</v>
      </c>
      <c r="R189" s="31">
        <f t="shared" si="141"/>
        <v>0</v>
      </c>
      <c r="S189" s="31">
        <f t="shared" si="141"/>
        <v>0</v>
      </c>
      <c r="T189" s="31">
        <f t="shared" si="141"/>
        <v>0</v>
      </c>
      <c r="U189" s="31">
        <f t="shared" si="141"/>
        <v>0</v>
      </c>
      <c r="V189" s="31">
        <f t="shared" si="141"/>
        <v>0</v>
      </c>
      <c r="W189" s="31">
        <f t="shared" si="141"/>
        <v>0</v>
      </c>
      <c r="X189" s="31">
        <f t="shared" si="141"/>
        <v>0</v>
      </c>
      <c r="Y189" s="31">
        <f t="shared" si="141"/>
        <v>0</v>
      </c>
      <c r="Z189" s="31">
        <f t="shared" si="141"/>
        <v>0</v>
      </c>
      <c r="AA189" s="31">
        <f t="shared" si="141"/>
        <v>0</v>
      </c>
      <c r="AB189" s="31">
        <f t="shared" si="141"/>
        <v>0</v>
      </c>
      <c r="AC189" s="31">
        <f t="shared" si="141"/>
        <v>0</v>
      </c>
      <c r="AD189" s="31">
        <f t="shared" si="141"/>
        <v>0</v>
      </c>
      <c r="AE189" s="31">
        <f t="shared" si="141"/>
        <v>0</v>
      </c>
      <c r="AF189" s="31">
        <f t="shared" si="141"/>
        <v>0</v>
      </c>
      <c r="AG189" s="31">
        <f t="shared" si="141"/>
        <v>0</v>
      </c>
      <c r="AH189" s="31">
        <f t="shared" si="141"/>
        <v>0</v>
      </c>
      <c r="AI189" s="31">
        <f t="shared" si="141"/>
        <v>0</v>
      </c>
      <c r="AJ189" s="31">
        <f t="shared" si="141"/>
        <v>0</v>
      </c>
      <c r="AK189" s="31">
        <f t="shared" si="141"/>
        <v>0</v>
      </c>
      <c r="AL189" s="31">
        <f t="shared" si="141"/>
        <v>0</v>
      </c>
      <c r="AM189" s="31">
        <f t="shared" si="141"/>
        <v>0</v>
      </c>
      <c r="AN189" s="31">
        <f t="shared" si="141"/>
        <v>0</v>
      </c>
      <c r="AO189" s="31">
        <f t="shared" si="141"/>
        <v>0</v>
      </c>
      <c r="AP189" s="31">
        <f t="shared" si="141"/>
        <v>0</v>
      </c>
      <c r="AQ189" s="31">
        <f t="shared" si="141"/>
        <v>0</v>
      </c>
      <c r="AR189" s="31">
        <f t="shared" si="141"/>
        <v>0</v>
      </c>
      <c r="AS189" s="31">
        <f t="shared" si="141"/>
        <v>0</v>
      </c>
      <c r="AT189" s="31">
        <f t="shared" si="141"/>
        <v>0</v>
      </c>
      <c r="AU189" s="31">
        <f t="shared" si="141"/>
        <v>0</v>
      </c>
    </row>
    <row r="190" spans="2:47" hidden="1" outlineLevel="1">
      <c r="B190" s="29" t="s">
        <v>917</v>
      </c>
      <c r="C190" s="31">
        <f t="shared" si="141"/>
        <v>0</v>
      </c>
      <c r="D190" s="31">
        <f t="shared" si="141"/>
        <v>0</v>
      </c>
      <c r="E190" s="31">
        <f t="shared" si="141"/>
        <v>0</v>
      </c>
      <c r="F190" s="31">
        <f t="shared" si="141"/>
        <v>0</v>
      </c>
      <c r="G190" s="31">
        <f t="shared" si="141"/>
        <v>0</v>
      </c>
      <c r="H190" s="31">
        <f t="shared" si="141"/>
        <v>0</v>
      </c>
      <c r="I190" s="31">
        <f t="shared" si="141"/>
        <v>0</v>
      </c>
      <c r="J190" s="31">
        <f t="shared" si="141"/>
        <v>0</v>
      </c>
      <c r="K190" s="31">
        <f t="shared" si="141"/>
        <v>0</v>
      </c>
      <c r="L190" s="31">
        <f t="shared" si="141"/>
        <v>0</v>
      </c>
      <c r="M190" s="31">
        <f t="shared" si="141"/>
        <v>0</v>
      </c>
      <c r="N190" s="31">
        <f t="shared" si="141"/>
        <v>0</v>
      </c>
      <c r="O190" s="31">
        <f t="shared" si="141"/>
        <v>0</v>
      </c>
      <c r="P190" s="31">
        <f t="shared" si="141"/>
        <v>0</v>
      </c>
      <c r="Q190" s="31">
        <f t="shared" si="141"/>
        <v>0</v>
      </c>
      <c r="R190" s="31">
        <f t="shared" si="141"/>
        <v>0</v>
      </c>
      <c r="S190" s="31">
        <f t="shared" si="141"/>
        <v>0</v>
      </c>
      <c r="T190" s="31">
        <f t="shared" si="141"/>
        <v>0</v>
      </c>
      <c r="U190" s="31">
        <f t="shared" si="141"/>
        <v>0</v>
      </c>
      <c r="V190" s="31">
        <f t="shared" si="141"/>
        <v>0</v>
      </c>
      <c r="W190" s="31">
        <f t="shared" si="141"/>
        <v>0</v>
      </c>
      <c r="X190" s="31">
        <f t="shared" si="141"/>
        <v>0</v>
      </c>
      <c r="Y190" s="31">
        <f t="shared" si="141"/>
        <v>0</v>
      </c>
      <c r="Z190" s="31">
        <f t="shared" si="141"/>
        <v>0</v>
      </c>
      <c r="AA190" s="31">
        <f t="shared" si="141"/>
        <v>0</v>
      </c>
      <c r="AB190" s="31">
        <f t="shared" si="141"/>
        <v>0</v>
      </c>
      <c r="AC190" s="31">
        <f t="shared" si="141"/>
        <v>0</v>
      </c>
      <c r="AD190" s="31">
        <f t="shared" si="141"/>
        <v>0</v>
      </c>
      <c r="AE190" s="31">
        <f t="shared" si="141"/>
        <v>0</v>
      </c>
      <c r="AF190" s="31">
        <f t="shared" si="141"/>
        <v>0</v>
      </c>
      <c r="AG190" s="31">
        <f t="shared" si="141"/>
        <v>0</v>
      </c>
      <c r="AH190" s="31">
        <f t="shared" si="141"/>
        <v>0</v>
      </c>
      <c r="AI190" s="31">
        <f t="shared" si="141"/>
        <v>0</v>
      </c>
      <c r="AJ190" s="31">
        <f t="shared" si="141"/>
        <v>0</v>
      </c>
      <c r="AK190" s="31">
        <f t="shared" si="141"/>
        <v>0</v>
      </c>
      <c r="AL190" s="31">
        <f t="shared" si="141"/>
        <v>0</v>
      </c>
      <c r="AM190" s="31">
        <f t="shared" si="141"/>
        <v>0</v>
      </c>
      <c r="AN190" s="31">
        <f t="shared" si="141"/>
        <v>0</v>
      </c>
      <c r="AO190" s="31">
        <f t="shared" si="141"/>
        <v>0</v>
      </c>
      <c r="AP190" s="31">
        <f t="shared" si="141"/>
        <v>0</v>
      </c>
      <c r="AQ190" s="31">
        <f t="shared" si="141"/>
        <v>0</v>
      </c>
      <c r="AR190" s="31">
        <f t="shared" si="141"/>
        <v>0</v>
      </c>
      <c r="AS190" s="31">
        <f t="shared" si="141"/>
        <v>0</v>
      </c>
      <c r="AT190" s="31">
        <f t="shared" si="141"/>
        <v>0</v>
      </c>
      <c r="AU190" s="31">
        <f t="shared" si="141"/>
        <v>0</v>
      </c>
    </row>
    <row r="191" spans="2:47" hidden="1" outlineLevel="1">
      <c r="B191" s="29" t="s">
        <v>918</v>
      </c>
      <c r="C191" s="31">
        <f t="shared" si="141"/>
        <v>0</v>
      </c>
      <c r="D191" s="31">
        <f t="shared" si="141"/>
        <v>0</v>
      </c>
      <c r="E191" s="31">
        <f t="shared" si="141"/>
        <v>0</v>
      </c>
      <c r="F191" s="31">
        <f t="shared" si="141"/>
        <v>0</v>
      </c>
      <c r="G191" s="31">
        <f t="shared" si="141"/>
        <v>0</v>
      </c>
      <c r="H191" s="31">
        <f t="shared" si="141"/>
        <v>0</v>
      </c>
      <c r="I191" s="31">
        <f t="shared" si="141"/>
        <v>0</v>
      </c>
      <c r="J191" s="31">
        <f t="shared" si="141"/>
        <v>0</v>
      </c>
      <c r="K191" s="31">
        <f t="shared" si="141"/>
        <v>0</v>
      </c>
      <c r="L191" s="31">
        <f t="shared" si="141"/>
        <v>0</v>
      </c>
      <c r="M191" s="31">
        <f t="shared" si="141"/>
        <v>0</v>
      </c>
      <c r="N191" s="31">
        <f t="shared" si="141"/>
        <v>0</v>
      </c>
      <c r="O191" s="31">
        <f t="shared" si="141"/>
        <v>0</v>
      </c>
      <c r="P191" s="31">
        <f t="shared" si="141"/>
        <v>0</v>
      </c>
      <c r="Q191" s="31">
        <f t="shared" si="141"/>
        <v>0</v>
      </c>
      <c r="R191" s="31">
        <f t="shared" si="141"/>
        <v>0</v>
      </c>
      <c r="S191" s="31">
        <f t="shared" si="141"/>
        <v>0</v>
      </c>
      <c r="T191" s="31">
        <f t="shared" si="141"/>
        <v>0</v>
      </c>
      <c r="U191" s="31">
        <f t="shared" si="141"/>
        <v>0</v>
      </c>
      <c r="V191" s="31">
        <f t="shared" si="141"/>
        <v>0</v>
      </c>
      <c r="W191" s="31">
        <f t="shared" si="141"/>
        <v>0</v>
      </c>
      <c r="X191" s="31">
        <f t="shared" si="141"/>
        <v>0</v>
      </c>
      <c r="Y191" s="31">
        <f t="shared" si="141"/>
        <v>0</v>
      </c>
      <c r="Z191" s="31">
        <f t="shared" si="141"/>
        <v>0</v>
      </c>
      <c r="AA191" s="31">
        <f t="shared" si="141"/>
        <v>0</v>
      </c>
      <c r="AB191" s="31">
        <f t="shared" si="141"/>
        <v>0</v>
      </c>
      <c r="AC191" s="31">
        <f t="shared" si="141"/>
        <v>0</v>
      </c>
      <c r="AD191" s="31">
        <f t="shared" si="141"/>
        <v>0</v>
      </c>
      <c r="AE191" s="31">
        <f t="shared" si="141"/>
        <v>0</v>
      </c>
      <c r="AF191" s="31">
        <f t="shared" si="141"/>
        <v>0</v>
      </c>
      <c r="AG191" s="31">
        <f t="shared" si="141"/>
        <v>0</v>
      </c>
      <c r="AH191" s="31">
        <f t="shared" si="141"/>
        <v>0</v>
      </c>
      <c r="AI191" s="31">
        <f t="shared" si="141"/>
        <v>0</v>
      </c>
      <c r="AJ191" s="31">
        <f t="shared" si="141"/>
        <v>0</v>
      </c>
      <c r="AK191" s="31">
        <f t="shared" si="141"/>
        <v>0</v>
      </c>
      <c r="AL191" s="31">
        <f t="shared" si="141"/>
        <v>0</v>
      </c>
      <c r="AM191" s="31">
        <f t="shared" si="141"/>
        <v>0</v>
      </c>
      <c r="AN191" s="31">
        <f t="shared" si="141"/>
        <v>0</v>
      </c>
      <c r="AO191" s="31">
        <f t="shared" si="141"/>
        <v>0</v>
      </c>
      <c r="AP191" s="31">
        <f t="shared" si="141"/>
        <v>0</v>
      </c>
      <c r="AQ191" s="31">
        <f t="shared" si="141"/>
        <v>0</v>
      </c>
      <c r="AR191" s="31">
        <f t="shared" si="141"/>
        <v>0</v>
      </c>
      <c r="AS191" s="31">
        <f t="shared" si="141"/>
        <v>0</v>
      </c>
      <c r="AT191" s="31">
        <f t="shared" si="141"/>
        <v>0</v>
      </c>
      <c r="AU191" s="31">
        <f t="shared" si="141"/>
        <v>0</v>
      </c>
    </row>
    <row r="192" spans="2:47" hidden="1" outlineLevel="1">
      <c r="B192" s="29" t="s">
        <v>914</v>
      </c>
      <c r="C192" s="32" t="s">
        <v>34</v>
      </c>
      <c r="D192" s="32" t="s">
        <v>34</v>
      </c>
      <c r="E192" s="32" t="s">
        <v>34</v>
      </c>
      <c r="F192" s="32" t="s">
        <v>34</v>
      </c>
      <c r="G192" s="32" t="s">
        <v>34</v>
      </c>
      <c r="H192" s="32" t="s">
        <v>34</v>
      </c>
      <c r="I192" s="32" t="s">
        <v>34</v>
      </c>
      <c r="J192" s="32" t="s">
        <v>34</v>
      </c>
      <c r="K192" s="32" t="s">
        <v>34</v>
      </c>
      <c r="L192" s="32" t="s">
        <v>34</v>
      </c>
      <c r="M192" s="32" t="s">
        <v>34</v>
      </c>
      <c r="N192" s="32" t="s">
        <v>34</v>
      </c>
      <c r="O192" s="32" t="s">
        <v>34</v>
      </c>
      <c r="P192" s="32" t="s">
        <v>34</v>
      </c>
      <c r="Q192" s="32" t="s">
        <v>34</v>
      </c>
      <c r="R192" s="32" t="s">
        <v>34</v>
      </c>
      <c r="S192" s="32" t="s">
        <v>34</v>
      </c>
      <c r="T192" s="32" t="s">
        <v>34</v>
      </c>
      <c r="U192" s="32" t="s">
        <v>34</v>
      </c>
      <c r="V192" s="32" t="s">
        <v>34</v>
      </c>
      <c r="W192" s="32" t="s">
        <v>34</v>
      </c>
      <c r="X192" s="32" t="s">
        <v>34</v>
      </c>
      <c r="Y192" s="32" t="s">
        <v>34</v>
      </c>
      <c r="Z192" s="32" t="s">
        <v>34</v>
      </c>
      <c r="AA192" s="32" t="s">
        <v>34</v>
      </c>
      <c r="AB192" s="32" t="s">
        <v>34</v>
      </c>
      <c r="AC192" s="32" t="s">
        <v>34</v>
      </c>
      <c r="AD192" s="32" t="s">
        <v>34</v>
      </c>
      <c r="AE192" s="32" t="s">
        <v>34</v>
      </c>
      <c r="AF192" s="32" t="s">
        <v>34</v>
      </c>
      <c r="AG192" s="32" t="s">
        <v>34</v>
      </c>
      <c r="AH192" s="32" t="s">
        <v>34</v>
      </c>
      <c r="AI192" s="32" t="s">
        <v>34</v>
      </c>
      <c r="AJ192" s="32" t="s">
        <v>34</v>
      </c>
      <c r="AK192" s="32" t="s">
        <v>34</v>
      </c>
      <c r="AL192" s="32" t="s">
        <v>34</v>
      </c>
      <c r="AM192" s="32" t="s">
        <v>34</v>
      </c>
      <c r="AN192" s="32" t="s">
        <v>34</v>
      </c>
      <c r="AO192" s="32" t="s">
        <v>34</v>
      </c>
      <c r="AP192" s="32" t="s">
        <v>34</v>
      </c>
      <c r="AQ192" s="32" t="s">
        <v>34</v>
      </c>
      <c r="AR192" s="32" t="s">
        <v>34</v>
      </c>
      <c r="AS192" s="32" t="s">
        <v>34</v>
      </c>
      <c r="AT192" s="32" t="s">
        <v>34</v>
      </c>
      <c r="AU192" s="32" t="s">
        <v>34</v>
      </c>
    </row>
    <row r="193" spans="1:47" hidden="1" outlineLevel="1">
      <c r="B193" s="29" t="s">
        <v>927</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hidden="1" outlineLevel="1">
      <c r="B194" s="29" t="s">
        <v>916</v>
      </c>
      <c r="C194" s="31">
        <f t="shared" ref="C194:AU196" si="142">C193</f>
        <v>0</v>
      </c>
      <c r="D194" s="31">
        <f t="shared" si="142"/>
        <v>0</v>
      </c>
      <c r="E194" s="31">
        <f t="shared" si="142"/>
        <v>0</v>
      </c>
      <c r="F194" s="31">
        <f t="shared" si="142"/>
        <v>0</v>
      </c>
      <c r="G194" s="31">
        <f t="shared" si="142"/>
        <v>0</v>
      </c>
      <c r="H194" s="31">
        <f t="shared" si="142"/>
        <v>0</v>
      </c>
      <c r="I194" s="31">
        <f t="shared" si="142"/>
        <v>0</v>
      </c>
      <c r="J194" s="31">
        <f t="shared" si="142"/>
        <v>0</v>
      </c>
      <c r="K194" s="31">
        <f t="shared" si="142"/>
        <v>0</v>
      </c>
      <c r="L194" s="31">
        <f t="shared" si="142"/>
        <v>0</v>
      </c>
      <c r="M194" s="31">
        <f t="shared" si="142"/>
        <v>0</v>
      </c>
      <c r="N194" s="31">
        <f t="shared" si="142"/>
        <v>0</v>
      </c>
      <c r="O194" s="31">
        <f t="shared" si="142"/>
        <v>0</v>
      </c>
      <c r="P194" s="31">
        <f t="shared" si="142"/>
        <v>0</v>
      </c>
      <c r="Q194" s="31">
        <f t="shared" si="142"/>
        <v>0</v>
      </c>
      <c r="R194" s="31">
        <f t="shared" si="142"/>
        <v>0</v>
      </c>
      <c r="S194" s="31">
        <f t="shared" si="142"/>
        <v>0</v>
      </c>
      <c r="T194" s="31">
        <f t="shared" si="142"/>
        <v>0</v>
      </c>
      <c r="U194" s="31">
        <f t="shared" si="142"/>
        <v>0</v>
      </c>
      <c r="V194" s="31">
        <f t="shared" si="142"/>
        <v>0</v>
      </c>
      <c r="W194" s="31">
        <f t="shared" si="142"/>
        <v>0</v>
      </c>
      <c r="X194" s="31">
        <f t="shared" si="142"/>
        <v>0</v>
      </c>
      <c r="Y194" s="31">
        <f t="shared" si="142"/>
        <v>0</v>
      </c>
      <c r="Z194" s="31">
        <f t="shared" si="142"/>
        <v>0</v>
      </c>
      <c r="AA194" s="31">
        <f t="shared" si="142"/>
        <v>0</v>
      </c>
      <c r="AB194" s="31">
        <f t="shared" si="142"/>
        <v>0</v>
      </c>
      <c r="AC194" s="31">
        <f t="shared" si="142"/>
        <v>0</v>
      </c>
      <c r="AD194" s="31">
        <f t="shared" si="142"/>
        <v>0</v>
      </c>
      <c r="AE194" s="31">
        <f t="shared" si="142"/>
        <v>0</v>
      </c>
      <c r="AF194" s="31">
        <f t="shared" si="142"/>
        <v>0</v>
      </c>
      <c r="AG194" s="31">
        <f t="shared" si="142"/>
        <v>0</v>
      </c>
      <c r="AH194" s="31">
        <f t="shared" si="142"/>
        <v>0</v>
      </c>
      <c r="AI194" s="31">
        <f t="shared" si="142"/>
        <v>0</v>
      </c>
      <c r="AJ194" s="31">
        <f t="shared" si="142"/>
        <v>0</v>
      </c>
      <c r="AK194" s="31">
        <f t="shared" si="142"/>
        <v>0</v>
      </c>
      <c r="AL194" s="31">
        <f t="shared" si="142"/>
        <v>0</v>
      </c>
      <c r="AM194" s="31">
        <f t="shared" si="142"/>
        <v>0</v>
      </c>
      <c r="AN194" s="31">
        <f t="shared" si="142"/>
        <v>0</v>
      </c>
      <c r="AO194" s="31">
        <f t="shared" si="142"/>
        <v>0</v>
      </c>
      <c r="AP194" s="31">
        <f t="shared" si="142"/>
        <v>0</v>
      </c>
      <c r="AQ194" s="31">
        <f t="shared" si="142"/>
        <v>0</v>
      </c>
      <c r="AR194" s="31">
        <f t="shared" si="142"/>
        <v>0</v>
      </c>
      <c r="AS194" s="31">
        <f t="shared" si="142"/>
        <v>0</v>
      </c>
      <c r="AT194" s="31">
        <f t="shared" si="142"/>
        <v>0</v>
      </c>
      <c r="AU194" s="31">
        <f t="shared" si="142"/>
        <v>0</v>
      </c>
    </row>
    <row r="195" spans="1:47" hidden="1" outlineLevel="1">
      <c r="B195" s="29" t="s">
        <v>917</v>
      </c>
      <c r="C195" s="31">
        <f t="shared" si="142"/>
        <v>0</v>
      </c>
      <c r="D195" s="31">
        <f t="shared" si="142"/>
        <v>0</v>
      </c>
      <c r="E195" s="31">
        <f t="shared" si="142"/>
        <v>0</v>
      </c>
      <c r="F195" s="31">
        <f t="shared" si="142"/>
        <v>0</v>
      </c>
      <c r="G195" s="31">
        <f t="shared" si="142"/>
        <v>0</v>
      </c>
      <c r="H195" s="31">
        <f t="shared" si="142"/>
        <v>0</v>
      </c>
      <c r="I195" s="31">
        <f t="shared" si="142"/>
        <v>0</v>
      </c>
      <c r="J195" s="31">
        <f t="shared" si="142"/>
        <v>0</v>
      </c>
      <c r="K195" s="31">
        <f t="shared" si="142"/>
        <v>0</v>
      </c>
      <c r="L195" s="31">
        <f t="shared" si="142"/>
        <v>0</v>
      </c>
      <c r="M195" s="31">
        <f t="shared" si="142"/>
        <v>0</v>
      </c>
      <c r="N195" s="31">
        <f t="shared" si="142"/>
        <v>0</v>
      </c>
      <c r="O195" s="31">
        <f t="shared" si="142"/>
        <v>0</v>
      </c>
      <c r="P195" s="31">
        <f t="shared" si="142"/>
        <v>0</v>
      </c>
      <c r="Q195" s="31">
        <f t="shared" si="142"/>
        <v>0</v>
      </c>
      <c r="R195" s="31">
        <f t="shared" si="142"/>
        <v>0</v>
      </c>
      <c r="S195" s="31">
        <f t="shared" si="142"/>
        <v>0</v>
      </c>
      <c r="T195" s="31">
        <f t="shared" si="142"/>
        <v>0</v>
      </c>
      <c r="U195" s="31">
        <f t="shared" si="142"/>
        <v>0</v>
      </c>
      <c r="V195" s="31">
        <f t="shared" si="142"/>
        <v>0</v>
      </c>
      <c r="W195" s="31">
        <f t="shared" si="142"/>
        <v>0</v>
      </c>
      <c r="X195" s="31">
        <f t="shared" si="142"/>
        <v>0</v>
      </c>
      <c r="Y195" s="31">
        <f t="shared" si="142"/>
        <v>0</v>
      </c>
      <c r="Z195" s="31">
        <f t="shared" si="142"/>
        <v>0</v>
      </c>
      <c r="AA195" s="31">
        <f t="shared" si="142"/>
        <v>0</v>
      </c>
      <c r="AB195" s="31">
        <f t="shared" si="142"/>
        <v>0</v>
      </c>
      <c r="AC195" s="31">
        <f t="shared" si="142"/>
        <v>0</v>
      </c>
      <c r="AD195" s="31">
        <f t="shared" si="142"/>
        <v>0</v>
      </c>
      <c r="AE195" s="31">
        <f t="shared" si="142"/>
        <v>0</v>
      </c>
      <c r="AF195" s="31">
        <f t="shared" si="142"/>
        <v>0</v>
      </c>
      <c r="AG195" s="31">
        <f t="shared" si="142"/>
        <v>0</v>
      </c>
      <c r="AH195" s="31">
        <f t="shared" si="142"/>
        <v>0</v>
      </c>
      <c r="AI195" s="31">
        <f t="shared" si="142"/>
        <v>0</v>
      </c>
      <c r="AJ195" s="31">
        <f t="shared" si="142"/>
        <v>0</v>
      </c>
      <c r="AK195" s="31">
        <f t="shared" si="142"/>
        <v>0</v>
      </c>
      <c r="AL195" s="31">
        <f t="shared" si="142"/>
        <v>0</v>
      </c>
      <c r="AM195" s="31">
        <f t="shared" si="142"/>
        <v>0</v>
      </c>
      <c r="AN195" s="31">
        <f t="shared" si="142"/>
        <v>0</v>
      </c>
      <c r="AO195" s="31">
        <f t="shared" si="142"/>
        <v>0</v>
      </c>
      <c r="AP195" s="31">
        <f t="shared" si="142"/>
        <v>0</v>
      </c>
      <c r="AQ195" s="31">
        <f t="shared" si="142"/>
        <v>0</v>
      </c>
      <c r="AR195" s="31">
        <f t="shared" si="142"/>
        <v>0</v>
      </c>
      <c r="AS195" s="31">
        <f t="shared" si="142"/>
        <v>0</v>
      </c>
      <c r="AT195" s="31">
        <f t="shared" si="142"/>
        <v>0</v>
      </c>
      <c r="AU195" s="31">
        <f t="shared" si="142"/>
        <v>0</v>
      </c>
    </row>
    <row r="196" spans="1:47" hidden="1" outlineLevel="1">
      <c r="B196" s="29" t="s">
        <v>918</v>
      </c>
      <c r="C196" s="31">
        <f t="shared" si="142"/>
        <v>0</v>
      </c>
      <c r="D196" s="31">
        <f t="shared" si="142"/>
        <v>0</v>
      </c>
      <c r="E196" s="31">
        <f t="shared" si="142"/>
        <v>0</v>
      </c>
      <c r="F196" s="31">
        <f t="shared" si="142"/>
        <v>0</v>
      </c>
      <c r="G196" s="31">
        <f t="shared" si="142"/>
        <v>0</v>
      </c>
      <c r="H196" s="31">
        <f t="shared" si="142"/>
        <v>0</v>
      </c>
      <c r="I196" s="31">
        <f t="shared" si="142"/>
        <v>0</v>
      </c>
      <c r="J196" s="31">
        <f t="shared" si="142"/>
        <v>0</v>
      </c>
      <c r="K196" s="31">
        <f t="shared" si="142"/>
        <v>0</v>
      </c>
      <c r="L196" s="31">
        <f t="shared" si="142"/>
        <v>0</v>
      </c>
      <c r="M196" s="31">
        <f t="shared" si="142"/>
        <v>0</v>
      </c>
      <c r="N196" s="31">
        <f t="shared" si="142"/>
        <v>0</v>
      </c>
      <c r="O196" s="31">
        <f t="shared" si="142"/>
        <v>0</v>
      </c>
      <c r="P196" s="31">
        <f t="shared" si="142"/>
        <v>0</v>
      </c>
      <c r="Q196" s="31">
        <f t="shared" si="142"/>
        <v>0</v>
      </c>
      <c r="R196" s="31">
        <f t="shared" si="142"/>
        <v>0</v>
      </c>
      <c r="S196" s="31">
        <f t="shared" si="142"/>
        <v>0</v>
      </c>
      <c r="T196" s="31">
        <f t="shared" si="142"/>
        <v>0</v>
      </c>
      <c r="U196" s="31">
        <f t="shared" si="142"/>
        <v>0</v>
      </c>
      <c r="V196" s="31">
        <f t="shared" si="142"/>
        <v>0</v>
      </c>
      <c r="W196" s="31">
        <f t="shared" si="142"/>
        <v>0</v>
      </c>
      <c r="X196" s="31">
        <f t="shared" si="142"/>
        <v>0</v>
      </c>
      <c r="Y196" s="31">
        <f t="shared" si="142"/>
        <v>0</v>
      </c>
      <c r="Z196" s="31">
        <f t="shared" si="142"/>
        <v>0</v>
      </c>
      <c r="AA196" s="31">
        <f t="shared" si="142"/>
        <v>0</v>
      </c>
      <c r="AB196" s="31">
        <f t="shared" si="142"/>
        <v>0</v>
      </c>
      <c r="AC196" s="31">
        <f t="shared" si="142"/>
        <v>0</v>
      </c>
      <c r="AD196" s="31">
        <f t="shared" si="142"/>
        <v>0</v>
      </c>
      <c r="AE196" s="31">
        <f t="shared" si="142"/>
        <v>0</v>
      </c>
      <c r="AF196" s="31">
        <f t="shared" si="142"/>
        <v>0</v>
      </c>
      <c r="AG196" s="31">
        <f t="shared" si="142"/>
        <v>0</v>
      </c>
      <c r="AH196" s="31">
        <f t="shared" si="142"/>
        <v>0</v>
      </c>
      <c r="AI196" s="31">
        <f t="shared" si="142"/>
        <v>0</v>
      </c>
      <c r="AJ196" s="31">
        <f t="shared" si="142"/>
        <v>0</v>
      </c>
      <c r="AK196" s="31">
        <f t="shared" si="142"/>
        <v>0</v>
      </c>
      <c r="AL196" s="31">
        <f t="shared" si="142"/>
        <v>0</v>
      </c>
      <c r="AM196" s="31">
        <f t="shared" si="142"/>
        <v>0</v>
      </c>
      <c r="AN196" s="31">
        <f t="shared" si="142"/>
        <v>0</v>
      </c>
      <c r="AO196" s="31">
        <f t="shared" si="142"/>
        <v>0</v>
      </c>
      <c r="AP196" s="31">
        <f t="shared" si="142"/>
        <v>0</v>
      </c>
      <c r="AQ196" s="31">
        <f t="shared" si="142"/>
        <v>0</v>
      </c>
      <c r="AR196" s="31">
        <f t="shared" si="142"/>
        <v>0</v>
      </c>
      <c r="AS196" s="31">
        <f t="shared" si="142"/>
        <v>0</v>
      </c>
      <c r="AT196" s="31">
        <f t="shared" si="142"/>
        <v>0</v>
      </c>
      <c r="AU196" s="31">
        <f t="shared" si="142"/>
        <v>0</v>
      </c>
    </row>
    <row r="197" spans="1:47" hidden="1" outlineLevel="1"/>
    <row r="199" spans="1:47" collapsed="1">
      <c r="A199" s="184" t="s">
        <v>942</v>
      </c>
    </row>
    <row r="200" spans="1:47" hidden="1" outlineLevel="1">
      <c r="C200" s="167"/>
      <c r="D200" s="167" t="s">
        <v>936</v>
      </c>
      <c r="E200" s="167" t="s">
        <v>1816</v>
      </c>
      <c r="F200" s="167" t="s">
        <v>1817</v>
      </c>
      <c r="G200" s="167"/>
      <c r="H200" s="167" t="s">
        <v>1111</v>
      </c>
      <c r="I200" s="167"/>
      <c r="J200" s="167"/>
      <c r="K200" s="167"/>
      <c r="L200" s="167"/>
      <c r="M200" s="167"/>
      <c r="N200" s="167"/>
    </row>
    <row r="201" spans="1:47" ht="67.5" hidden="1" outlineLevel="1">
      <c r="C201" s="202" t="s">
        <v>930</v>
      </c>
      <c r="D201" s="167"/>
      <c r="E201" s="167"/>
      <c r="F201" s="167"/>
      <c r="G201" s="167"/>
      <c r="H201" s="167" t="s">
        <v>1112</v>
      </c>
      <c r="I201" s="167"/>
      <c r="J201" s="167"/>
      <c r="K201" s="167"/>
      <c r="L201" s="167"/>
      <c r="M201" s="167"/>
      <c r="N201" s="167"/>
    </row>
    <row r="202" spans="1:47" hidden="1" outlineLevel="1">
      <c r="A202">
        <v>1</v>
      </c>
      <c r="B202" t="s">
        <v>1108</v>
      </c>
      <c r="C202" s="167">
        <f t="shared" ref="C202:C207" si="143">INDEX($D202:$F202,1,d.Region)</f>
        <v>0</v>
      </c>
      <c r="D202" s="173">
        <v>0</v>
      </c>
      <c r="E202" s="173">
        <v>0</v>
      </c>
      <c r="F202" s="173">
        <v>0</v>
      </c>
      <c r="G202" s="167"/>
      <c r="H202" s="423">
        <f>ROUND(7*30.4+$C202,0)</f>
        <v>213</v>
      </c>
      <c r="I202" s="167"/>
      <c r="J202" s="167"/>
      <c r="K202" s="167"/>
      <c r="L202" s="167"/>
      <c r="M202" s="167"/>
      <c r="N202" s="167"/>
    </row>
    <row r="203" spans="1:47" hidden="1" outlineLevel="1">
      <c r="A203">
        <v>2</v>
      </c>
      <c r="B203" t="s">
        <v>1110</v>
      </c>
      <c r="C203" s="167">
        <f t="shared" si="143"/>
        <v>21</v>
      </c>
      <c r="D203" s="173">
        <v>21</v>
      </c>
      <c r="E203" s="173">
        <v>21</v>
      </c>
      <c r="F203" s="173">
        <v>21</v>
      </c>
      <c r="G203" s="167"/>
      <c r="H203" s="423">
        <f t="shared" ref="H203:H207" si="144">ROUND(7*30.4+$C203,0)</f>
        <v>234</v>
      </c>
      <c r="I203" s="167"/>
      <c r="J203" s="167"/>
      <c r="K203" s="167"/>
      <c r="L203" s="167"/>
      <c r="M203" s="167"/>
      <c r="N203" s="167"/>
    </row>
    <row r="204" spans="1:47" hidden="1" outlineLevel="1">
      <c r="A204">
        <v>3</v>
      </c>
      <c r="B204" t="s">
        <v>1109</v>
      </c>
      <c r="C204" s="167">
        <f t="shared" si="143"/>
        <v>35</v>
      </c>
      <c r="D204" s="173">
        <v>35</v>
      </c>
      <c r="E204" s="173">
        <v>35</v>
      </c>
      <c r="F204" s="173">
        <v>35</v>
      </c>
      <c r="G204" s="167"/>
      <c r="H204" s="423">
        <f t="shared" si="144"/>
        <v>248</v>
      </c>
      <c r="I204" s="167"/>
      <c r="J204" s="167"/>
      <c r="K204" s="167"/>
      <c r="L204" s="167"/>
      <c r="M204" s="167"/>
      <c r="N204" s="167"/>
    </row>
    <row r="205" spans="1:47" hidden="1" outlineLevel="1">
      <c r="A205">
        <v>4</v>
      </c>
      <c r="B205" t="s">
        <v>935</v>
      </c>
      <c r="C205" s="167">
        <f t="shared" si="143"/>
        <v>49</v>
      </c>
      <c r="D205" s="173">
        <v>49</v>
      </c>
      <c r="E205" s="173">
        <v>49</v>
      </c>
      <c r="F205" s="173">
        <v>49</v>
      </c>
      <c r="G205" s="167" t="s">
        <v>962</v>
      </c>
      <c r="H205" s="423">
        <f t="shared" si="144"/>
        <v>262</v>
      </c>
      <c r="I205" s="167"/>
      <c r="J205" s="167"/>
      <c r="K205" s="167"/>
      <c r="L205" s="167"/>
      <c r="M205" s="167"/>
      <c r="N205" s="167"/>
    </row>
    <row r="206" spans="1:47" hidden="1" outlineLevel="1">
      <c r="A206">
        <v>5</v>
      </c>
      <c r="B206" t="s">
        <v>960</v>
      </c>
      <c r="C206" s="167">
        <f t="shared" si="143"/>
        <v>63</v>
      </c>
      <c r="D206" s="173">
        <v>63</v>
      </c>
      <c r="E206" s="173">
        <v>63</v>
      </c>
      <c r="F206" s="173">
        <v>63</v>
      </c>
      <c r="G206" s="167" t="s">
        <v>962</v>
      </c>
      <c r="H206" s="423">
        <f t="shared" si="144"/>
        <v>276</v>
      </c>
      <c r="I206" s="167"/>
      <c r="J206" s="167"/>
      <c r="K206" s="167"/>
      <c r="L206" s="167"/>
      <c r="M206" s="167"/>
      <c r="N206" s="167"/>
    </row>
    <row r="207" spans="1:47" hidden="1" outlineLevel="1">
      <c r="A207">
        <v>6</v>
      </c>
      <c r="B207" t="s">
        <v>1496</v>
      </c>
      <c r="C207" s="167">
        <f t="shared" si="143"/>
        <v>0</v>
      </c>
      <c r="D207" s="136">
        <f>D202</f>
        <v>0</v>
      </c>
      <c r="E207" s="136">
        <f t="shared" ref="E207:F207" si="145">E202</f>
        <v>0</v>
      </c>
      <c r="F207" s="136">
        <f t="shared" si="145"/>
        <v>0</v>
      </c>
      <c r="G207" s="167" t="s">
        <v>962</v>
      </c>
      <c r="H207" s="423">
        <f t="shared" si="144"/>
        <v>213</v>
      </c>
      <c r="I207" s="167"/>
      <c r="J207" s="167"/>
      <c r="K207" s="167"/>
      <c r="L207" s="167"/>
      <c r="M207" s="167"/>
      <c r="N207" s="167"/>
    </row>
    <row r="208" spans="1:47" hidden="1" outlineLevel="1">
      <c r="C208" s="167"/>
      <c r="D208" s="167"/>
      <c r="E208" s="167"/>
      <c r="F208" s="167"/>
      <c r="G208" s="167"/>
      <c r="H208" s="167"/>
      <c r="I208" s="167"/>
      <c r="J208" s="167"/>
      <c r="K208" s="167"/>
      <c r="L208" s="167"/>
      <c r="M208" s="167"/>
      <c r="N208" s="167"/>
    </row>
    <row r="209" spans="1:14">
      <c r="C209" s="167"/>
      <c r="D209" s="167"/>
      <c r="E209" s="167"/>
      <c r="F209" s="167"/>
      <c r="G209" s="167"/>
      <c r="H209" s="167"/>
      <c r="I209" s="167"/>
      <c r="J209" s="167"/>
      <c r="K209" s="167"/>
      <c r="L209" s="167"/>
      <c r="M209" s="167"/>
      <c r="N209" s="167"/>
    </row>
    <row r="210" spans="1:14" collapsed="1">
      <c r="A210" s="184" t="s">
        <v>1413</v>
      </c>
      <c r="C210" s="167"/>
      <c r="D210" s="167"/>
      <c r="E210" s="167"/>
      <c r="F210" s="167"/>
      <c r="G210" s="167"/>
      <c r="H210" s="167"/>
      <c r="I210" s="167"/>
      <c r="J210" s="167"/>
      <c r="K210" s="167"/>
      <c r="L210" s="167"/>
      <c r="M210" s="167"/>
      <c r="N210" s="167"/>
    </row>
    <row r="211" spans="1:14" hidden="1" outlineLevel="1">
      <c r="C211" s="175" t="s">
        <v>954</v>
      </c>
      <c r="D211" s="175" t="s">
        <v>955</v>
      </c>
      <c r="E211" s="175" t="s">
        <v>956</v>
      </c>
      <c r="F211" s="172" t="s">
        <v>936</v>
      </c>
      <c r="G211" s="172"/>
      <c r="H211" s="172"/>
      <c r="I211" s="172" t="s">
        <v>1816</v>
      </c>
      <c r="J211" s="172"/>
      <c r="K211" s="172"/>
      <c r="L211" s="172" t="s">
        <v>1817</v>
      </c>
      <c r="M211" s="172"/>
      <c r="N211" s="172"/>
    </row>
    <row r="212" spans="1:14" hidden="1" outlineLevel="1">
      <c r="C212" s="174">
        <v>287</v>
      </c>
      <c r="D212" s="424">
        <v>321</v>
      </c>
      <c r="E212" s="424">
        <v>356</v>
      </c>
      <c r="F212" s="175" t="s">
        <v>954</v>
      </c>
      <c r="G212" s="175" t="s">
        <v>955</v>
      </c>
      <c r="H212" s="175" t="s">
        <v>956</v>
      </c>
      <c r="I212" s="175" t="s">
        <v>954</v>
      </c>
      <c r="J212" s="175" t="s">
        <v>955</v>
      </c>
      <c r="K212" s="175" t="s">
        <v>956</v>
      </c>
      <c r="L212" s="175" t="s">
        <v>954</v>
      </c>
      <c r="M212" s="175" t="s">
        <v>955</v>
      </c>
      <c r="N212" s="175" t="s">
        <v>956</v>
      </c>
    </row>
    <row r="213" spans="1:14" hidden="1" outlineLevel="1">
      <c r="A213">
        <v>1</v>
      </c>
      <c r="B213" t="s">
        <v>1108</v>
      </c>
      <c r="C213" s="336">
        <f t="shared" ref="C213:E218" si="146">C$212+CHOOSE(d.Region,F213,I213,L213)</f>
        <v>287</v>
      </c>
      <c r="D213" s="337">
        <f t="shared" si="146"/>
        <v>321</v>
      </c>
      <c r="E213" s="338">
        <f t="shared" si="146"/>
        <v>356</v>
      </c>
      <c r="F213" s="421"/>
      <c r="G213" s="221"/>
      <c r="H213" s="221"/>
      <c r="I213" s="221"/>
      <c r="J213" s="221"/>
      <c r="K213" s="221"/>
      <c r="L213" s="221"/>
      <c r="M213" s="221"/>
      <c r="N213" s="221"/>
    </row>
    <row r="214" spans="1:14" hidden="1" outlineLevel="1">
      <c r="A214">
        <v>2</v>
      </c>
      <c r="B214" t="s">
        <v>1110</v>
      </c>
      <c r="C214" s="339">
        <f t="shared" si="146"/>
        <v>287</v>
      </c>
      <c r="D214" s="167">
        <f t="shared" si="146"/>
        <v>321</v>
      </c>
      <c r="E214" s="340">
        <f t="shared" si="146"/>
        <v>356</v>
      </c>
      <c r="F214" s="421"/>
      <c r="G214" s="221"/>
      <c r="H214" s="221"/>
      <c r="I214" s="221"/>
      <c r="J214" s="221"/>
      <c r="K214" s="221"/>
      <c r="L214" s="221"/>
      <c r="M214" s="221"/>
      <c r="N214" s="221"/>
    </row>
    <row r="215" spans="1:14" hidden="1" outlineLevel="1">
      <c r="A215">
        <v>3</v>
      </c>
      <c r="B215" t="s">
        <v>1109</v>
      </c>
      <c r="C215" s="339">
        <f t="shared" si="146"/>
        <v>287</v>
      </c>
      <c r="D215" s="167">
        <f t="shared" si="146"/>
        <v>321</v>
      </c>
      <c r="E215" s="340">
        <f t="shared" si="146"/>
        <v>356</v>
      </c>
      <c r="F215" s="421"/>
      <c r="G215" s="221"/>
      <c r="H215" s="221"/>
      <c r="I215" s="221"/>
      <c r="J215" s="221"/>
      <c r="K215" s="221"/>
      <c r="L215" s="221"/>
      <c r="M215" s="221"/>
      <c r="N215" s="221"/>
    </row>
    <row r="216" spans="1:14" hidden="1" outlineLevel="1">
      <c r="A216">
        <v>4</v>
      </c>
      <c r="B216" t="s">
        <v>935</v>
      </c>
      <c r="C216" s="339">
        <f t="shared" si="146"/>
        <v>287</v>
      </c>
      <c r="D216" s="167">
        <f t="shared" si="146"/>
        <v>321</v>
      </c>
      <c r="E216" s="340">
        <f t="shared" si="146"/>
        <v>356</v>
      </c>
      <c r="F216" s="421"/>
      <c r="G216" s="221"/>
      <c r="H216" s="221"/>
      <c r="I216" s="221"/>
      <c r="J216" s="221"/>
      <c r="K216" s="221"/>
      <c r="L216" s="221"/>
      <c r="M216" s="221"/>
      <c r="N216" s="221"/>
    </row>
    <row r="217" spans="1:14" hidden="1" outlineLevel="1">
      <c r="A217">
        <v>5</v>
      </c>
      <c r="B217" t="s">
        <v>960</v>
      </c>
      <c r="C217" s="339">
        <f t="shared" ref="C217" si="147">C$212+CHOOSE(d.Region,F217,I217,L217)</f>
        <v>287</v>
      </c>
      <c r="D217" s="167">
        <f t="shared" ref="D217" si="148">D$212+CHOOSE(d.Region,G217,J217,M217)</f>
        <v>321</v>
      </c>
      <c r="E217" s="340">
        <f t="shared" ref="E217" si="149">E$212+CHOOSE(d.Region,H217,K217,N217)</f>
        <v>356</v>
      </c>
      <c r="F217" s="421"/>
      <c r="G217" s="221"/>
      <c r="H217" s="221"/>
      <c r="I217" s="221"/>
      <c r="J217" s="221"/>
      <c r="K217" s="221"/>
      <c r="L217" s="221"/>
      <c r="M217" s="221"/>
      <c r="N217" s="221"/>
    </row>
    <row r="218" spans="1:14" hidden="1" outlineLevel="1">
      <c r="A218">
        <v>6</v>
      </c>
      <c r="B218" t="s">
        <v>1496</v>
      </c>
      <c r="C218" s="341">
        <f t="shared" si="146"/>
        <v>287</v>
      </c>
      <c r="D218" s="342">
        <f t="shared" si="146"/>
        <v>321</v>
      </c>
      <c r="E218" s="343">
        <f t="shared" si="146"/>
        <v>356</v>
      </c>
      <c r="F218" s="472">
        <f>F213</f>
        <v>0</v>
      </c>
      <c r="G218" s="472">
        <f t="shared" ref="G218:N218" si="150">G213</f>
        <v>0</v>
      </c>
      <c r="H218" s="472">
        <f t="shared" si="150"/>
        <v>0</v>
      </c>
      <c r="I218" s="472">
        <f t="shared" si="150"/>
        <v>0</v>
      </c>
      <c r="J218" s="472">
        <f t="shared" si="150"/>
        <v>0</v>
      </c>
      <c r="K218" s="472">
        <f t="shared" si="150"/>
        <v>0</v>
      </c>
      <c r="L218" s="472">
        <f t="shared" si="150"/>
        <v>0</v>
      </c>
      <c r="M218" s="472">
        <f t="shared" si="150"/>
        <v>0</v>
      </c>
      <c r="N218" s="472">
        <f t="shared" si="150"/>
        <v>0</v>
      </c>
    </row>
    <row r="219" spans="1:14" hidden="1" outlineLevel="1"/>
    <row r="221" spans="1:14" collapsed="1">
      <c r="A221" s="184" t="s">
        <v>1048</v>
      </c>
      <c r="B221" s="167"/>
      <c r="C221" s="167"/>
      <c r="D221" s="167"/>
      <c r="E221" s="167"/>
      <c r="F221" s="167"/>
      <c r="G221" s="167"/>
      <c r="H221" s="167"/>
      <c r="I221" s="167"/>
      <c r="J221" s="167"/>
      <c r="K221" s="167"/>
      <c r="L221" s="167"/>
      <c r="M221" s="167"/>
      <c r="N221" s="167"/>
    </row>
    <row r="222" spans="1:14" hidden="1" outlineLevel="1">
      <c r="A222" s="167"/>
      <c r="B222" s="167"/>
      <c r="C222" s="167">
        <v>1</v>
      </c>
      <c r="D222" s="167">
        <v>2</v>
      </c>
      <c r="E222" s="167">
        <v>3</v>
      </c>
      <c r="F222" s="172" t="s">
        <v>936</v>
      </c>
      <c r="G222" s="172"/>
      <c r="H222" s="172"/>
      <c r="I222" s="172" t="s">
        <v>1816</v>
      </c>
      <c r="J222" s="172"/>
      <c r="K222" s="172"/>
      <c r="L222" s="172" t="s">
        <v>1817</v>
      </c>
      <c r="M222" s="172"/>
      <c r="N222" s="172"/>
    </row>
    <row r="223" spans="1:14" hidden="1" outlineLevel="1">
      <c r="A223" s="167"/>
      <c r="B223" s="167"/>
      <c r="C223" s="175" t="s">
        <v>954</v>
      </c>
      <c r="D223" s="175" t="s">
        <v>955</v>
      </c>
      <c r="E223" s="175" t="s">
        <v>956</v>
      </c>
      <c r="F223" s="175" t="s">
        <v>954</v>
      </c>
      <c r="G223" s="175" t="s">
        <v>955</v>
      </c>
      <c r="H223" s="175" t="s">
        <v>956</v>
      </c>
      <c r="I223" s="175" t="s">
        <v>954</v>
      </c>
      <c r="J223" s="175" t="s">
        <v>955</v>
      </c>
      <c r="K223" s="175" t="s">
        <v>956</v>
      </c>
      <c r="L223" s="175" t="s">
        <v>954</v>
      </c>
      <c r="M223" s="175" t="s">
        <v>955</v>
      </c>
      <c r="N223" s="175" t="s">
        <v>956</v>
      </c>
    </row>
    <row r="224" spans="1:14" ht="57.75" hidden="1" outlineLevel="1">
      <c r="A224" s="167"/>
      <c r="B224" s="167"/>
      <c r="C224" s="168" t="s">
        <v>804</v>
      </c>
      <c r="D224" s="168" t="s">
        <v>1249</v>
      </c>
      <c r="E224" s="168" t="s">
        <v>1249</v>
      </c>
      <c r="F224" s="167" t="s">
        <v>1249</v>
      </c>
      <c r="G224" s="167"/>
      <c r="H224" s="167"/>
      <c r="I224" s="167"/>
      <c r="J224" s="167"/>
      <c r="K224" s="167"/>
      <c r="L224" s="167"/>
      <c r="M224" s="167"/>
      <c r="N224" s="167"/>
    </row>
    <row r="225" spans="1:64" hidden="1" outlineLevel="1">
      <c r="A225" s="167">
        <v>1</v>
      </c>
      <c r="B225" s="167" t="s">
        <v>1049</v>
      </c>
      <c r="C225" s="220">
        <f t="shared" ref="C225:E227" si="151">INDEX($F225:$N225,$222:$222+(d.Region-1)*3)</f>
        <v>0</v>
      </c>
      <c r="D225" s="220">
        <f t="shared" si="151"/>
        <v>0</v>
      </c>
      <c r="E225" s="220">
        <f t="shared" si="151"/>
        <v>0</v>
      </c>
      <c r="F225" s="221">
        <v>0</v>
      </c>
      <c r="G225" s="221">
        <v>0</v>
      </c>
      <c r="H225" s="221">
        <v>0</v>
      </c>
      <c r="I225" s="221">
        <v>0</v>
      </c>
      <c r="J225" s="221">
        <v>0</v>
      </c>
      <c r="K225" s="221">
        <v>0</v>
      </c>
      <c r="L225" s="221">
        <v>0</v>
      </c>
      <c r="M225" s="221">
        <v>0</v>
      </c>
      <c r="N225" s="221">
        <v>0</v>
      </c>
    </row>
    <row r="226" spans="1:64" hidden="1" outlineLevel="1">
      <c r="A226" s="167">
        <v>2</v>
      </c>
      <c r="B226" s="167" t="s">
        <v>377</v>
      </c>
      <c r="C226" s="220">
        <f t="shared" si="151"/>
        <v>0.25</v>
      </c>
      <c r="D226" s="220">
        <f t="shared" si="151"/>
        <v>0.25</v>
      </c>
      <c r="E226" s="220">
        <f t="shared" si="151"/>
        <v>0.25</v>
      </c>
      <c r="F226" s="221">
        <v>0.25</v>
      </c>
      <c r="G226" s="221">
        <v>0.25</v>
      </c>
      <c r="H226" s="221">
        <v>0.25</v>
      </c>
      <c r="I226" s="221">
        <v>0.25</v>
      </c>
      <c r="J226" s="221">
        <v>0.25</v>
      </c>
      <c r="K226" s="221">
        <v>0.25</v>
      </c>
      <c r="L226" s="221">
        <v>0.25</v>
      </c>
      <c r="M226" s="221">
        <v>0.25</v>
      </c>
      <c r="N226" s="221">
        <v>0.25</v>
      </c>
    </row>
    <row r="227" spans="1:64" hidden="1" outlineLevel="1">
      <c r="A227" s="167">
        <v>3</v>
      </c>
      <c r="B227" s="167" t="s">
        <v>1050</v>
      </c>
      <c r="C227" s="220">
        <f t="shared" si="151"/>
        <v>0.5</v>
      </c>
      <c r="D227" s="220">
        <f t="shared" si="151"/>
        <v>0.5</v>
      </c>
      <c r="E227" s="220">
        <f t="shared" si="151"/>
        <v>0.5</v>
      </c>
      <c r="F227" s="221">
        <v>0.5</v>
      </c>
      <c r="G227" s="221">
        <v>0.5</v>
      </c>
      <c r="H227" s="221">
        <v>0.5</v>
      </c>
      <c r="I227" s="221">
        <v>0.5</v>
      </c>
      <c r="J227" s="221">
        <v>0.5</v>
      </c>
      <c r="K227" s="221">
        <v>0.5</v>
      </c>
      <c r="L227" s="221">
        <v>0.5</v>
      </c>
      <c r="M227" s="221">
        <v>0.5</v>
      </c>
      <c r="N227" s="221">
        <v>0.5</v>
      </c>
    </row>
    <row r="229" spans="1:64">
      <c r="C229">
        <v>1</v>
      </c>
      <c r="D229">
        <f>+C229+1</f>
        <v>2</v>
      </c>
      <c r="E229">
        <f t="shared" ref="E229:BK229" si="152">+D229+1</f>
        <v>3</v>
      </c>
      <c r="F229">
        <f t="shared" si="152"/>
        <v>4</v>
      </c>
      <c r="G229">
        <f t="shared" si="152"/>
        <v>5</v>
      </c>
      <c r="H229">
        <f t="shared" si="152"/>
        <v>6</v>
      </c>
      <c r="I229">
        <f t="shared" si="152"/>
        <v>7</v>
      </c>
      <c r="J229">
        <f t="shared" si="152"/>
        <v>8</v>
      </c>
      <c r="K229">
        <f t="shared" si="152"/>
        <v>9</v>
      </c>
      <c r="L229">
        <f t="shared" si="152"/>
        <v>10</v>
      </c>
      <c r="M229">
        <f t="shared" si="152"/>
        <v>11</v>
      </c>
      <c r="N229">
        <f t="shared" si="152"/>
        <v>12</v>
      </c>
      <c r="O229">
        <f t="shared" si="152"/>
        <v>13</v>
      </c>
      <c r="P229">
        <f t="shared" si="152"/>
        <v>14</v>
      </c>
      <c r="Q229">
        <f t="shared" si="152"/>
        <v>15</v>
      </c>
      <c r="R229">
        <f t="shared" si="152"/>
        <v>16</v>
      </c>
      <c r="S229">
        <f t="shared" si="152"/>
        <v>17</v>
      </c>
      <c r="T229">
        <f t="shared" si="152"/>
        <v>18</v>
      </c>
      <c r="U229">
        <f t="shared" si="152"/>
        <v>19</v>
      </c>
      <c r="V229">
        <f t="shared" si="152"/>
        <v>20</v>
      </c>
      <c r="W229">
        <f t="shared" si="152"/>
        <v>21</v>
      </c>
      <c r="X229">
        <f t="shared" si="152"/>
        <v>22</v>
      </c>
      <c r="Y229">
        <f t="shared" si="152"/>
        <v>23</v>
      </c>
      <c r="Z229">
        <f t="shared" si="152"/>
        <v>24</v>
      </c>
      <c r="AA229">
        <f t="shared" si="152"/>
        <v>25</v>
      </c>
      <c r="AB229">
        <f t="shared" si="152"/>
        <v>26</v>
      </c>
      <c r="AC229">
        <f t="shared" si="152"/>
        <v>27</v>
      </c>
      <c r="AD229">
        <f t="shared" si="152"/>
        <v>28</v>
      </c>
      <c r="AE229">
        <f t="shared" si="152"/>
        <v>29</v>
      </c>
      <c r="AF229">
        <f t="shared" si="152"/>
        <v>30</v>
      </c>
      <c r="AG229">
        <f t="shared" si="152"/>
        <v>31</v>
      </c>
      <c r="AH229">
        <f t="shared" si="152"/>
        <v>32</v>
      </c>
      <c r="AI229">
        <f t="shared" si="152"/>
        <v>33</v>
      </c>
      <c r="AJ229">
        <f t="shared" si="152"/>
        <v>34</v>
      </c>
      <c r="AK229">
        <f t="shared" si="152"/>
        <v>35</v>
      </c>
      <c r="AL229">
        <f t="shared" si="152"/>
        <v>36</v>
      </c>
      <c r="AM229">
        <f t="shared" si="152"/>
        <v>37</v>
      </c>
      <c r="AN229">
        <f t="shared" si="152"/>
        <v>38</v>
      </c>
      <c r="AO229">
        <f t="shared" si="152"/>
        <v>39</v>
      </c>
      <c r="AP229">
        <f t="shared" si="152"/>
        <v>40</v>
      </c>
      <c r="AQ229">
        <f t="shared" si="152"/>
        <v>41</v>
      </c>
      <c r="AR229">
        <f t="shared" si="152"/>
        <v>42</v>
      </c>
      <c r="AS229">
        <f t="shared" si="152"/>
        <v>43</v>
      </c>
      <c r="AT229">
        <f t="shared" si="152"/>
        <v>44</v>
      </c>
      <c r="AU229">
        <f t="shared" si="152"/>
        <v>45</v>
      </c>
      <c r="AV229">
        <f t="shared" si="152"/>
        <v>46</v>
      </c>
      <c r="AW229">
        <f t="shared" si="152"/>
        <v>47</v>
      </c>
      <c r="AX229">
        <f t="shared" si="152"/>
        <v>48</v>
      </c>
      <c r="AY229">
        <f t="shared" si="152"/>
        <v>49</v>
      </c>
      <c r="AZ229">
        <f t="shared" si="152"/>
        <v>50</v>
      </c>
      <c r="BA229">
        <f t="shared" si="152"/>
        <v>51</v>
      </c>
      <c r="BB229">
        <f t="shared" si="152"/>
        <v>52</v>
      </c>
      <c r="BC229">
        <f t="shared" si="152"/>
        <v>53</v>
      </c>
      <c r="BD229">
        <f t="shared" si="152"/>
        <v>54</v>
      </c>
      <c r="BE229">
        <f t="shared" si="152"/>
        <v>55</v>
      </c>
      <c r="BF229">
        <f t="shared" si="152"/>
        <v>56</v>
      </c>
      <c r="BG229">
        <f t="shared" si="152"/>
        <v>57</v>
      </c>
      <c r="BH229">
        <f t="shared" si="152"/>
        <v>58</v>
      </c>
      <c r="BI229">
        <f t="shared" si="152"/>
        <v>59</v>
      </c>
      <c r="BJ229">
        <f t="shared" si="152"/>
        <v>60</v>
      </c>
      <c r="BK229">
        <f t="shared" si="152"/>
        <v>61</v>
      </c>
    </row>
    <row r="230" spans="1:64">
      <c r="A230" s="16" t="s">
        <v>1654</v>
      </c>
    </row>
    <row r="231" spans="1:64" outlineLevel="1">
      <c r="B231" t="s">
        <v>943</v>
      </c>
      <c r="C231">
        <v>1</v>
      </c>
      <c r="D231">
        <f>C231</f>
        <v>1</v>
      </c>
      <c r="E231">
        <f>D231</f>
        <v>1</v>
      </c>
      <c r="F231">
        <f>D231</f>
        <v>1</v>
      </c>
      <c r="G231">
        <f t="shared" ref="G231" si="153">F231</f>
        <v>1</v>
      </c>
      <c r="H231">
        <v>1</v>
      </c>
      <c r="I231">
        <f>C231+1</f>
        <v>2</v>
      </c>
      <c r="J231">
        <f>I231</f>
        <v>2</v>
      </c>
      <c r="K231">
        <f>J231</f>
        <v>2</v>
      </c>
      <c r="L231">
        <f>J231</f>
        <v>2</v>
      </c>
      <c r="M231">
        <f t="shared" ref="M231" si="154">L231</f>
        <v>2</v>
      </c>
      <c r="N231">
        <v>2</v>
      </c>
      <c r="O231">
        <f>I231+1</f>
        <v>3</v>
      </c>
      <c r="P231">
        <f t="shared" ref="P231:Y231" si="155">O231</f>
        <v>3</v>
      </c>
      <c r="Q231">
        <f t="shared" si="155"/>
        <v>3</v>
      </c>
      <c r="R231">
        <f>P231</f>
        <v>3</v>
      </c>
      <c r="S231">
        <f t="shared" si="155"/>
        <v>3</v>
      </c>
      <c r="T231">
        <v>3</v>
      </c>
      <c r="U231">
        <f>O231+1</f>
        <v>4</v>
      </c>
      <c r="V231">
        <f t="shared" ref="V231:W231" si="156">U231</f>
        <v>4</v>
      </c>
      <c r="W231">
        <f t="shared" si="156"/>
        <v>4</v>
      </c>
      <c r="X231">
        <f>V231</f>
        <v>4</v>
      </c>
      <c r="Y231">
        <f t="shared" si="15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1727</v>
      </c>
      <c r="C232" t="s">
        <v>1728</v>
      </c>
      <c r="D232" t="s">
        <v>1729</v>
      </c>
      <c r="E232" t="s">
        <v>1077</v>
      </c>
      <c r="F232" t="s">
        <v>1780</v>
      </c>
      <c r="G232" t="s">
        <v>1731</v>
      </c>
      <c r="H232" t="s">
        <v>1736</v>
      </c>
      <c r="I232" t="s">
        <v>1728</v>
      </c>
      <c r="J232" t="s">
        <v>1729</v>
      </c>
      <c r="K232" t="s">
        <v>1730</v>
      </c>
      <c r="L232" t="s">
        <v>1077</v>
      </c>
      <c r="M232" t="s">
        <v>1731</v>
      </c>
      <c r="N232" t="s">
        <v>1736</v>
      </c>
      <c r="O232" t="s">
        <v>1728</v>
      </c>
      <c r="P232" t="s">
        <v>1729</v>
      </c>
      <c r="Q232" t="s">
        <v>1730</v>
      </c>
      <c r="R232" t="s">
        <v>1077</v>
      </c>
      <c r="S232" t="s">
        <v>1731</v>
      </c>
      <c r="T232" t="s">
        <v>1736</v>
      </c>
      <c r="U232" t="s">
        <v>1728</v>
      </c>
      <c r="V232" t="s">
        <v>1729</v>
      </c>
      <c r="W232" t="s">
        <v>1730</v>
      </c>
      <c r="X232" t="s">
        <v>1077</v>
      </c>
      <c r="Y232" t="s">
        <v>1731</v>
      </c>
      <c r="Z232" t="s">
        <v>1736</v>
      </c>
      <c r="AA232" t="s">
        <v>1728</v>
      </c>
      <c r="AB232" t="s">
        <v>1729</v>
      </c>
      <c r="AC232" t="s">
        <v>1730</v>
      </c>
      <c r="AD232" t="s">
        <v>1077</v>
      </c>
      <c r="AE232" t="s">
        <v>1731</v>
      </c>
      <c r="AF232" t="s">
        <v>1736</v>
      </c>
      <c r="AG232" t="s">
        <v>1728</v>
      </c>
      <c r="AH232" t="s">
        <v>1729</v>
      </c>
      <c r="AI232" t="s">
        <v>1730</v>
      </c>
      <c r="AJ232" t="s">
        <v>1077</v>
      </c>
      <c r="AK232" t="s">
        <v>1731</v>
      </c>
      <c r="AL232" t="s">
        <v>1736</v>
      </c>
      <c r="AM232" t="s">
        <v>1737</v>
      </c>
      <c r="AN232" t="s">
        <v>1077</v>
      </c>
      <c r="AO232" t="s">
        <v>935</v>
      </c>
      <c r="AP232" t="s">
        <v>1738</v>
      </c>
      <c r="AQ232" t="s">
        <v>1728</v>
      </c>
      <c r="AR232" t="s">
        <v>1741</v>
      </c>
      <c r="AS232" t="s">
        <v>1077</v>
      </c>
      <c r="AT232" t="s">
        <v>935</v>
      </c>
      <c r="AU232" t="s">
        <v>1742</v>
      </c>
      <c r="AV232" t="s">
        <v>1728</v>
      </c>
      <c r="AW232" t="s">
        <v>1743</v>
      </c>
      <c r="AX232" t="s">
        <v>1077</v>
      </c>
      <c r="AY232" t="s">
        <v>935</v>
      </c>
      <c r="AZ232" t="s">
        <v>1744</v>
      </c>
      <c r="BA232" t="s">
        <v>1728</v>
      </c>
      <c r="BB232" t="s">
        <v>1745</v>
      </c>
      <c r="BC232" t="s">
        <v>1077</v>
      </c>
      <c r="BD232" t="s">
        <v>935</v>
      </c>
      <c r="BE232" t="s">
        <v>1746</v>
      </c>
      <c r="BF232" t="s">
        <v>1728</v>
      </c>
      <c r="BG232" t="s">
        <v>1747</v>
      </c>
      <c r="BH232" t="s">
        <v>1077</v>
      </c>
      <c r="BI232" t="s">
        <v>935</v>
      </c>
      <c r="BJ232" t="s">
        <v>1748</v>
      </c>
      <c r="BK232" t="s">
        <v>1728</v>
      </c>
    </row>
    <row r="233" spans="1:64" outlineLevel="1">
      <c r="B233" t="s">
        <v>1732</v>
      </c>
      <c r="C233" t="s">
        <v>944</v>
      </c>
      <c r="D233" t="s">
        <v>945</v>
      </c>
      <c r="E233" t="s">
        <v>1733</v>
      </c>
      <c r="F233" t="s">
        <v>1740</v>
      </c>
      <c r="G233" t="s">
        <v>1734</v>
      </c>
      <c r="H233" t="s">
        <v>1735</v>
      </c>
      <c r="I233" t="s">
        <v>944</v>
      </c>
      <c r="J233" t="s">
        <v>1729</v>
      </c>
      <c r="K233" t="s">
        <v>946</v>
      </c>
      <c r="L233" t="s">
        <v>1733</v>
      </c>
      <c r="M233" t="s">
        <v>1734</v>
      </c>
      <c r="N233" t="s">
        <v>1735</v>
      </c>
      <c r="O233" t="s">
        <v>944</v>
      </c>
      <c r="P233" t="s">
        <v>1729</v>
      </c>
      <c r="Q233" t="s">
        <v>946</v>
      </c>
      <c r="R233" t="s">
        <v>1733</v>
      </c>
      <c r="S233" t="s">
        <v>1734</v>
      </c>
      <c r="T233" t="s">
        <v>1735</v>
      </c>
      <c r="U233" t="s">
        <v>944</v>
      </c>
      <c r="V233" t="s">
        <v>1729</v>
      </c>
      <c r="W233" t="s">
        <v>946</v>
      </c>
      <c r="X233" t="s">
        <v>1733</v>
      </c>
      <c r="Y233" t="s">
        <v>1734</v>
      </c>
      <c r="Z233" t="s">
        <v>1735</v>
      </c>
      <c r="AA233" t="s">
        <v>944</v>
      </c>
      <c r="AB233" t="s">
        <v>1729</v>
      </c>
      <c r="AC233" t="s">
        <v>946</v>
      </c>
      <c r="AD233" t="s">
        <v>1733</v>
      </c>
      <c r="AE233" t="s">
        <v>1734</v>
      </c>
      <c r="AF233" t="s">
        <v>1735</v>
      </c>
      <c r="AG233" t="s">
        <v>944</v>
      </c>
      <c r="AH233" t="s">
        <v>1729</v>
      </c>
      <c r="AI233" t="s">
        <v>946</v>
      </c>
      <c r="AJ233" t="s">
        <v>1733</v>
      </c>
      <c r="AK233" t="s">
        <v>1734</v>
      </c>
      <c r="AL233" t="s">
        <v>1735</v>
      </c>
      <c r="AM233" t="s">
        <v>1110</v>
      </c>
      <c r="AN233" t="s">
        <v>1739</v>
      </c>
      <c r="AO233" t="s">
        <v>1740</v>
      </c>
      <c r="AP233" t="s">
        <v>1734</v>
      </c>
      <c r="AQ233" t="s">
        <v>944</v>
      </c>
      <c r="AR233" t="s">
        <v>1110</v>
      </c>
      <c r="AS233" t="s">
        <v>1739</v>
      </c>
      <c r="AT233" t="s">
        <v>1740</v>
      </c>
      <c r="AU233" t="s">
        <v>1734</v>
      </c>
      <c r="AV233" t="s">
        <v>944</v>
      </c>
      <c r="AW233" t="s">
        <v>1110</v>
      </c>
      <c r="AX233" t="s">
        <v>1739</v>
      </c>
      <c r="AY233" t="s">
        <v>1740</v>
      </c>
      <c r="AZ233" t="s">
        <v>1734</v>
      </c>
      <c r="BA233" t="s">
        <v>944</v>
      </c>
      <c r="BB233" t="s">
        <v>1110</v>
      </c>
      <c r="BC233" t="s">
        <v>1739</v>
      </c>
      <c r="BD233" t="s">
        <v>1740</v>
      </c>
      <c r="BE233" t="s">
        <v>1734</v>
      </c>
      <c r="BF233" t="s">
        <v>944</v>
      </c>
      <c r="BG233" t="s">
        <v>1110</v>
      </c>
      <c r="BH233" t="s">
        <v>1739</v>
      </c>
      <c r="BI233" t="s">
        <v>1740</v>
      </c>
      <c r="BJ233" t="s">
        <v>1734</v>
      </c>
      <c r="BK233" t="s">
        <v>944</v>
      </c>
    </row>
    <row r="234" spans="1:64" outlineLevel="1">
      <c r="B234" t="s">
        <v>1132</v>
      </c>
      <c r="C234">
        <v>1</v>
      </c>
      <c r="D234">
        <v>2</v>
      </c>
      <c r="E234">
        <v>4</v>
      </c>
      <c r="F234">
        <v>5</v>
      </c>
      <c r="G234">
        <v>6</v>
      </c>
      <c r="H234">
        <v>7</v>
      </c>
      <c r="I234">
        <f>C234</f>
        <v>1</v>
      </c>
      <c r="J234">
        <f t="shared" ref="J234:AK234" si="157">D234</f>
        <v>2</v>
      </c>
      <c r="K234">
        <f t="shared" si="157"/>
        <v>4</v>
      </c>
      <c r="L234">
        <f t="shared" si="157"/>
        <v>5</v>
      </c>
      <c r="M234">
        <f t="shared" si="157"/>
        <v>6</v>
      </c>
      <c r="N234">
        <f>H234</f>
        <v>7</v>
      </c>
      <c r="O234">
        <f t="shared" si="157"/>
        <v>1</v>
      </c>
      <c r="P234">
        <f t="shared" si="157"/>
        <v>2</v>
      </c>
      <c r="Q234">
        <f t="shared" si="157"/>
        <v>4</v>
      </c>
      <c r="R234">
        <f t="shared" si="157"/>
        <v>5</v>
      </c>
      <c r="S234">
        <f t="shared" si="157"/>
        <v>6</v>
      </c>
      <c r="T234">
        <f>N234</f>
        <v>7</v>
      </c>
      <c r="U234">
        <f t="shared" si="157"/>
        <v>1</v>
      </c>
      <c r="V234">
        <f t="shared" si="157"/>
        <v>2</v>
      </c>
      <c r="W234">
        <f t="shared" si="157"/>
        <v>4</v>
      </c>
      <c r="X234">
        <f t="shared" si="157"/>
        <v>5</v>
      </c>
      <c r="Y234">
        <f t="shared" si="157"/>
        <v>6</v>
      </c>
      <c r="Z234">
        <f>T234</f>
        <v>7</v>
      </c>
      <c r="AA234">
        <f t="shared" si="157"/>
        <v>1</v>
      </c>
      <c r="AB234">
        <f t="shared" si="157"/>
        <v>2</v>
      </c>
      <c r="AC234">
        <f t="shared" si="157"/>
        <v>4</v>
      </c>
      <c r="AD234">
        <f t="shared" si="157"/>
        <v>5</v>
      </c>
      <c r="AE234">
        <f t="shared" si="157"/>
        <v>6</v>
      </c>
      <c r="AF234">
        <f>Z234</f>
        <v>7</v>
      </c>
      <c r="AG234">
        <f t="shared" si="157"/>
        <v>1</v>
      </c>
      <c r="AH234">
        <f t="shared" si="157"/>
        <v>2</v>
      </c>
      <c r="AI234">
        <f t="shared" si="157"/>
        <v>4</v>
      </c>
      <c r="AJ234">
        <f t="shared" si="157"/>
        <v>5</v>
      </c>
      <c r="AK234">
        <f t="shared" si="157"/>
        <v>6</v>
      </c>
      <c r="AL234">
        <f>AF234</f>
        <v>7</v>
      </c>
      <c r="AM234">
        <v>8</v>
      </c>
      <c r="AN234">
        <f t="shared" ref="AN234:AV234" si="158">AM234+1</f>
        <v>9</v>
      </c>
      <c r="AO234">
        <f t="shared" si="158"/>
        <v>10</v>
      </c>
      <c r="AP234">
        <f t="shared" si="158"/>
        <v>11</v>
      </c>
      <c r="AQ234">
        <f t="shared" si="158"/>
        <v>12</v>
      </c>
      <c r="AR234">
        <f t="shared" si="158"/>
        <v>13</v>
      </c>
      <c r="AS234">
        <f t="shared" si="158"/>
        <v>14</v>
      </c>
      <c r="AT234">
        <f t="shared" si="158"/>
        <v>15</v>
      </c>
      <c r="AU234">
        <f t="shared" si="158"/>
        <v>16</v>
      </c>
      <c r="AV234">
        <f t="shared" si="158"/>
        <v>17</v>
      </c>
      <c r="AW234">
        <f t="shared" ref="AW234:BK234" si="159">AV234+1</f>
        <v>18</v>
      </c>
      <c r="AX234">
        <f t="shared" si="159"/>
        <v>19</v>
      </c>
      <c r="AY234">
        <f t="shared" si="159"/>
        <v>20</v>
      </c>
      <c r="AZ234">
        <f t="shared" si="159"/>
        <v>21</v>
      </c>
      <c r="BA234">
        <f t="shared" si="159"/>
        <v>22</v>
      </c>
      <c r="BB234">
        <f t="shared" si="159"/>
        <v>23</v>
      </c>
      <c r="BC234">
        <f t="shared" si="159"/>
        <v>24</v>
      </c>
      <c r="BD234">
        <f t="shared" si="159"/>
        <v>25</v>
      </c>
      <c r="BE234">
        <f t="shared" si="159"/>
        <v>26</v>
      </c>
      <c r="BF234">
        <f t="shared" si="159"/>
        <v>27</v>
      </c>
      <c r="BG234">
        <f t="shared" si="159"/>
        <v>28</v>
      </c>
      <c r="BH234">
        <f t="shared" si="159"/>
        <v>29</v>
      </c>
      <c r="BI234">
        <f t="shared" si="159"/>
        <v>30</v>
      </c>
      <c r="BJ234">
        <f t="shared" si="159"/>
        <v>31</v>
      </c>
      <c r="BK234">
        <f t="shared" si="159"/>
        <v>32</v>
      </c>
    </row>
    <row r="235" spans="1:64" outlineLevel="1">
      <c r="B235" t="s">
        <v>958</v>
      </c>
      <c r="C235" s="140">
        <f t="shared" ref="C235:H235" si="160">INDEX(i.Periods,C$234,1+d.TOL+(C$231-1)*3)</f>
        <v>33</v>
      </c>
      <c r="D235" s="140">
        <f t="shared" si="160"/>
        <v>49</v>
      </c>
      <c r="E235" s="140">
        <f t="shared" si="160"/>
        <v>62</v>
      </c>
      <c r="F235" s="140">
        <f t="shared" si="160"/>
        <v>69</v>
      </c>
      <c r="G235" s="140">
        <f t="shared" si="160"/>
        <v>76</v>
      </c>
      <c r="H235" s="140">
        <f t="shared" si="160"/>
        <v>84</v>
      </c>
      <c r="I235" s="140">
        <f t="shared" ref="I235:AK235" si="161">INDEX(i.Periods,I$234,1+d.TOL+(I$231-1)*3)</f>
        <v>33</v>
      </c>
      <c r="J235" s="140">
        <f t="shared" si="161"/>
        <v>51</v>
      </c>
      <c r="K235" s="140">
        <f t="shared" si="161"/>
        <v>64</v>
      </c>
      <c r="L235" s="140">
        <f t="shared" si="161"/>
        <v>71</v>
      </c>
      <c r="M235" s="140">
        <f t="shared" si="161"/>
        <v>78</v>
      </c>
      <c r="N235" s="140">
        <f t="shared" si="161"/>
        <v>86</v>
      </c>
      <c r="O235" s="140">
        <f t="shared" si="161"/>
        <v>33</v>
      </c>
      <c r="P235" s="140">
        <f t="shared" si="161"/>
        <v>54</v>
      </c>
      <c r="Q235" s="140">
        <f t="shared" si="161"/>
        <v>67</v>
      </c>
      <c r="R235" s="140">
        <f t="shared" si="161"/>
        <v>74</v>
      </c>
      <c r="S235" s="140">
        <f t="shared" si="161"/>
        <v>81</v>
      </c>
      <c r="T235" s="140">
        <f t="shared" si="161"/>
        <v>89</v>
      </c>
      <c r="U235" s="140">
        <f t="shared" si="161"/>
        <v>33</v>
      </c>
      <c r="V235" s="140">
        <f t="shared" si="161"/>
        <v>56</v>
      </c>
      <c r="W235" s="140">
        <f t="shared" si="161"/>
        <v>69</v>
      </c>
      <c r="X235" s="140">
        <f t="shared" si="161"/>
        <v>76</v>
      </c>
      <c r="Y235" s="140">
        <f t="shared" si="161"/>
        <v>83</v>
      </c>
      <c r="Z235" s="140">
        <f t="shared" si="161"/>
        <v>91</v>
      </c>
      <c r="AA235" s="140">
        <f t="shared" si="161"/>
        <v>33</v>
      </c>
      <c r="AB235" s="140">
        <f t="shared" si="161"/>
        <v>58</v>
      </c>
      <c r="AC235" s="140">
        <f t="shared" si="161"/>
        <v>71</v>
      </c>
      <c r="AD235" s="140">
        <f t="shared" si="161"/>
        <v>78</v>
      </c>
      <c r="AE235" s="140">
        <f t="shared" si="161"/>
        <v>85</v>
      </c>
      <c r="AF235" s="140">
        <f t="shared" si="161"/>
        <v>93</v>
      </c>
      <c r="AG235" s="140">
        <f t="shared" si="161"/>
        <v>33</v>
      </c>
      <c r="AH235" s="140">
        <f t="shared" si="161"/>
        <v>49</v>
      </c>
      <c r="AI235" s="140">
        <f t="shared" si="161"/>
        <v>62</v>
      </c>
      <c r="AJ235" s="140">
        <f t="shared" si="161"/>
        <v>69</v>
      </c>
      <c r="AK235" s="140">
        <f t="shared" si="161"/>
        <v>76</v>
      </c>
      <c r="AL235" s="140">
        <f t="shared" ref="AL235:AQ235" si="162">INDEX(i.Periods,AL$234,1+d.TOL+(AL$231-1)*3)</f>
        <v>84</v>
      </c>
      <c r="AM235" s="140">
        <f t="shared" si="162"/>
        <v>102</v>
      </c>
      <c r="AN235" s="140">
        <f t="shared" si="162"/>
        <v>114</v>
      </c>
      <c r="AO235" s="140">
        <f t="shared" si="162"/>
        <v>121</v>
      </c>
      <c r="AP235" s="140">
        <f t="shared" si="162"/>
        <v>129</v>
      </c>
      <c r="AQ235" s="140">
        <f t="shared" si="162"/>
        <v>137</v>
      </c>
      <c r="AR235" s="140">
        <f t="shared" ref="AR235:BK235" si="163">INDEX(i.Periods,AR$234,1+d.TOL+(AR$231-1)*3)</f>
        <v>154</v>
      </c>
      <c r="AS235" s="140">
        <f t="shared" si="163"/>
        <v>167</v>
      </c>
      <c r="AT235" s="140">
        <f t="shared" si="163"/>
        <v>173</v>
      </c>
      <c r="AU235" s="140">
        <f t="shared" si="163"/>
        <v>181</v>
      </c>
      <c r="AV235" s="140">
        <f t="shared" si="163"/>
        <v>189</v>
      </c>
      <c r="AW235" s="140">
        <f t="shared" si="163"/>
        <v>206</v>
      </c>
      <c r="AX235" s="140">
        <f t="shared" si="163"/>
        <v>219</v>
      </c>
      <c r="AY235" s="140">
        <f t="shared" si="163"/>
        <v>225</v>
      </c>
      <c r="AZ235" s="140">
        <f t="shared" si="163"/>
        <v>233</v>
      </c>
      <c r="BA235" s="140">
        <f t="shared" si="163"/>
        <v>241</v>
      </c>
      <c r="BB235" s="140">
        <f t="shared" si="163"/>
        <v>258</v>
      </c>
      <c r="BC235" s="140">
        <f t="shared" si="163"/>
        <v>271</v>
      </c>
      <c r="BD235" s="140">
        <f t="shared" si="163"/>
        <v>277</v>
      </c>
      <c r="BE235" s="140">
        <f t="shared" si="163"/>
        <v>285</v>
      </c>
      <c r="BF235" s="140">
        <f t="shared" si="163"/>
        <v>293</v>
      </c>
      <c r="BG235" s="140">
        <f t="shared" si="163"/>
        <v>310</v>
      </c>
      <c r="BH235" s="140">
        <f t="shared" si="163"/>
        <v>323</v>
      </c>
      <c r="BI235" s="140">
        <f t="shared" si="163"/>
        <v>329</v>
      </c>
      <c r="BJ235" s="140">
        <f t="shared" si="163"/>
        <v>337</v>
      </c>
      <c r="BK235" s="140">
        <f t="shared" si="163"/>
        <v>345</v>
      </c>
    </row>
    <row r="236" spans="1:64" outlineLevel="1">
      <c r="B236" t="s">
        <v>961</v>
      </c>
      <c r="C236" s="537">
        <f t="shared" ref="C236:H236" si="164">INDEX(i.Periods,C$234+1,1+d.TOL+(C$231-1)*3)</f>
        <v>49</v>
      </c>
      <c r="D236" s="537">
        <f t="shared" si="164"/>
        <v>54</v>
      </c>
      <c r="E236" s="537">
        <f t="shared" si="164"/>
        <v>69</v>
      </c>
      <c r="F236" s="537">
        <f t="shared" si="164"/>
        <v>76</v>
      </c>
      <c r="G236" s="537">
        <f t="shared" si="164"/>
        <v>84</v>
      </c>
      <c r="H236" s="537">
        <f t="shared" si="164"/>
        <v>102</v>
      </c>
      <c r="I236" s="537">
        <f t="shared" ref="I236:AK236" si="165">INDEX(i.Periods,I$234+1,1+d.TOL+(I$231-1)*3)</f>
        <v>51</v>
      </c>
      <c r="J236" s="537">
        <f t="shared" si="165"/>
        <v>56</v>
      </c>
      <c r="K236" s="537">
        <f t="shared" si="165"/>
        <v>71</v>
      </c>
      <c r="L236" s="537">
        <f t="shared" si="165"/>
        <v>78</v>
      </c>
      <c r="M236" s="537">
        <f t="shared" si="165"/>
        <v>86</v>
      </c>
      <c r="N236" s="537">
        <f t="shared" si="165"/>
        <v>102</v>
      </c>
      <c r="O236" s="537">
        <f t="shared" si="165"/>
        <v>54</v>
      </c>
      <c r="P236" s="537">
        <f t="shared" si="165"/>
        <v>59</v>
      </c>
      <c r="Q236" s="537">
        <f t="shared" si="165"/>
        <v>74</v>
      </c>
      <c r="R236" s="537">
        <f t="shared" si="165"/>
        <v>81</v>
      </c>
      <c r="S236" s="537">
        <f t="shared" si="165"/>
        <v>89</v>
      </c>
      <c r="T236" s="537">
        <f t="shared" si="165"/>
        <v>102</v>
      </c>
      <c r="U236" s="537">
        <f t="shared" si="165"/>
        <v>56</v>
      </c>
      <c r="V236" s="537">
        <f t="shared" si="165"/>
        <v>61</v>
      </c>
      <c r="W236" s="537">
        <f t="shared" si="165"/>
        <v>76</v>
      </c>
      <c r="X236" s="537">
        <f t="shared" si="165"/>
        <v>83</v>
      </c>
      <c r="Y236" s="537">
        <f t="shared" si="165"/>
        <v>91</v>
      </c>
      <c r="Z236" s="537">
        <f t="shared" si="165"/>
        <v>102</v>
      </c>
      <c r="AA236" s="537">
        <f t="shared" si="165"/>
        <v>58</v>
      </c>
      <c r="AB236" s="537">
        <f t="shared" si="165"/>
        <v>63</v>
      </c>
      <c r="AC236" s="537">
        <f t="shared" si="165"/>
        <v>78</v>
      </c>
      <c r="AD236" s="537">
        <f t="shared" si="165"/>
        <v>85</v>
      </c>
      <c r="AE236" s="537">
        <f t="shared" si="165"/>
        <v>93</v>
      </c>
      <c r="AF236" s="537">
        <f t="shared" si="165"/>
        <v>102</v>
      </c>
      <c r="AG236" s="537">
        <f t="shared" si="165"/>
        <v>49</v>
      </c>
      <c r="AH236" s="537">
        <f t="shared" si="165"/>
        <v>54</v>
      </c>
      <c r="AI236" s="537">
        <f t="shared" si="165"/>
        <v>69</v>
      </c>
      <c r="AJ236" s="537">
        <f t="shared" si="165"/>
        <v>76</v>
      </c>
      <c r="AK236" s="537">
        <f t="shared" si="165"/>
        <v>84</v>
      </c>
      <c r="AL236" s="537">
        <f t="shared" ref="AL236:AQ236" si="166">INDEX(i.Periods,AL$234+1,1+d.TOL+(AL$231-1)*3)</f>
        <v>102</v>
      </c>
      <c r="AM236" s="537">
        <f t="shared" si="166"/>
        <v>114</v>
      </c>
      <c r="AN236" s="537">
        <f t="shared" si="166"/>
        <v>121</v>
      </c>
      <c r="AO236" s="537">
        <f t="shared" si="166"/>
        <v>129</v>
      </c>
      <c r="AP236" s="537">
        <f t="shared" si="166"/>
        <v>137</v>
      </c>
      <c r="AQ236" s="537">
        <f t="shared" si="166"/>
        <v>154</v>
      </c>
      <c r="AR236" s="537">
        <f t="shared" ref="AR236:BK236" si="167">INDEX(i.Periods,AR$234+1,1+d.TOL+(AR$231-1)*3)</f>
        <v>167</v>
      </c>
      <c r="AS236" s="537">
        <f t="shared" si="167"/>
        <v>173</v>
      </c>
      <c r="AT236" s="537">
        <f t="shared" si="167"/>
        <v>181</v>
      </c>
      <c r="AU236" s="537">
        <f t="shared" si="167"/>
        <v>189</v>
      </c>
      <c r="AV236" s="537">
        <f t="shared" si="167"/>
        <v>206</v>
      </c>
      <c r="AW236" s="537">
        <f t="shared" si="167"/>
        <v>219</v>
      </c>
      <c r="AX236" s="537">
        <f t="shared" si="167"/>
        <v>225</v>
      </c>
      <c r="AY236" s="537">
        <f t="shared" si="167"/>
        <v>233</v>
      </c>
      <c r="AZ236" s="537">
        <f t="shared" si="167"/>
        <v>241</v>
      </c>
      <c r="BA236" s="537">
        <f t="shared" si="167"/>
        <v>258</v>
      </c>
      <c r="BB236" s="537">
        <f t="shared" si="167"/>
        <v>271</v>
      </c>
      <c r="BC236" s="537">
        <f t="shared" si="167"/>
        <v>277</v>
      </c>
      <c r="BD236" s="537">
        <f t="shared" si="167"/>
        <v>285</v>
      </c>
      <c r="BE236" s="537">
        <f t="shared" si="167"/>
        <v>293</v>
      </c>
      <c r="BF236" s="537">
        <f t="shared" si="167"/>
        <v>310</v>
      </c>
      <c r="BG236" s="537">
        <f t="shared" si="167"/>
        <v>323</v>
      </c>
      <c r="BH236" s="537">
        <f t="shared" si="167"/>
        <v>329</v>
      </c>
      <c r="BI236" s="537">
        <f t="shared" si="167"/>
        <v>337</v>
      </c>
      <c r="BJ236" s="537">
        <f t="shared" si="167"/>
        <v>345</v>
      </c>
      <c r="BK236" s="537">
        <f t="shared" si="167"/>
        <v>362</v>
      </c>
    </row>
    <row r="237" spans="1:64" ht="56.25" customHeight="1" outlineLevel="1">
      <c r="A237">
        <v>1</v>
      </c>
      <c r="B237" t="s">
        <v>1721</v>
      </c>
      <c r="C237" s="465" t="str">
        <f t="shared" ref="C237:Q239" si="168">INDEX(i.TOL_indices,d.TOL,$A237)&amp;", "&amp;TEXT(C$235,"0")&amp;":"&amp;TEXT(C$236,"0")</f>
        <v>19:20, 33:49</v>
      </c>
      <c r="D237" s="465" t="str">
        <f t="shared" si="168"/>
        <v>19:20, 49:54</v>
      </c>
      <c r="E237" s="465" t="str">
        <f t="shared" ref="E237:F239" si="169">INDEX(i.TOL_indices,d.TOL,$A237)&amp;", "&amp;TEXT(E$235,"0")&amp;":"&amp;TEXT(E$236,"0")</f>
        <v>19:20, 62:69</v>
      </c>
      <c r="F237" s="465" t="str">
        <f t="shared" si="169"/>
        <v>19:20, 69:76</v>
      </c>
      <c r="G237" s="465" t="str">
        <f t="shared" si="168"/>
        <v>19:20, 76:84</v>
      </c>
      <c r="H237" s="465" t="str">
        <f t="shared" si="168"/>
        <v>19:20, 84:102</v>
      </c>
      <c r="I237" s="465" t="str">
        <f t="shared" si="168"/>
        <v>19:20, 33:51</v>
      </c>
      <c r="J237" s="465" t="str">
        <f t="shared" si="168"/>
        <v>19:20, 51:56</v>
      </c>
      <c r="K237" s="465" t="str">
        <f t="shared" si="168"/>
        <v>19:20, 64:71</v>
      </c>
      <c r="L237" s="465" t="str">
        <f t="shared" si="168"/>
        <v>19:20, 71:78</v>
      </c>
      <c r="M237" s="465" t="str">
        <f t="shared" si="168"/>
        <v>19:20, 78:86</v>
      </c>
      <c r="N237" s="465" t="str">
        <f t="shared" si="168"/>
        <v>19:20, 86:102</v>
      </c>
      <c r="O237" s="465" t="str">
        <f t="shared" si="168"/>
        <v>19:20, 33:54</v>
      </c>
      <c r="P237" s="465" t="str">
        <f t="shared" si="168"/>
        <v>19:20, 54:59</v>
      </c>
      <c r="Q237" s="465" t="str">
        <f t="shared" si="168"/>
        <v>19:20, 67:74</v>
      </c>
      <c r="R237" s="465" t="str">
        <f t="shared" ref="R237:AT239" si="170">INDEX(i.TOL_indices,d.TOL,$A237)&amp;", "&amp;TEXT(R$235,"0")&amp;":"&amp;TEXT(R$236,"0")</f>
        <v>19:20, 74:81</v>
      </c>
      <c r="S237" s="465" t="str">
        <f t="shared" si="170"/>
        <v>19:20, 81:89</v>
      </c>
      <c r="T237" s="465" t="str">
        <f t="shared" si="170"/>
        <v>19:20, 89:102</v>
      </c>
      <c r="U237" s="465" t="str">
        <f t="shared" si="170"/>
        <v>19:20, 33:56</v>
      </c>
      <c r="V237" s="465" t="str">
        <f t="shared" si="170"/>
        <v>19:20, 56:61</v>
      </c>
      <c r="W237" s="465" t="str">
        <f t="shared" si="170"/>
        <v>19:20, 69:76</v>
      </c>
      <c r="X237" s="465" t="str">
        <f t="shared" si="170"/>
        <v>19:20, 76:83</v>
      </c>
      <c r="Y237" s="465" t="str">
        <f t="shared" si="170"/>
        <v>19:20, 83:91</v>
      </c>
      <c r="Z237" s="465" t="str">
        <f t="shared" si="170"/>
        <v>19:20, 91:102</v>
      </c>
      <c r="AA237" s="465" t="str">
        <f t="shared" si="170"/>
        <v>19:20, 33:58</v>
      </c>
      <c r="AB237" s="465" t="str">
        <f t="shared" si="170"/>
        <v>19:20, 58:63</v>
      </c>
      <c r="AC237" s="465" t="str">
        <f t="shared" si="170"/>
        <v>19:20, 71:78</v>
      </c>
      <c r="AD237" s="465" t="str">
        <f t="shared" si="170"/>
        <v>19:20, 78:85</v>
      </c>
      <c r="AE237" s="465" t="str">
        <f t="shared" si="170"/>
        <v>19:20, 85:93</v>
      </c>
      <c r="AF237" s="465" t="str">
        <f t="shared" si="170"/>
        <v>19:20, 93:102</v>
      </c>
      <c r="AG237" s="465" t="str">
        <f t="shared" si="170"/>
        <v>19:20, 33:49</v>
      </c>
      <c r="AH237" s="465" t="str">
        <f t="shared" si="170"/>
        <v>19:20, 49:54</v>
      </c>
      <c r="AI237" s="465" t="str">
        <f t="shared" si="170"/>
        <v>19:20, 62:69</v>
      </c>
      <c r="AJ237" s="465" t="str">
        <f t="shared" si="170"/>
        <v>19:20, 69:76</v>
      </c>
      <c r="AK237" s="465" t="str">
        <f t="shared" si="170"/>
        <v>19:20, 76:84</v>
      </c>
      <c r="AL237" s="465" t="str">
        <f t="shared" si="170"/>
        <v>19:20, 84:102</v>
      </c>
      <c r="AM237" s="465" t="str">
        <f t="shared" si="170"/>
        <v>19:20, 102:114</v>
      </c>
      <c r="AN237" s="465" t="str">
        <f t="shared" si="170"/>
        <v>19:20, 114:121</v>
      </c>
      <c r="AO237" s="465" t="str">
        <f t="shared" si="170"/>
        <v>19:20, 121:129</v>
      </c>
      <c r="AP237" s="465" t="str">
        <f t="shared" si="170"/>
        <v>19:20, 129:137</v>
      </c>
      <c r="AQ237" s="465" t="str">
        <f t="shared" ref="AM237:AQ239" si="171">INDEX(i.TOL_indices,d.TOL,$A237)&amp;", "&amp;TEXT(AQ$235,"0")&amp;":"&amp;TEXT(AQ$236,"0")</f>
        <v>19:20, 137:154</v>
      </c>
      <c r="AR237" s="465" t="str">
        <f t="shared" si="170"/>
        <v>19:20, 154:167</v>
      </c>
      <c r="AS237" s="465" t="str">
        <f t="shared" si="170"/>
        <v>19:20, 167:173</v>
      </c>
      <c r="AT237" s="465" t="str">
        <f t="shared" si="170"/>
        <v>19:20, 173:181</v>
      </c>
      <c r="AU237" s="465" t="str">
        <f t="shared" ref="AR237:BK239" si="172">INDEX(i.TOL_indices,d.TOL,$A237)&amp;", "&amp;TEXT(AU$235,"0")&amp;":"&amp;TEXT(AU$236,"0")</f>
        <v>19:20, 181:189</v>
      </c>
      <c r="AV237" s="465" t="str">
        <f t="shared" si="172"/>
        <v>19:20, 189:206</v>
      </c>
      <c r="AW237" s="465" t="str">
        <f t="shared" si="172"/>
        <v>19:20, 206:219</v>
      </c>
      <c r="AX237" s="465" t="str">
        <f t="shared" si="172"/>
        <v>19:20, 219:225</v>
      </c>
      <c r="AY237" s="465" t="str">
        <f t="shared" si="172"/>
        <v>19:20, 225:233</v>
      </c>
      <c r="AZ237" s="465" t="str">
        <f t="shared" si="172"/>
        <v>19:20, 233:241</v>
      </c>
      <c r="BA237" s="465" t="str">
        <f t="shared" si="172"/>
        <v>19:20, 241:258</v>
      </c>
      <c r="BB237" s="465" t="str">
        <f t="shared" si="172"/>
        <v>19:20, 258:271</v>
      </c>
      <c r="BC237" s="465" t="str">
        <f t="shared" si="172"/>
        <v>19:20, 271:277</v>
      </c>
      <c r="BD237" s="465" t="str">
        <f t="shared" si="172"/>
        <v>19:20, 277:285</v>
      </c>
      <c r="BE237" s="465" t="str">
        <f t="shared" si="172"/>
        <v>19:20, 285:293</v>
      </c>
      <c r="BF237" s="465" t="str">
        <f t="shared" si="172"/>
        <v>19:20, 293:310</v>
      </c>
      <c r="BG237" s="465" t="str">
        <f t="shared" si="172"/>
        <v>19:20, 310:323</v>
      </c>
      <c r="BH237" s="465" t="str">
        <f t="shared" si="172"/>
        <v>19:20, 323:329</v>
      </c>
      <c r="BI237" s="465" t="str">
        <f t="shared" si="172"/>
        <v>19:20, 329:337</v>
      </c>
      <c r="BJ237" s="465" t="str">
        <f t="shared" si="172"/>
        <v>19:20, 337:345</v>
      </c>
      <c r="BK237" s="465" t="str">
        <f t="shared" si="172"/>
        <v>19:20, 345:362</v>
      </c>
    </row>
    <row r="238" spans="1:64" ht="48.75" customHeight="1" outlineLevel="1">
      <c r="A238">
        <v>3</v>
      </c>
      <c r="B238" t="s">
        <v>1722</v>
      </c>
      <c r="C238" s="465" t="str">
        <f t="shared" si="168"/>
        <v>6:7, 33:49</v>
      </c>
      <c r="D238" s="465" t="str">
        <f t="shared" si="168"/>
        <v>6:7, 49:54</v>
      </c>
      <c r="E238" s="465" t="str">
        <f t="shared" si="169"/>
        <v>6:7, 62:69</v>
      </c>
      <c r="F238" s="465" t="str">
        <f t="shared" si="169"/>
        <v>6:7, 69:76</v>
      </c>
      <c r="G238" s="465" t="str">
        <f t="shared" si="168"/>
        <v>6:7, 76:84</v>
      </c>
      <c r="H238" s="465" t="str">
        <f t="shared" si="168"/>
        <v>6:7, 84:102</v>
      </c>
      <c r="I238" s="465" t="str">
        <f t="shared" si="168"/>
        <v>6:7, 33:51</v>
      </c>
      <c r="J238" s="465" t="str">
        <f t="shared" si="168"/>
        <v>6:7, 51:56</v>
      </c>
      <c r="K238" s="465" t="str">
        <f t="shared" si="168"/>
        <v>6:7, 64:71</v>
      </c>
      <c r="L238" s="465" t="str">
        <f t="shared" si="168"/>
        <v>6:7, 71:78</v>
      </c>
      <c r="M238" s="465" t="str">
        <f t="shared" si="168"/>
        <v>6:7, 78:86</v>
      </c>
      <c r="N238" s="465" t="str">
        <f t="shared" si="168"/>
        <v>6:7, 86:102</v>
      </c>
      <c r="O238" s="465" t="str">
        <f t="shared" si="168"/>
        <v>6:7, 33:54</v>
      </c>
      <c r="P238" s="465" t="str">
        <f t="shared" si="168"/>
        <v>6:7, 54:59</v>
      </c>
      <c r="Q238" s="465" t="str">
        <f t="shared" si="168"/>
        <v>6:7, 67:74</v>
      </c>
      <c r="R238" s="465" t="str">
        <f t="shared" si="170"/>
        <v>6:7, 74:81</v>
      </c>
      <c r="S238" s="465" t="str">
        <f t="shared" si="170"/>
        <v>6:7, 81:89</v>
      </c>
      <c r="T238" s="465" t="str">
        <f t="shared" si="170"/>
        <v>6:7, 89:102</v>
      </c>
      <c r="U238" s="465" t="str">
        <f t="shared" si="170"/>
        <v>6:7, 33:56</v>
      </c>
      <c r="V238" s="465" t="str">
        <f t="shared" si="170"/>
        <v>6:7, 56:61</v>
      </c>
      <c r="W238" s="465" t="str">
        <f t="shared" si="170"/>
        <v>6:7, 69:76</v>
      </c>
      <c r="X238" s="465" t="str">
        <f t="shared" si="170"/>
        <v>6:7, 76:83</v>
      </c>
      <c r="Y238" s="465" t="str">
        <f t="shared" si="170"/>
        <v>6:7, 83:91</v>
      </c>
      <c r="Z238" s="465" t="str">
        <f t="shared" si="170"/>
        <v>6:7, 91:102</v>
      </c>
      <c r="AA238" s="465" t="str">
        <f t="shared" si="170"/>
        <v>6:7, 33:58</v>
      </c>
      <c r="AB238" s="465" t="str">
        <f t="shared" si="170"/>
        <v>6:7, 58:63</v>
      </c>
      <c r="AC238" s="465" t="str">
        <f t="shared" si="170"/>
        <v>6:7, 71:78</v>
      </c>
      <c r="AD238" s="465" t="str">
        <f t="shared" si="170"/>
        <v>6:7, 78:85</v>
      </c>
      <c r="AE238" s="465" t="str">
        <f t="shared" si="170"/>
        <v>6:7, 85:93</v>
      </c>
      <c r="AF238" s="465" t="str">
        <f t="shared" si="170"/>
        <v>6:7, 93:102</v>
      </c>
      <c r="AG238" s="465" t="str">
        <f t="shared" si="170"/>
        <v>6:7, 33:49</v>
      </c>
      <c r="AH238" s="465" t="str">
        <f t="shared" si="170"/>
        <v>6:7, 49:54</v>
      </c>
      <c r="AI238" s="465" t="str">
        <f t="shared" si="170"/>
        <v>6:7, 62:69</v>
      </c>
      <c r="AJ238" s="465" t="str">
        <f t="shared" si="170"/>
        <v>6:7, 69:76</v>
      </c>
      <c r="AK238" s="465" t="str">
        <f t="shared" si="170"/>
        <v>6:7, 76:84</v>
      </c>
      <c r="AL238" s="465" t="str">
        <f t="shared" si="170"/>
        <v>6:7, 84:102</v>
      </c>
      <c r="AM238" s="465" t="str">
        <f t="shared" si="171"/>
        <v>6:7, 102:114</v>
      </c>
      <c r="AN238" s="465" t="str">
        <f t="shared" si="171"/>
        <v>6:7, 114:121</v>
      </c>
      <c r="AO238" s="465" t="str">
        <f t="shared" si="171"/>
        <v>6:7, 121:129</v>
      </c>
      <c r="AP238" s="465" t="str">
        <f t="shared" si="171"/>
        <v>6:7, 129:137</v>
      </c>
      <c r="AQ238" s="465" t="str">
        <f t="shared" si="171"/>
        <v>6:7, 137:154</v>
      </c>
      <c r="AR238" s="465" t="str">
        <f t="shared" si="172"/>
        <v>6:7, 154:167</v>
      </c>
      <c r="AS238" s="465" t="str">
        <f t="shared" si="172"/>
        <v>6:7, 167:173</v>
      </c>
      <c r="AT238" s="465" t="str">
        <f t="shared" si="172"/>
        <v>6:7, 173:181</v>
      </c>
      <c r="AU238" s="465" t="str">
        <f t="shared" si="172"/>
        <v>6:7, 181:189</v>
      </c>
      <c r="AV238" s="465" t="str">
        <f t="shared" si="172"/>
        <v>6:7, 189:206</v>
      </c>
      <c r="AW238" s="465" t="str">
        <f t="shared" si="172"/>
        <v>6:7, 206:219</v>
      </c>
      <c r="AX238" s="465" t="str">
        <f t="shared" si="172"/>
        <v>6:7, 219:225</v>
      </c>
      <c r="AY238" s="465" t="str">
        <f t="shared" si="172"/>
        <v>6:7, 225:233</v>
      </c>
      <c r="AZ238" s="465" t="str">
        <f t="shared" si="172"/>
        <v>6:7, 233:241</v>
      </c>
      <c r="BA238" s="465" t="str">
        <f t="shared" si="172"/>
        <v>6:7, 241:258</v>
      </c>
      <c r="BB238" s="465" t="str">
        <f t="shared" si="172"/>
        <v>6:7, 258:271</v>
      </c>
      <c r="BC238" s="465" t="str">
        <f t="shared" si="172"/>
        <v>6:7, 271:277</v>
      </c>
      <c r="BD238" s="465" t="str">
        <f t="shared" si="172"/>
        <v>6:7, 277:285</v>
      </c>
      <c r="BE238" s="465" t="str">
        <f t="shared" si="172"/>
        <v>6:7, 285:293</v>
      </c>
      <c r="BF238" s="465" t="str">
        <f t="shared" si="172"/>
        <v>6:7, 293:310</v>
      </c>
      <c r="BG238" s="465" t="str">
        <f t="shared" si="172"/>
        <v>6:7, 310:323</v>
      </c>
      <c r="BH238" s="465" t="str">
        <f t="shared" si="172"/>
        <v>6:7, 323:329</v>
      </c>
      <c r="BI238" s="465" t="str">
        <f t="shared" si="172"/>
        <v>6:7, 329:337</v>
      </c>
      <c r="BJ238" s="465" t="str">
        <f t="shared" si="172"/>
        <v>6:7, 337:345</v>
      </c>
      <c r="BK238" s="465" t="str">
        <f t="shared" si="172"/>
        <v>6:7, 345:362</v>
      </c>
    </row>
    <row r="239" spans="1:64" ht="48.75" customHeight="1" outlineLevel="1">
      <c r="A239">
        <v>4</v>
      </c>
      <c r="B239" t="s">
        <v>1723</v>
      </c>
      <c r="C239" s="465" t="str">
        <f t="shared" si="168"/>
        <v>10:11, 33:49</v>
      </c>
      <c r="D239" s="465" t="str">
        <f t="shared" si="168"/>
        <v>10:11, 49:54</v>
      </c>
      <c r="E239" s="465" t="str">
        <f t="shared" si="169"/>
        <v>10:11, 62:69</v>
      </c>
      <c r="F239" s="465" t="str">
        <f t="shared" si="169"/>
        <v>10:11, 69:76</v>
      </c>
      <c r="G239" s="465" t="str">
        <f t="shared" si="168"/>
        <v>10:11, 76:84</v>
      </c>
      <c r="H239" s="465" t="str">
        <f t="shared" si="168"/>
        <v>10:11, 84:102</v>
      </c>
      <c r="I239" s="465" t="str">
        <f t="shared" si="168"/>
        <v>10:11, 33:51</v>
      </c>
      <c r="J239" s="465" t="str">
        <f t="shared" si="168"/>
        <v>10:11, 51:56</v>
      </c>
      <c r="K239" s="465" t="str">
        <f t="shared" si="168"/>
        <v>10:11, 64:71</v>
      </c>
      <c r="L239" s="465" t="str">
        <f t="shared" si="168"/>
        <v>10:11, 71:78</v>
      </c>
      <c r="M239" s="465" t="str">
        <f t="shared" si="168"/>
        <v>10:11, 78:86</v>
      </c>
      <c r="N239" s="465" t="str">
        <f t="shared" si="168"/>
        <v>10:11, 86:102</v>
      </c>
      <c r="O239" s="465" t="str">
        <f t="shared" si="168"/>
        <v>10:11, 33:54</v>
      </c>
      <c r="P239" s="465" t="str">
        <f t="shared" si="168"/>
        <v>10:11, 54:59</v>
      </c>
      <c r="Q239" s="465" t="str">
        <f t="shared" si="168"/>
        <v>10:11, 67:74</v>
      </c>
      <c r="R239" s="465" t="str">
        <f t="shared" si="170"/>
        <v>10:11, 74:81</v>
      </c>
      <c r="S239" s="465" t="str">
        <f t="shared" si="170"/>
        <v>10:11, 81:89</v>
      </c>
      <c r="T239" s="465" t="str">
        <f t="shared" si="170"/>
        <v>10:11, 89:102</v>
      </c>
      <c r="U239" s="465" t="str">
        <f t="shared" si="170"/>
        <v>10:11, 33:56</v>
      </c>
      <c r="V239" s="465" t="str">
        <f t="shared" si="170"/>
        <v>10:11, 56:61</v>
      </c>
      <c r="W239" s="465" t="str">
        <f t="shared" si="170"/>
        <v>10:11, 69:76</v>
      </c>
      <c r="X239" s="465" t="str">
        <f t="shared" si="170"/>
        <v>10:11, 76:83</v>
      </c>
      <c r="Y239" s="465" t="str">
        <f t="shared" si="170"/>
        <v>10:11, 83:91</v>
      </c>
      <c r="Z239" s="465" t="str">
        <f t="shared" si="170"/>
        <v>10:11, 91:102</v>
      </c>
      <c r="AA239" s="465" t="str">
        <f t="shared" si="170"/>
        <v>10:11, 33:58</v>
      </c>
      <c r="AB239" s="465" t="str">
        <f t="shared" si="170"/>
        <v>10:11, 58:63</v>
      </c>
      <c r="AC239" s="465" t="str">
        <f t="shared" si="170"/>
        <v>10:11, 71:78</v>
      </c>
      <c r="AD239" s="465" t="str">
        <f t="shared" si="170"/>
        <v>10:11, 78:85</v>
      </c>
      <c r="AE239" s="465" t="str">
        <f t="shared" si="170"/>
        <v>10:11, 85:93</v>
      </c>
      <c r="AF239" s="465" t="str">
        <f t="shared" si="170"/>
        <v>10:11, 93:102</v>
      </c>
      <c r="AG239" s="465" t="str">
        <f t="shared" si="170"/>
        <v>10:11, 33:49</v>
      </c>
      <c r="AH239" s="465" t="str">
        <f t="shared" si="170"/>
        <v>10:11, 49:54</v>
      </c>
      <c r="AI239" s="465" t="str">
        <f t="shared" si="170"/>
        <v>10:11, 62:69</v>
      </c>
      <c r="AJ239" s="465" t="str">
        <f t="shared" si="170"/>
        <v>10:11, 69:76</v>
      </c>
      <c r="AK239" s="465" t="str">
        <f t="shared" si="170"/>
        <v>10:11, 76:84</v>
      </c>
      <c r="AL239" s="465" t="str">
        <f t="shared" si="170"/>
        <v>10:11, 84:102</v>
      </c>
      <c r="AM239" s="465" t="str">
        <f t="shared" si="171"/>
        <v>10:11, 102:114</v>
      </c>
      <c r="AN239" s="465" t="str">
        <f t="shared" si="171"/>
        <v>10:11, 114:121</v>
      </c>
      <c r="AO239" s="465" t="str">
        <f t="shared" si="171"/>
        <v>10:11, 121:129</v>
      </c>
      <c r="AP239" s="465" t="str">
        <f t="shared" si="171"/>
        <v>10:11, 129:137</v>
      </c>
      <c r="AQ239" s="465" t="str">
        <f t="shared" si="171"/>
        <v>10:11, 137:154</v>
      </c>
      <c r="AR239" s="465" t="str">
        <f t="shared" si="172"/>
        <v>10:11, 154:167</v>
      </c>
      <c r="AS239" s="465" t="str">
        <f t="shared" si="172"/>
        <v>10:11, 167:173</v>
      </c>
      <c r="AT239" s="465" t="str">
        <f t="shared" si="172"/>
        <v>10:11, 173:181</v>
      </c>
      <c r="AU239" s="465" t="str">
        <f t="shared" si="172"/>
        <v>10:11, 181:189</v>
      </c>
      <c r="AV239" s="465" t="str">
        <f t="shared" si="172"/>
        <v>10:11, 189:206</v>
      </c>
      <c r="AW239" s="465" t="str">
        <f t="shared" si="172"/>
        <v>10:11, 206:219</v>
      </c>
      <c r="AX239" s="465" t="str">
        <f t="shared" si="172"/>
        <v>10:11, 219:225</v>
      </c>
      <c r="AY239" s="465" t="str">
        <f t="shared" si="172"/>
        <v>10:11, 225:233</v>
      </c>
      <c r="AZ239" s="465" t="str">
        <f t="shared" si="172"/>
        <v>10:11, 233:241</v>
      </c>
      <c r="BA239" s="465" t="str">
        <f t="shared" si="172"/>
        <v>10:11, 241:258</v>
      </c>
      <c r="BB239" s="465" t="str">
        <f t="shared" si="172"/>
        <v>10:11, 258:271</v>
      </c>
      <c r="BC239" s="465" t="str">
        <f t="shared" si="172"/>
        <v>10:11, 271:277</v>
      </c>
      <c r="BD239" s="465" t="str">
        <f t="shared" si="172"/>
        <v>10:11, 277:285</v>
      </c>
      <c r="BE239" s="465" t="str">
        <f t="shared" si="172"/>
        <v>10:11, 285:293</v>
      </c>
      <c r="BF239" s="465" t="str">
        <f t="shared" si="172"/>
        <v>10:11, 293:310</v>
      </c>
      <c r="BG239" s="465" t="str">
        <f t="shared" si="172"/>
        <v>10:11, 310:323</v>
      </c>
      <c r="BH239" s="465" t="str">
        <f t="shared" si="172"/>
        <v>10:11, 323:329</v>
      </c>
      <c r="BI239" s="465" t="str">
        <f t="shared" si="172"/>
        <v>10:11, 329:337</v>
      </c>
      <c r="BJ239" s="465" t="str">
        <f t="shared" si="172"/>
        <v>10:11, 337:345</v>
      </c>
      <c r="BK239" s="465" t="str">
        <f t="shared" si="172"/>
        <v>10:11, 345:362</v>
      </c>
    </row>
    <row r="240" spans="1:64" outlineLevel="1">
      <c r="B240" t="s">
        <v>1133</v>
      </c>
    </row>
    <row r="241" spans="1:67" outlineLevel="1">
      <c r="A241">
        <v>0</v>
      </c>
      <c r="C241" s="173">
        <v>0</v>
      </c>
      <c r="D241" s="173">
        <v>0</v>
      </c>
      <c r="E241" s="173">
        <v>0</v>
      </c>
      <c r="F241" s="173">
        <v>0</v>
      </c>
      <c r="G241" s="173">
        <v>0</v>
      </c>
      <c r="H241" s="173">
        <v>0</v>
      </c>
      <c r="I241" s="167">
        <f t="shared" ref="I241:R244" si="173">C241</f>
        <v>0</v>
      </c>
      <c r="J241" s="167">
        <f t="shared" si="173"/>
        <v>0</v>
      </c>
      <c r="K241" s="167">
        <f t="shared" si="173"/>
        <v>0</v>
      </c>
      <c r="L241" s="167">
        <f t="shared" si="173"/>
        <v>0</v>
      </c>
      <c r="M241" s="167">
        <f t="shared" si="173"/>
        <v>0</v>
      </c>
      <c r="N241" s="167">
        <f t="shared" si="173"/>
        <v>0</v>
      </c>
      <c r="O241" s="167">
        <f t="shared" si="173"/>
        <v>0</v>
      </c>
      <c r="P241" s="167">
        <f t="shared" si="173"/>
        <v>0</v>
      </c>
      <c r="Q241" s="167">
        <f t="shared" si="173"/>
        <v>0</v>
      </c>
      <c r="R241" s="167">
        <f t="shared" si="173"/>
        <v>0</v>
      </c>
      <c r="S241" s="167">
        <f t="shared" ref="S241:AB244" si="174">M241</f>
        <v>0</v>
      </c>
      <c r="T241" s="167">
        <f t="shared" si="174"/>
        <v>0</v>
      </c>
      <c r="U241" s="167">
        <f t="shared" si="174"/>
        <v>0</v>
      </c>
      <c r="V241" s="167">
        <f t="shared" si="174"/>
        <v>0</v>
      </c>
      <c r="W241" s="167">
        <f t="shared" si="174"/>
        <v>0</v>
      </c>
      <c r="X241" s="167">
        <f t="shared" si="174"/>
        <v>0</v>
      </c>
      <c r="Y241" s="167">
        <f t="shared" si="174"/>
        <v>0</v>
      </c>
      <c r="Z241" s="167">
        <f t="shared" si="174"/>
        <v>0</v>
      </c>
      <c r="AA241" s="167">
        <f t="shared" si="174"/>
        <v>0</v>
      </c>
      <c r="AB241" s="167">
        <f t="shared" si="174"/>
        <v>0</v>
      </c>
      <c r="AC241" s="167">
        <f t="shared" ref="AC241:AL244" si="175">W241</f>
        <v>0</v>
      </c>
      <c r="AD241" s="167">
        <f t="shared" si="175"/>
        <v>0</v>
      </c>
      <c r="AE241" s="167">
        <f t="shared" si="175"/>
        <v>0</v>
      </c>
      <c r="AF241" s="167">
        <f t="shared" si="175"/>
        <v>0</v>
      </c>
      <c r="AG241" s="167">
        <f t="shared" si="175"/>
        <v>0</v>
      </c>
      <c r="AH241" s="167">
        <f t="shared" si="175"/>
        <v>0</v>
      </c>
      <c r="AI241" s="167">
        <f t="shared" si="175"/>
        <v>0</v>
      </c>
      <c r="AJ241" s="167">
        <f t="shared" si="175"/>
        <v>0</v>
      </c>
      <c r="AK241" s="167">
        <f t="shared" si="175"/>
        <v>0</v>
      </c>
      <c r="AL241" s="167">
        <f t="shared" si="175"/>
        <v>0</v>
      </c>
      <c r="AM241" s="167">
        <f t="shared" ref="AM241:AO244" si="176">AG241</f>
        <v>0</v>
      </c>
      <c r="AN241" s="167">
        <f t="shared" si="176"/>
        <v>0</v>
      </c>
      <c r="AO241" s="167">
        <f t="shared" si="176"/>
        <v>0</v>
      </c>
      <c r="AP241" s="167">
        <f>AH241</f>
        <v>0</v>
      </c>
      <c r="AQ241" s="167">
        <f t="shared" ref="AQ241:AR244" si="177">AJ241</f>
        <v>0</v>
      </c>
      <c r="AR241" s="167">
        <f t="shared" si="177"/>
        <v>0</v>
      </c>
      <c r="AS241" s="167">
        <f t="shared" ref="AS241:AT244" si="178">AM241</f>
        <v>0</v>
      </c>
      <c r="AT241" s="167">
        <f t="shared" si="178"/>
        <v>0</v>
      </c>
      <c r="AU241" s="167">
        <f>AM241</f>
        <v>0</v>
      </c>
      <c r="AV241" s="167">
        <f t="shared" ref="AV241:AY244" si="179">AP241</f>
        <v>0</v>
      </c>
      <c r="AW241" s="167">
        <f t="shared" si="179"/>
        <v>0</v>
      </c>
      <c r="AX241" s="167">
        <f t="shared" si="179"/>
        <v>0</v>
      </c>
      <c r="AY241" s="167">
        <f t="shared" si="179"/>
        <v>0</v>
      </c>
      <c r="AZ241" s="167">
        <f>AR241</f>
        <v>0</v>
      </c>
      <c r="BA241" s="167">
        <f t="shared" ref="BA241:BD244" si="180">AU241</f>
        <v>0</v>
      </c>
      <c r="BB241" s="167">
        <f t="shared" si="180"/>
        <v>0</v>
      </c>
      <c r="BC241" s="167">
        <f t="shared" si="180"/>
        <v>0</v>
      </c>
      <c r="BD241" s="167">
        <f t="shared" si="180"/>
        <v>0</v>
      </c>
      <c r="BE241" s="167">
        <f>AW241</f>
        <v>0</v>
      </c>
      <c r="BF241" s="167">
        <f t="shared" ref="BF241:BI244" si="181">AZ241</f>
        <v>0</v>
      </c>
      <c r="BG241" s="167">
        <f t="shared" si="181"/>
        <v>0</v>
      </c>
      <c r="BH241" s="167">
        <f t="shared" si="181"/>
        <v>0</v>
      </c>
      <c r="BI241" s="167">
        <f t="shared" si="181"/>
        <v>0</v>
      </c>
      <c r="BJ241" s="167">
        <f>BB241</f>
        <v>0</v>
      </c>
      <c r="BK241" s="167">
        <f>BE241</f>
        <v>0</v>
      </c>
    </row>
    <row r="242" spans="1:67" outlineLevel="1">
      <c r="A242">
        <v>1</v>
      </c>
      <c r="C242" s="173">
        <v>-1</v>
      </c>
      <c r="D242" s="173">
        <v>0.5</v>
      </c>
      <c r="E242" s="173">
        <v>0.5</v>
      </c>
      <c r="F242" s="173">
        <v>0.5</v>
      </c>
      <c r="G242" s="173">
        <v>0.5</v>
      </c>
      <c r="H242" s="173">
        <v>0.5</v>
      </c>
      <c r="I242" s="167">
        <f t="shared" si="173"/>
        <v>-1</v>
      </c>
      <c r="J242" s="167">
        <f t="shared" si="173"/>
        <v>0.5</v>
      </c>
      <c r="K242" s="167">
        <f t="shared" si="173"/>
        <v>0.5</v>
      </c>
      <c r="L242" s="167">
        <f t="shared" si="173"/>
        <v>0.5</v>
      </c>
      <c r="M242" s="167">
        <f t="shared" si="173"/>
        <v>0.5</v>
      </c>
      <c r="N242" s="167">
        <f t="shared" si="173"/>
        <v>0.5</v>
      </c>
      <c r="O242" s="167">
        <f t="shared" si="173"/>
        <v>-1</v>
      </c>
      <c r="P242" s="167">
        <f t="shared" si="173"/>
        <v>0.5</v>
      </c>
      <c r="Q242" s="167">
        <f t="shared" si="173"/>
        <v>0.5</v>
      </c>
      <c r="R242" s="167">
        <f t="shared" si="173"/>
        <v>0.5</v>
      </c>
      <c r="S242" s="167">
        <f t="shared" si="174"/>
        <v>0.5</v>
      </c>
      <c r="T242" s="167">
        <f t="shared" si="174"/>
        <v>0.5</v>
      </c>
      <c r="U242" s="167">
        <f t="shared" si="174"/>
        <v>-1</v>
      </c>
      <c r="V242" s="167">
        <f t="shared" si="174"/>
        <v>0.5</v>
      </c>
      <c r="W242" s="167">
        <f t="shared" si="174"/>
        <v>0.5</v>
      </c>
      <c r="X242" s="167">
        <f t="shared" si="174"/>
        <v>0.5</v>
      </c>
      <c r="Y242" s="167">
        <f t="shared" si="174"/>
        <v>0.5</v>
      </c>
      <c r="Z242" s="167">
        <f t="shared" si="174"/>
        <v>0.5</v>
      </c>
      <c r="AA242" s="167">
        <f t="shared" si="174"/>
        <v>-1</v>
      </c>
      <c r="AB242" s="167">
        <f t="shared" si="174"/>
        <v>0.5</v>
      </c>
      <c r="AC242" s="167">
        <f t="shared" si="175"/>
        <v>0.5</v>
      </c>
      <c r="AD242" s="167">
        <f t="shared" si="175"/>
        <v>0.5</v>
      </c>
      <c r="AE242" s="167">
        <f t="shared" si="175"/>
        <v>0.5</v>
      </c>
      <c r="AF242" s="167">
        <f t="shared" si="175"/>
        <v>0.5</v>
      </c>
      <c r="AG242" s="167">
        <f t="shared" si="175"/>
        <v>-1</v>
      </c>
      <c r="AH242" s="167">
        <f t="shared" si="175"/>
        <v>0.5</v>
      </c>
      <c r="AI242" s="167">
        <f t="shared" si="175"/>
        <v>0.5</v>
      </c>
      <c r="AJ242" s="167">
        <f t="shared" si="175"/>
        <v>0.5</v>
      </c>
      <c r="AK242" s="167">
        <f t="shared" si="175"/>
        <v>0.5</v>
      </c>
      <c r="AL242" s="167">
        <f t="shared" si="175"/>
        <v>0.5</v>
      </c>
      <c r="AM242" s="167">
        <f t="shared" si="176"/>
        <v>-1</v>
      </c>
      <c r="AN242" s="167">
        <f t="shared" si="176"/>
        <v>0.5</v>
      </c>
      <c r="AO242" s="167">
        <f t="shared" si="176"/>
        <v>0.5</v>
      </c>
      <c r="AP242" s="167">
        <f>AH242</f>
        <v>0.5</v>
      </c>
      <c r="AQ242" s="167">
        <f t="shared" si="177"/>
        <v>0.5</v>
      </c>
      <c r="AR242" s="167">
        <f t="shared" si="177"/>
        <v>0.5</v>
      </c>
      <c r="AS242" s="167">
        <f t="shared" si="178"/>
        <v>-1</v>
      </c>
      <c r="AT242" s="167">
        <f t="shared" si="178"/>
        <v>0.5</v>
      </c>
      <c r="AU242" s="167">
        <f>AM242</f>
        <v>-1</v>
      </c>
      <c r="AV242" s="167">
        <f t="shared" si="179"/>
        <v>0.5</v>
      </c>
      <c r="AW242" s="167">
        <f t="shared" si="179"/>
        <v>0.5</v>
      </c>
      <c r="AX242" s="167">
        <f t="shared" si="179"/>
        <v>0.5</v>
      </c>
      <c r="AY242" s="167">
        <f t="shared" si="179"/>
        <v>-1</v>
      </c>
      <c r="AZ242" s="167">
        <f>AR242</f>
        <v>0.5</v>
      </c>
      <c r="BA242" s="167">
        <f t="shared" si="180"/>
        <v>-1</v>
      </c>
      <c r="BB242" s="167">
        <f t="shared" si="180"/>
        <v>0.5</v>
      </c>
      <c r="BC242" s="167">
        <f t="shared" si="180"/>
        <v>0.5</v>
      </c>
      <c r="BD242" s="167">
        <f t="shared" si="180"/>
        <v>0.5</v>
      </c>
      <c r="BE242" s="167">
        <f>AW242</f>
        <v>0.5</v>
      </c>
      <c r="BF242" s="167">
        <f t="shared" si="181"/>
        <v>0.5</v>
      </c>
      <c r="BG242" s="167">
        <f t="shared" si="181"/>
        <v>-1</v>
      </c>
      <c r="BH242" s="167">
        <f t="shared" si="181"/>
        <v>0.5</v>
      </c>
      <c r="BI242" s="167">
        <f t="shared" si="181"/>
        <v>0.5</v>
      </c>
      <c r="BJ242" s="167">
        <f>BB242</f>
        <v>0.5</v>
      </c>
      <c r="BK242" s="167">
        <f>BE242</f>
        <v>0.5</v>
      </c>
    </row>
    <row r="243" spans="1:67" outlineLevel="1">
      <c r="A243">
        <v>2</v>
      </c>
      <c r="C243" s="173">
        <v>-0.5</v>
      </c>
      <c r="D243" s="173">
        <v>1</v>
      </c>
      <c r="E243" s="173">
        <v>1</v>
      </c>
      <c r="F243" s="173">
        <v>1</v>
      </c>
      <c r="G243" s="173">
        <v>1</v>
      </c>
      <c r="H243" s="173">
        <v>1</v>
      </c>
      <c r="I243" s="167">
        <f t="shared" si="173"/>
        <v>-0.5</v>
      </c>
      <c r="J243" s="167">
        <f t="shared" si="173"/>
        <v>1</v>
      </c>
      <c r="K243" s="167">
        <f t="shared" si="173"/>
        <v>1</v>
      </c>
      <c r="L243" s="167">
        <f t="shared" si="173"/>
        <v>1</v>
      </c>
      <c r="M243" s="167">
        <f t="shared" si="173"/>
        <v>1</v>
      </c>
      <c r="N243" s="167">
        <f t="shared" si="173"/>
        <v>1</v>
      </c>
      <c r="O243" s="167">
        <f t="shared" si="173"/>
        <v>-0.5</v>
      </c>
      <c r="P243" s="167">
        <f t="shared" si="173"/>
        <v>1</v>
      </c>
      <c r="Q243" s="167">
        <f t="shared" si="173"/>
        <v>1</v>
      </c>
      <c r="R243" s="167">
        <f t="shared" si="173"/>
        <v>1</v>
      </c>
      <c r="S243" s="167">
        <f t="shared" si="174"/>
        <v>1</v>
      </c>
      <c r="T243" s="167">
        <f t="shared" si="174"/>
        <v>1</v>
      </c>
      <c r="U243" s="167">
        <f t="shared" si="174"/>
        <v>-0.5</v>
      </c>
      <c r="V243" s="167">
        <f t="shared" si="174"/>
        <v>1</v>
      </c>
      <c r="W243" s="167">
        <f t="shared" si="174"/>
        <v>1</v>
      </c>
      <c r="X243" s="167">
        <f t="shared" si="174"/>
        <v>1</v>
      </c>
      <c r="Y243" s="167">
        <f t="shared" si="174"/>
        <v>1</v>
      </c>
      <c r="Z243" s="167">
        <f t="shared" si="174"/>
        <v>1</v>
      </c>
      <c r="AA243" s="167">
        <f t="shared" si="174"/>
        <v>-0.5</v>
      </c>
      <c r="AB243" s="167">
        <f t="shared" si="174"/>
        <v>1</v>
      </c>
      <c r="AC243" s="167">
        <f t="shared" si="175"/>
        <v>1</v>
      </c>
      <c r="AD243" s="167">
        <f t="shared" si="175"/>
        <v>1</v>
      </c>
      <c r="AE243" s="167">
        <f t="shared" si="175"/>
        <v>1</v>
      </c>
      <c r="AF243" s="167">
        <f t="shared" si="175"/>
        <v>1</v>
      </c>
      <c r="AG243" s="167">
        <f t="shared" si="175"/>
        <v>-0.5</v>
      </c>
      <c r="AH243" s="167">
        <f t="shared" si="175"/>
        <v>1</v>
      </c>
      <c r="AI243" s="167">
        <f t="shared" si="175"/>
        <v>1</v>
      </c>
      <c r="AJ243" s="167">
        <f t="shared" si="175"/>
        <v>1</v>
      </c>
      <c r="AK243" s="167">
        <f t="shared" si="175"/>
        <v>1</v>
      </c>
      <c r="AL243" s="167">
        <f t="shared" si="175"/>
        <v>1</v>
      </c>
      <c r="AM243" s="167">
        <f t="shared" si="176"/>
        <v>-0.5</v>
      </c>
      <c r="AN243" s="167">
        <f t="shared" si="176"/>
        <v>1</v>
      </c>
      <c r="AO243" s="167">
        <f t="shared" si="176"/>
        <v>1</v>
      </c>
      <c r="AP243" s="167">
        <f>AH243</f>
        <v>1</v>
      </c>
      <c r="AQ243" s="167">
        <f t="shared" si="177"/>
        <v>1</v>
      </c>
      <c r="AR243" s="167">
        <f t="shared" si="177"/>
        <v>1</v>
      </c>
      <c r="AS243" s="167">
        <f t="shared" si="178"/>
        <v>-0.5</v>
      </c>
      <c r="AT243" s="167">
        <f t="shared" si="178"/>
        <v>1</v>
      </c>
      <c r="AU243" s="167">
        <f>AM243</f>
        <v>-0.5</v>
      </c>
      <c r="AV243" s="167">
        <f t="shared" si="179"/>
        <v>1</v>
      </c>
      <c r="AW243" s="167">
        <f t="shared" si="179"/>
        <v>1</v>
      </c>
      <c r="AX243" s="167">
        <f t="shared" si="179"/>
        <v>1</v>
      </c>
      <c r="AY243" s="167">
        <f t="shared" si="179"/>
        <v>-0.5</v>
      </c>
      <c r="AZ243" s="167">
        <f>AR243</f>
        <v>1</v>
      </c>
      <c r="BA243" s="167">
        <f t="shared" si="180"/>
        <v>-0.5</v>
      </c>
      <c r="BB243" s="167">
        <f t="shared" si="180"/>
        <v>1</v>
      </c>
      <c r="BC243" s="167">
        <f t="shared" si="180"/>
        <v>1</v>
      </c>
      <c r="BD243" s="167">
        <f t="shared" si="180"/>
        <v>1</v>
      </c>
      <c r="BE243" s="167">
        <f>AW243</f>
        <v>1</v>
      </c>
      <c r="BF243" s="167">
        <f t="shared" si="181"/>
        <v>1</v>
      </c>
      <c r="BG243" s="167">
        <f t="shared" si="181"/>
        <v>-0.5</v>
      </c>
      <c r="BH243" s="167">
        <f t="shared" si="181"/>
        <v>1</v>
      </c>
      <c r="BI243" s="167">
        <f t="shared" si="181"/>
        <v>1</v>
      </c>
      <c r="BJ243" s="167">
        <f>BB243</f>
        <v>1</v>
      </c>
      <c r="BK243" s="167">
        <f>BE243</f>
        <v>1</v>
      </c>
    </row>
    <row r="244" spans="1:67" outlineLevel="1">
      <c r="A244">
        <v>3</v>
      </c>
      <c r="C244" s="173">
        <v>0</v>
      </c>
      <c r="D244" s="173">
        <v>1.5</v>
      </c>
      <c r="E244" s="173">
        <v>1.5</v>
      </c>
      <c r="F244" s="173">
        <v>1.5</v>
      </c>
      <c r="G244" s="173">
        <v>1.5</v>
      </c>
      <c r="H244" s="173">
        <v>1.5</v>
      </c>
      <c r="I244" s="167">
        <f t="shared" si="173"/>
        <v>0</v>
      </c>
      <c r="J244" s="167">
        <f t="shared" si="173"/>
        <v>1.5</v>
      </c>
      <c r="K244" s="167">
        <f t="shared" si="173"/>
        <v>1.5</v>
      </c>
      <c r="L244" s="167">
        <f t="shared" si="173"/>
        <v>1.5</v>
      </c>
      <c r="M244" s="167">
        <f t="shared" si="173"/>
        <v>1.5</v>
      </c>
      <c r="N244" s="167">
        <f t="shared" si="173"/>
        <v>1.5</v>
      </c>
      <c r="O244" s="167">
        <f t="shared" si="173"/>
        <v>0</v>
      </c>
      <c r="P244" s="167">
        <f t="shared" si="173"/>
        <v>1.5</v>
      </c>
      <c r="Q244" s="167">
        <f t="shared" si="173"/>
        <v>1.5</v>
      </c>
      <c r="R244" s="167">
        <f t="shared" si="173"/>
        <v>1.5</v>
      </c>
      <c r="S244" s="167">
        <f t="shared" si="174"/>
        <v>1.5</v>
      </c>
      <c r="T244" s="167">
        <f t="shared" si="174"/>
        <v>1.5</v>
      </c>
      <c r="U244" s="167">
        <f t="shared" si="174"/>
        <v>0</v>
      </c>
      <c r="V244" s="167">
        <f t="shared" si="174"/>
        <v>1.5</v>
      </c>
      <c r="W244" s="167">
        <f t="shared" si="174"/>
        <v>1.5</v>
      </c>
      <c r="X244" s="167">
        <f t="shared" si="174"/>
        <v>1.5</v>
      </c>
      <c r="Y244" s="167">
        <f t="shared" si="174"/>
        <v>1.5</v>
      </c>
      <c r="Z244" s="167">
        <f t="shared" si="174"/>
        <v>1.5</v>
      </c>
      <c r="AA244" s="167">
        <f t="shared" si="174"/>
        <v>0</v>
      </c>
      <c r="AB244" s="167">
        <f t="shared" si="174"/>
        <v>1.5</v>
      </c>
      <c r="AC244" s="167">
        <f t="shared" si="175"/>
        <v>1.5</v>
      </c>
      <c r="AD244" s="167">
        <f t="shared" si="175"/>
        <v>1.5</v>
      </c>
      <c r="AE244" s="167">
        <f t="shared" si="175"/>
        <v>1.5</v>
      </c>
      <c r="AF244" s="167">
        <f t="shared" si="175"/>
        <v>1.5</v>
      </c>
      <c r="AG244" s="167">
        <f t="shared" si="175"/>
        <v>0</v>
      </c>
      <c r="AH244" s="167">
        <f t="shared" si="175"/>
        <v>1.5</v>
      </c>
      <c r="AI244" s="167">
        <f t="shared" si="175"/>
        <v>1.5</v>
      </c>
      <c r="AJ244" s="167">
        <f t="shared" si="175"/>
        <v>1.5</v>
      </c>
      <c r="AK244" s="167">
        <f t="shared" si="175"/>
        <v>1.5</v>
      </c>
      <c r="AL244" s="167">
        <f t="shared" si="175"/>
        <v>1.5</v>
      </c>
      <c r="AM244" s="167">
        <f t="shared" si="176"/>
        <v>0</v>
      </c>
      <c r="AN244" s="167">
        <f t="shared" si="176"/>
        <v>1.5</v>
      </c>
      <c r="AO244" s="167">
        <f t="shared" si="176"/>
        <v>1.5</v>
      </c>
      <c r="AP244" s="167">
        <f>AH244</f>
        <v>1.5</v>
      </c>
      <c r="AQ244" s="167">
        <f t="shared" si="177"/>
        <v>1.5</v>
      </c>
      <c r="AR244" s="167">
        <f t="shared" si="177"/>
        <v>1.5</v>
      </c>
      <c r="AS244" s="167">
        <f t="shared" si="178"/>
        <v>0</v>
      </c>
      <c r="AT244" s="167">
        <f t="shared" si="178"/>
        <v>1.5</v>
      </c>
      <c r="AU244" s="167">
        <f>AM244</f>
        <v>0</v>
      </c>
      <c r="AV244" s="167">
        <f t="shared" si="179"/>
        <v>1.5</v>
      </c>
      <c r="AW244" s="167">
        <f t="shared" si="179"/>
        <v>1.5</v>
      </c>
      <c r="AX244" s="167">
        <f t="shared" si="179"/>
        <v>1.5</v>
      </c>
      <c r="AY244" s="167">
        <f t="shared" si="179"/>
        <v>0</v>
      </c>
      <c r="AZ244" s="167">
        <f>AR244</f>
        <v>1.5</v>
      </c>
      <c r="BA244" s="167">
        <f t="shared" si="180"/>
        <v>0</v>
      </c>
      <c r="BB244" s="167">
        <f t="shared" si="180"/>
        <v>1.5</v>
      </c>
      <c r="BC244" s="167">
        <f t="shared" si="180"/>
        <v>1.5</v>
      </c>
      <c r="BD244" s="167">
        <f t="shared" si="180"/>
        <v>1.5</v>
      </c>
      <c r="BE244" s="167">
        <f>AW244</f>
        <v>1.5</v>
      </c>
      <c r="BF244" s="167">
        <f t="shared" si="181"/>
        <v>1.5</v>
      </c>
      <c r="BG244" s="167">
        <f t="shared" si="181"/>
        <v>0</v>
      </c>
      <c r="BH244" s="167">
        <f t="shared" si="181"/>
        <v>1.5</v>
      </c>
      <c r="BI244" s="167">
        <f t="shared" si="181"/>
        <v>1.5</v>
      </c>
      <c r="BJ244" s="167">
        <f>BB244</f>
        <v>1.5</v>
      </c>
      <c r="BK244" s="167">
        <f>BE244</f>
        <v>1.5</v>
      </c>
    </row>
    <row r="245" spans="1:67" outlineLevel="1">
      <c r="A245">
        <v>4</v>
      </c>
      <c r="C245" s="173">
        <v>0.5</v>
      </c>
      <c r="D245" s="167"/>
      <c r="E245" s="167"/>
      <c r="F245" s="167"/>
      <c r="G245" s="167"/>
      <c r="H245" s="167"/>
      <c r="I245" s="167">
        <f>C245</f>
        <v>0.5</v>
      </c>
      <c r="J245" s="167"/>
      <c r="K245" s="167"/>
      <c r="L245" s="167"/>
      <c r="M245" s="167"/>
      <c r="N245" s="167"/>
      <c r="O245" s="167"/>
      <c r="P245" s="167"/>
      <c r="Q245" s="167"/>
      <c r="R245" s="167"/>
      <c r="S245" s="167"/>
      <c r="T245" s="167"/>
      <c r="U245" s="167">
        <f>O245</f>
        <v>0</v>
      </c>
      <c r="V245" s="167"/>
      <c r="W245" s="167"/>
      <c r="X245" s="167"/>
      <c r="Y245" s="167"/>
      <c r="Z245" s="167"/>
      <c r="AA245" s="167">
        <f>U245</f>
        <v>0</v>
      </c>
      <c r="AB245" s="167"/>
      <c r="AC245" s="167"/>
      <c r="AD245" s="167"/>
      <c r="AE245" s="167"/>
      <c r="AF245" s="167"/>
      <c r="AG245" s="167">
        <f>AA245</f>
        <v>0</v>
      </c>
      <c r="AH245" s="167"/>
      <c r="AI245" s="167"/>
      <c r="AJ245" s="167"/>
      <c r="AK245" s="167"/>
      <c r="AL245" s="167"/>
      <c r="AM245" s="167"/>
      <c r="AN245" s="167"/>
      <c r="AO245" s="167"/>
      <c r="AP245" s="167"/>
      <c r="AQ245" s="167"/>
      <c r="AR245" s="167"/>
      <c r="AS245" s="167"/>
      <c r="AT245" s="167"/>
      <c r="AU245" s="167"/>
      <c r="AV245" s="167"/>
      <c r="AW245" s="167"/>
      <c r="AX245" s="167"/>
      <c r="AY245" s="167"/>
      <c r="AZ245" s="167"/>
      <c r="BA245" s="167"/>
      <c r="BB245" s="167"/>
      <c r="BC245" s="167"/>
      <c r="BD245" s="167"/>
      <c r="BE245" s="167"/>
      <c r="BF245" s="167"/>
      <c r="BG245" s="167"/>
      <c r="BH245" s="167"/>
      <c r="BI245" s="167"/>
      <c r="BJ245" s="167"/>
      <c r="BK245" s="167"/>
    </row>
    <row r="246" spans="1:67" outlineLevel="1">
      <c r="A246">
        <v>5</v>
      </c>
      <c r="C246" s="173">
        <v>1</v>
      </c>
      <c r="D246" s="167"/>
      <c r="E246" s="167"/>
      <c r="F246" s="167"/>
      <c r="G246" s="167"/>
      <c r="H246" s="167"/>
      <c r="I246" s="167">
        <f>C246</f>
        <v>1</v>
      </c>
      <c r="J246" s="167"/>
      <c r="K246" s="167"/>
      <c r="L246" s="167"/>
      <c r="M246" s="167"/>
      <c r="N246" s="167"/>
      <c r="O246" s="167"/>
      <c r="P246" s="167"/>
      <c r="Q246" s="167"/>
      <c r="R246" s="167"/>
      <c r="S246" s="167"/>
      <c r="T246" s="167"/>
      <c r="U246" s="167">
        <f>O246</f>
        <v>0</v>
      </c>
      <c r="V246" s="167"/>
      <c r="W246" s="167"/>
      <c r="X246" s="167"/>
      <c r="Y246" s="167"/>
      <c r="Z246" s="167"/>
      <c r="AA246" s="167">
        <f>U246</f>
        <v>0</v>
      </c>
      <c r="AB246" s="167"/>
      <c r="AC246" s="167"/>
      <c r="AD246" s="167"/>
      <c r="AE246" s="167"/>
      <c r="AF246" s="167"/>
      <c r="AG246" s="167">
        <f>AA246</f>
        <v>0</v>
      </c>
      <c r="AH246" s="167"/>
      <c r="AI246" s="167"/>
      <c r="AJ246" s="167"/>
      <c r="AK246" s="167"/>
      <c r="AL246" s="167"/>
      <c r="AM246" s="167"/>
      <c r="AN246" s="167"/>
      <c r="AO246" s="167"/>
      <c r="AP246" s="167"/>
      <c r="AQ246" s="167"/>
      <c r="AR246" s="167"/>
      <c r="AS246" s="167"/>
      <c r="AT246" s="167"/>
      <c r="AU246" s="167"/>
      <c r="AV246" s="167"/>
      <c r="AW246" s="167"/>
      <c r="AX246" s="167"/>
      <c r="AY246" s="167"/>
      <c r="AZ246" s="167"/>
      <c r="BA246" s="167"/>
      <c r="BB246" s="167"/>
      <c r="BC246" s="167"/>
      <c r="BD246" s="167"/>
      <c r="BE246" s="167"/>
      <c r="BF246" s="167"/>
      <c r="BG246" s="167"/>
      <c r="BH246" s="167"/>
      <c r="BI246" s="167"/>
      <c r="BJ246" s="167"/>
      <c r="BK246" s="167"/>
    </row>
    <row r="247" spans="1:67" outlineLevel="1"/>
    <row r="249" spans="1:67">
      <c r="A249" s="246" t="s">
        <v>1162</v>
      </c>
    </row>
    <row r="250" spans="1:67">
      <c r="A250" s="246"/>
      <c r="B250" s="245"/>
      <c r="C250" s="118" t="s">
        <v>1699</v>
      </c>
      <c r="D250" s="118"/>
      <c r="E250" s="118"/>
      <c r="F250" s="118"/>
      <c r="G250" s="118"/>
      <c r="H250" s="118"/>
      <c r="I250" s="118"/>
      <c r="J250" s="118"/>
      <c r="K250" s="118"/>
      <c r="L250" s="118"/>
      <c r="M250" s="118"/>
      <c r="N250" s="118"/>
      <c r="O250" s="118"/>
      <c r="P250" s="118"/>
      <c r="Q250" s="118"/>
      <c r="R250" s="118"/>
      <c r="S250" s="443" t="s">
        <v>936</v>
      </c>
      <c r="T250" s="118"/>
      <c r="U250" s="118"/>
      <c r="V250" s="118"/>
      <c r="W250" s="118"/>
      <c r="X250" s="118"/>
      <c r="Y250" s="118"/>
      <c r="Z250" s="118"/>
      <c r="AA250" s="118"/>
      <c r="AB250" s="118"/>
      <c r="AC250" s="118"/>
      <c r="AD250" s="118"/>
      <c r="AE250" s="118"/>
      <c r="AF250" s="118"/>
      <c r="AG250" s="118"/>
      <c r="AH250" s="455"/>
      <c r="AI250" s="443" t="s">
        <v>1816</v>
      </c>
      <c r="AJ250" s="118"/>
      <c r="AK250" s="118"/>
      <c r="AL250" s="118"/>
      <c r="AM250" s="118"/>
      <c r="AN250" s="118"/>
      <c r="AO250" s="118"/>
      <c r="AP250" s="118"/>
      <c r="AQ250" s="118"/>
      <c r="AR250" s="118"/>
      <c r="AS250" s="118"/>
      <c r="AT250" s="118"/>
      <c r="AU250" s="118"/>
      <c r="AV250" s="118"/>
      <c r="AW250" s="118"/>
      <c r="AX250" s="455"/>
      <c r="AY250" s="443" t="s">
        <v>1817</v>
      </c>
      <c r="AZ250" s="118"/>
      <c r="BA250" s="118"/>
      <c r="BB250" s="118"/>
      <c r="BC250" s="118"/>
      <c r="BD250" s="118"/>
      <c r="BE250" s="118"/>
      <c r="BF250" s="118"/>
      <c r="BG250" s="118"/>
      <c r="BH250" s="118"/>
      <c r="BI250" s="118"/>
      <c r="BJ250" s="118"/>
      <c r="BK250" s="118"/>
      <c r="BL250" s="118"/>
      <c r="BM250" s="118"/>
      <c r="BN250" s="455"/>
    </row>
    <row r="251" spans="1:67">
      <c r="A251" s="246"/>
      <c r="B251" s="245"/>
      <c r="C251" s="118" t="s">
        <v>1103</v>
      </c>
      <c r="D251" s="118"/>
      <c r="E251" s="118"/>
      <c r="F251" s="118"/>
      <c r="G251" s="118" t="s">
        <v>1104</v>
      </c>
      <c r="H251" s="118"/>
      <c r="I251" s="118"/>
      <c r="J251" s="118"/>
      <c r="K251" s="118" t="s">
        <v>1105</v>
      </c>
      <c r="L251" s="118"/>
      <c r="M251" s="118"/>
      <c r="N251" s="118"/>
      <c r="O251" s="118" t="s">
        <v>863</v>
      </c>
      <c r="P251" s="118"/>
      <c r="Q251" s="118"/>
      <c r="R251" s="118"/>
      <c r="S251" s="443" t="s">
        <v>1103</v>
      </c>
      <c r="T251" s="118"/>
      <c r="U251" s="118"/>
      <c r="V251" s="118"/>
      <c r="W251" s="118" t="s">
        <v>1104</v>
      </c>
      <c r="X251" s="118"/>
      <c r="Y251" s="118"/>
      <c r="Z251" s="118"/>
      <c r="AA251" s="118" t="s">
        <v>1105</v>
      </c>
      <c r="AB251" s="118"/>
      <c r="AC251" s="118"/>
      <c r="AD251" s="118"/>
      <c r="AE251" s="118" t="s">
        <v>863</v>
      </c>
      <c r="AF251" s="118"/>
      <c r="AG251" s="118"/>
      <c r="AH251" s="455"/>
      <c r="AI251" s="443" t="s">
        <v>1103</v>
      </c>
      <c r="AJ251" s="118"/>
      <c r="AK251" s="118"/>
      <c r="AL251" s="118"/>
      <c r="AM251" s="118" t="s">
        <v>1104</v>
      </c>
      <c r="AN251" s="118"/>
      <c r="AO251" s="118"/>
      <c r="AP251" s="118"/>
      <c r="AQ251" s="118" t="s">
        <v>1105</v>
      </c>
      <c r="AR251" s="118"/>
      <c r="AS251" s="118"/>
      <c r="AT251" s="118"/>
      <c r="AU251" s="118" t="s">
        <v>863</v>
      </c>
      <c r="AV251" s="118"/>
      <c r="AW251" s="118"/>
      <c r="AX251" s="455"/>
      <c r="AY251" s="443" t="s">
        <v>1103</v>
      </c>
      <c r="AZ251" s="118"/>
      <c r="BA251" s="118"/>
      <c r="BB251" s="118"/>
      <c r="BC251" s="118" t="s">
        <v>1104</v>
      </c>
      <c r="BD251" s="118"/>
      <c r="BE251" s="118"/>
      <c r="BF251" s="118"/>
      <c r="BG251" s="118" t="s">
        <v>1105</v>
      </c>
      <c r="BH251" s="118"/>
      <c r="BI251" s="118"/>
      <c r="BJ251" s="118"/>
      <c r="BK251" s="118" t="s">
        <v>863</v>
      </c>
      <c r="BL251" s="118"/>
      <c r="BM251" s="118"/>
      <c r="BN251" s="455"/>
    </row>
    <row r="252" spans="1:67">
      <c r="A252" s="246"/>
      <c r="B252" s="245"/>
      <c r="C252" s="547" t="s">
        <v>1407</v>
      </c>
      <c r="D252" s="510" t="s">
        <v>1408</v>
      </c>
      <c r="E252" s="510" t="s">
        <v>1409</v>
      </c>
      <c r="F252" s="510" t="s">
        <v>1410</v>
      </c>
      <c r="G252" s="510" t="s">
        <v>1407</v>
      </c>
      <c r="H252" s="510" t="s">
        <v>1408</v>
      </c>
      <c r="I252" s="510" t="s">
        <v>1409</v>
      </c>
      <c r="J252" s="510" t="s">
        <v>1410</v>
      </c>
      <c r="K252" s="510" t="s">
        <v>1407</v>
      </c>
      <c r="L252" s="510" t="s">
        <v>1408</v>
      </c>
      <c r="M252" s="510" t="s">
        <v>1409</v>
      </c>
      <c r="N252" s="510" t="s">
        <v>1410</v>
      </c>
      <c r="O252" s="510" t="s">
        <v>1407</v>
      </c>
      <c r="P252" s="510" t="s">
        <v>1408</v>
      </c>
      <c r="Q252" s="510" t="s">
        <v>1409</v>
      </c>
      <c r="R252" s="548" t="s">
        <v>1410</v>
      </c>
      <c r="S252" s="547" t="s">
        <v>1407</v>
      </c>
      <c r="T252" s="510" t="s">
        <v>1408</v>
      </c>
      <c r="U252" s="510" t="s">
        <v>1409</v>
      </c>
      <c r="V252" s="510" t="s">
        <v>1410</v>
      </c>
      <c r="W252" s="510" t="s">
        <v>1407</v>
      </c>
      <c r="X252" s="510" t="s">
        <v>1408</v>
      </c>
      <c r="Y252" s="510" t="s">
        <v>1409</v>
      </c>
      <c r="Z252" s="510" t="s">
        <v>1410</v>
      </c>
      <c r="AA252" s="510" t="s">
        <v>1407</v>
      </c>
      <c r="AB252" s="510" t="s">
        <v>1408</v>
      </c>
      <c r="AC252" s="510" t="s">
        <v>1409</v>
      </c>
      <c r="AD252" s="510" t="s">
        <v>1410</v>
      </c>
      <c r="AE252" s="510" t="s">
        <v>1407</v>
      </c>
      <c r="AF252" s="510" t="s">
        <v>1408</v>
      </c>
      <c r="AG252" s="510" t="s">
        <v>1409</v>
      </c>
      <c r="AH252" s="548" t="s">
        <v>1410</v>
      </c>
      <c r="AI252" s="547" t="s">
        <v>1407</v>
      </c>
      <c r="AJ252" s="510" t="s">
        <v>1408</v>
      </c>
      <c r="AK252" s="510" t="s">
        <v>1409</v>
      </c>
      <c r="AL252" s="510" t="s">
        <v>1410</v>
      </c>
      <c r="AM252" s="510" t="s">
        <v>1407</v>
      </c>
      <c r="AN252" s="510" t="s">
        <v>1408</v>
      </c>
      <c r="AO252" s="510" t="s">
        <v>1409</v>
      </c>
      <c r="AP252" s="510" t="s">
        <v>1410</v>
      </c>
      <c r="AQ252" s="510" t="s">
        <v>1407</v>
      </c>
      <c r="AR252" s="510" t="s">
        <v>1408</v>
      </c>
      <c r="AS252" s="510" t="s">
        <v>1409</v>
      </c>
      <c r="AT252" s="510" t="s">
        <v>1410</v>
      </c>
      <c r="AU252" s="510" t="s">
        <v>1407</v>
      </c>
      <c r="AV252" s="510" t="s">
        <v>1408</v>
      </c>
      <c r="AW252" s="510" t="s">
        <v>1409</v>
      </c>
      <c r="AX252" s="548" t="s">
        <v>1410</v>
      </c>
      <c r="AY252" s="547" t="s">
        <v>1407</v>
      </c>
      <c r="AZ252" s="510" t="s">
        <v>1408</v>
      </c>
      <c r="BA252" s="510" t="s">
        <v>1409</v>
      </c>
      <c r="BB252" s="510" t="s">
        <v>1410</v>
      </c>
      <c r="BC252" s="510" t="s">
        <v>1407</v>
      </c>
      <c r="BD252" s="510" t="s">
        <v>1408</v>
      </c>
      <c r="BE252" s="510" t="s">
        <v>1409</v>
      </c>
      <c r="BF252" s="510" t="s">
        <v>1410</v>
      </c>
      <c r="BG252" s="510" t="s">
        <v>1407</v>
      </c>
      <c r="BH252" s="510" t="s">
        <v>1408</v>
      </c>
      <c r="BI252" s="510" t="s">
        <v>1409</v>
      </c>
      <c r="BJ252" s="510" t="s">
        <v>1410</v>
      </c>
      <c r="BK252" s="510" t="s">
        <v>1407</v>
      </c>
      <c r="BL252" s="510" t="s">
        <v>1408</v>
      </c>
      <c r="BM252" s="510" t="s">
        <v>1409</v>
      </c>
      <c r="BN252" s="548" t="s">
        <v>1410</v>
      </c>
    </row>
    <row r="253" spans="1:67" ht="24.75" outlineLevel="1">
      <c r="A253" t="s">
        <v>1725</v>
      </c>
      <c r="B253" s="50" t="str">
        <f>"Timing 1 - Wean to Join
"&amp;$B$202&amp;""</f>
        <v>Timing 1 - Wean to Join
Standard (7mo)</v>
      </c>
      <c r="C253" s="417">
        <f t="shared" ref="C253:R276" si="182">CHOOSE(d.Region,S253,AI253,AY253)</f>
        <v>0</v>
      </c>
      <c r="D253" s="417">
        <f t="shared" si="182"/>
        <v>0</v>
      </c>
      <c r="E253" s="417">
        <f t="shared" si="182"/>
        <v>0</v>
      </c>
      <c r="F253" s="417">
        <f t="shared" si="182"/>
        <v>0</v>
      </c>
      <c r="G253" s="417">
        <f t="shared" si="182"/>
        <v>0</v>
      </c>
      <c r="H253" s="417">
        <f t="shared" si="182"/>
        <v>0</v>
      </c>
      <c r="I253" s="417">
        <f t="shared" si="182"/>
        <v>0</v>
      </c>
      <c r="J253" s="417">
        <f t="shared" si="182"/>
        <v>0</v>
      </c>
      <c r="K253" s="417">
        <f t="shared" si="182"/>
        <v>0</v>
      </c>
      <c r="L253" s="417">
        <f t="shared" si="182"/>
        <v>0</v>
      </c>
      <c r="M253" s="417">
        <f t="shared" si="182"/>
        <v>0</v>
      </c>
      <c r="N253" s="417">
        <f t="shared" si="182"/>
        <v>0</v>
      </c>
      <c r="O253" s="417">
        <f t="shared" si="182"/>
        <v>0</v>
      </c>
      <c r="P253" s="417">
        <f t="shared" si="182"/>
        <v>0</v>
      </c>
      <c r="Q253" s="417">
        <f t="shared" si="182"/>
        <v>0</v>
      </c>
      <c r="R253" s="434">
        <f t="shared" si="182"/>
        <v>0</v>
      </c>
      <c r="S253" s="444"/>
      <c r="T253" s="315"/>
      <c r="U253" s="315"/>
      <c r="V253" s="315"/>
      <c r="W253" s="315"/>
      <c r="X253" s="315"/>
      <c r="Y253" s="315"/>
      <c r="Z253" s="315"/>
      <c r="AA253" s="315"/>
      <c r="AB253" s="315"/>
      <c r="AC253" s="315"/>
      <c r="AD253" s="315"/>
      <c r="AE253" s="315"/>
      <c r="AF253" s="315"/>
      <c r="AG253" s="315"/>
      <c r="AH253" s="456"/>
      <c r="AI253" s="444"/>
      <c r="AJ253" s="315"/>
      <c r="AK253" s="315"/>
      <c r="AL253" s="315"/>
      <c r="AM253" s="315"/>
      <c r="AN253" s="315"/>
      <c r="AO253" s="315"/>
      <c r="AP253" s="315"/>
      <c r="AQ253" s="315"/>
      <c r="AR253" s="315"/>
      <c r="AS253" s="315"/>
      <c r="AT253" s="315"/>
      <c r="AU253" s="315"/>
      <c r="AV253" s="315"/>
      <c r="AW253" s="315"/>
      <c r="AX253" s="456"/>
      <c r="AY253" s="444"/>
      <c r="AZ253" s="315"/>
      <c r="BA253" s="315"/>
      <c r="BB253" s="315"/>
      <c r="BC253" s="315"/>
      <c r="BD253" s="315"/>
      <c r="BE253" s="315"/>
      <c r="BF253" s="315"/>
      <c r="BG253" s="315"/>
      <c r="BH253" s="315"/>
      <c r="BI253" s="315"/>
      <c r="BJ253" s="315"/>
      <c r="BK253" s="315"/>
      <c r="BL253" s="315"/>
      <c r="BM253" s="315"/>
      <c r="BN253" s="456"/>
      <c r="BO253" s="418" t="s">
        <v>1412</v>
      </c>
    </row>
    <row r="254" spans="1:67" outlineLevel="1">
      <c r="B254" s="51" t="str">
        <f>$B$203&amp;""</f>
        <v>Early</v>
      </c>
      <c r="C254" s="419">
        <f t="shared" si="182"/>
        <v>0</v>
      </c>
      <c r="D254" s="419">
        <f t="shared" si="182"/>
        <v>0</v>
      </c>
      <c r="E254" s="419">
        <f t="shared" si="182"/>
        <v>0</v>
      </c>
      <c r="F254" s="419">
        <f t="shared" si="182"/>
        <v>0</v>
      </c>
      <c r="G254" s="419">
        <f t="shared" si="182"/>
        <v>0</v>
      </c>
      <c r="H254" s="419">
        <f t="shared" si="182"/>
        <v>0</v>
      </c>
      <c r="I254" s="419">
        <f t="shared" si="182"/>
        <v>0</v>
      </c>
      <c r="J254" s="419">
        <f t="shared" si="182"/>
        <v>0</v>
      </c>
      <c r="K254" s="419">
        <f t="shared" si="182"/>
        <v>0</v>
      </c>
      <c r="L254" s="419">
        <f t="shared" si="182"/>
        <v>0</v>
      </c>
      <c r="M254" s="419">
        <f t="shared" si="182"/>
        <v>0</v>
      </c>
      <c r="N254" s="419">
        <f t="shared" si="182"/>
        <v>0</v>
      </c>
      <c r="O254" s="419">
        <f t="shared" si="182"/>
        <v>0</v>
      </c>
      <c r="P254" s="419">
        <f t="shared" si="182"/>
        <v>0</v>
      </c>
      <c r="Q254" s="419">
        <f t="shared" si="182"/>
        <v>0</v>
      </c>
      <c r="R254" s="435">
        <f t="shared" si="182"/>
        <v>0</v>
      </c>
      <c r="S254" s="445"/>
      <c r="T254" s="446"/>
      <c r="U254" s="446"/>
      <c r="V254" s="446"/>
      <c r="W254" s="446"/>
      <c r="X254" s="446"/>
      <c r="Y254" s="446"/>
      <c r="Z254" s="446"/>
      <c r="AA254" s="446"/>
      <c r="AB254" s="446"/>
      <c r="AC254" s="446"/>
      <c r="AD254" s="446"/>
      <c r="AE254" s="446"/>
      <c r="AF254" s="446"/>
      <c r="AG254" s="446"/>
      <c r="AH254" s="457"/>
      <c r="AI254" s="445"/>
      <c r="AJ254" s="446"/>
      <c r="AK254" s="446"/>
      <c r="AL254" s="446"/>
      <c r="AM254" s="446"/>
      <c r="AN254" s="446"/>
      <c r="AO254" s="446"/>
      <c r="AP254" s="446"/>
      <c r="AQ254" s="446"/>
      <c r="AR254" s="446"/>
      <c r="AS254" s="446"/>
      <c r="AT254" s="446"/>
      <c r="AU254" s="446"/>
      <c r="AV254" s="446"/>
      <c r="AW254" s="446"/>
      <c r="AX254" s="457"/>
      <c r="AY254" s="445"/>
      <c r="AZ254" s="446"/>
      <c r="BA254" s="446"/>
      <c r="BB254" s="446"/>
      <c r="BC254" s="446"/>
      <c r="BD254" s="446"/>
      <c r="BE254" s="446"/>
      <c r="BF254" s="446"/>
      <c r="BG254" s="446"/>
      <c r="BH254" s="446"/>
      <c r="BI254" s="446"/>
      <c r="BJ254" s="446"/>
      <c r="BK254" s="446"/>
      <c r="BL254" s="446"/>
      <c r="BM254" s="446"/>
      <c r="BN254" s="457"/>
      <c r="BO254" s="62"/>
    </row>
    <row r="255" spans="1:67" outlineLevel="1">
      <c r="B255" s="51" t="str">
        <f>$B$204&amp;""</f>
        <v>Middle</v>
      </c>
      <c r="C255" s="419">
        <f t="shared" si="182"/>
        <v>0</v>
      </c>
      <c r="D255" s="419">
        <f t="shared" si="182"/>
        <v>0</v>
      </c>
      <c r="E255" s="419">
        <f t="shared" si="182"/>
        <v>0</v>
      </c>
      <c r="F255" s="419">
        <f t="shared" si="182"/>
        <v>0</v>
      </c>
      <c r="G255" s="419">
        <f t="shared" si="182"/>
        <v>0</v>
      </c>
      <c r="H255" s="419">
        <f t="shared" si="182"/>
        <v>0</v>
      </c>
      <c r="I255" s="419">
        <f t="shared" si="182"/>
        <v>0</v>
      </c>
      <c r="J255" s="419">
        <f t="shared" si="182"/>
        <v>0</v>
      </c>
      <c r="K255" s="419">
        <f t="shared" si="182"/>
        <v>0</v>
      </c>
      <c r="L255" s="419">
        <f t="shared" si="182"/>
        <v>0</v>
      </c>
      <c r="M255" s="419">
        <f t="shared" si="182"/>
        <v>0</v>
      </c>
      <c r="N255" s="419">
        <f t="shared" si="182"/>
        <v>0</v>
      </c>
      <c r="O255" s="419">
        <f t="shared" si="182"/>
        <v>0</v>
      </c>
      <c r="P255" s="419">
        <f t="shared" si="182"/>
        <v>0</v>
      </c>
      <c r="Q255" s="419">
        <f t="shared" si="182"/>
        <v>0</v>
      </c>
      <c r="R255" s="435">
        <f t="shared" si="182"/>
        <v>0</v>
      </c>
      <c r="S255" s="445"/>
      <c r="T255" s="446"/>
      <c r="U255" s="446"/>
      <c r="V255" s="446"/>
      <c r="W255" s="446"/>
      <c r="X255" s="446"/>
      <c r="Y255" s="446"/>
      <c r="Z255" s="446"/>
      <c r="AA255" s="446"/>
      <c r="AB255" s="446"/>
      <c r="AC255" s="446"/>
      <c r="AD255" s="446"/>
      <c r="AE255" s="446"/>
      <c r="AF255" s="446"/>
      <c r="AG255" s="446"/>
      <c r="AH255" s="457"/>
      <c r="AI255" s="445"/>
      <c r="AJ255" s="446"/>
      <c r="AK255" s="446"/>
      <c r="AL255" s="446"/>
      <c r="AM255" s="446"/>
      <c r="AN255" s="446"/>
      <c r="AO255" s="446"/>
      <c r="AP255" s="446"/>
      <c r="AQ255" s="446"/>
      <c r="AR255" s="446"/>
      <c r="AS255" s="446"/>
      <c r="AT255" s="446"/>
      <c r="AU255" s="446"/>
      <c r="AV255" s="446"/>
      <c r="AW255" s="446"/>
      <c r="AX255" s="457"/>
      <c r="AY255" s="445"/>
      <c r="AZ255" s="446"/>
      <c r="BA255" s="446"/>
      <c r="BB255" s="446"/>
      <c r="BC255" s="446"/>
      <c r="BD255" s="446"/>
      <c r="BE255" s="446"/>
      <c r="BF255" s="446"/>
      <c r="BG255" s="446"/>
      <c r="BH255" s="446"/>
      <c r="BI255" s="446"/>
      <c r="BJ255" s="446"/>
      <c r="BK255" s="446"/>
      <c r="BL255" s="446"/>
      <c r="BM255" s="446"/>
      <c r="BN255" s="457"/>
      <c r="BO255" s="62"/>
    </row>
    <row r="256" spans="1:67" outlineLevel="1">
      <c r="B256" s="51" t="str">
        <f>$B$205&amp;""</f>
        <v>Late</v>
      </c>
      <c r="C256" s="419">
        <f t="shared" si="182"/>
        <v>0</v>
      </c>
      <c r="D256" s="419">
        <f t="shared" si="182"/>
        <v>0</v>
      </c>
      <c r="E256" s="419">
        <f t="shared" si="182"/>
        <v>0</v>
      </c>
      <c r="F256" s="419">
        <f t="shared" si="182"/>
        <v>0</v>
      </c>
      <c r="G256" s="419">
        <f t="shared" si="182"/>
        <v>0</v>
      </c>
      <c r="H256" s="419">
        <f t="shared" si="182"/>
        <v>0</v>
      </c>
      <c r="I256" s="419">
        <f t="shared" si="182"/>
        <v>0</v>
      </c>
      <c r="J256" s="419">
        <f t="shared" si="182"/>
        <v>0</v>
      </c>
      <c r="K256" s="419">
        <f t="shared" si="182"/>
        <v>0</v>
      </c>
      <c r="L256" s="419">
        <f t="shared" si="182"/>
        <v>0</v>
      </c>
      <c r="M256" s="419">
        <f t="shared" si="182"/>
        <v>0</v>
      </c>
      <c r="N256" s="419">
        <f t="shared" si="182"/>
        <v>0</v>
      </c>
      <c r="O256" s="419">
        <f t="shared" si="182"/>
        <v>0</v>
      </c>
      <c r="P256" s="419">
        <f t="shared" si="182"/>
        <v>0</v>
      </c>
      <c r="Q256" s="419">
        <f t="shared" si="182"/>
        <v>0</v>
      </c>
      <c r="R256" s="435">
        <f t="shared" si="182"/>
        <v>0</v>
      </c>
      <c r="S256" s="445"/>
      <c r="T256" s="446"/>
      <c r="U256" s="446"/>
      <c r="V256" s="446"/>
      <c r="W256" s="446"/>
      <c r="X256" s="446"/>
      <c r="Y256" s="446"/>
      <c r="Z256" s="446"/>
      <c r="AA256" s="446"/>
      <c r="AB256" s="446"/>
      <c r="AC256" s="446"/>
      <c r="AD256" s="446"/>
      <c r="AE256" s="446"/>
      <c r="AF256" s="446"/>
      <c r="AG256" s="446"/>
      <c r="AH256" s="457"/>
      <c r="AI256" s="445"/>
      <c r="AJ256" s="446"/>
      <c r="AK256" s="446"/>
      <c r="AL256" s="446"/>
      <c r="AM256" s="446"/>
      <c r="AN256" s="446"/>
      <c r="AO256" s="446"/>
      <c r="AP256" s="446"/>
      <c r="AQ256" s="446"/>
      <c r="AR256" s="446"/>
      <c r="AS256" s="446"/>
      <c r="AT256" s="446"/>
      <c r="AU256" s="446"/>
      <c r="AV256" s="446"/>
      <c r="AW256" s="446"/>
      <c r="AX256" s="457"/>
      <c r="AY256" s="445"/>
      <c r="AZ256" s="446"/>
      <c r="BA256" s="446"/>
      <c r="BB256" s="446"/>
      <c r="BC256" s="446"/>
      <c r="BD256" s="446"/>
      <c r="BE256" s="446"/>
      <c r="BF256" s="446"/>
      <c r="BG256" s="446"/>
      <c r="BH256" s="446"/>
      <c r="BI256" s="446"/>
      <c r="BJ256" s="446"/>
      <c r="BK256" s="446"/>
      <c r="BL256" s="446"/>
      <c r="BM256" s="446"/>
      <c r="BN256" s="457"/>
      <c r="BO256" s="62"/>
    </row>
    <row r="257" spans="2:67" outlineLevel="1">
      <c r="B257" s="51" t="s">
        <v>1552</v>
      </c>
      <c r="C257" s="419">
        <f t="shared" ref="C257:C259" si="183">CHOOSE(d.Region,S257,AI257,AY257)</f>
        <v>0</v>
      </c>
      <c r="D257" s="419">
        <f t="shared" ref="D257:D259" si="184">CHOOSE(d.Region,T257,AJ257,AZ257)</f>
        <v>0</v>
      </c>
      <c r="E257" s="419">
        <f t="shared" ref="E257:E259" si="185">CHOOSE(d.Region,U257,AK257,BA257)</f>
        <v>0</v>
      </c>
      <c r="F257" s="419">
        <f t="shared" ref="F257:F259" si="186">CHOOSE(d.Region,V257,AL257,BB257)</f>
        <v>0</v>
      </c>
      <c r="G257" s="419">
        <f t="shared" ref="G257:G259" si="187">CHOOSE(d.Region,W257,AM257,BC257)</f>
        <v>0</v>
      </c>
      <c r="H257" s="419">
        <f t="shared" ref="H257:H259" si="188">CHOOSE(d.Region,X257,AN257,BD257)</f>
        <v>0</v>
      </c>
      <c r="I257" s="419">
        <f t="shared" ref="I257:I259" si="189">CHOOSE(d.Region,Y257,AO257,BE257)</f>
        <v>0</v>
      </c>
      <c r="J257" s="419">
        <f t="shared" ref="J257:J259" si="190">CHOOSE(d.Region,Z257,AP257,BF257)</f>
        <v>0</v>
      </c>
      <c r="K257" s="419">
        <f t="shared" ref="K257:K259" si="191">CHOOSE(d.Region,AA257,AQ257,BG257)</f>
        <v>0</v>
      </c>
      <c r="L257" s="419">
        <f t="shared" ref="L257:L259" si="192">CHOOSE(d.Region,AB257,AR257,BH257)</f>
        <v>0</v>
      </c>
      <c r="M257" s="419">
        <f t="shared" ref="M257:M259" si="193">CHOOSE(d.Region,AC257,AS257,BI257)</f>
        <v>0</v>
      </c>
      <c r="N257" s="419">
        <f t="shared" ref="N257:N259" si="194">CHOOSE(d.Region,AD257,AT257,BJ257)</f>
        <v>0</v>
      </c>
      <c r="O257" s="419">
        <f t="shared" ref="O257:O259" si="195">CHOOSE(d.Region,AE257,AU257,BK257)</f>
        <v>0</v>
      </c>
      <c r="P257" s="419">
        <f t="shared" ref="P257:P259" si="196">CHOOSE(d.Region,AF257,AV257,BL257)</f>
        <v>0</v>
      </c>
      <c r="Q257" s="419">
        <f t="shared" ref="Q257:Q259" si="197">CHOOSE(d.Region,AG257,AW257,BM257)</f>
        <v>0</v>
      </c>
      <c r="R257" s="435">
        <f t="shared" ref="R257:R259" si="198">CHOOSE(d.Region,AH257,AX257,BN257)</f>
        <v>0</v>
      </c>
      <c r="S257" s="476"/>
      <c r="T257" s="477"/>
      <c r="U257" s="477"/>
      <c r="V257" s="477"/>
      <c r="W257" s="477"/>
      <c r="X257" s="477"/>
      <c r="Y257" s="477"/>
      <c r="Z257" s="477"/>
      <c r="AA257" s="477"/>
      <c r="AB257" s="477"/>
      <c r="AC257" s="477"/>
      <c r="AD257" s="477"/>
      <c r="AE257" s="477"/>
      <c r="AF257" s="477"/>
      <c r="AG257" s="477"/>
      <c r="AH257" s="478"/>
      <c r="AI257" s="476"/>
      <c r="AJ257" s="477"/>
      <c r="AK257" s="477"/>
      <c r="AL257" s="477"/>
      <c r="AM257" s="477"/>
      <c r="AN257" s="477"/>
      <c r="AO257" s="477"/>
      <c r="AP257" s="477"/>
      <c r="AQ257" s="477"/>
      <c r="AR257" s="477"/>
      <c r="AS257" s="477"/>
      <c r="AT257" s="477"/>
      <c r="AU257" s="477"/>
      <c r="AV257" s="477"/>
      <c r="AW257" s="477"/>
      <c r="AX257" s="478"/>
      <c r="AY257" s="476"/>
      <c r="AZ257" s="477"/>
      <c r="BA257" s="477"/>
      <c r="BB257" s="477"/>
      <c r="BC257" s="477"/>
      <c r="BD257" s="477"/>
      <c r="BE257" s="477"/>
      <c r="BF257" s="477"/>
      <c r="BG257" s="477"/>
      <c r="BH257" s="477"/>
      <c r="BI257" s="477"/>
      <c r="BJ257" s="477"/>
      <c r="BK257" s="477"/>
      <c r="BL257" s="477"/>
      <c r="BM257" s="477"/>
      <c r="BN257" s="478"/>
      <c r="BO257" s="62"/>
    </row>
    <row r="258" spans="2:67" outlineLevel="1">
      <c r="B258" s="51" t="str">
        <f t="shared" ref="B258" si="199">$B$207&amp;""</f>
        <v>7mo with 0% mated</v>
      </c>
      <c r="C258" s="419">
        <f t="shared" si="183"/>
        <v>0</v>
      </c>
      <c r="D258" s="419">
        <f t="shared" si="184"/>
        <v>0</v>
      </c>
      <c r="E258" s="419">
        <f t="shared" si="185"/>
        <v>0</v>
      </c>
      <c r="F258" s="419">
        <f t="shared" si="186"/>
        <v>0</v>
      </c>
      <c r="G258" s="419">
        <f t="shared" si="187"/>
        <v>0</v>
      </c>
      <c r="H258" s="419">
        <f t="shared" si="188"/>
        <v>0</v>
      </c>
      <c r="I258" s="419">
        <f t="shared" si="189"/>
        <v>0</v>
      </c>
      <c r="J258" s="419">
        <f t="shared" si="190"/>
        <v>0</v>
      </c>
      <c r="K258" s="419">
        <f t="shared" si="191"/>
        <v>0</v>
      </c>
      <c r="L258" s="419">
        <f t="shared" si="192"/>
        <v>0</v>
      </c>
      <c r="M258" s="419">
        <f t="shared" si="193"/>
        <v>0</v>
      </c>
      <c r="N258" s="419">
        <f t="shared" si="194"/>
        <v>0</v>
      </c>
      <c r="O258" s="419">
        <f t="shared" si="195"/>
        <v>0</v>
      </c>
      <c r="P258" s="419">
        <f t="shared" si="196"/>
        <v>0</v>
      </c>
      <c r="Q258" s="419">
        <f t="shared" si="197"/>
        <v>0</v>
      </c>
      <c r="R258" s="435">
        <f t="shared" si="198"/>
        <v>0</v>
      </c>
      <c r="S258" s="476"/>
      <c r="T258" s="477"/>
      <c r="U258" s="477"/>
      <c r="V258" s="477"/>
      <c r="W258" s="477"/>
      <c r="X258" s="477"/>
      <c r="Y258" s="477"/>
      <c r="Z258" s="477"/>
      <c r="AA258" s="477"/>
      <c r="AB258" s="477"/>
      <c r="AC258" s="477"/>
      <c r="AD258" s="477"/>
      <c r="AE258" s="477"/>
      <c r="AF258" s="477"/>
      <c r="AG258" s="477"/>
      <c r="AH258" s="478"/>
      <c r="AI258" s="476"/>
      <c r="AJ258" s="477"/>
      <c r="AK258" s="477"/>
      <c r="AL258" s="477"/>
      <c r="AM258" s="477"/>
      <c r="AN258" s="477"/>
      <c r="AO258" s="477"/>
      <c r="AP258" s="477"/>
      <c r="AQ258" s="477"/>
      <c r="AR258" s="477"/>
      <c r="AS258" s="477"/>
      <c r="AT258" s="477"/>
      <c r="AU258" s="477"/>
      <c r="AV258" s="477"/>
      <c r="AW258" s="477"/>
      <c r="AX258" s="478"/>
      <c r="AY258" s="476"/>
      <c r="AZ258" s="477"/>
      <c r="BA258" s="477"/>
      <c r="BB258" s="477"/>
      <c r="BC258" s="477"/>
      <c r="BD258" s="477"/>
      <c r="BE258" s="477"/>
      <c r="BF258" s="477"/>
      <c r="BG258" s="477"/>
      <c r="BH258" s="477"/>
      <c r="BI258" s="477"/>
      <c r="BJ258" s="477"/>
      <c r="BK258" s="477"/>
      <c r="BL258" s="477"/>
      <c r="BM258" s="477"/>
      <c r="BN258" s="478"/>
      <c r="BO258" s="62"/>
    </row>
    <row r="259" spans="2:67" outlineLevel="1">
      <c r="B259" s="51" t="s">
        <v>1698</v>
      </c>
      <c r="C259" s="419">
        <f t="shared" si="183"/>
        <v>0</v>
      </c>
      <c r="D259" s="419">
        <f t="shared" si="184"/>
        <v>0</v>
      </c>
      <c r="E259" s="419">
        <f t="shared" si="185"/>
        <v>0</v>
      </c>
      <c r="F259" s="419">
        <f t="shared" si="186"/>
        <v>0</v>
      </c>
      <c r="G259" s="419">
        <f t="shared" si="187"/>
        <v>0</v>
      </c>
      <c r="H259" s="419">
        <f t="shared" si="188"/>
        <v>0</v>
      </c>
      <c r="I259" s="419">
        <f t="shared" si="189"/>
        <v>0</v>
      </c>
      <c r="J259" s="419">
        <f t="shared" si="190"/>
        <v>0</v>
      </c>
      <c r="K259" s="419">
        <f t="shared" si="191"/>
        <v>0</v>
      </c>
      <c r="L259" s="419">
        <f t="shared" si="192"/>
        <v>0</v>
      </c>
      <c r="M259" s="419">
        <f t="shared" si="193"/>
        <v>0</v>
      </c>
      <c r="N259" s="419">
        <f t="shared" si="194"/>
        <v>0</v>
      </c>
      <c r="O259" s="419">
        <f t="shared" si="195"/>
        <v>0</v>
      </c>
      <c r="P259" s="419">
        <f t="shared" si="196"/>
        <v>0</v>
      </c>
      <c r="Q259" s="419">
        <f t="shared" si="197"/>
        <v>0</v>
      </c>
      <c r="R259" s="435">
        <f t="shared" si="198"/>
        <v>0</v>
      </c>
      <c r="S259" s="476"/>
      <c r="T259" s="477"/>
      <c r="U259" s="477"/>
      <c r="V259" s="477"/>
      <c r="W259" s="477"/>
      <c r="X259" s="477"/>
      <c r="Y259" s="477"/>
      <c r="Z259" s="477"/>
      <c r="AA259" s="477"/>
      <c r="AB259" s="477"/>
      <c r="AC259" s="477"/>
      <c r="AD259" s="477"/>
      <c r="AE259" s="477"/>
      <c r="AF259" s="477"/>
      <c r="AG259" s="477"/>
      <c r="AH259" s="478"/>
      <c r="AI259" s="476"/>
      <c r="AJ259" s="477"/>
      <c r="AK259" s="477"/>
      <c r="AL259" s="477"/>
      <c r="AM259" s="477"/>
      <c r="AN259" s="477"/>
      <c r="AO259" s="477"/>
      <c r="AP259" s="477"/>
      <c r="AQ259" s="477"/>
      <c r="AR259" s="477"/>
      <c r="AS259" s="477"/>
      <c r="AT259" s="477"/>
      <c r="AU259" s="477"/>
      <c r="AV259" s="477"/>
      <c r="AW259" s="477"/>
      <c r="AX259" s="478"/>
      <c r="AY259" s="476"/>
      <c r="AZ259" s="477"/>
      <c r="BA259" s="477"/>
      <c r="BB259" s="477"/>
      <c r="BC259" s="477"/>
      <c r="BD259" s="477"/>
      <c r="BE259" s="477"/>
      <c r="BF259" s="477"/>
      <c r="BG259" s="477"/>
      <c r="BH259" s="477"/>
      <c r="BI259" s="477"/>
      <c r="BJ259" s="477"/>
      <c r="BK259" s="477"/>
      <c r="BL259" s="477"/>
      <c r="BM259" s="477"/>
      <c r="BN259" s="478"/>
      <c r="BO259" s="62"/>
    </row>
    <row r="260" spans="2:67" outlineLevel="1">
      <c r="B260" s="51" t="s">
        <v>1094</v>
      </c>
      <c r="C260" s="420">
        <f t="shared" si="182"/>
        <v>0</v>
      </c>
      <c r="D260" s="420">
        <f t="shared" si="182"/>
        <v>0</v>
      </c>
      <c r="E260" s="420">
        <f t="shared" si="182"/>
        <v>0</v>
      </c>
      <c r="F260" s="420">
        <f t="shared" si="182"/>
        <v>0</v>
      </c>
      <c r="G260" s="420">
        <f t="shared" si="182"/>
        <v>0</v>
      </c>
      <c r="H260" s="420">
        <f t="shared" si="182"/>
        <v>0</v>
      </c>
      <c r="I260" s="420">
        <f t="shared" si="182"/>
        <v>0</v>
      </c>
      <c r="J260" s="420">
        <f t="shared" si="182"/>
        <v>0</v>
      </c>
      <c r="K260" s="420">
        <f t="shared" si="182"/>
        <v>0</v>
      </c>
      <c r="L260" s="420">
        <f t="shared" si="182"/>
        <v>0</v>
      </c>
      <c r="M260" s="420">
        <f t="shared" si="182"/>
        <v>0</v>
      </c>
      <c r="N260" s="420">
        <f t="shared" si="182"/>
        <v>0</v>
      </c>
      <c r="O260" s="420">
        <f t="shared" si="182"/>
        <v>0</v>
      </c>
      <c r="P260" s="420">
        <f t="shared" si="182"/>
        <v>0</v>
      </c>
      <c r="Q260" s="420">
        <f t="shared" si="182"/>
        <v>0</v>
      </c>
      <c r="R260" s="436">
        <f t="shared" si="182"/>
        <v>0</v>
      </c>
      <c r="S260" s="497"/>
      <c r="T260" s="498"/>
      <c r="U260" s="498"/>
      <c r="V260" s="498"/>
      <c r="W260" s="498"/>
      <c r="X260" s="498"/>
      <c r="Y260" s="498"/>
      <c r="Z260" s="498"/>
      <c r="AA260" s="498"/>
      <c r="AB260" s="498"/>
      <c r="AC260" s="498"/>
      <c r="AD260" s="498"/>
      <c r="AE260" s="498"/>
      <c r="AF260" s="498"/>
      <c r="AG260" s="498"/>
      <c r="AH260" s="499"/>
      <c r="AI260" s="497"/>
      <c r="AJ260" s="498"/>
      <c r="AK260" s="498"/>
      <c r="AL260" s="498"/>
      <c r="AM260" s="498"/>
      <c r="AN260" s="498"/>
      <c r="AO260" s="498"/>
      <c r="AP260" s="498"/>
      <c r="AQ260" s="498"/>
      <c r="AR260" s="498"/>
      <c r="AS260" s="498"/>
      <c r="AT260" s="498"/>
      <c r="AU260" s="498"/>
      <c r="AV260" s="498"/>
      <c r="AW260" s="498"/>
      <c r="AX260" s="499"/>
      <c r="AY260" s="497"/>
      <c r="AZ260" s="498"/>
      <c r="BA260" s="498"/>
      <c r="BB260" s="498"/>
      <c r="BC260" s="498"/>
      <c r="BD260" s="498"/>
      <c r="BE260" s="498"/>
      <c r="BF260" s="498"/>
      <c r="BG260" s="498"/>
      <c r="BH260" s="498"/>
      <c r="BI260" s="498"/>
      <c r="BJ260" s="498"/>
      <c r="BK260" s="498"/>
      <c r="BL260" s="498"/>
      <c r="BM260" s="498"/>
      <c r="BN260" s="499"/>
      <c r="BO260" s="62"/>
    </row>
    <row r="261" spans="2:67" ht="24.75">
      <c r="B261" s="50" t="str">
        <f>"Timing 2 - Join to mid preg
"&amp;$B$202&amp;""</f>
        <v>Timing 2 - Join to mid preg
Standard (7mo)</v>
      </c>
      <c r="C261" s="417">
        <f t="shared" si="182"/>
        <v>0</v>
      </c>
      <c r="D261" s="417">
        <f t="shared" si="182"/>
        <v>0</v>
      </c>
      <c r="E261" s="417">
        <f t="shared" si="182"/>
        <v>0</v>
      </c>
      <c r="F261" s="417">
        <f t="shared" si="182"/>
        <v>0</v>
      </c>
      <c r="G261" s="417">
        <f t="shared" si="182"/>
        <v>0</v>
      </c>
      <c r="H261" s="417">
        <f t="shared" si="182"/>
        <v>0</v>
      </c>
      <c r="I261" s="417">
        <f t="shared" si="182"/>
        <v>0</v>
      </c>
      <c r="J261" s="417">
        <f t="shared" si="182"/>
        <v>0</v>
      </c>
      <c r="K261" s="417">
        <f t="shared" si="182"/>
        <v>0</v>
      </c>
      <c r="L261" s="417">
        <f t="shared" si="182"/>
        <v>0</v>
      </c>
      <c r="M261" s="417">
        <f t="shared" si="182"/>
        <v>0</v>
      </c>
      <c r="N261" s="417">
        <f t="shared" si="182"/>
        <v>0</v>
      </c>
      <c r="O261" s="417">
        <f t="shared" si="182"/>
        <v>0</v>
      </c>
      <c r="P261" s="417">
        <f t="shared" si="182"/>
        <v>0</v>
      </c>
      <c r="Q261" s="417">
        <f t="shared" si="182"/>
        <v>0</v>
      </c>
      <c r="R261" s="434">
        <f t="shared" si="182"/>
        <v>0</v>
      </c>
      <c r="S261" s="444"/>
      <c r="T261" s="315"/>
      <c r="U261" s="315"/>
      <c r="V261" s="315"/>
      <c r="W261" s="315"/>
      <c r="X261" s="315"/>
      <c r="Y261" s="315"/>
      <c r="Z261" s="315"/>
      <c r="AA261" s="315"/>
      <c r="AB261" s="315"/>
      <c r="AC261" s="315"/>
      <c r="AD261" s="315"/>
      <c r="AE261" s="315"/>
      <c r="AF261" s="315"/>
      <c r="AG261" s="315"/>
      <c r="AH261" s="456"/>
      <c r="AI261" s="444"/>
      <c r="AJ261" s="315"/>
      <c r="AK261" s="315"/>
      <c r="AL261" s="315"/>
      <c r="AM261" s="315"/>
      <c r="AN261" s="315"/>
      <c r="AO261" s="315"/>
      <c r="AP261" s="315"/>
      <c r="AQ261" s="315"/>
      <c r="AR261" s="315"/>
      <c r="AS261" s="315"/>
      <c r="AT261" s="315"/>
      <c r="AU261" s="315"/>
      <c r="AV261" s="315"/>
      <c r="AW261" s="315"/>
      <c r="AX261" s="456"/>
      <c r="AY261" s="444"/>
      <c r="AZ261" s="315"/>
      <c r="BA261" s="315"/>
      <c r="BB261" s="315"/>
      <c r="BC261" s="315"/>
      <c r="BD261" s="315"/>
      <c r="BE261" s="315"/>
      <c r="BF261" s="315"/>
      <c r="BG261" s="315"/>
      <c r="BH261" s="315"/>
      <c r="BI261" s="315"/>
      <c r="BJ261" s="315"/>
      <c r="BK261" s="315"/>
      <c r="BL261" s="315"/>
      <c r="BM261" s="315"/>
      <c r="BN261" s="456"/>
      <c r="BO261" s="418" t="s">
        <v>1412</v>
      </c>
    </row>
    <row r="262" spans="2:67">
      <c r="B262" s="51" t="str">
        <f t="shared" ref="B262" si="200">$B$203&amp;""</f>
        <v>Early</v>
      </c>
      <c r="C262" s="419">
        <f t="shared" si="182"/>
        <v>0</v>
      </c>
      <c r="D262" s="419">
        <f t="shared" si="182"/>
        <v>0</v>
      </c>
      <c r="E262" s="419">
        <f t="shared" si="182"/>
        <v>0</v>
      </c>
      <c r="F262" s="419">
        <f t="shared" si="182"/>
        <v>0</v>
      </c>
      <c r="G262" s="419">
        <f t="shared" si="182"/>
        <v>0</v>
      </c>
      <c r="H262" s="419">
        <f t="shared" si="182"/>
        <v>0</v>
      </c>
      <c r="I262" s="419">
        <f t="shared" si="182"/>
        <v>0</v>
      </c>
      <c r="J262" s="419">
        <f t="shared" si="182"/>
        <v>0</v>
      </c>
      <c r="K262" s="419">
        <f t="shared" si="182"/>
        <v>0</v>
      </c>
      <c r="L262" s="419">
        <f t="shared" si="182"/>
        <v>0</v>
      </c>
      <c r="M262" s="419">
        <f t="shared" si="182"/>
        <v>0</v>
      </c>
      <c r="N262" s="419">
        <f t="shared" si="182"/>
        <v>0</v>
      </c>
      <c r="O262" s="419">
        <f t="shared" si="182"/>
        <v>0</v>
      </c>
      <c r="P262" s="419">
        <f t="shared" si="182"/>
        <v>0</v>
      </c>
      <c r="Q262" s="419">
        <f t="shared" si="182"/>
        <v>0</v>
      </c>
      <c r="R262" s="435">
        <f t="shared" si="182"/>
        <v>0</v>
      </c>
      <c r="S262" s="445"/>
      <c r="T262" s="446"/>
      <c r="U262" s="446"/>
      <c r="V262" s="446"/>
      <c r="W262" s="446"/>
      <c r="X262" s="446"/>
      <c r="Y262" s="446"/>
      <c r="Z262" s="446"/>
      <c r="AA262" s="446"/>
      <c r="AB262" s="446"/>
      <c r="AC262" s="446"/>
      <c r="AD262" s="446"/>
      <c r="AE262" s="446"/>
      <c r="AF262" s="446"/>
      <c r="AG262" s="446"/>
      <c r="AH262" s="457"/>
      <c r="AI262" s="445"/>
      <c r="AJ262" s="446"/>
      <c r="AK262" s="446"/>
      <c r="AL262" s="446"/>
      <c r="AM262" s="446"/>
      <c r="AN262" s="446"/>
      <c r="AO262" s="446"/>
      <c r="AP262" s="446"/>
      <c r="AQ262" s="446"/>
      <c r="AR262" s="446"/>
      <c r="AS262" s="446"/>
      <c r="AT262" s="446"/>
      <c r="AU262" s="446"/>
      <c r="AV262" s="446"/>
      <c r="AW262" s="446"/>
      <c r="AX262" s="457"/>
      <c r="AY262" s="445"/>
      <c r="AZ262" s="446"/>
      <c r="BA262" s="446"/>
      <c r="BB262" s="446"/>
      <c r="BC262" s="446"/>
      <c r="BD262" s="446"/>
      <c r="BE262" s="446"/>
      <c r="BF262" s="446"/>
      <c r="BG262" s="446"/>
      <c r="BH262" s="446"/>
      <c r="BI262" s="446"/>
      <c r="BJ262" s="446"/>
      <c r="BK262" s="446"/>
      <c r="BL262" s="446"/>
      <c r="BM262" s="446"/>
      <c r="BN262" s="457"/>
      <c r="BO262" s="62"/>
    </row>
    <row r="263" spans="2:67">
      <c r="B263" s="51" t="str">
        <f t="shared" ref="B263" si="201">$B$204&amp;""</f>
        <v>Middle</v>
      </c>
      <c r="C263" s="419">
        <f t="shared" si="182"/>
        <v>0</v>
      </c>
      <c r="D263" s="419">
        <f t="shared" si="182"/>
        <v>0</v>
      </c>
      <c r="E263" s="419">
        <f t="shared" si="182"/>
        <v>0</v>
      </c>
      <c r="F263" s="419">
        <f t="shared" si="182"/>
        <v>0</v>
      </c>
      <c r="G263" s="419">
        <f t="shared" si="182"/>
        <v>0</v>
      </c>
      <c r="H263" s="419">
        <f t="shared" si="182"/>
        <v>0</v>
      </c>
      <c r="I263" s="419">
        <f t="shared" si="182"/>
        <v>0</v>
      </c>
      <c r="J263" s="419">
        <f t="shared" si="182"/>
        <v>0</v>
      </c>
      <c r="K263" s="419">
        <f t="shared" si="182"/>
        <v>0</v>
      </c>
      <c r="L263" s="419">
        <f t="shared" si="182"/>
        <v>0</v>
      </c>
      <c r="M263" s="419">
        <f t="shared" si="182"/>
        <v>0</v>
      </c>
      <c r="N263" s="419">
        <f t="shared" si="182"/>
        <v>0</v>
      </c>
      <c r="O263" s="419">
        <f t="shared" si="182"/>
        <v>0</v>
      </c>
      <c r="P263" s="419">
        <f t="shared" si="182"/>
        <v>0</v>
      </c>
      <c r="Q263" s="419">
        <f t="shared" si="182"/>
        <v>0</v>
      </c>
      <c r="R263" s="435">
        <f t="shared" si="182"/>
        <v>0</v>
      </c>
      <c r="S263" s="445"/>
      <c r="T263" s="446"/>
      <c r="U263" s="446"/>
      <c r="V263" s="446"/>
      <c r="W263" s="446"/>
      <c r="X263" s="446"/>
      <c r="Y263" s="446"/>
      <c r="Z263" s="446"/>
      <c r="AA263" s="446"/>
      <c r="AB263" s="446"/>
      <c r="AC263" s="446"/>
      <c r="AD263" s="446"/>
      <c r="AE263" s="446"/>
      <c r="AF263" s="446"/>
      <c r="AG263" s="446"/>
      <c r="AH263" s="457"/>
      <c r="AI263" s="445"/>
      <c r="AJ263" s="446"/>
      <c r="AK263" s="446"/>
      <c r="AL263" s="446"/>
      <c r="AM263" s="446"/>
      <c r="AN263" s="446"/>
      <c r="AO263" s="446"/>
      <c r="AP263" s="446"/>
      <c r="AQ263" s="446"/>
      <c r="AR263" s="446"/>
      <c r="AS263" s="446"/>
      <c r="AT263" s="446"/>
      <c r="AU263" s="446"/>
      <c r="AV263" s="446"/>
      <c r="AW263" s="446"/>
      <c r="AX263" s="457"/>
      <c r="AY263" s="445"/>
      <c r="AZ263" s="446"/>
      <c r="BA263" s="446"/>
      <c r="BB263" s="446"/>
      <c r="BC263" s="446"/>
      <c r="BD263" s="446"/>
      <c r="BE263" s="446"/>
      <c r="BF263" s="446"/>
      <c r="BG263" s="446"/>
      <c r="BH263" s="446"/>
      <c r="BI263" s="446"/>
      <c r="BJ263" s="446"/>
      <c r="BK263" s="446"/>
      <c r="BL263" s="446"/>
      <c r="BM263" s="446"/>
      <c r="BN263" s="457"/>
      <c r="BO263" s="62"/>
    </row>
    <row r="264" spans="2:67">
      <c r="B264" s="51" t="str">
        <f t="shared" ref="B264" si="202">$B$205&amp;""</f>
        <v>Late</v>
      </c>
      <c r="C264" s="419">
        <f t="shared" si="182"/>
        <v>0</v>
      </c>
      <c r="D264" s="419">
        <f t="shared" si="182"/>
        <v>0</v>
      </c>
      <c r="E264" s="419">
        <f t="shared" si="182"/>
        <v>0</v>
      </c>
      <c r="F264" s="419">
        <f t="shared" si="182"/>
        <v>0</v>
      </c>
      <c r="G264" s="419">
        <f t="shared" si="182"/>
        <v>0</v>
      </c>
      <c r="H264" s="419">
        <f t="shared" si="182"/>
        <v>0</v>
      </c>
      <c r="I264" s="419">
        <f t="shared" si="182"/>
        <v>0</v>
      </c>
      <c r="J264" s="419">
        <f t="shared" si="182"/>
        <v>0</v>
      </c>
      <c r="K264" s="419">
        <f t="shared" si="182"/>
        <v>0</v>
      </c>
      <c r="L264" s="419">
        <f t="shared" si="182"/>
        <v>0</v>
      </c>
      <c r="M264" s="419">
        <f t="shared" si="182"/>
        <v>0</v>
      </c>
      <c r="N264" s="419">
        <f t="shared" si="182"/>
        <v>0</v>
      </c>
      <c r="O264" s="419">
        <f t="shared" si="182"/>
        <v>0</v>
      </c>
      <c r="P264" s="419">
        <f t="shared" si="182"/>
        <v>0</v>
      </c>
      <c r="Q264" s="419">
        <f t="shared" si="182"/>
        <v>0</v>
      </c>
      <c r="R264" s="435">
        <f t="shared" si="182"/>
        <v>0</v>
      </c>
      <c r="S264" s="445"/>
      <c r="T264" s="446"/>
      <c r="U264" s="446"/>
      <c r="V264" s="446"/>
      <c r="W264" s="446"/>
      <c r="X264" s="446"/>
      <c r="Y264" s="446"/>
      <c r="Z264" s="446"/>
      <c r="AA264" s="446"/>
      <c r="AB264" s="446"/>
      <c r="AC264" s="446"/>
      <c r="AD264" s="446"/>
      <c r="AE264" s="446"/>
      <c r="AF264" s="446"/>
      <c r="AG264" s="446"/>
      <c r="AH264" s="457"/>
      <c r="AI264" s="445"/>
      <c r="AJ264" s="446"/>
      <c r="AK264" s="446"/>
      <c r="AL264" s="446"/>
      <c r="AM264" s="446"/>
      <c r="AN264" s="446"/>
      <c r="AO264" s="446"/>
      <c r="AP264" s="446"/>
      <c r="AQ264" s="446"/>
      <c r="AR264" s="446"/>
      <c r="AS264" s="446"/>
      <c r="AT264" s="446"/>
      <c r="AU264" s="446"/>
      <c r="AV264" s="446"/>
      <c r="AW264" s="446"/>
      <c r="AX264" s="457"/>
      <c r="AY264" s="445"/>
      <c r="AZ264" s="446"/>
      <c r="BA264" s="446"/>
      <c r="BB264" s="446"/>
      <c r="BC264" s="446"/>
      <c r="BD264" s="446"/>
      <c r="BE264" s="446"/>
      <c r="BF264" s="446"/>
      <c r="BG264" s="446"/>
      <c r="BH264" s="446"/>
      <c r="BI264" s="446"/>
      <c r="BJ264" s="446"/>
      <c r="BK264" s="446"/>
      <c r="BL264" s="446"/>
      <c r="BM264" s="446"/>
      <c r="BN264" s="457"/>
      <c r="BO264" s="62"/>
    </row>
    <row r="265" spans="2:67">
      <c r="B265" s="51" t="s">
        <v>960</v>
      </c>
      <c r="C265" s="419">
        <f t="shared" ref="C265:C267" si="203">CHOOSE(d.Region,S265,AI265,AY265)</f>
        <v>0</v>
      </c>
      <c r="D265" s="419">
        <f t="shared" ref="D265:D267" si="204">CHOOSE(d.Region,T265,AJ265,AZ265)</f>
        <v>0</v>
      </c>
      <c r="E265" s="419">
        <f t="shared" ref="E265:E267" si="205">CHOOSE(d.Region,U265,AK265,BA265)</f>
        <v>0</v>
      </c>
      <c r="F265" s="419">
        <f t="shared" ref="F265:F267" si="206">CHOOSE(d.Region,V265,AL265,BB265)</f>
        <v>0</v>
      </c>
      <c r="G265" s="419">
        <f t="shared" ref="G265:G267" si="207">CHOOSE(d.Region,W265,AM265,BC265)</f>
        <v>0</v>
      </c>
      <c r="H265" s="419">
        <f t="shared" ref="H265:H267" si="208">CHOOSE(d.Region,X265,AN265,BD265)</f>
        <v>0</v>
      </c>
      <c r="I265" s="419">
        <f t="shared" ref="I265:I267" si="209">CHOOSE(d.Region,Y265,AO265,BE265)</f>
        <v>0</v>
      </c>
      <c r="J265" s="419">
        <f t="shared" ref="J265:J267" si="210">CHOOSE(d.Region,Z265,AP265,BF265)</f>
        <v>0</v>
      </c>
      <c r="K265" s="419">
        <f t="shared" ref="K265:K267" si="211">CHOOSE(d.Region,AA265,AQ265,BG265)</f>
        <v>0</v>
      </c>
      <c r="L265" s="419">
        <f t="shared" ref="L265:L267" si="212">CHOOSE(d.Region,AB265,AR265,BH265)</f>
        <v>0</v>
      </c>
      <c r="M265" s="419">
        <f t="shared" ref="M265:M267" si="213">CHOOSE(d.Region,AC265,AS265,BI265)</f>
        <v>0</v>
      </c>
      <c r="N265" s="419">
        <f t="shared" ref="N265:N267" si="214">CHOOSE(d.Region,AD265,AT265,BJ265)</f>
        <v>0</v>
      </c>
      <c r="O265" s="419">
        <f t="shared" ref="O265:O267" si="215">CHOOSE(d.Region,AE265,AU265,BK265)</f>
        <v>0</v>
      </c>
      <c r="P265" s="419">
        <f t="shared" ref="P265:P267" si="216">CHOOSE(d.Region,AF265,AV265,BL265)</f>
        <v>0</v>
      </c>
      <c r="Q265" s="419">
        <f t="shared" ref="Q265:Q267" si="217">CHOOSE(d.Region,AG265,AW265,BM265)</f>
        <v>0</v>
      </c>
      <c r="R265" s="435">
        <f t="shared" ref="R265:R267" si="218">CHOOSE(d.Region,AH265,AX265,BN265)</f>
        <v>0</v>
      </c>
      <c r="S265" s="476"/>
      <c r="T265" s="477"/>
      <c r="U265" s="477"/>
      <c r="V265" s="477"/>
      <c r="W265" s="477"/>
      <c r="X265" s="477"/>
      <c r="Y265" s="477"/>
      <c r="Z265" s="477"/>
      <c r="AA265" s="477"/>
      <c r="AB265" s="477"/>
      <c r="AC265" s="477"/>
      <c r="AD265" s="477"/>
      <c r="AE265" s="477"/>
      <c r="AF265" s="477"/>
      <c r="AG265" s="477"/>
      <c r="AH265" s="478"/>
      <c r="AI265" s="476"/>
      <c r="AJ265" s="477"/>
      <c r="AK265" s="477"/>
      <c r="AL265" s="477"/>
      <c r="AM265" s="477"/>
      <c r="AN265" s="477"/>
      <c r="AO265" s="477"/>
      <c r="AP265" s="477"/>
      <c r="AQ265" s="477"/>
      <c r="AR265" s="477"/>
      <c r="AS265" s="477"/>
      <c r="AT265" s="477"/>
      <c r="AU265" s="477"/>
      <c r="AV265" s="477"/>
      <c r="AW265" s="477"/>
      <c r="AX265" s="478"/>
      <c r="AY265" s="476"/>
      <c r="AZ265" s="477"/>
      <c r="BA265" s="477"/>
      <c r="BB265" s="477"/>
      <c r="BC265" s="477"/>
      <c r="BD265" s="477"/>
      <c r="BE265" s="477"/>
      <c r="BF265" s="477"/>
      <c r="BG265" s="477"/>
      <c r="BH265" s="477"/>
      <c r="BI265" s="477"/>
      <c r="BJ265" s="477"/>
      <c r="BK265" s="477"/>
      <c r="BL265" s="477"/>
      <c r="BM265" s="477"/>
      <c r="BN265" s="478"/>
      <c r="BO265" s="62"/>
    </row>
    <row r="266" spans="2:67">
      <c r="B266" s="51" t="str">
        <f t="shared" ref="B266" si="219">$B$207&amp;""</f>
        <v>7mo with 0% mated</v>
      </c>
      <c r="C266" s="419">
        <f t="shared" si="203"/>
        <v>0</v>
      </c>
      <c r="D266" s="419">
        <f t="shared" si="204"/>
        <v>0</v>
      </c>
      <c r="E266" s="419">
        <f t="shared" si="205"/>
        <v>0</v>
      </c>
      <c r="F266" s="419">
        <f t="shared" si="206"/>
        <v>0</v>
      </c>
      <c r="G266" s="419">
        <f t="shared" si="207"/>
        <v>0</v>
      </c>
      <c r="H266" s="419">
        <f t="shared" si="208"/>
        <v>0</v>
      </c>
      <c r="I266" s="419">
        <f t="shared" si="209"/>
        <v>0</v>
      </c>
      <c r="J266" s="419">
        <f t="shared" si="210"/>
        <v>0</v>
      </c>
      <c r="K266" s="419">
        <f t="shared" si="211"/>
        <v>0</v>
      </c>
      <c r="L266" s="419">
        <f t="shared" si="212"/>
        <v>0</v>
      </c>
      <c r="M266" s="419">
        <f t="shared" si="213"/>
        <v>0</v>
      </c>
      <c r="N266" s="419">
        <f t="shared" si="214"/>
        <v>0</v>
      </c>
      <c r="O266" s="419">
        <f t="shared" si="215"/>
        <v>0</v>
      </c>
      <c r="P266" s="419">
        <f t="shared" si="216"/>
        <v>0</v>
      </c>
      <c r="Q266" s="419">
        <f t="shared" si="217"/>
        <v>0</v>
      </c>
      <c r="R266" s="435">
        <f t="shared" si="218"/>
        <v>0</v>
      </c>
      <c r="S266" s="476"/>
      <c r="T266" s="477"/>
      <c r="U266" s="477"/>
      <c r="V266" s="477"/>
      <c r="W266" s="477"/>
      <c r="X266" s="477"/>
      <c r="Y266" s="477"/>
      <c r="Z266" s="477"/>
      <c r="AA266" s="477"/>
      <c r="AB266" s="477"/>
      <c r="AC266" s="477"/>
      <c r="AD266" s="477"/>
      <c r="AE266" s="477"/>
      <c r="AF266" s="477"/>
      <c r="AG266" s="477"/>
      <c r="AH266" s="478"/>
      <c r="AI266" s="476"/>
      <c r="AJ266" s="477"/>
      <c r="AK266" s="477"/>
      <c r="AL266" s="477"/>
      <c r="AM266" s="477"/>
      <c r="AN266" s="477"/>
      <c r="AO266" s="477"/>
      <c r="AP266" s="477"/>
      <c r="AQ266" s="477"/>
      <c r="AR266" s="477"/>
      <c r="AS266" s="477"/>
      <c r="AT266" s="477"/>
      <c r="AU266" s="477"/>
      <c r="AV266" s="477"/>
      <c r="AW266" s="477"/>
      <c r="AX266" s="478"/>
      <c r="AY266" s="476"/>
      <c r="AZ266" s="477"/>
      <c r="BA266" s="477"/>
      <c r="BB266" s="477"/>
      <c r="BC266" s="477"/>
      <c r="BD266" s="477"/>
      <c r="BE266" s="477"/>
      <c r="BF266" s="477"/>
      <c r="BG266" s="477"/>
      <c r="BH266" s="477"/>
      <c r="BI266" s="477"/>
      <c r="BJ266" s="477"/>
      <c r="BK266" s="477"/>
      <c r="BL266" s="477"/>
      <c r="BM266" s="477"/>
      <c r="BN266" s="478"/>
      <c r="BO266" s="62"/>
    </row>
    <row r="267" spans="2:67">
      <c r="B267" s="51" t="s">
        <v>1698</v>
      </c>
      <c r="C267" s="419">
        <f t="shared" si="203"/>
        <v>0</v>
      </c>
      <c r="D267" s="419">
        <f t="shared" si="204"/>
        <v>0</v>
      </c>
      <c r="E267" s="419">
        <f t="shared" si="205"/>
        <v>0</v>
      </c>
      <c r="F267" s="419">
        <f t="shared" si="206"/>
        <v>0</v>
      </c>
      <c r="G267" s="419">
        <f t="shared" si="207"/>
        <v>0</v>
      </c>
      <c r="H267" s="419">
        <f t="shared" si="208"/>
        <v>0</v>
      </c>
      <c r="I267" s="419">
        <f t="shared" si="209"/>
        <v>0</v>
      </c>
      <c r="J267" s="419">
        <f t="shared" si="210"/>
        <v>0</v>
      </c>
      <c r="K267" s="419">
        <f t="shared" si="211"/>
        <v>0</v>
      </c>
      <c r="L267" s="419">
        <f t="shared" si="212"/>
        <v>0</v>
      </c>
      <c r="M267" s="419">
        <f t="shared" si="213"/>
        <v>0</v>
      </c>
      <c r="N267" s="419">
        <f t="shared" si="214"/>
        <v>0</v>
      </c>
      <c r="O267" s="419">
        <f t="shared" si="215"/>
        <v>0</v>
      </c>
      <c r="P267" s="419">
        <f t="shared" si="216"/>
        <v>0</v>
      </c>
      <c r="Q267" s="419">
        <f t="shared" si="217"/>
        <v>0</v>
      </c>
      <c r="R267" s="435">
        <f t="shared" si="218"/>
        <v>0</v>
      </c>
      <c r="S267" s="476"/>
      <c r="T267" s="477"/>
      <c r="U267" s="477"/>
      <c r="V267" s="477"/>
      <c r="W267" s="477"/>
      <c r="X267" s="477"/>
      <c r="Y267" s="477"/>
      <c r="Z267" s="477"/>
      <c r="AA267" s="477"/>
      <c r="AB267" s="477"/>
      <c r="AC267" s="477"/>
      <c r="AD267" s="477"/>
      <c r="AE267" s="477"/>
      <c r="AF267" s="477"/>
      <c r="AG267" s="477"/>
      <c r="AH267" s="478"/>
      <c r="AI267" s="476"/>
      <c r="AJ267" s="477"/>
      <c r="AK267" s="477"/>
      <c r="AL267" s="477"/>
      <c r="AM267" s="477"/>
      <c r="AN267" s="477"/>
      <c r="AO267" s="477"/>
      <c r="AP267" s="477"/>
      <c r="AQ267" s="477"/>
      <c r="AR267" s="477"/>
      <c r="AS267" s="477"/>
      <c r="AT267" s="477"/>
      <c r="AU267" s="477"/>
      <c r="AV267" s="477"/>
      <c r="AW267" s="477"/>
      <c r="AX267" s="478"/>
      <c r="AY267" s="476"/>
      <c r="AZ267" s="477"/>
      <c r="BA267" s="477"/>
      <c r="BB267" s="477"/>
      <c r="BC267" s="477"/>
      <c r="BD267" s="477"/>
      <c r="BE267" s="477"/>
      <c r="BF267" s="477"/>
      <c r="BG267" s="477"/>
      <c r="BH267" s="477"/>
      <c r="BI267" s="477"/>
      <c r="BJ267" s="477"/>
      <c r="BK267" s="477"/>
      <c r="BL267" s="477"/>
      <c r="BM267" s="477"/>
      <c r="BN267" s="478"/>
      <c r="BO267" s="62"/>
    </row>
    <row r="268" spans="2:67">
      <c r="B268" s="51" t="s">
        <v>1094</v>
      </c>
      <c r="C268" s="420">
        <f t="shared" si="182"/>
        <v>0</v>
      </c>
      <c r="D268" s="420">
        <f t="shared" si="182"/>
        <v>0</v>
      </c>
      <c r="E268" s="420">
        <f t="shared" si="182"/>
        <v>0</v>
      </c>
      <c r="F268" s="420">
        <f t="shared" si="182"/>
        <v>0</v>
      </c>
      <c r="G268" s="420">
        <f t="shared" si="182"/>
        <v>0</v>
      </c>
      <c r="H268" s="420">
        <f t="shared" si="182"/>
        <v>0</v>
      </c>
      <c r="I268" s="420">
        <f t="shared" si="182"/>
        <v>0</v>
      </c>
      <c r="J268" s="420">
        <f t="shared" si="182"/>
        <v>0</v>
      </c>
      <c r="K268" s="420">
        <f t="shared" si="182"/>
        <v>0</v>
      </c>
      <c r="L268" s="420">
        <f t="shared" si="182"/>
        <v>0</v>
      </c>
      <c r="M268" s="420">
        <f t="shared" si="182"/>
        <v>0</v>
      </c>
      <c r="N268" s="420">
        <f t="shared" si="182"/>
        <v>0</v>
      </c>
      <c r="O268" s="420">
        <f t="shared" si="182"/>
        <v>0</v>
      </c>
      <c r="P268" s="420">
        <f t="shared" si="182"/>
        <v>0</v>
      </c>
      <c r="Q268" s="420">
        <f t="shared" si="182"/>
        <v>0</v>
      </c>
      <c r="R268" s="436">
        <f t="shared" si="182"/>
        <v>0</v>
      </c>
      <c r="S268" s="497"/>
      <c r="T268" s="498"/>
      <c r="U268" s="498"/>
      <c r="V268" s="498"/>
      <c r="W268" s="498"/>
      <c r="X268" s="498"/>
      <c r="Y268" s="498"/>
      <c r="Z268" s="498"/>
      <c r="AA268" s="498"/>
      <c r="AB268" s="498"/>
      <c r="AC268" s="498"/>
      <c r="AD268" s="498"/>
      <c r="AE268" s="498"/>
      <c r="AF268" s="498"/>
      <c r="AG268" s="498"/>
      <c r="AH268" s="499"/>
      <c r="AI268" s="497"/>
      <c r="AJ268" s="498"/>
      <c r="AK268" s="498"/>
      <c r="AL268" s="498"/>
      <c r="AM268" s="498"/>
      <c r="AN268" s="498"/>
      <c r="AO268" s="498"/>
      <c r="AP268" s="498"/>
      <c r="AQ268" s="498"/>
      <c r="AR268" s="498"/>
      <c r="AS268" s="498"/>
      <c r="AT268" s="498"/>
      <c r="AU268" s="498"/>
      <c r="AV268" s="498"/>
      <c r="AW268" s="498"/>
      <c r="AX268" s="499"/>
      <c r="AY268" s="497"/>
      <c r="AZ268" s="498"/>
      <c r="BA268" s="498"/>
      <c r="BB268" s="498"/>
      <c r="BC268" s="498"/>
      <c r="BD268" s="498"/>
      <c r="BE268" s="498"/>
      <c r="BF268" s="498"/>
      <c r="BG268" s="498"/>
      <c r="BH268" s="498"/>
      <c r="BI268" s="498"/>
      <c r="BJ268" s="498"/>
      <c r="BK268" s="498"/>
      <c r="BL268" s="498"/>
      <c r="BM268" s="498"/>
      <c r="BN268" s="499"/>
      <c r="BO268" s="62"/>
    </row>
    <row r="269" spans="2:67" ht="24.75" outlineLevel="1">
      <c r="B269" s="50" t="str">
        <f>"Timing 3 - mid preg to Birth
"&amp;$B$202&amp;""</f>
        <v>Timing 3 - mid preg to Birth
Standard (7mo)</v>
      </c>
      <c r="C269" s="417">
        <f t="shared" si="182"/>
        <v>0</v>
      </c>
      <c r="D269" s="417">
        <f t="shared" si="182"/>
        <v>0</v>
      </c>
      <c r="E269" s="417">
        <f t="shared" si="182"/>
        <v>0</v>
      </c>
      <c r="F269" s="417">
        <f t="shared" si="182"/>
        <v>0</v>
      </c>
      <c r="G269" s="417">
        <f t="shared" si="182"/>
        <v>0</v>
      </c>
      <c r="H269" s="417">
        <f t="shared" si="182"/>
        <v>0</v>
      </c>
      <c r="I269" s="417">
        <f t="shared" si="182"/>
        <v>0</v>
      </c>
      <c r="J269" s="417">
        <f t="shared" si="182"/>
        <v>0</v>
      </c>
      <c r="K269" s="417">
        <f t="shared" si="182"/>
        <v>0</v>
      </c>
      <c r="L269" s="417">
        <f t="shared" si="182"/>
        <v>0</v>
      </c>
      <c r="M269" s="417">
        <f t="shared" si="182"/>
        <v>0</v>
      </c>
      <c r="N269" s="417">
        <f t="shared" si="182"/>
        <v>0</v>
      </c>
      <c r="O269" s="417">
        <f t="shared" si="182"/>
        <v>0</v>
      </c>
      <c r="P269" s="417">
        <f t="shared" si="182"/>
        <v>0</v>
      </c>
      <c r="Q269" s="417">
        <f t="shared" si="182"/>
        <v>0</v>
      </c>
      <c r="R269" s="434">
        <f t="shared" si="182"/>
        <v>0</v>
      </c>
      <c r="S269" s="444"/>
      <c r="T269" s="315"/>
      <c r="U269" s="315"/>
      <c r="V269" s="315"/>
      <c r="W269" s="315"/>
      <c r="X269" s="315"/>
      <c r="Y269" s="315"/>
      <c r="Z269" s="315"/>
      <c r="AA269" s="315"/>
      <c r="AB269" s="315"/>
      <c r="AC269" s="315"/>
      <c r="AD269" s="315"/>
      <c r="AE269" s="315"/>
      <c r="AF269" s="315"/>
      <c r="AG269" s="315"/>
      <c r="AH269" s="456"/>
      <c r="AI269" s="444"/>
      <c r="AJ269" s="315"/>
      <c r="AK269" s="315"/>
      <c r="AL269" s="315"/>
      <c r="AM269" s="315"/>
      <c r="AN269" s="315"/>
      <c r="AO269" s="315"/>
      <c r="AP269" s="315"/>
      <c r="AQ269" s="315"/>
      <c r="AR269" s="315"/>
      <c r="AS269" s="315"/>
      <c r="AT269" s="315"/>
      <c r="AU269" s="315"/>
      <c r="AV269" s="315"/>
      <c r="AW269" s="315"/>
      <c r="AX269" s="456"/>
      <c r="AY269" s="444"/>
      <c r="AZ269" s="315"/>
      <c r="BA269" s="315"/>
      <c r="BB269" s="315"/>
      <c r="BC269" s="315"/>
      <c r="BD269" s="315"/>
      <c r="BE269" s="315"/>
      <c r="BF269" s="315"/>
      <c r="BG269" s="315"/>
      <c r="BH269" s="315"/>
      <c r="BI269" s="315"/>
      <c r="BJ269" s="315"/>
      <c r="BK269" s="315"/>
      <c r="BL269" s="315"/>
      <c r="BM269" s="315"/>
      <c r="BN269" s="456"/>
      <c r="BO269" s="418" t="s">
        <v>1412</v>
      </c>
    </row>
    <row r="270" spans="2:67" outlineLevel="1">
      <c r="B270" s="51" t="str">
        <f t="shared" ref="B270" si="220">$B$203&amp;""</f>
        <v>Early</v>
      </c>
      <c r="C270" s="419">
        <f t="shared" si="182"/>
        <v>0</v>
      </c>
      <c r="D270" s="419">
        <f t="shared" si="182"/>
        <v>0</v>
      </c>
      <c r="E270" s="419">
        <f t="shared" si="182"/>
        <v>0</v>
      </c>
      <c r="F270" s="419">
        <f t="shared" si="182"/>
        <v>0</v>
      </c>
      <c r="G270" s="419">
        <f t="shared" si="182"/>
        <v>0</v>
      </c>
      <c r="H270" s="419">
        <f t="shared" si="182"/>
        <v>0</v>
      </c>
      <c r="I270" s="419">
        <f t="shared" si="182"/>
        <v>0</v>
      </c>
      <c r="J270" s="419">
        <f t="shared" si="182"/>
        <v>0</v>
      </c>
      <c r="K270" s="419">
        <f t="shared" si="182"/>
        <v>0</v>
      </c>
      <c r="L270" s="419">
        <f t="shared" si="182"/>
        <v>0</v>
      </c>
      <c r="M270" s="419">
        <f t="shared" si="182"/>
        <v>0</v>
      </c>
      <c r="N270" s="419">
        <f t="shared" si="182"/>
        <v>0</v>
      </c>
      <c r="O270" s="419">
        <f t="shared" si="182"/>
        <v>0</v>
      </c>
      <c r="P270" s="419">
        <f t="shared" si="182"/>
        <v>0</v>
      </c>
      <c r="Q270" s="419">
        <f t="shared" si="182"/>
        <v>0</v>
      </c>
      <c r="R270" s="435">
        <f t="shared" si="182"/>
        <v>0</v>
      </c>
      <c r="S270" s="445"/>
      <c r="T270" s="446"/>
      <c r="U270" s="446"/>
      <c r="V270" s="446"/>
      <c r="W270" s="446"/>
      <c r="X270" s="446"/>
      <c r="Y270" s="446"/>
      <c r="Z270" s="446"/>
      <c r="AA270" s="446"/>
      <c r="AB270" s="446"/>
      <c r="AC270" s="446"/>
      <c r="AD270" s="446"/>
      <c r="AE270" s="446"/>
      <c r="AF270" s="446"/>
      <c r="AG270" s="446"/>
      <c r="AH270" s="457"/>
      <c r="AI270" s="445"/>
      <c r="AJ270" s="446"/>
      <c r="AK270" s="446"/>
      <c r="AL270" s="446"/>
      <c r="AM270" s="446"/>
      <c r="AN270" s="446"/>
      <c r="AO270" s="446"/>
      <c r="AP270" s="446"/>
      <c r="AQ270" s="446"/>
      <c r="AR270" s="446"/>
      <c r="AS270" s="446"/>
      <c r="AT270" s="446"/>
      <c r="AU270" s="446"/>
      <c r="AV270" s="446"/>
      <c r="AW270" s="446"/>
      <c r="AX270" s="457"/>
      <c r="AY270" s="445"/>
      <c r="AZ270" s="446"/>
      <c r="BA270" s="446"/>
      <c r="BB270" s="446"/>
      <c r="BC270" s="446"/>
      <c r="BD270" s="446"/>
      <c r="BE270" s="446"/>
      <c r="BF270" s="446"/>
      <c r="BG270" s="446"/>
      <c r="BH270" s="446"/>
      <c r="BI270" s="446"/>
      <c r="BJ270" s="446"/>
      <c r="BK270" s="446"/>
      <c r="BL270" s="446"/>
      <c r="BM270" s="446"/>
      <c r="BN270" s="457"/>
      <c r="BO270" s="62"/>
    </row>
    <row r="271" spans="2:67" outlineLevel="1">
      <c r="B271" s="51" t="str">
        <f t="shared" ref="B271" si="221">$B$204&amp;""</f>
        <v>Middle</v>
      </c>
      <c r="C271" s="419">
        <f t="shared" si="182"/>
        <v>0</v>
      </c>
      <c r="D271" s="419">
        <f t="shared" si="182"/>
        <v>0</v>
      </c>
      <c r="E271" s="419">
        <f t="shared" si="182"/>
        <v>0</v>
      </c>
      <c r="F271" s="419">
        <f t="shared" si="182"/>
        <v>0</v>
      </c>
      <c r="G271" s="419">
        <f t="shared" si="182"/>
        <v>0</v>
      </c>
      <c r="H271" s="419">
        <f t="shared" si="182"/>
        <v>0</v>
      </c>
      <c r="I271" s="419">
        <f t="shared" si="182"/>
        <v>0</v>
      </c>
      <c r="J271" s="419">
        <f t="shared" si="182"/>
        <v>0</v>
      </c>
      <c r="K271" s="419">
        <f t="shared" si="182"/>
        <v>0</v>
      </c>
      <c r="L271" s="419">
        <f t="shared" si="182"/>
        <v>0</v>
      </c>
      <c r="M271" s="419">
        <f t="shared" si="182"/>
        <v>0</v>
      </c>
      <c r="N271" s="419">
        <f t="shared" si="182"/>
        <v>0</v>
      </c>
      <c r="O271" s="419">
        <f t="shared" si="182"/>
        <v>0</v>
      </c>
      <c r="P271" s="419">
        <f t="shared" si="182"/>
        <v>0</v>
      </c>
      <c r="Q271" s="419">
        <f t="shared" si="182"/>
        <v>0</v>
      </c>
      <c r="R271" s="435">
        <f t="shared" si="182"/>
        <v>0</v>
      </c>
      <c r="S271" s="445"/>
      <c r="T271" s="446"/>
      <c r="U271" s="446"/>
      <c r="V271" s="446"/>
      <c r="W271" s="446"/>
      <c r="X271" s="446"/>
      <c r="Y271" s="446"/>
      <c r="Z271" s="446"/>
      <c r="AA271" s="446"/>
      <c r="AB271" s="446"/>
      <c r="AC271" s="446"/>
      <c r="AD271" s="446"/>
      <c r="AE271" s="446"/>
      <c r="AF271" s="446"/>
      <c r="AG271" s="446"/>
      <c r="AH271" s="457"/>
      <c r="AI271" s="445"/>
      <c r="AJ271" s="446"/>
      <c r="AK271" s="446"/>
      <c r="AL271" s="446"/>
      <c r="AM271" s="446"/>
      <c r="AN271" s="446"/>
      <c r="AO271" s="446"/>
      <c r="AP271" s="446"/>
      <c r="AQ271" s="446"/>
      <c r="AR271" s="446"/>
      <c r="AS271" s="446"/>
      <c r="AT271" s="446"/>
      <c r="AU271" s="446"/>
      <c r="AV271" s="446"/>
      <c r="AW271" s="446"/>
      <c r="AX271" s="457"/>
      <c r="AY271" s="445"/>
      <c r="AZ271" s="446"/>
      <c r="BA271" s="446"/>
      <c r="BB271" s="446"/>
      <c r="BC271" s="446"/>
      <c r="BD271" s="446"/>
      <c r="BE271" s="446"/>
      <c r="BF271" s="446"/>
      <c r="BG271" s="446"/>
      <c r="BH271" s="446"/>
      <c r="BI271" s="446"/>
      <c r="BJ271" s="446"/>
      <c r="BK271" s="446"/>
      <c r="BL271" s="446"/>
      <c r="BM271" s="446"/>
      <c r="BN271" s="457"/>
      <c r="BO271" s="62"/>
    </row>
    <row r="272" spans="2:67" outlineLevel="1">
      <c r="B272" s="51" t="str">
        <f t="shared" ref="B272" si="222">$B$205&amp;""</f>
        <v>Late</v>
      </c>
      <c r="C272" s="419">
        <f t="shared" si="182"/>
        <v>0</v>
      </c>
      <c r="D272" s="419">
        <f t="shared" si="182"/>
        <v>0</v>
      </c>
      <c r="E272" s="419">
        <f t="shared" si="182"/>
        <v>0</v>
      </c>
      <c r="F272" s="419">
        <f t="shared" si="182"/>
        <v>0</v>
      </c>
      <c r="G272" s="419">
        <f t="shared" si="182"/>
        <v>0</v>
      </c>
      <c r="H272" s="419">
        <f t="shared" si="182"/>
        <v>0</v>
      </c>
      <c r="I272" s="419">
        <f t="shared" si="182"/>
        <v>0</v>
      </c>
      <c r="J272" s="419">
        <f t="shared" si="182"/>
        <v>0</v>
      </c>
      <c r="K272" s="419">
        <f t="shared" si="182"/>
        <v>0</v>
      </c>
      <c r="L272" s="419">
        <f t="shared" si="182"/>
        <v>0</v>
      </c>
      <c r="M272" s="419">
        <f t="shared" si="182"/>
        <v>0</v>
      </c>
      <c r="N272" s="419">
        <f t="shared" si="182"/>
        <v>0</v>
      </c>
      <c r="O272" s="419">
        <f t="shared" si="182"/>
        <v>0</v>
      </c>
      <c r="P272" s="419">
        <f t="shared" si="182"/>
        <v>0</v>
      </c>
      <c r="Q272" s="419">
        <f t="shared" si="182"/>
        <v>0</v>
      </c>
      <c r="R272" s="435">
        <f t="shared" si="182"/>
        <v>0</v>
      </c>
      <c r="S272" s="445"/>
      <c r="T272" s="446"/>
      <c r="U272" s="446"/>
      <c r="V272" s="446"/>
      <c r="W272" s="446"/>
      <c r="X272" s="446"/>
      <c r="Y272" s="446"/>
      <c r="Z272" s="446"/>
      <c r="AA272" s="446"/>
      <c r="AB272" s="446"/>
      <c r="AC272" s="446"/>
      <c r="AD272" s="446"/>
      <c r="AE272" s="446"/>
      <c r="AF272" s="446"/>
      <c r="AG272" s="446"/>
      <c r="AH272" s="457"/>
      <c r="AI272" s="445"/>
      <c r="AJ272" s="446"/>
      <c r="AK272" s="446"/>
      <c r="AL272" s="446"/>
      <c r="AM272" s="446"/>
      <c r="AN272" s="446"/>
      <c r="AO272" s="446"/>
      <c r="AP272" s="446"/>
      <c r="AQ272" s="446"/>
      <c r="AR272" s="446"/>
      <c r="AS272" s="446"/>
      <c r="AT272" s="446"/>
      <c r="AU272" s="446"/>
      <c r="AV272" s="446"/>
      <c r="AW272" s="446"/>
      <c r="AX272" s="457"/>
      <c r="AY272" s="445"/>
      <c r="AZ272" s="446"/>
      <c r="BA272" s="446"/>
      <c r="BB272" s="446"/>
      <c r="BC272" s="446"/>
      <c r="BD272" s="446"/>
      <c r="BE272" s="446"/>
      <c r="BF272" s="446"/>
      <c r="BG272" s="446"/>
      <c r="BH272" s="446"/>
      <c r="BI272" s="446"/>
      <c r="BJ272" s="446"/>
      <c r="BK272" s="446"/>
      <c r="BL272" s="446"/>
      <c r="BM272" s="446"/>
      <c r="BN272" s="457"/>
      <c r="BO272" s="62"/>
    </row>
    <row r="273" spans="1:67" outlineLevel="1">
      <c r="B273" s="51" t="s">
        <v>960</v>
      </c>
      <c r="C273" s="419">
        <f t="shared" ref="C273:C275" si="223">CHOOSE(d.Region,S273,AI273,AY273)</f>
        <v>0</v>
      </c>
      <c r="D273" s="419">
        <f t="shared" ref="D273:D275" si="224">CHOOSE(d.Region,T273,AJ273,AZ273)</f>
        <v>0</v>
      </c>
      <c r="E273" s="419">
        <f t="shared" ref="E273:E275" si="225">CHOOSE(d.Region,U273,AK273,BA273)</f>
        <v>0</v>
      </c>
      <c r="F273" s="419">
        <f t="shared" ref="F273:F275" si="226">CHOOSE(d.Region,V273,AL273,BB273)</f>
        <v>0</v>
      </c>
      <c r="G273" s="419">
        <f t="shared" ref="G273:G275" si="227">CHOOSE(d.Region,W273,AM273,BC273)</f>
        <v>0</v>
      </c>
      <c r="H273" s="419">
        <f t="shared" ref="H273:H275" si="228">CHOOSE(d.Region,X273,AN273,BD273)</f>
        <v>0</v>
      </c>
      <c r="I273" s="419">
        <f t="shared" ref="I273:I275" si="229">CHOOSE(d.Region,Y273,AO273,BE273)</f>
        <v>0</v>
      </c>
      <c r="J273" s="419">
        <f t="shared" ref="J273:J275" si="230">CHOOSE(d.Region,Z273,AP273,BF273)</f>
        <v>0</v>
      </c>
      <c r="K273" s="419">
        <f t="shared" ref="K273:K275" si="231">CHOOSE(d.Region,AA273,AQ273,BG273)</f>
        <v>0</v>
      </c>
      <c r="L273" s="419">
        <f t="shared" ref="L273:L275" si="232">CHOOSE(d.Region,AB273,AR273,BH273)</f>
        <v>0</v>
      </c>
      <c r="M273" s="419">
        <f t="shared" ref="M273:M275" si="233">CHOOSE(d.Region,AC273,AS273,BI273)</f>
        <v>0</v>
      </c>
      <c r="N273" s="419">
        <f t="shared" ref="N273:N275" si="234">CHOOSE(d.Region,AD273,AT273,BJ273)</f>
        <v>0</v>
      </c>
      <c r="O273" s="419">
        <f t="shared" ref="O273:O275" si="235">CHOOSE(d.Region,AE273,AU273,BK273)</f>
        <v>0</v>
      </c>
      <c r="P273" s="419">
        <f t="shared" ref="P273:P275" si="236">CHOOSE(d.Region,AF273,AV273,BL273)</f>
        <v>0</v>
      </c>
      <c r="Q273" s="419">
        <f t="shared" ref="Q273:Q275" si="237">CHOOSE(d.Region,AG273,AW273,BM273)</f>
        <v>0</v>
      </c>
      <c r="R273" s="435">
        <f t="shared" ref="R273:R275" si="238">CHOOSE(d.Region,AH273,AX273,BN273)</f>
        <v>0</v>
      </c>
      <c r="S273" s="476"/>
      <c r="T273" s="477"/>
      <c r="U273" s="477"/>
      <c r="V273" s="477"/>
      <c r="W273" s="477"/>
      <c r="X273" s="477"/>
      <c r="Y273" s="477"/>
      <c r="Z273" s="477"/>
      <c r="AA273" s="477"/>
      <c r="AB273" s="477"/>
      <c r="AC273" s="477"/>
      <c r="AD273" s="477"/>
      <c r="AE273" s="477"/>
      <c r="AF273" s="477"/>
      <c r="AG273" s="477"/>
      <c r="AH273" s="478"/>
      <c r="AI273" s="476"/>
      <c r="AJ273" s="477"/>
      <c r="AK273" s="477"/>
      <c r="AL273" s="477"/>
      <c r="AM273" s="477"/>
      <c r="AN273" s="477"/>
      <c r="AO273" s="477"/>
      <c r="AP273" s="477"/>
      <c r="AQ273" s="477"/>
      <c r="AR273" s="477"/>
      <c r="AS273" s="477"/>
      <c r="AT273" s="477"/>
      <c r="AU273" s="477"/>
      <c r="AV273" s="477"/>
      <c r="AW273" s="477"/>
      <c r="AX273" s="478"/>
      <c r="AY273" s="476"/>
      <c r="AZ273" s="477"/>
      <c r="BA273" s="477"/>
      <c r="BB273" s="477"/>
      <c r="BC273" s="477"/>
      <c r="BD273" s="477"/>
      <c r="BE273" s="477"/>
      <c r="BF273" s="477"/>
      <c r="BG273" s="477"/>
      <c r="BH273" s="477"/>
      <c r="BI273" s="477"/>
      <c r="BJ273" s="477"/>
      <c r="BK273" s="477"/>
      <c r="BL273" s="477"/>
      <c r="BM273" s="477"/>
      <c r="BN273" s="478"/>
      <c r="BO273" s="62"/>
    </row>
    <row r="274" spans="1:67" outlineLevel="1">
      <c r="B274" s="51" t="str">
        <f t="shared" ref="B274" si="239">$B$207&amp;""</f>
        <v>7mo with 0% mated</v>
      </c>
      <c r="C274" s="419">
        <f t="shared" si="223"/>
        <v>0</v>
      </c>
      <c r="D274" s="419">
        <f t="shared" si="224"/>
        <v>0</v>
      </c>
      <c r="E274" s="419">
        <f t="shared" si="225"/>
        <v>0</v>
      </c>
      <c r="F274" s="419">
        <f t="shared" si="226"/>
        <v>0</v>
      </c>
      <c r="G274" s="419">
        <f t="shared" si="227"/>
        <v>0</v>
      </c>
      <c r="H274" s="419">
        <f t="shared" si="228"/>
        <v>0</v>
      </c>
      <c r="I274" s="419">
        <f t="shared" si="229"/>
        <v>0</v>
      </c>
      <c r="J274" s="419">
        <f t="shared" si="230"/>
        <v>0</v>
      </c>
      <c r="K274" s="419">
        <f t="shared" si="231"/>
        <v>0</v>
      </c>
      <c r="L274" s="419">
        <f t="shared" si="232"/>
        <v>0</v>
      </c>
      <c r="M274" s="419">
        <f t="shared" si="233"/>
        <v>0</v>
      </c>
      <c r="N274" s="419">
        <f t="shared" si="234"/>
        <v>0</v>
      </c>
      <c r="O274" s="419">
        <f t="shared" si="235"/>
        <v>0</v>
      </c>
      <c r="P274" s="419">
        <f t="shared" si="236"/>
        <v>0</v>
      </c>
      <c r="Q274" s="419">
        <f t="shared" si="237"/>
        <v>0</v>
      </c>
      <c r="R274" s="435">
        <f t="shared" si="238"/>
        <v>0</v>
      </c>
      <c r="S274" s="476"/>
      <c r="T274" s="477"/>
      <c r="U274" s="477"/>
      <c r="V274" s="477"/>
      <c r="W274" s="477"/>
      <c r="X274" s="477"/>
      <c r="Y274" s="477"/>
      <c r="Z274" s="477"/>
      <c r="AA274" s="477"/>
      <c r="AB274" s="477"/>
      <c r="AC274" s="477"/>
      <c r="AD274" s="477"/>
      <c r="AE274" s="477"/>
      <c r="AF274" s="477"/>
      <c r="AG274" s="477"/>
      <c r="AH274" s="478"/>
      <c r="AI274" s="476"/>
      <c r="AJ274" s="477"/>
      <c r="AK274" s="477"/>
      <c r="AL274" s="477"/>
      <c r="AM274" s="477"/>
      <c r="AN274" s="477"/>
      <c r="AO274" s="477"/>
      <c r="AP274" s="477"/>
      <c r="AQ274" s="477"/>
      <c r="AR274" s="477"/>
      <c r="AS274" s="477"/>
      <c r="AT274" s="477"/>
      <c r="AU274" s="477"/>
      <c r="AV274" s="477"/>
      <c r="AW274" s="477"/>
      <c r="AX274" s="478"/>
      <c r="AY274" s="476"/>
      <c r="AZ274" s="477"/>
      <c r="BA274" s="477"/>
      <c r="BB274" s="477"/>
      <c r="BC274" s="477"/>
      <c r="BD274" s="477"/>
      <c r="BE274" s="477"/>
      <c r="BF274" s="477"/>
      <c r="BG274" s="477"/>
      <c r="BH274" s="477"/>
      <c r="BI274" s="477"/>
      <c r="BJ274" s="477"/>
      <c r="BK274" s="477"/>
      <c r="BL274" s="477"/>
      <c r="BM274" s="477"/>
      <c r="BN274" s="478"/>
      <c r="BO274" s="62"/>
    </row>
    <row r="275" spans="1:67" outlineLevel="1">
      <c r="B275" s="51" t="s">
        <v>1698</v>
      </c>
      <c r="C275" s="419">
        <f t="shared" si="223"/>
        <v>0</v>
      </c>
      <c r="D275" s="419">
        <f t="shared" si="224"/>
        <v>0</v>
      </c>
      <c r="E275" s="419">
        <f t="shared" si="225"/>
        <v>0</v>
      </c>
      <c r="F275" s="419">
        <f t="shared" si="226"/>
        <v>0</v>
      </c>
      <c r="G275" s="419">
        <f t="shared" si="227"/>
        <v>0</v>
      </c>
      <c r="H275" s="419">
        <f t="shared" si="228"/>
        <v>0</v>
      </c>
      <c r="I275" s="419">
        <f t="shared" si="229"/>
        <v>0</v>
      </c>
      <c r="J275" s="419">
        <f t="shared" si="230"/>
        <v>0</v>
      </c>
      <c r="K275" s="419">
        <f t="shared" si="231"/>
        <v>0</v>
      </c>
      <c r="L275" s="419">
        <f t="shared" si="232"/>
        <v>0</v>
      </c>
      <c r="M275" s="419">
        <f t="shared" si="233"/>
        <v>0</v>
      </c>
      <c r="N275" s="419">
        <f t="shared" si="234"/>
        <v>0</v>
      </c>
      <c r="O275" s="419">
        <f t="shared" si="235"/>
        <v>0</v>
      </c>
      <c r="P275" s="419">
        <f t="shared" si="236"/>
        <v>0</v>
      </c>
      <c r="Q275" s="419">
        <f t="shared" si="237"/>
        <v>0</v>
      </c>
      <c r="R275" s="435">
        <f t="shared" si="238"/>
        <v>0</v>
      </c>
      <c r="S275" s="476"/>
      <c r="T275" s="477"/>
      <c r="U275" s="477"/>
      <c r="V275" s="477"/>
      <c r="W275" s="477"/>
      <c r="X275" s="477"/>
      <c r="Y275" s="477"/>
      <c r="Z275" s="477"/>
      <c r="AA275" s="477"/>
      <c r="AB275" s="477"/>
      <c r="AC275" s="477"/>
      <c r="AD275" s="477"/>
      <c r="AE275" s="477"/>
      <c r="AF275" s="477"/>
      <c r="AG275" s="477"/>
      <c r="AH275" s="478"/>
      <c r="AI275" s="476"/>
      <c r="AJ275" s="477"/>
      <c r="AK275" s="477"/>
      <c r="AL275" s="477"/>
      <c r="AM275" s="477"/>
      <c r="AN275" s="477"/>
      <c r="AO275" s="477"/>
      <c r="AP275" s="477"/>
      <c r="AQ275" s="477"/>
      <c r="AR275" s="477"/>
      <c r="AS275" s="477"/>
      <c r="AT275" s="477"/>
      <c r="AU275" s="477"/>
      <c r="AV275" s="477"/>
      <c r="AW275" s="477"/>
      <c r="AX275" s="478"/>
      <c r="AY275" s="476"/>
      <c r="AZ275" s="477"/>
      <c r="BA275" s="477"/>
      <c r="BB275" s="477"/>
      <c r="BC275" s="477"/>
      <c r="BD275" s="477"/>
      <c r="BE275" s="477"/>
      <c r="BF275" s="477"/>
      <c r="BG275" s="477"/>
      <c r="BH275" s="477"/>
      <c r="BI275" s="477"/>
      <c r="BJ275" s="477"/>
      <c r="BK275" s="477"/>
      <c r="BL275" s="477"/>
      <c r="BM275" s="477"/>
      <c r="BN275" s="478"/>
      <c r="BO275" s="62"/>
    </row>
    <row r="276" spans="1:67" outlineLevel="1">
      <c r="B276" s="51" t="s">
        <v>1094</v>
      </c>
      <c r="C276" s="420">
        <f t="shared" si="182"/>
        <v>0</v>
      </c>
      <c r="D276" s="420">
        <f t="shared" si="182"/>
        <v>0</v>
      </c>
      <c r="E276" s="420">
        <f t="shared" si="182"/>
        <v>0</v>
      </c>
      <c r="F276" s="420">
        <f t="shared" si="182"/>
        <v>0</v>
      </c>
      <c r="G276" s="420">
        <f t="shared" si="182"/>
        <v>0</v>
      </c>
      <c r="H276" s="420">
        <f t="shared" si="182"/>
        <v>0</v>
      </c>
      <c r="I276" s="420">
        <f t="shared" si="182"/>
        <v>0</v>
      </c>
      <c r="J276" s="420">
        <f t="shared" si="182"/>
        <v>0</v>
      </c>
      <c r="K276" s="420">
        <f t="shared" si="182"/>
        <v>0</v>
      </c>
      <c r="L276" s="420">
        <f t="shared" si="182"/>
        <v>0</v>
      </c>
      <c r="M276" s="420">
        <f t="shared" si="182"/>
        <v>0</v>
      </c>
      <c r="N276" s="420">
        <f t="shared" si="182"/>
        <v>0</v>
      </c>
      <c r="O276" s="420">
        <f t="shared" si="182"/>
        <v>0</v>
      </c>
      <c r="P276" s="420">
        <f t="shared" si="182"/>
        <v>0</v>
      </c>
      <c r="Q276" s="420">
        <f t="shared" si="182"/>
        <v>0</v>
      </c>
      <c r="R276" s="436">
        <f t="shared" si="182"/>
        <v>0</v>
      </c>
      <c r="S276" s="497"/>
      <c r="T276" s="498"/>
      <c r="U276" s="498"/>
      <c r="V276" s="498"/>
      <c r="W276" s="498"/>
      <c r="X276" s="498"/>
      <c r="Y276" s="498"/>
      <c r="Z276" s="498"/>
      <c r="AA276" s="498"/>
      <c r="AB276" s="498"/>
      <c r="AC276" s="498"/>
      <c r="AD276" s="498"/>
      <c r="AE276" s="498"/>
      <c r="AF276" s="498"/>
      <c r="AG276" s="498"/>
      <c r="AH276" s="499"/>
      <c r="AI276" s="497"/>
      <c r="AJ276" s="498"/>
      <c r="AK276" s="498"/>
      <c r="AL276" s="498"/>
      <c r="AM276" s="498"/>
      <c r="AN276" s="498"/>
      <c r="AO276" s="498"/>
      <c r="AP276" s="498"/>
      <c r="AQ276" s="498"/>
      <c r="AR276" s="498"/>
      <c r="AS276" s="498"/>
      <c r="AT276" s="498"/>
      <c r="AU276" s="498"/>
      <c r="AV276" s="498"/>
      <c r="AW276" s="498"/>
      <c r="AX276" s="499"/>
      <c r="AY276" s="497"/>
      <c r="AZ276" s="498"/>
      <c r="BA276" s="498"/>
      <c r="BB276" s="498"/>
      <c r="BC276" s="498"/>
      <c r="BD276" s="498"/>
      <c r="BE276" s="498"/>
      <c r="BF276" s="498"/>
      <c r="BG276" s="498"/>
      <c r="BH276" s="498"/>
      <c r="BI276" s="498"/>
      <c r="BJ276" s="498"/>
      <c r="BK276" s="498"/>
      <c r="BL276" s="498"/>
      <c r="BM276" s="498"/>
      <c r="BN276" s="499"/>
      <c r="BO276" s="62"/>
    </row>
    <row r="277" spans="1:67" ht="24.75" outlineLevel="1">
      <c r="A277" t="s">
        <v>1726</v>
      </c>
      <c r="B277" s="50" t="str">
        <f>"Timing 1 - Wean to Join
"&amp;$B$202&amp;""</f>
        <v>Timing 1 - Wean to Join
Standard (7mo)</v>
      </c>
      <c r="C277" s="417">
        <f t="shared" ref="C277:C300" si="240">CHOOSE(d.Region,S277,AI277,AY277)</f>
        <v>0</v>
      </c>
      <c r="D277" s="417">
        <f t="shared" ref="D277:D300" si="241">CHOOSE(d.Region,T277,AJ277,AZ277)</f>
        <v>0</v>
      </c>
      <c r="E277" s="417">
        <f t="shared" ref="E277:E300" si="242">CHOOSE(d.Region,U277,AK277,BA277)</f>
        <v>0</v>
      </c>
      <c r="F277" s="417">
        <f t="shared" ref="F277:F300" si="243">CHOOSE(d.Region,V277,AL277,BB277)</f>
        <v>0</v>
      </c>
      <c r="G277" s="417">
        <f t="shared" ref="G277:G300" si="244">CHOOSE(d.Region,W277,AM277,BC277)</f>
        <v>0</v>
      </c>
      <c r="H277" s="417">
        <f t="shared" ref="H277:H300" si="245">CHOOSE(d.Region,X277,AN277,BD277)</f>
        <v>0</v>
      </c>
      <c r="I277" s="417">
        <f t="shared" ref="I277:I300" si="246">CHOOSE(d.Region,Y277,AO277,BE277)</f>
        <v>0</v>
      </c>
      <c r="J277" s="417">
        <f t="shared" ref="J277:J300" si="247">CHOOSE(d.Region,Z277,AP277,BF277)</f>
        <v>0</v>
      </c>
      <c r="K277" s="417">
        <f t="shared" ref="K277:K300" si="248">CHOOSE(d.Region,AA277,AQ277,BG277)</f>
        <v>0</v>
      </c>
      <c r="L277" s="417">
        <f t="shared" ref="L277:L300" si="249">CHOOSE(d.Region,AB277,AR277,BH277)</f>
        <v>0</v>
      </c>
      <c r="M277" s="417">
        <f t="shared" ref="M277:M300" si="250">CHOOSE(d.Region,AC277,AS277,BI277)</f>
        <v>0</v>
      </c>
      <c r="N277" s="417">
        <f t="shared" ref="N277:N300" si="251">CHOOSE(d.Region,AD277,AT277,BJ277)</f>
        <v>0</v>
      </c>
      <c r="O277" s="417">
        <f t="shared" ref="O277:O300" si="252">CHOOSE(d.Region,AE277,AU277,BK277)</f>
        <v>0</v>
      </c>
      <c r="P277" s="417">
        <f t="shared" ref="P277:P300" si="253">CHOOSE(d.Region,AF277,AV277,BL277)</f>
        <v>0</v>
      </c>
      <c r="Q277" s="417">
        <f t="shared" ref="Q277:Q300" si="254">CHOOSE(d.Region,AG277,AW277,BM277)</f>
        <v>0</v>
      </c>
      <c r="R277" s="434">
        <f t="shared" ref="R277:R300" si="255">CHOOSE(d.Region,AH277,AX277,BN277)</f>
        <v>0</v>
      </c>
      <c r="S277" s="444"/>
      <c r="T277" s="315"/>
      <c r="U277" s="315"/>
      <c r="V277" s="315"/>
      <c r="W277" s="315"/>
      <c r="X277" s="315"/>
      <c r="Y277" s="315"/>
      <c r="Z277" s="315"/>
      <c r="AA277" s="315"/>
      <c r="AB277" s="315"/>
      <c r="AC277" s="315"/>
      <c r="AD277" s="315"/>
      <c r="AE277" s="315"/>
      <c r="AF277" s="315"/>
      <c r="AG277" s="315"/>
      <c r="AH277" s="456"/>
      <c r="AI277" s="444"/>
      <c r="AJ277" s="315"/>
      <c r="AK277" s="315"/>
      <c r="AL277" s="315"/>
      <c r="AM277" s="315"/>
      <c r="AN277" s="315"/>
      <c r="AO277" s="315"/>
      <c r="AP277" s="315"/>
      <c r="AQ277" s="315"/>
      <c r="AR277" s="315"/>
      <c r="AS277" s="315"/>
      <c r="AT277" s="315"/>
      <c r="AU277" s="315"/>
      <c r="AV277" s="315"/>
      <c r="AW277" s="315"/>
      <c r="AX277" s="456"/>
      <c r="AY277" s="444"/>
      <c r="AZ277" s="315"/>
      <c r="BA277" s="315"/>
      <c r="BB277" s="315"/>
      <c r="BC277" s="315"/>
      <c r="BD277" s="315"/>
      <c r="BE277" s="315"/>
      <c r="BF277" s="315"/>
      <c r="BG277" s="315"/>
      <c r="BH277" s="315"/>
      <c r="BI277" s="315"/>
      <c r="BJ277" s="315"/>
      <c r="BK277" s="315"/>
      <c r="BL277" s="315"/>
      <c r="BM277" s="315"/>
      <c r="BN277" s="456"/>
      <c r="BO277" s="418" t="s">
        <v>1412</v>
      </c>
    </row>
    <row r="278" spans="1:67" outlineLevel="1">
      <c r="B278" s="51" t="str">
        <f>$B$203&amp;""</f>
        <v>Early</v>
      </c>
      <c r="C278" s="419">
        <f t="shared" si="240"/>
        <v>0</v>
      </c>
      <c r="D278" s="419">
        <f t="shared" si="241"/>
        <v>0</v>
      </c>
      <c r="E278" s="419">
        <f t="shared" si="242"/>
        <v>0</v>
      </c>
      <c r="F278" s="419">
        <f t="shared" si="243"/>
        <v>0</v>
      </c>
      <c r="G278" s="419">
        <f t="shared" si="244"/>
        <v>0</v>
      </c>
      <c r="H278" s="419">
        <f t="shared" si="245"/>
        <v>0</v>
      </c>
      <c r="I278" s="419">
        <f t="shared" si="246"/>
        <v>0</v>
      </c>
      <c r="J278" s="419">
        <f t="shared" si="247"/>
        <v>0</v>
      </c>
      <c r="K278" s="419">
        <f t="shared" si="248"/>
        <v>0</v>
      </c>
      <c r="L278" s="419">
        <f t="shared" si="249"/>
        <v>0</v>
      </c>
      <c r="M278" s="419">
        <f t="shared" si="250"/>
        <v>0</v>
      </c>
      <c r="N278" s="419">
        <f t="shared" si="251"/>
        <v>0</v>
      </c>
      <c r="O278" s="419">
        <f t="shared" si="252"/>
        <v>0</v>
      </c>
      <c r="P278" s="419">
        <f t="shared" si="253"/>
        <v>0</v>
      </c>
      <c r="Q278" s="419">
        <f t="shared" si="254"/>
        <v>0</v>
      </c>
      <c r="R278" s="435">
        <f t="shared" si="255"/>
        <v>0</v>
      </c>
      <c r="S278" s="445"/>
      <c r="T278" s="446"/>
      <c r="U278" s="446"/>
      <c r="V278" s="446"/>
      <c r="W278" s="446"/>
      <c r="X278" s="446"/>
      <c r="Y278" s="446"/>
      <c r="Z278" s="446"/>
      <c r="AA278" s="446"/>
      <c r="AB278" s="446"/>
      <c r="AC278" s="446"/>
      <c r="AD278" s="446"/>
      <c r="AE278" s="446"/>
      <c r="AF278" s="446"/>
      <c r="AG278" s="446"/>
      <c r="AH278" s="457"/>
      <c r="AI278" s="445"/>
      <c r="AJ278" s="446"/>
      <c r="AK278" s="446"/>
      <c r="AL278" s="446"/>
      <c r="AM278" s="446"/>
      <c r="AN278" s="446"/>
      <c r="AO278" s="446"/>
      <c r="AP278" s="446"/>
      <c r="AQ278" s="446"/>
      <c r="AR278" s="446"/>
      <c r="AS278" s="446"/>
      <c r="AT278" s="446"/>
      <c r="AU278" s="446"/>
      <c r="AV278" s="446"/>
      <c r="AW278" s="446"/>
      <c r="AX278" s="457"/>
      <c r="AY278" s="445"/>
      <c r="AZ278" s="446"/>
      <c r="BA278" s="446"/>
      <c r="BB278" s="446"/>
      <c r="BC278" s="446"/>
      <c r="BD278" s="446"/>
      <c r="BE278" s="446"/>
      <c r="BF278" s="446"/>
      <c r="BG278" s="446"/>
      <c r="BH278" s="446"/>
      <c r="BI278" s="446"/>
      <c r="BJ278" s="446"/>
      <c r="BK278" s="446"/>
      <c r="BL278" s="446"/>
      <c r="BM278" s="446"/>
      <c r="BN278" s="457"/>
      <c r="BO278" s="62"/>
    </row>
    <row r="279" spans="1:67" outlineLevel="1">
      <c r="B279" s="51" t="str">
        <f>$B$204&amp;""</f>
        <v>Middle</v>
      </c>
      <c r="C279" s="419">
        <f t="shared" si="240"/>
        <v>0</v>
      </c>
      <c r="D279" s="419">
        <f t="shared" si="241"/>
        <v>0</v>
      </c>
      <c r="E279" s="419">
        <f t="shared" si="242"/>
        <v>0</v>
      </c>
      <c r="F279" s="419">
        <f t="shared" si="243"/>
        <v>0</v>
      </c>
      <c r="G279" s="419">
        <f t="shared" si="244"/>
        <v>0</v>
      </c>
      <c r="H279" s="419">
        <f t="shared" si="245"/>
        <v>0</v>
      </c>
      <c r="I279" s="419">
        <f t="shared" si="246"/>
        <v>0</v>
      </c>
      <c r="J279" s="419">
        <f t="shared" si="247"/>
        <v>0</v>
      </c>
      <c r="K279" s="419">
        <f t="shared" si="248"/>
        <v>0</v>
      </c>
      <c r="L279" s="419">
        <f t="shared" si="249"/>
        <v>0</v>
      </c>
      <c r="M279" s="419">
        <f t="shared" si="250"/>
        <v>0</v>
      </c>
      <c r="N279" s="419">
        <f t="shared" si="251"/>
        <v>0</v>
      </c>
      <c r="O279" s="419">
        <f t="shared" si="252"/>
        <v>0</v>
      </c>
      <c r="P279" s="419">
        <f t="shared" si="253"/>
        <v>0</v>
      </c>
      <c r="Q279" s="419">
        <f t="shared" si="254"/>
        <v>0</v>
      </c>
      <c r="R279" s="435">
        <f t="shared" si="255"/>
        <v>0</v>
      </c>
      <c r="S279" s="445"/>
      <c r="T279" s="446"/>
      <c r="U279" s="446"/>
      <c r="V279" s="446"/>
      <c r="W279" s="446"/>
      <c r="X279" s="446"/>
      <c r="Y279" s="446"/>
      <c r="Z279" s="446"/>
      <c r="AA279" s="446"/>
      <c r="AB279" s="446"/>
      <c r="AC279" s="446"/>
      <c r="AD279" s="446"/>
      <c r="AE279" s="446"/>
      <c r="AF279" s="446"/>
      <c r="AG279" s="446"/>
      <c r="AH279" s="457"/>
      <c r="AI279" s="445"/>
      <c r="AJ279" s="446"/>
      <c r="AK279" s="446"/>
      <c r="AL279" s="446"/>
      <c r="AM279" s="446"/>
      <c r="AN279" s="446"/>
      <c r="AO279" s="446"/>
      <c r="AP279" s="446"/>
      <c r="AQ279" s="446"/>
      <c r="AR279" s="446"/>
      <c r="AS279" s="446"/>
      <c r="AT279" s="446"/>
      <c r="AU279" s="446"/>
      <c r="AV279" s="446"/>
      <c r="AW279" s="446"/>
      <c r="AX279" s="457"/>
      <c r="AY279" s="445"/>
      <c r="AZ279" s="446"/>
      <c r="BA279" s="446"/>
      <c r="BB279" s="446"/>
      <c r="BC279" s="446"/>
      <c r="BD279" s="446"/>
      <c r="BE279" s="446"/>
      <c r="BF279" s="446"/>
      <c r="BG279" s="446"/>
      <c r="BH279" s="446"/>
      <c r="BI279" s="446"/>
      <c r="BJ279" s="446"/>
      <c r="BK279" s="446"/>
      <c r="BL279" s="446"/>
      <c r="BM279" s="446"/>
      <c r="BN279" s="457"/>
      <c r="BO279" s="62"/>
    </row>
    <row r="280" spans="1:67" outlineLevel="1">
      <c r="B280" s="51" t="str">
        <f>$B$205&amp;""</f>
        <v>Late</v>
      </c>
      <c r="C280" s="419">
        <f t="shared" si="240"/>
        <v>0</v>
      </c>
      <c r="D280" s="419">
        <f t="shared" si="241"/>
        <v>0</v>
      </c>
      <c r="E280" s="419">
        <f t="shared" si="242"/>
        <v>0</v>
      </c>
      <c r="F280" s="419">
        <f t="shared" si="243"/>
        <v>0</v>
      </c>
      <c r="G280" s="419">
        <f t="shared" si="244"/>
        <v>0</v>
      </c>
      <c r="H280" s="419">
        <f t="shared" si="245"/>
        <v>0</v>
      </c>
      <c r="I280" s="419">
        <f t="shared" si="246"/>
        <v>0</v>
      </c>
      <c r="J280" s="419">
        <f t="shared" si="247"/>
        <v>0</v>
      </c>
      <c r="K280" s="419">
        <f t="shared" si="248"/>
        <v>0</v>
      </c>
      <c r="L280" s="419">
        <f t="shared" si="249"/>
        <v>0</v>
      </c>
      <c r="M280" s="419">
        <f t="shared" si="250"/>
        <v>0</v>
      </c>
      <c r="N280" s="419">
        <f t="shared" si="251"/>
        <v>0</v>
      </c>
      <c r="O280" s="419">
        <f t="shared" si="252"/>
        <v>0</v>
      </c>
      <c r="P280" s="419">
        <f t="shared" si="253"/>
        <v>0</v>
      </c>
      <c r="Q280" s="419">
        <f t="shared" si="254"/>
        <v>0</v>
      </c>
      <c r="R280" s="435">
        <f t="shared" si="255"/>
        <v>0</v>
      </c>
      <c r="S280" s="445"/>
      <c r="T280" s="446"/>
      <c r="U280" s="446"/>
      <c r="V280" s="446"/>
      <c r="W280" s="446"/>
      <c r="X280" s="446"/>
      <c r="Y280" s="446"/>
      <c r="Z280" s="446"/>
      <c r="AA280" s="446"/>
      <c r="AB280" s="446"/>
      <c r="AC280" s="446"/>
      <c r="AD280" s="446"/>
      <c r="AE280" s="446"/>
      <c r="AF280" s="446"/>
      <c r="AG280" s="446"/>
      <c r="AH280" s="457"/>
      <c r="AI280" s="445"/>
      <c r="AJ280" s="446"/>
      <c r="AK280" s="446"/>
      <c r="AL280" s="446"/>
      <c r="AM280" s="446"/>
      <c r="AN280" s="446"/>
      <c r="AO280" s="446"/>
      <c r="AP280" s="446"/>
      <c r="AQ280" s="446"/>
      <c r="AR280" s="446"/>
      <c r="AS280" s="446"/>
      <c r="AT280" s="446"/>
      <c r="AU280" s="446"/>
      <c r="AV280" s="446"/>
      <c r="AW280" s="446"/>
      <c r="AX280" s="457"/>
      <c r="AY280" s="445"/>
      <c r="AZ280" s="446"/>
      <c r="BA280" s="446"/>
      <c r="BB280" s="446"/>
      <c r="BC280" s="446"/>
      <c r="BD280" s="446"/>
      <c r="BE280" s="446"/>
      <c r="BF280" s="446"/>
      <c r="BG280" s="446"/>
      <c r="BH280" s="446"/>
      <c r="BI280" s="446"/>
      <c r="BJ280" s="446"/>
      <c r="BK280" s="446"/>
      <c r="BL280" s="446"/>
      <c r="BM280" s="446"/>
      <c r="BN280" s="457"/>
      <c r="BO280" s="62"/>
    </row>
    <row r="281" spans="1:67" outlineLevel="1">
      <c r="B281" s="51" t="s">
        <v>1552</v>
      </c>
      <c r="C281" s="419">
        <f t="shared" si="240"/>
        <v>0</v>
      </c>
      <c r="D281" s="419">
        <f t="shared" si="241"/>
        <v>0</v>
      </c>
      <c r="E281" s="419">
        <f t="shared" si="242"/>
        <v>0</v>
      </c>
      <c r="F281" s="419">
        <f t="shared" si="243"/>
        <v>0</v>
      </c>
      <c r="G281" s="419">
        <f t="shared" si="244"/>
        <v>0</v>
      </c>
      <c r="H281" s="419">
        <f t="shared" si="245"/>
        <v>0</v>
      </c>
      <c r="I281" s="419">
        <f t="shared" si="246"/>
        <v>0</v>
      </c>
      <c r="J281" s="419">
        <f t="shared" si="247"/>
        <v>0</v>
      </c>
      <c r="K281" s="419">
        <f t="shared" si="248"/>
        <v>0</v>
      </c>
      <c r="L281" s="419">
        <f t="shared" si="249"/>
        <v>0</v>
      </c>
      <c r="M281" s="419">
        <f t="shared" si="250"/>
        <v>0</v>
      </c>
      <c r="N281" s="419">
        <f t="shared" si="251"/>
        <v>0</v>
      </c>
      <c r="O281" s="419">
        <f t="shared" si="252"/>
        <v>0</v>
      </c>
      <c r="P281" s="419">
        <f t="shared" si="253"/>
        <v>0</v>
      </c>
      <c r="Q281" s="419">
        <f t="shared" si="254"/>
        <v>0</v>
      </c>
      <c r="R281" s="435">
        <f t="shared" si="255"/>
        <v>0</v>
      </c>
      <c r="S281" s="476"/>
      <c r="T281" s="477"/>
      <c r="U281" s="477"/>
      <c r="V281" s="477"/>
      <c r="W281" s="477"/>
      <c r="X281" s="477"/>
      <c r="Y281" s="477"/>
      <c r="Z281" s="477"/>
      <c r="AA281" s="477"/>
      <c r="AB281" s="477"/>
      <c r="AC281" s="477"/>
      <c r="AD281" s="477"/>
      <c r="AE281" s="477"/>
      <c r="AF281" s="477"/>
      <c r="AG281" s="477"/>
      <c r="AH281" s="478"/>
      <c r="AI281" s="476"/>
      <c r="AJ281" s="477"/>
      <c r="AK281" s="477"/>
      <c r="AL281" s="477"/>
      <c r="AM281" s="477"/>
      <c r="AN281" s="477"/>
      <c r="AO281" s="477"/>
      <c r="AP281" s="477"/>
      <c r="AQ281" s="477"/>
      <c r="AR281" s="477"/>
      <c r="AS281" s="477"/>
      <c r="AT281" s="477"/>
      <c r="AU281" s="477"/>
      <c r="AV281" s="477"/>
      <c r="AW281" s="477"/>
      <c r="AX281" s="478"/>
      <c r="AY281" s="476"/>
      <c r="AZ281" s="477"/>
      <c r="BA281" s="477"/>
      <c r="BB281" s="477"/>
      <c r="BC281" s="477"/>
      <c r="BD281" s="477"/>
      <c r="BE281" s="477"/>
      <c r="BF281" s="477"/>
      <c r="BG281" s="477"/>
      <c r="BH281" s="477"/>
      <c r="BI281" s="477"/>
      <c r="BJ281" s="477"/>
      <c r="BK281" s="477"/>
      <c r="BL281" s="477"/>
      <c r="BM281" s="477"/>
      <c r="BN281" s="478"/>
      <c r="BO281" s="62"/>
    </row>
    <row r="282" spans="1:67" outlineLevel="1">
      <c r="B282" s="51" t="str">
        <f t="shared" ref="B282" si="256">$B$207&amp;""</f>
        <v>7mo with 0% mated</v>
      </c>
      <c r="C282" s="419">
        <f t="shared" si="240"/>
        <v>0</v>
      </c>
      <c r="D282" s="419">
        <f t="shared" si="241"/>
        <v>0</v>
      </c>
      <c r="E282" s="419">
        <f t="shared" si="242"/>
        <v>0</v>
      </c>
      <c r="F282" s="419">
        <f t="shared" si="243"/>
        <v>0</v>
      </c>
      <c r="G282" s="419">
        <f t="shared" si="244"/>
        <v>0</v>
      </c>
      <c r="H282" s="419">
        <f t="shared" si="245"/>
        <v>0</v>
      </c>
      <c r="I282" s="419">
        <f t="shared" si="246"/>
        <v>0</v>
      </c>
      <c r="J282" s="419">
        <f t="shared" si="247"/>
        <v>0</v>
      </c>
      <c r="K282" s="419">
        <f t="shared" si="248"/>
        <v>0</v>
      </c>
      <c r="L282" s="419">
        <f t="shared" si="249"/>
        <v>0</v>
      </c>
      <c r="M282" s="419">
        <f t="shared" si="250"/>
        <v>0</v>
      </c>
      <c r="N282" s="419">
        <f t="shared" si="251"/>
        <v>0</v>
      </c>
      <c r="O282" s="419">
        <f t="shared" si="252"/>
        <v>0</v>
      </c>
      <c r="P282" s="419">
        <f t="shared" si="253"/>
        <v>0</v>
      </c>
      <c r="Q282" s="419">
        <f t="shared" si="254"/>
        <v>0</v>
      </c>
      <c r="R282" s="435">
        <f t="shared" si="255"/>
        <v>0</v>
      </c>
      <c r="S282" s="476"/>
      <c r="T282" s="477"/>
      <c r="U282" s="477"/>
      <c r="V282" s="477"/>
      <c r="W282" s="477"/>
      <c r="X282" s="477"/>
      <c r="Y282" s="477"/>
      <c r="Z282" s="477"/>
      <c r="AA282" s="477"/>
      <c r="AB282" s="477"/>
      <c r="AC282" s="477"/>
      <c r="AD282" s="477"/>
      <c r="AE282" s="477"/>
      <c r="AF282" s="477"/>
      <c r="AG282" s="477"/>
      <c r="AH282" s="478"/>
      <c r="AI282" s="476"/>
      <c r="AJ282" s="477"/>
      <c r="AK282" s="477"/>
      <c r="AL282" s="477"/>
      <c r="AM282" s="477"/>
      <c r="AN282" s="477"/>
      <c r="AO282" s="477"/>
      <c r="AP282" s="477"/>
      <c r="AQ282" s="477"/>
      <c r="AR282" s="477"/>
      <c r="AS282" s="477"/>
      <c r="AT282" s="477"/>
      <c r="AU282" s="477"/>
      <c r="AV282" s="477"/>
      <c r="AW282" s="477"/>
      <c r="AX282" s="478"/>
      <c r="AY282" s="476"/>
      <c r="AZ282" s="477"/>
      <c r="BA282" s="477"/>
      <c r="BB282" s="477"/>
      <c r="BC282" s="477"/>
      <c r="BD282" s="477"/>
      <c r="BE282" s="477"/>
      <c r="BF282" s="477"/>
      <c r="BG282" s="477"/>
      <c r="BH282" s="477"/>
      <c r="BI282" s="477"/>
      <c r="BJ282" s="477"/>
      <c r="BK282" s="477"/>
      <c r="BL282" s="477"/>
      <c r="BM282" s="477"/>
      <c r="BN282" s="478"/>
      <c r="BO282" s="62"/>
    </row>
    <row r="283" spans="1:67" outlineLevel="1">
      <c r="B283" s="51" t="s">
        <v>1698</v>
      </c>
      <c r="C283" s="419">
        <f t="shared" si="240"/>
        <v>0</v>
      </c>
      <c r="D283" s="419">
        <f t="shared" si="241"/>
        <v>0</v>
      </c>
      <c r="E283" s="419">
        <f t="shared" si="242"/>
        <v>0</v>
      </c>
      <c r="F283" s="419">
        <f t="shared" si="243"/>
        <v>0</v>
      </c>
      <c r="G283" s="419">
        <f t="shared" si="244"/>
        <v>0</v>
      </c>
      <c r="H283" s="419">
        <f t="shared" si="245"/>
        <v>0</v>
      </c>
      <c r="I283" s="419">
        <f t="shared" si="246"/>
        <v>0</v>
      </c>
      <c r="J283" s="419">
        <f t="shared" si="247"/>
        <v>0</v>
      </c>
      <c r="K283" s="419">
        <f t="shared" si="248"/>
        <v>0</v>
      </c>
      <c r="L283" s="419">
        <f t="shared" si="249"/>
        <v>0</v>
      </c>
      <c r="M283" s="419">
        <f t="shared" si="250"/>
        <v>0</v>
      </c>
      <c r="N283" s="419">
        <f t="shared" si="251"/>
        <v>0</v>
      </c>
      <c r="O283" s="419">
        <f t="shared" si="252"/>
        <v>0</v>
      </c>
      <c r="P283" s="419">
        <f t="shared" si="253"/>
        <v>0</v>
      </c>
      <c r="Q283" s="419">
        <f t="shared" si="254"/>
        <v>0</v>
      </c>
      <c r="R283" s="435">
        <f t="shared" si="255"/>
        <v>0</v>
      </c>
      <c r="S283" s="476"/>
      <c r="T283" s="477"/>
      <c r="U283" s="477"/>
      <c r="V283" s="477"/>
      <c r="W283" s="477"/>
      <c r="X283" s="477"/>
      <c r="Y283" s="477"/>
      <c r="Z283" s="477"/>
      <c r="AA283" s="477"/>
      <c r="AB283" s="477"/>
      <c r="AC283" s="477"/>
      <c r="AD283" s="477"/>
      <c r="AE283" s="477"/>
      <c r="AF283" s="477"/>
      <c r="AG283" s="477"/>
      <c r="AH283" s="478"/>
      <c r="AI283" s="476"/>
      <c r="AJ283" s="477"/>
      <c r="AK283" s="477"/>
      <c r="AL283" s="477"/>
      <c r="AM283" s="477"/>
      <c r="AN283" s="477"/>
      <c r="AO283" s="477"/>
      <c r="AP283" s="477"/>
      <c r="AQ283" s="477"/>
      <c r="AR283" s="477"/>
      <c r="AS283" s="477"/>
      <c r="AT283" s="477"/>
      <c r="AU283" s="477"/>
      <c r="AV283" s="477"/>
      <c r="AW283" s="477"/>
      <c r="AX283" s="478"/>
      <c r="AY283" s="476"/>
      <c r="AZ283" s="477"/>
      <c r="BA283" s="477"/>
      <c r="BB283" s="477"/>
      <c r="BC283" s="477"/>
      <c r="BD283" s="477"/>
      <c r="BE283" s="477"/>
      <c r="BF283" s="477"/>
      <c r="BG283" s="477"/>
      <c r="BH283" s="477"/>
      <c r="BI283" s="477"/>
      <c r="BJ283" s="477"/>
      <c r="BK283" s="477"/>
      <c r="BL283" s="477"/>
      <c r="BM283" s="477"/>
      <c r="BN283" s="478"/>
      <c r="BO283" s="62"/>
    </row>
    <row r="284" spans="1:67" outlineLevel="1">
      <c r="B284" s="51" t="s">
        <v>1094</v>
      </c>
      <c r="C284" s="420">
        <f t="shared" si="240"/>
        <v>0</v>
      </c>
      <c r="D284" s="420">
        <f t="shared" si="241"/>
        <v>0</v>
      </c>
      <c r="E284" s="420">
        <f t="shared" si="242"/>
        <v>0</v>
      </c>
      <c r="F284" s="420">
        <f t="shared" si="243"/>
        <v>0</v>
      </c>
      <c r="G284" s="420">
        <f t="shared" si="244"/>
        <v>0</v>
      </c>
      <c r="H284" s="420">
        <f t="shared" si="245"/>
        <v>0</v>
      </c>
      <c r="I284" s="420">
        <f t="shared" si="246"/>
        <v>0</v>
      </c>
      <c r="J284" s="420">
        <f t="shared" si="247"/>
        <v>0</v>
      </c>
      <c r="K284" s="420">
        <f t="shared" si="248"/>
        <v>0</v>
      </c>
      <c r="L284" s="420">
        <f t="shared" si="249"/>
        <v>0</v>
      </c>
      <c r="M284" s="420">
        <f t="shared" si="250"/>
        <v>0</v>
      </c>
      <c r="N284" s="420">
        <f t="shared" si="251"/>
        <v>0</v>
      </c>
      <c r="O284" s="420">
        <f t="shared" si="252"/>
        <v>0</v>
      </c>
      <c r="P284" s="420">
        <f t="shared" si="253"/>
        <v>0</v>
      </c>
      <c r="Q284" s="420">
        <f t="shared" si="254"/>
        <v>0</v>
      </c>
      <c r="R284" s="436">
        <f t="shared" si="255"/>
        <v>0</v>
      </c>
      <c r="S284" s="497"/>
      <c r="T284" s="498"/>
      <c r="U284" s="498"/>
      <c r="V284" s="498"/>
      <c r="W284" s="498"/>
      <c r="X284" s="498"/>
      <c r="Y284" s="498"/>
      <c r="Z284" s="498"/>
      <c r="AA284" s="498"/>
      <c r="AB284" s="498"/>
      <c r="AC284" s="498"/>
      <c r="AD284" s="498"/>
      <c r="AE284" s="498"/>
      <c r="AF284" s="498"/>
      <c r="AG284" s="498"/>
      <c r="AH284" s="499"/>
      <c r="AI284" s="497"/>
      <c r="AJ284" s="498"/>
      <c r="AK284" s="498"/>
      <c r="AL284" s="498"/>
      <c r="AM284" s="498"/>
      <c r="AN284" s="498"/>
      <c r="AO284" s="498"/>
      <c r="AP284" s="498"/>
      <c r="AQ284" s="498"/>
      <c r="AR284" s="498"/>
      <c r="AS284" s="498"/>
      <c r="AT284" s="498"/>
      <c r="AU284" s="498"/>
      <c r="AV284" s="498"/>
      <c r="AW284" s="498"/>
      <c r="AX284" s="499"/>
      <c r="AY284" s="497"/>
      <c r="AZ284" s="498"/>
      <c r="BA284" s="498"/>
      <c r="BB284" s="498"/>
      <c r="BC284" s="498"/>
      <c r="BD284" s="498"/>
      <c r="BE284" s="498"/>
      <c r="BF284" s="498"/>
      <c r="BG284" s="498"/>
      <c r="BH284" s="498"/>
      <c r="BI284" s="498"/>
      <c r="BJ284" s="498"/>
      <c r="BK284" s="498"/>
      <c r="BL284" s="498"/>
      <c r="BM284" s="498"/>
      <c r="BN284" s="499"/>
      <c r="BO284" s="62"/>
    </row>
    <row r="285" spans="1:67" ht="24.75">
      <c r="B285" s="50" t="str">
        <f>"Timing 2 - Join to mid preg
"&amp;$B$202&amp;""</f>
        <v>Timing 2 - Join to mid preg
Standard (7mo)</v>
      </c>
      <c r="C285" s="417">
        <f t="shared" si="240"/>
        <v>0</v>
      </c>
      <c r="D285" s="417">
        <f t="shared" si="241"/>
        <v>0</v>
      </c>
      <c r="E285" s="417">
        <f t="shared" si="242"/>
        <v>0</v>
      </c>
      <c r="F285" s="417">
        <f t="shared" si="243"/>
        <v>0</v>
      </c>
      <c r="G285" s="417">
        <f t="shared" si="244"/>
        <v>0</v>
      </c>
      <c r="H285" s="417">
        <f t="shared" si="245"/>
        <v>0</v>
      </c>
      <c r="I285" s="417">
        <f t="shared" si="246"/>
        <v>0</v>
      </c>
      <c r="J285" s="417">
        <f t="shared" si="247"/>
        <v>0</v>
      </c>
      <c r="K285" s="417">
        <f t="shared" si="248"/>
        <v>0</v>
      </c>
      <c r="L285" s="417">
        <f t="shared" si="249"/>
        <v>0</v>
      </c>
      <c r="M285" s="417">
        <f t="shared" si="250"/>
        <v>0</v>
      </c>
      <c r="N285" s="417">
        <f t="shared" si="251"/>
        <v>0</v>
      </c>
      <c r="O285" s="417">
        <f t="shared" si="252"/>
        <v>0</v>
      </c>
      <c r="P285" s="417">
        <f t="shared" si="253"/>
        <v>0</v>
      </c>
      <c r="Q285" s="417">
        <f t="shared" si="254"/>
        <v>0</v>
      </c>
      <c r="R285" s="434">
        <f t="shared" si="255"/>
        <v>0</v>
      </c>
      <c r="S285" s="444"/>
      <c r="T285" s="315"/>
      <c r="U285" s="315"/>
      <c r="V285" s="315"/>
      <c r="W285" s="315"/>
      <c r="X285" s="315"/>
      <c r="Y285" s="315"/>
      <c r="Z285" s="315"/>
      <c r="AA285" s="315"/>
      <c r="AB285" s="315"/>
      <c r="AC285" s="315"/>
      <c r="AD285" s="315"/>
      <c r="AE285" s="315"/>
      <c r="AF285" s="315"/>
      <c r="AG285" s="315"/>
      <c r="AH285" s="456"/>
      <c r="AI285" s="444"/>
      <c r="AJ285" s="315"/>
      <c r="AK285" s="315"/>
      <c r="AL285" s="315"/>
      <c r="AM285" s="315"/>
      <c r="AN285" s="315"/>
      <c r="AO285" s="315"/>
      <c r="AP285" s="315"/>
      <c r="AQ285" s="315"/>
      <c r="AR285" s="315"/>
      <c r="AS285" s="315"/>
      <c r="AT285" s="315"/>
      <c r="AU285" s="315"/>
      <c r="AV285" s="315"/>
      <c r="AW285" s="315"/>
      <c r="AX285" s="456"/>
      <c r="AY285" s="444"/>
      <c r="AZ285" s="315"/>
      <c r="BA285" s="315"/>
      <c r="BB285" s="315"/>
      <c r="BC285" s="315"/>
      <c r="BD285" s="315"/>
      <c r="BE285" s="315"/>
      <c r="BF285" s="315"/>
      <c r="BG285" s="315"/>
      <c r="BH285" s="315"/>
      <c r="BI285" s="315"/>
      <c r="BJ285" s="315"/>
      <c r="BK285" s="315"/>
      <c r="BL285" s="315"/>
      <c r="BM285" s="315"/>
      <c r="BN285" s="456"/>
      <c r="BO285" s="418" t="s">
        <v>1412</v>
      </c>
    </row>
    <row r="286" spans="1:67">
      <c r="B286" s="51" t="str">
        <f t="shared" ref="B286" si="257">$B$203&amp;""</f>
        <v>Early</v>
      </c>
      <c r="C286" s="419">
        <f t="shared" si="240"/>
        <v>0</v>
      </c>
      <c r="D286" s="419">
        <f t="shared" si="241"/>
        <v>0</v>
      </c>
      <c r="E286" s="419">
        <f t="shared" si="242"/>
        <v>0</v>
      </c>
      <c r="F286" s="419">
        <f t="shared" si="243"/>
        <v>0</v>
      </c>
      <c r="G286" s="419">
        <f t="shared" si="244"/>
        <v>0</v>
      </c>
      <c r="H286" s="419">
        <f t="shared" si="245"/>
        <v>0</v>
      </c>
      <c r="I286" s="419">
        <f t="shared" si="246"/>
        <v>0</v>
      </c>
      <c r="J286" s="419">
        <f t="shared" si="247"/>
        <v>0</v>
      </c>
      <c r="K286" s="419">
        <f t="shared" si="248"/>
        <v>0</v>
      </c>
      <c r="L286" s="419">
        <f t="shared" si="249"/>
        <v>0</v>
      </c>
      <c r="M286" s="419">
        <f t="shared" si="250"/>
        <v>0</v>
      </c>
      <c r="N286" s="419">
        <f t="shared" si="251"/>
        <v>0</v>
      </c>
      <c r="O286" s="419">
        <f t="shared" si="252"/>
        <v>0</v>
      </c>
      <c r="P286" s="419">
        <f t="shared" si="253"/>
        <v>0</v>
      </c>
      <c r="Q286" s="419">
        <f t="shared" si="254"/>
        <v>0</v>
      </c>
      <c r="R286" s="435">
        <f t="shared" si="255"/>
        <v>0</v>
      </c>
      <c r="S286" s="445"/>
      <c r="T286" s="446"/>
      <c r="U286" s="446"/>
      <c r="V286" s="446"/>
      <c r="W286" s="446"/>
      <c r="X286" s="446"/>
      <c r="Y286" s="446"/>
      <c r="Z286" s="446"/>
      <c r="AA286" s="446"/>
      <c r="AB286" s="446"/>
      <c r="AC286" s="446"/>
      <c r="AD286" s="446"/>
      <c r="AE286" s="446"/>
      <c r="AF286" s="446"/>
      <c r="AG286" s="446"/>
      <c r="AH286" s="457"/>
      <c r="AI286" s="445"/>
      <c r="AJ286" s="446"/>
      <c r="AK286" s="446"/>
      <c r="AL286" s="446"/>
      <c r="AM286" s="446"/>
      <c r="AN286" s="446"/>
      <c r="AO286" s="446"/>
      <c r="AP286" s="446"/>
      <c r="AQ286" s="446"/>
      <c r="AR286" s="446"/>
      <c r="AS286" s="446"/>
      <c r="AT286" s="446"/>
      <c r="AU286" s="446"/>
      <c r="AV286" s="446"/>
      <c r="AW286" s="446"/>
      <c r="AX286" s="457"/>
      <c r="AY286" s="445"/>
      <c r="AZ286" s="446"/>
      <c r="BA286" s="446"/>
      <c r="BB286" s="446"/>
      <c r="BC286" s="446"/>
      <c r="BD286" s="446"/>
      <c r="BE286" s="446"/>
      <c r="BF286" s="446"/>
      <c r="BG286" s="446"/>
      <c r="BH286" s="446"/>
      <c r="BI286" s="446"/>
      <c r="BJ286" s="446"/>
      <c r="BK286" s="446"/>
      <c r="BL286" s="446"/>
      <c r="BM286" s="446"/>
      <c r="BN286" s="457"/>
      <c r="BO286" s="62"/>
    </row>
    <row r="287" spans="1:67">
      <c r="B287" s="51" t="str">
        <f t="shared" ref="B287" si="258">$B$204&amp;""</f>
        <v>Middle</v>
      </c>
      <c r="C287" s="419">
        <f t="shared" si="240"/>
        <v>0</v>
      </c>
      <c r="D287" s="419">
        <f t="shared" si="241"/>
        <v>0</v>
      </c>
      <c r="E287" s="419">
        <f t="shared" si="242"/>
        <v>0</v>
      </c>
      <c r="F287" s="419">
        <f t="shared" si="243"/>
        <v>0</v>
      </c>
      <c r="G287" s="419">
        <f t="shared" si="244"/>
        <v>0</v>
      </c>
      <c r="H287" s="419">
        <f t="shared" si="245"/>
        <v>0</v>
      </c>
      <c r="I287" s="419">
        <f t="shared" si="246"/>
        <v>0</v>
      </c>
      <c r="J287" s="419">
        <f t="shared" si="247"/>
        <v>0</v>
      </c>
      <c r="K287" s="419">
        <f t="shared" si="248"/>
        <v>0</v>
      </c>
      <c r="L287" s="419">
        <f t="shared" si="249"/>
        <v>0</v>
      </c>
      <c r="M287" s="419">
        <f t="shared" si="250"/>
        <v>0</v>
      </c>
      <c r="N287" s="419">
        <f t="shared" si="251"/>
        <v>0</v>
      </c>
      <c r="O287" s="419">
        <f t="shared" si="252"/>
        <v>0</v>
      </c>
      <c r="P287" s="419">
        <f t="shared" si="253"/>
        <v>0</v>
      </c>
      <c r="Q287" s="419">
        <f t="shared" si="254"/>
        <v>0</v>
      </c>
      <c r="R287" s="435">
        <f t="shared" si="255"/>
        <v>0</v>
      </c>
      <c r="S287" s="445"/>
      <c r="T287" s="446"/>
      <c r="U287" s="446"/>
      <c r="V287" s="446"/>
      <c r="W287" s="446"/>
      <c r="X287" s="446"/>
      <c r="Y287" s="446"/>
      <c r="Z287" s="446"/>
      <c r="AA287" s="446"/>
      <c r="AB287" s="446"/>
      <c r="AC287" s="446"/>
      <c r="AD287" s="446"/>
      <c r="AE287" s="446"/>
      <c r="AF287" s="446"/>
      <c r="AG287" s="446"/>
      <c r="AH287" s="457"/>
      <c r="AI287" s="445"/>
      <c r="AJ287" s="446"/>
      <c r="AK287" s="446"/>
      <c r="AL287" s="446"/>
      <c r="AM287" s="446"/>
      <c r="AN287" s="446"/>
      <c r="AO287" s="446"/>
      <c r="AP287" s="446"/>
      <c r="AQ287" s="446"/>
      <c r="AR287" s="446"/>
      <c r="AS287" s="446"/>
      <c r="AT287" s="446"/>
      <c r="AU287" s="446"/>
      <c r="AV287" s="446"/>
      <c r="AW287" s="446"/>
      <c r="AX287" s="457"/>
      <c r="AY287" s="445"/>
      <c r="AZ287" s="446"/>
      <c r="BA287" s="446"/>
      <c r="BB287" s="446"/>
      <c r="BC287" s="446"/>
      <c r="BD287" s="446"/>
      <c r="BE287" s="446"/>
      <c r="BF287" s="446"/>
      <c r="BG287" s="446"/>
      <c r="BH287" s="446"/>
      <c r="BI287" s="446"/>
      <c r="BJ287" s="446"/>
      <c r="BK287" s="446"/>
      <c r="BL287" s="446"/>
      <c r="BM287" s="446"/>
      <c r="BN287" s="457"/>
      <c r="BO287" s="62"/>
    </row>
    <row r="288" spans="1:67">
      <c r="B288" s="51" t="str">
        <f t="shared" ref="B288" si="259">$B$205&amp;""</f>
        <v>Late</v>
      </c>
      <c r="C288" s="419">
        <f t="shared" si="240"/>
        <v>0</v>
      </c>
      <c r="D288" s="419">
        <f t="shared" si="241"/>
        <v>0</v>
      </c>
      <c r="E288" s="419">
        <f t="shared" si="242"/>
        <v>0</v>
      </c>
      <c r="F288" s="419">
        <f t="shared" si="243"/>
        <v>0</v>
      </c>
      <c r="G288" s="419">
        <f t="shared" si="244"/>
        <v>0</v>
      </c>
      <c r="H288" s="419">
        <f t="shared" si="245"/>
        <v>0</v>
      </c>
      <c r="I288" s="419">
        <f t="shared" si="246"/>
        <v>0</v>
      </c>
      <c r="J288" s="419">
        <f t="shared" si="247"/>
        <v>0</v>
      </c>
      <c r="K288" s="419">
        <f t="shared" si="248"/>
        <v>0</v>
      </c>
      <c r="L288" s="419">
        <f t="shared" si="249"/>
        <v>0</v>
      </c>
      <c r="M288" s="419">
        <f t="shared" si="250"/>
        <v>0</v>
      </c>
      <c r="N288" s="419">
        <f t="shared" si="251"/>
        <v>0</v>
      </c>
      <c r="O288" s="419">
        <f t="shared" si="252"/>
        <v>0</v>
      </c>
      <c r="P288" s="419">
        <f t="shared" si="253"/>
        <v>0</v>
      </c>
      <c r="Q288" s="419">
        <f t="shared" si="254"/>
        <v>0</v>
      </c>
      <c r="R288" s="435">
        <f t="shared" si="255"/>
        <v>0</v>
      </c>
      <c r="S288" s="445"/>
      <c r="T288" s="446"/>
      <c r="U288" s="446"/>
      <c r="V288" s="446"/>
      <c r="W288" s="446"/>
      <c r="X288" s="446"/>
      <c r="Y288" s="446"/>
      <c r="Z288" s="446"/>
      <c r="AA288" s="446"/>
      <c r="AB288" s="446"/>
      <c r="AC288" s="446"/>
      <c r="AD288" s="446"/>
      <c r="AE288" s="446"/>
      <c r="AF288" s="446"/>
      <c r="AG288" s="446"/>
      <c r="AH288" s="457"/>
      <c r="AI288" s="445"/>
      <c r="AJ288" s="446"/>
      <c r="AK288" s="446"/>
      <c r="AL288" s="446"/>
      <c r="AM288" s="446"/>
      <c r="AN288" s="446"/>
      <c r="AO288" s="446"/>
      <c r="AP288" s="446"/>
      <c r="AQ288" s="446"/>
      <c r="AR288" s="446"/>
      <c r="AS288" s="446"/>
      <c r="AT288" s="446"/>
      <c r="AU288" s="446"/>
      <c r="AV288" s="446"/>
      <c r="AW288" s="446"/>
      <c r="AX288" s="457"/>
      <c r="AY288" s="445"/>
      <c r="AZ288" s="446"/>
      <c r="BA288" s="446"/>
      <c r="BB288" s="446"/>
      <c r="BC288" s="446"/>
      <c r="BD288" s="446"/>
      <c r="BE288" s="446"/>
      <c r="BF288" s="446"/>
      <c r="BG288" s="446"/>
      <c r="BH288" s="446"/>
      <c r="BI288" s="446"/>
      <c r="BJ288" s="446"/>
      <c r="BK288" s="446"/>
      <c r="BL288" s="446"/>
      <c r="BM288" s="446"/>
      <c r="BN288" s="457"/>
      <c r="BO288" s="62"/>
    </row>
    <row r="289" spans="1:67">
      <c r="B289" s="51" t="s">
        <v>960</v>
      </c>
      <c r="C289" s="419">
        <f t="shared" si="240"/>
        <v>0</v>
      </c>
      <c r="D289" s="419">
        <f t="shared" si="241"/>
        <v>0</v>
      </c>
      <c r="E289" s="419">
        <f t="shared" si="242"/>
        <v>0</v>
      </c>
      <c r="F289" s="419">
        <f t="shared" si="243"/>
        <v>0</v>
      </c>
      <c r="G289" s="419">
        <f t="shared" si="244"/>
        <v>0</v>
      </c>
      <c r="H289" s="419">
        <f t="shared" si="245"/>
        <v>0</v>
      </c>
      <c r="I289" s="419">
        <f t="shared" si="246"/>
        <v>0</v>
      </c>
      <c r="J289" s="419">
        <f t="shared" si="247"/>
        <v>0</v>
      </c>
      <c r="K289" s="419">
        <f t="shared" si="248"/>
        <v>0</v>
      </c>
      <c r="L289" s="419">
        <f t="shared" si="249"/>
        <v>0</v>
      </c>
      <c r="M289" s="419">
        <f t="shared" si="250"/>
        <v>0</v>
      </c>
      <c r="N289" s="419">
        <f t="shared" si="251"/>
        <v>0</v>
      </c>
      <c r="O289" s="419">
        <f t="shared" si="252"/>
        <v>0</v>
      </c>
      <c r="P289" s="419">
        <f t="shared" si="253"/>
        <v>0</v>
      </c>
      <c r="Q289" s="419">
        <f t="shared" si="254"/>
        <v>0</v>
      </c>
      <c r="R289" s="435">
        <f t="shared" si="255"/>
        <v>0</v>
      </c>
      <c r="S289" s="476"/>
      <c r="T289" s="477"/>
      <c r="U289" s="477"/>
      <c r="V289" s="477"/>
      <c r="W289" s="477"/>
      <c r="X289" s="477"/>
      <c r="Y289" s="477"/>
      <c r="Z289" s="477"/>
      <c r="AA289" s="477"/>
      <c r="AB289" s="477"/>
      <c r="AC289" s="477"/>
      <c r="AD289" s="477"/>
      <c r="AE289" s="477"/>
      <c r="AF289" s="477"/>
      <c r="AG289" s="477"/>
      <c r="AH289" s="478"/>
      <c r="AI289" s="476"/>
      <c r="AJ289" s="477"/>
      <c r="AK289" s="477"/>
      <c r="AL289" s="477"/>
      <c r="AM289" s="477"/>
      <c r="AN289" s="477"/>
      <c r="AO289" s="477"/>
      <c r="AP289" s="477"/>
      <c r="AQ289" s="477"/>
      <c r="AR289" s="477"/>
      <c r="AS289" s="477"/>
      <c r="AT289" s="477"/>
      <c r="AU289" s="477"/>
      <c r="AV289" s="477"/>
      <c r="AW289" s="477"/>
      <c r="AX289" s="478"/>
      <c r="AY289" s="476"/>
      <c r="AZ289" s="477"/>
      <c r="BA289" s="477"/>
      <c r="BB289" s="477"/>
      <c r="BC289" s="477"/>
      <c r="BD289" s="477"/>
      <c r="BE289" s="477"/>
      <c r="BF289" s="477"/>
      <c r="BG289" s="477"/>
      <c r="BH289" s="477"/>
      <c r="BI289" s="477"/>
      <c r="BJ289" s="477"/>
      <c r="BK289" s="477"/>
      <c r="BL289" s="477"/>
      <c r="BM289" s="477"/>
      <c r="BN289" s="478"/>
      <c r="BO289" s="62"/>
    </row>
    <row r="290" spans="1:67">
      <c r="B290" s="51" t="str">
        <f t="shared" ref="B290" si="260">$B$207&amp;""</f>
        <v>7mo with 0% mated</v>
      </c>
      <c r="C290" s="419">
        <f t="shared" si="240"/>
        <v>0</v>
      </c>
      <c r="D290" s="419">
        <f t="shared" si="241"/>
        <v>0</v>
      </c>
      <c r="E290" s="419">
        <f t="shared" si="242"/>
        <v>0</v>
      </c>
      <c r="F290" s="419">
        <f t="shared" si="243"/>
        <v>0</v>
      </c>
      <c r="G290" s="419">
        <f t="shared" si="244"/>
        <v>0</v>
      </c>
      <c r="H290" s="419">
        <f t="shared" si="245"/>
        <v>0</v>
      </c>
      <c r="I290" s="419">
        <f t="shared" si="246"/>
        <v>0</v>
      </c>
      <c r="J290" s="419">
        <f t="shared" si="247"/>
        <v>0</v>
      </c>
      <c r="K290" s="419">
        <f t="shared" si="248"/>
        <v>0</v>
      </c>
      <c r="L290" s="419">
        <f t="shared" si="249"/>
        <v>0</v>
      </c>
      <c r="M290" s="419">
        <f t="shared" si="250"/>
        <v>0</v>
      </c>
      <c r="N290" s="419">
        <f t="shared" si="251"/>
        <v>0</v>
      </c>
      <c r="O290" s="419">
        <f t="shared" si="252"/>
        <v>0</v>
      </c>
      <c r="P290" s="419">
        <f t="shared" si="253"/>
        <v>0</v>
      </c>
      <c r="Q290" s="419">
        <f t="shared" si="254"/>
        <v>0</v>
      </c>
      <c r="R290" s="435">
        <f t="shared" si="255"/>
        <v>0</v>
      </c>
      <c r="S290" s="476"/>
      <c r="T290" s="477"/>
      <c r="U290" s="477"/>
      <c r="V290" s="477"/>
      <c r="W290" s="477"/>
      <c r="X290" s="477"/>
      <c r="Y290" s="477"/>
      <c r="Z290" s="477"/>
      <c r="AA290" s="477"/>
      <c r="AB290" s="477"/>
      <c r="AC290" s="477"/>
      <c r="AD290" s="477"/>
      <c r="AE290" s="477"/>
      <c r="AF290" s="477"/>
      <c r="AG290" s="477"/>
      <c r="AH290" s="478"/>
      <c r="AI290" s="476"/>
      <c r="AJ290" s="477"/>
      <c r="AK290" s="477"/>
      <c r="AL290" s="477"/>
      <c r="AM290" s="477"/>
      <c r="AN290" s="477"/>
      <c r="AO290" s="477"/>
      <c r="AP290" s="477"/>
      <c r="AQ290" s="477"/>
      <c r="AR290" s="477"/>
      <c r="AS290" s="477"/>
      <c r="AT290" s="477"/>
      <c r="AU290" s="477"/>
      <c r="AV290" s="477"/>
      <c r="AW290" s="477"/>
      <c r="AX290" s="478"/>
      <c r="AY290" s="476"/>
      <c r="AZ290" s="477"/>
      <c r="BA290" s="477"/>
      <c r="BB290" s="477"/>
      <c r="BC290" s="477"/>
      <c r="BD290" s="477"/>
      <c r="BE290" s="477"/>
      <c r="BF290" s="477"/>
      <c r="BG290" s="477"/>
      <c r="BH290" s="477"/>
      <c r="BI290" s="477"/>
      <c r="BJ290" s="477"/>
      <c r="BK290" s="477"/>
      <c r="BL290" s="477"/>
      <c r="BM290" s="477"/>
      <c r="BN290" s="478"/>
      <c r="BO290" s="62"/>
    </row>
    <row r="291" spans="1:67">
      <c r="B291" s="51" t="s">
        <v>1698</v>
      </c>
      <c r="C291" s="419">
        <f t="shared" si="240"/>
        <v>0</v>
      </c>
      <c r="D291" s="419">
        <f t="shared" si="241"/>
        <v>0</v>
      </c>
      <c r="E291" s="419">
        <f t="shared" si="242"/>
        <v>0</v>
      </c>
      <c r="F291" s="419">
        <f t="shared" si="243"/>
        <v>0</v>
      </c>
      <c r="G291" s="419">
        <f t="shared" si="244"/>
        <v>0</v>
      </c>
      <c r="H291" s="419">
        <f t="shared" si="245"/>
        <v>0</v>
      </c>
      <c r="I291" s="419">
        <f t="shared" si="246"/>
        <v>0</v>
      </c>
      <c r="J291" s="419">
        <f t="shared" si="247"/>
        <v>0</v>
      </c>
      <c r="K291" s="419">
        <f t="shared" si="248"/>
        <v>0</v>
      </c>
      <c r="L291" s="419">
        <f t="shared" si="249"/>
        <v>0</v>
      </c>
      <c r="M291" s="419">
        <f t="shared" si="250"/>
        <v>0</v>
      </c>
      <c r="N291" s="419">
        <f t="shared" si="251"/>
        <v>0</v>
      </c>
      <c r="O291" s="419">
        <f t="shared" si="252"/>
        <v>0</v>
      </c>
      <c r="P291" s="419">
        <f t="shared" si="253"/>
        <v>0</v>
      </c>
      <c r="Q291" s="419">
        <f t="shared" si="254"/>
        <v>0</v>
      </c>
      <c r="R291" s="435">
        <f t="shared" si="255"/>
        <v>0</v>
      </c>
      <c r="S291" s="476"/>
      <c r="T291" s="477"/>
      <c r="U291" s="477"/>
      <c r="V291" s="477"/>
      <c r="W291" s="477"/>
      <c r="X291" s="477"/>
      <c r="Y291" s="477"/>
      <c r="Z291" s="477"/>
      <c r="AA291" s="477"/>
      <c r="AB291" s="477"/>
      <c r="AC291" s="477"/>
      <c r="AD291" s="477"/>
      <c r="AE291" s="477"/>
      <c r="AF291" s="477"/>
      <c r="AG291" s="477"/>
      <c r="AH291" s="478"/>
      <c r="AI291" s="476"/>
      <c r="AJ291" s="477"/>
      <c r="AK291" s="477"/>
      <c r="AL291" s="477"/>
      <c r="AM291" s="477"/>
      <c r="AN291" s="477"/>
      <c r="AO291" s="477"/>
      <c r="AP291" s="477"/>
      <c r="AQ291" s="477"/>
      <c r="AR291" s="477"/>
      <c r="AS291" s="477"/>
      <c r="AT291" s="477"/>
      <c r="AU291" s="477"/>
      <c r="AV291" s="477"/>
      <c r="AW291" s="477"/>
      <c r="AX291" s="478"/>
      <c r="AY291" s="476"/>
      <c r="AZ291" s="477"/>
      <c r="BA291" s="477"/>
      <c r="BB291" s="477"/>
      <c r="BC291" s="477"/>
      <c r="BD291" s="477"/>
      <c r="BE291" s="477"/>
      <c r="BF291" s="477"/>
      <c r="BG291" s="477"/>
      <c r="BH291" s="477"/>
      <c r="BI291" s="477"/>
      <c r="BJ291" s="477"/>
      <c r="BK291" s="477"/>
      <c r="BL291" s="477"/>
      <c r="BM291" s="477"/>
      <c r="BN291" s="478"/>
      <c r="BO291" s="62"/>
    </row>
    <row r="292" spans="1:67">
      <c r="B292" s="51" t="s">
        <v>1094</v>
      </c>
      <c r="C292" s="420">
        <f t="shared" si="240"/>
        <v>0</v>
      </c>
      <c r="D292" s="420">
        <f t="shared" si="241"/>
        <v>0</v>
      </c>
      <c r="E292" s="420">
        <f t="shared" si="242"/>
        <v>0</v>
      </c>
      <c r="F292" s="420">
        <f t="shared" si="243"/>
        <v>0</v>
      </c>
      <c r="G292" s="420">
        <f t="shared" si="244"/>
        <v>0</v>
      </c>
      <c r="H292" s="420">
        <f t="shared" si="245"/>
        <v>0</v>
      </c>
      <c r="I292" s="420">
        <f t="shared" si="246"/>
        <v>0</v>
      </c>
      <c r="J292" s="420">
        <f t="shared" si="247"/>
        <v>0</v>
      </c>
      <c r="K292" s="420">
        <f t="shared" si="248"/>
        <v>0</v>
      </c>
      <c r="L292" s="420">
        <f t="shared" si="249"/>
        <v>0</v>
      </c>
      <c r="M292" s="420">
        <f t="shared" si="250"/>
        <v>0</v>
      </c>
      <c r="N292" s="420">
        <f t="shared" si="251"/>
        <v>0</v>
      </c>
      <c r="O292" s="420">
        <f t="shared" si="252"/>
        <v>0</v>
      </c>
      <c r="P292" s="420">
        <f t="shared" si="253"/>
        <v>0</v>
      </c>
      <c r="Q292" s="420">
        <f t="shared" si="254"/>
        <v>0</v>
      </c>
      <c r="R292" s="436">
        <f t="shared" si="255"/>
        <v>0</v>
      </c>
      <c r="S292" s="497"/>
      <c r="T292" s="498"/>
      <c r="U292" s="498"/>
      <c r="V292" s="498"/>
      <c r="W292" s="498"/>
      <c r="X292" s="498"/>
      <c r="Y292" s="498"/>
      <c r="Z292" s="498"/>
      <c r="AA292" s="498"/>
      <c r="AB292" s="498"/>
      <c r="AC292" s="498"/>
      <c r="AD292" s="498"/>
      <c r="AE292" s="498"/>
      <c r="AF292" s="498"/>
      <c r="AG292" s="498"/>
      <c r="AH292" s="499"/>
      <c r="AI292" s="497"/>
      <c r="AJ292" s="498"/>
      <c r="AK292" s="498"/>
      <c r="AL292" s="498"/>
      <c r="AM292" s="498"/>
      <c r="AN292" s="498"/>
      <c r="AO292" s="498"/>
      <c r="AP292" s="498"/>
      <c r="AQ292" s="498"/>
      <c r="AR292" s="498"/>
      <c r="AS292" s="498"/>
      <c r="AT292" s="498"/>
      <c r="AU292" s="498"/>
      <c r="AV292" s="498"/>
      <c r="AW292" s="498"/>
      <c r="AX292" s="499"/>
      <c r="AY292" s="497"/>
      <c r="AZ292" s="498"/>
      <c r="BA292" s="498"/>
      <c r="BB292" s="498"/>
      <c r="BC292" s="498"/>
      <c r="BD292" s="498"/>
      <c r="BE292" s="498"/>
      <c r="BF292" s="498"/>
      <c r="BG292" s="498"/>
      <c r="BH292" s="498"/>
      <c r="BI292" s="498"/>
      <c r="BJ292" s="498"/>
      <c r="BK292" s="498"/>
      <c r="BL292" s="498"/>
      <c r="BM292" s="498"/>
      <c r="BN292" s="499"/>
      <c r="BO292" s="62"/>
    </row>
    <row r="293" spans="1:67" ht="24.75" outlineLevel="1">
      <c r="B293" s="50" t="str">
        <f>"Timing 3 - mid preg to Birth
"&amp;$B$202&amp;""</f>
        <v>Timing 3 - mid preg to Birth
Standard (7mo)</v>
      </c>
      <c r="C293" s="417">
        <f t="shared" si="240"/>
        <v>0</v>
      </c>
      <c r="D293" s="417">
        <f t="shared" si="241"/>
        <v>0</v>
      </c>
      <c r="E293" s="417">
        <f t="shared" si="242"/>
        <v>0</v>
      </c>
      <c r="F293" s="417">
        <f t="shared" si="243"/>
        <v>0</v>
      </c>
      <c r="G293" s="417">
        <f t="shared" si="244"/>
        <v>0</v>
      </c>
      <c r="H293" s="417">
        <f t="shared" si="245"/>
        <v>0</v>
      </c>
      <c r="I293" s="417">
        <f t="shared" si="246"/>
        <v>0</v>
      </c>
      <c r="J293" s="417">
        <f t="shared" si="247"/>
        <v>0</v>
      </c>
      <c r="K293" s="417">
        <f t="shared" si="248"/>
        <v>0</v>
      </c>
      <c r="L293" s="417">
        <f t="shared" si="249"/>
        <v>0</v>
      </c>
      <c r="M293" s="417">
        <f t="shared" si="250"/>
        <v>0</v>
      </c>
      <c r="N293" s="417">
        <f t="shared" si="251"/>
        <v>0</v>
      </c>
      <c r="O293" s="417">
        <f t="shared" si="252"/>
        <v>0</v>
      </c>
      <c r="P293" s="417">
        <f t="shared" si="253"/>
        <v>0</v>
      </c>
      <c r="Q293" s="417">
        <f t="shared" si="254"/>
        <v>0</v>
      </c>
      <c r="R293" s="434">
        <f t="shared" si="255"/>
        <v>0</v>
      </c>
      <c r="S293" s="444"/>
      <c r="T293" s="315"/>
      <c r="U293" s="315"/>
      <c r="V293" s="315"/>
      <c r="W293" s="315"/>
      <c r="X293" s="315"/>
      <c r="Y293" s="315"/>
      <c r="Z293" s="315"/>
      <c r="AA293" s="315"/>
      <c r="AB293" s="315"/>
      <c r="AC293" s="315"/>
      <c r="AD293" s="315"/>
      <c r="AE293" s="315"/>
      <c r="AF293" s="315"/>
      <c r="AG293" s="315"/>
      <c r="AH293" s="456"/>
      <c r="AI293" s="444"/>
      <c r="AJ293" s="315"/>
      <c r="AK293" s="315"/>
      <c r="AL293" s="315"/>
      <c r="AM293" s="315"/>
      <c r="AN293" s="315"/>
      <c r="AO293" s="315"/>
      <c r="AP293" s="315"/>
      <c r="AQ293" s="315"/>
      <c r="AR293" s="315"/>
      <c r="AS293" s="315"/>
      <c r="AT293" s="315"/>
      <c r="AU293" s="315"/>
      <c r="AV293" s="315"/>
      <c r="AW293" s="315"/>
      <c r="AX293" s="456"/>
      <c r="AY293" s="444"/>
      <c r="AZ293" s="315"/>
      <c r="BA293" s="315"/>
      <c r="BB293" s="315"/>
      <c r="BC293" s="315"/>
      <c r="BD293" s="315"/>
      <c r="BE293" s="315"/>
      <c r="BF293" s="315"/>
      <c r="BG293" s="315"/>
      <c r="BH293" s="315"/>
      <c r="BI293" s="315"/>
      <c r="BJ293" s="315"/>
      <c r="BK293" s="315"/>
      <c r="BL293" s="315"/>
      <c r="BM293" s="315"/>
      <c r="BN293" s="456"/>
      <c r="BO293" s="418" t="s">
        <v>1412</v>
      </c>
    </row>
    <row r="294" spans="1:67" outlineLevel="1">
      <c r="B294" s="51" t="str">
        <f t="shared" ref="B294" si="261">$B$203&amp;""</f>
        <v>Early</v>
      </c>
      <c r="C294" s="419">
        <f t="shared" si="240"/>
        <v>0</v>
      </c>
      <c r="D294" s="419">
        <f t="shared" si="241"/>
        <v>0</v>
      </c>
      <c r="E294" s="419">
        <f t="shared" si="242"/>
        <v>0</v>
      </c>
      <c r="F294" s="419">
        <f t="shared" si="243"/>
        <v>0</v>
      </c>
      <c r="G294" s="419">
        <f t="shared" si="244"/>
        <v>0</v>
      </c>
      <c r="H294" s="419">
        <f t="shared" si="245"/>
        <v>0</v>
      </c>
      <c r="I294" s="419">
        <f t="shared" si="246"/>
        <v>0</v>
      </c>
      <c r="J294" s="419">
        <f t="shared" si="247"/>
        <v>0</v>
      </c>
      <c r="K294" s="419">
        <f t="shared" si="248"/>
        <v>0</v>
      </c>
      <c r="L294" s="419">
        <f t="shared" si="249"/>
        <v>0</v>
      </c>
      <c r="M294" s="419">
        <f t="shared" si="250"/>
        <v>0</v>
      </c>
      <c r="N294" s="419">
        <f t="shared" si="251"/>
        <v>0</v>
      </c>
      <c r="O294" s="419">
        <f t="shared" si="252"/>
        <v>0</v>
      </c>
      <c r="P294" s="419">
        <f t="shared" si="253"/>
        <v>0</v>
      </c>
      <c r="Q294" s="419">
        <f t="shared" si="254"/>
        <v>0</v>
      </c>
      <c r="R294" s="435">
        <f t="shared" si="255"/>
        <v>0</v>
      </c>
      <c r="S294" s="445"/>
      <c r="T294" s="446"/>
      <c r="U294" s="446"/>
      <c r="V294" s="446"/>
      <c r="W294" s="446"/>
      <c r="X294" s="446"/>
      <c r="Y294" s="446"/>
      <c r="Z294" s="446"/>
      <c r="AA294" s="446"/>
      <c r="AB294" s="446"/>
      <c r="AC294" s="446"/>
      <c r="AD294" s="446"/>
      <c r="AE294" s="446"/>
      <c r="AF294" s="446"/>
      <c r="AG294" s="446"/>
      <c r="AH294" s="457"/>
      <c r="AI294" s="445"/>
      <c r="AJ294" s="446"/>
      <c r="AK294" s="446"/>
      <c r="AL294" s="446"/>
      <c r="AM294" s="446"/>
      <c r="AN294" s="446"/>
      <c r="AO294" s="446"/>
      <c r="AP294" s="446"/>
      <c r="AQ294" s="446"/>
      <c r="AR294" s="446"/>
      <c r="AS294" s="446"/>
      <c r="AT294" s="446"/>
      <c r="AU294" s="446"/>
      <c r="AV294" s="446"/>
      <c r="AW294" s="446"/>
      <c r="AX294" s="457"/>
      <c r="AY294" s="445"/>
      <c r="AZ294" s="446"/>
      <c r="BA294" s="446"/>
      <c r="BB294" s="446"/>
      <c r="BC294" s="446"/>
      <c r="BD294" s="446"/>
      <c r="BE294" s="446"/>
      <c r="BF294" s="446"/>
      <c r="BG294" s="446"/>
      <c r="BH294" s="446"/>
      <c r="BI294" s="446"/>
      <c r="BJ294" s="446"/>
      <c r="BK294" s="446"/>
      <c r="BL294" s="446"/>
      <c r="BM294" s="446"/>
      <c r="BN294" s="457"/>
      <c r="BO294" s="62"/>
    </row>
    <row r="295" spans="1:67" outlineLevel="1">
      <c r="B295" s="51" t="str">
        <f t="shared" ref="B295" si="262">$B$204&amp;""</f>
        <v>Middle</v>
      </c>
      <c r="C295" s="419">
        <f t="shared" si="240"/>
        <v>0</v>
      </c>
      <c r="D295" s="419">
        <f t="shared" si="241"/>
        <v>0</v>
      </c>
      <c r="E295" s="419">
        <f t="shared" si="242"/>
        <v>0</v>
      </c>
      <c r="F295" s="419">
        <f t="shared" si="243"/>
        <v>0</v>
      </c>
      <c r="G295" s="419">
        <f t="shared" si="244"/>
        <v>0</v>
      </c>
      <c r="H295" s="419">
        <f t="shared" si="245"/>
        <v>0</v>
      </c>
      <c r="I295" s="419">
        <f t="shared" si="246"/>
        <v>0</v>
      </c>
      <c r="J295" s="419">
        <f t="shared" si="247"/>
        <v>0</v>
      </c>
      <c r="K295" s="419">
        <f t="shared" si="248"/>
        <v>0</v>
      </c>
      <c r="L295" s="419">
        <f t="shared" si="249"/>
        <v>0</v>
      </c>
      <c r="M295" s="419">
        <f t="shared" si="250"/>
        <v>0</v>
      </c>
      <c r="N295" s="419">
        <f t="shared" si="251"/>
        <v>0</v>
      </c>
      <c r="O295" s="419">
        <f t="shared" si="252"/>
        <v>0</v>
      </c>
      <c r="P295" s="419">
        <f t="shared" si="253"/>
        <v>0</v>
      </c>
      <c r="Q295" s="419">
        <f t="shared" si="254"/>
        <v>0</v>
      </c>
      <c r="R295" s="435">
        <f t="shared" si="255"/>
        <v>0</v>
      </c>
      <c r="S295" s="445"/>
      <c r="T295" s="446"/>
      <c r="U295" s="446"/>
      <c r="V295" s="446"/>
      <c r="W295" s="446"/>
      <c r="X295" s="446"/>
      <c r="Y295" s="446"/>
      <c r="Z295" s="446"/>
      <c r="AA295" s="446"/>
      <c r="AB295" s="446"/>
      <c r="AC295" s="446"/>
      <c r="AD295" s="446"/>
      <c r="AE295" s="446"/>
      <c r="AF295" s="446"/>
      <c r="AG295" s="446"/>
      <c r="AH295" s="457"/>
      <c r="AI295" s="445"/>
      <c r="AJ295" s="446"/>
      <c r="AK295" s="446"/>
      <c r="AL295" s="446"/>
      <c r="AM295" s="446"/>
      <c r="AN295" s="446"/>
      <c r="AO295" s="446"/>
      <c r="AP295" s="446"/>
      <c r="AQ295" s="446"/>
      <c r="AR295" s="446"/>
      <c r="AS295" s="446"/>
      <c r="AT295" s="446"/>
      <c r="AU295" s="446"/>
      <c r="AV295" s="446"/>
      <c r="AW295" s="446"/>
      <c r="AX295" s="457"/>
      <c r="AY295" s="445"/>
      <c r="AZ295" s="446"/>
      <c r="BA295" s="446"/>
      <c r="BB295" s="446"/>
      <c r="BC295" s="446"/>
      <c r="BD295" s="446"/>
      <c r="BE295" s="446"/>
      <c r="BF295" s="446"/>
      <c r="BG295" s="446"/>
      <c r="BH295" s="446"/>
      <c r="BI295" s="446"/>
      <c r="BJ295" s="446"/>
      <c r="BK295" s="446"/>
      <c r="BL295" s="446"/>
      <c r="BM295" s="446"/>
      <c r="BN295" s="457"/>
      <c r="BO295" s="62"/>
    </row>
    <row r="296" spans="1:67" outlineLevel="1">
      <c r="B296" s="51" t="str">
        <f t="shared" ref="B296" si="263">$B$205&amp;""</f>
        <v>Late</v>
      </c>
      <c r="C296" s="419">
        <f t="shared" si="240"/>
        <v>0</v>
      </c>
      <c r="D296" s="419">
        <f t="shared" si="241"/>
        <v>0</v>
      </c>
      <c r="E296" s="419">
        <f t="shared" si="242"/>
        <v>0</v>
      </c>
      <c r="F296" s="419">
        <f t="shared" si="243"/>
        <v>0</v>
      </c>
      <c r="G296" s="419">
        <f t="shared" si="244"/>
        <v>0</v>
      </c>
      <c r="H296" s="419">
        <f t="shared" si="245"/>
        <v>0</v>
      </c>
      <c r="I296" s="419">
        <f t="shared" si="246"/>
        <v>0</v>
      </c>
      <c r="J296" s="419">
        <f t="shared" si="247"/>
        <v>0</v>
      </c>
      <c r="K296" s="419">
        <f t="shared" si="248"/>
        <v>0</v>
      </c>
      <c r="L296" s="419">
        <f t="shared" si="249"/>
        <v>0</v>
      </c>
      <c r="M296" s="419">
        <f t="shared" si="250"/>
        <v>0</v>
      </c>
      <c r="N296" s="419">
        <f t="shared" si="251"/>
        <v>0</v>
      </c>
      <c r="O296" s="419">
        <f t="shared" si="252"/>
        <v>0</v>
      </c>
      <c r="P296" s="419">
        <f t="shared" si="253"/>
        <v>0</v>
      </c>
      <c r="Q296" s="419">
        <f t="shared" si="254"/>
        <v>0</v>
      </c>
      <c r="R296" s="435">
        <f t="shared" si="255"/>
        <v>0</v>
      </c>
      <c r="S296" s="445"/>
      <c r="T296" s="446"/>
      <c r="U296" s="446"/>
      <c r="V296" s="446"/>
      <c r="W296" s="446"/>
      <c r="X296" s="446"/>
      <c r="Y296" s="446"/>
      <c r="Z296" s="446"/>
      <c r="AA296" s="446"/>
      <c r="AB296" s="446"/>
      <c r="AC296" s="446"/>
      <c r="AD296" s="446"/>
      <c r="AE296" s="446"/>
      <c r="AF296" s="446"/>
      <c r="AG296" s="446"/>
      <c r="AH296" s="457"/>
      <c r="AI296" s="445"/>
      <c r="AJ296" s="446"/>
      <c r="AK296" s="446"/>
      <c r="AL296" s="446"/>
      <c r="AM296" s="446"/>
      <c r="AN296" s="446"/>
      <c r="AO296" s="446"/>
      <c r="AP296" s="446"/>
      <c r="AQ296" s="446"/>
      <c r="AR296" s="446"/>
      <c r="AS296" s="446"/>
      <c r="AT296" s="446"/>
      <c r="AU296" s="446"/>
      <c r="AV296" s="446"/>
      <c r="AW296" s="446"/>
      <c r="AX296" s="457"/>
      <c r="AY296" s="445"/>
      <c r="AZ296" s="446"/>
      <c r="BA296" s="446"/>
      <c r="BB296" s="446"/>
      <c r="BC296" s="446"/>
      <c r="BD296" s="446"/>
      <c r="BE296" s="446"/>
      <c r="BF296" s="446"/>
      <c r="BG296" s="446"/>
      <c r="BH296" s="446"/>
      <c r="BI296" s="446"/>
      <c r="BJ296" s="446"/>
      <c r="BK296" s="446"/>
      <c r="BL296" s="446"/>
      <c r="BM296" s="446"/>
      <c r="BN296" s="457"/>
      <c r="BO296" s="62"/>
    </row>
    <row r="297" spans="1:67" outlineLevel="1">
      <c r="B297" s="51" t="s">
        <v>960</v>
      </c>
      <c r="C297" s="419">
        <f t="shared" si="240"/>
        <v>0</v>
      </c>
      <c r="D297" s="419">
        <f t="shared" si="241"/>
        <v>0</v>
      </c>
      <c r="E297" s="419">
        <f t="shared" si="242"/>
        <v>0</v>
      </c>
      <c r="F297" s="419">
        <f t="shared" si="243"/>
        <v>0</v>
      </c>
      <c r="G297" s="419">
        <f t="shared" si="244"/>
        <v>0</v>
      </c>
      <c r="H297" s="419">
        <f t="shared" si="245"/>
        <v>0</v>
      </c>
      <c r="I297" s="419">
        <f t="shared" si="246"/>
        <v>0</v>
      </c>
      <c r="J297" s="419">
        <f t="shared" si="247"/>
        <v>0</v>
      </c>
      <c r="K297" s="419">
        <f t="shared" si="248"/>
        <v>0</v>
      </c>
      <c r="L297" s="419">
        <f t="shared" si="249"/>
        <v>0</v>
      </c>
      <c r="M297" s="419">
        <f t="shared" si="250"/>
        <v>0</v>
      </c>
      <c r="N297" s="419">
        <f t="shared" si="251"/>
        <v>0</v>
      </c>
      <c r="O297" s="419">
        <f t="shared" si="252"/>
        <v>0</v>
      </c>
      <c r="P297" s="419">
        <f t="shared" si="253"/>
        <v>0</v>
      </c>
      <c r="Q297" s="419">
        <f t="shared" si="254"/>
        <v>0</v>
      </c>
      <c r="R297" s="435">
        <f t="shared" si="255"/>
        <v>0</v>
      </c>
      <c r="S297" s="476"/>
      <c r="T297" s="477"/>
      <c r="U297" s="477"/>
      <c r="V297" s="477"/>
      <c r="W297" s="477"/>
      <c r="X297" s="477"/>
      <c r="Y297" s="477"/>
      <c r="Z297" s="477"/>
      <c r="AA297" s="477"/>
      <c r="AB297" s="477"/>
      <c r="AC297" s="477"/>
      <c r="AD297" s="477"/>
      <c r="AE297" s="477"/>
      <c r="AF297" s="477"/>
      <c r="AG297" s="477"/>
      <c r="AH297" s="478"/>
      <c r="AI297" s="476"/>
      <c r="AJ297" s="477"/>
      <c r="AK297" s="477"/>
      <c r="AL297" s="477"/>
      <c r="AM297" s="477"/>
      <c r="AN297" s="477"/>
      <c r="AO297" s="477"/>
      <c r="AP297" s="477"/>
      <c r="AQ297" s="477"/>
      <c r="AR297" s="477"/>
      <c r="AS297" s="477"/>
      <c r="AT297" s="477"/>
      <c r="AU297" s="477"/>
      <c r="AV297" s="477"/>
      <c r="AW297" s="477"/>
      <c r="AX297" s="478"/>
      <c r="AY297" s="476"/>
      <c r="AZ297" s="477"/>
      <c r="BA297" s="477"/>
      <c r="BB297" s="477"/>
      <c r="BC297" s="477"/>
      <c r="BD297" s="477"/>
      <c r="BE297" s="477"/>
      <c r="BF297" s="477"/>
      <c r="BG297" s="477"/>
      <c r="BH297" s="477"/>
      <c r="BI297" s="477"/>
      <c r="BJ297" s="477"/>
      <c r="BK297" s="477"/>
      <c r="BL297" s="477"/>
      <c r="BM297" s="477"/>
      <c r="BN297" s="478"/>
      <c r="BO297" s="62"/>
    </row>
    <row r="298" spans="1:67" outlineLevel="1">
      <c r="B298" s="51" t="str">
        <f t="shared" ref="B298" si="264">$B$207&amp;""</f>
        <v>7mo with 0% mated</v>
      </c>
      <c r="C298" s="419">
        <f t="shared" si="240"/>
        <v>0</v>
      </c>
      <c r="D298" s="419">
        <f t="shared" si="241"/>
        <v>0</v>
      </c>
      <c r="E298" s="419">
        <f t="shared" si="242"/>
        <v>0</v>
      </c>
      <c r="F298" s="419">
        <f t="shared" si="243"/>
        <v>0</v>
      </c>
      <c r="G298" s="419">
        <f t="shared" si="244"/>
        <v>0</v>
      </c>
      <c r="H298" s="419">
        <f t="shared" si="245"/>
        <v>0</v>
      </c>
      <c r="I298" s="419">
        <f t="shared" si="246"/>
        <v>0</v>
      </c>
      <c r="J298" s="419">
        <f t="shared" si="247"/>
        <v>0</v>
      </c>
      <c r="K298" s="419">
        <f t="shared" si="248"/>
        <v>0</v>
      </c>
      <c r="L298" s="419">
        <f t="shared" si="249"/>
        <v>0</v>
      </c>
      <c r="M298" s="419">
        <f t="shared" si="250"/>
        <v>0</v>
      </c>
      <c r="N298" s="419">
        <f t="shared" si="251"/>
        <v>0</v>
      </c>
      <c r="O298" s="419">
        <f t="shared" si="252"/>
        <v>0</v>
      </c>
      <c r="P298" s="419">
        <f t="shared" si="253"/>
        <v>0</v>
      </c>
      <c r="Q298" s="419">
        <f t="shared" si="254"/>
        <v>0</v>
      </c>
      <c r="R298" s="435">
        <f t="shared" si="255"/>
        <v>0</v>
      </c>
      <c r="S298" s="476"/>
      <c r="T298" s="477"/>
      <c r="U298" s="477"/>
      <c r="V298" s="477"/>
      <c r="W298" s="477"/>
      <c r="X298" s="477"/>
      <c r="Y298" s="477"/>
      <c r="Z298" s="477"/>
      <c r="AA298" s="477"/>
      <c r="AB298" s="477"/>
      <c r="AC298" s="477"/>
      <c r="AD298" s="477"/>
      <c r="AE298" s="477"/>
      <c r="AF298" s="477"/>
      <c r="AG298" s="477"/>
      <c r="AH298" s="478"/>
      <c r="AI298" s="476"/>
      <c r="AJ298" s="477"/>
      <c r="AK298" s="477"/>
      <c r="AL298" s="477"/>
      <c r="AM298" s="477"/>
      <c r="AN298" s="477"/>
      <c r="AO298" s="477"/>
      <c r="AP298" s="477"/>
      <c r="AQ298" s="477"/>
      <c r="AR298" s="477"/>
      <c r="AS298" s="477"/>
      <c r="AT298" s="477"/>
      <c r="AU298" s="477"/>
      <c r="AV298" s="477"/>
      <c r="AW298" s="477"/>
      <c r="AX298" s="478"/>
      <c r="AY298" s="476"/>
      <c r="AZ298" s="477"/>
      <c r="BA298" s="477"/>
      <c r="BB298" s="477"/>
      <c r="BC298" s="477"/>
      <c r="BD298" s="477"/>
      <c r="BE298" s="477"/>
      <c r="BF298" s="477"/>
      <c r="BG298" s="477"/>
      <c r="BH298" s="477"/>
      <c r="BI298" s="477"/>
      <c r="BJ298" s="477"/>
      <c r="BK298" s="477"/>
      <c r="BL298" s="477"/>
      <c r="BM298" s="477"/>
      <c r="BN298" s="478"/>
      <c r="BO298" s="62"/>
    </row>
    <row r="299" spans="1:67" outlineLevel="1">
      <c r="B299" s="51" t="s">
        <v>1698</v>
      </c>
      <c r="C299" s="419">
        <f t="shared" si="240"/>
        <v>0</v>
      </c>
      <c r="D299" s="419">
        <f t="shared" si="241"/>
        <v>0</v>
      </c>
      <c r="E299" s="419">
        <f t="shared" si="242"/>
        <v>0</v>
      </c>
      <c r="F299" s="419">
        <f t="shared" si="243"/>
        <v>0</v>
      </c>
      <c r="G299" s="419">
        <f t="shared" si="244"/>
        <v>0</v>
      </c>
      <c r="H299" s="419">
        <f t="shared" si="245"/>
        <v>0</v>
      </c>
      <c r="I299" s="419">
        <f t="shared" si="246"/>
        <v>0</v>
      </c>
      <c r="J299" s="419">
        <f t="shared" si="247"/>
        <v>0</v>
      </c>
      <c r="K299" s="419">
        <f t="shared" si="248"/>
        <v>0</v>
      </c>
      <c r="L299" s="419">
        <f t="shared" si="249"/>
        <v>0</v>
      </c>
      <c r="M299" s="419">
        <f t="shared" si="250"/>
        <v>0</v>
      </c>
      <c r="N299" s="419">
        <f t="shared" si="251"/>
        <v>0</v>
      </c>
      <c r="O299" s="419">
        <f t="shared" si="252"/>
        <v>0</v>
      </c>
      <c r="P299" s="419">
        <f t="shared" si="253"/>
        <v>0</v>
      </c>
      <c r="Q299" s="419">
        <f t="shared" si="254"/>
        <v>0</v>
      </c>
      <c r="R299" s="435">
        <f t="shared" si="255"/>
        <v>0</v>
      </c>
      <c r="S299" s="476"/>
      <c r="T299" s="477"/>
      <c r="U299" s="477"/>
      <c r="V299" s="477"/>
      <c r="W299" s="477"/>
      <c r="X299" s="477"/>
      <c r="Y299" s="477"/>
      <c r="Z299" s="477"/>
      <c r="AA299" s="477"/>
      <c r="AB299" s="477"/>
      <c r="AC299" s="477"/>
      <c r="AD299" s="477"/>
      <c r="AE299" s="477"/>
      <c r="AF299" s="477"/>
      <c r="AG299" s="477"/>
      <c r="AH299" s="478"/>
      <c r="AI299" s="476"/>
      <c r="AJ299" s="477"/>
      <c r="AK299" s="477"/>
      <c r="AL299" s="477"/>
      <c r="AM299" s="477"/>
      <c r="AN299" s="477"/>
      <c r="AO299" s="477"/>
      <c r="AP299" s="477"/>
      <c r="AQ299" s="477"/>
      <c r="AR299" s="477"/>
      <c r="AS299" s="477"/>
      <c r="AT299" s="477"/>
      <c r="AU299" s="477"/>
      <c r="AV299" s="477"/>
      <c r="AW299" s="477"/>
      <c r="AX299" s="478"/>
      <c r="AY299" s="476"/>
      <c r="AZ299" s="477"/>
      <c r="BA299" s="477"/>
      <c r="BB299" s="477"/>
      <c r="BC299" s="477"/>
      <c r="BD299" s="477"/>
      <c r="BE299" s="477"/>
      <c r="BF299" s="477"/>
      <c r="BG299" s="477"/>
      <c r="BH299" s="477"/>
      <c r="BI299" s="477"/>
      <c r="BJ299" s="477"/>
      <c r="BK299" s="477"/>
      <c r="BL299" s="477"/>
      <c r="BM299" s="477"/>
      <c r="BN299" s="478"/>
      <c r="BO299" s="62"/>
    </row>
    <row r="300" spans="1:67" outlineLevel="1">
      <c r="B300" s="51" t="s">
        <v>1094</v>
      </c>
      <c r="C300" s="420">
        <f t="shared" si="240"/>
        <v>0</v>
      </c>
      <c r="D300" s="420">
        <f t="shared" si="241"/>
        <v>0</v>
      </c>
      <c r="E300" s="420">
        <f t="shared" si="242"/>
        <v>0</v>
      </c>
      <c r="F300" s="420">
        <f t="shared" si="243"/>
        <v>0</v>
      </c>
      <c r="G300" s="420">
        <f t="shared" si="244"/>
        <v>0</v>
      </c>
      <c r="H300" s="420">
        <f t="shared" si="245"/>
        <v>0</v>
      </c>
      <c r="I300" s="420">
        <f t="shared" si="246"/>
        <v>0</v>
      </c>
      <c r="J300" s="420">
        <f t="shared" si="247"/>
        <v>0</v>
      </c>
      <c r="K300" s="420">
        <f t="shared" si="248"/>
        <v>0</v>
      </c>
      <c r="L300" s="420">
        <f t="shared" si="249"/>
        <v>0</v>
      </c>
      <c r="M300" s="420">
        <f t="shared" si="250"/>
        <v>0</v>
      </c>
      <c r="N300" s="420">
        <f t="shared" si="251"/>
        <v>0</v>
      </c>
      <c r="O300" s="420">
        <f t="shared" si="252"/>
        <v>0</v>
      </c>
      <c r="P300" s="420">
        <f t="shared" si="253"/>
        <v>0</v>
      </c>
      <c r="Q300" s="420">
        <f t="shared" si="254"/>
        <v>0</v>
      </c>
      <c r="R300" s="436">
        <f t="shared" si="255"/>
        <v>0</v>
      </c>
      <c r="S300" s="497"/>
      <c r="T300" s="498"/>
      <c r="U300" s="498"/>
      <c r="V300" s="498"/>
      <c r="W300" s="498"/>
      <c r="X300" s="498"/>
      <c r="Y300" s="498"/>
      <c r="Z300" s="498"/>
      <c r="AA300" s="498"/>
      <c r="AB300" s="498"/>
      <c r="AC300" s="498"/>
      <c r="AD300" s="498"/>
      <c r="AE300" s="498"/>
      <c r="AF300" s="498"/>
      <c r="AG300" s="498"/>
      <c r="AH300" s="499"/>
      <c r="AI300" s="497"/>
      <c r="AJ300" s="498"/>
      <c r="AK300" s="498"/>
      <c r="AL300" s="498"/>
      <c r="AM300" s="498"/>
      <c r="AN300" s="498"/>
      <c r="AO300" s="498"/>
      <c r="AP300" s="498"/>
      <c r="AQ300" s="498"/>
      <c r="AR300" s="498"/>
      <c r="AS300" s="498"/>
      <c r="AT300" s="498"/>
      <c r="AU300" s="498"/>
      <c r="AV300" s="498"/>
      <c r="AW300" s="498"/>
      <c r="AX300" s="499"/>
      <c r="AY300" s="497"/>
      <c r="AZ300" s="498"/>
      <c r="BA300" s="498"/>
      <c r="BB300" s="498"/>
      <c r="BC300" s="498"/>
      <c r="BD300" s="498"/>
      <c r="BE300" s="498"/>
      <c r="BF300" s="498"/>
      <c r="BG300" s="498"/>
      <c r="BH300" s="498"/>
      <c r="BI300" s="498"/>
      <c r="BJ300" s="498"/>
      <c r="BK300" s="498"/>
      <c r="BL300" s="498"/>
      <c r="BM300" s="498"/>
      <c r="BN300" s="499"/>
      <c r="BO300" s="62"/>
    </row>
    <row r="301" spans="1:67">
      <c r="B301" s="102"/>
      <c r="C301" s="102"/>
      <c r="D301" s="102"/>
      <c r="E301" s="102"/>
      <c r="F301" s="102"/>
      <c r="G301" s="102"/>
      <c r="H301" s="102"/>
      <c r="I301" s="102"/>
      <c r="J301" s="102"/>
      <c r="K301" s="102"/>
      <c r="L301" s="102"/>
      <c r="M301" s="102"/>
      <c r="N301" s="102"/>
      <c r="O301" s="102"/>
      <c r="P301" s="102"/>
      <c r="Q301" s="102"/>
      <c r="R301" s="102"/>
    </row>
    <row r="303" spans="1:67">
      <c r="A303" s="246" t="s">
        <v>1116</v>
      </c>
      <c r="B303" s="245"/>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306" t="s">
        <v>1149</v>
      </c>
      <c r="B304" s="245"/>
      <c r="C304" s="118" t="str">
        <f>d.RegionName</f>
        <v>GSW</v>
      </c>
      <c r="D304" s="118"/>
      <c r="E304" s="118"/>
      <c r="F304" s="118"/>
      <c r="G304" s="118"/>
      <c r="H304" s="118"/>
      <c r="I304" s="118"/>
      <c r="J304" s="118"/>
      <c r="K304" s="118"/>
      <c r="L304" s="118"/>
      <c r="M304" s="118"/>
      <c r="N304" s="118"/>
      <c r="O304" s="118"/>
      <c r="P304" s="118"/>
      <c r="Q304" s="118"/>
      <c r="R304" s="118"/>
      <c r="S304" s="443" t="s">
        <v>936</v>
      </c>
      <c r="T304" s="118"/>
      <c r="U304" s="118"/>
      <c r="V304" s="118"/>
      <c r="W304" s="118"/>
      <c r="X304" s="118"/>
      <c r="Y304" s="118"/>
      <c r="Z304" s="118"/>
      <c r="AA304" s="118"/>
      <c r="AB304" s="118"/>
      <c r="AC304" s="118"/>
      <c r="AD304" s="118"/>
      <c r="AE304" s="118"/>
      <c r="AF304" s="118"/>
      <c r="AG304" s="118"/>
      <c r="AH304" s="455"/>
      <c r="AI304" s="443" t="s">
        <v>1816</v>
      </c>
      <c r="AJ304" s="118"/>
      <c r="AK304" s="118"/>
      <c r="AL304" s="118"/>
      <c r="AM304" s="118"/>
      <c r="AN304" s="118"/>
      <c r="AO304" s="118"/>
      <c r="AP304" s="118"/>
      <c r="AQ304" s="118"/>
      <c r="AR304" s="118"/>
      <c r="AS304" s="118"/>
      <c r="AT304" s="118"/>
      <c r="AU304" s="118"/>
      <c r="AV304" s="118"/>
      <c r="AW304" s="118"/>
      <c r="AX304" s="455"/>
      <c r="AY304" s="443" t="s">
        <v>1817</v>
      </c>
      <c r="AZ304" s="118"/>
      <c r="BA304" s="118"/>
      <c r="BB304" s="118"/>
      <c r="BC304" s="118"/>
      <c r="BD304" s="118"/>
      <c r="BE304" s="118"/>
      <c r="BF304" s="118"/>
      <c r="BG304" s="118"/>
      <c r="BH304" s="118"/>
      <c r="BI304" s="118"/>
      <c r="BJ304" s="118"/>
      <c r="BK304" s="118"/>
      <c r="BL304" s="118"/>
      <c r="BM304" s="118"/>
      <c r="BN304" s="455"/>
    </row>
    <row r="305" spans="1:67" outlineLevel="1" collapsed="1">
      <c r="A305" s="246"/>
      <c r="B305" s="245"/>
      <c r="C305" s="118" t="s">
        <v>1103</v>
      </c>
      <c r="D305" s="118"/>
      <c r="E305" s="118"/>
      <c r="F305" s="118"/>
      <c r="G305" s="118" t="s">
        <v>1104</v>
      </c>
      <c r="H305" s="118"/>
      <c r="I305" s="118"/>
      <c r="J305" s="118"/>
      <c r="K305" s="118" t="s">
        <v>1105</v>
      </c>
      <c r="L305" s="118"/>
      <c r="M305" s="118"/>
      <c r="N305" s="118"/>
      <c r="O305" s="118" t="s">
        <v>863</v>
      </c>
      <c r="P305" s="118"/>
      <c r="Q305" s="118"/>
      <c r="R305" s="118"/>
      <c r="S305" s="443" t="s">
        <v>1103</v>
      </c>
      <c r="T305" s="118"/>
      <c r="U305" s="118"/>
      <c r="V305" s="118"/>
      <c r="W305" s="118" t="s">
        <v>1104</v>
      </c>
      <c r="X305" s="118"/>
      <c r="Y305" s="118"/>
      <c r="Z305" s="118"/>
      <c r="AA305" s="118" t="s">
        <v>1105</v>
      </c>
      <c r="AB305" s="118"/>
      <c r="AC305" s="118"/>
      <c r="AD305" s="118"/>
      <c r="AE305" s="118" t="s">
        <v>863</v>
      </c>
      <c r="AF305" s="118"/>
      <c r="AG305" s="118"/>
      <c r="AH305" s="455"/>
      <c r="AI305" s="443" t="s">
        <v>1103</v>
      </c>
      <c r="AJ305" s="118"/>
      <c r="AK305" s="118"/>
      <c r="AL305" s="118"/>
      <c r="AM305" s="118" t="s">
        <v>1104</v>
      </c>
      <c r="AN305" s="118"/>
      <c r="AO305" s="118"/>
      <c r="AP305" s="118"/>
      <c r="AQ305" s="118" t="s">
        <v>1105</v>
      </c>
      <c r="AR305" s="118"/>
      <c r="AS305" s="118"/>
      <c r="AT305" s="118"/>
      <c r="AU305" s="118" t="s">
        <v>863</v>
      </c>
      <c r="AV305" s="118"/>
      <c r="AW305" s="118"/>
      <c r="AX305" s="455"/>
      <c r="AY305" s="443" t="s">
        <v>1103</v>
      </c>
      <c r="AZ305" s="118"/>
      <c r="BA305" s="118"/>
      <c r="BB305" s="118"/>
      <c r="BC305" s="118" t="s">
        <v>1104</v>
      </c>
      <c r="BD305" s="118"/>
      <c r="BE305" s="118"/>
      <c r="BF305" s="118"/>
      <c r="BG305" s="118" t="s">
        <v>1105</v>
      </c>
      <c r="BH305" s="118"/>
      <c r="BI305" s="118"/>
      <c r="BJ305" s="118"/>
      <c r="BK305" s="118" t="s">
        <v>863</v>
      </c>
      <c r="BL305" s="118"/>
      <c r="BM305" s="118"/>
      <c r="BN305" s="455"/>
    </row>
    <row r="306" spans="1:67" outlineLevel="1">
      <c r="A306" s="246"/>
      <c r="B306" s="245"/>
      <c r="C306" s="21" t="s">
        <v>1407</v>
      </c>
      <c r="D306" s="21" t="s">
        <v>1408</v>
      </c>
      <c r="E306" s="21" t="s">
        <v>1409</v>
      </c>
      <c r="F306" s="21" t="s">
        <v>1410</v>
      </c>
      <c r="G306" s="21" t="s">
        <v>1407</v>
      </c>
      <c r="H306" s="21" t="s">
        <v>1408</v>
      </c>
      <c r="I306" s="21" t="s">
        <v>1409</v>
      </c>
      <c r="J306" s="21" t="s">
        <v>1410</v>
      </c>
      <c r="K306" s="21" t="s">
        <v>1407</v>
      </c>
      <c r="L306" s="21" t="s">
        <v>1408</v>
      </c>
      <c r="M306" s="21" t="s">
        <v>1409</v>
      </c>
      <c r="N306" s="21" t="s">
        <v>1410</v>
      </c>
      <c r="O306" s="21" t="s">
        <v>1407</v>
      </c>
      <c r="P306" s="21" t="s">
        <v>1408</v>
      </c>
      <c r="Q306" s="21" t="s">
        <v>1409</v>
      </c>
      <c r="R306" s="21" t="s">
        <v>1410</v>
      </c>
      <c r="S306" s="447" t="s">
        <v>1407</v>
      </c>
      <c r="T306" s="21" t="s">
        <v>1408</v>
      </c>
      <c r="U306" s="21" t="s">
        <v>1409</v>
      </c>
      <c r="V306" s="21" t="s">
        <v>1410</v>
      </c>
      <c r="W306" s="21" t="s">
        <v>1407</v>
      </c>
      <c r="X306" s="21" t="s">
        <v>1408</v>
      </c>
      <c r="Y306" s="21" t="s">
        <v>1409</v>
      </c>
      <c r="Z306" s="21" t="s">
        <v>1410</v>
      </c>
      <c r="AA306" s="21" t="s">
        <v>1407</v>
      </c>
      <c r="AB306" s="21" t="s">
        <v>1408</v>
      </c>
      <c r="AC306" s="21" t="s">
        <v>1409</v>
      </c>
      <c r="AD306" s="21" t="s">
        <v>1410</v>
      </c>
      <c r="AE306" s="21" t="s">
        <v>1407</v>
      </c>
      <c r="AF306" s="21" t="s">
        <v>1408</v>
      </c>
      <c r="AG306" s="21" t="s">
        <v>1409</v>
      </c>
      <c r="AH306" s="458" t="s">
        <v>1410</v>
      </c>
      <c r="AI306" s="447" t="s">
        <v>1407</v>
      </c>
      <c r="AJ306" s="21" t="s">
        <v>1408</v>
      </c>
      <c r="AK306" s="21" t="s">
        <v>1409</v>
      </c>
      <c r="AL306" s="21" t="s">
        <v>1410</v>
      </c>
      <c r="AM306" s="21" t="s">
        <v>1407</v>
      </c>
      <c r="AN306" s="21" t="s">
        <v>1408</v>
      </c>
      <c r="AO306" s="21" t="s">
        <v>1409</v>
      </c>
      <c r="AP306" s="21" t="s">
        <v>1410</v>
      </c>
      <c r="AQ306" s="21" t="s">
        <v>1407</v>
      </c>
      <c r="AR306" s="21" t="s">
        <v>1408</v>
      </c>
      <c r="AS306" s="21" t="s">
        <v>1409</v>
      </c>
      <c r="AT306" s="21" t="s">
        <v>1410</v>
      </c>
      <c r="AU306" s="21" t="s">
        <v>1407</v>
      </c>
      <c r="AV306" s="21" t="s">
        <v>1408</v>
      </c>
      <c r="AW306" s="21" t="s">
        <v>1409</v>
      </c>
      <c r="AX306" s="458" t="s">
        <v>1410</v>
      </c>
      <c r="AY306" s="447" t="s">
        <v>1407</v>
      </c>
      <c r="AZ306" s="21" t="s">
        <v>1408</v>
      </c>
      <c r="BA306" s="21" t="s">
        <v>1409</v>
      </c>
      <c r="BB306" s="21" t="s">
        <v>1410</v>
      </c>
      <c r="BC306" s="21" t="s">
        <v>1407</v>
      </c>
      <c r="BD306" s="21" t="s">
        <v>1408</v>
      </c>
      <c r="BE306" s="21" t="s">
        <v>1409</v>
      </c>
      <c r="BF306" s="21" t="s">
        <v>1410</v>
      </c>
      <c r="BG306" s="21" t="s">
        <v>1407</v>
      </c>
      <c r="BH306" s="21" t="s">
        <v>1408</v>
      </c>
      <c r="BI306" s="21" t="s">
        <v>1409</v>
      </c>
      <c r="BJ306" s="21" t="s">
        <v>1410</v>
      </c>
      <c r="BK306" s="21" t="s">
        <v>1407</v>
      </c>
      <c r="BL306" s="21" t="s">
        <v>1408</v>
      </c>
      <c r="BM306" s="21" t="s">
        <v>1409</v>
      </c>
      <c r="BN306" s="458" t="s">
        <v>1410</v>
      </c>
    </row>
    <row r="307" spans="1:67" ht="24.75" outlineLevel="2">
      <c r="B307" s="50" t="str">
        <f>"Grazing Intensity 1
"&amp;$B$202&amp;": Ewe Lambs"</f>
        <v>Grazing Intensity 1
Standard (7mo): Ewe Lambs</v>
      </c>
      <c r="C307" s="58">
        <f t="shared" ref="C307:C360" si="265">CHOOSE(d.Region,S307,AI307,AY307)</f>
        <v>0</v>
      </c>
      <c r="D307" s="58">
        <f t="shared" ref="D307:D360" si="266">CHOOSE(d.Region,T307,AJ307,AZ307)</f>
        <v>0</v>
      </c>
      <c r="E307" s="58">
        <f t="shared" ref="E307:E360" si="267">CHOOSE(d.Region,U307,AK307,BA307)</f>
        <v>0</v>
      </c>
      <c r="F307" s="58">
        <f t="shared" ref="F307:F360" si="268">CHOOSE(d.Region,V307,AL307,BB307)</f>
        <v>0</v>
      </c>
      <c r="G307" s="58">
        <f t="shared" ref="G307:G360" si="269">CHOOSE(d.Region,W307,AM307,BC307)</f>
        <v>0</v>
      </c>
      <c r="H307" s="58">
        <f t="shared" ref="H307:H360" si="270">CHOOSE(d.Region,X307,AN307,BD307)</f>
        <v>0</v>
      </c>
      <c r="I307" s="58">
        <f t="shared" ref="I307:I360" si="271">CHOOSE(d.Region,Y307,AO307,BE307)</f>
        <v>0</v>
      </c>
      <c r="J307" s="58">
        <f t="shared" ref="J307:J360" si="272">CHOOSE(d.Region,Z307,AP307,BF307)</f>
        <v>0</v>
      </c>
      <c r="K307" s="58">
        <f t="shared" ref="K307:K360" si="273">CHOOSE(d.Region,AA307,AQ307,BG307)</f>
        <v>0</v>
      </c>
      <c r="L307" s="58">
        <f t="shared" ref="L307:L360" si="274">CHOOSE(d.Region,AB307,AR307,BH307)</f>
        <v>0</v>
      </c>
      <c r="M307" s="58">
        <f t="shared" ref="M307:M360" si="275">CHOOSE(d.Region,AC307,AS307,BI307)</f>
        <v>0</v>
      </c>
      <c r="N307" s="58">
        <f t="shared" ref="N307:N360" si="276">CHOOSE(d.Region,AD307,AT307,BJ307)</f>
        <v>0</v>
      </c>
      <c r="O307" s="58">
        <f t="shared" ref="O307:O360" si="277">CHOOSE(d.Region,AE307,AU307,BK307)</f>
        <v>0</v>
      </c>
      <c r="P307" s="58">
        <f t="shared" ref="P307:P360" si="278">CHOOSE(d.Region,AF307,AV307,BL307)</f>
        <v>0</v>
      </c>
      <c r="Q307" s="58">
        <f t="shared" ref="Q307:Q360" si="279">CHOOSE(d.Region,AG307,AW307,BM307)</f>
        <v>0</v>
      </c>
      <c r="R307" s="437">
        <f t="shared" ref="R307:R360" si="280">CHOOSE(d.Region,AH307,AX307,BN307)</f>
        <v>0</v>
      </c>
      <c r="S307" s="448"/>
      <c r="T307" s="243"/>
      <c r="U307" s="243"/>
      <c r="V307" s="243"/>
      <c r="W307" s="243"/>
      <c r="X307" s="243"/>
      <c r="Y307" s="243"/>
      <c r="Z307" s="243"/>
      <c r="AA307" s="243"/>
      <c r="AB307" s="243"/>
      <c r="AC307" s="243"/>
      <c r="AD307" s="243"/>
      <c r="AE307" s="243"/>
      <c r="AF307" s="243"/>
      <c r="AG307" s="243"/>
      <c r="AH307" s="459"/>
      <c r="AI307" s="448"/>
      <c r="AJ307" s="243"/>
      <c r="AK307" s="243"/>
      <c r="AL307" s="243"/>
      <c r="AM307" s="243"/>
      <c r="AN307" s="243"/>
      <c r="AO307" s="243"/>
      <c r="AP307" s="243"/>
      <c r="AQ307" s="243"/>
      <c r="AR307" s="243"/>
      <c r="AS307" s="243"/>
      <c r="AT307" s="243"/>
      <c r="AU307" s="243"/>
      <c r="AV307" s="243"/>
      <c r="AW307" s="243"/>
      <c r="AX307" s="459"/>
      <c r="AY307" s="448"/>
      <c r="AZ307" s="243"/>
      <c r="BA307" s="243"/>
      <c r="BB307" s="243"/>
      <c r="BC307" s="243"/>
      <c r="BD307" s="243"/>
      <c r="BE307" s="243"/>
      <c r="BF307" s="243"/>
      <c r="BG307" s="243"/>
      <c r="BH307" s="243"/>
      <c r="BI307" s="243"/>
      <c r="BJ307" s="243"/>
      <c r="BK307" s="243"/>
      <c r="BL307" s="243"/>
      <c r="BM307" s="243"/>
      <c r="BN307" s="459"/>
      <c r="BO307" s="31"/>
    </row>
    <row r="308" spans="1:67" outlineLevel="2">
      <c r="B308" s="51" t="s">
        <v>1114</v>
      </c>
      <c r="C308" s="242">
        <f t="shared" si="265"/>
        <v>0</v>
      </c>
      <c r="D308" s="242">
        <f t="shared" si="266"/>
        <v>0</v>
      </c>
      <c r="E308" s="242">
        <f t="shared" si="267"/>
        <v>0</v>
      </c>
      <c r="F308" s="242">
        <f t="shared" si="268"/>
        <v>0</v>
      </c>
      <c r="G308" s="242">
        <f t="shared" si="269"/>
        <v>0</v>
      </c>
      <c r="H308" s="242">
        <f t="shared" si="270"/>
        <v>0</v>
      </c>
      <c r="I308" s="242">
        <f t="shared" si="271"/>
        <v>0</v>
      </c>
      <c r="J308" s="242">
        <f t="shared" si="272"/>
        <v>0</v>
      </c>
      <c r="K308" s="242">
        <f t="shared" si="273"/>
        <v>0</v>
      </c>
      <c r="L308" s="242">
        <f t="shared" si="274"/>
        <v>0</v>
      </c>
      <c r="M308" s="242">
        <f t="shared" si="275"/>
        <v>0</v>
      </c>
      <c r="N308" s="242">
        <f t="shared" si="276"/>
        <v>0</v>
      </c>
      <c r="O308" s="242">
        <f t="shared" si="277"/>
        <v>0</v>
      </c>
      <c r="P308" s="242">
        <f t="shared" si="278"/>
        <v>0</v>
      </c>
      <c r="Q308" s="242">
        <f t="shared" si="279"/>
        <v>0</v>
      </c>
      <c r="R308" s="438">
        <f t="shared" si="280"/>
        <v>0</v>
      </c>
      <c r="S308" s="449"/>
      <c r="T308" s="241"/>
      <c r="U308" s="241"/>
      <c r="V308" s="241"/>
      <c r="W308" s="241"/>
      <c r="X308" s="241"/>
      <c r="Y308" s="241"/>
      <c r="Z308" s="241"/>
      <c r="AA308" s="241"/>
      <c r="AB308" s="241"/>
      <c r="AC308" s="241"/>
      <c r="AD308" s="241"/>
      <c r="AE308" s="241"/>
      <c r="AF308" s="241"/>
      <c r="AG308" s="241"/>
      <c r="AH308" s="460"/>
      <c r="AI308" s="449"/>
      <c r="AJ308" s="241"/>
      <c r="AK308" s="241"/>
      <c r="AL308" s="241"/>
      <c r="AM308" s="241"/>
      <c r="AN308" s="241"/>
      <c r="AO308" s="241"/>
      <c r="AP308" s="241"/>
      <c r="AQ308" s="241"/>
      <c r="AR308" s="241"/>
      <c r="AS308" s="241"/>
      <c r="AT308" s="241"/>
      <c r="AU308" s="241"/>
      <c r="AV308" s="241"/>
      <c r="AW308" s="241"/>
      <c r="AX308" s="460"/>
      <c r="AY308" s="449"/>
      <c r="AZ308" s="241"/>
      <c r="BA308" s="241"/>
      <c r="BB308" s="241"/>
      <c r="BC308" s="241"/>
      <c r="BD308" s="241"/>
      <c r="BE308" s="241"/>
      <c r="BF308" s="241"/>
      <c r="BG308" s="241"/>
      <c r="BH308" s="241"/>
      <c r="BI308" s="241"/>
      <c r="BJ308" s="241"/>
      <c r="BK308" s="241"/>
      <c r="BL308" s="241"/>
      <c r="BM308" s="241"/>
      <c r="BN308" s="460"/>
    </row>
    <row r="309" spans="1:67" outlineLevel="2">
      <c r="B309" s="52" t="s">
        <v>1115</v>
      </c>
      <c r="C309" s="59">
        <f t="shared" si="265"/>
        <v>0</v>
      </c>
      <c r="D309" s="59">
        <f t="shared" si="266"/>
        <v>0</v>
      </c>
      <c r="E309" s="59">
        <f t="shared" si="267"/>
        <v>0</v>
      </c>
      <c r="F309" s="59">
        <f t="shared" si="268"/>
        <v>0</v>
      </c>
      <c r="G309" s="59">
        <f t="shared" si="269"/>
        <v>0</v>
      </c>
      <c r="H309" s="59">
        <f t="shared" si="270"/>
        <v>0</v>
      </c>
      <c r="I309" s="59">
        <f t="shared" si="271"/>
        <v>0</v>
      </c>
      <c r="J309" s="59">
        <f t="shared" si="272"/>
        <v>0</v>
      </c>
      <c r="K309" s="59">
        <f t="shared" si="273"/>
        <v>0</v>
      </c>
      <c r="L309" s="59">
        <f t="shared" si="274"/>
        <v>0</v>
      </c>
      <c r="M309" s="59">
        <f t="shared" si="275"/>
        <v>0</v>
      </c>
      <c r="N309" s="59">
        <f t="shared" si="276"/>
        <v>0</v>
      </c>
      <c r="O309" s="59">
        <f t="shared" si="277"/>
        <v>0</v>
      </c>
      <c r="P309" s="59">
        <f t="shared" si="278"/>
        <v>0</v>
      </c>
      <c r="Q309" s="59">
        <f t="shared" si="279"/>
        <v>0</v>
      </c>
      <c r="R309" s="439">
        <f t="shared" si="280"/>
        <v>0</v>
      </c>
      <c r="S309" s="450"/>
      <c r="T309" s="240"/>
      <c r="U309" s="240"/>
      <c r="V309" s="240"/>
      <c r="W309" s="240"/>
      <c r="X309" s="240"/>
      <c r="Y309" s="240"/>
      <c r="Z309" s="240"/>
      <c r="AA309" s="240"/>
      <c r="AB309" s="240"/>
      <c r="AC309" s="240"/>
      <c r="AD309" s="240"/>
      <c r="AE309" s="240"/>
      <c r="AF309" s="240"/>
      <c r="AG309" s="240"/>
      <c r="AH309" s="461"/>
      <c r="AI309" s="450"/>
      <c r="AJ309" s="240"/>
      <c r="AK309" s="240"/>
      <c r="AL309" s="240"/>
      <c r="AM309" s="240"/>
      <c r="AN309" s="240"/>
      <c r="AO309" s="240"/>
      <c r="AP309" s="240"/>
      <c r="AQ309" s="240"/>
      <c r="AR309" s="240"/>
      <c r="AS309" s="240"/>
      <c r="AT309" s="240"/>
      <c r="AU309" s="240"/>
      <c r="AV309" s="240"/>
      <c r="AW309" s="240"/>
      <c r="AX309" s="461"/>
      <c r="AY309" s="450"/>
      <c r="AZ309" s="240"/>
      <c r="BA309" s="240"/>
      <c r="BB309" s="240"/>
      <c r="BC309" s="240"/>
      <c r="BD309" s="240"/>
      <c r="BE309" s="240"/>
      <c r="BF309" s="240"/>
      <c r="BG309" s="240"/>
      <c r="BH309" s="240"/>
      <c r="BI309" s="240"/>
      <c r="BJ309" s="240"/>
      <c r="BK309" s="240"/>
      <c r="BL309" s="240"/>
      <c r="BM309" s="240"/>
      <c r="BN309" s="461"/>
    </row>
    <row r="310" spans="1:67" outlineLevel="2">
      <c r="B310" s="50" t="str">
        <f>$B$203&amp;": Ewe Lambs"</f>
        <v>Early: Ewe Lambs</v>
      </c>
      <c r="C310" s="58">
        <f t="shared" si="265"/>
        <v>0</v>
      </c>
      <c r="D310" s="58">
        <f t="shared" si="266"/>
        <v>0</v>
      </c>
      <c r="E310" s="58">
        <f t="shared" si="267"/>
        <v>0</v>
      </c>
      <c r="F310" s="58">
        <f t="shared" si="268"/>
        <v>0</v>
      </c>
      <c r="G310" s="58">
        <f t="shared" si="269"/>
        <v>0</v>
      </c>
      <c r="H310" s="58">
        <f t="shared" si="270"/>
        <v>0</v>
      </c>
      <c r="I310" s="58">
        <f t="shared" si="271"/>
        <v>0</v>
      </c>
      <c r="J310" s="58">
        <f t="shared" si="272"/>
        <v>0</v>
      </c>
      <c r="K310" s="58">
        <f t="shared" si="273"/>
        <v>0</v>
      </c>
      <c r="L310" s="58">
        <f t="shared" si="274"/>
        <v>0</v>
      </c>
      <c r="M310" s="58">
        <f t="shared" si="275"/>
        <v>0</v>
      </c>
      <c r="N310" s="58">
        <f t="shared" si="276"/>
        <v>0</v>
      </c>
      <c r="O310" s="58">
        <f t="shared" si="277"/>
        <v>0</v>
      </c>
      <c r="P310" s="58">
        <f t="shared" si="278"/>
        <v>0</v>
      </c>
      <c r="Q310" s="58">
        <f t="shared" si="279"/>
        <v>0</v>
      </c>
      <c r="R310" s="437">
        <f t="shared" si="280"/>
        <v>0</v>
      </c>
      <c r="S310" s="448"/>
      <c r="T310" s="243"/>
      <c r="U310" s="243"/>
      <c r="V310" s="243"/>
      <c r="W310" s="243"/>
      <c r="X310" s="243"/>
      <c r="Y310" s="243"/>
      <c r="Z310" s="243"/>
      <c r="AA310" s="243"/>
      <c r="AB310" s="243"/>
      <c r="AC310" s="243"/>
      <c r="AD310" s="243"/>
      <c r="AE310" s="243"/>
      <c r="AF310" s="243"/>
      <c r="AG310" s="243"/>
      <c r="AH310" s="459"/>
      <c r="AI310" s="448"/>
      <c r="AJ310" s="243"/>
      <c r="AK310" s="243"/>
      <c r="AL310" s="243"/>
      <c r="AM310" s="243"/>
      <c r="AN310" s="243"/>
      <c r="AO310" s="243"/>
      <c r="AP310" s="243"/>
      <c r="AQ310" s="243"/>
      <c r="AR310" s="243"/>
      <c r="AS310" s="243"/>
      <c r="AT310" s="243"/>
      <c r="AU310" s="243"/>
      <c r="AV310" s="243"/>
      <c r="AW310" s="243"/>
      <c r="AX310" s="459"/>
      <c r="AY310" s="448"/>
      <c r="AZ310" s="243"/>
      <c r="BA310" s="243"/>
      <c r="BB310" s="243"/>
      <c r="BC310" s="243"/>
      <c r="BD310" s="243"/>
      <c r="BE310" s="243"/>
      <c r="BF310" s="243"/>
      <c r="BG310" s="243"/>
      <c r="BH310" s="243"/>
      <c r="BI310" s="243"/>
      <c r="BJ310" s="243"/>
      <c r="BK310" s="243"/>
      <c r="BL310" s="243"/>
      <c r="BM310" s="243"/>
      <c r="BN310" s="459"/>
      <c r="BO310" s="31"/>
    </row>
    <row r="311" spans="1:67" outlineLevel="2">
      <c r="B311" s="51" t="s">
        <v>1114</v>
      </c>
      <c r="C311" s="242">
        <f t="shared" si="265"/>
        <v>0</v>
      </c>
      <c r="D311" s="242">
        <f t="shared" si="266"/>
        <v>0</v>
      </c>
      <c r="E311" s="242">
        <f t="shared" si="267"/>
        <v>0</v>
      </c>
      <c r="F311" s="242">
        <f t="shared" si="268"/>
        <v>0</v>
      </c>
      <c r="G311" s="242">
        <f t="shared" si="269"/>
        <v>0</v>
      </c>
      <c r="H311" s="242">
        <f t="shared" si="270"/>
        <v>0</v>
      </c>
      <c r="I311" s="242">
        <f t="shared" si="271"/>
        <v>0</v>
      </c>
      <c r="J311" s="242">
        <f t="shared" si="272"/>
        <v>0</v>
      </c>
      <c r="K311" s="242">
        <f t="shared" si="273"/>
        <v>0</v>
      </c>
      <c r="L311" s="242">
        <f t="shared" si="274"/>
        <v>0</v>
      </c>
      <c r="M311" s="242">
        <f t="shared" si="275"/>
        <v>0</v>
      </c>
      <c r="N311" s="242">
        <f t="shared" si="276"/>
        <v>0</v>
      </c>
      <c r="O311" s="242">
        <f t="shared" si="277"/>
        <v>0</v>
      </c>
      <c r="P311" s="242">
        <f t="shared" si="278"/>
        <v>0</v>
      </c>
      <c r="Q311" s="242">
        <f t="shared" si="279"/>
        <v>0</v>
      </c>
      <c r="R311" s="438">
        <f t="shared" si="280"/>
        <v>0</v>
      </c>
      <c r="S311" s="449"/>
      <c r="T311" s="241"/>
      <c r="U311" s="241"/>
      <c r="V311" s="241"/>
      <c r="W311" s="241"/>
      <c r="X311" s="241"/>
      <c r="Y311" s="241"/>
      <c r="Z311" s="241"/>
      <c r="AA311" s="241"/>
      <c r="AB311" s="241"/>
      <c r="AC311" s="241"/>
      <c r="AD311" s="241"/>
      <c r="AE311" s="241"/>
      <c r="AF311" s="241"/>
      <c r="AG311" s="241"/>
      <c r="AH311" s="460"/>
      <c r="AI311" s="449"/>
      <c r="AJ311" s="241"/>
      <c r="AK311" s="241"/>
      <c r="AL311" s="241"/>
      <c r="AM311" s="241"/>
      <c r="AN311" s="241"/>
      <c r="AO311" s="241"/>
      <c r="AP311" s="241"/>
      <c r="AQ311" s="241"/>
      <c r="AR311" s="241"/>
      <c r="AS311" s="241"/>
      <c r="AT311" s="241"/>
      <c r="AU311" s="241"/>
      <c r="AV311" s="241"/>
      <c r="AW311" s="241"/>
      <c r="AX311" s="460"/>
      <c r="AY311" s="449"/>
      <c r="AZ311" s="241"/>
      <c r="BA311" s="241"/>
      <c r="BB311" s="241"/>
      <c r="BC311" s="241"/>
      <c r="BD311" s="241"/>
      <c r="BE311" s="241"/>
      <c r="BF311" s="241"/>
      <c r="BG311" s="241"/>
      <c r="BH311" s="241"/>
      <c r="BI311" s="241"/>
      <c r="BJ311" s="241"/>
      <c r="BK311" s="241"/>
      <c r="BL311" s="241"/>
      <c r="BM311" s="241"/>
      <c r="BN311" s="460"/>
    </row>
    <row r="312" spans="1:67" outlineLevel="2">
      <c r="B312" s="52" t="s">
        <v>1115</v>
      </c>
      <c r="C312" s="59">
        <f t="shared" si="265"/>
        <v>0</v>
      </c>
      <c r="D312" s="59">
        <f t="shared" si="266"/>
        <v>0</v>
      </c>
      <c r="E312" s="59">
        <f t="shared" si="267"/>
        <v>0</v>
      </c>
      <c r="F312" s="59">
        <f t="shared" si="268"/>
        <v>0</v>
      </c>
      <c r="G312" s="59">
        <f t="shared" si="269"/>
        <v>0</v>
      </c>
      <c r="H312" s="59">
        <f t="shared" si="270"/>
        <v>0</v>
      </c>
      <c r="I312" s="59">
        <f t="shared" si="271"/>
        <v>0</v>
      </c>
      <c r="J312" s="59">
        <f t="shared" si="272"/>
        <v>0</v>
      </c>
      <c r="K312" s="59">
        <f t="shared" si="273"/>
        <v>0</v>
      </c>
      <c r="L312" s="59">
        <f t="shared" si="274"/>
        <v>0</v>
      </c>
      <c r="M312" s="59">
        <f t="shared" si="275"/>
        <v>0</v>
      </c>
      <c r="N312" s="59">
        <f t="shared" si="276"/>
        <v>0</v>
      </c>
      <c r="O312" s="59">
        <f t="shared" si="277"/>
        <v>0</v>
      </c>
      <c r="P312" s="59">
        <f t="shared" si="278"/>
        <v>0</v>
      </c>
      <c r="Q312" s="59">
        <f t="shared" si="279"/>
        <v>0</v>
      </c>
      <c r="R312" s="439">
        <f t="shared" si="280"/>
        <v>0</v>
      </c>
      <c r="S312" s="450"/>
      <c r="T312" s="240"/>
      <c r="U312" s="240"/>
      <c r="V312" s="240"/>
      <c r="W312" s="240"/>
      <c r="X312" s="240"/>
      <c r="Y312" s="240"/>
      <c r="Z312" s="240"/>
      <c r="AA312" s="240"/>
      <c r="AB312" s="240"/>
      <c r="AC312" s="240"/>
      <c r="AD312" s="240"/>
      <c r="AE312" s="240"/>
      <c r="AF312" s="240"/>
      <c r="AG312" s="240"/>
      <c r="AH312" s="461"/>
      <c r="AI312" s="450"/>
      <c r="AJ312" s="240"/>
      <c r="AK312" s="240"/>
      <c r="AL312" s="240"/>
      <c r="AM312" s="240"/>
      <c r="AN312" s="240"/>
      <c r="AO312" s="240"/>
      <c r="AP312" s="240"/>
      <c r="AQ312" s="240"/>
      <c r="AR312" s="240"/>
      <c r="AS312" s="240"/>
      <c r="AT312" s="240"/>
      <c r="AU312" s="240"/>
      <c r="AV312" s="240"/>
      <c r="AW312" s="240"/>
      <c r="AX312" s="461"/>
      <c r="AY312" s="450"/>
      <c r="AZ312" s="240"/>
      <c r="BA312" s="240"/>
      <c r="BB312" s="240"/>
      <c r="BC312" s="240"/>
      <c r="BD312" s="240"/>
      <c r="BE312" s="240"/>
      <c r="BF312" s="240"/>
      <c r="BG312" s="240"/>
      <c r="BH312" s="240"/>
      <c r="BI312" s="240"/>
      <c r="BJ312" s="240"/>
      <c r="BK312" s="240"/>
      <c r="BL312" s="240"/>
      <c r="BM312" s="240"/>
      <c r="BN312" s="461"/>
    </row>
    <row r="313" spans="1:67" outlineLevel="2">
      <c r="B313" s="50" t="str">
        <f>$B$204&amp;": Ewe Lambs"</f>
        <v>Middle: Ewe Lambs</v>
      </c>
      <c r="C313" s="58">
        <f t="shared" si="265"/>
        <v>0</v>
      </c>
      <c r="D313" s="58">
        <f t="shared" si="266"/>
        <v>0</v>
      </c>
      <c r="E313" s="58">
        <f t="shared" si="267"/>
        <v>0</v>
      </c>
      <c r="F313" s="58">
        <f t="shared" si="268"/>
        <v>0</v>
      </c>
      <c r="G313" s="58">
        <f t="shared" si="269"/>
        <v>0</v>
      </c>
      <c r="H313" s="58">
        <f t="shared" si="270"/>
        <v>0</v>
      </c>
      <c r="I313" s="58">
        <f t="shared" si="271"/>
        <v>0</v>
      </c>
      <c r="J313" s="58">
        <f t="shared" si="272"/>
        <v>0</v>
      </c>
      <c r="K313" s="58">
        <f t="shared" si="273"/>
        <v>0</v>
      </c>
      <c r="L313" s="58">
        <f t="shared" si="274"/>
        <v>0</v>
      </c>
      <c r="M313" s="58">
        <f t="shared" si="275"/>
        <v>0</v>
      </c>
      <c r="N313" s="58">
        <f t="shared" si="276"/>
        <v>0</v>
      </c>
      <c r="O313" s="58">
        <f t="shared" si="277"/>
        <v>0</v>
      </c>
      <c r="P313" s="58">
        <f t="shared" si="278"/>
        <v>0</v>
      </c>
      <c r="Q313" s="58">
        <f t="shared" si="279"/>
        <v>0</v>
      </c>
      <c r="R313" s="437">
        <f t="shared" si="280"/>
        <v>0</v>
      </c>
      <c r="S313" s="448"/>
      <c r="T313" s="243"/>
      <c r="U313" s="243"/>
      <c r="V313" s="243"/>
      <c r="W313" s="243"/>
      <c r="X313" s="243"/>
      <c r="Y313" s="243"/>
      <c r="Z313" s="243"/>
      <c r="AA313" s="243"/>
      <c r="AB313" s="243"/>
      <c r="AC313" s="243"/>
      <c r="AD313" s="243"/>
      <c r="AE313" s="243"/>
      <c r="AF313" s="243"/>
      <c r="AG313" s="243"/>
      <c r="AH313" s="459"/>
      <c r="AI313" s="448"/>
      <c r="AJ313" s="243"/>
      <c r="AK313" s="243"/>
      <c r="AL313" s="243"/>
      <c r="AM313" s="243"/>
      <c r="AN313" s="243"/>
      <c r="AO313" s="243"/>
      <c r="AP313" s="243"/>
      <c r="AQ313" s="243"/>
      <c r="AR313" s="243"/>
      <c r="AS313" s="243"/>
      <c r="AT313" s="243"/>
      <c r="AU313" s="243"/>
      <c r="AV313" s="243"/>
      <c r="AW313" s="243"/>
      <c r="AX313" s="459"/>
      <c r="AY313" s="448"/>
      <c r="AZ313" s="243"/>
      <c r="BA313" s="243"/>
      <c r="BB313" s="243"/>
      <c r="BC313" s="243"/>
      <c r="BD313" s="243"/>
      <c r="BE313" s="243"/>
      <c r="BF313" s="243"/>
      <c r="BG313" s="243"/>
      <c r="BH313" s="243"/>
      <c r="BI313" s="243"/>
      <c r="BJ313" s="243"/>
      <c r="BK313" s="243"/>
      <c r="BL313" s="243"/>
      <c r="BM313" s="243"/>
      <c r="BN313" s="459"/>
      <c r="BO313" s="31"/>
    </row>
    <row r="314" spans="1:67" outlineLevel="2">
      <c r="B314" s="51" t="s">
        <v>1114</v>
      </c>
      <c r="C314" s="242">
        <f t="shared" si="265"/>
        <v>0</v>
      </c>
      <c r="D314" s="242">
        <f t="shared" si="266"/>
        <v>0</v>
      </c>
      <c r="E314" s="242">
        <f t="shared" si="267"/>
        <v>0</v>
      </c>
      <c r="F314" s="242">
        <f t="shared" si="268"/>
        <v>0</v>
      </c>
      <c r="G314" s="242">
        <f t="shared" si="269"/>
        <v>0</v>
      </c>
      <c r="H314" s="242">
        <f t="shared" si="270"/>
        <v>0</v>
      </c>
      <c r="I314" s="242">
        <f t="shared" si="271"/>
        <v>0</v>
      </c>
      <c r="J314" s="242">
        <f t="shared" si="272"/>
        <v>0</v>
      </c>
      <c r="K314" s="242">
        <f t="shared" si="273"/>
        <v>0</v>
      </c>
      <c r="L314" s="242">
        <f t="shared" si="274"/>
        <v>0</v>
      </c>
      <c r="M314" s="242">
        <f t="shared" si="275"/>
        <v>0</v>
      </c>
      <c r="N314" s="242">
        <f t="shared" si="276"/>
        <v>0</v>
      </c>
      <c r="O314" s="242">
        <f t="shared" si="277"/>
        <v>0</v>
      </c>
      <c r="P314" s="242">
        <f t="shared" si="278"/>
        <v>0</v>
      </c>
      <c r="Q314" s="242">
        <f t="shared" si="279"/>
        <v>0</v>
      </c>
      <c r="R314" s="438">
        <f t="shared" si="280"/>
        <v>0</v>
      </c>
      <c r="S314" s="449"/>
      <c r="T314" s="241"/>
      <c r="U314" s="241"/>
      <c r="V314" s="241"/>
      <c r="W314" s="241"/>
      <c r="X314" s="241"/>
      <c r="Y314" s="241"/>
      <c r="Z314" s="241"/>
      <c r="AA314" s="241"/>
      <c r="AB314" s="241"/>
      <c r="AC314" s="241"/>
      <c r="AD314" s="241"/>
      <c r="AE314" s="241"/>
      <c r="AF314" s="241"/>
      <c r="AG314" s="241"/>
      <c r="AH314" s="460"/>
      <c r="AI314" s="449"/>
      <c r="AJ314" s="241"/>
      <c r="AK314" s="241"/>
      <c r="AL314" s="241"/>
      <c r="AM314" s="241"/>
      <c r="AN314" s="241"/>
      <c r="AO314" s="241"/>
      <c r="AP314" s="241"/>
      <c r="AQ314" s="241"/>
      <c r="AR314" s="241"/>
      <c r="AS314" s="241"/>
      <c r="AT314" s="241"/>
      <c r="AU314" s="241"/>
      <c r="AV314" s="241"/>
      <c r="AW314" s="241"/>
      <c r="AX314" s="460"/>
      <c r="AY314" s="449"/>
      <c r="AZ314" s="241"/>
      <c r="BA314" s="241"/>
      <c r="BB314" s="241"/>
      <c r="BC314" s="241"/>
      <c r="BD314" s="241"/>
      <c r="BE314" s="241"/>
      <c r="BF314" s="241"/>
      <c r="BG314" s="241"/>
      <c r="BH314" s="241"/>
      <c r="BI314" s="241"/>
      <c r="BJ314" s="241"/>
      <c r="BK314" s="241"/>
      <c r="BL314" s="241"/>
      <c r="BM314" s="241"/>
      <c r="BN314" s="460"/>
    </row>
    <row r="315" spans="1:67" outlineLevel="2">
      <c r="B315" s="52" t="s">
        <v>1115</v>
      </c>
      <c r="C315" s="59">
        <f t="shared" si="265"/>
        <v>0</v>
      </c>
      <c r="D315" s="59">
        <f t="shared" si="266"/>
        <v>0</v>
      </c>
      <c r="E315" s="59">
        <f t="shared" si="267"/>
        <v>0</v>
      </c>
      <c r="F315" s="59">
        <f t="shared" si="268"/>
        <v>0</v>
      </c>
      <c r="G315" s="59">
        <f t="shared" si="269"/>
        <v>0</v>
      </c>
      <c r="H315" s="59">
        <f t="shared" si="270"/>
        <v>0</v>
      </c>
      <c r="I315" s="59">
        <f t="shared" si="271"/>
        <v>0</v>
      </c>
      <c r="J315" s="59">
        <f t="shared" si="272"/>
        <v>0</v>
      </c>
      <c r="K315" s="59">
        <f t="shared" si="273"/>
        <v>0</v>
      </c>
      <c r="L315" s="59">
        <f t="shared" si="274"/>
        <v>0</v>
      </c>
      <c r="M315" s="59">
        <f t="shared" si="275"/>
        <v>0</v>
      </c>
      <c r="N315" s="59">
        <f t="shared" si="276"/>
        <v>0</v>
      </c>
      <c r="O315" s="59">
        <f t="shared" si="277"/>
        <v>0</v>
      </c>
      <c r="P315" s="59">
        <f t="shared" si="278"/>
        <v>0</v>
      </c>
      <c r="Q315" s="59">
        <f t="shared" si="279"/>
        <v>0</v>
      </c>
      <c r="R315" s="439">
        <f t="shared" si="280"/>
        <v>0</v>
      </c>
      <c r="S315" s="450"/>
      <c r="T315" s="240"/>
      <c r="U315" s="240"/>
      <c r="V315" s="240"/>
      <c r="W315" s="240"/>
      <c r="X315" s="240"/>
      <c r="Y315" s="240"/>
      <c r="Z315" s="240"/>
      <c r="AA315" s="240"/>
      <c r="AB315" s="240"/>
      <c r="AC315" s="240"/>
      <c r="AD315" s="240"/>
      <c r="AE315" s="240"/>
      <c r="AF315" s="240"/>
      <c r="AG315" s="240"/>
      <c r="AH315" s="461"/>
      <c r="AI315" s="450"/>
      <c r="AJ315" s="240"/>
      <c r="AK315" s="240"/>
      <c r="AL315" s="240"/>
      <c r="AM315" s="240"/>
      <c r="AN315" s="240"/>
      <c r="AO315" s="240"/>
      <c r="AP315" s="240"/>
      <c r="AQ315" s="240"/>
      <c r="AR315" s="240"/>
      <c r="AS315" s="240"/>
      <c r="AT315" s="240"/>
      <c r="AU315" s="240"/>
      <c r="AV315" s="240"/>
      <c r="AW315" s="240"/>
      <c r="AX315" s="461"/>
      <c r="AY315" s="450"/>
      <c r="AZ315" s="240"/>
      <c r="BA315" s="240"/>
      <c r="BB315" s="240"/>
      <c r="BC315" s="240"/>
      <c r="BD315" s="240"/>
      <c r="BE315" s="240"/>
      <c r="BF315" s="240"/>
      <c r="BG315" s="240"/>
      <c r="BH315" s="240"/>
      <c r="BI315" s="240"/>
      <c r="BJ315" s="240"/>
      <c r="BK315" s="240"/>
      <c r="BL315" s="240"/>
      <c r="BM315" s="240"/>
      <c r="BN315" s="461"/>
    </row>
    <row r="316" spans="1:67" outlineLevel="2">
      <c r="B316" s="50" t="str">
        <f>$B$205&amp;": Ewe Lambs"</f>
        <v>Late: Ewe Lambs</v>
      </c>
      <c r="C316" s="58">
        <f t="shared" si="265"/>
        <v>0</v>
      </c>
      <c r="D316" s="58">
        <f t="shared" si="266"/>
        <v>0</v>
      </c>
      <c r="E316" s="58">
        <f t="shared" si="267"/>
        <v>0</v>
      </c>
      <c r="F316" s="58">
        <f t="shared" si="268"/>
        <v>0</v>
      </c>
      <c r="G316" s="58">
        <f t="shared" si="269"/>
        <v>0</v>
      </c>
      <c r="H316" s="58">
        <f t="shared" si="270"/>
        <v>0</v>
      </c>
      <c r="I316" s="58">
        <f t="shared" si="271"/>
        <v>0</v>
      </c>
      <c r="J316" s="58">
        <f t="shared" si="272"/>
        <v>0</v>
      </c>
      <c r="K316" s="58">
        <f t="shared" si="273"/>
        <v>0</v>
      </c>
      <c r="L316" s="58">
        <f t="shared" si="274"/>
        <v>0</v>
      </c>
      <c r="M316" s="58">
        <f t="shared" si="275"/>
        <v>0</v>
      </c>
      <c r="N316" s="58">
        <f t="shared" si="276"/>
        <v>0</v>
      </c>
      <c r="O316" s="58">
        <f t="shared" si="277"/>
        <v>0</v>
      </c>
      <c r="P316" s="58">
        <f t="shared" si="278"/>
        <v>0</v>
      </c>
      <c r="Q316" s="58">
        <f t="shared" si="279"/>
        <v>0</v>
      </c>
      <c r="R316" s="437">
        <f t="shared" si="280"/>
        <v>0</v>
      </c>
      <c r="S316" s="448"/>
      <c r="T316" s="243"/>
      <c r="U316" s="243"/>
      <c r="V316" s="243"/>
      <c r="W316" s="243"/>
      <c r="X316" s="243"/>
      <c r="Y316" s="243"/>
      <c r="Z316" s="243"/>
      <c r="AA316" s="243"/>
      <c r="AB316" s="243"/>
      <c r="AC316" s="243"/>
      <c r="AD316" s="243"/>
      <c r="AE316" s="243"/>
      <c r="AF316" s="243"/>
      <c r="AG316" s="243"/>
      <c r="AH316" s="459"/>
      <c r="AI316" s="448"/>
      <c r="AJ316" s="243"/>
      <c r="AK316" s="243"/>
      <c r="AL316" s="243"/>
      <c r="AM316" s="243"/>
      <c r="AN316" s="243"/>
      <c r="AO316" s="243"/>
      <c r="AP316" s="243"/>
      <c r="AQ316" s="243"/>
      <c r="AR316" s="243"/>
      <c r="AS316" s="243"/>
      <c r="AT316" s="243"/>
      <c r="AU316" s="243"/>
      <c r="AV316" s="243"/>
      <c r="AW316" s="243"/>
      <c r="AX316" s="459"/>
      <c r="AY316" s="448"/>
      <c r="AZ316" s="243"/>
      <c r="BA316" s="243"/>
      <c r="BB316" s="243"/>
      <c r="BC316" s="243"/>
      <c r="BD316" s="243"/>
      <c r="BE316" s="243"/>
      <c r="BF316" s="243"/>
      <c r="BG316" s="243"/>
      <c r="BH316" s="243"/>
      <c r="BI316" s="243"/>
      <c r="BJ316" s="243"/>
      <c r="BK316" s="243"/>
      <c r="BL316" s="243"/>
      <c r="BM316" s="243"/>
      <c r="BN316" s="459"/>
      <c r="BO316" s="31"/>
    </row>
    <row r="317" spans="1:67" outlineLevel="2">
      <c r="B317" s="51" t="s">
        <v>1114</v>
      </c>
      <c r="C317" s="242">
        <f t="shared" si="265"/>
        <v>0</v>
      </c>
      <c r="D317" s="242">
        <f t="shared" si="266"/>
        <v>0</v>
      </c>
      <c r="E317" s="242">
        <f t="shared" si="267"/>
        <v>0</v>
      </c>
      <c r="F317" s="242">
        <f t="shared" si="268"/>
        <v>0</v>
      </c>
      <c r="G317" s="242">
        <f t="shared" si="269"/>
        <v>0</v>
      </c>
      <c r="H317" s="242">
        <f t="shared" si="270"/>
        <v>0</v>
      </c>
      <c r="I317" s="242">
        <f t="shared" si="271"/>
        <v>0</v>
      </c>
      <c r="J317" s="242">
        <f t="shared" si="272"/>
        <v>0</v>
      </c>
      <c r="K317" s="242">
        <f t="shared" si="273"/>
        <v>0</v>
      </c>
      <c r="L317" s="242">
        <f t="shared" si="274"/>
        <v>0</v>
      </c>
      <c r="M317" s="242">
        <f t="shared" si="275"/>
        <v>0</v>
      </c>
      <c r="N317" s="242">
        <f t="shared" si="276"/>
        <v>0</v>
      </c>
      <c r="O317" s="242">
        <f t="shared" si="277"/>
        <v>0</v>
      </c>
      <c r="P317" s="242">
        <f t="shared" si="278"/>
        <v>0</v>
      </c>
      <c r="Q317" s="242">
        <f t="shared" si="279"/>
        <v>0</v>
      </c>
      <c r="R317" s="438">
        <f t="shared" si="280"/>
        <v>0</v>
      </c>
      <c r="S317" s="449"/>
      <c r="T317" s="241"/>
      <c r="U317" s="241"/>
      <c r="V317" s="241"/>
      <c r="W317" s="241"/>
      <c r="X317" s="241"/>
      <c r="Y317" s="241"/>
      <c r="Z317" s="241"/>
      <c r="AA317" s="241"/>
      <c r="AB317" s="241"/>
      <c r="AC317" s="241"/>
      <c r="AD317" s="241"/>
      <c r="AE317" s="241"/>
      <c r="AF317" s="241"/>
      <c r="AG317" s="241"/>
      <c r="AH317" s="460"/>
      <c r="AI317" s="449"/>
      <c r="AJ317" s="241"/>
      <c r="AK317" s="241"/>
      <c r="AL317" s="241"/>
      <c r="AM317" s="241"/>
      <c r="AN317" s="241"/>
      <c r="AO317" s="241"/>
      <c r="AP317" s="241"/>
      <c r="AQ317" s="241"/>
      <c r="AR317" s="241"/>
      <c r="AS317" s="241"/>
      <c r="AT317" s="241"/>
      <c r="AU317" s="241"/>
      <c r="AV317" s="241"/>
      <c r="AW317" s="241"/>
      <c r="AX317" s="460"/>
      <c r="AY317" s="449"/>
      <c r="AZ317" s="241"/>
      <c r="BA317" s="241"/>
      <c r="BB317" s="241"/>
      <c r="BC317" s="241"/>
      <c r="BD317" s="241"/>
      <c r="BE317" s="241"/>
      <c r="BF317" s="241"/>
      <c r="BG317" s="241"/>
      <c r="BH317" s="241"/>
      <c r="BI317" s="241"/>
      <c r="BJ317" s="241"/>
      <c r="BK317" s="241"/>
      <c r="BL317" s="241"/>
      <c r="BM317" s="241"/>
      <c r="BN317" s="460"/>
    </row>
    <row r="318" spans="1:67" outlineLevel="2">
      <c r="B318" s="52" t="s">
        <v>1115</v>
      </c>
      <c r="C318" s="59">
        <f t="shared" si="265"/>
        <v>0</v>
      </c>
      <c r="D318" s="59">
        <f t="shared" si="266"/>
        <v>0</v>
      </c>
      <c r="E318" s="59">
        <f t="shared" si="267"/>
        <v>0</v>
      </c>
      <c r="F318" s="59">
        <f t="shared" si="268"/>
        <v>0</v>
      </c>
      <c r="G318" s="59">
        <f t="shared" si="269"/>
        <v>0</v>
      </c>
      <c r="H318" s="59">
        <f t="shared" si="270"/>
        <v>0</v>
      </c>
      <c r="I318" s="59">
        <f t="shared" si="271"/>
        <v>0</v>
      </c>
      <c r="J318" s="59">
        <f t="shared" si="272"/>
        <v>0</v>
      </c>
      <c r="K318" s="59">
        <f t="shared" si="273"/>
        <v>0</v>
      </c>
      <c r="L318" s="59">
        <f t="shared" si="274"/>
        <v>0</v>
      </c>
      <c r="M318" s="59">
        <f t="shared" si="275"/>
        <v>0</v>
      </c>
      <c r="N318" s="59">
        <f t="shared" si="276"/>
        <v>0</v>
      </c>
      <c r="O318" s="59">
        <f t="shared" si="277"/>
        <v>0</v>
      </c>
      <c r="P318" s="59">
        <f t="shared" si="278"/>
        <v>0</v>
      </c>
      <c r="Q318" s="59">
        <f t="shared" si="279"/>
        <v>0</v>
      </c>
      <c r="R318" s="439">
        <f t="shared" si="280"/>
        <v>0</v>
      </c>
      <c r="S318" s="450"/>
      <c r="T318" s="240"/>
      <c r="U318" s="240"/>
      <c r="V318" s="240"/>
      <c r="W318" s="240"/>
      <c r="X318" s="240"/>
      <c r="Y318" s="240"/>
      <c r="Z318" s="240"/>
      <c r="AA318" s="240"/>
      <c r="AB318" s="240"/>
      <c r="AC318" s="240"/>
      <c r="AD318" s="240"/>
      <c r="AE318" s="240"/>
      <c r="AF318" s="240"/>
      <c r="AG318" s="240"/>
      <c r="AH318" s="461"/>
      <c r="AI318" s="450"/>
      <c r="AJ318" s="240"/>
      <c r="AK318" s="240"/>
      <c r="AL318" s="240"/>
      <c r="AM318" s="240"/>
      <c r="AN318" s="240"/>
      <c r="AO318" s="240"/>
      <c r="AP318" s="240"/>
      <c r="AQ318" s="240"/>
      <c r="AR318" s="240"/>
      <c r="AS318" s="240"/>
      <c r="AT318" s="240"/>
      <c r="AU318" s="240"/>
      <c r="AV318" s="240"/>
      <c r="AW318" s="240"/>
      <c r="AX318" s="461"/>
      <c r="AY318" s="450"/>
      <c r="AZ318" s="240"/>
      <c r="BA318" s="240"/>
      <c r="BB318" s="240"/>
      <c r="BC318" s="240"/>
      <c r="BD318" s="240"/>
      <c r="BE318" s="240"/>
      <c r="BF318" s="240"/>
      <c r="BG318" s="240"/>
      <c r="BH318" s="240"/>
      <c r="BI318" s="240"/>
      <c r="BJ318" s="240"/>
      <c r="BK318" s="240"/>
      <c r="BL318" s="240"/>
      <c r="BM318" s="240"/>
      <c r="BN318" s="461"/>
    </row>
    <row r="319" spans="1:67" outlineLevel="2">
      <c r="B319" s="50" t="str">
        <f>$B$206&amp;": Ewe Lambs"</f>
        <v>V. Late: Ewe Lambs</v>
      </c>
      <c r="C319" s="58">
        <f t="shared" ref="C319:C321" si="281">CHOOSE(d.Region,S319,AI319,AY319)</f>
        <v>0</v>
      </c>
      <c r="D319" s="58">
        <f t="shared" ref="D319:D321" si="282">CHOOSE(d.Region,T319,AJ319,AZ319)</f>
        <v>0</v>
      </c>
      <c r="E319" s="58">
        <f t="shared" ref="E319:E321" si="283">CHOOSE(d.Region,U319,AK319,BA319)</f>
        <v>0</v>
      </c>
      <c r="F319" s="58">
        <f t="shared" ref="F319:F321" si="284">CHOOSE(d.Region,V319,AL319,BB319)</f>
        <v>0</v>
      </c>
      <c r="G319" s="58">
        <f t="shared" ref="G319:G321" si="285">CHOOSE(d.Region,W319,AM319,BC319)</f>
        <v>0</v>
      </c>
      <c r="H319" s="58">
        <f t="shared" ref="H319:H321" si="286">CHOOSE(d.Region,X319,AN319,BD319)</f>
        <v>0</v>
      </c>
      <c r="I319" s="58">
        <f t="shared" ref="I319:I321" si="287">CHOOSE(d.Region,Y319,AO319,BE319)</f>
        <v>0</v>
      </c>
      <c r="J319" s="58">
        <f t="shared" ref="J319:J321" si="288">CHOOSE(d.Region,Z319,AP319,BF319)</f>
        <v>0</v>
      </c>
      <c r="K319" s="58">
        <f t="shared" ref="K319:K321" si="289">CHOOSE(d.Region,AA319,AQ319,BG319)</f>
        <v>0</v>
      </c>
      <c r="L319" s="58">
        <f t="shared" ref="L319:L321" si="290">CHOOSE(d.Region,AB319,AR319,BH319)</f>
        <v>0</v>
      </c>
      <c r="M319" s="58">
        <f t="shared" ref="M319:M321" si="291">CHOOSE(d.Region,AC319,AS319,BI319)</f>
        <v>0</v>
      </c>
      <c r="N319" s="58">
        <f t="shared" ref="N319:N321" si="292">CHOOSE(d.Region,AD319,AT319,BJ319)</f>
        <v>0</v>
      </c>
      <c r="O319" s="58">
        <f t="shared" ref="O319:O321" si="293">CHOOSE(d.Region,AE319,AU319,BK319)</f>
        <v>0</v>
      </c>
      <c r="P319" s="58">
        <f t="shared" ref="P319:P321" si="294">CHOOSE(d.Region,AF319,AV319,BL319)</f>
        <v>0</v>
      </c>
      <c r="Q319" s="58">
        <f t="shared" ref="Q319:Q321" si="295">CHOOSE(d.Region,AG319,AW319,BM319)</f>
        <v>0</v>
      </c>
      <c r="R319" s="437">
        <f t="shared" ref="R319:R321" si="296">CHOOSE(d.Region,AH319,AX319,BN319)</f>
        <v>0</v>
      </c>
      <c r="S319" s="448"/>
      <c r="T319" s="243"/>
      <c r="U319" s="243"/>
      <c r="V319" s="243"/>
      <c r="W319" s="243"/>
      <c r="X319" s="243"/>
      <c r="Y319" s="243"/>
      <c r="Z319" s="243"/>
      <c r="AA319" s="243"/>
      <c r="AB319" s="243"/>
      <c r="AC319" s="243"/>
      <c r="AD319" s="243"/>
      <c r="AE319" s="243"/>
      <c r="AF319" s="243"/>
      <c r="AG319" s="243"/>
      <c r="AH319" s="459"/>
      <c r="AI319" s="448"/>
      <c r="AJ319" s="243"/>
      <c r="AK319" s="243"/>
      <c r="AL319" s="243"/>
      <c r="AM319" s="243"/>
      <c r="AN319" s="243"/>
      <c r="AO319" s="243"/>
      <c r="AP319" s="243"/>
      <c r="AQ319" s="243"/>
      <c r="AR319" s="243"/>
      <c r="AS319" s="243"/>
      <c r="AT319" s="243"/>
      <c r="AU319" s="243"/>
      <c r="AV319" s="243"/>
      <c r="AW319" s="243"/>
      <c r="AX319" s="459"/>
      <c r="AY319" s="448"/>
      <c r="AZ319" s="243"/>
      <c r="BA319" s="243"/>
      <c r="BB319" s="243"/>
      <c r="BC319" s="243"/>
      <c r="BD319" s="243"/>
      <c r="BE319" s="243"/>
      <c r="BF319" s="243"/>
      <c r="BG319" s="243"/>
      <c r="BH319" s="243"/>
      <c r="BI319" s="243"/>
      <c r="BJ319" s="243"/>
      <c r="BK319" s="243"/>
      <c r="BL319" s="243"/>
      <c r="BM319" s="243"/>
      <c r="BN319" s="459"/>
      <c r="BO319" s="31"/>
    </row>
    <row r="320" spans="1:67" outlineLevel="2">
      <c r="B320" s="51" t="s">
        <v>1114</v>
      </c>
      <c r="C320" s="242">
        <f t="shared" si="281"/>
        <v>0</v>
      </c>
      <c r="D320" s="242">
        <f t="shared" si="282"/>
        <v>0</v>
      </c>
      <c r="E320" s="242">
        <f t="shared" si="283"/>
        <v>0</v>
      </c>
      <c r="F320" s="242">
        <f t="shared" si="284"/>
        <v>0</v>
      </c>
      <c r="G320" s="242">
        <f t="shared" si="285"/>
        <v>0</v>
      </c>
      <c r="H320" s="242">
        <f t="shared" si="286"/>
        <v>0</v>
      </c>
      <c r="I320" s="242">
        <f t="shared" si="287"/>
        <v>0</v>
      </c>
      <c r="J320" s="242">
        <f t="shared" si="288"/>
        <v>0</v>
      </c>
      <c r="K320" s="242">
        <f t="shared" si="289"/>
        <v>0</v>
      </c>
      <c r="L320" s="242">
        <f t="shared" si="290"/>
        <v>0</v>
      </c>
      <c r="M320" s="242">
        <f t="shared" si="291"/>
        <v>0</v>
      </c>
      <c r="N320" s="242">
        <f t="shared" si="292"/>
        <v>0</v>
      </c>
      <c r="O320" s="242">
        <f t="shared" si="293"/>
        <v>0</v>
      </c>
      <c r="P320" s="242">
        <f t="shared" si="294"/>
        <v>0</v>
      </c>
      <c r="Q320" s="242">
        <f t="shared" si="295"/>
        <v>0</v>
      </c>
      <c r="R320" s="438">
        <f t="shared" si="296"/>
        <v>0</v>
      </c>
      <c r="S320" s="449"/>
      <c r="T320" s="241"/>
      <c r="U320" s="241"/>
      <c r="V320" s="241"/>
      <c r="W320" s="241"/>
      <c r="X320" s="241"/>
      <c r="Y320" s="241"/>
      <c r="Z320" s="241"/>
      <c r="AA320" s="241"/>
      <c r="AB320" s="241"/>
      <c r="AC320" s="241"/>
      <c r="AD320" s="241"/>
      <c r="AE320" s="241"/>
      <c r="AF320" s="241"/>
      <c r="AG320" s="241"/>
      <c r="AH320" s="460"/>
      <c r="AI320" s="449"/>
      <c r="AJ320" s="241"/>
      <c r="AK320" s="241"/>
      <c r="AL320" s="241"/>
      <c r="AM320" s="241"/>
      <c r="AN320" s="241"/>
      <c r="AO320" s="241"/>
      <c r="AP320" s="241"/>
      <c r="AQ320" s="241"/>
      <c r="AR320" s="241"/>
      <c r="AS320" s="241"/>
      <c r="AT320" s="241"/>
      <c r="AU320" s="241"/>
      <c r="AV320" s="241"/>
      <c r="AW320" s="241"/>
      <c r="AX320" s="460"/>
      <c r="AY320" s="449"/>
      <c r="AZ320" s="241"/>
      <c r="BA320" s="241"/>
      <c r="BB320" s="241"/>
      <c r="BC320" s="241"/>
      <c r="BD320" s="241"/>
      <c r="BE320" s="241"/>
      <c r="BF320" s="241"/>
      <c r="BG320" s="241"/>
      <c r="BH320" s="241"/>
      <c r="BI320" s="241"/>
      <c r="BJ320" s="241"/>
      <c r="BK320" s="241"/>
      <c r="BL320" s="241"/>
      <c r="BM320" s="241"/>
      <c r="BN320" s="460"/>
    </row>
    <row r="321" spans="2:67" outlineLevel="2">
      <c r="B321" s="52" t="s">
        <v>1115</v>
      </c>
      <c r="C321" s="59">
        <f t="shared" si="281"/>
        <v>0</v>
      </c>
      <c r="D321" s="59">
        <f t="shared" si="282"/>
        <v>0</v>
      </c>
      <c r="E321" s="59">
        <f t="shared" si="283"/>
        <v>0</v>
      </c>
      <c r="F321" s="59">
        <f t="shared" si="284"/>
        <v>0</v>
      </c>
      <c r="G321" s="59">
        <f t="shared" si="285"/>
        <v>0</v>
      </c>
      <c r="H321" s="59">
        <f t="shared" si="286"/>
        <v>0</v>
      </c>
      <c r="I321" s="59">
        <f t="shared" si="287"/>
        <v>0</v>
      </c>
      <c r="J321" s="59">
        <f t="shared" si="288"/>
        <v>0</v>
      </c>
      <c r="K321" s="59">
        <f t="shared" si="289"/>
        <v>0</v>
      </c>
      <c r="L321" s="59">
        <f t="shared" si="290"/>
        <v>0</v>
      </c>
      <c r="M321" s="59">
        <f t="shared" si="291"/>
        <v>0</v>
      </c>
      <c r="N321" s="59">
        <f t="shared" si="292"/>
        <v>0</v>
      </c>
      <c r="O321" s="59">
        <f t="shared" si="293"/>
        <v>0</v>
      </c>
      <c r="P321" s="59">
        <f t="shared" si="294"/>
        <v>0</v>
      </c>
      <c r="Q321" s="59">
        <f t="shared" si="295"/>
        <v>0</v>
      </c>
      <c r="R321" s="439">
        <f t="shared" si="296"/>
        <v>0</v>
      </c>
      <c r="S321" s="450"/>
      <c r="T321" s="240"/>
      <c r="U321" s="240"/>
      <c r="V321" s="240"/>
      <c r="W321" s="240"/>
      <c r="X321" s="240"/>
      <c r="Y321" s="240"/>
      <c r="Z321" s="240"/>
      <c r="AA321" s="240"/>
      <c r="AB321" s="240"/>
      <c r="AC321" s="240"/>
      <c r="AD321" s="240"/>
      <c r="AE321" s="240"/>
      <c r="AF321" s="240"/>
      <c r="AG321" s="240"/>
      <c r="AH321" s="461"/>
      <c r="AI321" s="450"/>
      <c r="AJ321" s="240"/>
      <c r="AK321" s="240"/>
      <c r="AL321" s="240"/>
      <c r="AM321" s="240"/>
      <c r="AN321" s="240"/>
      <c r="AO321" s="240"/>
      <c r="AP321" s="240"/>
      <c r="AQ321" s="240"/>
      <c r="AR321" s="240"/>
      <c r="AS321" s="240"/>
      <c r="AT321" s="240"/>
      <c r="AU321" s="240"/>
      <c r="AV321" s="240"/>
      <c r="AW321" s="240"/>
      <c r="AX321" s="461"/>
      <c r="AY321" s="450"/>
      <c r="AZ321" s="240"/>
      <c r="BA321" s="240"/>
      <c r="BB321" s="240"/>
      <c r="BC321" s="240"/>
      <c r="BD321" s="240"/>
      <c r="BE321" s="240"/>
      <c r="BF321" s="240"/>
      <c r="BG321" s="240"/>
      <c r="BH321" s="240"/>
      <c r="BI321" s="240"/>
      <c r="BJ321" s="240"/>
      <c r="BK321" s="240"/>
      <c r="BL321" s="240"/>
      <c r="BM321" s="240"/>
      <c r="BN321" s="461"/>
    </row>
    <row r="322" spans="2:67" outlineLevel="2">
      <c r="B322" s="50" t="str">
        <f>$B$207&amp;": Ewe Lambs"</f>
        <v>7mo with 0% mated: Ewe Lambs</v>
      </c>
      <c r="C322" s="58">
        <f t="shared" si="265"/>
        <v>0</v>
      </c>
      <c r="D322" s="58">
        <f t="shared" si="266"/>
        <v>0</v>
      </c>
      <c r="E322" s="58">
        <f t="shared" si="267"/>
        <v>0</v>
      </c>
      <c r="F322" s="58">
        <f t="shared" si="268"/>
        <v>0</v>
      </c>
      <c r="G322" s="58">
        <f t="shared" si="269"/>
        <v>0</v>
      </c>
      <c r="H322" s="58">
        <f t="shared" si="270"/>
        <v>0</v>
      </c>
      <c r="I322" s="58">
        <f t="shared" si="271"/>
        <v>0</v>
      </c>
      <c r="J322" s="58">
        <f t="shared" si="272"/>
        <v>0</v>
      </c>
      <c r="K322" s="58">
        <f t="shared" si="273"/>
        <v>0</v>
      </c>
      <c r="L322" s="58">
        <f t="shared" si="274"/>
        <v>0</v>
      </c>
      <c r="M322" s="58">
        <f t="shared" si="275"/>
        <v>0</v>
      </c>
      <c r="N322" s="58">
        <f t="shared" si="276"/>
        <v>0</v>
      </c>
      <c r="O322" s="58">
        <f t="shared" si="277"/>
        <v>0</v>
      </c>
      <c r="P322" s="58">
        <f t="shared" si="278"/>
        <v>0</v>
      </c>
      <c r="Q322" s="58">
        <f t="shared" si="279"/>
        <v>0</v>
      </c>
      <c r="R322" s="437">
        <f t="shared" si="280"/>
        <v>0</v>
      </c>
      <c r="S322" s="353">
        <f>S307</f>
        <v>0</v>
      </c>
      <c r="T322" s="353">
        <f t="shared" ref="T322:BN322" si="297">T307</f>
        <v>0</v>
      </c>
      <c r="U322" s="353">
        <f t="shared" si="297"/>
        <v>0</v>
      </c>
      <c r="V322" s="353">
        <f t="shared" si="297"/>
        <v>0</v>
      </c>
      <c r="W322" s="353">
        <f t="shared" si="297"/>
        <v>0</v>
      </c>
      <c r="X322" s="353">
        <f t="shared" si="297"/>
        <v>0</v>
      </c>
      <c r="Y322" s="353">
        <f t="shared" si="297"/>
        <v>0</v>
      </c>
      <c r="Z322" s="353">
        <f t="shared" si="297"/>
        <v>0</v>
      </c>
      <c r="AA322" s="353">
        <f t="shared" si="297"/>
        <v>0</v>
      </c>
      <c r="AB322" s="353">
        <f t="shared" si="297"/>
        <v>0</v>
      </c>
      <c r="AC322" s="353">
        <f t="shared" si="297"/>
        <v>0</v>
      </c>
      <c r="AD322" s="353">
        <f t="shared" si="297"/>
        <v>0</v>
      </c>
      <c r="AE322" s="353">
        <f t="shared" si="297"/>
        <v>0</v>
      </c>
      <c r="AF322" s="353">
        <f t="shared" si="297"/>
        <v>0</v>
      </c>
      <c r="AG322" s="353">
        <f t="shared" si="297"/>
        <v>0</v>
      </c>
      <c r="AH322" s="353">
        <f t="shared" si="297"/>
        <v>0</v>
      </c>
      <c r="AI322" s="353">
        <f t="shared" si="297"/>
        <v>0</v>
      </c>
      <c r="AJ322" s="353">
        <f t="shared" si="297"/>
        <v>0</v>
      </c>
      <c r="AK322" s="353">
        <f t="shared" si="297"/>
        <v>0</v>
      </c>
      <c r="AL322" s="353">
        <f t="shared" si="297"/>
        <v>0</v>
      </c>
      <c r="AM322" s="353">
        <f t="shared" si="297"/>
        <v>0</v>
      </c>
      <c r="AN322" s="353">
        <f t="shared" si="297"/>
        <v>0</v>
      </c>
      <c r="AO322" s="353">
        <f t="shared" si="297"/>
        <v>0</v>
      </c>
      <c r="AP322" s="353">
        <f t="shared" si="297"/>
        <v>0</v>
      </c>
      <c r="AQ322" s="353">
        <f t="shared" si="297"/>
        <v>0</v>
      </c>
      <c r="AR322" s="353">
        <f t="shared" si="297"/>
        <v>0</v>
      </c>
      <c r="AS322" s="353">
        <f t="shared" si="297"/>
        <v>0</v>
      </c>
      <c r="AT322" s="353">
        <f t="shared" si="297"/>
        <v>0</v>
      </c>
      <c r="AU322" s="353">
        <f t="shared" si="297"/>
        <v>0</v>
      </c>
      <c r="AV322" s="353">
        <f t="shared" si="297"/>
        <v>0</v>
      </c>
      <c r="AW322" s="353">
        <f t="shared" si="297"/>
        <v>0</v>
      </c>
      <c r="AX322" s="353">
        <f t="shared" si="297"/>
        <v>0</v>
      </c>
      <c r="AY322" s="353">
        <f t="shared" si="297"/>
        <v>0</v>
      </c>
      <c r="AZ322" s="353">
        <f t="shared" si="297"/>
        <v>0</v>
      </c>
      <c r="BA322" s="353">
        <f t="shared" si="297"/>
        <v>0</v>
      </c>
      <c r="BB322" s="353">
        <f t="shared" si="297"/>
        <v>0</v>
      </c>
      <c r="BC322" s="353">
        <f t="shared" si="297"/>
        <v>0</v>
      </c>
      <c r="BD322" s="353">
        <f t="shared" si="297"/>
        <v>0</v>
      </c>
      <c r="BE322" s="353">
        <f t="shared" si="297"/>
        <v>0</v>
      </c>
      <c r="BF322" s="353">
        <f t="shared" si="297"/>
        <v>0</v>
      </c>
      <c r="BG322" s="353">
        <f t="shared" si="297"/>
        <v>0</v>
      </c>
      <c r="BH322" s="353">
        <f t="shared" si="297"/>
        <v>0</v>
      </c>
      <c r="BI322" s="353">
        <f t="shared" si="297"/>
        <v>0</v>
      </c>
      <c r="BJ322" s="353">
        <f t="shared" si="297"/>
        <v>0</v>
      </c>
      <c r="BK322" s="353">
        <f t="shared" si="297"/>
        <v>0</v>
      </c>
      <c r="BL322" s="353">
        <f t="shared" si="297"/>
        <v>0</v>
      </c>
      <c r="BM322" s="353">
        <f t="shared" si="297"/>
        <v>0</v>
      </c>
      <c r="BN322" s="353">
        <f t="shared" si="297"/>
        <v>0</v>
      </c>
      <c r="BO322" s="31"/>
    </row>
    <row r="323" spans="2:67" outlineLevel="2">
      <c r="B323" s="51" t="s">
        <v>1114</v>
      </c>
      <c r="C323" s="242">
        <f t="shared" si="265"/>
        <v>0</v>
      </c>
      <c r="D323" s="242">
        <f t="shared" si="266"/>
        <v>0</v>
      </c>
      <c r="E323" s="242">
        <f t="shared" si="267"/>
        <v>0</v>
      </c>
      <c r="F323" s="242">
        <f t="shared" si="268"/>
        <v>0</v>
      </c>
      <c r="G323" s="242">
        <f t="shared" si="269"/>
        <v>0</v>
      </c>
      <c r="H323" s="242">
        <f t="shared" si="270"/>
        <v>0</v>
      </c>
      <c r="I323" s="242">
        <f t="shared" si="271"/>
        <v>0</v>
      </c>
      <c r="J323" s="242">
        <f t="shared" si="272"/>
        <v>0</v>
      </c>
      <c r="K323" s="242">
        <f t="shared" si="273"/>
        <v>0</v>
      </c>
      <c r="L323" s="242">
        <f t="shared" si="274"/>
        <v>0</v>
      </c>
      <c r="M323" s="242">
        <f t="shared" si="275"/>
        <v>0</v>
      </c>
      <c r="N323" s="242">
        <f t="shared" si="276"/>
        <v>0</v>
      </c>
      <c r="O323" s="242">
        <f t="shared" si="277"/>
        <v>0</v>
      </c>
      <c r="P323" s="242">
        <f t="shared" si="278"/>
        <v>0</v>
      </c>
      <c r="Q323" s="242">
        <f t="shared" si="279"/>
        <v>0</v>
      </c>
      <c r="R323" s="438">
        <f t="shared" si="280"/>
        <v>0</v>
      </c>
      <c r="S323" s="353">
        <f t="shared" ref="S323:BN323" si="298">S308</f>
        <v>0</v>
      </c>
      <c r="T323" s="353">
        <f t="shared" si="298"/>
        <v>0</v>
      </c>
      <c r="U323" s="353">
        <f t="shared" si="298"/>
        <v>0</v>
      </c>
      <c r="V323" s="353">
        <f t="shared" si="298"/>
        <v>0</v>
      </c>
      <c r="W323" s="353">
        <f t="shared" si="298"/>
        <v>0</v>
      </c>
      <c r="X323" s="353">
        <f t="shared" si="298"/>
        <v>0</v>
      </c>
      <c r="Y323" s="353">
        <f t="shared" si="298"/>
        <v>0</v>
      </c>
      <c r="Z323" s="353">
        <f t="shared" si="298"/>
        <v>0</v>
      </c>
      <c r="AA323" s="353">
        <f t="shared" si="298"/>
        <v>0</v>
      </c>
      <c r="AB323" s="353">
        <f t="shared" si="298"/>
        <v>0</v>
      </c>
      <c r="AC323" s="353">
        <f t="shared" si="298"/>
        <v>0</v>
      </c>
      <c r="AD323" s="353">
        <f t="shared" si="298"/>
        <v>0</v>
      </c>
      <c r="AE323" s="353">
        <f t="shared" si="298"/>
        <v>0</v>
      </c>
      <c r="AF323" s="353">
        <f t="shared" si="298"/>
        <v>0</v>
      </c>
      <c r="AG323" s="353">
        <f t="shared" si="298"/>
        <v>0</v>
      </c>
      <c r="AH323" s="353">
        <f t="shared" si="298"/>
        <v>0</v>
      </c>
      <c r="AI323" s="353">
        <f t="shared" si="298"/>
        <v>0</v>
      </c>
      <c r="AJ323" s="353">
        <f t="shared" si="298"/>
        <v>0</v>
      </c>
      <c r="AK323" s="353">
        <f t="shared" si="298"/>
        <v>0</v>
      </c>
      <c r="AL323" s="353">
        <f t="shared" si="298"/>
        <v>0</v>
      </c>
      <c r="AM323" s="353">
        <f t="shared" si="298"/>
        <v>0</v>
      </c>
      <c r="AN323" s="353">
        <f t="shared" si="298"/>
        <v>0</v>
      </c>
      <c r="AO323" s="353">
        <f t="shared" si="298"/>
        <v>0</v>
      </c>
      <c r="AP323" s="353">
        <f t="shared" si="298"/>
        <v>0</v>
      </c>
      <c r="AQ323" s="353">
        <f t="shared" si="298"/>
        <v>0</v>
      </c>
      <c r="AR323" s="353">
        <f t="shared" si="298"/>
        <v>0</v>
      </c>
      <c r="AS323" s="353">
        <f t="shared" si="298"/>
        <v>0</v>
      </c>
      <c r="AT323" s="353">
        <f t="shared" si="298"/>
        <v>0</v>
      </c>
      <c r="AU323" s="353">
        <f t="shared" si="298"/>
        <v>0</v>
      </c>
      <c r="AV323" s="353">
        <f t="shared" si="298"/>
        <v>0</v>
      </c>
      <c r="AW323" s="353">
        <f t="shared" si="298"/>
        <v>0</v>
      </c>
      <c r="AX323" s="353">
        <f t="shared" si="298"/>
        <v>0</v>
      </c>
      <c r="AY323" s="353">
        <f t="shared" si="298"/>
        <v>0</v>
      </c>
      <c r="AZ323" s="353">
        <f t="shared" si="298"/>
        <v>0</v>
      </c>
      <c r="BA323" s="353">
        <f t="shared" si="298"/>
        <v>0</v>
      </c>
      <c r="BB323" s="353">
        <f t="shared" si="298"/>
        <v>0</v>
      </c>
      <c r="BC323" s="353">
        <f t="shared" si="298"/>
        <v>0</v>
      </c>
      <c r="BD323" s="353">
        <f t="shared" si="298"/>
        <v>0</v>
      </c>
      <c r="BE323" s="353">
        <f t="shared" si="298"/>
        <v>0</v>
      </c>
      <c r="BF323" s="353">
        <f t="shared" si="298"/>
        <v>0</v>
      </c>
      <c r="BG323" s="353">
        <f t="shared" si="298"/>
        <v>0</v>
      </c>
      <c r="BH323" s="353">
        <f t="shared" si="298"/>
        <v>0</v>
      </c>
      <c r="BI323" s="353">
        <f t="shared" si="298"/>
        <v>0</v>
      </c>
      <c r="BJ323" s="353">
        <f t="shared" si="298"/>
        <v>0</v>
      </c>
      <c r="BK323" s="353">
        <f t="shared" si="298"/>
        <v>0</v>
      </c>
      <c r="BL323" s="353">
        <f t="shared" si="298"/>
        <v>0</v>
      </c>
      <c r="BM323" s="353">
        <f t="shared" si="298"/>
        <v>0</v>
      </c>
      <c r="BN323" s="353">
        <f t="shared" si="298"/>
        <v>0</v>
      </c>
    </row>
    <row r="324" spans="2:67" outlineLevel="2">
      <c r="B324" s="52" t="s">
        <v>1115</v>
      </c>
      <c r="C324" s="59">
        <f t="shared" si="265"/>
        <v>0</v>
      </c>
      <c r="D324" s="59">
        <f t="shared" si="266"/>
        <v>0</v>
      </c>
      <c r="E324" s="59">
        <f t="shared" si="267"/>
        <v>0</v>
      </c>
      <c r="F324" s="59">
        <f t="shared" si="268"/>
        <v>0</v>
      </c>
      <c r="G324" s="59">
        <f t="shared" si="269"/>
        <v>0</v>
      </c>
      <c r="H324" s="59">
        <f t="shared" si="270"/>
        <v>0</v>
      </c>
      <c r="I324" s="59">
        <f t="shared" si="271"/>
        <v>0</v>
      </c>
      <c r="J324" s="59">
        <f t="shared" si="272"/>
        <v>0</v>
      </c>
      <c r="K324" s="59">
        <f t="shared" si="273"/>
        <v>0</v>
      </c>
      <c r="L324" s="59">
        <f t="shared" si="274"/>
        <v>0</v>
      </c>
      <c r="M324" s="59">
        <f t="shared" si="275"/>
        <v>0</v>
      </c>
      <c r="N324" s="59">
        <f t="shared" si="276"/>
        <v>0</v>
      </c>
      <c r="O324" s="59">
        <f t="shared" si="277"/>
        <v>0</v>
      </c>
      <c r="P324" s="59">
        <f t="shared" si="278"/>
        <v>0</v>
      </c>
      <c r="Q324" s="59">
        <f t="shared" si="279"/>
        <v>0</v>
      </c>
      <c r="R324" s="439">
        <f t="shared" si="280"/>
        <v>0</v>
      </c>
      <c r="S324" s="353">
        <f t="shared" ref="S324:BN324" si="299">S309</f>
        <v>0</v>
      </c>
      <c r="T324" s="353">
        <f t="shared" si="299"/>
        <v>0</v>
      </c>
      <c r="U324" s="353">
        <f t="shared" si="299"/>
        <v>0</v>
      </c>
      <c r="V324" s="353">
        <f t="shared" si="299"/>
        <v>0</v>
      </c>
      <c r="W324" s="353">
        <f t="shared" si="299"/>
        <v>0</v>
      </c>
      <c r="X324" s="353">
        <f t="shared" si="299"/>
        <v>0</v>
      </c>
      <c r="Y324" s="353">
        <f t="shared" si="299"/>
        <v>0</v>
      </c>
      <c r="Z324" s="353">
        <f t="shared" si="299"/>
        <v>0</v>
      </c>
      <c r="AA324" s="353">
        <f t="shared" si="299"/>
        <v>0</v>
      </c>
      <c r="AB324" s="353">
        <f t="shared" si="299"/>
        <v>0</v>
      </c>
      <c r="AC324" s="353">
        <f t="shared" si="299"/>
        <v>0</v>
      </c>
      <c r="AD324" s="353">
        <f t="shared" si="299"/>
        <v>0</v>
      </c>
      <c r="AE324" s="353">
        <f t="shared" si="299"/>
        <v>0</v>
      </c>
      <c r="AF324" s="353">
        <f t="shared" si="299"/>
        <v>0</v>
      </c>
      <c r="AG324" s="353">
        <f t="shared" si="299"/>
        <v>0</v>
      </c>
      <c r="AH324" s="353">
        <f t="shared" si="299"/>
        <v>0</v>
      </c>
      <c r="AI324" s="353">
        <f t="shared" si="299"/>
        <v>0</v>
      </c>
      <c r="AJ324" s="353">
        <f t="shared" si="299"/>
        <v>0</v>
      </c>
      <c r="AK324" s="353">
        <f t="shared" si="299"/>
        <v>0</v>
      </c>
      <c r="AL324" s="353">
        <f t="shared" si="299"/>
        <v>0</v>
      </c>
      <c r="AM324" s="353">
        <f t="shared" si="299"/>
        <v>0</v>
      </c>
      <c r="AN324" s="353">
        <f t="shared" si="299"/>
        <v>0</v>
      </c>
      <c r="AO324" s="353">
        <f t="shared" si="299"/>
        <v>0</v>
      </c>
      <c r="AP324" s="353">
        <f t="shared" si="299"/>
        <v>0</v>
      </c>
      <c r="AQ324" s="353">
        <f t="shared" si="299"/>
        <v>0</v>
      </c>
      <c r="AR324" s="353">
        <f t="shared" si="299"/>
        <v>0</v>
      </c>
      <c r="AS324" s="353">
        <f t="shared" si="299"/>
        <v>0</v>
      </c>
      <c r="AT324" s="353">
        <f t="shared" si="299"/>
        <v>0</v>
      </c>
      <c r="AU324" s="353">
        <f t="shared" si="299"/>
        <v>0</v>
      </c>
      <c r="AV324" s="353">
        <f t="shared" si="299"/>
        <v>0</v>
      </c>
      <c r="AW324" s="353">
        <f t="shared" si="299"/>
        <v>0</v>
      </c>
      <c r="AX324" s="353">
        <f t="shared" si="299"/>
        <v>0</v>
      </c>
      <c r="AY324" s="353">
        <f t="shared" si="299"/>
        <v>0</v>
      </c>
      <c r="AZ324" s="353">
        <f t="shared" si="299"/>
        <v>0</v>
      </c>
      <c r="BA324" s="353">
        <f t="shared" si="299"/>
        <v>0</v>
      </c>
      <c r="BB324" s="353">
        <f t="shared" si="299"/>
        <v>0</v>
      </c>
      <c r="BC324" s="353">
        <f t="shared" si="299"/>
        <v>0</v>
      </c>
      <c r="BD324" s="353">
        <f t="shared" si="299"/>
        <v>0</v>
      </c>
      <c r="BE324" s="353">
        <f t="shared" si="299"/>
        <v>0</v>
      </c>
      <c r="BF324" s="353">
        <f t="shared" si="299"/>
        <v>0</v>
      </c>
      <c r="BG324" s="353">
        <f t="shared" si="299"/>
        <v>0</v>
      </c>
      <c r="BH324" s="353">
        <f t="shared" si="299"/>
        <v>0</v>
      </c>
      <c r="BI324" s="353">
        <f t="shared" si="299"/>
        <v>0</v>
      </c>
      <c r="BJ324" s="353">
        <f t="shared" si="299"/>
        <v>0</v>
      </c>
      <c r="BK324" s="353">
        <f t="shared" si="299"/>
        <v>0</v>
      </c>
      <c r="BL324" s="353">
        <f t="shared" si="299"/>
        <v>0</v>
      </c>
      <c r="BM324" s="353">
        <f t="shared" si="299"/>
        <v>0</v>
      </c>
      <c r="BN324" s="353">
        <f t="shared" si="299"/>
        <v>0</v>
      </c>
    </row>
    <row r="325" spans="2:67" ht="24.75" outlineLevel="1">
      <c r="B325" s="50" t="str">
        <f>"Grazing Intensity 2
"&amp;$B$202&amp;": Ewe Lambs"</f>
        <v>Grazing Intensity 2
Standard (7mo): Ewe Lambs</v>
      </c>
      <c r="C325" s="58">
        <f t="shared" si="265"/>
        <v>0</v>
      </c>
      <c r="D325" s="58">
        <f t="shared" si="266"/>
        <v>0</v>
      </c>
      <c r="E325" s="58">
        <f t="shared" si="267"/>
        <v>0</v>
      </c>
      <c r="F325" s="58">
        <f t="shared" si="268"/>
        <v>0</v>
      </c>
      <c r="G325" s="58">
        <f t="shared" si="269"/>
        <v>0</v>
      </c>
      <c r="H325" s="58">
        <f t="shared" si="270"/>
        <v>0</v>
      </c>
      <c r="I325" s="58">
        <f t="shared" si="271"/>
        <v>0</v>
      </c>
      <c r="J325" s="58">
        <f t="shared" si="272"/>
        <v>0</v>
      </c>
      <c r="K325" s="58">
        <f t="shared" si="273"/>
        <v>0</v>
      </c>
      <c r="L325" s="58">
        <f t="shared" si="274"/>
        <v>0</v>
      </c>
      <c r="M325" s="58">
        <f t="shared" si="275"/>
        <v>0</v>
      </c>
      <c r="N325" s="58">
        <f t="shared" si="276"/>
        <v>0</v>
      </c>
      <c r="O325" s="58">
        <f t="shared" si="277"/>
        <v>0</v>
      </c>
      <c r="P325" s="58">
        <f t="shared" si="278"/>
        <v>0</v>
      </c>
      <c r="Q325" s="58">
        <f t="shared" si="279"/>
        <v>0</v>
      </c>
      <c r="R325" s="437">
        <f t="shared" si="280"/>
        <v>0</v>
      </c>
      <c r="S325" s="448"/>
      <c r="T325" s="243"/>
      <c r="U325" s="243"/>
      <c r="V325" s="243"/>
      <c r="W325" s="243"/>
      <c r="X325" s="243"/>
      <c r="Y325" s="243"/>
      <c r="Z325" s="243"/>
      <c r="AA325" s="243"/>
      <c r="AB325" s="243"/>
      <c r="AC325" s="243"/>
      <c r="AD325" s="243"/>
      <c r="AE325" s="243"/>
      <c r="AF325" s="243"/>
      <c r="AG325" s="243"/>
      <c r="AH325" s="459"/>
      <c r="AI325" s="448"/>
      <c r="AJ325" s="243"/>
      <c r="AK325" s="243"/>
      <c r="AL325" s="243"/>
      <c r="AM325" s="243"/>
      <c r="AN325" s="243"/>
      <c r="AO325" s="243"/>
      <c r="AP325" s="243"/>
      <c r="AQ325" s="243"/>
      <c r="AR325" s="243"/>
      <c r="AS325" s="243"/>
      <c r="AT325" s="243"/>
      <c r="AU325" s="243"/>
      <c r="AV325" s="243"/>
      <c r="AW325" s="243"/>
      <c r="AX325" s="459"/>
      <c r="AY325" s="448"/>
      <c r="AZ325" s="243"/>
      <c r="BA325" s="243"/>
      <c r="BB325" s="243"/>
      <c r="BC325" s="243"/>
      <c r="BD325" s="243"/>
      <c r="BE325" s="243"/>
      <c r="BF325" s="243"/>
      <c r="BG325" s="243"/>
      <c r="BH325" s="243"/>
      <c r="BI325" s="243"/>
      <c r="BJ325" s="243"/>
      <c r="BK325" s="243"/>
      <c r="BL325" s="243"/>
      <c r="BM325" s="243"/>
      <c r="BN325" s="459"/>
      <c r="BO325" s="31"/>
    </row>
    <row r="326" spans="2:67" outlineLevel="1">
      <c r="B326" s="51" t="s">
        <v>1114</v>
      </c>
      <c r="C326" s="242">
        <f t="shared" si="265"/>
        <v>0</v>
      </c>
      <c r="D326" s="242">
        <f t="shared" si="266"/>
        <v>0</v>
      </c>
      <c r="E326" s="242">
        <f t="shared" si="267"/>
        <v>0</v>
      </c>
      <c r="F326" s="242">
        <f t="shared" si="268"/>
        <v>0</v>
      </c>
      <c r="G326" s="242">
        <f t="shared" si="269"/>
        <v>0</v>
      </c>
      <c r="H326" s="242">
        <f t="shared" si="270"/>
        <v>0</v>
      </c>
      <c r="I326" s="242">
        <f t="shared" si="271"/>
        <v>0</v>
      </c>
      <c r="J326" s="242">
        <f t="shared" si="272"/>
        <v>0</v>
      </c>
      <c r="K326" s="242">
        <f t="shared" si="273"/>
        <v>0</v>
      </c>
      <c r="L326" s="242">
        <f t="shared" si="274"/>
        <v>0</v>
      </c>
      <c r="M326" s="242">
        <f t="shared" si="275"/>
        <v>0</v>
      </c>
      <c r="N326" s="242">
        <f t="shared" si="276"/>
        <v>0</v>
      </c>
      <c r="O326" s="242">
        <f t="shared" si="277"/>
        <v>0</v>
      </c>
      <c r="P326" s="242">
        <f t="shared" si="278"/>
        <v>0</v>
      </c>
      <c r="Q326" s="242">
        <f t="shared" si="279"/>
        <v>0</v>
      </c>
      <c r="R326" s="438">
        <f t="shared" si="280"/>
        <v>0</v>
      </c>
      <c r="S326" s="449"/>
      <c r="T326" s="241"/>
      <c r="U326" s="241"/>
      <c r="V326" s="241"/>
      <c r="W326" s="241"/>
      <c r="X326" s="241"/>
      <c r="Y326" s="241"/>
      <c r="Z326" s="241"/>
      <c r="AA326" s="241"/>
      <c r="AB326" s="241"/>
      <c r="AC326" s="241"/>
      <c r="AD326" s="241"/>
      <c r="AE326" s="241"/>
      <c r="AF326" s="241"/>
      <c r="AG326" s="241"/>
      <c r="AH326" s="460"/>
      <c r="AI326" s="449"/>
      <c r="AJ326" s="241"/>
      <c r="AK326" s="241"/>
      <c r="AL326" s="241"/>
      <c r="AM326" s="241"/>
      <c r="AN326" s="241"/>
      <c r="AO326" s="241"/>
      <c r="AP326" s="241"/>
      <c r="AQ326" s="241"/>
      <c r="AR326" s="241"/>
      <c r="AS326" s="241"/>
      <c r="AT326" s="241"/>
      <c r="AU326" s="241"/>
      <c r="AV326" s="241"/>
      <c r="AW326" s="241"/>
      <c r="AX326" s="460"/>
      <c r="AY326" s="449"/>
      <c r="AZ326" s="241"/>
      <c r="BA326" s="241"/>
      <c r="BB326" s="241"/>
      <c r="BC326" s="241"/>
      <c r="BD326" s="241"/>
      <c r="BE326" s="241"/>
      <c r="BF326" s="241"/>
      <c r="BG326" s="241"/>
      <c r="BH326" s="241"/>
      <c r="BI326" s="241"/>
      <c r="BJ326" s="241"/>
      <c r="BK326" s="241"/>
      <c r="BL326" s="241"/>
      <c r="BM326" s="241"/>
      <c r="BN326" s="460"/>
    </row>
    <row r="327" spans="2:67" outlineLevel="1">
      <c r="B327" s="52" t="s">
        <v>1115</v>
      </c>
      <c r="C327" s="59">
        <f t="shared" si="265"/>
        <v>0</v>
      </c>
      <c r="D327" s="59">
        <f t="shared" si="266"/>
        <v>0</v>
      </c>
      <c r="E327" s="59">
        <f t="shared" si="267"/>
        <v>0</v>
      </c>
      <c r="F327" s="59">
        <f t="shared" si="268"/>
        <v>0</v>
      </c>
      <c r="G327" s="59">
        <f t="shared" si="269"/>
        <v>0</v>
      </c>
      <c r="H327" s="59">
        <f t="shared" si="270"/>
        <v>0</v>
      </c>
      <c r="I327" s="59">
        <f t="shared" si="271"/>
        <v>0</v>
      </c>
      <c r="J327" s="59">
        <f t="shared" si="272"/>
        <v>0</v>
      </c>
      <c r="K327" s="59">
        <f t="shared" si="273"/>
        <v>0</v>
      </c>
      <c r="L327" s="59">
        <f t="shared" si="274"/>
        <v>0</v>
      </c>
      <c r="M327" s="59">
        <f t="shared" si="275"/>
        <v>0</v>
      </c>
      <c r="N327" s="59">
        <f t="shared" si="276"/>
        <v>0</v>
      </c>
      <c r="O327" s="59">
        <f t="shared" si="277"/>
        <v>0</v>
      </c>
      <c r="P327" s="59">
        <f t="shared" si="278"/>
        <v>0</v>
      </c>
      <c r="Q327" s="59">
        <f t="shared" si="279"/>
        <v>0</v>
      </c>
      <c r="R327" s="439">
        <f t="shared" si="280"/>
        <v>0</v>
      </c>
      <c r="S327" s="450"/>
      <c r="T327" s="240"/>
      <c r="U327" s="240"/>
      <c r="V327" s="240"/>
      <c r="W327" s="240"/>
      <c r="X327" s="240"/>
      <c r="Y327" s="240"/>
      <c r="Z327" s="240"/>
      <c r="AA327" s="240"/>
      <c r="AB327" s="240"/>
      <c r="AC327" s="240"/>
      <c r="AD327" s="240"/>
      <c r="AE327" s="240"/>
      <c r="AF327" s="240"/>
      <c r="AG327" s="240"/>
      <c r="AH327" s="461"/>
      <c r="AI327" s="450"/>
      <c r="AJ327" s="240"/>
      <c r="AK327" s="240"/>
      <c r="AL327" s="240"/>
      <c r="AM327" s="240"/>
      <c r="AN327" s="240"/>
      <c r="AO327" s="240"/>
      <c r="AP327" s="240"/>
      <c r="AQ327" s="240"/>
      <c r="AR327" s="240"/>
      <c r="AS327" s="240"/>
      <c r="AT327" s="240"/>
      <c r="AU327" s="240"/>
      <c r="AV327" s="240"/>
      <c r="AW327" s="240"/>
      <c r="AX327" s="461"/>
      <c r="AY327" s="450"/>
      <c r="AZ327" s="240"/>
      <c r="BA327" s="240"/>
      <c r="BB327" s="240"/>
      <c r="BC327" s="240"/>
      <c r="BD327" s="240"/>
      <c r="BE327" s="240"/>
      <c r="BF327" s="240"/>
      <c r="BG327" s="240"/>
      <c r="BH327" s="240"/>
      <c r="BI327" s="240"/>
      <c r="BJ327" s="240"/>
      <c r="BK327" s="240"/>
      <c r="BL327" s="240"/>
      <c r="BM327" s="240"/>
      <c r="BN327" s="461"/>
    </row>
    <row r="328" spans="2:67" outlineLevel="1">
      <c r="B328" s="50" t="str">
        <f t="shared" ref="B328" si="300">$B$203&amp;": Ewe Lambs"</f>
        <v>Early: Ewe Lambs</v>
      </c>
      <c r="C328" s="58">
        <f t="shared" si="265"/>
        <v>0</v>
      </c>
      <c r="D328" s="58">
        <f t="shared" si="266"/>
        <v>0</v>
      </c>
      <c r="E328" s="58">
        <f t="shared" si="267"/>
        <v>0</v>
      </c>
      <c r="F328" s="58">
        <f t="shared" si="268"/>
        <v>0</v>
      </c>
      <c r="G328" s="58">
        <f t="shared" si="269"/>
        <v>0</v>
      </c>
      <c r="H328" s="58">
        <f t="shared" si="270"/>
        <v>0</v>
      </c>
      <c r="I328" s="58">
        <f t="shared" si="271"/>
        <v>0</v>
      </c>
      <c r="J328" s="58">
        <f t="shared" si="272"/>
        <v>0</v>
      </c>
      <c r="K328" s="58">
        <f t="shared" si="273"/>
        <v>0</v>
      </c>
      <c r="L328" s="58">
        <f t="shared" si="274"/>
        <v>0</v>
      </c>
      <c r="M328" s="58">
        <f t="shared" si="275"/>
        <v>0</v>
      </c>
      <c r="N328" s="58">
        <f t="shared" si="276"/>
        <v>0</v>
      </c>
      <c r="O328" s="58">
        <f t="shared" si="277"/>
        <v>0</v>
      </c>
      <c r="P328" s="58">
        <f t="shared" si="278"/>
        <v>0</v>
      </c>
      <c r="Q328" s="58">
        <f t="shared" si="279"/>
        <v>0</v>
      </c>
      <c r="R328" s="437">
        <f t="shared" si="280"/>
        <v>0</v>
      </c>
      <c r="S328" s="448"/>
      <c r="T328" s="243"/>
      <c r="U328" s="243"/>
      <c r="V328" s="243"/>
      <c r="W328" s="243"/>
      <c r="X328" s="243"/>
      <c r="Y328" s="243"/>
      <c r="Z328" s="243"/>
      <c r="AA328" s="243"/>
      <c r="AB328" s="243"/>
      <c r="AC328" s="243"/>
      <c r="AD328" s="243"/>
      <c r="AE328" s="243"/>
      <c r="AF328" s="243"/>
      <c r="AG328" s="243"/>
      <c r="AH328" s="459"/>
      <c r="AI328" s="448"/>
      <c r="AJ328" s="243"/>
      <c r="AK328" s="243"/>
      <c r="AL328" s="243"/>
      <c r="AM328" s="243"/>
      <c r="AN328" s="243"/>
      <c r="AO328" s="243"/>
      <c r="AP328" s="243"/>
      <c r="AQ328" s="243"/>
      <c r="AR328" s="243"/>
      <c r="AS328" s="243"/>
      <c r="AT328" s="243"/>
      <c r="AU328" s="243"/>
      <c r="AV328" s="243"/>
      <c r="AW328" s="243"/>
      <c r="AX328" s="459"/>
      <c r="AY328" s="448"/>
      <c r="AZ328" s="243"/>
      <c r="BA328" s="243"/>
      <c r="BB328" s="243"/>
      <c r="BC328" s="243"/>
      <c r="BD328" s="243"/>
      <c r="BE328" s="243"/>
      <c r="BF328" s="243"/>
      <c r="BG328" s="243"/>
      <c r="BH328" s="243"/>
      <c r="BI328" s="243"/>
      <c r="BJ328" s="243"/>
      <c r="BK328" s="243"/>
      <c r="BL328" s="243"/>
      <c r="BM328" s="243"/>
      <c r="BN328" s="459"/>
      <c r="BO328" s="31"/>
    </row>
    <row r="329" spans="2:67" outlineLevel="1">
      <c r="B329" s="51" t="s">
        <v>1114</v>
      </c>
      <c r="C329" s="242">
        <f t="shared" si="265"/>
        <v>0</v>
      </c>
      <c r="D329" s="242">
        <f t="shared" si="266"/>
        <v>0</v>
      </c>
      <c r="E329" s="242">
        <f t="shared" si="267"/>
        <v>0</v>
      </c>
      <c r="F329" s="242">
        <f t="shared" si="268"/>
        <v>0</v>
      </c>
      <c r="G329" s="242">
        <f t="shared" si="269"/>
        <v>0</v>
      </c>
      <c r="H329" s="242">
        <f t="shared" si="270"/>
        <v>0</v>
      </c>
      <c r="I329" s="242">
        <f t="shared" si="271"/>
        <v>0</v>
      </c>
      <c r="J329" s="242">
        <f t="shared" si="272"/>
        <v>0</v>
      </c>
      <c r="K329" s="242">
        <f t="shared" si="273"/>
        <v>0</v>
      </c>
      <c r="L329" s="242">
        <f t="shared" si="274"/>
        <v>0</v>
      </c>
      <c r="M329" s="242">
        <f t="shared" si="275"/>
        <v>0</v>
      </c>
      <c r="N329" s="242">
        <f t="shared" si="276"/>
        <v>0</v>
      </c>
      <c r="O329" s="242">
        <f t="shared" si="277"/>
        <v>0</v>
      </c>
      <c r="P329" s="242">
        <f t="shared" si="278"/>
        <v>0</v>
      </c>
      <c r="Q329" s="242">
        <f t="shared" si="279"/>
        <v>0</v>
      </c>
      <c r="R329" s="438">
        <f t="shared" si="280"/>
        <v>0</v>
      </c>
      <c r="S329" s="449"/>
      <c r="T329" s="241"/>
      <c r="U329" s="241"/>
      <c r="V329" s="241"/>
      <c r="W329" s="241"/>
      <c r="X329" s="241"/>
      <c r="Y329" s="241"/>
      <c r="Z329" s="241"/>
      <c r="AA329" s="241"/>
      <c r="AB329" s="241"/>
      <c r="AC329" s="241"/>
      <c r="AD329" s="241"/>
      <c r="AE329" s="241"/>
      <c r="AF329" s="241"/>
      <c r="AG329" s="241"/>
      <c r="AH329" s="460"/>
      <c r="AI329" s="449"/>
      <c r="AJ329" s="241"/>
      <c r="AK329" s="241"/>
      <c r="AL329" s="241"/>
      <c r="AM329" s="241"/>
      <c r="AN329" s="241"/>
      <c r="AO329" s="241"/>
      <c r="AP329" s="241"/>
      <c r="AQ329" s="241"/>
      <c r="AR329" s="241"/>
      <c r="AS329" s="241"/>
      <c r="AT329" s="241"/>
      <c r="AU329" s="241"/>
      <c r="AV329" s="241"/>
      <c r="AW329" s="241"/>
      <c r="AX329" s="460"/>
      <c r="AY329" s="449"/>
      <c r="AZ329" s="241"/>
      <c r="BA329" s="241"/>
      <c r="BB329" s="241"/>
      <c r="BC329" s="241"/>
      <c r="BD329" s="241"/>
      <c r="BE329" s="241"/>
      <c r="BF329" s="241"/>
      <c r="BG329" s="241"/>
      <c r="BH329" s="241"/>
      <c r="BI329" s="241"/>
      <c r="BJ329" s="241"/>
      <c r="BK329" s="241"/>
      <c r="BL329" s="241"/>
      <c r="BM329" s="241"/>
      <c r="BN329" s="460"/>
    </row>
    <row r="330" spans="2:67" outlineLevel="1">
      <c r="B330" s="52" t="s">
        <v>1115</v>
      </c>
      <c r="C330" s="59">
        <f t="shared" si="265"/>
        <v>0</v>
      </c>
      <c r="D330" s="59">
        <f t="shared" si="266"/>
        <v>0</v>
      </c>
      <c r="E330" s="59">
        <f t="shared" si="267"/>
        <v>0</v>
      </c>
      <c r="F330" s="59">
        <f t="shared" si="268"/>
        <v>0</v>
      </c>
      <c r="G330" s="59">
        <f t="shared" si="269"/>
        <v>0</v>
      </c>
      <c r="H330" s="59">
        <f t="shared" si="270"/>
        <v>0</v>
      </c>
      <c r="I330" s="59">
        <f t="shared" si="271"/>
        <v>0</v>
      </c>
      <c r="J330" s="59">
        <f t="shared" si="272"/>
        <v>0</v>
      </c>
      <c r="K330" s="59">
        <f t="shared" si="273"/>
        <v>0</v>
      </c>
      <c r="L330" s="59">
        <f t="shared" si="274"/>
        <v>0</v>
      </c>
      <c r="M330" s="59">
        <f t="shared" si="275"/>
        <v>0</v>
      </c>
      <c r="N330" s="59">
        <f t="shared" si="276"/>
        <v>0</v>
      </c>
      <c r="O330" s="59">
        <f t="shared" si="277"/>
        <v>0</v>
      </c>
      <c r="P330" s="59">
        <f t="shared" si="278"/>
        <v>0</v>
      </c>
      <c r="Q330" s="59">
        <f t="shared" si="279"/>
        <v>0</v>
      </c>
      <c r="R330" s="439">
        <f t="shared" si="280"/>
        <v>0</v>
      </c>
      <c r="S330" s="450"/>
      <c r="T330" s="240"/>
      <c r="U330" s="240"/>
      <c r="V330" s="240"/>
      <c r="W330" s="240"/>
      <c r="X330" s="240"/>
      <c r="Y330" s="240"/>
      <c r="Z330" s="240"/>
      <c r="AA330" s="240"/>
      <c r="AB330" s="240"/>
      <c r="AC330" s="240"/>
      <c r="AD330" s="240"/>
      <c r="AE330" s="240"/>
      <c r="AF330" s="240"/>
      <c r="AG330" s="240"/>
      <c r="AH330" s="461"/>
      <c r="AI330" s="450"/>
      <c r="AJ330" s="240"/>
      <c r="AK330" s="240"/>
      <c r="AL330" s="240"/>
      <c r="AM330" s="240"/>
      <c r="AN330" s="240"/>
      <c r="AO330" s="240"/>
      <c r="AP330" s="240"/>
      <c r="AQ330" s="240"/>
      <c r="AR330" s="240"/>
      <c r="AS330" s="240"/>
      <c r="AT330" s="240"/>
      <c r="AU330" s="240"/>
      <c r="AV330" s="240"/>
      <c r="AW330" s="240"/>
      <c r="AX330" s="461"/>
      <c r="AY330" s="450"/>
      <c r="AZ330" s="240"/>
      <c r="BA330" s="240"/>
      <c r="BB330" s="240"/>
      <c r="BC330" s="240"/>
      <c r="BD330" s="240"/>
      <c r="BE330" s="240"/>
      <c r="BF330" s="240"/>
      <c r="BG330" s="240"/>
      <c r="BH330" s="240"/>
      <c r="BI330" s="240"/>
      <c r="BJ330" s="240"/>
      <c r="BK330" s="240"/>
      <c r="BL330" s="240"/>
      <c r="BM330" s="240"/>
      <c r="BN330" s="461"/>
    </row>
    <row r="331" spans="2:67" outlineLevel="1">
      <c r="B331" s="50" t="str">
        <f t="shared" ref="B331" si="301">$B$204&amp;": Ewe Lambs"</f>
        <v>Middle: Ewe Lambs</v>
      </c>
      <c r="C331" s="58">
        <f t="shared" si="265"/>
        <v>0</v>
      </c>
      <c r="D331" s="58">
        <f t="shared" si="266"/>
        <v>0</v>
      </c>
      <c r="E331" s="58">
        <f t="shared" si="267"/>
        <v>0</v>
      </c>
      <c r="F331" s="58">
        <f t="shared" si="268"/>
        <v>0</v>
      </c>
      <c r="G331" s="58">
        <f t="shared" si="269"/>
        <v>0</v>
      </c>
      <c r="H331" s="58">
        <f t="shared" si="270"/>
        <v>0</v>
      </c>
      <c r="I331" s="58">
        <f t="shared" si="271"/>
        <v>0</v>
      </c>
      <c r="J331" s="58">
        <f t="shared" si="272"/>
        <v>0</v>
      </c>
      <c r="K331" s="58">
        <f t="shared" si="273"/>
        <v>0</v>
      </c>
      <c r="L331" s="58">
        <f t="shared" si="274"/>
        <v>0</v>
      </c>
      <c r="M331" s="58">
        <f t="shared" si="275"/>
        <v>0</v>
      </c>
      <c r="N331" s="58">
        <f t="shared" si="276"/>
        <v>0</v>
      </c>
      <c r="O331" s="58">
        <f t="shared" si="277"/>
        <v>0</v>
      </c>
      <c r="P331" s="58">
        <f t="shared" si="278"/>
        <v>0</v>
      </c>
      <c r="Q331" s="58">
        <f t="shared" si="279"/>
        <v>0</v>
      </c>
      <c r="R331" s="437">
        <f t="shared" si="280"/>
        <v>0</v>
      </c>
      <c r="S331" s="448"/>
      <c r="T331" s="243"/>
      <c r="U331" s="243"/>
      <c r="V331" s="243"/>
      <c r="W331" s="243"/>
      <c r="X331" s="243"/>
      <c r="Y331" s="243"/>
      <c r="Z331" s="243"/>
      <c r="AA331" s="243"/>
      <c r="AB331" s="243"/>
      <c r="AC331" s="243"/>
      <c r="AD331" s="243"/>
      <c r="AE331" s="243"/>
      <c r="AF331" s="243"/>
      <c r="AG331" s="243"/>
      <c r="AH331" s="459"/>
      <c r="AI331" s="448"/>
      <c r="AJ331" s="243"/>
      <c r="AK331" s="243"/>
      <c r="AL331" s="243"/>
      <c r="AM331" s="243"/>
      <c r="AN331" s="243"/>
      <c r="AO331" s="243"/>
      <c r="AP331" s="243"/>
      <c r="AQ331" s="243"/>
      <c r="AR331" s="243"/>
      <c r="AS331" s="243"/>
      <c r="AT331" s="243"/>
      <c r="AU331" s="243"/>
      <c r="AV331" s="243"/>
      <c r="AW331" s="243"/>
      <c r="AX331" s="459"/>
      <c r="AY331" s="448"/>
      <c r="AZ331" s="243"/>
      <c r="BA331" s="243"/>
      <c r="BB331" s="243"/>
      <c r="BC331" s="243"/>
      <c r="BD331" s="243"/>
      <c r="BE331" s="243"/>
      <c r="BF331" s="243"/>
      <c r="BG331" s="243"/>
      <c r="BH331" s="243"/>
      <c r="BI331" s="243"/>
      <c r="BJ331" s="243"/>
      <c r="BK331" s="243"/>
      <c r="BL331" s="243"/>
      <c r="BM331" s="243"/>
      <c r="BN331" s="459"/>
      <c r="BO331" s="31"/>
    </row>
    <row r="332" spans="2:67" outlineLevel="1">
      <c r="B332" s="51" t="s">
        <v>1114</v>
      </c>
      <c r="C332" s="242">
        <f t="shared" si="265"/>
        <v>0</v>
      </c>
      <c r="D332" s="242">
        <f t="shared" si="266"/>
        <v>0</v>
      </c>
      <c r="E332" s="242">
        <f t="shared" si="267"/>
        <v>0</v>
      </c>
      <c r="F332" s="242">
        <f t="shared" si="268"/>
        <v>0</v>
      </c>
      <c r="G332" s="242">
        <f t="shared" si="269"/>
        <v>0</v>
      </c>
      <c r="H332" s="242">
        <f t="shared" si="270"/>
        <v>0</v>
      </c>
      <c r="I332" s="242">
        <f t="shared" si="271"/>
        <v>0</v>
      </c>
      <c r="J332" s="242">
        <f t="shared" si="272"/>
        <v>0</v>
      </c>
      <c r="K332" s="242">
        <f t="shared" si="273"/>
        <v>0</v>
      </c>
      <c r="L332" s="242">
        <f t="shared" si="274"/>
        <v>0</v>
      </c>
      <c r="M332" s="242">
        <f t="shared" si="275"/>
        <v>0</v>
      </c>
      <c r="N332" s="242">
        <f t="shared" si="276"/>
        <v>0</v>
      </c>
      <c r="O332" s="242">
        <f t="shared" si="277"/>
        <v>0</v>
      </c>
      <c r="P332" s="242">
        <f t="shared" si="278"/>
        <v>0</v>
      </c>
      <c r="Q332" s="242">
        <f t="shared" si="279"/>
        <v>0</v>
      </c>
      <c r="R332" s="438">
        <f t="shared" si="280"/>
        <v>0</v>
      </c>
      <c r="S332" s="449"/>
      <c r="T332" s="241"/>
      <c r="U332" s="241"/>
      <c r="V332" s="241"/>
      <c r="W332" s="241"/>
      <c r="X332" s="241"/>
      <c r="Y332" s="241"/>
      <c r="Z332" s="241"/>
      <c r="AA332" s="241"/>
      <c r="AB332" s="241"/>
      <c r="AC332" s="241"/>
      <c r="AD332" s="241"/>
      <c r="AE332" s="241"/>
      <c r="AF332" s="241"/>
      <c r="AG332" s="241"/>
      <c r="AH332" s="460"/>
      <c r="AI332" s="449"/>
      <c r="AJ332" s="241"/>
      <c r="AK332" s="241"/>
      <c r="AL332" s="241"/>
      <c r="AM332" s="241"/>
      <c r="AN332" s="241"/>
      <c r="AO332" s="241"/>
      <c r="AP332" s="241"/>
      <c r="AQ332" s="241"/>
      <c r="AR332" s="241"/>
      <c r="AS332" s="241"/>
      <c r="AT332" s="241"/>
      <c r="AU332" s="241"/>
      <c r="AV332" s="241"/>
      <c r="AW332" s="241"/>
      <c r="AX332" s="460"/>
      <c r="AY332" s="449"/>
      <c r="AZ332" s="241"/>
      <c r="BA332" s="241"/>
      <c r="BB332" s="241"/>
      <c r="BC332" s="241"/>
      <c r="BD332" s="241"/>
      <c r="BE332" s="241"/>
      <c r="BF332" s="241"/>
      <c r="BG332" s="241"/>
      <c r="BH332" s="241"/>
      <c r="BI332" s="241"/>
      <c r="BJ332" s="241"/>
      <c r="BK332" s="241"/>
      <c r="BL332" s="241"/>
      <c r="BM332" s="241"/>
      <c r="BN332" s="460"/>
    </row>
    <row r="333" spans="2:67" outlineLevel="1">
      <c r="B333" s="52" t="s">
        <v>1115</v>
      </c>
      <c r="C333" s="59">
        <f t="shared" si="265"/>
        <v>0</v>
      </c>
      <c r="D333" s="59">
        <f t="shared" si="266"/>
        <v>0</v>
      </c>
      <c r="E333" s="59">
        <f t="shared" si="267"/>
        <v>0</v>
      </c>
      <c r="F333" s="59">
        <f t="shared" si="268"/>
        <v>0</v>
      </c>
      <c r="G333" s="59">
        <f t="shared" si="269"/>
        <v>0</v>
      </c>
      <c r="H333" s="59">
        <f t="shared" si="270"/>
        <v>0</v>
      </c>
      <c r="I333" s="59">
        <f t="shared" si="271"/>
        <v>0</v>
      </c>
      <c r="J333" s="59">
        <f t="shared" si="272"/>
        <v>0</v>
      </c>
      <c r="K333" s="59">
        <f t="shared" si="273"/>
        <v>0</v>
      </c>
      <c r="L333" s="59">
        <f t="shared" si="274"/>
        <v>0</v>
      </c>
      <c r="M333" s="59">
        <f t="shared" si="275"/>
        <v>0</v>
      </c>
      <c r="N333" s="59">
        <f t="shared" si="276"/>
        <v>0</v>
      </c>
      <c r="O333" s="59">
        <f t="shared" si="277"/>
        <v>0</v>
      </c>
      <c r="P333" s="59">
        <f t="shared" si="278"/>
        <v>0</v>
      </c>
      <c r="Q333" s="59">
        <f t="shared" si="279"/>
        <v>0</v>
      </c>
      <c r="R333" s="439">
        <f t="shared" si="280"/>
        <v>0</v>
      </c>
      <c r="S333" s="450"/>
      <c r="T333" s="240"/>
      <c r="U333" s="240"/>
      <c r="V333" s="240"/>
      <c r="W333" s="240"/>
      <c r="X333" s="240"/>
      <c r="Y333" s="240"/>
      <c r="Z333" s="240"/>
      <c r="AA333" s="240"/>
      <c r="AB333" s="240"/>
      <c r="AC333" s="240"/>
      <c r="AD333" s="240"/>
      <c r="AE333" s="240"/>
      <c r="AF333" s="240"/>
      <c r="AG333" s="240"/>
      <c r="AH333" s="461"/>
      <c r="AI333" s="450"/>
      <c r="AJ333" s="240"/>
      <c r="AK333" s="240"/>
      <c r="AL333" s="240"/>
      <c r="AM333" s="240"/>
      <c r="AN333" s="240"/>
      <c r="AO333" s="240"/>
      <c r="AP333" s="240"/>
      <c r="AQ333" s="240"/>
      <c r="AR333" s="240"/>
      <c r="AS333" s="240"/>
      <c r="AT333" s="240"/>
      <c r="AU333" s="240"/>
      <c r="AV333" s="240"/>
      <c r="AW333" s="240"/>
      <c r="AX333" s="461"/>
      <c r="AY333" s="450"/>
      <c r="AZ333" s="240"/>
      <c r="BA333" s="240"/>
      <c r="BB333" s="240"/>
      <c r="BC333" s="240"/>
      <c r="BD333" s="240"/>
      <c r="BE333" s="240"/>
      <c r="BF333" s="240"/>
      <c r="BG333" s="240"/>
      <c r="BH333" s="240"/>
      <c r="BI333" s="240"/>
      <c r="BJ333" s="240"/>
      <c r="BK333" s="240"/>
      <c r="BL333" s="240"/>
      <c r="BM333" s="240"/>
      <c r="BN333" s="461"/>
    </row>
    <row r="334" spans="2:67" outlineLevel="1">
      <c r="B334" s="50" t="str">
        <f t="shared" ref="B334" si="302">$B$205&amp;": Ewe Lambs"</f>
        <v>Late: Ewe Lambs</v>
      </c>
      <c r="C334" s="58">
        <f t="shared" si="265"/>
        <v>0</v>
      </c>
      <c r="D334" s="58">
        <f t="shared" si="266"/>
        <v>0</v>
      </c>
      <c r="E334" s="58">
        <f t="shared" si="267"/>
        <v>0</v>
      </c>
      <c r="F334" s="58">
        <f t="shared" si="268"/>
        <v>0</v>
      </c>
      <c r="G334" s="58">
        <f t="shared" si="269"/>
        <v>0</v>
      </c>
      <c r="H334" s="58">
        <f t="shared" si="270"/>
        <v>0</v>
      </c>
      <c r="I334" s="58">
        <f t="shared" si="271"/>
        <v>0</v>
      </c>
      <c r="J334" s="58">
        <f t="shared" si="272"/>
        <v>0</v>
      </c>
      <c r="K334" s="58">
        <f t="shared" si="273"/>
        <v>0</v>
      </c>
      <c r="L334" s="58">
        <f t="shared" si="274"/>
        <v>0</v>
      </c>
      <c r="M334" s="58">
        <f t="shared" si="275"/>
        <v>0</v>
      </c>
      <c r="N334" s="58">
        <f t="shared" si="276"/>
        <v>0</v>
      </c>
      <c r="O334" s="58">
        <f t="shared" si="277"/>
        <v>0</v>
      </c>
      <c r="P334" s="58">
        <f t="shared" si="278"/>
        <v>0</v>
      </c>
      <c r="Q334" s="58">
        <f t="shared" si="279"/>
        <v>0</v>
      </c>
      <c r="R334" s="437">
        <f t="shared" si="280"/>
        <v>0</v>
      </c>
      <c r="S334" s="448"/>
      <c r="T334" s="243"/>
      <c r="U334" s="243"/>
      <c r="V334" s="243"/>
      <c r="W334" s="243"/>
      <c r="X334" s="243"/>
      <c r="Y334" s="243"/>
      <c r="Z334" s="243"/>
      <c r="AA334" s="243"/>
      <c r="AB334" s="243"/>
      <c r="AC334" s="243"/>
      <c r="AD334" s="243"/>
      <c r="AE334" s="243"/>
      <c r="AF334" s="243"/>
      <c r="AG334" s="243"/>
      <c r="AH334" s="459"/>
      <c r="AI334" s="448"/>
      <c r="AJ334" s="243"/>
      <c r="AK334" s="243"/>
      <c r="AL334" s="243"/>
      <c r="AM334" s="243"/>
      <c r="AN334" s="243"/>
      <c r="AO334" s="243"/>
      <c r="AP334" s="243"/>
      <c r="AQ334" s="243"/>
      <c r="AR334" s="243"/>
      <c r="AS334" s="243"/>
      <c r="AT334" s="243"/>
      <c r="AU334" s="243"/>
      <c r="AV334" s="243"/>
      <c r="AW334" s="243"/>
      <c r="AX334" s="459"/>
      <c r="AY334" s="448"/>
      <c r="AZ334" s="243"/>
      <c r="BA334" s="243"/>
      <c r="BB334" s="243"/>
      <c r="BC334" s="243"/>
      <c r="BD334" s="243"/>
      <c r="BE334" s="243"/>
      <c r="BF334" s="243"/>
      <c r="BG334" s="243"/>
      <c r="BH334" s="243"/>
      <c r="BI334" s="243"/>
      <c r="BJ334" s="243"/>
      <c r="BK334" s="243"/>
      <c r="BL334" s="243"/>
      <c r="BM334" s="243"/>
      <c r="BN334" s="459"/>
      <c r="BO334" s="31"/>
    </row>
    <row r="335" spans="2:67" outlineLevel="1">
      <c r="B335" s="51" t="s">
        <v>1114</v>
      </c>
      <c r="C335" s="242">
        <f t="shared" si="265"/>
        <v>0</v>
      </c>
      <c r="D335" s="242">
        <f t="shared" si="266"/>
        <v>0</v>
      </c>
      <c r="E335" s="242">
        <f t="shared" si="267"/>
        <v>0</v>
      </c>
      <c r="F335" s="242">
        <f t="shared" si="268"/>
        <v>0</v>
      </c>
      <c r="G335" s="242">
        <f t="shared" si="269"/>
        <v>0</v>
      </c>
      <c r="H335" s="242">
        <f t="shared" si="270"/>
        <v>0</v>
      </c>
      <c r="I335" s="242">
        <f t="shared" si="271"/>
        <v>0</v>
      </c>
      <c r="J335" s="242">
        <f t="shared" si="272"/>
        <v>0</v>
      </c>
      <c r="K335" s="242">
        <f t="shared" si="273"/>
        <v>0</v>
      </c>
      <c r="L335" s="242">
        <f t="shared" si="274"/>
        <v>0</v>
      </c>
      <c r="M335" s="242">
        <f t="shared" si="275"/>
        <v>0</v>
      </c>
      <c r="N335" s="242">
        <f t="shared" si="276"/>
        <v>0</v>
      </c>
      <c r="O335" s="242">
        <f t="shared" si="277"/>
        <v>0</v>
      </c>
      <c r="P335" s="242">
        <f t="shared" si="278"/>
        <v>0</v>
      </c>
      <c r="Q335" s="242">
        <f t="shared" si="279"/>
        <v>0</v>
      </c>
      <c r="R335" s="438">
        <f t="shared" si="280"/>
        <v>0</v>
      </c>
      <c r="S335" s="449"/>
      <c r="T335" s="241"/>
      <c r="U335" s="241"/>
      <c r="V335" s="241"/>
      <c r="W335" s="241"/>
      <c r="X335" s="241"/>
      <c r="Y335" s="241"/>
      <c r="Z335" s="241"/>
      <c r="AA335" s="241"/>
      <c r="AB335" s="241"/>
      <c r="AC335" s="241"/>
      <c r="AD335" s="241"/>
      <c r="AE335" s="241"/>
      <c r="AF335" s="241"/>
      <c r="AG335" s="241"/>
      <c r="AH335" s="460"/>
      <c r="AI335" s="449"/>
      <c r="AJ335" s="241"/>
      <c r="AK335" s="241"/>
      <c r="AL335" s="241"/>
      <c r="AM335" s="241"/>
      <c r="AN335" s="241"/>
      <c r="AO335" s="241"/>
      <c r="AP335" s="241"/>
      <c r="AQ335" s="241"/>
      <c r="AR335" s="241"/>
      <c r="AS335" s="241"/>
      <c r="AT335" s="241"/>
      <c r="AU335" s="241"/>
      <c r="AV335" s="241"/>
      <c r="AW335" s="241"/>
      <c r="AX335" s="460"/>
      <c r="AY335" s="449"/>
      <c r="AZ335" s="241"/>
      <c r="BA335" s="241"/>
      <c r="BB335" s="241"/>
      <c r="BC335" s="241"/>
      <c r="BD335" s="241"/>
      <c r="BE335" s="241"/>
      <c r="BF335" s="241"/>
      <c r="BG335" s="241"/>
      <c r="BH335" s="241"/>
      <c r="BI335" s="241"/>
      <c r="BJ335" s="241"/>
      <c r="BK335" s="241"/>
      <c r="BL335" s="241"/>
      <c r="BM335" s="241"/>
      <c r="BN335" s="460"/>
    </row>
    <row r="336" spans="2:67" outlineLevel="1">
      <c r="B336" s="52" t="s">
        <v>1115</v>
      </c>
      <c r="C336" s="59">
        <f t="shared" si="265"/>
        <v>0</v>
      </c>
      <c r="D336" s="59">
        <f t="shared" si="266"/>
        <v>0</v>
      </c>
      <c r="E336" s="59">
        <f t="shared" si="267"/>
        <v>0</v>
      </c>
      <c r="F336" s="59">
        <f t="shared" si="268"/>
        <v>0</v>
      </c>
      <c r="G336" s="59">
        <f t="shared" si="269"/>
        <v>0</v>
      </c>
      <c r="H336" s="59">
        <f t="shared" si="270"/>
        <v>0</v>
      </c>
      <c r="I336" s="59">
        <f t="shared" si="271"/>
        <v>0</v>
      </c>
      <c r="J336" s="59">
        <f t="shared" si="272"/>
        <v>0</v>
      </c>
      <c r="K336" s="59">
        <f t="shared" si="273"/>
        <v>0</v>
      </c>
      <c r="L336" s="59">
        <f t="shared" si="274"/>
        <v>0</v>
      </c>
      <c r="M336" s="59">
        <f t="shared" si="275"/>
        <v>0</v>
      </c>
      <c r="N336" s="59">
        <f t="shared" si="276"/>
        <v>0</v>
      </c>
      <c r="O336" s="59">
        <f t="shared" si="277"/>
        <v>0</v>
      </c>
      <c r="P336" s="59">
        <f t="shared" si="278"/>
        <v>0</v>
      </c>
      <c r="Q336" s="59">
        <f t="shared" si="279"/>
        <v>0</v>
      </c>
      <c r="R336" s="439">
        <f t="shared" si="280"/>
        <v>0</v>
      </c>
      <c r="S336" s="450"/>
      <c r="T336" s="240"/>
      <c r="U336" s="240"/>
      <c r="V336" s="240"/>
      <c r="W336" s="240"/>
      <c r="X336" s="240"/>
      <c r="Y336" s="240"/>
      <c r="Z336" s="240"/>
      <c r="AA336" s="240"/>
      <c r="AB336" s="240"/>
      <c r="AC336" s="240"/>
      <c r="AD336" s="240"/>
      <c r="AE336" s="240"/>
      <c r="AF336" s="240"/>
      <c r="AG336" s="240"/>
      <c r="AH336" s="461"/>
      <c r="AI336" s="450"/>
      <c r="AJ336" s="240"/>
      <c r="AK336" s="240"/>
      <c r="AL336" s="240"/>
      <c r="AM336" s="240"/>
      <c r="AN336" s="240"/>
      <c r="AO336" s="240"/>
      <c r="AP336" s="240"/>
      <c r="AQ336" s="240"/>
      <c r="AR336" s="240"/>
      <c r="AS336" s="240"/>
      <c r="AT336" s="240"/>
      <c r="AU336" s="240"/>
      <c r="AV336" s="240"/>
      <c r="AW336" s="240"/>
      <c r="AX336" s="461"/>
      <c r="AY336" s="450"/>
      <c r="AZ336" s="240"/>
      <c r="BA336" s="240"/>
      <c r="BB336" s="240"/>
      <c r="BC336" s="240"/>
      <c r="BD336" s="240"/>
      <c r="BE336" s="240"/>
      <c r="BF336" s="240"/>
      <c r="BG336" s="240"/>
      <c r="BH336" s="240"/>
      <c r="BI336" s="240"/>
      <c r="BJ336" s="240"/>
      <c r="BK336" s="240"/>
      <c r="BL336" s="240"/>
      <c r="BM336" s="240"/>
      <c r="BN336" s="461"/>
    </row>
    <row r="337" spans="2:67" outlineLevel="1">
      <c r="B337" s="50" t="str">
        <f>$B$206&amp;": Ewe Lambs"</f>
        <v>V. Late: Ewe Lambs</v>
      </c>
      <c r="C337" s="58">
        <f t="shared" ref="C337:C339" si="303">CHOOSE(d.Region,S337,AI337,AY337)</f>
        <v>0</v>
      </c>
      <c r="D337" s="58">
        <f t="shared" ref="D337:D339" si="304">CHOOSE(d.Region,T337,AJ337,AZ337)</f>
        <v>0</v>
      </c>
      <c r="E337" s="58">
        <f t="shared" ref="E337:E339" si="305">CHOOSE(d.Region,U337,AK337,BA337)</f>
        <v>0</v>
      </c>
      <c r="F337" s="58">
        <f t="shared" ref="F337:F339" si="306">CHOOSE(d.Region,V337,AL337,BB337)</f>
        <v>0</v>
      </c>
      <c r="G337" s="58">
        <f t="shared" ref="G337:G339" si="307">CHOOSE(d.Region,W337,AM337,BC337)</f>
        <v>0</v>
      </c>
      <c r="H337" s="58">
        <f t="shared" ref="H337:H339" si="308">CHOOSE(d.Region,X337,AN337,BD337)</f>
        <v>0</v>
      </c>
      <c r="I337" s="58">
        <f t="shared" ref="I337:I339" si="309">CHOOSE(d.Region,Y337,AO337,BE337)</f>
        <v>0</v>
      </c>
      <c r="J337" s="58">
        <f t="shared" ref="J337:J339" si="310">CHOOSE(d.Region,Z337,AP337,BF337)</f>
        <v>0</v>
      </c>
      <c r="K337" s="58">
        <f t="shared" ref="K337:K339" si="311">CHOOSE(d.Region,AA337,AQ337,BG337)</f>
        <v>0</v>
      </c>
      <c r="L337" s="58">
        <f t="shared" ref="L337:L339" si="312">CHOOSE(d.Region,AB337,AR337,BH337)</f>
        <v>0</v>
      </c>
      <c r="M337" s="58">
        <f t="shared" ref="M337:M339" si="313">CHOOSE(d.Region,AC337,AS337,BI337)</f>
        <v>0</v>
      </c>
      <c r="N337" s="58">
        <f t="shared" ref="N337:N339" si="314">CHOOSE(d.Region,AD337,AT337,BJ337)</f>
        <v>0</v>
      </c>
      <c r="O337" s="58">
        <f t="shared" ref="O337:O339" si="315">CHOOSE(d.Region,AE337,AU337,BK337)</f>
        <v>0</v>
      </c>
      <c r="P337" s="58">
        <f t="shared" ref="P337:P339" si="316">CHOOSE(d.Region,AF337,AV337,BL337)</f>
        <v>0</v>
      </c>
      <c r="Q337" s="58">
        <f t="shared" ref="Q337:Q339" si="317">CHOOSE(d.Region,AG337,AW337,BM337)</f>
        <v>0</v>
      </c>
      <c r="R337" s="437">
        <f t="shared" ref="R337:R339" si="318">CHOOSE(d.Region,AH337,AX337,BN337)</f>
        <v>0</v>
      </c>
      <c r="S337" s="448"/>
      <c r="T337" s="243"/>
      <c r="U337" s="243"/>
      <c r="V337" s="243"/>
      <c r="W337" s="243"/>
      <c r="X337" s="243"/>
      <c r="Y337" s="243"/>
      <c r="Z337" s="243"/>
      <c r="AA337" s="243"/>
      <c r="AB337" s="243"/>
      <c r="AC337" s="243"/>
      <c r="AD337" s="243"/>
      <c r="AE337" s="243"/>
      <c r="AF337" s="243"/>
      <c r="AG337" s="243"/>
      <c r="AH337" s="459"/>
      <c r="AI337" s="448"/>
      <c r="AJ337" s="243"/>
      <c r="AK337" s="243"/>
      <c r="AL337" s="243"/>
      <c r="AM337" s="243"/>
      <c r="AN337" s="243"/>
      <c r="AO337" s="243"/>
      <c r="AP337" s="243"/>
      <c r="AQ337" s="243"/>
      <c r="AR337" s="243"/>
      <c r="AS337" s="243"/>
      <c r="AT337" s="243"/>
      <c r="AU337" s="243"/>
      <c r="AV337" s="243"/>
      <c r="AW337" s="243"/>
      <c r="AX337" s="459"/>
      <c r="AY337" s="448"/>
      <c r="AZ337" s="243"/>
      <c r="BA337" s="243"/>
      <c r="BB337" s="243"/>
      <c r="BC337" s="243"/>
      <c r="BD337" s="243"/>
      <c r="BE337" s="243"/>
      <c r="BF337" s="243"/>
      <c r="BG337" s="243"/>
      <c r="BH337" s="243"/>
      <c r="BI337" s="243"/>
      <c r="BJ337" s="243"/>
      <c r="BK337" s="243"/>
      <c r="BL337" s="243"/>
      <c r="BM337" s="243"/>
      <c r="BN337" s="459"/>
      <c r="BO337" s="31"/>
    </row>
    <row r="338" spans="2:67" outlineLevel="1">
      <c r="B338" s="51" t="s">
        <v>1114</v>
      </c>
      <c r="C338" s="242">
        <f t="shared" si="303"/>
        <v>0</v>
      </c>
      <c r="D338" s="242">
        <f t="shared" si="304"/>
        <v>0</v>
      </c>
      <c r="E338" s="242">
        <f t="shared" si="305"/>
        <v>0</v>
      </c>
      <c r="F338" s="242">
        <f t="shared" si="306"/>
        <v>0</v>
      </c>
      <c r="G338" s="242">
        <f t="shared" si="307"/>
        <v>0</v>
      </c>
      <c r="H338" s="242">
        <f t="shared" si="308"/>
        <v>0</v>
      </c>
      <c r="I338" s="242">
        <f t="shared" si="309"/>
        <v>0</v>
      </c>
      <c r="J338" s="242">
        <f t="shared" si="310"/>
        <v>0</v>
      </c>
      <c r="K338" s="242">
        <f t="shared" si="311"/>
        <v>0</v>
      </c>
      <c r="L338" s="242">
        <f t="shared" si="312"/>
        <v>0</v>
      </c>
      <c r="M338" s="242">
        <f t="shared" si="313"/>
        <v>0</v>
      </c>
      <c r="N338" s="242">
        <f t="shared" si="314"/>
        <v>0</v>
      </c>
      <c r="O338" s="242">
        <f t="shared" si="315"/>
        <v>0</v>
      </c>
      <c r="P338" s="242">
        <f t="shared" si="316"/>
        <v>0</v>
      </c>
      <c r="Q338" s="242">
        <f t="shared" si="317"/>
        <v>0</v>
      </c>
      <c r="R338" s="438">
        <f t="shared" si="318"/>
        <v>0</v>
      </c>
      <c r="S338" s="449"/>
      <c r="T338" s="241"/>
      <c r="U338" s="241"/>
      <c r="V338" s="241"/>
      <c r="W338" s="241"/>
      <c r="X338" s="241"/>
      <c r="Y338" s="241"/>
      <c r="Z338" s="241"/>
      <c r="AA338" s="241"/>
      <c r="AB338" s="241"/>
      <c r="AC338" s="241"/>
      <c r="AD338" s="241"/>
      <c r="AE338" s="241"/>
      <c r="AF338" s="241"/>
      <c r="AG338" s="241"/>
      <c r="AH338" s="460"/>
      <c r="AI338" s="449"/>
      <c r="AJ338" s="241"/>
      <c r="AK338" s="241"/>
      <c r="AL338" s="241"/>
      <c r="AM338" s="241"/>
      <c r="AN338" s="241"/>
      <c r="AO338" s="241"/>
      <c r="AP338" s="241"/>
      <c r="AQ338" s="241"/>
      <c r="AR338" s="241"/>
      <c r="AS338" s="241"/>
      <c r="AT338" s="241"/>
      <c r="AU338" s="241"/>
      <c r="AV338" s="241"/>
      <c r="AW338" s="241"/>
      <c r="AX338" s="460"/>
      <c r="AY338" s="449"/>
      <c r="AZ338" s="241"/>
      <c r="BA338" s="241"/>
      <c r="BB338" s="241"/>
      <c r="BC338" s="241"/>
      <c r="BD338" s="241"/>
      <c r="BE338" s="241"/>
      <c r="BF338" s="241"/>
      <c r="BG338" s="241"/>
      <c r="BH338" s="241"/>
      <c r="BI338" s="241"/>
      <c r="BJ338" s="241"/>
      <c r="BK338" s="241"/>
      <c r="BL338" s="241"/>
      <c r="BM338" s="241"/>
      <c r="BN338" s="460"/>
    </row>
    <row r="339" spans="2:67" outlineLevel="1">
      <c r="B339" s="52" t="s">
        <v>1115</v>
      </c>
      <c r="C339" s="59">
        <f t="shared" si="303"/>
        <v>0</v>
      </c>
      <c r="D339" s="59">
        <f t="shared" si="304"/>
        <v>0</v>
      </c>
      <c r="E339" s="59">
        <f t="shared" si="305"/>
        <v>0</v>
      </c>
      <c r="F339" s="59">
        <f t="shared" si="306"/>
        <v>0</v>
      </c>
      <c r="G339" s="59">
        <f t="shared" si="307"/>
        <v>0</v>
      </c>
      <c r="H339" s="59">
        <f t="shared" si="308"/>
        <v>0</v>
      </c>
      <c r="I339" s="59">
        <f t="shared" si="309"/>
        <v>0</v>
      </c>
      <c r="J339" s="59">
        <f t="shared" si="310"/>
        <v>0</v>
      </c>
      <c r="K339" s="59">
        <f t="shared" si="311"/>
        <v>0</v>
      </c>
      <c r="L339" s="59">
        <f t="shared" si="312"/>
        <v>0</v>
      </c>
      <c r="M339" s="59">
        <f t="shared" si="313"/>
        <v>0</v>
      </c>
      <c r="N339" s="59">
        <f t="shared" si="314"/>
        <v>0</v>
      </c>
      <c r="O339" s="59">
        <f t="shared" si="315"/>
        <v>0</v>
      </c>
      <c r="P339" s="59">
        <f t="shared" si="316"/>
        <v>0</v>
      </c>
      <c r="Q339" s="59">
        <f t="shared" si="317"/>
        <v>0</v>
      </c>
      <c r="R339" s="439">
        <f t="shared" si="318"/>
        <v>0</v>
      </c>
      <c r="S339" s="450"/>
      <c r="T339" s="240"/>
      <c r="U339" s="240"/>
      <c r="V339" s="240"/>
      <c r="W339" s="240"/>
      <c r="X339" s="240"/>
      <c r="Y339" s="240"/>
      <c r="Z339" s="240"/>
      <c r="AA339" s="240"/>
      <c r="AB339" s="240"/>
      <c r="AC339" s="240"/>
      <c r="AD339" s="240"/>
      <c r="AE339" s="240"/>
      <c r="AF339" s="240"/>
      <c r="AG339" s="240"/>
      <c r="AH339" s="461"/>
      <c r="AI339" s="450"/>
      <c r="AJ339" s="240"/>
      <c r="AK339" s="240"/>
      <c r="AL339" s="240"/>
      <c r="AM339" s="240"/>
      <c r="AN339" s="240"/>
      <c r="AO339" s="240"/>
      <c r="AP339" s="240"/>
      <c r="AQ339" s="240"/>
      <c r="AR339" s="240"/>
      <c r="AS339" s="240"/>
      <c r="AT339" s="240"/>
      <c r="AU339" s="240"/>
      <c r="AV339" s="240"/>
      <c r="AW339" s="240"/>
      <c r="AX339" s="461"/>
      <c r="AY339" s="450"/>
      <c r="AZ339" s="240"/>
      <c r="BA339" s="240"/>
      <c r="BB339" s="240"/>
      <c r="BC339" s="240"/>
      <c r="BD339" s="240"/>
      <c r="BE339" s="240"/>
      <c r="BF339" s="240"/>
      <c r="BG339" s="240"/>
      <c r="BH339" s="240"/>
      <c r="BI339" s="240"/>
      <c r="BJ339" s="240"/>
      <c r="BK339" s="240"/>
      <c r="BL339" s="240"/>
      <c r="BM339" s="240"/>
      <c r="BN339" s="461"/>
    </row>
    <row r="340" spans="2:67" outlineLevel="1">
      <c r="B340" s="50" t="str">
        <f t="shared" ref="B340" si="319">$B$207&amp;": Ewe Lambs"</f>
        <v>7mo with 0% mated: Ewe Lambs</v>
      </c>
      <c r="C340" s="58">
        <f t="shared" si="265"/>
        <v>0</v>
      </c>
      <c r="D340" s="58">
        <f t="shared" si="266"/>
        <v>0</v>
      </c>
      <c r="E340" s="58">
        <f t="shared" si="267"/>
        <v>0</v>
      </c>
      <c r="F340" s="58">
        <f t="shared" si="268"/>
        <v>0</v>
      </c>
      <c r="G340" s="58">
        <f t="shared" si="269"/>
        <v>0</v>
      </c>
      <c r="H340" s="58">
        <f t="shared" si="270"/>
        <v>0</v>
      </c>
      <c r="I340" s="58">
        <f t="shared" si="271"/>
        <v>0</v>
      </c>
      <c r="J340" s="58">
        <f t="shared" si="272"/>
        <v>0</v>
      </c>
      <c r="K340" s="58">
        <f t="shared" si="273"/>
        <v>0</v>
      </c>
      <c r="L340" s="58">
        <f t="shared" si="274"/>
        <v>0</v>
      </c>
      <c r="M340" s="58">
        <f t="shared" si="275"/>
        <v>0</v>
      </c>
      <c r="N340" s="58">
        <f t="shared" si="276"/>
        <v>0</v>
      </c>
      <c r="O340" s="58">
        <f t="shared" si="277"/>
        <v>0</v>
      </c>
      <c r="P340" s="58">
        <f t="shared" si="278"/>
        <v>0</v>
      </c>
      <c r="Q340" s="58">
        <f t="shared" si="279"/>
        <v>0</v>
      </c>
      <c r="R340" s="437">
        <f t="shared" si="280"/>
        <v>0</v>
      </c>
      <c r="S340" s="448"/>
      <c r="T340" s="243"/>
      <c r="U340" s="243"/>
      <c r="V340" s="243"/>
      <c r="W340" s="243"/>
      <c r="X340" s="243"/>
      <c r="Y340" s="243"/>
      <c r="Z340" s="243"/>
      <c r="AA340" s="243"/>
      <c r="AB340" s="243"/>
      <c r="AC340" s="243"/>
      <c r="AD340" s="243"/>
      <c r="AE340" s="243"/>
      <c r="AF340" s="243"/>
      <c r="AG340" s="243"/>
      <c r="AH340" s="459"/>
      <c r="AI340" s="448"/>
      <c r="AJ340" s="243"/>
      <c r="AK340" s="243"/>
      <c r="AL340" s="243"/>
      <c r="AM340" s="243"/>
      <c r="AN340" s="243"/>
      <c r="AO340" s="243"/>
      <c r="AP340" s="243"/>
      <c r="AQ340" s="243"/>
      <c r="AR340" s="243"/>
      <c r="AS340" s="243"/>
      <c r="AT340" s="243"/>
      <c r="AU340" s="243"/>
      <c r="AV340" s="243"/>
      <c r="AW340" s="243"/>
      <c r="AX340" s="459"/>
      <c r="AY340" s="448"/>
      <c r="AZ340" s="243"/>
      <c r="BA340" s="243"/>
      <c r="BB340" s="243"/>
      <c r="BC340" s="243"/>
      <c r="BD340" s="243"/>
      <c r="BE340" s="243"/>
      <c r="BF340" s="243"/>
      <c r="BG340" s="243"/>
      <c r="BH340" s="243"/>
      <c r="BI340" s="243"/>
      <c r="BJ340" s="243"/>
      <c r="BK340" s="243"/>
      <c r="BL340" s="243"/>
      <c r="BM340" s="243"/>
      <c r="BN340" s="459"/>
      <c r="BO340" s="31"/>
    </row>
    <row r="341" spans="2:67" outlineLevel="1">
      <c r="B341" s="51" t="s">
        <v>1114</v>
      </c>
      <c r="C341" s="242">
        <f t="shared" si="265"/>
        <v>0</v>
      </c>
      <c r="D341" s="242">
        <f t="shared" si="266"/>
        <v>0</v>
      </c>
      <c r="E341" s="242">
        <f t="shared" si="267"/>
        <v>0</v>
      </c>
      <c r="F341" s="242">
        <f t="shared" si="268"/>
        <v>0</v>
      </c>
      <c r="G341" s="242">
        <f t="shared" si="269"/>
        <v>0</v>
      </c>
      <c r="H341" s="242">
        <f t="shared" si="270"/>
        <v>0</v>
      </c>
      <c r="I341" s="242">
        <f t="shared" si="271"/>
        <v>0</v>
      </c>
      <c r="J341" s="242">
        <f t="shared" si="272"/>
        <v>0</v>
      </c>
      <c r="K341" s="242">
        <f t="shared" si="273"/>
        <v>0</v>
      </c>
      <c r="L341" s="242">
        <f t="shared" si="274"/>
        <v>0</v>
      </c>
      <c r="M341" s="242">
        <f t="shared" si="275"/>
        <v>0</v>
      </c>
      <c r="N341" s="242">
        <f t="shared" si="276"/>
        <v>0</v>
      </c>
      <c r="O341" s="242">
        <f t="shared" si="277"/>
        <v>0</v>
      </c>
      <c r="P341" s="242">
        <f t="shared" si="278"/>
        <v>0</v>
      </c>
      <c r="Q341" s="242">
        <f t="shared" si="279"/>
        <v>0</v>
      </c>
      <c r="R341" s="438">
        <f t="shared" si="280"/>
        <v>0</v>
      </c>
      <c r="S341" s="449"/>
      <c r="T341" s="241"/>
      <c r="U341" s="241"/>
      <c r="V341" s="241"/>
      <c r="W341" s="241"/>
      <c r="X341" s="241"/>
      <c r="Y341" s="241"/>
      <c r="Z341" s="241"/>
      <c r="AA341" s="241"/>
      <c r="AB341" s="241"/>
      <c r="AC341" s="241"/>
      <c r="AD341" s="241"/>
      <c r="AE341" s="241"/>
      <c r="AF341" s="241"/>
      <c r="AG341" s="241"/>
      <c r="AH341" s="460"/>
      <c r="AI341" s="449"/>
      <c r="AJ341" s="241"/>
      <c r="AK341" s="241"/>
      <c r="AL341" s="241"/>
      <c r="AM341" s="241"/>
      <c r="AN341" s="241"/>
      <c r="AO341" s="241"/>
      <c r="AP341" s="241"/>
      <c r="AQ341" s="241"/>
      <c r="AR341" s="241"/>
      <c r="AS341" s="241"/>
      <c r="AT341" s="241"/>
      <c r="AU341" s="241"/>
      <c r="AV341" s="241"/>
      <c r="AW341" s="241"/>
      <c r="AX341" s="460"/>
      <c r="AY341" s="449"/>
      <c r="AZ341" s="241"/>
      <c r="BA341" s="241"/>
      <c r="BB341" s="241"/>
      <c r="BC341" s="241"/>
      <c r="BD341" s="241"/>
      <c r="BE341" s="241"/>
      <c r="BF341" s="241"/>
      <c r="BG341" s="241"/>
      <c r="BH341" s="241"/>
      <c r="BI341" s="241"/>
      <c r="BJ341" s="241"/>
      <c r="BK341" s="241"/>
      <c r="BL341" s="241"/>
      <c r="BM341" s="241"/>
      <c r="BN341" s="460"/>
    </row>
    <row r="342" spans="2:67" outlineLevel="1">
      <c r="B342" s="52" t="s">
        <v>1115</v>
      </c>
      <c r="C342" s="59">
        <f t="shared" si="265"/>
        <v>0</v>
      </c>
      <c r="D342" s="59">
        <f t="shared" si="266"/>
        <v>0</v>
      </c>
      <c r="E342" s="59">
        <f t="shared" si="267"/>
        <v>0</v>
      </c>
      <c r="F342" s="59">
        <f t="shared" si="268"/>
        <v>0</v>
      </c>
      <c r="G342" s="59">
        <f t="shared" si="269"/>
        <v>0</v>
      </c>
      <c r="H342" s="59">
        <f t="shared" si="270"/>
        <v>0</v>
      </c>
      <c r="I342" s="59">
        <f t="shared" si="271"/>
        <v>0</v>
      </c>
      <c r="J342" s="59">
        <f t="shared" si="272"/>
        <v>0</v>
      </c>
      <c r="K342" s="59">
        <f t="shared" si="273"/>
        <v>0</v>
      </c>
      <c r="L342" s="59">
        <f t="shared" si="274"/>
        <v>0</v>
      </c>
      <c r="M342" s="59">
        <f t="shared" si="275"/>
        <v>0</v>
      </c>
      <c r="N342" s="59">
        <f t="shared" si="276"/>
        <v>0</v>
      </c>
      <c r="O342" s="59">
        <f t="shared" si="277"/>
        <v>0</v>
      </c>
      <c r="P342" s="59">
        <f t="shared" si="278"/>
        <v>0</v>
      </c>
      <c r="Q342" s="59">
        <f t="shared" si="279"/>
        <v>0</v>
      </c>
      <c r="R342" s="439">
        <f t="shared" si="280"/>
        <v>0</v>
      </c>
      <c r="S342" s="450"/>
      <c r="T342" s="240"/>
      <c r="U342" s="240"/>
      <c r="V342" s="240"/>
      <c r="W342" s="240"/>
      <c r="X342" s="240"/>
      <c r="Y342" s="240"/>
      <c r="Z342" s="240"/>
      <c r="AA342" s="240"/>
      <c r="AB342" s="240"/>
      <c r="AC342" s="240"/>
      <c r="AD342" s="240"/>
      <c r="AE342" s="240"/>
      <c r="AF342" s="240"/>
      <c r="AG342" s="240"/>
      <c r="AH342" s="461"/>
      <c r="AI342" s="450"/>
      <c r="AJ342" s="240"/>
      <c r="AK342" s="240"/>
      <c r="AL342" s="240"/>
      <c r="AM342" s="240"/>
      <c r="AN342" s="240"/>
      <c r="AO342" s="240"/>
      <c r="AP342" s="240"/>
      <c r="AQ342" s="240"/>
      <c r="AR342" s="240"/>
      <c r="AS342" s="240"/>
      <c r="AT342" s="240"/>
      <c r="AU342" s="240"/>
      <c r="AV342" s="240"/>
      <c r="AW342" s="240"/>
      <c r="AX342" s="461"/>
      <c r="AY342" s="450"/>
      <c r="AZ342" s="240"/>
      <c r="BA342" s="240"/>
      <c r="BB342" s="240"/>
      <c r="BC342" s="240"/>
      <c r="BD342" s="240"/>
      <c r="BE342" s="240"/>
      <c r="BF342" s="240"/>
      <c r="BG342" s="240"/>
      <c r="BH342" s="240"/>
      <c r="BI342" s="240"/>
      <c r="BJ342" s="240"/>
      <c r="BK342" s="240"/>
      <c r="BL342" s="240"/>
      <c r="BM342" s="240"/>
      <c r="BN342" s="461"/>
    </row>
    <row r="343" spans="2:67" ht="24.75" outlineLevel="2">
      <c r="B343" s="50" t="str">
        <f>"Grazing Intensity 3
"&amp;$B$202&amp;": Ewe Lambs"</f>
        <v>Grazing Intensity 3
Standard (7mo): Ewe Lambs</v>
      </c>
      <c r="C343" s="58">
        <f t="shared" si="265"/>
        <v>0</v>
      </c>
      <c r="D343" s="58">
        <f t="shared" si="266"/>
        <v>0</v>
      </c>
      <c r="E343" s="58">
        <f t="shared" si="267"/>
        <v>0</v>
      </c>
      <c r="F343" s="58">
        <f t="shared" si="268"/>
        <v>0</v>
      </c>
      <c r="G343" s="58">
        <f t="shared" si="269"/>
        <v>0</v>
      </c>
      <c r="H343" s="58">
        <f t="shared" si="270"/>
        <v>0</v>
      </c>
      <c r="I343" s="58">
        <f t="shared" si="271"/>
        <v>0</v>
      </c>
      <c r="J343" s="58">
        <f t="shared" si="272"/>
        <v>0</v>
      </c>
      <c r="K343" s="58">
        <f t="shared" si="273"/>
        <v>0</v>
      </c>
      <c r="L343" s="58">
        <f t="shared" si="274"/>
        <v>0</v>
      </c>
      <c r="M343" s="58">
        <f t="shared" si="275"/>
        <v>0</v>
      </c>
      <c r="N343" s="58">
        <f t="shared" si="276"/>
        <v>0</v>
      </c>
      <c r="O343" s="58">
        <f t="shared" si="277"/>
        <v>0</v>
      </c>
      <c r="P343" s="58">
        <f t="shared" si="278"/>
        <v>0</v>
      </c>
      <c r="Q343" s="58">
        <f t="shared" si="279"/>
        <v>0</v>
      </c>
      <c r="R343" s="437">
        <f t="shared" si="280"/>
        <v>0</v>
      </c>
      <c r="S343" s="448"/>
      <c r="T343" s="243"/>
      <c r="U343" s="243"/>
      <c r="V343" s="243"/>
      <c r="W343" s="243"/>
      <c r="X343" s="243"/>
      <c r="Y343" s="243"/>
      <c r="Z343" s="243"/>
      <c r="AA343" s="243"/>
      <c r="AB343" s="243"/>
      <c r="AC343" s="243"/>
      <c r="AD343" s="243"/>
      <c r="AE343" s="243"/>
      <c r="AF343" s="243"/>
      <c r="AG343" s="243"/>
      <c r="AH343" s="459"/>
      <c r="AI343" s="448"/>
      <c r="AJ343" s="243"/>
      <c r="AK343" s="243"/>
      <c r="AL343" s="243"/>
      <c r="AM343" s="243"/>
      <c r="AN343" s="243"/>
      <c r="AO343" s="243"/>
      <c r="AP343" s="243"/>
      <c r="AQ343" s="243"/>
      <c r="AR343" s="243"/>
      <c r="AS343" s="243"/>
      <c r="AT343" s="243"/>
      <c r="AU343" s="243"/>
      <c r="AV343" s="243"/>
      <c r="AW343" s="243"/>
      <c r="AX343" s="459"/>
      <c r="AY343" s="448"/>
      <c r="AZ343" s="243"/>
      <c r="BA343" s="243"/>
      <c r="BB343" s="243"/>
      <c r="BC343" s="243"/>
      <c r="BD343" s="243"/>
      <c r="BE343" s="243"/>
      <c r="BF343" s="243"/>
      <c r="BG343" s="243"/>
      <c r="BH343" s="243"/>
      <c r="BI343" s="243"/>
      <c r="BJ343" s="243"/>
      <c r="BK343" s="243"/>
      <c r="BL343" s="243"/>
      <c r="BM343" s="243"/>
      <c r="BN343" s="459"/>
      <c r="BO343" s="31"/>
    </row>
    <row r="344" spans="2:67" outlineLevel="2">
      <c r="B344" s="51" t="s">
        <v>1114</v>
      </c>
      <c r="C344" s="242">
        <f t="shared" si="265"/>
        <v>0</v>
      </c>
      <c r="D344" s="242">
        <f t="shared" si="266"/>
        <v>0</v>
      </c>
      <c r="E344" s="242">
        <f t="shared" si="267"/>
        <v>0</v>
      </c>
      <c r="F344" s="242">
        <f t="shared" si="268"/>
        <v>0</v>
      </c>
      <c r="G344" s="242">
        <f t="shared" si="269"/>
        <v>0</v>
      </c>
      <c r="H344" s="242">
        <f t="shared" si="270"/>
        <v>0</v>
      </c>
      <c r="I344" s="242">
        <f t="shared" si="271"/>
        <v>0</v>
      </c>
      <c r="J344" s="242">
        <f t="shared" si="272"/>
        <v>0</v>
      </c>
      <c r="K344" s="242">
        <f t="shared" si="273"/>
        <v>0</v>
      </c>
      <c r="L344" s="242">
        <f t="shared" si="274"/>
        <v>0</v>
      </c>
      <c r="M344" s="242">
        <f t="shared" si="275"/>
        <v>0</v>
      </c>
      <c r="N344" s="242">
        <f t="shared" si="276"/>
        <v>0</v>
      </c>
      <c r="O344" s="242">
        <f t="shared" si="277"/>
        <v>0</v>
      </c>
      <c r="P344" s="242">
        <f t="shared" si="278"/>
        <v>0</v>
      </c>
      <c r="Q344" s="242">
        <f t="shared" si="279"/>
        <v>0</v>
      </c>
      <c r="R344" s="438">
        <f t="shared" si="280"/>
        <v>0</v>
      </c>
      <c r="S344" s="449"/>
      <c r="T344" s="241"/>
      <c r="U344" s="241"/>
      <c r="V344" s="241"/>
      <c r="W344" s="241"/>
      <c r="X344" s="241"/>
      <c r="Y344" s="241"/>
      <c r="Z344" s="241"/>
      <c r="AA344" s="241"/>
      <c r="AB344" s="241"/>
      <c r="AC344" s="241"/>
      <c r="AD344" s="241"/>
      <c r="AE344" s="241"/>
      <c r="AF344" s="241"/>
      <c r="AG344" s="241"/>
      <c r="AH344" s="460"/>
      <c r="AI344" s="449"/>
      <c r="AJ344" s="241"/>
      <c r="AK344" s="241"/>
      <c r="AL344" s="241"/>
      <c r="AM344" s="241"/>
      <c r="AN344" s="241"/>
      <c r="AO344" s="241"/>
      <c r="AP344" s="241"/>
      <c r="AQ344" s="241"/>
      <c r="AR344" s="241"/>
      <c r="AS344" s="241"/>
      <c r="AT344" s="241"/>
      <c r="AU344" s="241"/>
      <c r="AV344" s="241"/>
      <c r="AW344" s="241"/>
      <c r="AX344" s="460"/>
      <c r="AY344" s="449"/>
      <c r="AZ344" s="241"/>
      <c r="BA344" s="241"/>
      <c r="BB344" s="241"/>
      <c r="BC344" s="241"/>
      <c r="BD344" s="241"/>
      <c r="BE344" s="241"/>
      <c r="BF344" s="241"/>
      <c r="BG344" s="241"/>
      <c r="BH344" s="241"/>
      <c r="BI344" s="241"/>
      <c r="BJ344" s="241"/>
      <c r="BK344" s="241"/>
      <c r="BL344" s="241"/>
      <c r="BM344" s="241"/>
      <c r="BN344" s="460"/>
    </row>
    <row r="345" spans="2:67" outlineLevel="2">
      <c r="B345" s="52" t="s">
        <v>1115</v>
      </c>
      <c r="C345" s="59">
        <f t="shared" si="265"/>
        <v>0</v>
      </c>
      <c r="D345" s="59">
        <f t="shared" si="266"/>
        <v>0</v>
      </c>
      <c r="E345" s="59">
        <f t="shared" si="267"/>
        <v>0</v>
      </c>
      <c r="F345" s="59">
        <f t="shared" si="268"/>
        <v>0</v>
      </c>
      <c r="G345" s="59">
        <f t="shared" si="269"/>
        <v>0</v>
      </c>
      <c r="H345" s="59">
        <f t="shared" si="270"/>
        <v>0</v>
      </c>
      <c r="I345" s="59">
        <f t="shared" si="271"/>
        <v>0</v>
      </c>
      <c r="J345" s="59">
        <f t="shared" si="272"/>
        <v>0</v>
      </c>
      <c r="K345" s="59">
        <f t="shared" si="273"/>
        <v>0</v>
      </c>
      <c r="L345" s="59">
        <f t="shared" si="274"/>
        <v>0</v>
      </c>
      <c r="M345" s="59">
        <f t="shared" si="275"/>
        <v>0</v>
      </c>
      <c r="N345" s="59">
        <f t="shared" si="276"/>
        <v>0</v>
      </c>
      <c r="O345" s="59">
        <f t="shared" si="277"/>
        <v>0</v>
      </c>
      <c r="P345" s="59">
        <f t="shared" si="278"/>
        <v>0</v>
      </c>
      <c r="Q345" s="59">
        <f t="shared" si="279"/>
        <v>0</v>
      </c>
      <c r="R345" s="439">
        <f t="shared" si="280"/>
        <v>0</v>
      </c>
      <c r="S345" s="450"/>
      <c r="T345" s="240"/>
      <c r="U345" s="240"/>
      <c r="V345" s="240"/>
      <c r="W345" s="240"/>
      <c r="X345" s="240"/>
      <c r="Y345" s="240"/>
      <c r="Z345" s="240"/>
      <c r="AA345" s="240"/>
      <c r="AB345" s="240"/>
      <c r="AC345" s="240"/>
      <c r="AD345" s="240"/>
      <c r="AE345" s="240"/>
      <c r="AF345" s="240"/>
      <c r="AG345" s="240"/>
      <c r="AH345" s="461"/>
      <c r="AI345" s="450"/>
      <c r="AJ345" s="240"/>
      <c r="AK345" s="240"/>
      <c r="AL345" s="240"/>
      <c r="AM345" s="240"/>
      <c r="AN345" s="240"/>
      <c r="AO345" s="240"/>
      <c r="AP345" s="240"/>
      <c r="AQ345" s="240"/>
      <c r="AR345" s="240"/>
      <c r="AS345" s="240"/>
      <c r="AT345" s="240"/>
      <c r="AU345" s="240"/>
      <c r="AV345" s="240"/>
      <c r="AW345" s="240"/>
      <c r="AX345" s="461"/>
      <c r="AY345" s="450"/>
      <c r="AZ345" s="240"/>
      <c r="BA345" s="240"/>
      <c r="BB345" s="240"/>
      <c r="BC345" s="240"/>
      <c r="BD345" s="240"/>
      <c r="BE345" s="240"/>
      <c r="BF345" s="240"/>
      <c r="BG345" s="240"/>
      <c r="BH345" s="240"/>
      <c r="BI345" s="240"/>
      <c r="BJ345" s="240"/>
      <c r="BK345" s="240"/>
      <c r="BL345" s="240"/>
      <c r="BM345" s="240"/>
      <c r="BN345" s="461"/>
    </row>
    <row r="346" spans="2:67" outlineLevel="2">
      <c r="B346" s="50" t="str">
        <f t="shared" ref="B346" si="320">$B$203&amp;": Ewe Lambs"</f>
        <v>Early: Ewe Lambs</v>
      </c>
      <c r="C346" s="58">
        <f t="shared" si="265"/>
        <v>0</v>
      </c>
      <c r="D346" s="58">
        <f t="shared" si="266"/>
        <v>0</v>
      </c>
      <c r="E346" s="58">
        <f t="shared" si="267"/>
        <v>0</v>
      </c>
      <c r="F346" s="58">
        <f t="shared" si="268"/>
        <v>0</v>
      </c>
      <c r="G346" s="58">
        <f t="shared" si="269"/>
        <v>0</v>
      </c>
      <c r="H346" s="58">
        <f t="shared" si="270"/>
        <v>0</v>
      </c>
      <c r="I346" s="58">
        <f t="shared" si="271"/>
        <v>0</v>
      </c>
      <c r="J346" s="58">
        <f t="shared" si="272"/>
        <v>0</v>
      </c>
      <c r="K346" s="58">
        <f t="shared" si="273"/>
        <v>0</v>
      </c>
      <c r="L346" s="58">
        <f t="shared" si="274"/>
        <v>0</v>
      </c>
      <c r="M346" s="58">
        <f t="shared" si="275"/>
        <v>0</v>
      </c>
      <c r="N346" s="58">
        <f t="shared" si="276"/>
        <v>0</v>
      </c>
      <c r="O346" s="58">
        <f t="shared" si="277"/>
        <v>0</v>
      </c>
      <c r="P346" s="58">
        <f t="shared" si="278"/>
        <v>0</v>
      </c>
      <c r="Q346" s="58">
        <f t="shared" si="279"/>
        <v>0</v>
      </c>
      <c r="R346" s="437">
        <f t="shared" si="280"/>
        <v>0</v>
      </c>
      <c r="S346" s="448"/>
      <c r="T346" s="243"/>
      <c r="U346" s="243"/>
      <c r="V346" s="243"/>
      <c r="W346" s="243"/>
      <c r="X346" s="243"/>
      <c r="Y346" s="243"/>
      <c r="Z346" s="243"/>
      <c r="AA346" s="243"/>
      <c r="AB346" s="243"/>
      <c r="AC346" s="243"/>
      <c r="AD346" s="243"/>
      <c r="AE346" s="243"/>
      <c r="AF346" s="243"/>
      <c r="AG346" s="243"/>
      <c r="AH346" s="459"/>
      <c r="AI346" s="448"/>
      <c r="AJ346" s="243"/>
      <c r="AK346" s="243"/>
      <c r="AL346" s="243"/>
      <c r="AM346" s="243"/>
      <c r="AN346" s="243"/>
      <c r="AO346" s="243"/>
      <c r="AP346" s="243"/>
      <c r="AQ346" s="243"/>
      <c r="AR346" s="243"/>
      <c r="AS346" s="243"/>
      <c r="AT346" s="243"/>
      <c r="AU346" s="243"/>
      <c r="AV346" s="243"/>
      <c r="AW346" s="243"/>
      <c r="AX346" s="459"/>
      <c r="AY346" s="448"/>
      <c r="AZ346" s="243"/>
      <c r="BA346" s="243"/>
      <c r="BB346" s="243"/>
      <c r="BC346" s="243"/>
      <c r="BD346" s="243"/>
      <c r="BE346" s="243"/>
      <c r="BF346" s="243"/>
      <c r="BG346" s="243"/>
      <c r="BH346" s="243"/>
      <c r="BI346" s="243"/>
      <c r="BJ346" s="243"/>
      <c r="BK346" s="243"/>
      <c r="BL346" s="243"/>
      <c r="BM346" s="243"/>
      <c r="BN346" s="459"/>
      <c r="BO346" s="31"/>
    </row>
    <row r="347" spans="2:67" outlineLevel="2">
      <c r="B347" s="51" t="s">
        <v>1114</v>
      </c>
      <c r="C347" s="242">
        <f t="shared" si="265"/>
        <v>0</v>
      </c>
      <c r="D347" s="242">
        <f t="shared" si="266"/>
        <v>0</v>
      </c>
      <c r="E347" s="242">
        <f t="shared" si="267"/>
        <v>0</v>
      </c>
      <c r="F347" s="242">
        <f t="shared" si="268"/>
        <v>0</v>
      </c>
      <c r="G347" s="242">
        <f t="shared" si="269"/>
        <v>0</v>
      </c>
      <c r="H347" s="242">
        <f t="shared" si="270"/>
        <v>0</v>
      </c>
      <c r="I347" s="242">
        <f t="shared" si="271"/>
        <v>0</v>
      </c>
      <c r="J347" s="242">
        <f t="shared" si="272"/>
        <v>0</v>
      </c>
      <c r="K347" s="242">
        <f t="shared" si="273"/>
        <v>0</v>
      </c>
      <c r="L347" s="242">
        <f t="shared" si="274"/>
        <v>0</v>
      </c>
      <c r="M347" s="242">
        <f t="shared" si="275"/>
        <v>0</v>
      </c>
      <c r="N347" s="242">
        <f t="shared" si="276"/>
        <v>0</v>
      </c>
      <c r="O347" s="242">
        <f t="shared" si="277"/>
        <v>0</v>
      </c>
      <c r="P347" s="242">
        <f t="shared" si="278"/>
        <v>0</v>
      </c>
      <c r="Q347" s="242">
        <f t="shared" si="279"/>
        <v>0</v>
      </c>
      <c r="R347" s="438">
        <f t="shared" si="280"/>
        <v>0</v>
      </c>
      <c r="S347" s="449"/>
      <c r="T347" s="241"/>
      <c r="U347" s="241"/>
      <c r="V347" s="241"/>
      <c r="W347" s="241"/>
      <c r="X347" s="241"/>
      <c r="Y347" s="241"/>
      <c r="Z347" s="241"/>
      <c r="AA347" s="241"/>
      <c r="AB347" s="241"/>
      <c r="AC347" s="241"/>
      <c r="AD347" s="241"/>
      <c r="AE347" s="241"/>
      <c r="AF347" s="241"/>
      <c r="AG347" s="241"/>
      <c r="AH347" s="460"/>
      <c r="AI347" s="449"/>
      <c r="AJ347" s="241"/>
      <c r="AK347" s="241"/>
      <c r="AL347" s="241"/>
      <c r="AM347" s="241"/>
      <c r="AN347" s="241"/>
      <c r="AO347" s="241"/>
      <c r="AP347" s="241"/>
      <c r="AQ347" s="241"/>
      <c r="AR347" s="241"/>
      <c r="AS347" s="241"/>
      <c r="AT347" s="241"/>
      <c r="AU347" s="241"/>
      <c r="AV347" s="241"/>
      <c r="AW347" s="241"/>
      <c r="AX347" s="460"/>
      <c r="AY347" s="449"/>
      <c r="AZ347" s="241"/>
      <c r="BA347" s="241"/>
      <c r="BB347" s="241"/>
      <c r="BC347" s="241"/>
      <c r="BD347" s="241"/>
      <c r="BE347" s="241"/>
      <c r="BF347" s="241"/>
      <c r="BG347" s="241"/>
      <c r="BH347" s="241"/>
      <c r="BI347" s="241"/>
      <c r="BJ347" s="241"/>
      <c r="BK347" s="241"/>
      <c r="BL347" s="241"/>
      <c r="BM347" s="241"/>
      <c r="BN347" s="460"/>
    </row>
    <row r="348" spans="2:67" outlineLevel="2">
      <c r="B348" s="52" t="s">
        <v>1115</v>
      </c>
      <c r="C348" s="59">
        <f t="shared" si="265"/>
        <v>0</v>
      </c>
      <c r="D348" s="59">
        <f t="shared" si="266"/>
        <v>0</v>
      </c>
      <c r="E348" s="59">
        <f t="shared" si="267"/>
        <v>0</v>
      </c>
      <c r="F348" s="59">
        <f t="shared" si="268"/>
        <v>0</v>
      </c>
      <c r="G348" s="59">
        <f t="shared" si="269"/>
        <v>0</v>
      </c>
      <c r="H348" s="59">
        <f t="shared" si="270"/>
        <v>0</v>
      </c>
      <c r="I348" s="59">
        <f t="shared" si="271"/>
        <v>0</v>
      </c>
      <c r="J348" s="59">
        <f t="shared" si="272"/>
        <v>0</v>
      </c>
      <c r="K348" s="59">
        <f t="shared" si="273"/>
        <v>0</v>
      </c>
      <c r="L348" s="59">
        <f t="shared" si="274"/>
        <v>0</v>
      </c>
      <c r="M348" s="59">
        <f t="shared" si="275"/>
        <v>0</v>
      </c>
      <c r="N348" s="59">
        <f t="shared" si="276"/>
        <v>0</v>
      </c>
      <c r="O348" s="59">
        <f t="shared" si="277"/>
        <v>0</v>
      </c>
      <c r="P348" s="59">
        <f t="shared" si="278"/>
        <v>0</v>
      </c>
      <c r="Q348" s="59">
        <f t="shared" si="279"/>
        <v>0</v>
      </c>
      <c r="R348" s="439">
        <f t="shared" si="280"/>
        <v>0</v>
      </c>
      <c r="S348" s="450"/>
      <c r="T348" s="240"/>
      <c r="U348" s="240"/>
      <c r="V348" s="240"/>
      <c r="W348" s="240"/>
      <c r="X348" s="240"/>
      <c r="Y348" s="240"/>
      <c r="Z348" s="240"/>
      <c r="AA348" s="240"/>
      <c r="AB348" s="240"/>
      <c r="AC348" s="240"/>
      <c r="AD348" s="240"/>
      <c r="AE348" s="240"/>
      <c r="AF348" s="240"/>
      <c r="AG348" s="240"/>
      <c r="AH348" s="461"/>
      <c r="AI348" s="450"/>
      <c r="AJ348" s="240"/>
      <c r="AK348" s="240"/>
      <c r="AL348" s="240"/>
      <c r="AM348" s="240"/>
      <c r="AN348" s="240"/>
      <c r="AO348" s="240"/>
      <c r="AP348" s="240"/>
      <c r="AQ348" s="240"/>
      <c r="AR348" s="240"/>
      <c r="AS348" s="240"/>
      <c r="AT348" s="240"/>
      <c r="AU348" s="240"/>
      <c r="AV348" s="240"/>
      <c r="AW348" s="240"/>
      <c r="AX348" s="461"/>
      <c r="AY348" s="450"/>
      <c r="AZ348" s="240"/>
      <c r="BA348" s="240"/>
      <c r="BB348" s="240"/>
      <c r="BC348" s="240"/>
      <c r="BD348" s="240"/>
      <c r="BE348" s="240"/>
      <c r="BF348" s="240"/>
      <c r="BG348" s="240"/>
      <c r="BH348" s="240"/>
      <c r="BI348" s="240"/>
      <c r="BJ348" s="240"/>
      <c r="BK348" s="240"/>
      <c r="BL348" s="240"/>
      <c r="BM348" s="240"/>
      <c r="BN348" s="461"/>
    </row>
    <row r="349" spans="2:67" outlineLevel="2">
      <c r="B349" s="50" t="str">
        <f t="shared" ref="B349" si="321">$B$204&amp;": Ewe Lambs"</f>
        <v>Middle: Ewe Lambs</v>
      </c>
      <c r="C349" s="58">
        <f t="shared" si="265"/>
        <v>0</v>
      </c>
      <c r="D349" s="58">
        <f t="shared" si="266"/>
        <v>0</v>
      </c>
      <c r="E349" s="58">
        <f t="shared" si="267"/>
        <v>0</v>
      </c>
      <c r="F349" s="58">
        <f t="shared" si="268"/>
        <v>0</v>
      </c>
      <c r="G349" s="58">
        <f t="shared" si="269"/>
        <v>0</v>
      </c>
      <c r="H349" s="58">
        <f t="shared" si="270"/>
        <v>0</v>
      </c>
      <c r="I349" s="58">
        <f t="shared" si="271"/>
        <v>0</v>
      </c>
      <c r="J349" s="58">
        <f t="shared" si="272"/>
        <v>0</v>
      </c>
      <c r="K349" s="58">
        <f t="shared" si="273"/>
        <v>0</v>
      </c>
      <c r="L349" s="58">
        <f t="shared" si="274"/>
        <v>0</v>
      </c>
      <c r="M349" s="58">
        <f t="shared" si="275"/>
        <v>0</v>
      </c>
      <c r="N349" s="58">
        <f t="shared" si="276"/>
        <v>0</v>
      </c>
      <c r="O349" s="58">
        <f t="shared" si="277"/>
        <v>0</v>
      </c>
      <c r="P349" s="58">
        <f t="shared" si="278"/>
        <v>0</v>
      </c>
      <c r="Q349" s="58">
        <f t="shared" si="279"/>
        <v>0</v>
      </c>
      <c r="R349" s="437">
        <f t="shared" si="280"/>
        <v>0</v>
      </c>
      <c r="S349" s="448"/>
      <c r="T349" s="243"/>
      <c r="U349" s="243"/>
      <c r="V349" s="243"/>
      <c r="W349" s="243"/>
      <c r="X349" s="243"/>
      <c r="Y349" s="243"/>
      <c r="Z349" s="243"/>
      <c r="AA349" s="243"/>
      <c r="AB349" s="243"/>
      <c r="AC349" s="243"/>
      <c r="AD349" s="243"/>
      <c r="AE349" s="243"/>
      <c r="AF349" s="243"/>
      <c r="AG349" s="243"/>
      <c r="AH349" s="459"/>
      <c r="AI349" s="448"/>
      <c r="AJ349" s="243"/>
      <c r="AK349" s="243"/>
      <c r="AL349" s="243"/>
      <c r="AM349" s="243"/>
      <c r="AN349" s="243"/>
      <c r="AO349" s="243"/>
      <c r="AP349" s="243"/>
      <c r="AQ349" s="243"/>
      <c r="AR349" s="243"/>
      <c r="AS349" s="243"/>
      <c r="AT349" s="243"/>
      <c r="AU349" s="243"/>
      <c r="AV349" s="243"/>
      <c r="AW349" s="243"/>
      <c r="AX349" s="459"/>
      <c r="AY349" s="448"/>
      <c r="AZ349" s="243"/>
      <c r="BA349" s="243"/>
      <c r="BB349" s="243"/>
      <c r="BC349" s="243"/>
      <c r="BD349" s="243"/>
      <c r="BE349" s="243"/>
      <c r="BF349" s="243"/>
      <c r="BG349" s="243"/>
      <c r="BH349" s="243"/>
      <c r="BI349" s="243"/>
      <c r="BJ349" s="243"/>
      <c r="BK349" s="243"/>
      <c r="BL349" s="243"/>
      <c r="BM349" s="243"/>
      <c r="BN349" s="459"/>
      <c r="BO349" s="31"/>
    </row>
    <row r="350" spans="2:67" outlineLevel="2">
      <c r="B350" s="51" t="s">
        <v>1114</v>
      </c>
      <c r="C350" s="242">
        <f t="shared" si="265"/>
        <v>0</v>
      </c>
      <c r="D350" s="242">
        <f t="shared" si="266"/>
        <v>0</v>
      </c>
      <c r="E350" s="242">
        <f t="shared" si="267"/>
        <v>0</v>
      </c>
      <c r="F350" s="242">
        <f t="shared" si="268"/>
        <v>0</v>
      </c>
      <c r="G350" s="242">
        <f t="shared" si="269"/>
        <v>0</v>
      </c>
      <c r="H350" s="242">
        <f t="shared" si="270"/>
        <v>0</v>
      </c>
      <c r="I350" s="242">
        <f t="shared" si="271"/>
        <v>0</v>
      </c>
      <c r="J350" s="242">
        <f t="shared" si="272"/>
        <v>0</v>
      </c>
      <c r="K350" s="242">
        <f t="shared" si="273"/>
        <v>0</v>
      </c>
      <c r="L350" s="242">
        <f t="shared" si="274"/>
        <v>0</v>
      </c>
      <c r="M350" s="242">
        <f t="shared" si="275"/>
        <v>0</v>
      </c>
      <c r="N350" s="242">
        <f t="shared" si="276"/>
        <v>0</v>
      </c>
      <c r="O350" s="242">
        <f t="shared" si="277"/>
        <v>0</v>
      </c>
      <c r="P350" s="242">
        <f t="shared" si="278"/>
        <v>0</v>
      </c>
      <c r="Q350" s="242">
        <f t="shared" si="279"/>
        <v>0</v>
      </c>
      <c r="R350" s="438">
        <f t="shared" si="280"/>
        <v>0</v>
      </c>
      <c r="S350" s="449"/>
      <c r="T350" s="241"/>
      <c r="U350" s="241"/>
      <c r="V350" s="241"/>
      <c r="W350" s="241"/>
      <c r="X350" s="241"/>
      <c r="Y350" s="241"/>
      <c r="Z350" s="241"/>
      <c r="AA350" s="241"/>
      <c r="AB350" s="241"/>
      <c r="AC350" s="241"/>
      <c r="AD350" s="241"/>
      <c r="AE350" s="241"/>
      <c r="AF350" s="241"/>
      <c r="AG350" s="241"/>
      <c r="AH350" s="460"/>
      <c r="AI350" s="449"/>
      <c r="AJ350" s="241"/>
      <c r="AK350" s="241"/>
      <c r="AL350" s="241"/>
      <c r="AM350" s="241"/>
      <c r="AN350" s="241"/>
      <c r="AO350" s="241"/>
      <c r="AP350" s="241"/>
      <c r="AQ350" s="241"/>
      <c r="AR350" s="241"/>
      <c r="AS350" s="241"/>
      <c r="AT350" s="241"/>
      <c r="AU350" s="241"/>
      <c r="AV350" s="241"/>
      <c r="AW350" s="241"/>
      <c r="AX350" s="460"/>
      <c r="AY350" s="449"/>
      <c r="AZ350" s="241"/>
      <c r="BA350" s="241"/>
      <c r="BB350" s="241"/>
      <c r="BC350" s="241"/>
      <c r="BD350" s="241"/>
      <c r="BE350" s="241"/>
      <c r="BF350" s="241"/>
      <c r="BG350" s="241"/>
      <c r="BH350" s="241"/>
      <c r="BI350" s="241"/>
      <c r="BJ350" s="241"/>
      <c r="BK350" s="241"/>
      <c r="BL350" s="241"/>
      <c r="BM350" s="241"/>
      <c r="BN350" s="460"/>
    </row>
    <row r="351" spans="2:67" outlineLevel="2">
      <c r="B351" s="52" t="s">
        <v>1115</v>
      </c>
      <c r="C351" s="59">
        <f t="shared" si="265"/>
        <v>0</v>
      </c>
      <c r="D351" s="59">
        <f t="shared" si="266"/>
        <v>0</v>
      </c>
      <c r="E351" s="59">
        <f t="shared" si="267"/>
        <v>0</v>
      </c>
      <c r="F351" s="59">
        <f t="shared" si="268"/>
        <v>0</v>
      </c>
      <c r="G351" s="59">
        <f t="shared" si="269"/>
        <v>0</v>
      </c>
      <c r="H351" s="59">
        <f t="shared" si="270"/>
        <v>0</v>
      </c>
      <c r="I351" s="59">
        <f t="shared" si="271"/>
        <v>0</v>
      </c>
      <c r="J351" s="59">
        <f t="shared" si="272"/>
        <v>0</v>
      </c>
      <c r="K351" s="59">
        <f t="shared" si="273"/>
        <v>0</v>
      </c>
      <c r="L351" s="59">
        <f t="shared" si="274"/>
        <v>0</v>
      </c>
      <c r="M351" s="59">
        <f t="shared" si="275"/>
        <v>0</v>
      </c>
      <c r="N351" s="59">
        <f t="shared" si="276"/>
        <v>0</v>
      </c>
      <c r="O351" s="59">
        <f t="shared" si="277"/>
        <v>0</v>
      </c>
      <c r="P351" s="59">
        <f t="shared" si="278"/>
        <v>0</v>
      </c>
      <c r="Q351" s="59">
        <f t="shared" si="279"/>
        <v>0</v>
      </c>
      <c r="R351" s="439">
        <f t="shared" si="280"/>
        <v>0</v>
      </c>
      <c r="S351" s="450"/>
      <c r="T351" s="240"/>
      <c r="U351" s="240"/>
      <c r="V351" s="240"/>
      <c r="W351" s="240"/>
      <c r="X351" s="240"/>
      <c r="Y351" s="240"/>
      <c r="Z351" s="240"/>
      <c r="AA351" s="240"/>
      <c r="AB351" s="240"/>
      <c r="AC351" s="240"/>
      <c r="AD351" s="240"/>
      <c r="AE351" s="240"/>
      <c r="AF351" s="240"/>
      <c r="AG351" s="240"/>
      <c r="AH351" s="461"/>
      <c r="AI351" s="450"/>
      <c r="AJ351" s="240"/>
      <c r="AK351" s="240"/>
      <c r="AL351" s="240"/>
      <c r="AM351" s="240"/>
      <c r="AN351" s="240"/>
      <c r="AO351" s="240"/>
      <c r="AP351" s="240"/>
      <c r="AQ351" s="240"/>
      <c r="AR351" s="240"/>
      <c r="AS351" s="240"/>
      <c r="AT351" s="240"/>
      <c r="AU351" s="240"/>
      <c r="AV351" s="240"/>
      <c r="AW351" s="240"/>
      <c r="AX351" s="461"/>
      <c r="AY351" s="450"/>
      <c r="AZ351" s="240"/>
      <c r="BA351" s="240"/>
      <c r="BB351" s="240"/>
      <c r="BC351" s="240"/>
      <c r="BD351" s="240"/>
      <c r="BE351" s="240"/>
      <c r="BF351" s="240"/>
      <c r="BG351" s="240"/>
      <c r="BH351" s="240"/>
      <c r="BI351" s="240"/>
      <c r="BJ351" s="240"/>
      <c r="BK351" s="240"/>
      <c r="BL351" s="240"/>
      <c r="BM351" s="240"/>
      <c r="BN351" s="461"/>
    </row>
    <row r="352" spans="2:67" outlineLevel="2">
      <c r="B352" s="50" t="str">
        <f t="shared" ref="B352" si="322">$B$205&amp;": Ewe Lambs"</f>
        <v>Late: Ewe Lambs</v>
      </c>
      <c r="C352" s="58">
        <f t="shared" si="265"/>
        <v>0</v>
      </c>
      <c r="D352" s="58">
        <f t="shared" si="266"/>
        <v>0</v>
      </c>
      <c r="E352" s="58">
        <f t="shared" si="267"/>
        <v>0</v>
      </c>
      <c r="F352" s="58">
        <f t="shared" si="268"/>
        <v>0</v>
      </c>
      <c r="G352" s="58">
        <f t="shared" si="269"/>
        <v>0</v>
      </c>
      <c r="H352" s="58">
        <f t="shared" si="270"/>
        <v>0</v>
      </c>
      <c r="I352" s="58">
        <f t="shared" si="271"/>
        <v>0</v>
      </c>
      <c r="J352" s="58">
        <f t="shared" si="272"/>
        <v>0</v>
      </c>
      <c r="K352" s="58">
        <f t="shared" si="273"/>
        <v>0</v>
      </c>
      <c r="L352" s="58">
        <f t="shared" si="274"/>
        <v>0</v>
      </c>
      <c r="M352" s="58">
        <f t="shared" si="275"/>
        <v>0</v>
      </c>
      <c r="N352" s="58">
        <f t="shared" si="276"/>
        <v>0</v>
      </c>
      <c r="O352" s="58">
        <f t="shared" si="277"/>
        <v>0</v>
      </c>
      <c r="P352" s="58">
        <f t="shared" si="278"/>
        <v>0</v>
      </c>
      <c r="Q352" s="58">
        <f t="shared" si="279"/>
        <v>0</v>
      </c>
      <c r="R352" s="437">
        <f t="shared" si="280"/>
        <v>0</v>
      </c>
      <c r="S352" s="448"/>
      <c r="T352" s="243"/>
      <c r="U352" s="243"/>
      <c r="V352" s="243"/>
      <c r="W352" s="243"/>
      <c r="X352" s="243"/>
      <c r="Y352" s="243"/>
      <c r="Z352" s="243"/>
      <c r="AA352" s="243"/>
      <c r="AB352" s="243"/>
      <c r="AC352" s="243"/>
      <c r="AD352" s="243"/>
      <c r="AE352" s="243"/>
      <c r="AF352" s="243"/>
      <c r="AG352" s="243"/>
      <c r="AH352" s="459"/>
      <c r="AI352" s="448"/>
      <c r="AJ352" s="243"/>
      <c r="AK352" s="243"/>
      <c r="AL352" s="243"/>
      <c r="AM352" s="243"/>
      <c r="AN352" s="243"/>
      <c r="AO352" s="243"/>
      <c r="AP352" s="243"/>
      <c r="AQ352" s="243"/>
      <c r="AR352" s="243"/>
      <c r="AS352" s="243"/>
      <c r="AT352" s="243"/>
      <c r="AU352" s="243"/>
      <c r="AV352" s="243"/>
      <c r="AW352" s="243"/>
      <c r="AX352" s="459"/>
      <c r="AY352" s="448"/>
      <c r="AZ352" s="243"/>
      <c r="BA352" s="243"/>
      <c r="BB352" s="243"/>
      <c r="BC352" s="243"/>
      <c r="BD352" s="243"/>
      <c r="BE352" s="243"/>
      <c r="BF352" s="243"/>
      <c r="BG352" s="243"/>
      <c r="BH352" s="243"/>
      <c r="BI352" s="243"/>
      <c r="BJ352" s="243"/>
      <c r="BK352" s="243"/>
      <c r="BL352" s="243"/>
      <c r="BM352" s="243"/>
      <c r="BN352" s="459"/>
      <c r="BO352" s="31"/>
    </row>
    <row r="353" spans="1:122" outlineLevel="2">
      <c r="B353" s="51" t="s">
        <v>1114</v>
      </c>
      <c r="C353" s="242">
        <f t="shared" si="265"/>
        <v>0</v>
      </c>
      <c r="D353" s="242">
        <f t="shared" si="266"/>
        <v>0</v>
      </c>
      <c r="E353" s="242">
        <f t="shared" si="267"/>
        <v>0</v>
      </c>
      <c r="F353" s="242">
        <f t="shared" si="268"/>
        <v>0</v>
      </c>
      <c r="G353" s="242">
        <f t="shared" si="269"/>
        <v>0</v>
      </c>
      <c r="H353" s="242">
        <f t="shared" si="270"/>
        <v>0</v>
      </c>
      <c r="I353" s="242">
        <f t="shared" si="271"/>
        <v>0</v>
      </c>
      <c r="J353" s="242">
        <f t="shared" si="272"/>
        <v>0</v>
      </c>
      <c r="K353" s="242">
        <f t="shared" si="273"/>
        <v>0</v>
      </c>
      <c r="L353" s="242">
        <f t="shared" si="274"/>
        <v>0</v>
      </c>
      <c r="M353" s="242">
        <f t="shared" si="275"/>
        <v>0</v>
      </c>
      <c r="N353" s="242">
        <f t="shared" si="276"/>
        <v>0</v>
      </c>
      <c r="O353" s="242">
        <f t="shared" si="277"/>
        <v>0</v>
      </c>
      <c r="P353" s="242">
        <f t="shared" si="278"/>
        <v>0</v>
      </c>
      <c r="Q353" s="242">
        <f t="shared" si="279"/>
        <v>0</v>
      </c>
      <c r="R353" s="438">
        <f t="shared" si="280"/>
        <v>0</v>
      </c>
      <c r="S353" s="449"/>
      <c r="T353" s="241"/>
      <c r="U353" s="241"/>
      <c r="V353" s="241"/>
      <c r="W353" s="241"/>
      <c r="X353" s="241"/>
      <c r="Y353" s="241"/>
      <c r="Z353" s="241"/>
      <c r="AA353" s="241"/>
      <c r="AB353" s="241"/>
      <c r="AC353" s="241"/>
      <c r="AD353" s="241"/>
      <c r="AE353" s="241"/>
      <c r="AF353" s="241"/>
      <c r="AG353" s="241"/>
      <c r="AH353" s="460"/>
      <c r="AI353" s="449"/>
      <c r="AJ353" s="241"/>
      <c r="AK353" s="241"/>
      <c r="AL353" s="241"/>
      <c r="AM353" s="241"/>
      <c r="AN353" s="241"/>
      <c r="AO353" s="241"/>
      <c r="AP353" s="241"/>
      <c r="AQ353" s="241"/>
      <c r="AR353" s="241"/>
      <c r="AS353" s="241"/>
      <c r="AT353" s="241"/>
      <c r="AU353" s="241"/>
      <c r="AV353" s="241"/>
      <c r="AW353" s="241"/>
      <c r="AX353" s="460"/>
      <c r="AY353" s="449"/>
      <c r="AZ353" s="241"/>
      <c r="BA353" s="241"/>
      <c r="BB353" s="241"/>
      <c r="BC353" s="241"/>
      <c r="BD353" s="241"/>
      <c r="BE353" s="241"/>
      <c r="BF353" s="241"/>
      <c r="BG353" s="241"/>
      <c r="BH353" s="241"/>
      <c r="BI353" s="241"/>
      <c r="BJ353" s="241"/>
      <c r="BK353" s="241"/>
      <c r="BL353" s="241"/>
      <c r="BM353" s="241"/>
      <c r="BN353" s="460"/>
    </row>
    <row r="354" spans="1:122" outlineLevel="2">
      <c r="B354" s="52" t="s">
        <v>1115</v>
      </c>
      <c r="C354" s="59">
        <f t="shared" si="265"/>
        <v>0</v>
      </c>
      <c r="D354" s="59">
        <f t="shared" si="266"/>
        <v>0</v>
      </c>
      <c r="E354" s="59">
        <f t="shared" si="267"/>
        <v>0</v>
      </c>
      <c r="F354" s="59">
        <f t="shared" si="268"/>
        <v>0</v>
      </c>
      <c r="G354" s="59">
        <f t="shared" si="269"/>
        <v>0</v>
      </c>
      <c r="H354" s="59">
        <f t="shared" si="270"/>
        <v>0</v>
      </c>
      <c r="I354" s="59">
        <f t="shared" si="271"/>
        <v>0</v>
      </c>
      <c r="J354" s="59">
        <f t="shared" si="272"/>
        <v>0</v>
      </c>
      <c r="K354" s="59">
        <f t="shared" si="273"/>
        <v>0</v>
      </c>
      <c r="L354" s="59">
        <f t="shared" si="274"/>
        <v>0</v>
      </c>
      <c r="M354" s="59">
        <f t="shared" si="275"/>
        <v>0</v>
      </c>
      <c r="N354" s="59">
        <f t="shared" si="276"/>
        <v>0</v>
      </c>
      <c r="O354" s="59">
        <f t="shared" si="277"/>
        <v>0</v>
      </c>
      <c r="P354" s="59">
        <f t="shared" si="278"/>
        <v>0</v>
      </c>
      <c r="Q354" s="59">
        <f t="shared" si="279"/>
        <v>0</v>
      </c>
      <c r="R354" s="439">
        <f t="shared" si="280"/>
        <v>0</v>
      </c>
      <c r="S354" s="450"/>
      <c r="T354" s="240"/>
      <c r="U354" s="240"/>
      <c r="V354" s="240"/>
      <c r="W354" s="240"/>
      <c r="X354" s="240"/>
      <c r="Y354" s="240"/>
      <c r="Z354" s="240"/>
      <c r="AA354" s="240"/>
      <c r="AB354" s="240"/>
      <c r="AC354" s="240"/>
      <c r="AD354" s="240"/>
      <c r="AE354" s="240"/>
      <c r="AF354" s="240"/>
      <c r="AG354" s="240"/>
      <c r="AH354" s="461"/>
      <c r="AI354" s="450"/>
      <c r="AJ354" s="240"/>
      <c r="AK354" s="240"/>
      <c r="AL354" s="240"/>
      <c r="AM354" s="240"/>
      <c r="AN354" s="240"/>
      <c r="AO354" s="240"/>
      <c r="AP354" s="240"/>
      <c r="AQ354" s="240"/>
      <c r="AR354" s="240"/>
      <c r="AS354" s="240"/>
      <c r="AT354" s="240"/>
      <c r="AU354" s="240"/>
      <c r="AV354" s="240"/>
      <c r="AW354" s="240"/>
      <c r="AX354" s="461"/>
      <c r="AY354" s="450"/>
      <c r="AZ354" s="240"/>
      <c r="BA354" s="240"/>
      <c r="BB354" s="240"/>
      <c r="BC354" s="240"/>
      <c r="BD354" s="240"/>
      <c r="BE354" s="240"/>
      <c r="BF354" s="240"/>
      <c r="BG354" s="240"/>
      <c r="BH354" s="240"/>
      <c r="BI354" s="240"/>
      <c r="BJ354" s="240"/>
      <c r="BK354" s="240"/>
      <c r="BL354" s="240"/>
      <c r="BM354" s="240"/>
      <c r="BN354" s="461"/>
    </row>
    <row r="355" spans="1:122" outlineLevel="2">
      <c r="B355" s="50" t="str">
        <f>$B$206&amp;": Ewe Lambs"</f>
        <v>V. Late: Ewe Lambs</v>
      </c>
      <c r="C355" s="58">
        <f t="shared" ref="C355:C357" si="323">CHOOSE(d.Region,S355,AI355,AY355)</f>
        <v>0</v>
      </c>
      <c r="D355" s="58">
        <f t="shared" ref="D355:D357" si="324">CHOOSE(d.Region,T355,AJ355,AZ355)</f>
        <v>0</v>
      </c>
      <c r="E355" s="58">
        <f t="shared" ref="E355:E357" si="325">CHOOSE(d.Region,U355,AK355,BA355)</f>
        <v>0</v>
      </c>
      <c r="F355" s="58">
        <f t="shared" ref="F355:F357" si="326">CHOOSE(d.Region,V355,AL355,BB355)</f>
        <v>0</v>
      </c>
      <c r="G355" s="58">
        <f t="shared" ref="G355:G357" si="327">CHOOSE(d.Region,W355,AM355,BC355)</f>
        <v>0</v>
      </c>
      <c r="H355" s="58">
        <f t="shared" ref="H355:H357" si="328">CHOOSE(d.Region,X355,AN355,BD355)</f>
        <v>0</v>
      </c>
      <c r="I355" s="58">
        <f t="shared" ref="I355:I357" si="329">CHOOSE(d.Region,Y355,AO355,BE355)</f>
        <v>0</v>
      </c>
      <c r="J355" s="58">
        <f t="shared" ref="J355:J357" si="330">CHOOSE(d.Region,Z355,AP355,BF355)</f>
        <v>0</v>
      </c>
      <c r="K355" s="58">
        <f t="shared" ref="K355:K357" si="331">CHOOSE(d.Region,AA355,AQ355,BG355)</f>
        <v>0</v>
      </c>
      <c r="L355" s="58">
        <f t="shared" ref="L355:L357" si="332">CHOOSE(d.Region,AB355,AR355,BH355)</f>
        <v>0</v>
      </c>
      <c r="M355" s="58">
        <f t="shared" ref="M355:M357" si="333">CHOOSE(d.Region,AC355,AS355,BI355)</f>
        <v>0</v>
      </c>
      <c r="N355" s="58">
        <f t="shared" ref="N355:N357" si="334">CHOOSE(d.Region,AD355,AT355,BJ355)</f>
        <v>0</v>
      </c>
      <c r="O355" s="58">
        <f t="shared" ref="O355:O357" si="335">CHOOSE(d.Region,AE355,AU355,BK355)</f>
        <v>0</v>
      </c>
      <c r="P355" s="58">
        <f t="shared" ref="P355:P357" si="336">CHOOSE(d.Region,AF355,AV355,BL355)</f>
        <v>0</v>
      </c>
      <c r="Q355" s="58">
        <f t="shared" ref="Q355:Q357" si="337">CHOOSE(d.Region,AG355,AW355,BM355)</f>
        <v>0</v>
      </c>
      <c r="R355" s="437">
        <f t="shared" ref="R355:R357" si="338">CHOOSE(d.Region,AH355,AX355,BN355)</f>
        <v>0</v>
      </c>
      <c r="S355" s="448"/>
      <c r="T355" s="243"/>
      <c r="U355" s="243"/>
      <c r="V355" s="243"/>
      <c r="W355" s="243"/>
      <c r="X355" s="243"/>
      <c r="Y355" s="243"/>
      <c r="Z355" s="243"/>
      <c r="AA355" s="243"/>
      <c r="AB355" s="243"/>
      <c r="AC355" s="243"/>
      <c r="AD355" s="243"/>
      <c r="AE355" s="243"/>
      <c r="AF355" s="243"/>
      <c r="AG355" s="243"/>
      <c r="AH355" s="459"/>
      <c r="AI355" s="448"/>
      <c r="AJ355" s="243"/>
      <c r="AK355" s="243"/>
      <c r="AL355" s="243"/>
      <c r="AM355" s="243"/>
      <c r="AN355" s="243"/>
      <c r="AO355" s="243"/>
      <c r="AP355" s="243"/>
      <c r="AQ355" s="243"/>
      <c r="AR355" s="243"/>
      <c r="AS355" s="243"/>
      <c r="AT355" s="243"/>
      <c r="AU355" s="243"/>
      <c r="AV355" s="243"/>
      <c r="AW355" s="243"/>
      <c r="AX355" s="459"/>
      <c r="AY355" s="448"/>
      <c r="AZ355" s="243"/>
      <c r="BA355" s="243"/>
      <c r="BB355" s="243"/>
      <c r="BC355" s="243"/>
      <c r="BD355" s="243"/>
      <c r="BE355" s="243"/>
      <c r="BF355" s="243"/>
      <c r="BG355" s="243"/>
      <c r="BH355" s="243"/>
      <c r="BI355" s="243"/>
      <c r="BJ355" s="243"/>
      <c r="BK355" s="243"/>
      <c r="BL355" s="243"/>
      <c r="BM355" s="243"/>
      <c r="BN355" s="459"/>
      <c r="BO355" s="31"/>
    </row>
    <row r="356" spans="1:122" outlineLevel="2">
      <c r="B356" s="51" t="s">
        <v>1114</v>
      </c>
      <c r="C356" s="242">
        <f t="shared" si="323"/>
        <v>0</v>
      </c>
      <c r="D356" s="242">
        <f t="shared" si="324"/>
        <v>0</v>
      </c>
      <c r="E356" s="242">
        <f t="shared" si="325"/>
        <v>0</v>
      </c>
      <c r="F356" s="242">
        <f t="shared" si="326"/>
        <v>0</v>
      </c>
      <c r="G356" s="242">
        <f t="shared" si="327"/>
        <v>0</v>
      </c>
      <c r="H356" s="242">
        <f t="shared" si="328"/>
        <v>0</v>
      </c>
      <c r="I356" s="242">
        <f t="shared" si="329"/>
        <v>0</v>
      </c>
      <c r="J356" s="242">
        <f t="shared" si="330"/>
        <v>0</v>
      </c>
      <c r="K356" s="242">
        <f t="shared" si="331"/>
        <v>0</v>
      </c>
      <c r="L356" s="242">
        <f t="shared" si="332"/>
        <v>0</v>
      </c>
      <c r="M356" s="242">
        <f t="shared" si="333"/>
        <v>0</v>
      </c>
      <c r="N356" s="242">
        <f t="shared" si="334"/>
        <v>0</v>
      </c>
      <c r="O356" s="242">
        <f t="shared" si="335"/>
        <v>0</v>
      </c>
      <c r="P356" s="242">
        <f t="shared" si="336"/>
        <v>0</v>
      </c>
      <c r="Q356" s="242">
        <f t="shared" si="337"/>
        <v>0</v>
      </c>
      <c r="R356" s="438">
        <f t="shared" si="338"/>
        <v>0</v>
      </c>
      <c r="S356" s="449"/>
      <c r="T356" s="241"/>
      <c r="U356" s="241"/>
      <c r="V356" s="241"/>
      <c r="W356" s="241"/>
      <c r="X356" s="241"/>
      <c r="Y356" s="241"/>
      <c r="Z356" s="241"/>
      <c r="AA356" s="241"/>
      <c r="AB356" s="241"/>
      <c r="AC356" s="241"/>
      <c r="AD356" s="241"/>
      <c r="AE356" s="241"/>
      <c r="AF356" s="241"/>
      <c r="AG356" s="241"/>
      <c r="AH356" s="460"/>
      <c r="AI356" s="449"/>
      <c r="AJ356" s="241"/>
      <c r="AK356" s="241"/>
      <c r="AL356" s="241"/>
      <c r="AM356" s="241"/>
      <c r="AN356" s="241"/>
      <c r="AO356" s="241"/>
      <c r="AP356" s="241"/>
      <c r="AQ356" s="241"/>
      <c r="AR356" s="241"/>
      <c r="AS356" s="241"/>
      <c r="AT356" s="241"/>
      <c r="AU356" s="241"/>
      <c r="AV356" s="241"/>
      <c r="AW356" s="241"/>
      <c r="AX356" s="460"/>
      <c r="AY356" s="449"/>
      <c r="AZ356" s="241"/>
      <c r="BA356" s="241"/>
      <c r="BB356" s="241"/>
      <c r="BC356" s="241"/>
      <c r="BD356" s="241"/>
      <c r="BE356" s="241"/>
      <c r="BF356" s="241"/>
      <c r="BG356" s="241"/>
      <c r="BH356" s="241"/>
      <c r="BI356" s="241"/>
      <c r="BJ356" s="241"/>
      <c r="BK356" s="241"/>
      <c r="BL356" s="241"/>
      <c r="BM356" s="241"/>
      <c r="BN356" s="460"/>
    </row>
    <row r="357" spans="1:122" outlineLevel="2">
      <c r="B357" s="52" t="s">
        <v>1115</v>
      </c>
      <c r="C357" s="59">
        <f t="shared" si="323"/>
        <v>0</v>
      </c>
      <c r="D357" s="59">
        <f t="shared" si="324"/>
        <v>0</v>
      </c>
      <c r="E357" s="59">
        <f t="shared" si="325"/>
        <v>0</v>
      </c>
      <c r="F357" s="59">
        <f t="shared" si="326"/>
        <v>0</v>
      </c>
      <c r="G357" s="59">
        <f t="shared" si="327"/>
        <v>0</v>
      </c>
      <c r="H357" s="59">
        <f t="shared" si="328"/>
        <v>0</v>
      </c>
      <c r="I357" s="59">
        <f t="shared" si="329"/>
        <v>0</v>
      </c>
      <c r="J357" s="59">
        <f t="shared" si="330"/>
        <v>0</v>
      </c>
      <c r="K357" s="59">
        <f t="shared" si="331"/>
        <v>0</v>
      </c>
      <c r="L357" s="59">
        <f t="shared" si="332"/>
        <v>0</v>
      </c>
      <c r="M357" s="59">
        <f t="shared" si="333"/>
        <v>0</v>
      </c>
      <c r="N357" s="59">
        <f t="shared" si="334"/>
        <v>0</v>
      </c>
      <c r="O357" s="59">
        <f t="shared" si="335"/>
        <v>0</v>
      </c>
      <c r="P357" s="59">
        <f t="shared" si="336"/>
        <v>0</v>
      </c>
      <c r="Q357" s="59">
        <f t="shared" si="337"/>
        <v>0</v>
      </c>
      <c r="R357" s="439">
        <f t="shared" si="338"/>
        <v>0</v>
      </c>
      <c r="S357" s="450"/>
      <c r="T357" s="240"/>
      <c r="U357" s="240"/>
      <c r="V357" s="240"/>
      <c r="W357" s="240"/>
      <c r="X357" s="240"/>
      <c r="Y357" s="240"/>
      <c r="Z357" s="240"/>
      <c r="AA357" s="240"/>
      <c r="AB357" s="240"/>
      <c r="AC357" s="240"/>
      <c r="AD357" s="240"/>
      <c r="AE357" s="240"/>
      <c r="AF357" s="240"/>
      <c r="AG357" s="240"/>
      <c r="AH357" s="461"/>
      <c r="AI357" s="450"/>
      <c r="AJ357" s="240"/>
      <c r="AK357" s="240"/>
      <c r="AL357" s="240"/>
      <c r="AM357" s="240"/>
      <c r="AN357" s="240"/>
      <c r="AO357" s="240"/>
      <c r="AP357" s="240"/>
      <c r="AQ357" s="240"/>
      <c r="AR357" s="240"/>
      <c r="AS357" s="240"/>
      <c r="AT357" s="240"/>
      <c r="AU357" s="240"/>
      <c r="AV357" s="240"/>
      <c r="AW357" s="240"/>
      <c r="AX357" s="461"/>
      <c r="AY357" s="450"/>
      <c r="AZ357" s="240"/>
      <c r="BA357" s="240"/>
      <c r="BB357" s="240"/>
      <c r="BC357" s="240"/>
      <c r="BD357" s="240"/>
      <c r="BE357" s="240"/>
      <c r="BF357" s="240"/>
      <c r="BG357" s="240"/>
      <c r="BH357" s="240"/>
      <c r="BI357" s="240"/>
      <c r="BJ357" s="240"/>
      <c r="BK357" s="240"/>
      <c r="BL357" s="240"/>
      <c r="BM357" s="240"/>
      <c r="BN357" s="461"/>
    </row>
    <row r="358" spans="1:122" outlineLevel="2">
      <c r="B358" s="50" t="str">
        <f t="shared" ref="B358" si="339">$B$207&amp;": Ewe Lambs"</f>
        <v>7mo with 0% mated: Ewe Lambs</v>
      </c>
      <c r="C358" s="58">
        <f t="shared" si="265"/>
        <v>0</v>
      </c>
      <c r="D358" s="58">
        <f t="shared" si="266"/>
        <v>0</v>
      </c>
      <c r="E358" s="58">
        <f t="shared" si="267"/>
        <v>0</v>
      </c>
      <c r="F358" s="58">
        <f t="shared" si="268"/>
        <v>0</v>
      </c>
      <c r="G358" s="58">
        <f t="shared" si="269"/>
        <v>0</v>
      </c>
      <c r="H358" s="58">
        <f t="shared" si="270"/>
        <v>0</v>
      </c>
      <c r="I358" s="58">
        <f t="shared" si="271"/>
        <v>0</v>
      </c>
      <c r="J358" s="58">
        <f t="shared" si="272"/>
        <v>0</v>
      </c>
      <c r="K358" s="58">
        <f t="shared" si="273"/>
        <v>0</v>
      </c>
      <c r="L358" s="58">
        <f t="shared" si="274"/>
        <v>0</v>
      </c>
      <c r="M358" s="58">
        <f t="shared" si="275"/>
        <v>0</v>
      </c>
      <c r="N358" s="58">
        <f t="shared" si="276"/>
        <v>0</v>
      </c>
      <c r="O358" s="58">
        <f t="shared" si="277"/>
        <v>0</v>
      </c>
      <c r="P358" s="58">
        <f t="shared" si="278"/>
        <v>0</v>
      </c>
      <c r="Q358" s="58">
        <f t="shared" si="279"/>
        <v>0</v>
      </c>
      <c r="R358" s="437">
        <f t="shared" si="280"/>
        <v>0</v>
      </c>
      <c r="S358" s="353">
        <f>S343</f>
        <v>0</v>
      </c>
      <c r="T358" s="353">
        <f t="shared" ref="T358:BN358" si="340">T343</f>
        <v>0</v>
      </c>
      <c r="U358" s="353">
        <f t="shared" si="340"/>
        <v>0</v>
      </c>
      <c r="V358" s="353">
        <f t="shared" si="340"/>
        <v>0</v>
      </c>
      <c r="W358" s="353">
        <f t="shared" si="340"/>
        <v>0</v>
      </c>
      <c r="X358" s="353">
        <f t="shared" si="340"/>
        <v>0</v>
      </c>
      <c r="Y358" s="353">
        <f t="shared" si="340"/>
        <v>0</v>
      </c>
      <c r="Z358" s="353">
        <f t="shared" si="340"/>
        <v>0</v>
      </c>
      <c r="AA358" s="353">
        <f t="shared" si="340"/>
        <v>0</v>
      </c>
      <c r="AB358" s="353">
        <f t="shared" si="340"/>
        <v>0</v>
      </c>
      <c r="AC358" s="353">
        <f t="shared" si="340"/>
        <v>0</v>
      </c>
      <c r="AD358" s="353">
        <f t="shared" si="340"/>
        <v>0</v>
      </c>
      <c r="AE358" s="353">
        <f t="shared" si="340"/>
        <v>0</v>
      </c>
      <c r="AF358" s="353">
        <f t="shared" si="340"/>
        <v>0</v>
      </c>
      <c r="AG358" s="353">
        <f t="shared" si="340"/>
        <v>0</v>
      </c>
      <c r="AH358" s="353">
        <f t="shared" si="340"/>
        <v>0</v>
      </c>
      <c r="AI358" s="353">
        <f t="shared" si="340"/>
        <v>0</v>
      </c>
      <c r="AJ358" s="353">
        <f t="shared" si="340"/>
        <v>0</v>
      </c>
      <c r="AK358" s="353">
        <f t="shared" si="340"/>
        <v>0</v>
      </c>
      <c r="AL358" s="353">
        <f t="shared" si="340"/>
        <v>0</v>
      </c>
      <c r="AM358" s="353">
        <f t="shared" si="340"/>
        <v>0</v>
      </c>
      <c r="AN358" s="353">
        <f t="shared" si="340"/>
        <v>0</v>
      </c>
      <c r="AO358" s="353">
        <f t="shared" si="340"/>
        <v>0</v>
      </c>
      <c r="AP358" s="353">
        <f t="shared" si="340"/>
        <v>0</v>
      </c>
      <c r="AQ358" s="353">
        <f t="shared" si="340"/>
        <v>0</v>
      </c>
      <c r="AR358" s="353">
        <f t="shared" si="340"/>
        <v>0</v>
      </c>
      <c r="AS358" s="353">
        <f t="shared" si="340"/>
        <v>0</v>
      </c>
      <c r="AT358" s="353">
        <f t="shared" si="340"/>
        <v>0</v>
      </c>
      <c r="AU358" s="353">
        <f t="shared" si="340"/>
        <v>0</v>
      </c>
      <c r="AV358" s="353">
        <f t="shared" si="340"/>
        <v>0</v>
      </c>
      <c r="AW358" s="353">
        <f t="shared" si="340"/>
        <v>0</v>
      </c>
      <c r="AX358" s="353">
        <f t="shared" si="340"/>
        <v>0</v>
      </c>
      <c r="AY358" s="353">
        <f t="shared" si="340"/>
        <v>0</v>
      </c>
      <c r="AZ358" s="353">
        <f t="shared" si="340"/>
        <v>0</v>
      </c>
      <c r="BA358" s="353">
        <f t="shared" si="340"/>
        <v>0</v>
      </c>
      <c r="BB358" s="353">
        <f t="shared" si="340"/>
        <v>0</v>
      </c>
      <c r="BC358" s="353">
        <f t="shared" si="340"/>
        <v>0</v>
      </c>
      <c r="BD358" s="353">
        <f t="shared" si="340"/>
        <v>0</v>
      </c>
      <c r="BE358" s="353">
        <f t="shared" si="340"/>
        <v>0</v>
      </c>
      <c r="BF358" s="353">
        <f t="shared" si="340"/>
        <v>0</v>
      </c>
      <c r="BG358" s="353">
        <f t="shared" si="340"/>
        <v>0</v>
      </c>
      <c r="BH358" s="353">
        <f t="shared" si="340"/>
        <v>0</v>
      </c>
      <c r="BI358" s="353">
        <f t="shared" si="340"/>
        <v>0</v>
      </c>
      <c r="BJ358" s="353">
        <f t="shared" si="340"/>
        <v>0</v>
      </c>
      <c r="BK358" s="353">
        <f t="shared" si="340"/>
        <v>0</v>
      </c>
      <c r="BL358" s="353">
        <f t="shared" si="340"/>
        <v>0</v>
      </c>
      <c r="BM358" s="353">
        <f t="shared" si="340"/>
        <v>0</v>
      </c>
      <c r="BN358" s="353">
        <f t="shared" si="340"/>
        <v>0</v>
      </c>
      <c r="BO358" s="31"/>
    </row>
    <row r="359" spans="1:122" outlineLevel="2">
      <c r="B359" s="51" t="s">
        <v>1114</v>
      </c>
      <c r="C359" s="242">
        <f t="shared" si="265"/>
        <v>0</v>
      </c>
      <c r="D359" s="242">
        <f t="shared" si="266"/>
        <v>0</v>
      </c>
      <c r="E359" s="242">
        <f t="shared" si="267"/>
        <v>0</v>
      </c>
      <c r="F359" s="242">
        <f t="shared" si="268"/>
        <v>0</v>
      </c>
      <c r="G359" s="242">
        <f t="shared" si="269"/>
        <v>0</v>
      </c>
      <c r="H359" s="242">
        <f t="shared" si="270"/>
        <v>0</v>
      </c>
      <c r="I359" s="242">
        <f t="shared" si="271"/>
        <v>0</v>
      </c>
      <c r="J359" s="242">
        <f t="shared" si="272"/>
        <v>0</v>
      </c>
      <c r="K359" s="242">
        <f t="shared" si="273"/>
        <v>0</v>
      </c>
      <c r="L359" s="242">
        <f t="shared" si="274"/>
        <v>0</v>
      </c>
      <c r="M359" s="242">
        <f t="shared" si="275"/>
        <v>0</v>
      </c>
      <c r="N359" s="242">
        <f t="shared" si="276"/>
        <v>0</v>
      </c>
      <c r="O359" s="242">
        <f t="shared" si="277"/>
        <v>0</v>
      </c>
      <c r="P359" s="242">
        <f t="shared" si="278"/>
        <v>0</v>
      </c>
      <c r="Q359" s="242">
        <f t="shared" si="279"/>
        <v>0</v>
      </c>
      <c r="R359" s="438">
        <f t="shared" si="280"/>
        <v>0</v>
      </c>
      <c r="S359" s="353">
        <f t="shared" ref="S359:BN359" si="341">S344</f>
        <v>0</v>
      </c>
      <c r="T359" s="353">
        <f t="shared" si="341"/>
        <v>0</v>
      </c>
      <c r="U359" s="353">
        <f t="shared" si="341"/>
        <v>0</v>
      </c>
      <c r="V359" s="353">
        <f t="shared" si="341"/>
        <v>0</v>
      </c>
      <c r="W359" s="353">
        <f t="shared" si="341"/>
        <v>0</v>
      </c>
      <c r="X359" s="353">
        <f t="shared" si="341"/>
        <v>0</v>
      </c>
      <c r="Y359" s="353">
        <f t="shared" si="341"/>
        <v>0</v>
      </c>
      <c r="Z359" s="353">
        <f t="shared" si="341"/>
        <v>0</v>
      </c>
      <c r="AA359" s="353">
        <f t="shared" si="341"/>
        <v>0</v>
      </c>
      <c r="AB359" s="353">
        <f t="shared" si="341"/>
        <v>0</v>
      </c>
      <c r="AC359" s="353">
        <f t="shared" si="341"/>
        <v>0</v>
      </c>
      <c r="AD359" s="353">
        <f t="shared" si="341"/>
        <v>0</v>
      </c>
      <c r="AE359" s="353">
        <f t="shared" si="341"/>
        <v>0</v>
      </c>
      <c r="AF359" s="353">
        <f t="shared" si="341"/>
        <v>0</v>
      </c>
      <c r="AG359" s="353">
        <f t="shared" si="341"/>
        <v>0</v>
      </c>
      <c r="AH359" s="353">
        <f t="shared" si="341"/>
        <v>0</v>
      </c>
      <c r="AI359" s="353">
        <f t="shared" si="341"/>
        <v>0</v>
      </c>
      <c r="AJ359" s="353">
        <f t="shared" si="341"/>
        <v>0</v>
      </c>
      <c r="AK359" s="353">
        <f t="shared" si="341"/>
        <v>0</v>
      </c>
      <c r="AL359" s="353">
        <f t="shared" si="341"/>
        <v>0</v>
      </c>
      <c r="AM359" s="353">
        <f t="shared" si="341"/>
        <v>0</v>
      </c>
      <c r="AN359" s="353">
        <f t="shared" si="341"/>
        <v>0</v>
      </c>
      <c r="AO359" s="353">
        <f t="shared" si="341"/>
        <v>0</v>
      </c>
      <c r="AP359" s="353">
        <f t="shared" si="341"/>
        <v>0</v>
      </c>
      <c r="AQ359" s="353">
        <f t="shared" si="341"/>
        <v>0</v>
      </c>
      <c r="AR359" s="353">
        <f t="shared" si="341"/>
        <v>0</v>
      </c>
      <c r="AS359" s="353">
        <f t="shared" si="341"/>
        <v>0</v>
      </c>
      <c r="AT359" s="353">
        <f t="shared" si="341"/>
        <v>0</v>
      </c>
      <c r="AU359" s="353">
        <f t="shared" si="341"/>
        <v>0</v>
      </c>
      <c r="AV359" s="353">
        <f t="shared" si="341"/>
        <v>0</v>
      </c>
      <c r="AW359" s="353">
        <f t="shared" si="341"/>
        <v>0</v>
      </c>
      <c r="AX359" s="353">
        <f t="shared" si="341"/>
        <v>0</v>
      </c>
      <c r="AY359" s="353">
        <f t="shared" si="341"/>
        <v>0</v>
      </c>
      <c r="AZ359" s="353">
        <f t="shared" si="341"/>
        <v>0</v>
      </c>
      <c r="BA359" s="353">
        <f t="shared" si="341"/>
        <v>0</v>
      </c>
      <c r="BB359" s="353">
        <f t="shared" si="341"/>
        <v>0</v>
      </c>
      <c r="BC359" s="353">
        <f t="shared" si="341"/>
        <v>0</v>
      </c>
      <c r="BD359" s="353">
        <f t="shared" si="341"/>
        <v>0</v>
      </c>
      <c r="BE359" s="353">
        <f t="shared" si="341"/>
        <v>0</v>
      </c>
      <c r="BF359" s="353">
        <f t="shared" si="341"/>
        <v>0</v>
      </c>
      <c r="BG359" s="353">
        <f t="shared" si="341"/>
        <v>0</v>
      </c>
      <c r="BH359" s="353">
        <f t="shared" si="341"/>
        <v>0</v>
      </c>
      <c r="BI359" s="353">
        <f t="shared" si="341"/>
        <v>0</v>
      </c>
      <c r="BJ359" s="353">
        <f t="shared" si="341"/>
        <v>0</v>
      </c>
      <c r="BK359" s="353">
        <f t="shared" si="341"/>
        <v>0</v>
      </c>
      <c r="BL359" s="353">
        <f t="shared" si="341"/>
        <v>0</v>
      </c>
      <c r="BM359" s="353">
        <f t="shared" si="341"/>
        <v>0</v>
      </c>
      <c r="BN359" s="353">
        <f t="shared" si="341"/>
        <v>0</v>
      </c>
    </row>
    <row r="360" spans="1:122" outlineLevel="2">
      <c r="B360" s="52" t="s">
        <v>1115</v>
      </c>
      <c r="C360" s="59">
        <f t="shared" si="265"/>
        <v>0</v>
      </c>
      <c r="D360" s="59">
        <f t="shared" si="266"/>
        <v>0</v>
      </c>
      <c r="E360" s="59">
        <f t="shared" si="267"/>
        <v>0</v>
      </c>
      <c r="F360" s="59">
        <f t="shared" si="268"/>
        <v>0</v>
      </c>
      <c r="G360" s="59">
        <f t="shared" si="269"/>
        <v>0</v>
      </c>
      <c r="H360" s="59">
        <f t="shared" si="270"/>
        <v>0</v>
      </c>
      <c r="I360" s="59">
        <f t="shared" si="271"/>
        <v>0</v>
      </c>
      <c r="J360" s="59">
        <f t="shared" si="272"/>
        <v>0</v>
      </c>
      <c r="K360" s="59">
        <f t="shared" si="273"/>
        <v>0</v>
      </c>
      <c r="L360" s="59">
        <f t="shared" si="274"/>
        <v>0</v>
      </c>
      <c r="M360" s="59">
        <f t="shared" si="275"/>
        <v>0</v>
      </c>
      <c r="N360" s="59">
        <f t="shared" si="276"/>
        <v>0</v>
      </c>
      <c r="O360" s="59">
        <f t="shared" si="277"/>
        <v>0</v>
      </c>
      <c r="P360" s="59">
        <f t="shared" si="278"/>
        <v>0</v>
      </c>
      <c r="Q360" s="59">
        <f t="shared" si="279"/>
        <v>0</v>
      </c>
      <c r="R360" s="439">
        <f t="shared" si="280"/>
        <v>0</v>
      </c>
      <c r="S360" s="353">
        <f t="shared" ref="S360:BN360" si="342">S345</f>
        <v>0</v>
      </c>
      <c r="T360" s="353">
        <f t="shared" si="342"/>
        <v>0</v>
      </c>
      <c r="U360" s="353">
        <f t="shared" si="342"/>
        <v>0</v>
      </c>
      <c r="V360" s="353">
        <f t="shared" si="342"/>
        <v>0</v>
      </c>
      <c r="W360" s="353">
        <f t="shared" si="342"/>
        <v>0</v>
      </c>
      <c r="X360" s="353">
        <f t="shared" si="342"/>
        <v>0</v>
      </c>
      <c r="Y360" s="353">
        <f t="shared" si="342"/>
        <v>0</v>
      </c>
      <c r="Z360" s="353">
        <f t="shared" si="342"/>
        <v>0</v>
      </c>
      <c r="AA360" s="353">
        <f t="shared" si="342"/>
        <v>0</v>
      </c>
      <c r="AB360" s="353">
        <f t="shared" si="342"/>
        <v>0</v>
      </c>
      <c r="AC360" s="353">
        <f t="shared" si="342"/>
        <v>0</v>
      </c>
      <c r="AD360" s="353">
        <f t="shared" si="342"/>
        <v>0</v>
      </c>
      <c r="AE360" s="353">
        <f t="shared" si="342"/>
        <v>0</v>
      </c>
      <c r="AF360" s="353">
        <f t="shared" si="342"/>
        <v>0</v>
      </c>
      <c r="AG360" s="353">
        <f t="shared" si="342"/>
        <v>0</v>
      </c>
      <c r="AH360" s="353">
        <f t="shared" si="342"/>
        <v>0</v>
      </c>
      <c r="AI360" s="353">
        <f t="shared" si="342"/>
        <v>0</v>
      </c>
      <c r="AJ360" s="353">
        <f t="shared" si="342"/>
        <v>0</v>
      </c>
      <c r="AK360" s="353">
        <f t="shared" si="342"/>
        <v>0</v>
      </c>
      <c r="AL360" s="353">
        <f t="shared" si="342"/>
        <v>0</v>
      </c>
      <c r="AM360" s="353">
        <f t="shared" si="342"/>
        <v>0</v>
      </c>
      <c r="AN360" s="353">
        <f t="shared" si="342"/>
        <v>0</v>
      </c>
      <c r="AO360" s="353">
        <f t="shared" si="342"/>
        <v>0</v>
      </c>
      <c r="AP360" s="353">
        <f t="shared" si="342"/>
        <v>0</v>
      </c>
      <c r="AQ360" s="353">
        <f t="shared" si="342"/>
        <v>0</v>
      </c>
      <c r="AR360" s="353">
        <f t="shared" si="342"/>
        <v>0</v>
      </c>
      <c r="AS360" s="353">
        <f t="shared" si="342"/>
        <v>0</v>
      </c>
      <c r="AT360" s="353">
        <f t="shared" si="342"/>
        <v>0</v>
      </c>
      <c r="AU360" s="353">
        <f t="shared" si="342"/>
        <v>0</v>
      </c>
      <c r="AV360" s="353">
        <f t="shared" si="342"/>
        <v>0</v>
      </c>
      <c r="AW360" s="353">
        <f t="shared" si="342"/>
        <v>0</v>
      </c>
      <c r="AX360" s="353">
        <f t="shared" si="342"/>
        <v>0</v>
      </c>
      <c r="AY360" s="353">
        <f t="shared" si="342"/>
        <v>0</v>
      </c>
      <c r="AZ360" s="353">
        <f t="shared" si="342"/>
        <v>0</v>
      </c>
      <c r="BA360" s="353">
        <f t="shared" si="342"/>
        <v>0</v>
      </c>
      <c r="BB360" s="353">
        <f t="shared" si="342"/>
        <v>0</v>
      </c>
      <c r="BC360" s="353">
        <f t="shared" si="342"/>
        <v>0</v>
      </c>
      <c r="BD360" s="353">
        <f t="shared" si="342"/>
        <v>0</v>
      </c>
      <c r="BE360" s="353">
        <f t="shared" si="342"/>
        <v>0</v>
      </c>
      <c r="BF360" s="353">
        <f t="shared" si="342"/>
        <v>0</v>
      </c>
      <c r="BG360" s="353">
        <f t="shared" si="342"/>
        <v>0</v>
      </c>
      <c r="BH360" s="353">
        <f t="shared" si="342"/>
        <v>0</v>
      </c>
      <c r="BI360" s="353">
        <f t="shared" si="342"/>
        <v>0</v>
      </c>
      <c r="BJ360" s="353">
        <f t="shared" si="342"/>
        <v>0</v>
      </c>
      <c r="BK360" s="353">
        <f t="shared" si="342"/>
        <v>0</v>
      </c>
      <c r="BL360" s="353">
        <f t="shared" si="342"/>
        <v>0</v>
      </c>
      <c r="BM360" s="353">
        <f t="shared" si="342"/>
        <v>0</v>
      </c>
      <c r="BN360" s="353">
        <f t="shared" si="342"/>
        <v>0</v>
      </c>
    </row>
    <row r="361" spans="1:122" outlineLevel="1"/>
    <row r="363" spans="1:122" collapsed="1">
      <c r="A363" s="16" t="s">
        <v>1147</v>
      </c>
    </row>
    <row r="364" spans="1:122" ht="86.25" hidden="1" outlineLevel="1">
      <c r="P364" s="27" t="s">
        <v>539</v>
      </c>
      <c r="Q364" s="27" t="s">
        <v>539</v>
      </c>
      <c r="R364" s="27" t="s">
        <v>539</v>
      </c>
      <c r="S364" s="27" t="s">
        <v>539</v>
      </c>
      <c r="T364" s="27" t="s">
        <v>539</v>
      </c>
      <c r="U364" s="27" t="s">
        <v>539</v>
      </c>
      <c r="V364" s="27" t="s">
        <v>539</v>
      </c>
      <c r="W364" s="27" t="s">
        <v>539</v>
      </c>
      <c r="X364" s="27" t="s">
        <v>539</v>
      </c>
      <c r="Y364" s="27" t="s">
        <v>539</v>
      </c>
      <c r="Z364" s="27" t="s">
        <v>539</v>
      </c>
      <c r="AA364" s="27" t="s">
        <v>539</v>
      </c>
      <c r="AB364" s="27" t="s">
        <v>539</v>
      </c>
      <c r="AC364" s="27" t="s">
        <v>539</v>
      </c>
      <c r="AD364" s="27" t="s">
        <v>539</v>
      </c>
      <c r="AE364" s="27" t="s">
        <v>539</v>
      </c>
      <c r="AF364" s="27" t="s">
        <v>539</v>
      </c>
      <c r="AG364" s="27" t="s">
        <v>539</v>
      </c>
      <c r="AH364" s="27" t="s">
        <v>539</v>
      </c>
      <c r="AI364" s="27" t="s">
        <v>539</v>
      </c>
      <c r="AJ364" s="27" t="s">
        <v>539</v>
      </c>
      <c r="AK364" s="27" t="s">
        <v>539</v>
      </c>
      <c r="AL364" s="27" t="s">
        <v>539</v>
      </c>
      <c r="AM364" s="27" t="s">
        <v>539</v>
      </c>
      <c r="AN364" s="27" t="s">
        <v>539</v>
      </c>
      <c r="AO364" s="27" t="s">
        <v>539</v>
      </c>
      <c r="AP364" s="27" t="s">
        <v>539</v>
      </c>
      <c r="AQ364" s="27" t="s">
        <v>539</v>
      </c>
      <c r="AR364" s="27" t="s">
        <v>539</v>
      </c>
      <c r="AS364" s="27" t="s">
        <v>539</v>
      </c>
      <c r="AT364" s="27" t="s">
        <v>539</v>
      </c>
      <c r="AU364" s="27" t="s">
        <v>539</v>
      </c>
      <c r="AV364" s="27" t="s">
        <v>539</v>
      </c>
      <c r="AW364" s="27" t="s">
        <v>539</v>
      </c>
      <c r="AX364" s="27" t="s">
        <v>539</v>
      </c>
      <c r="AY364" s="27" t="s">
        <v>539</v>
      </c>
      <c r="AZ364" s="27" t="s">
        <v>539</v>
      </c>
      <c r="BA364" s="27" t="s">
        <v>539</v>
      </c>
      <c r="BB364" s="27" t="s">
        <v>539</v>
      </c>
      <c r="BC364" s="27" t="s">
        <v>539</v>
      </c>
      <c r="BD364" s="27" t="s">
        <v>539</v>
      </c>
      <c r="BE364" s="27" t="s">
        <v>539</v>
      </c>
      <c r="BF364" s="27" t="s">
        <v>539</v>
      </c>
      <c r="BG364" s="27" t="s">
        <v>539</v>
      </c>
      <c r="BH364" s="27" t="s">
        <v>539</v>
      </c>
      <c r="BI364" s="27" t="s">
        <v>539</v>
      </c>
      <c r="BJ364" s="27" t="s">
        <v>539</v>
      </c>
      <c r="BK364" s="27" t="s">
        <v>539</v>
      </c>
      <c r="BL364" s="27" t="s">
        <v>539</v>
      </c>
      <c r="BM364" s="27" t="s">
        <v>539</v>
      </c>
      <c r="BN364" s="27" t="s">
        <v>539</v>
      </c>
      <c r="BO364" s="27" t="s">
        <v>539</v>
      </c>
      <c r="BP364" s="27" t="s">
        <v>539</v>
      </c>
      <c r="BQ364" s="27" t="s">
        <v>539</v>
      </c>
      <c r="BR364" s="27" t="s">
        <v>539</v>
      </c>
      <c r="BS364" s="27" t="s">
        <v>539</v>
      </c>
      <c r="BT364" s="27" t="s">
        <v>539</v>
      </c>
      <c r="BU364" s="27" t="s">
        <v>539</v>
      </c>
      <c r="BV364" s="27" t="s">
        <v>539</v>
      </c>
      <c r="BW364" s="27" t="s">
        <v>539</v>
      </c>
      <c r="BX364" s="27" t="s">
        <v>539</v>
      </c>
      <c r="BY364" s="27" t="s">
        <v>539</v>
      </c>
      <c r="BZ364" s="27" t="s">
        <v>539</v>
      </c>
      <c r="CA364" s="27" t="s">
        <v>539</v>
      </c>
      <c r="CB364" s="27" t="s">
        <v>539</v>
      </c>
      <c r="CC364" s="27" t="s">
        <v>539</v>
      </c>
      <c r="CD364" s="27" t="s">
        <v>539</v>
      </c>
      <c r="CE364" s="27" t="s">
        <v>539</v>
      </c>
      <c r="CF364" s="27" t="s">
        <v>539</v>
      </c>
      <c r="CG364" s="27" t="s">
        <v>539</v>
      </c>
      <c r="CH364" s="27" t="s">
        <v>539</v>
      </c>
      <c r="CI364" s="27" t="s">
        <v>539</v>
      </c>
      <c r="CJ364" s="27" t="s">
        <v>539</v>
      </c>
      <c r="CK364" s="27" t="s">
        <v>539</v>
      </c>
      <c r="CL364" s="27" t="s">
        <v>539</v>
      </c>
      <c r="CM364" s="27" t="s">
        <v>539</v>
      </c>
      <c r="CN364" s="27" t="s">
        <v>539</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hidden="1" outlineLevel="1">
      <c r="B365" s="29"/>
      <c r="P365" s="118" t="str">
        <f>"Yearling "&amp;$B$202</f>
        <v>Yearling Standard (7mo)</v>
      </c>
      <c r="Q365" s="118"/>
      <c r="R365" s="118"/>
      <c r="S365" s="118"/>
      <c r="T365" s="118"/>
      <c r="U365" s="118"/>
      <c r="V365" s="118"/>
      <c r="W365" s="118" t="str">
        <f>"Yearling "&amp;$B$203</f>
        <v>Yearling Early</v>
      </c>
      <c r="X365" s="118"/>
      <c r="Y365" s="118"/>
      <c r="Z365" s="118"/>
      <c r="AA365" s="118"/>
      <c r="AB365" s="118"/>
      <c r="AC365" s="118"/>
      <c r="AD365" s="118" t="str">
        <f>"Yearling "&amp;$B$204</f>
        <v>Yearling Middle</v>
      </c>
      <c r="AE365" s="118"/>
      <c r="AF365" s="118"/>
      <c r="AG365" s="118"/>
      <c r="AH365" s="118"/>
      <c r="AI365" s="118"/>
      <c r="AJ365" s="118"/>
      <c r="AK365" s="118" t="str">
        <f>"Yearling "&amp;$B$205</f>
        <v>Yearling Late</v>
      </c>
      <c r="AL365" s="118"/>
      <c r="AM365" s="118"/>
      <c r="AN365" s="118"/>
      <c r="AO365" s="118"/>
      <c r="AP365" s="118"/>
      <c r="AQ365" s="118"/>
      <c r="AR365" s="118" t="str">
        <f>"Yearling "&amp;$B$206</f>
        <v>Yearling V. Late</v>
      </c>
      <c r="AS365" s="118"/>
      <c r="AT365" s="118"/>
      <c r="AU365" s="118"/>
      <c r="AV365" s="118"/>
      <c r="AW365" s="118"/>
      <c r="AX365" s="118"/>
      <c r="AY365" s="118" t="str">
        <f>"Yearling "&amp;$B$207</f>
        <v>Yearling 7mo with 0% mated</v>
      </c>
      <c r="AZ365" s="118"/>
      <c r="BA365" s="118"/>
      <c r="BB365" s="118"/>
      <c r="BC365" s="118"/>
      <c r="BD365" s="118"/>
      <c r="BE365" s="118"/>
      <c r="BF365" t="s">
        <v>1121</v>
      </c>
      <c r="BM365" t="s">
        <v>1122</v>
      </c>
      <c r="BT365" t="s">
        <v>1123</v>
      </c>
      <c r="CA365" t="s">
        <v>1124</v>
      </c>
      <c r="CH365" t="s">
        <v>1125</v>
      </c>
    </row>
    <row r="366" spans="1:122" hidden="1" outlineLevel="1">
      <c r="B366" s="29"/>
      <c r="O366" s="29" t="s">
        <v>1142</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hidden="1" outlineLevel="1">
      <c r="B367" s="29"/>
      <c r="O367" s="29" t="s">
        <v>1143</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hidden="1" outlineLevel="1">
      <c r="P368" s="212">
        <f>INDEX(i.Periods,P$367,1+d.TOL+3*(P$366-1))</f>
        <v>49</v>
      </c>
      <c r="Q368" s="212">
        <f>INDEX(i.Periods,Q$367,1+d.TOL+3*(Q$366-1))</f>
        <v>54</v>
      </c>
      <c r="R368" s="212">
        <f>INDEX(i.Periods,R$367,1+d.TOL+3*(R$366-1))</f>
        <v>62</v>
      </c>
      <c r="S368" s="212">
        <f>INDEX(i.Periods,S$367,1+d.TOL+3*(S$366-1))</f>
        <v>69</v>
      </c>
      <c r="T368" s="212"/>
      <c r="U368" s="212"/>
      <c r="V368" s="212"/>
      <c r="W368" s="212">
        <f>INDEX(i.Periods,W$367,1+d.TOL+3*(W$366-1))</f>
        <v>51</v>
      </c>
      <c r="X368" s="212">
        <f>INDEX(i.Periods,X$367,1+d.TOL+3*(X$366-1))</f>
        <v>56</v>
      </c>
      <c r="Y368" s="212">
        <f>INDEX(i.Periods,Y$367,1+d.TOL+3*(Y$366-1))</f>
        <v>64</v>
      </c>
      <c r="Z368" s="212">
        <f>INDEX(i.Periods,Z$367,1+d.TOL+3*(Z$366-1))</f>
        <v>71</v>
      </c>
      <c r="AA368" s="212"/>
      <c r="AB368" s="212"/>
      <c r="AC368" s="212"/>
      <c r="AD368" s="212">
        <f>INDEX(i.Periods,AD$367,1+d.TOL+3*(AD$366-1))</f>
        <v>54</v>
      </c>
      <c r="AE368" s="212">
        <f>INDEX(i.Periods,AE$367,1+d.TOL+3*(AE$366-1))</f>
        <v>59</v>
      </c>
      <c r="AF368" s="212">
        <f>INDEX(i.Periods,AF$367,1+d.TOL+3*(AF$366-1))</f>
        <v>67</v>
      </c>
      <c r="AG368" s="212">
        <f>INDEX(i.Periods,AG$367,1+d.TOL+3*(AG$366-1))</f>
        <v>74</v>
      </c>
      <c r="AH368" s="212"/>
      <c r="AI368" s="212"/>
      <c r="AJ368" s="212"/>
      <c r="AK368" s="212">
        <f>INDEX(i.Periods,AK$367,1+d.TOL+3*(AK$366-1))</f>
        <v>56</v>
      </c>
      <c r="AL368" s="212">
        <f>INDEX(i.Periods,AL$367,1+d.TOL+3*(AL$366-1))</f>
        <v>61</v>
      </c>
      <c r="AM368" s="212">
        <f>INDEX(i.Periods,AM$367,1+d.TOL+3*(AM$366-1))</f>
        <v>69</v>
      </c>
      <c r="AN368" s="212">
        <f>INDEX(i.Periods,AN$367,1+d.TOL+3*(AN$366-1))</f>
        <v>76</v>
      </c>
      <c r="AO368" s="212"/>
      <c r="AP368" s="212"/>
      <c r="AQ368" s="212"/>
      <c r="AR368" s="212">
        <f>INDEX(i.Periods,AR$367,1+d.TOL+3*(AR$366-1))</f>
        <v>58</v>
      </c>
      <c r="AS368" s="212">
        <f>INDEX(i.Periods,AS$367,1+d.TOL+3*(AS$366-1))</f>
        <v>63</v>
      </c>
      <c r="AT368" s="212">
        <f>INDEX(i.Periods,AT$367,1+d.TOL+3*(AT$366-1))</f>
        <v>71</v>
      </c>
      <c r="AU368" s="212">
        <f>INDEX(i.Periods,AU$367,1+d.TOL+3*(AU$366-1))</f>
        <v>78</v>
      </c>
      <c r="AV368" s="212"/>
      <c r="AW368" s="212"/>
      <c r="AX368" s="212"/>
      <c r="AY368" s="212">
        <f>INDEX(i.Periods,AY$367,1+d.TOL+3*(AY$366-1))</f>
        <v>49</v>
      </c>
      <c r="AZ368" s="212">
        <f>INDEX(i.Periods,AZ$367,1+d.TOL+3*(AZ$366-1))</f>
        <v>54</v>
      </c>
      <c r="BA368" s="212">
        <f>INDEX(i.Periods,BA$367,1+d.TOL+3*(BA$366-1))</f>
        <v>62</v>
      </c>
      <c r="BB368" s="212">
        <f>INDEX(i.Periods,BB$367,1+d.TOL+3*(BB$366-1))</f>
        <v>69</v>
      </c>
      <c r="BC368" s="212"/>
      <c r="BD368" s="212"/>
      <c r="BE368" s="212"/>
      <c r="BF368" s="259">
        <f>P368+52</f>
        <v>101</v>
      </c>
      <c r="BG368" s="259">
        <f>R368+52</f>
        <v>114</v>
      </c>
      <c r="BH368" s="259">
        <f>S368+52</f>
        <v>121</v>
      </c>
      <c r="BI368" s="21"/>
      <c r="BJ368" s="21"/>
      <c r="BK368" s="21"/>
      <c r="BL368" s="21"/>
      <c r="BM368" s="260">
        <f>BF368+52</f>
        <v>153</v>
      </c>
      <c r="BN368" s="260">
        <f>BG368+52</f>
        <v>166</v>
      </c>
      <c r="BO368" s="260">
        <f>BH368+52</f>
        <v>173</v>
      </c>
      <c r="BP368" s="21"/>
      <c r="BQ368" s="21"/>
      <c r="BR368" s="21"/>
      <c r="BS368" s="21"/>
      <c r="BT368" s="260">
        <f>BM368+52</f>
        <v>205</v>
      </c>
      <c r="BU368" s="260">
        <f>BN368+52</f>
        <v>218</v>
      </c>
      <c r="BV368" s="260">
        <f>BO368+52</f>
        <v>225</v>
      </c>
      <c r="BW368" s="21"/>
      <c r="BX368" s="21"/>
      <c r="BY368" s="21"/>
      <c r="BZ368" s="21"/>
      <c r="CA368" s="260">
        <f>BT368+52</f>
        <v>257</v>
      </c>
      <c r="CB368" s="260">
        <f>BU368+52</f>
        <v>270</v>
      </c>
      <c r="CC368" s="260">
        <f>BV368+52</f>
        <v>277</v>
      </c>
      <c r="CD368" s="21"/>
      <c r="CE368" s="21"/>
      <c r="CF368" s="21"/>
      <c r="CG368" s="21"/>
      <c r="CH368" s="260">
        <f>CA368+52</f>
        <v>309</v>
      </c>
      <c r="CI368" s="260">
        <f>CB368+52</f>
        <v>322</v>
      </c>
      <c r="CJ368" s="260">
        <f>CC368+52</f>
        <v>329</v>
      </c>
      <c r="CK368" s="21"/>
      <c r="CL368" s="21"/>
      <c r="CM368" s="21"/>
      <c r="CN368" s="21"/>
    </row>
    <row r="369" spans="1:92" hidden="1" outlineLevel="1">
      <c r="C369" s="127" t="s">
        <v>1075</v>
      </c>
      <c r="D369" s="127" t="s">
        <v>1074</v>
      </c>
      <c r="E369" s="127" t="s">
        <v>1073</v>
      </c>
      <c r="F369" s="127" t="s">
        <v>1072</v>
      </c>
      <c r="G369" s="127" t="s">
        <v>1073</v>
      </c>
      <c r="H369" s="127" t="s">
        <v>1072</v>
      </c>
      <c r="I369" s="127" t="s">
        <v>1071</v>
      </c>
      <c r="J369" s="127"/>
      <c r="K369" s="127"/>
      <c r="L369" s="127"/>
      <c r="M369" s="127"/>
      <c r="P369" s="259" t="str">
        <f>Q368&amp;":"&amp;R368</f>
        <v>54:62</v>
      </c>
      <c r="Q369" s="259" t="str">
        <f>R368&amp;":"&amp;S368</f>
        <v>62:69</v>
      </c>
      <c r="R369" s="261" t="str">
        <f>Q369</f>
        <v>62:69</v>
      </c>
      <c r="S369" s="261" t="str">
        <f>R369</f>
        <v>62:69</v>
      </c>
      <c r="T369" s="261" t="str">
        <f>S369</f>
        <v>62:69</v>
      </c>
      <c r="U369" s="261" t="str">
        <f>T369</f>
        <v>62:69</v>
      </c>
      <c r="V369" s="261" t="str">
        <f>U369</f>
        <v>62:69</v>
      </c>
      <c r="W369" s="259" t="str">
        <f>X368&amp;":"&amp;Y368</f>
        <v>56:64</v>
      </c>
      <c r="X369" s="259" t="str">
        <f>Y368&amp;":"&amp;Z368</f>
        <v>64:71</v>
      </c>
      <c r="Y369" s="261" t="str">
        <f>X369</f>
        <v>64:71</v>
      </c>
      <c r="Z369" s="261" t="str">
        <f>Y369</f>
        <v>64:71</v>
      </c>
      <c r="AA369" s="261" t="str">
        <f>Z369</f>
        <v>64:71</v>
      </c>
      <c r="AB369" s="261" t="str">
        <f>AA369</f>
        <v>64:71</v>
      </c>
      <c r="AC369" s="261" t="str">
        <f>AB369</f>
        <v>64:71</v>
      </c>
      <c r="AD369" s="259" t="str">
        <f>AE368&amp;":"&amp;AF368</f>
        <v>59:67</v>
      </c>
      <c r="AE369" s="259" t="str">
        <f>AF368&amp;":"&amp;AG368</f>
        <v>67:74</v>
      </c>
      <c r="AF369" s="261" t="str">
        <f t="shared" ref="AF369:AJ369" si="343">AE369</f>
        <v>67:74</v>
      </c>
      <c r="AG369" s="261" t="str">
        <f t="shared" si="343"/>
        <v>67:74</v>
      </c>
      <c r="AH369" s="261" t="str">
        <f t="shared" si="343"/>
        <v>67:74</v>
      </c>
      <c r="AI369" s="261" t="str">
        <f t="shared" si="343"/>
        <v>67:74</v>
      </c>
      <c r="AJ369" s="261" t="str">
        <f t="shared" si="343"/>
        <v>67:74</v>
      </c>
      <c r="AK369" s="259" t="str">
        <f>AL368&amp;":"&amp;AM368</f>
        <v>61:69</v>
      </c>
      <c r="AL369" s="259" t="str">
        <f>AM368&amp;":"&amp;AN368</f>
        <v>69:76</v>
      </c>
      <c r="AM369" s="261" t="str">
        <f t="shared" ref="AM369:AQ369" si="344">AL369</f>
        <v>69:76</v>
      </c>
      <c r="AN369" s="261" t="str">
        <f t="shared" si="344"/>
        <v>69:76</v>
      </c>
      <c r="AO369" s="261" t="str">
        <f t="shared" si="344"/>
        <v>69:76</v>
      </c>
      <c r="AP369" s="261" t="str">
        <f t="shared" si="344"/>
        <v>69:76</v>
      </c>
      <c r="AQ369" s="261" t="str">
        <f t="shared" si="344"/>
        <v>69:76</v>
      </c>
      <c r="AR369" s="259" t="str">
        <f>AS368&amp;":"&amp;AT368</f>
        <v>63:71</v>
      </c>
      <c r="AS369" s="259" t="str">
        <f>AT368&amp;":"&amp;AU368</f>
        <v>71:78</v>
      </c>
      <c r="AT369" s="261" t="str">
        <f t="shared" ref="AT369" si="345">AS369</f>
        <v>71:78</v>
      </c>
      <c r="AU369" s="261" t="str">
        <f t="shared" ref="AU369" si="346">AT369</f>
        <v>71:78</v>
      </c>
      <c r="AV369" s="261" t="str">
        <f t="shared" ref="AV369" si="347">AU369</f>
        <v>71:78</v>
      </c>
      <c r="AW369" s="261" t="str">
        <f t="shared" ref="AW369" si="348">AV369</f>
        <v>71:78</v>
      </c>
      <c r="AX369" s="261" t="str">
        <f t="shared" ref="AX369" si="349">AW369</f>
        <v>71:78</v>
      </c>
      <c r="AY369" s="259" t="str">
        <f>AZ368&amp;":"&amp;BA368</f>
        <v>54:62</v>
      </c>
      <c r="AZ369" s="259" t="str">
        <f>BA368&amp;":"&amp;BB368</f>
        <v>62:69</v>
      </c>
      <c r="BA369" s="261" t="str">
        <f t="shared" ref="BA369:BE369" si="350">AZ369</f>
        <v>62:69</v>
      </c>
      <c r="BB369" s="261" t="str">
        <f t="shared" si="350"/>
        <v>62:69</v>
      </c>
      <c r="BC369" s="261" t="str">
        <f t="shared" si="350"/>
        <v>62:69</v>
      </c>
      <c r="BD369" s="261" t="str">
        <f t="shared" si="350"/>
        <v>62:69</v>
      </c>
      <c r="BE369" s="261" t="str">
        <f t="shared" si="350"/>
        <v>62:69</v>
      </c>
      <c r="BF369" s="260" t="str">
        <f>BF368&amp;":"&amp;BG368</f>
        <v>101:114</v>
      </c>
      <c r="BG369" s="260" t="str">
        <f>BG368&amp;":"&amp;BH368</f>
        <v>114:121</v>
      </c>
      <c r="BH369" s="261" t="str">
        <f t="shared" ref="BH369:BL369" si="351">BG369</f>
        <v>114:121</v>
      </c>
      <c r="BI369" s="261" t="str">
        <f t="shared" si="351"/>
        <v>114:121</v>
      </c>
      <c r="BJ369" s="261" t="str">
        <f t="shared" si="351"/>
        <v>114:121</v>
      </c>
      <c r="BK369" s="261" t="str">
        <f t="shared" si="351"/>
        <v>114:121</v>
      </c>
      <c r="BL369" s="261" t="str">
        <f t="shared" si="351"/>
        <v>114:121</v>
      </c>
      <c r="BM369" s="260" t="str">
        <f>BM368&amp;":"&amp;BN368</f>
        <v>153:166</v>
      </c>
      <c r="BN369" s="260" t="str">
        <f>BN368&amp;":"&amp;BO368</f>
        <v>166:173</v>
      </c>
      <c r="BO369" s="261" t="str">
        <f t="shared" ref="BO369:BS369" si="352">BN369</f>
        <v>166:173</v>
      </c>
      <c r="BP369" s="261" t="str">
        <f t="shared" si="352"/>
        <v>166:173</v>
      </c>
      <c r="BQ369" s="261" t="str">
        <f t="shared" si="352"/>
        <v>166:173</v>
      </c>
      <c r="BR369" s="261" t="str">
        <f t="shared" si="352"/>
        <v>166:173</v>
      </c>
      <c r="BS369" s="261" t="str">
        <f t="shared" si="352"/>
        <v>166:173</v>
      </c>
      <c r="BT369" s="260" t="str">
        <f>BT368&amp;":"&amp;BU368</f>
        <v>205:218</v>
      </c>
      <c r="BU369" s="260" t="str">
        <f>BU368&amp;":"&amp;BV368</f>
        <v>218:225</v>
      </c>
      <c r="BV369" s="261" t="str">
        <f t="shared" ref="BV369:BZ369" si="353">BU369</f>
        <v>218:225</v>
      </c>
      <c r="BW369" s="261" t="str">
        <f t="shared" si="353"/>
        <v>218:225</v>
      </c>
      <c r="BX369" s="261" t="str">
        <f t="shared" si="353"/>
        <v>218:225</v>
      </c>
      <c r="BY369" s="261" t="str">
        <f t="shared" si="353"/>
        <v>218:225</v>
      </c>
      <c r="BZ369" s="261" t="str">
        <f t="shared" si="353"/>
        <v>218:225</v>
      </c>
      <c r="CA369" s="260" t="str">
        <f>CA368&amp;":"&amp;CB368</f>
        <v>257:270</v>
      </c>
      <c r="CB369" s="260" t="str">
        <f>CB368&amp;":"&amp;CC368</f>
        <v>270:277</v>
      </c>
      <c r="CC369" s="261" t="str">
        <f t="shared" ref="CC369:CG369" si="354">CB369</f>
        <v>270:277</v>
      </c>
      <c r="CD369" s="261" t="str">
        <f t="shared" si="354"/>
        <v>270:277</v>
      </c>
      <c r="CE369" s="261" t="str">
        <f t="shared" si="354"/>
        <v>270:277</v>
      </c>
      <c r="CF369" s="261" t="str">
        <f t="shared" si="354"/>
        <v>270:277</v>
      </c>
      <c r="CG369" s="261" t="str">
        <f t="shared" si="354"/>
        <v>270:277</v>
      </c>
      <c r="CH369" s="260" t="str">
        <f>CH368&amp;":"&amp;CI368</f>
        <v>309:322</v>
      </c>
      <c r="CI369" s="260" t="str">
        <f>CI368&amp;":"&amp;CJ368</f>
        <v>322:329</v>
      </c>
      <c r="CJ369" s="261" t="str">
        <f t="shared" ref="CJ369:CN369" si="355">CI369</f>
        <v>322:329</v>
      </c>
      <c r="CK369" s="261" t="str">
        <f t="shared" si="355"/>
        <v>322:329</v>
      </c>
      <c r="CL369" s="261" t="str">
        <f t="shared" si="355"/>
        <v>322:329</v>
      </c>
      <c r="CM369" s="261" t="str">
        <f t="shared" si="355"/>
        <v>322:329</v>
      </c>
      <c r="CN369" s="261" t="str">
        <f t="shared" si="355"/>
        <v>322:329</v>
      </c>
    </row>
    <row r="370" spans="1:92" hidden="1" outlineLevel="1">
      <c r="A370" s="21"/>
      <c r="B370" t="s">
        <v>1144</v>
      </c>
      <c r="C370" s="238" t="s">
        <v>6</v>
      </c>
      <c r="D370" s="238" t="str">
        <f>C370</f>
        <v>0:1</v>
      </c>
      <c r="E370" s="237" t="s">
        <v>8</v>
      </c>
      <c r="F370" s="237" t="s">
        <v>168</v>
      </c>
      <c r="G370" s="237" t="s">
        <v>183</v>
      </c>
      <c r="H370" s="237" t="s">
        <v>246</v>
      </c>
      <c r="I370" s="237" t="s">
        <v>248</v>
      </c>
      <c r="J370" s="237"/>
      <c r="K370" s="237"/>
      <c r="L370" s="237"/>
      <c r="M370" s="237"/>
      <c r="N370" s="234"/>
      <c r="O370" s="234"/>
      <c r="P370" s="236" t="str">
        <f>C370</f>
        <v>0:1</v>
      </c>
      <c r="Q370" s="236" t="str">
        <f>D370</f>
        <v>0:1</v>
      </c>
      <c r="R370" s="235" t="str">
        <f>LEFT(E370,FIND(":",E370)-1)+i.TOLoffset_r2*(d.TOL-1)&amp;":"&amp;RIGHT(E370,LEN(E370)-FIND(":",E370))+i.TOLoffset_r2*(d.TOL-1)</f>
        <v>2:3</v>
      </c>
      <c r="S370" s="235" t="str">
        <f>LEFT(F370,FIND(":",F370)-1)+i.TOLoffset_r2*(d.TOL-1)&amp;":"&amp;RIGHT(F370,LEN(F370)-FIND(":",F370))+i.TOLoffset_r2*(d.TOL-1)</f>
        <v>3:4</v>
      </c>
      <c r="T370" s="235" t="str">
        <f>LEFT(G370,FIND(":",G370)-1)+i.TOLoffset_r2*(d.TOL-1)&amp;":"&amp;RIGHT(G370,LEN(G370)-FIND(":",G370))+i.TOLoffset_r2*(d.TOL-1)</f>
        <v>4:5</v>
      </c>
      <c r="U370" s="235" t="str">
        <f>LEFT(H370,FIND(":",H370)-1)+i.TOLoffset_r2*(d.TOL-1)&amp;":"&amp;RIGHT(H370,LEN(H370)-FIND(":",H370))+i.TOLoffset_r2*(d.TOL-1)</f>
        <v>5:6</v>
      </c>
      <c r="V370" s="235" t="str">
        <f>LEFT(I370,FIND(":",I370)-1)+i.TOLoffset_r2*(d.TOL-1)&amp;":"&amp;RIGHT(I370,LEN(I370)-FIND(":",I370))+i.TOLoffset_r2*(d.TOL-1)</f>
        <v>6:7</v>
      </c>
      <c r="W370" s="258" t="str">
        <f>P370</f>
        <v>0:1</v>
      </c>
      <c r="X370" s="258" t="str">
        <f t="shared" ref="X370:CN370" si="356">Q370</f>
        <v>0:1</v>
      </c>
      <c r="Y370" s="258" t="str">
        <f t="shared" si="356"/>
        <v>2:3</v>
      </c>
      <c r="Z370" s="258" t="str">
        <f t="shared" si="356"/>
        <v>3:4</v>
      </c>
      <c r="AA370" s="258" t="str">
        <f t="shared" si="356"/>
        <v>4:5</v>
      </c>
      <c r="AB370" s="258" t="str">
        <f t="shared" si="356"/>
        <v>5:6</v>
      </c>
      <c r="AC370" s="258" t="str">
        <f t="shared" si="356"/>
        <v>6:7</v>
      </c>
      <c r="AD370" s="258" t="str">
        <f t="shared" si="356"/>
        <v>0:1</v>
      </c>
      <c r="AE370" s="258" t="str">
        <f t="shared" si="356"/>
        <v>0:1</v>
      </c>
      <c r="AF370" s="258" t="str">
        <f t="shared" si="356"/>
        <v>2:3</v>
      </c>
      <c r="AG370" s="258" t="str">
        <f t="shared" si="356"/>
        <v>3:4</v>
      </c>
      <c r="AH370" s="258" t="str">
        <f t="shared" si="356"/>
        <v>4:5</v>
      </c>
      <c r="AI370" s="258" t="str">
        <f t="shared" si="356"/>
        <v>5:6</v>
      </c>
      <c r="AJ370" s="258" t="str">
        <f t="shared" si="356"/>
        <v>6:7</v>
      </c>
      <c r="AK370" s="258" t="str">
        <f t="shared" si="356"/>
        <v>0:1</v>
      </c>
      <c r="AL370" s="258" t="str">
        <f t="shared" si="356"/>
        <v>0:1</v>
      </c>
      <c r="AM370" s="258" t="str">
        <f t="shared" si="356"/>
        <v>2:3</v>
      </c>
      <c r="AN370" s="258" t="str">
        <f t="shared" si="356"/>
        <v>3:4</v>
      </c>
      <c r="AO370" s="258" t="str">
        <f t="shared" si="356"/>
        <v>4:5</v>
      </c>
      <c r="AP370" s="258" t="str">
        <f t="shared" si="356"/>
        <v>5:6</v>
      </c>
      <c r="AQ370" s="258" t="str">
        <f t="shared" si="356"/>
        <v>6:7</v>
      </c>
      <c r="AR370" s="258" t="str">
        <f t="shared" ref="AR370:BE370" si="357">AD370</f>
        <v>0:1</v>
      </c>
      <c r="AS370" s="258" t="str">
        <f t="shared" si="357"/>
        <v>0:1</v>
      </c>
      <c r="AT370" s="258" t="str">
        <f t="shared" si="357"/>
        <v>2:3</v>
      </c>
      <c r="AU370" s="258" t="str">
        <f t="shared" si="357"/>
        <v>3:4</v>
      </c>
      <c r="AV370" s="258" t="str">
        <f t="shared" si="357"/>
        <v>4:5</v>
      </c>
      <c r="AW370" s="258" t="str">
        <f t="shared" si="357"/>
        <v>5:6</v>
      </c>
      <c r="AX370" s="258" t="str">
        <f t="shared" si="357"/>
        <v>6:7</v>
      </c>
      <c r="AY370" s="258" t="str">
        <f t="shared" si="357"/>
        <v>0:1</v>
      </c>
      <c r="AZ370" s="258" t="str">
        <f t="shared" si="357"/>
        <v>0:1</v>
      </c>
      <c r="BA370" s="258" t="str">
        <f t="shared" si="357"/>
        <v>2:3</v>
      </c>
      <c r="BB370" s="258" t="str">
        <f t="shared" si="357"/>
        <v>3:4</v>
      </c>
      <c r="BC370" s="258" t="str">
        <f t="shared" si="357"/>
        <v>4:5</v>
      </c>
      <c r="BD370" s="258" t="str">
        <f t="shared" si="357"/>
        <v>5:6</v>
      </c>
      <c r="BE370" s="258" t="str">
        <f t="shared" si="357"/>
        <v>6:7</v>
      </c>
      <c r="BF370" s="258" t="str">
        <f t="shared" si="356"/>
        <v>0:1</v>
      </c>
      <c r="BG370" s="258" t="str">
        <f t="shared" si="356"/>
        <v>0:1</v>
      </c>
      <c r="BH370" s="258" t="str">
        <f t="shared" si="356"/>
        <v>2:3</v>
      </c>
      <c r="BI370" s="258" t="str">
        <f t="shared" si="356"/>
        <v>3:4</v>
      </c>
      <c r="BJ370" s="258" t="str">
        <f t="shared" si="356"/>
        <v>4:5</v>
      </c>
      <c r="BK370" s="258" t="str">
        <f t="shared" si="356"/>
        <v>5:6</v>
      </c>
      <c r="BL370" s="258" t="str">
        <f t="shared" si="356"/>
        <v>6:7</v>
      </c>
      <c r="BM370" s="258" t="str">
        <f t="shared" si="356"/>
        <v>0:1</v>
      </c>
      <c r="BN370" s="258" t="str">
        <f t="shared" si="356"/>
        <v>0:1</v>
      </c>
      <c r="BO370" s="258" t="str">
        <f t="shared" si="356"/>
        <v>2:3</v>
      </c>
      <c r="BP370" s="258" t="str">
        <f t="shared" si="356"/>
        <v>3:4</v>
      </c>
      <c r="BQ370" s="258" t="str">
        <f t="shared" si="356"/>
        <v>4:5</v>
      </c>
      <c r="BR370" s="258" t="str">
        <f t="shared" si="356"/>
        <v>5:6</v>
      </c>
      <c r="BS370" s="258" t="str">
        <f t="shared" si="356"/>
        <v>6:7</v>
      </c>
      <c r="BT370" s="258" t="str">
        <f t="shared" si="356"/>
        <v>0:1</v>
      </c>
      <c r="BU370" s="258" t="str">
        <f t="shared" si="356"/>
        <v>0:1</v>
      </c>
      <c r="BV370" s="258" t="str">
        <f t="shared" si="356"/>
        <v>2:3</v>
      </c>
      <c r="BW370" s="258" t="str">
        <f t="shared" si="356"/>
        <v>3:4</v>
      </c>
      <c r="BX370" s="258" t="str">
        <f t="shared" si="356"/>
        <v>4:5</v>
      </c>
      <c r="BY370" s="258" t="str">
        <f t="shared" si="356"/>
        <v>5:6</v>
      </c>
      <c r="BZ370" s="258" t="str">
        <f t="shared" si="356"/>
        <v>6:7</v>
      </c>
      <c r="CA370" s="258" t="str">
        <f t="shared" si="356"/>
        <v>0:1</v>
      </c>
      <c r="CB370" s="258" t="str">
        <f t="shared" si="356"/>
        <v>0:1</v>
      </c>
      <c r="CC370" s="258" t="str">
        <f t="shared" si="356"/>
        <v>2:3</v>
      </c>
      <c r="CD370" s="258" t="str">
        <f t="shared" si="356"/>
        <v>3:4</v>
      </c>
      <c r="CE370" s="258" t="str">
        <f t="shared" si="356"/>
        <v>4:5</v>
      </c>
      <c r="CF370" s="258" t="str">
        <f t="shared" si="356"/>
        <v>5:6</v>
      </c>
      <c r="CG370" s="258" t="str">
        <f t="shared" si="356"/>
        <v>6:7</v>
      </c>
      <c r="CH370" s="258" t="str">
        <f t="shared" si="356"/>
        <v>0:1</v>
      </c>
      <c r="CI370" s="258" t="str">
        <f t="shared" si="356"/>
        <v>0:1</v>
      </c>
      <c r="CJ370" s="258" t="str">
        <f t="shared" si="356"/>
        <v>2:3</v>
      </c>
      <c r="CK370" s="258" t="str">
        <f t="shared" si="356"/>
        <v>3:4</v>
      </c>
      <c r="CL370" s="258" t="str">
        <f t="shared" si="356"/>
        <v>4:5</v>
      </c>
      <c r="CM370" s="258" t="str">
        <f t="shared" si="356"/>
        <v>5:6</v>
      </c>
      <c r="CN370" s="258" t="str">
        <f t="shared" si="356"/>
        <v>6:7</v>
      </c>
    </row>
    <row r="371" spans="1:92" ht="56.25" hidden="1" outlineLevel="1">
      <c r="A371" s="21"/>
      <c r="C371" s="27"/>
      <c r="D371" s="27"/>
      <c r="E371" s="27"/>
      <c r="F371" s="27"/>
      <c r="G371" s="27"/>
      <c r="H371" s="27"/>
      <c r="I371" s="27"/>
      <c r="J371" s="27"/>
      <c r="K371" s="27"/>
      <c r="L371" s="27"/>
      <c r="M371" s="27"/>
      <c r="N371" s="27"/>
      <c r="O371" s="27"/>
      <c r="P371" s="257" t="str">
        <f t="shared" ref="P371:Q371" si="358">P370&amp;", "&amp;P$369</f>
        <v>0:1, 54:62</v>
      </c>
      <c r="Q371" s="257" t="str">
        <f t="shared" si="358"/>
        <v>0:1, 62:69</v>
      </c>
      <c r="R371" s="257" t="str">
        <f>R370&amp;", "&amp;R$369</f>
        <v>2:3, 62:69</v>
      </c>
      <c r="S371" s="257" t="str">
        <f>S370&amp;", "&amp;S$369</f>
        <v>3:4, 62:69</v>
      </c>
      <c r="T371" s="257" t="str">
        <f>T370&amp;", "&amp;T$369</f>
        <v>4:5, 62:69</v>
      </c>
      <c r="U371" s="257" t="str">
        <f>U370&amp;", "&amp;U$369</f>
        <v>5:6, 62:69</v>
      </c>
      <c r="V371" s="257" t="str">
        <f>V370&amp;", "&amp;V$369</f>
        <v>6:7, 62:69</v>
      </c>
      <c r="W371" s="257" t="str">
        <f t="shared" ref="W371:BE371" si="359">W370&amp;", "&amp;W$369</f>
        <v>0:1, 56:64</v>
      </c>
      <c r="X371" s="257" t="str">
        <f t="shared" si="359"/>
        <v>0:1, 64:71</v>
      </c>
      <c r="Y371" s="257" t="str">
        <f t="shared" si="359"/>
        <v>2:3, 64:71</v>
      </c>
      <c r="Z371" s="257" t="str">
        <f t="shared" si="359"/>
        <v>3:4, 64:71</v>
      </c>
      <c r="AA371" s="257" t="str">
        <f t="shared" si="359"/>
        <v>4:5, 64:71</v>
      </c>
      <c r="AB371" s="257" t="str">
        <f t="shared" si="359"/>
        <v>5:6, 64:71</v>
      </c>
      <c r="AC371" s="257" t="str">
        <f t="shared" si="359"/>
        <v>6:7, 64:71</v>
      </c>
      <c r="AD371" s="257" t="str">
        <f t="shared" si="359"/>
        <v>0:1, 59:67</v>
      </c>
      <c r="AE371" s="257" t="str">
        <f t="shared" si="359"/>
        <v>0:1, 67:74</v>
      </c>
      <c r="AF371" s="257" t="str">
        <f t="shared" si="359"/>
        <v>2:3, 67:74</v>
      </c>
      <c r="AG371" s="257" t="str">
        <f t="shared" si="359"/>
        <v>3:4, 67:74</v>
      </c>
      <c r="AH371" s="257" t="str">
        <f t="shared" si="359"/>
        <v>4:5, 67:74</v>
      </c>
      <c r="AI371" s="257" t="str">
        <f t="shared" si="359"/>
        <v>5:6, 67:74</v>
      </c>
      <c r="AJ371" s="257" t="str">
        <f t="shared" si="359"/>
        <v>6:7, 67:74</v>
      </c>
      <c r="AK371" s="257" t="str">
        <f t="shared" si="359"/>
        <v>0:1, 61:69</v>
      </c>
      <c r="AL371" s="257" t="str">
        <f t="shared" si="359"/>
        <v>0:1, 69:76</v>
      </c>
      <c r="AM371" s="257" t="str">
        <f t="shared" si="359"/>
        <v>2:3, 69:76</v>
      </c>
      <c r="AN371" s="257" t="str">
        <f t="shared" si="359"/>
        <v>3:4, 69:76</v>
      </c>
      <c r="AO371" s="257" t="str">
        <f t="shared" si="359"/>
        <v>4:5, 69:76</v>
      </c>
      <c r="AP371" s="257" t="str">
        <f t="shared" si="359"/>
        <v>5:6, 69:76</v>
      </c>
      <c r="AQ371" s="257" t="str">
        <f t="shared" si="359"/>
        <v>6:7, 69:76</v>
      </c>
      <c r="AR371" s="257" t="str">
        <f t="shared" ref="AR371:AX371" si="360">AR370&amp;", "&amp;AR$369</f>
        <v>0:1, 63:71</v>
      </c>
      <c r="AS371" s="257" t="str">
        <f t="shared" si="360"/>
        <v>0:1, 71:78</v>
      </c>
      <c r="AT371" s="257" t="str">
        <f t="shared" si="360"/>
        <v>2:3, 71:78</v>
      </c>
      <c r="AU371" s="257" t="str">
        <f t="shared" si="360"/>
        <v>3:4, 71:78</v>
      </c>
      <c r="AV371" s="257" t="str">
        <f t="shared" si="360"/>
        <v>4:5, 71:78</v>
      </c>
      <c r="AW371" s="257" t="str">
        <f t="shared" si="360"/>
        <v>5:6, 71:78</v>
      </c>
      <c r="AX371" s="257" t="str">
        <f t="shared" si="360"/>
        <v>6:7, 71:78</v>
      </c>
      <c r="AY371" s="257" t="str">
        <f t="shared" si="359"/>
        <v>0:1, 54:62</v>
      </c>
      <c r="AZ371" s="257" t="str">
        <f t="shared" si="359"/>
        <v>0:1, 62:69</v>
      </c>
      <c r="BA371" s="257" t="str">
        <f t="shared" si="359"/>
        <v>2:3, 62:69</v>
      </c>
      <c r="BB371" s="257" t="str">
        <f t="shared" si="359"/>
        <v>3:4, 62:69</v>
      </c>
      <c r="BC371" s="257" t="str">
        <f t="shared" si="359"/>
        <v>4:5, 62:69</v>
      </c>
      <c r="BD371" s="257" t="str">
        <f t="shared" si="359"/>
        <v>5:6, 62:69</v>
      </c>
      <c r="BE371" s="257" t="str">
        <f t="shared" si="359"/>
        <v>6:7, 62:69</v>
      </c>
      <c r="BF371" s="257" t="str">
        <f t="shared" ref="BF371:CG371" si="361">BF370&amp;", "&amp;BF$369</f>
        <v>0:1, 101:114</v>
      </c>
      <c r="BG371" s="257" t="str">
        <f t="shared" si="361"/>
        <v>0:1, 114:121</v>
      </c>
      <c r="BH371" s="257" t="str">
        <f t="shared" si="361"/>
        <v>2:3, 114:121</v>
      </c>
      <c r="BI371" s="257" t="str">
        <f t="shared" si="361"/>
        <v>3:4, 114:121</v>
      </c>
      <c r="BJ371" s="257" t="str">
        <f t="shared" si="361"/>
        <v>4:5, 114:121</v>
      </c>
      <c r="BK371" s="257" t="str">
        <f t="shared" si="361"/>
        <v>5:6, 114:121</v>
      </c>
      <c r="BL371" s="257" t="str">
        <f t="shared" si="361"/>
        <v>6:7, 114:121</v>
      </c>
      <c r="BM371" s="257" t="str">
        <f t="shared" si="361"/>
        <v>0:1, 153:166</v>
      </c>
      <c r="BN371" s="257" t="str">
        <f t="shared" si="361"/>
        <v>0:1, 166:173</v>
      </c>
      <c r="BO371" s="257" t="str">
        <f t="shared" si="361"/>
        <v>2:3, 166:173</v>
      </c>
      <c r="BP371" s="257" t="str">
        <f t="shared" si="361"/>
        <v>3:4, 166:173</v>
      </c>
      <c r="BQ371" s="257" t="str">
        <f t="shared" si="361"/>
        <v>4:5, 166:173</v>
      </c>
      <c r="BR371" s="257" t="str">
        <f t="shared" si="361"/>
        <v>5:6, 166:173</v>
      </c>
      <c r="BS371" s="257" t="str">
        <f t="shared" si="361"/>
        <v>6:7, 166:173</v>
      </c>
      <c r="BT371" s="257" t="str">
        <f t="shared" si="361"/>
        <v>0:1, 205:218</v>
      </c>
      <c r="BU371" s="257" t="str">
        <f t="shared" si="361"/>
        <v>0:1, 218:225</v>
      </c>
      <c r="BV371" s="257" t="str">
        <f t="shared" si="361"/>
        <v>2:3, 218:225</v>
      </c>
      <c r="BW371" s="257" t="str">
        <f t="shared" si="361"/>
        <v>3:4, 218:225</v>
      </c>
      <c r="BX371" s="257" t="str">
        <f t="shared" si="361"/>
        <v>4:5, 218:225</v>
      </c>
      <c r="BY371" s="257" t="str">
        <f t="shared" si="361"/>
        <v>5:6, 218:225</v>
      </c>
      <c r="BZ371" s="257" t="str">
        <f t="shared" si="361"/>
        <v>6:7, 218:225</v>
      </c>
      <c r="CA371" s="257" t="str">
        <f t="shared" si="361"/>
        <v>0:1, 257:270</v>
      </c>
      <c r="CB371" s="257" t="str">
        <f t="shared" si="361"/>
        <v>0:1, 270:277</v>
      </c>
      <c r="CC371" s="257" t="str">
        <f t="shared" si="361"/>
        <v>2:3, 270:277</v>
      </c>
      <c r="CD371" s="257" t="str">
        <f t="shared" si="361"/>
        <v>3:4, 270:277</v>
      </c>
      <c r="CE371" s="257" t="str">
        <f t="shared" si="361"/>
        <v>4:5, 270:277</v>
      </c>
      <c r="CF371" s="257" t="str">
        <f t="shared" si="361"/>
        <v>5:6, 270:277</v>
      </c>
      <c r="CG371" s="257" t="str">
        <f t="shared" si="361"/>
        <v>6:7, 270:277</v>
      </c>
      <c r="CH371" s="257" t="str">
        <f t="shared" ref="CH371:CN371" si="362">CH370&amp;", "&amp;CH$369</f>
        <v>0:1, 309:322</v>
      </c>
      <c r="CI371" s="257" t="str">
        <f t="shared" si="362"/>
        <v>0:1, 322:329</v>
      </c>
      <c r="CJ371" s="257" t="str">
        <f t="shared" si="362"/>
        <v>2:3, 322:329</v>
      </c>
      <c r="CK371" s="257" t="str">
        <f t="shared" si="362"/>
        <v>3:4, 322:329</v>
      </c>
      <c r="CL371" s="257" t="str">
        <f t="shared" si="362"/>
        <v>4:5, 322:329</v>
      </c>
      <c r="CM371" s="257" t="str">
        <f t="shared" si="362"/>
        <v>5:6, 322:329</v>
      </c>
      <c r="CN371" s="257" t="str">
        <f t="shared" si="362"/>
        <v>6:7, 322:329</v>
      </c>
    </row>
    <row r="372" spans="1:92" hidden="1" outlineLevel="1">
      <c r="B372" t="s">
        <v>1145</v>
      </c>
      <c r="C372" s="255"/>
      <c r="D372" s="255"/>
      <c r="E372" s="255"/>
      <c r="F372" s="255"/>
      <c r="G372" s="255"/>
      <c r="H372" s="255"/>
      <c r="I372" s="255"/>
      <c r="J372" s="255"/>
      <c r="K372" s="255"/>
      <c r="L372" s="255"/>
      <c r="M372" s="255"/>
      <c r="N372" s="255"/>
      <c r="O372" s="255"/>
      <c r="P372" s="258" t="str">
        <f>P370</f>
        <v>0:1</v>
      </c>
      <c r="Q372" s="258" t="str">
        <f>Q370</f>
        <v>0:1</v>
      </c>
      <c r="R372" s="278" t="str">
        <f>LEFT(R370,FIND(":",R370)-1)+i.BMToffset_r2&amp;":"&amp;RIGHT(R370,LEN(R370)-FIND(":",R370))+i.BMToffset_r2</f>
        <v>146:147</v>
      </c>
      <c r="S372" s="278" t="str">
        <f>LEFT(S370,FIND(":",S370)-1)+i.BMToffset_r2&amp;":"&amp;RIGHT(S370,LEN(S370)-FIND(":",S370))+i.BMToffset_r2</f>
        <v>147:148</v>
      </c>
      <c r="T372" s="278" t="str">
        <f>LEFT(T370,FIND(":",T370)-1)+i.BMToffset_r2&amp;":"&amp;RIGHT(T370,LEN(T370)-FIND(":",T370))+i.BMToffset_r2</f>
        <v>148:149</v>
      </c>
      <c r="U372" s="278" t="str">
        <f>LEFT(U370,FIND(":",U370)-1)+i.BMToffset_r2&amp;":"&amp;RIGHT(U370,LEN(U370)-FIND(":",U370))+i.BMToffset_r2</f>
        <v>149:150</v>
      </c>
      <c r="V372" s="278" t="str">
        <f>LEFT(V370,FIND(":",V370)-1)+i.BMToffset_r2&amp;":"&amp;RIGHT(V370,LEN(V370)-FIND(":",V370))+i.BMToffset_r2</f>
        <v>150:151</v>
      </c>
      <c r="W372" s="258" t="str">
        <f>P372</f>
        <v>0:1</v>
      </c>
      <c r="X372" s="258" t="str">
        <f t="shared" ref="X372:CN372" si="363">Q372</f>
        <v>0:1</v>
      </c>
      <c r="Y372" s="258" t="str">
        <f t="shared" si="363"/>
        <v>146:147</v>
      </c>
      <c r="Z372" s="258" t="str">
        <f t="shared" si="363"/>
        <v>147:148</v>
      </c>
      <c r="AA372" s="258" t="str">
        <f t="shared" si="363"/>
        <v>148:149</v>
      </c>
      <c r="AB372" s="258" t="str">
        <f t="shared" si="363"/>
        <v>149:150</v>
      </c>
      <c r="AC372" s="258" t="str">
        <f t="shared" si="363"/>
        <v>150:151</v>
      </c>
      <c r="AD372" s="258" t="str">
        <f t="shared" si="363"/>
        <v>0:1</v>
      </c>
      <c r="AE372" s="258" t="str">
        <f t="shared" si="363"/>
        <v>0:1</v>
      </c>
      <c r="AF372" s="258" t="str">
        <f t="shared" si="363"/>
        <v>146:147</v>
      </c>
      <c r="AG372" s="258" t="str">
        <f t="shared" si="363"/>
        <v>147:148</v>
      </c>
      <c r="AH372" s="258" t="str">
        <f t="shared" si="363"/>
        <v>148:149</v>
      </c>
      <c r="AI372" s="258" t="str">
        <f t="shared" si="363"/>
        <v>149:150</v>
      </c>
      <c r="AJ372" s="258" t="str">
        <f t="shared" si="363"/>
        <v>150:151</v>
      </c>
      <c r="AK372" s="258" t="str">
        <f t="shared" si="363"/>
        <v>0:1</v>
      </c>
      <c r="AL372" s="258" t="str">
        <f t="shared" si="363"/>
        <v>0:1</v>
      </c>
      <c r="AM372" s="258" t="str">
        <f t="shared" si="363"/>
        <v>146:147</v>
      </c>
      <c r="AN372" s="258" t="str">
        <f t="shared" si="363"/>
        <v>147:148</v>
      </c>
      <c r="AO372" s="258" t="str">
        <f t="shared" si="363"/>
        <v>148:149</v>
      </c>
      <c r="AP372" s="258" t="str">
        <f t="shared" si="363"/>
        <v>149:150</v>
      </c>
      <c r="AQ372" s="258" t="str">
        <f t="shared" si="363"/>
        <v>150:151</v>
      </c>
      <c r="AR372" s="258" t="str">
        <f t="shared" ref="AR372:BE372" si="364">AD372</f>
        <v>0:1</v>
      </c>
      <c r="AS372" s="258" t="str">
        <f t="shared" si="364"/>
        <v>0:1</v>
      </c>
      <c r="AT372" s="258" t="str">
        <f t="shared" si="364"/>
        <v>146:147</v>
      </c>
      <c r="AU372" s="258" t="str">
        <f t="shared" si="364"/>
        <v>147:148</v>
      </c>
      <c r="AV372" s="258" t="str">
        <f t="shared" si="364"/>
        <v>148:149</v>
      </c>
      <c r="AW372" s="258" t="str">
        <f t="shared" si="364"/>
        <v>149:150</v>
      </c>
      <c r="AX372" s="258" t="str">
        <f t="shared" si="364"/>
        <v>150:151</v>
      </c>
      <c r="AY372" s="258" t="str">
        <f t="shared" si="364"/>
        <v>0:1</v>
      </c>
      <c r="AZ372" s="258" t="str">
        <f t="shared" si="364"/>
        <v>0:1</v>
      </c>
      <c r="BA372" s="258" t="str">
        <f t="shared" si="364"/>
        <v>146:147</v>
      </c>
      <c r="BB372" s="258" t="str">
        <f t="shared" si="364"/>
        <v>147:148</v>
      </c>
      <c r="BC372" s="258" t="str">
        <f t="shared" si="364"/>
        <v>148:149</v>
      </c>
      <c r="BD372" s="258" t="str">
        <f t="shared" si="364"/>
        <v>149:150</v>
      </c>
      <c r="BE372" s="258" t="str">
        <f t="shared" si="364"/>
        <v>150:151</v>
      </c>
      <c r="BF372" s="258" t="str">
        <f t="shared" si="363"/>
        <v>0:1</v>
      </c>
      <c r="BG372" s="258" t="str">
        <f t="shared" si="363"/>
        <v>0:1</v>
      </c>
      <c r="BH372" s="258" t="str">
        <f t="shared" si="363"/>
        <v>146:147</v>
      </c>
      <c r="BI372" s="258" t="str">
        <f t="shared" si="363"/>
        <v>147:148</v>
      </c>
      <c r="BJ372" s="258" t="str">
        <f t="shared" si="363"/>
        <v>148:149</v>
      </c>
      <c r="BK372" s="258" t="str">
        <f t="shared" si="363"/>
        <v>149:150</v>
      </c>
      <c r="BL372" s="258" t="str">
        <f t="shared" si="363"/>
        <v>150:151</v>
      </c>
      <c r="BM372" s="258" t="str">
        <f t="shared" si="363"/>
        <v>0:1</v>
      </c>
      <c r="BN372" s="258" t="str">
        <f t="shared" si="363"/>
        <v>0:1</v>
      </c>
      <c r="BO372" s="258" t="str">
        <f t="shared" si="363"/>
        <v>146:147</v>
      </c>
      <c r="BP372" s="258" t="str">
        <f t="shared" si="363"/>
        <v>147:148</v>
      </c>
      <c r="BQ372" s="258" t="str">
        <f t="shared" si="363"/>
        <v>148:149</v>
      </c>
      <c r="BR372" s="258" t="str">
        <f t="shared" si="363"/>
        <v>149:150</v>
      </c>
      <c r="BS372" s="258" t="str">
        <f t="shared" si="363"/>
        <v>150:151</v>
      </c>
      <c r="BT372" s="258" t="str">
        <f t="shared" si="363"/>
        <v>0:1</v>
      </c>
      <c r="BU372" s="258" t="str">
        <f t="shared" si="363"/>
        <v>0:1</v>
      </c>
      <c r="BV372" s="258" t="str">
        <f t="shared" si="363"/>
        <v>146:147</v>
      </c>
      <c r="BW372" s="258" t="str">
        <f t="shared" si="363"/>
        <v>147:148</v>
      </c>
      <c r="BX372" s="258" t="str">
        <f t="shared" si="363"/>
        <v>148:149</v>
      </c>
      <c r="BY372" s="258" t="str">
        <f t="shared" si="363"/>
        <v>149:150</v>
      </c>
      <c r="BZ372" s="258" t="str">
        <f t="shared" si="363"/>
        <v>150:151</v>
      </c>
      <c r="CA372" s="258" t="str">
        <f t="shared" si="363"/>
        <v>0:1</v>
      </c>
      <c r="CB372" s="258" t="str">
        <f t="shared" si="363"/>
        <v>0:1</v>
      </c>
      <c r="CC372" s="258" t="str">
        <f t="shared" si="363"/>
        <v>146:147</v>
      </c>
      <c r="CD372" s="258" t="str">
        <f t="shared" si="363"/>
        <v>147:148</v>
      </c>
      <c r="CE372" s="258" t="str">
        <f t="shared" si="363"/>
        <v>148:149</v>
      </c>
      <c r="CF372" s="258" t="str">
        <f t="shared" si="363"/>
        <v>149:150</v>
      </c>
      <c r="CG372" s="258" t="str">
        <f t="shared" si="363"/>
        <v>150:151</v>
      </c>
      <c r="CH372" s="258" t="str">
        <f t="shared" si="363"/>
        <v>0:1</v>
      </c>
      <c r="CI372" s="258" t="str">
        <f t="shared" si="363"/>
        <v>0:1</v>
      </c>
      <c r="CJ372" s="258" t="str">
        <f t="shared" si="363"/>
        <v>146:147</v>
      </c>
      <c r="CK372" s="258" t="str">
        <f t="shared" si="363"/>
        <v>147:148</v>
      </c>
      <c r="CL372" s="258" t="str">
        <f t="shared" si="363"/>
        <v>148:149</v>
      </c>
      <c r="CM372" s="258" t="str">
        <f t="shared" si="363"/>
        <v>149:150</v>
      </c>
      <c r="CN372" s="258" t="str">
        <f t="shared" si="363"/>
        <v>150:151</v>
      </c>
    </row>
    <row r="373" spans="1:92" ht="78" hidden="1" outlineLevel="1">
      <c r="B373" s="29"/>
      <c r="C373" s="149"/>
      <c r="D373" s="149"/>
      <c r="E373" s="149"/>
      <c r="F373" s="149"/>
      <c r="G373" s="149"/>
      <c r="H373" s="149"/>
      <c r="I373" s="149"/>
      <c r="J373" s="149"/>
      <c r="K373" s="149"/>
      <c r="L373" s="149"/>
      <c r="M373" s="149"/>
      <c r="N373" s="27"/>
      <c r="O373" s="27"/>
      <c r="P373" s="256" t="str">
        <f t="shared" ref="P373:CH373" si="365">P372&amp;", "&amp;P$369</f>
        <v>0:1, 54:62</v>
      </c>
      <c r="Q373" s="256" t="str">
        <f t="shared" si="365"/>
        <v>0:1, 62:69</v>
      </c>
      <c r="R373" s="256" t="str">
        <f t="shared" si="365"/>
        <v>146:147, 62:69</v>
      </c>
      <c r="S373" s="256" t="str">
        <f t="shared" si="365"/>
        <v>147:148, 62:69</v>
      </c>
      <c r="T373" s="256" t="str">
        <f t="shared" si="365"/>
        <v>148:149, 62:69</v>
      </c>
      <c r="U373" s="256" t="str">
        <f t="shared" si="365"/>
        <v>149:150, 62:69</v>
      </c>
      <c r="V373" s="256" t="str">
        <f t="shared" si="365"/>
        <v>150:151, 62:69</v>
      </c>
      <c r="W373" s="256" t="str">
        <f t="shared" si="365"/>
        <v>0:1, 56:64</v>
      </c>
      <c r="X373" s="256" t="str">
        <f t="shared" si="365"/>
        <v>0:1, 64:71</v>
      </c>
      <c r="Y373" s="256" t="str">
        <f t="shared" si="365"/>
        <v>146:147, 64:71</v>
      </c>
      <c r="Z373" s="256" t="str">
        <f t="shared" si="365"/>
        <v>147:148, 64:71</v>
      </c>
      <c r="AA373" s="256" t="str">
        <f t="shared" si="365"/>
        <v>148:149, 64:71</v>
      </c>
      <c r="AB373" s="256" t="str">
        <f t="shared" si="365"/>
        <v>149:150, 64:71</v>
      </c>
      <c r="AC373" s="256" t="str">
        <f t="shared" si="365"/>
        <v>150:151, 64:71</v>
      </c>
      <c r="AD373" s="256" t="str">
        <f t="shared" si="365"/>
        <v>0:1, 59:67</v>
      </c>
      <c r="AE373" s="256" t="str">
        <f t="shared" si="365"/>
        <v>0:1, 67:74</v>
      </c>
      <c r="AF373" s="256" t="str">
        <f t="shared" si="365"/>
        <v>146:147, 67:74</v>
      </c>
      <c r="AG373" s="256" t="str">
        <f t="shared" si="365"/>
        <v>147:148, 67:74</v>
      </c>
      <c r="AH373" s="256" t="str">
        <f t="shared" si="365"/>
        <v>148:149, 67:74</v>
      </c>
      <c r="AI373" s="256" t="str">
        <f t="shared" si="365"/>
        <v>149:150, 67:74</v>
      </c>
      <c r="AJ373" s="256" t="str">
        <f t="shared" si="365"/>
        <v>150:151, 67:74</v>
      </c>
      <c r="AK373" s="256" t="str">
        <f t="shared" si="365"/>
        <v>0:1, 61:69</v>
      </c>
      <c r="AL373" s="256" t="str">
        <f t="shared" si="365"/>
        <v>0:1, 69:76</v>
      </c>
      <c r="AM373" s="256" t="str">
        <f t="shared" si="365"/>
        <v>146:147, 69:76</v>
      </c>
      <c r="AN373" s="256" t="str">
        <f t="shared" si="365"/>
        <v>147:148, 69:76</v>
      </c>
      <c r="AO373" s="256" t="str">
        <f t="shared" si="365"/>
        <v>148:149, 69:76</v>
      </c>
      <c r="AP373" s="256" t="str">
        <f t="shared" si="365"/>
        <v>149:150, 69:76</v>
      </c>
      <c r="AQ373" s="256" t="str">
        <f t="shared" si="365"/>
        <v>150:151, 69:76</v>
      </c>
      <c r="AR373" s="256" t="str">
        <f t="shared" ref="AR373:AX373" si="366">AR372&amp;", "&amp;AR$369</f>
        <v>0:1, 63:71</v>
      </c>
      <c r="AS373" s="256" t="str">
        <f t="shared" si="366"/>
        <v>0:1, 71:78</v>
      </c>
      <c r="AT373" s="256" t="str">
        <f t="shared" si="366"/>
        <v>146:147, 71:78</v>
      </c>
      <c r="AU373" s="256" t="str">
        <f t="shared" si="366"/>
        <v>147:148, 71:78</v>
      </c>
      <c r="AV373" s="256" t="str">
        <f t="shared" si="366"/>
        <v>148:149, 71:78</v>
      </c>
      <c r="AW373" s="256" t="str">
        <f t="shared" si="366"/>
        <v>149:150, 71:78</v>
      </c>
      <c r="AX373" s="256" t="str">
        <f t="shared" si="366"/>
        <v>150:151, 71:78</v>
      </c>
      <c r="AY373" s="256" t="str">
        <f t="shared" si="365"/>
        <v>0:1, 54:62</v>
      </c>
      <c r="AZ373" s="256" t="str">
        <f t="shared" si="365"/>
        <v>0:1, 62:69</v>
      </c>
      <c r="BA373" s="256" t="str">
        <f t="shared" si="365"/>
        <v>146:147, 62:69</v>
      </c>
      <c r="BB373" s="256" t="str">
        <f t="shared" si="365"/>
        <v>147:148, 62:69</v>
      </c>
      <c r="BC373" s="256" t="str">
        <f t="shared" si="365"/>
        <v>148:149, 62:69</v>
      </c>
      <c r="BD373" s="256" t="str">
        <f t="shared" si="365"/>
        <v>149:150, 62:69</v>
      </c>
      <c r="BE373" s="256" t="str">
        <f t="shared" si="365"/>
        <v>150:151, 62:69</v>
      </c>
      <c r="BF373" s="256" t="str">
        <f t="shared" si="365"/>
        <v>0:1, 101:114</v>
      </c>
      <c r="BG373" s="256" t="str">
        <f t="shared" si="365"/>
        <v>0:1, 114:121</v>
      </c>
      <c r="BH373" s="256" t="str">
        <f t="shared" si="365"/>
        <v>146:147, 114:121</v>
      </c>
      <c r="BI373" s="256" t="str">
        <f t="shared" si="365"/>
        <v>147:148, 114:121</v>
      </c>
      <c r="BJ373" s="256" t="str">
        <f t="shared" si="365"/>
        <v>148:149, 114:121</v>
      </c>
      <c r="BK373" s="256" t="str">
        <f t="shared" si="365"/>
        <v>149:150, 114:121</v>
      </c>
      <c r="BL373" s="256" t="str">
        <f t="shared" si="365"/>
        <v>150:151, 114:121</v>
      </c>
      <c r="BM373" s="256" t="str">
        <f t="shared" si="365"/>
        <v>0:1, 153:166</v>
      </c>
      <c r="BN373" s="256" t="str">
        <f t="shared" si="365"/>
        <v>0:1, 166:173</v>
      </c>
      <c r="BO373" s="256" t="str">
        <f t="shared" si="365"/>
        <v>146:147, 166:173</v>
      </c>
      <c r="BP373" s="256" t="str">
        <f t="shared" si="365"/>
        <v>147:148, 166:173</v>
      </c>
      <c r="BQ373" s="256" t="str">
        <f t="shared" si="365"/>
        <v>148:149, 166:173</v>
      </c>
      <c r="BR373" s="256" t="str">
        <f t="shared" si="365"/>
        <v>149:150, 166:173</v>
      </c>
      <c r="BS373" s="256" t="str">
        <f t="shared" si="365"/>
        <v>150:151, 166:173</v>
      </c>
      <c r="BT373" s="256" t="str">
        <f t="shared" si="365"/>
        <v>0:1, 205:218</v>
      </c>
      <c r="BU373" s="256" t="str">
        <f t="shared" si="365"/>
        <v>0:1, 218:225</v>
      </c>
      <c r="BV373" s="256" t="str">
        <f t="shared" si="365"/>
        <v>146:147, 218:225</v>
      </c>
      <c r="BW373" s="256" t="str">
        <f t="shared" si="365"/>
        <v>147:148, 218:225</v>
      </c>
      <c r="BX373" s="256" t="str">
        <f t="shared" si="365"/>
        <v>148:149, 218:225</v>
      </c>
      <c r="BY373" s="256" t="str">
        <f t="shared" si="365"/>
        <v>149:150, 218:225</v>
      </c>
      <c r="BZ373" s="256" t="str">
        <f t="shared" si="365"/>
        <v>150:151, 218:225</v>
      </c>
      <c r="CA373" s="256" t="str">
        <f t="shared" si="365"/>
        <v>0:1, 257:270</v>
      </c>
      <c r="CB373" s="256" t="str">
        <f t="shared" si="365"/>
        <v>0:1, 270:277</v>
      </c>
      <c r="CC373" s="256" t="str">
        <f t="shared" si="365"/>
        <v>146:147, 270:277</v>
      </c>
      <c r="CD373" s="256" t="str">
        <f t="shared" si="365"/>
        <v>147:148, 270:277</v>
      </c>
      <c r="CE373" s="256" t="str">
        <f t="shared" si="365"/>
        <v>148:149, 270:277</v>
      </c>
      <c r="CF373" s="256" t="str">
        <f t="shared" si="365"/>
        <v>149:150, 270:277</v>
      </c>
      <c r="CG373" s="256" t="str">
        <f t="shared" si="365"/>
        <v>150:151, 270:277</v>
      </c>
      <c r="CH373" s="256" t="str">
        <f t="shared" si="365"/>
        <v>0:1, 309:322</v>
      </c>
      <c r="CI373" s="256" t="str">
        <f t="shared" ref="CI373:CN373" si="367">CI372&amp;", "&amp;CI$369</f>
        <v>0:1, 322:329</v>
      </c>
      <c r="CJ373" s="256" t="str">
        <f t="shared" si="367"/>
        <v>146:147, 322:329</v>
      </c>
      <c r="CK373" s="256" t="str">
        <f t="shared" si="367"/>
        <v>147:148, 322:329</v>
      </c>
      <c r="CL373" s="256" t="str">
        <f t="shared" si="367"/>
        <v>148:149, 322:329</v>
      </c>
      <c r="CM373" s="256" t="str">
        <f t="shared" si="367"/>
        <v>149:150, 322:329</v>
      </c>
      <c r="CN373" s="256" t="str">
        <f t="shared" si="367"/>
        <v>150:151, 322:329</v>
      </c>
    </row>
    <row r="374" spans="1:92" hidden="1" outlineLevel="1"/>
    <row r="375" spans="1:92" hidden="1" outlineLevel="1">
      <c r="BE375">
        <f>BF375-13</f>
        <v>88</v>
      </c>
      <c r="BF375">
        <f>BF$368</f>
        <v>101</v>
      </c>
      <c r="BL375">
        <f t="shared" ref="BL375" si="368">BM375-13</f>
        <v>140</v>
      </c>
      <c r="BM375">
        <f>BM$368</f>
        <v>153</v>
      </c>
      <c r="BS375">
        <f t="shared" ref="BS375" si="369">BT375-13</f>
        <v>192</v>
      </c>
      <c r="BT375">
        <f>BT$368</f>
        <v>205</v>
      </c>
      <c r="BZ375">
        <f t="shared" ref="BZ375" si="370">CA375-13</f>
        <v>244</v>
      </c>
      <c r="CA375">
        <f>CA$368</f>
        <v>257</v>
      </c>
      <c r="CG375">
        <f t="shared" ref="CG375" si="371">CH375-13</f>
        <v>296</v>
      </c>
      <c r="CH375">
        <f>CH$368</f>
        <v>309</v>
      </c>
    </row>
    <row r="376" spans="1:92" hidden="1" outlineLevel="1">
      <c r="BF376" t="str">
        <f>BE375&amp;":"&amp;BF375</f>
        <v>88:101</v>
      </c>
      <c r="BM376" t="str">
        <f t="shared" ref="BM376" si="372">BL375&amp;":"&amp;BM375</f>
        <v>140:153</v>
      </c>
      <c r="BT376" t="str">
        <f t="shared" ref="BT376" si="373">BS375&amp;":"&amp;BT375</f>
        <v>192:205</v>
      </c>
      <c r="CA376" t="str">
        <f t="shared" ref="CA376" si="374">BZ375&amp;":"&amp;CA375</f>
        <v>244:257</v>
      </c>
      <c r="CH376" t="str">
        <f t="shared" ref="CH376" si="375">CG375&amp;":"&amp;CH375</f>
        <v>296:309</v>
      </c>
    </row>
    <row r="377" spans="1:92" hidden="1" outlineLevel="1">
      <c r="BF377" t="str">
        <f>INDEX(i.TOL_indices,d.TOL,1)</f>
        <v>19:20</v>
      </c>
      <c r="BM377" t="str">
        <f>INDEX(i.TOL_indices,d.TOL,1)</f>
        <v>19:20</v>
      </c>
      <c r="BT377" t="str">
        <f>INDEX(i.TOL_indices,d.TOL,1)</f>
        <v>19:20</v>
      </c>
      <c r="CA377" t="str">
        <f>INDEX(i.TOL_indices,d.TOL,1)</f>
        <v>19:20</v>
      </c>
      <c r="CH377" t="str">
        <f>INDEX(i.TOL_indices,d.TOL,1)</f>
        <v>19:20</v>
      </c>
    </row>
    <row r="378" spans="1:92" ht="66.75" hidden="1" outlineLevel="1">
      <c r="BF378" s="257" t="str">
        <f>BF377&amp;", "&amp;BF$376</f>
        <v>19:20, 88:101</v>
      </c>
      <c r="BM378" s="257" t="str">
        <f t="shared" ref="BM378" si="376">BM377&amp;", "&amp;BM$376</f>
        <v>19:20, 140:153</v>
      </c>
      <c r="BT378" s="257" t="str">
        <f t="shared" ref="BT378" si="377">BT377&amp;", "&amp;BT$376</f>
        <v>19:20, 192:205</v>
      </c>
      <c r="CA378" s="257" t="str">
        <f t="shared" ref="CA378" si="378">CA377&amp;", "&amp;CA$376</f>
        <v>19:20, 244:257</v>
      </c>
      <c r="CH378" s="257" t="str">
        <f t="shared" ref="CH378" si="379">CH377&amp;", "&amp;CH$376</f>
        <v>19:20, 296:309</v>
      </c>
    </row>
    <row r="379" spans="1:92" hidden="1" outlineLevel="1"/>
    <row r="380" spans="1:92" hidden="1" outlineLevel="1"/>
    <row r="381" spans="1:92" hidden="1" outlineLevel="1"/>
    <row r="382" spans="1:92" hidden="1" outlineLevel="1"/>
    <row r="383" spans="1:92" hidden="1" outlineLevel="1"/>
    <row r="384" spans="1:92" hidden="1" outlineLevel="1"/>
    <row r="385" hidden="1" outlineLevel="1"/>
    <row r="386" hidden="1" outlineLevel="1"/>
    <row r="387" hidden="1" outlineLevel="1"/>
    <row r="388" hidden="1" outlineLevel="1"/>
    <row r="389" hidden="1" outlineLevel="1"/>
    <row r="390" hidden="1" outlineLevel="1"/>
    <row r="391" hidden="1" outlineLevel="1"/>
    <row r="392" hidden="1" outlineLevel="1"/>
    <row r="393" hidden="1" outlineLevel="1"/>
    <row r="394" hidden="1" outlineLevel="1"/>
    <row r="395" hidden="1" outlineLevel="1"/>
    <row r="396" hidden="1" outlineLevel="1"/>
    <row r="397" hidden="1" outlineLevel="1"/>
    <row r="398" hidden="1" outlineLevel="1"/>
    <row r="399" hidden="1" outlineLevel="1"/>
    <row r="400" hidden="1" outlineLevel="1"/>
    <row r="401" hidden="1" outlineLevel="1"/>
    <row r="402" hidden="1" outlineLevel="1"/>
    <row r="403" hidden="1" outlineLevel="1"/>
    <row r="404" hidden="1" outlineLevel="1"/>
    <row r="405" hidden="1" outlineLevel="1"/>
    <row r="406" hidden="1" outlineLevel="1"/>
    <row r="407" hidden="1" outlineLevel="1"/>
    <row r="408" hidden="1" outlineLevel="1"/>
    <row r="409" hidden="1" outlineLevel="1"/>
    <row r="410" hidden="1" outlineLevel="1"/>
    <row r="411" hidden="1" outlineLevel="1"/>
    <row r="412" hidden="1" outlineLevel="1"/>
    <row r="413" hidden="1" outlineLevel="1"/>
    <row r="414" hidden="1" outlineLevel="1"/>
    <row r="415" hidden="1" outlineLevel="1"/>
    <row r="416" hidden="1" outlineLevel="1"/>
    <row r="417" hidden="1" outlineLevel="1"/>
    <row r="418" hidden="1" outlineLevel="1"/>
    <row r="419" hidden="1" outlineLevel="1"/>
    <row r="420" hidden="1" outlineLevel="1"/>
    <row r="421" hidden="1" outlineLevel="1"/>
    <row r="422" hidden="1" outlineLevel="1"/>
    <row r="423" hidden="1" outlineLevel="1"/>
    <row r="424" hidden="1" outlineLevel="1"/>
    <row r="425" hidden="1" outlineLevel="1"/>
    <row r="426" hidden="1" outlineLevel="1"/>
    <row r="427" hidden="1" outlineLevel="1"/>
    <row r="428" hidden="1" outlineLevel="1"/>
    <row r="429" hidden="1" outlineLevel="1"/>
    <row r="430" hidden="1" outlineLevel="1"/>
    <row r="431" hidden="1" outlineLevel="1"/>
    <row r="432" hidden="1" outlineLevel="1"/>
    <row r="433" hidden="1" outlineLevel="1"/>
    <row r="434" hidden="1" outlineLevel="1"/>
    <row r="435" hidden="1" outlineLevel="1"/>
    <row r="436" hidden="1" outlineLevel="1"/>
    <row r="437" hidden="1" outlineLevel="1"/>
    <row r="438" hidden="1" outlineLevel="1"/>
    <row r="439" hidden="1" outlineLevel="1"/>
    <row r="440" hidden="1" outlineLevel="1"/>
    <row r="441" hidden="1" outlineLevel="1"/>
    <row r="442" hidden="1" outlineLevel="1"/>
    <row r="443" hidden="1" outlineLevel="1"/>
    <row r="444" hidden="1" outlineLevel="1"/>
    <row r="445" hidden="1" outlineLevel="1"/>
    <row r="446" hidden="1" outlineLevel="1"/>
    <row r="447" hidden="1" outlineLevel="1"/>
    <row r="448" hidden="1" outlineLevel="1"/>
    <row r="449" hidden="1" outlineLevel="1"/>
    <row r="450" hidden="1" outlineLevel="1"/>
    <row r="451" hidden="1" outlineLevel="1"/>
    <row r="452" hidden="1" outlineLevel="1"/>
    <row r="453" hidden="1" outlineLevel="1"/>
    <row r="454" hidden="1" outlineLevel="1"/>
    <row r="455" hidden="1" outlineLevel="1"/>
    <row r="456" hidden="1" outlineLevel="1"/>
    <row r="457" hidden="1" outlineLevel="1"/>
    <row r="458" hidden="1" outlineLevel="1"/>
    <row r="459" hidden="1" outlineLevel="1"/>
    <row r="460" hidden="1" outlineLevel="1"/>
    <row r="461" hidden="1" outlineLevel="1"/>
    <row r="462" hidden="1" outlineLevel="1"/>
    <row r="463" hidden="1" outlineLevel="1"/>
    <row r="464" hidden="1" outlineLevel="1"/>
    <row r="465" hidden="1" outlineLevel="1"/>
    <row r="466" hidden="1" outlineLevel="1"/>
    <row r="467" hidden="1" outlineLevel="1"/>
    <row r="468" hidden="1" outlineLevel="1"/>
    <row r="469" hidden="1" outlineLevel="1"/>
    <row r="470" hidden="1" outlineLevel="1"/>
    <row r="471" hidden="1" outlineLevel="1"/>
    <row r="472" hidden="1" outlineLevel="1"/>
    <row r="473" hidden="1" outlineLevel="1"/>
    <row r="474" hidden="1" outlineLevel="1"/>
    <row r="475" hidden="1" outlineLevel="1"/>
    <row r="476" hidden="1" outlineLevel="1"/>
    <row r="477" hidden="1" outlineLevel="1"/>
    <row r="478" hidden="1" outlineLevel="1"/>
    <row r="479" hidden="1" outlineLevel="1"/>
    <row r="480" hidden="1" outlineLevel="1"/>
    <row r="481" hidden="1" outlineLevel="1"/>
    <row r="482" hidden="1" outlineLevel="1"/>
    <row r="483" hidden="1" outlineLevel="1"/>
    <row r="484" hidden="1" outlineLevel="1"/>
    <row r="485" hidden="1" outlineLevel="1"/>
    <row r="486" hidden="1" outlineLevel="1"/>
    <row r="487" hidden="1" outlineLevel="1"/>
    <row r="488" hidden="1" outlineLevel="1"/>
    <row r="489" hidden="1" outlineLevel="1"/>
    <row r="490" hidden="1" outlineLevel="1"/>
    <row r="491" hidden="1" outlineLevel="1"/>
    <row r="492" hidden="1" outlineLevel="1"/>
    <row r="493" hidden="1" outlineLevel="1"/>
    <row r="494" hidden="1" outlineLevel="1"/>
    <row r="495" hidden="1" outlineLevel="1"/>
    <row r="496" hidden="1" outlineLevel="1"/>
    <row r="497" hidden="1" outlineLevel="1"/>
    <row r="498" hidden="1" outlineLevel="1"/>
    <row r="499" hidden="1" outlineLevel="1"/>
    <row r="500" hidden="1" outlineLevel="1"/>
    <row r="501" hidden="1" outlineLevel="1"/>
    <row r="502" hidden="1" outlineLevel="1"/>
    <row r="503" hidden="1" outlineLevel="1"/>
    <row r="504" hidden="1" outlineLevel="1"/>
    <row r="505" hidden="1" outlineLevel="1"/>
    <row r="506" hidden="1" outlineLevel="1"/>
    <row r="507" hidden="1" outlineLevel="1"/>
    <row r="508" hidden="1" outlineLevel="1"/>
    <row r="509" hidden="1" outlineLevel="1"/>
    <row r="510" hidden="1" outlineLevel="1"/>
    <row r="511" hidden="1" outlineLevel="1"/>
    <row r="512" hidden="1" outlineLevel="1"/>
    <row r="513" hidden="1" outlineLevel="1"/>
    <row r="514" hidden="1" outlineLevel="1"/>
    <row r="515" hidden="1" outlineLevel="1"/>
    <row r="516" hidden="1" outlineLevel="1"/>
    <row r="517" hidden="1" outlineLevel="1"/>
    <row r="518" hidden="1" outlineLevel="1"/>
    <row r="519" hidden="1" outlineLevel="1"/>
    <row r="520" hidden="1" outlineLevel="1"/>
    <row r="521" hidden="1" outlineLevel="1"/>
    <row r="522" hidden="1" outlineLevel="1"/>
    <row r="523" hidden="1" outlineLevel="1"/>
    <row r="524" hidden="1" outlineLevel="1"/>
    <row r="525" hidden="1" outlineLevel="1"/>
    <row r="526" hidden="1" outlineLevel="1"/>
    <row r="527" hidden="1" outlineLevel="1"/>
    <row r="528" hidden="1" outlineLevel="1"/>
    <row r="529" hidden="1" outlineLevel="1"/>
    <row r="530" hidden="1" outlineLevel="1"/>
    <row r="531" hidden="1" outlineLevel="1"/>
    <row r="532" hidden="1" outlineLevel="1"/>
    <row r="533" hidden="1" outlineLevel="1"/>
    <row r="534" hidden="1" outlineLevel="1"/>
    <row r="535" hidden="1" outlineLevel="1"/>
    <row r="536" hidden="1" outlineLevel="1"/>
    <row r="537" hidden="1" outlineLevel="1"/>
    <row r="538" hidden="1" outlineLevel="1"/>
    <row r="539" hidden="1" outlineLevel="1"/>
    <row r="540" hidden="1" outlineLevel="1"/>
    <row r="541" hidden="1" outlineLevel="1"/>
    <row r="542" hidden="1" outlineLevel="1"/>
    <row r="543" hidden="1" outlineLevel="1"/>
    <row r="544" hidden="1" outlineLevel="1"/>
    <row r="545" hidden="1" outlineLevel="1"/>
    <row r="546" hidden="1" outlineLevel="1"/>
    <row r="547" hidden="1" outlineLevel="1"/>
    <row r="548" hidden="1" outlineLevel="1"/>
    <row r="549" hidden="1" outlineLevel="1"/>
    <row r="550" hidden="1" outlineLevel="1"/>
    <row r="551" hidden="1" outlineLevel="1"/>
    <row r="552" hidden="1" outlineLevel="1"/>
    <row r="553" hidden="1" outlineLevel="1"/>
    <row r="554" hidden="1" outlineLevel="1"/>
    <row r="555" hidden="1" outlineLevel="1"/>
    <row r="556" hidden="1" outlineLevel="1"/>
    <row r="557" hidden="1" outlineLevel="1"/>
    <row r="558" hidden="1" outlineLevel="1"/>
    <row r="559" hidden="1" outlineLevel="1"/>
    <row r="560" hidden="1" outlineLevel="1"/>
    <row r="561" hidden="1" outlineLevel="1"/>
    <row r="562" hidden="1" outlineLevel="1"/>
    <row r="563" hidden="1" outlineLevel="1"/>
    <row r="564" hidden="1" outlineLevel="1"/>
    <row r="565" hidden="1" outlineLevel="1"/>
    <row r="566" hidden="1" outlineLevel="1"/>
    <row r="567" hidden="1" outlineLevel="1"/>
    <row r="568" hidden="1" outlineLevel="1"/>
    <row r="569" hidden="1" outlineLevel="1"/>
    <row r="570" hidden="1" outlineLevel="1"/>
    <row r="571" hidden="1" outlineLevel="1"/>
    <row r="572" hidden="1" outlineLevel="1"/>
    <row r="573" hidden="1" outlineLevel="1"/>
    <row r="574" hidden="1" outlineLevel="1"/>
    <row r="575" hidden="1" outlineLevel="1"/>
    <row r="576" hidden="1" outlineLevel="1"/>
    <row r="577" hidden="1" outlineLevel="1"/>
    <row r="578" hidden="1" outlineLevel="1"/>
    <row r="579" hidden="1" outlineLevel="1"/>
    <row r="580" hidden="1" outlineLevel="1"/>
    <row r="581" hidden="1" outlineLevel="1"/>
    <row r="582" hidden="1" outlineLevel="1"/>
    <row r="583" hidden="1" outlineLevel="1"/>
    <row r="584" hidden="1" outlineLevel="1"/>
    <row r="585" hidden="1" outlineLevel="1"/>
    <row r="586" hidden="1" outlineLevel="1"/>
    <row r="587" hidden="1" outlineLevel="1"/>
    <row r="588" hidden="1" outlineLevel="1"/>
    <row r="589" hidden="1" outlineLevel="1"/>
    <row r="590" hidden="1" outlineLevel="1"/>
    <row r="591" hidden="1" outlineLevel="1"/>
    <row r="592" hidden="1" outlineLevel="1"/>
    <row r="593" hidden="1" outlineLevel="1"/>
    <row r="594" hidden="1" outlineLevel="1"/>
    <row r="595" hidden="1" outlineLevel="1"/>
    <row r="596" hidden="1" outlineLevel="1"/>
    <row r="597" hidden="1" outlineLevel="1"/>
    <row r="598" hidden="1" outlineLevel="1"/>
    <row r="599" hidden="1" outlineLevel="1"/>
    <row r="600" hidden="1" outlineLevel="1"/>
    <row r="601" hidden="1" outlineLevel="1"/>
    <row r="602" hidden="1" outlineLevel="1"/>
    <row r="603" hidden="1" outlineLevel="1"/>
    <row r="604" hidden="1" outlineLevel="1"/>
    <row r="605" hidden="1" outlineLevel="1"/>
    <row r="606" hidden="1" outlineLevel="1"/>
    <row r="607" hidden="1" outlineLevel="1"/>
    <row r="608" hidden="1" outlineLevel="1"/>
    <row r="609" hidden="1" outlineLevel="1"/>
    <row r="610" hidden="1" outlineLevel="1"/>
    <row r="611" hidden="1" outlineLevel="1"/>
    <row r="612" hidden="1" outlineLevel="1"/>
    <row r="613" hidden="1" outlineLevel="1"/>
    <row r="614" hidden="1" outlineLevel="1"/>
    <row r="615" hidden="1" outlineLevel="1"/>
    <row r="616" hidden="1" outlineLevel="1"/>
    <row r="617" hidden="1" outlineLevel="1"/>
    <row r="618" hidden="1" outlineLevel="1"/>
    <row r="619" hidden="1" outlineLevel="1"/>
    <row r="620" hidden="1" outlineLevel="1"/>
    <row r="621" hidden="1" outlineLevel="1"/>
    <row r="622" hidden="1" outlineLevel="1"/>
    <row r="623" hidden="1" outlineLevel="1"/>
    <row r="624" hidden="1" outlineLevel="1"/>
    <row r="625" hidden="1" outlineLevel="1"/>
    <row r="626" hidden="1" outlineLevel="1"/>
    <row r="627" hidden="1" outlineLevel="1"/>
    <row r="628" hidden="1" outlineLevel="1"/>
    <row r="629" hidden="1" outlineLevel="1"/>
    <row r="630" hidden="1" outlineLevel="1"/>
    <row r="631" hidden="1" outlineLevel="1"/>
    <row r="632" hidden="1" outlineLevel="1"/>
    <row r="633" hidden="1" outlineLevel="1"/>
    <row r="634" hidden="1" outlineLevel="1"/>
    <row r="635" hidden="1" outlineLevel="1"/>
    <row r="636" hidden="1" outlineLevel="1"/>
    <row r="637" hidden="1" outlineLevel="1"/>
    <row r="638" hidden="1" outlineLevel="1"/>
    <row r="639" hidden="1" outlineLevel="1"/>
    <row r="640" hidden="1" outlineLevel="1"/>
    <row r="641" hidden="1" outlineLevel="1"/>
    <row r="642" hidden="1" outlineLevel="1"/>
    <row r="643" hidden="1" outlineLevel="1"/>
    <row r="644" hidden="1" outlineLevel="1"/>
    <row r="645" hidden="1" outlineLevel="1"/>
    <row r="646" hidden="1" outlineLevel="1"/>
    <row r="647" hidden="1" outlineLevel="1"/>
    <row r="648" hidden="1" outlineLevel="1"/>
    <row r="649" hidden="1" outlineLevel="1"/>
    <row r="650" hidden="1" outlineLevel="1"/>
    <row r="651" hidden="1" outlineLevel="1"/>
    <row r="652" hidden="1" outlineLevel="1"/>
    <row r="653" hidden="1" outlineLevel="1"/>
    <row r="654" hidden="1" outlineLevel="1"/>
    <row r="655" hidden="1" outlineLevel="1"/>
    <row r="656" hidden="1" outlineLevel="1"/>
    <row r="657" hidden="1" outlineLevel="1"/>
    <row r="658" hidden="1" outlineLevel="1"/>
    <row r="659" hidden="1" outlineLevel="1"/>
    <row r="660" hidden="1" outlineLevel="1"/>
    <row r="661" hidden="1" outlineLevel="1"/>
    <row r="662" hidden="1" outlineLevel="1"/>
    <row r="663" hidden="1" outlineLevel="1"/>
    <row r="664" hidden="1" outlineLevel="1"/>
    <row r="665" hidden="1" outlineLevel="1"/>
    <row r="666" hidden="1" outlineLevel="1"/>
    <row r="667" hidden="1" outlineLevel="1"/>
    <row r="668" hidden="1" outlineLevel="1"/>
    <row r="669" hidden="1" outlineLevel="1"/>
    <row r="670" hidden="1" outlineLevel="1"/>
    <row r="671" hidden="1" outlineLevel="1"/>
    <row r="672" hidden="1" outlineLevel="1"/>
    <row r="673" hidden="1" outlineLevel="1"/>
    <row r="674" hidden="1" outlineLevel="1"/>
    <row r="675" hidden="1" outlineLevel="1"/>
    <row r="676" hidden="1" outlineLevel="1"/>
    <row r="677" hidden="1" outlineLevel="1"/>
    <row r="678" hidden="1" outlineLevel="1"/>
    <row r="679" hidden="1" outlineLevel="1"/>
    <row r="680" hidden="1" outlineLevel="1"/>
    <row r="681" hidden="1" outlineLevel="1"/>
    <row r="682" hidden="1" outlineLevel="1"/>
    <row r="683" hidden="1" outlineLevel="1"/>
    <row r="684" hidden="1" outlineLevel="1"/>
    <row r="685" hidden="1" outlineLevel="1"/>
    <row r="686" hidden="1" outlineLevel="1"/>
    <row r="687" hidden="1" outlineLevel="1"/>
    <row r="688" hidden="1" outlineLevel="1"/>
    <row r="689" hidden="1" outlineLevel="1"/>
    <row r="690" hidden="1" outlineLevel="1"/>
    <row r="691" hidden="1" outlineLevel="1"/>
    <row r="692" hidden="1" outlineLevel="1"/>
    <row r="693" hidden="1" outlineLevel="1"/>
    <row r="694" hidden="1" outlineLevel="1"/>
    <row r="695" hidden="1" outlineLevel="1"/>
    <row r="696" hidden="1" outlineLevel="1"/>
    <row r="697" hidden="1" outlineLevel="1"/>
    <row r="698" hidden="1" outlineLevel="1"/>
    <row r="699" hidden="1" outlineLevel="1"/>
    <row r="700" hidden="1" outlineLevel="1"/>
    <row r="701" hidden="1" outlineLevel="1"/>
    <row r="702" hidden="1" outlineLevel="1"/>
    <row r="703" hidden="1" outlineLevel="1"/>
    <row r="704" hidden="1" outlineLevel="1"/>
    <row r="705" hidden="1" outlineLevel="1"/>
    <row r="706" hidden="1" outlineLevel="1"/>
    <row r="707" hidden="1" outlineLevel="1"/>
    <row r="708" hidden="1" outlineLevel="1"/>
    <row r="709" hidden="1" outlineLevel="1"/>
    <row r="710" hidden="1" outlineLevel="1"/>
    <row r="711" hidden="1" outlineLevel="1"/>
    <row r="712" hidden="1" outlineLevel="1"/>
    <row r="713" hidden="1" outlineLevel="1"/>
    <row r="714" hidden="1" outlineLevel="1"/>
    <row r="715" hidden="1" outlineLevel="1"/>
    <row r="716" hidden="1" outlineLevel="1"/>
    <row r="717" hidden="1" outlineLevel="1"/>
    <row r="718" hidden="1" outlineLevel="1"/>
    <row r="719" hidden="1" outlineLevel="1"/>
    <row r="720" hidden="1" outlineLevel="1"/>
    <row r="721" spans="1:30" hidden="1" outlineLevel="1"/>
    <row r="722" spans="1:30" hidden="1" outlineLevel="1"/>
    <row r="723" spans="1:30" hidden="1" outlineLevel="1"/>
    <row r="724" spans="1:30" hidden="1" outlineLevel="1"/>
    <row r="725" spans="1:30" hidden="1" outlineLevel="1"/>
    <row r="726" spans="1:30" hidden="1" outlineLevel="1"/>
    <row r="727" spans="1:30" hidden="1" outlineLevel="1"/>
    <row r="729" spans="1:30" collapsed="1">
      <c r="A729" s="184" t="s">
        <v>1371</v>
      </c>
    </row>
    <row r="730" spans="1:30" ht="17.25" hidden="1" outlineLevel="1">
      <c r="C730">
        <v>1</v>
      </c>
      <c r="H730" s="139" t="s">
        <v>1372</v>
      </c>
      <c r="I730" s="139"/>
      <c r="J730" s="139"/>
      <c r="K730" s="139"/>
      <c r="L730" s="139"/>
      <c r="M730" s="139"/>
      <c r="N730" s="139"/>
      <c r="O730" s="139"/>
      <c r="P730" s="139"/>
      <c r="Q730" s="139"/>
      <c r="R730" s="139"/>
      <c r="S730" s="139"/>
      <c r="T730" s="139"/>
      <c r="U730" s="139"/>
      <c r="Y730" s="389" t="str">
        <f>$M$54</f>
        <v>SW Victoria</v>
      </c>
      <c r="Z730" s="118"/>
      <c r="AA730" s="389" t="str">
        <f>$W$54</f>
        <v>Great Southern</v>
      </c>
      <c r="AB730" s="118"/>
      <c r="AC730" s="389" t="str">
        <f>$AG$54</f>
        <v>Central Wheatbelt</v>
      </c>
      <c r="AD730" s="389"/>
    </row>
    <row r="731" spans="1:30" ht="83.25" hidden="1" outlineLevel="1">
      <c r="C731" s="27" t="s">
        <v>374</v>
      </c>
      <c r="D731" s="27" t="s">
        <v>374</v>
      </c>
      <c r="H731" s="210" t="s">
        <v>1373</v>
      </c>
      <c r="I731" s="210" t="s">
        <v>1374</v>
      </c>
      <c r="J731" s="210" t="s">
        <v>1375</v>
      </c>
      <c r="K731" s="210" t="s">
        <v>1376</v>
      </c>
      <c r="L731" s="210" t="s">
        <v>1377</v>
      </c>
      <c r="M731" s="210" t="s">
        <v>1378</v>
      </c>
      <c r="N731" s="210" t="s">
        <v>1379</v>
      </c>
      <c r="O731" s="210" t="s">
        <v>1380</v>
      </c>
      <c r="P731" s="210" t="s">
        <v>1381</v>
      </c>
      <c r="Q731" s="210" t="s">
        <v>1382</v>
      </c>
      <c r="R731" s="390" t="s">
        <v>1383</v>
      </c>
      <c r="S731" s="390"/>
      <c r="T731" s="390" t="s">
        <v>1384</v>
      </c>
      <c r="U731" s="390"/>
      <c r="V731" s="390"/>
      <c r="X731" s="210" t="s">
        <v>1385</v>
      </c>
      <c r="Y731" s="210" t="s">
        <v>1377</v>
      </c>
      <c r="Z731" s="210" t="s">
        <v>1378</v>
      </c>
      <c r="AA731" s="210" t="s">
        <v>1377</v>
      </c>
      <c r="AB731" s="210" t="s">
        <v>1378</v>
      </c>
      <c r="AC731" s="210" t="s">
        <v>1377</v>
      </c>
      <c r="AD731" s="210" t="s">
        <v>1378</v>
      </c>
    </row>
    <row r="732" spans="1:30" hidden="1" outlineLevel="1">
      <c r="C732" s="126" t="s">
        <v>1386</v>
      </c>
      <c r="D732" s="126" t="s">
        <v>1387</v>
      </c>
      <c r="L732" s="149" t="s">
        <v>1388</v>
      </c>
      <c r="M732" s="149"/>
      <c r="R732" s="126" t="s">
        <v>1389</v>
      </c>
      <c r="S732" s="126" t="s">
        <v>1390</v>
      </c>
      <c r="T732" s="126" t="s">
        <v>1389</v>
      </c>
      <c r="U732" s="126" t="s">
        <v>1390</v>
      </c>
      <c r="V732" s="31" t="s">
        <v>1391</v>
      </c>
    </row>
    <row r="733" spans="1:30" hidden="1" outlineLevel="1">
      <c r="A733" t="s">
        <v>1225</v>
      </c>
      <c r="B733" t="s">
        <v>852</v>
      </c>
      <c r="C733" s="391">
        <f t="shared" ref="C733:D740" si="380">T733</f>
        <v>0</v>
      </c>
      <c r="D733" s="391">
        <f t="shared" si="380"/>
        <v>0</v>
      </c>
      <c r="G733" s="29" t="s">
        <v>1392</v>
      </c>
      <c r="H733" s="392">
        <v>0.35</v>
      </c>
      <c r="I733" s="392">
        <v>0.5</v>
      </c>
      <c r="J733" s="393">
        <v>1.5</v>
      </c>
      <c r="K733" s="393">
        <v>1.8</v>
      </c>
      <c r="L733" s="394">
        <f t="shared" ref="L733:M740" si="381">CHOOSE(d.Region,Y733,AA733,AC733)</f>
        <v>0</v>
      </c>
      <c r="M733" s="395">
        <f t="shared" si="381"/>
        <v>0</v>
      </c>
      <c r="N733" s="241">
        <v>200</v>
      </c>
      <c r="O733" s="396"/>
      <c r="P733" s="396"/>
      <c r="Q733" s="396"/>
      <c r="R733" s="397">
        <f>$H733/(2-$H733)*$N733</f>
        <v>42.424242424242422</v>
      </c>
      <c r="S733" s="397">
        <f>-(1-$H733)/(2-$H733)*$N733</f>
        <v>-78.787878787878796</v>
      </c>
      <c r="T733" s="398">
        <f>L733*R733/100</f>
        <v>0</v>
      </c>
      <c r="U733" s="398">
        <f>M733*S733/100</f>
        <v>0</v>
      </c>
      <c r="V733" s="398">
        <f t="shared" ref="V733:V740" si="382">((1-$H733)*T733+2*$H733*U733)/(1+$H733)</f>
        <v>0</v>
      </c>
      <c r="Y733" s="399">
        <v>0</v>
      </c>
      <c r="Z733" s="399">
        <v>0</v>
      </c>
      <c r="AA733" s="400">
        <f>Y733</f>
        <v>0</v>
      </c>
      <c r="AB733" s="400">
        <f>Z733</f>
        <v>0</v>
      </c>
      <c r="AC733" s="400">
        <f>AA733</f>
        <v>0</v>
      </c>
      <c r="AD733" s="400">
        <f>AB733</f>
        <v>0</v>
      </c>
    </row>
    <row r="734" spans="1:30" hidden="1" outlineLevel="1">
      <c r="B734" t="s">
        <v>377</v>
      </c>
      <c r="C734" s="391">
        <f t="shared" si="380"/>
        <v>0</v>
      </c>
      <c r="D734" s="391">
        <f t="shared" si="380"/>
        <v>0</v>
      </c>
      <c r="G734" s="29" t="s">
        <v>1393</v>
      </c>
      <c r="H734" s="401">
        <f>H733</f>
        <v>0.35</v>
      </c>
      <c r="I734" s="401">
        <f>I733</f>
        <v>0.5</v>
      </c>
      <c r="J734" s="402">
        <f t="shared" ref="J734:K740" si="383">J733</f>
        <v>1.5</v>
      </c>
      <c r="K734" s="402">
        <f t="shared" si="383"/>
        <v>1.8</v>
      </c>
      <c r="L734" s="403">
        <f t="shared" si="381"/>
        <v>0</v>
      </c>
      <c r="M734" s="404">
        <f t="shared" si="381"/>
        <v>0</v>
      </c>
      <c r="N734" s="31"/>
      <c r="O734" s="396">
        <f>MIN($H734*$K734*(1-$I734),(1-$H734)*$I734*$J734)</f>
        <v>0.315</v>
      </c>
      <c r="P734" s="396">
        <f>$O734/$J734/(1-$H734)</f>
        <v>0.32307692307692304</v>
      </c>
      <c r="Q734" s="396">
        <f>$O734/$K734/$H734</f>
        <v>0.5</v>
      </c>
      <c r="R734" s="396"/>
      <c r="S734" s="396"/>
      <c r="T734" s="398">
        <f t="shared" ref="T734:U736" si="384">P734*L734</f>
        <v>0</v>
      </c>
      <c r="U734" s="398">
        <f t="shared" si="384"/>
        <v>0</v>
      </c>
      <c r="V734" s="398">
        <f t="shared" si="382"/>
        <v>0</v>
      </c>
      <c r="X734" s="405">
        <v>850</v>
      </c>
      <c r="Y734" s="406">
        <v>0</v>
      </c>
      <c r="Z734" s="407">
        <v>0</v>
      </c>
      <c r="AA734" s="406">
        <v>0</v>
      </c>
      <c r="AB734" s="407">
        <v>0</v>
      </c>
      <c r="AC734" s="406">
        <v>0</v>
      </c>
      <c r="AD734" s="407">
        <v>0</v>
      </c>
    </row>
    <row r="735" spans="1:30" hidden="1" outlineLevel="1">
      <c r="B735" t="s">
        <v>1060</v>
      </c>
      <c r="C735" s="391">
        <f t="shared" si="380"/>
        <v>0</v>
      </c>
      <c r="D735" s="391">
        <f t="shared" si="380"/>
        <v>0</v>
      </c>
      <c r="G735" s="29"/>
      <c r="H735" s="401">
        <f>H734</f>
        <v>0.35</v>
      </c>
      <c r="I735" s="401">
        <f t="shared" ref="I735:I740" si="385">I734</f>
        <v>0.5</v>
      </c>
      <c r="J735" s="402">
        <f t="shared" si="383"/>
        <v>1.5</v>
      </c>
      <c r="K735" s="402">
        <f t="shared" si="383"/>
        <v>1.8</v>
      </c>
      <c r="L735" s="403">
        <f t="shared" si="381"/>
        <v>0</v>
      </c>
      <c r="M735" s="404">
        <f t="shared" si="381"/>
        <v>0</v>
      </c>
      <c r="N735" s="31"/>
      <c r="O735" s="396">
        <f>MIN($H735*$K735*(1-$I735),(1-$H735)*$I735*$J735)</f>
        <v>0.315</v>
      </c>
      <c r="P735" s="396">
        <f>$O735/$J735/(1-$H735)</f>
        <v>0.32307692307692304</v>
      </c>
      <c r="Q735" s="396">
        <f>$O735/$K735/$H735</f>
        <v>0.5</v>
      </c>
      <c r="R735" s="396"/>
      <c r="S735" s="396"/>
      <c r="T735" s="398">
        <f t="shared" si="384"/>
        <v>0</v>
      </c>
      <c r="U735" s="398">
        <f t="shared" si="384"/>
        <v>0</v>
      </c>
      <c r="V735" s="398">
        <f t="shared" si="382"/>
        <v>0</v>
      </c>
      <c r="X735" s="405">
        <v>1000</v>
      </c>
      <c r="Y735" s="408">
        <v>0</v>
      </c>
      <c r="Z735" s="409">
        <v>0</v>
      </c>
      <c r="AA735" s="408">
        <v>0</v>
      </c>
      <c r="AB735" s="409">
        <v>0</v>
      </c>
      <c r="AC735" s="408">
        <v>0</v>
      </c>
      <c r="AD735" s="409">
        <v>0</v>
      </c>
    </row>
    <row r="736" spans="1:30" hidden="1" outlineLevel="1">
      <c r="B736" t="s">
        <v>1394</v>
      </c>
      <c r="C736" s="391">
        <f t="shared" si="380"/>
        <v>0</v>
      </c>
      <c r="D736" s="391">
        <f t="shared" si="380"/>
        <v>0</v>
      </c>
      <c r="G736" s="29"/>
      <c r="H736" s="401">
        <f>H735</f>
        <v>0.35</v>
      </c>
      <c r="I736" s="401">
        <f t="shared" si="385"/>
        <v>0.5</v>
      </c>
      <c r="J736" s="402">
        <f t="shared" si="383"/>
        <v>1.5</v>
      </c>
      <c r="K736" s="402">
        <f t="shared" si="383"/>
        <v>1.8</v>
      </c>
      <c r="L736" s="410">
        <f t="shared" si="381"/>
        <v>0</v>
      </c>
      <c r="M736" s="411">
        <f t="shared" si="381"/>
        <v>0</v>
      </c>
      <c r="N736" s="31"/>
      <c r="O736" s="396">
        <f>MIN($H736*$K736*(1-$I736),(1-$H736)*$I736*$J736)</f>
        <v>0.315</v>
      </c>
      <c r="P736" s="396">
        <f>$O736/$J736/(1-$H736)</f>
        <v>0.32307692307692304</v>
      </c>
      <c r="Q736" s="396">
        <f>$O736/$K736/$H736</f>
        <v>0.5</v>
      </c>
      <c r="R736" s="396"/>
      <c r="S736" s="396"/>
      <c r="T736" s="398">
        <f t="shared" si="384"/>
        <v>0</v>
      </c>
      <c r="U736" s="398">
        <f t="shared" si="384"/>
        <v>0</v>
      </c>
      <c r="V736" s="398">
        <f t="shared" si="382"/>
        <v>0</v>
      </c>
      <c r="X736" s="405">
        <v>1200</v>
      </c>
      <c r="Y736" s="412">
        <v>0</v>
      </c>
      <c r="Z736" s="413">
        <v>0</v>
      </c>
      <c r="AA736" s="412">
        <v>0</v>
      </c>
      <c r="AB736" s="413">
        <v>0</v>
      </c>
      <c r="AC736" s="412">
        <v>0</v>
      </c>
      <c r="AD736" s="413">
        <v>0</v>
      </c>
    </row>
    <row r="737" spans="1:30" hidden="1" outlineLevel="1">
      <c r="A737" t="s">
        <v>863</v>
      </c>
      <c r="B737" t="s">
        <v>852</v>
      </c>
      <c r="C737" s="391">
        <f t="shared" si="380"/>
        <v>0</v>
      </c>
      <c r="D737" s="391">
        <f t="shared" si="380"/>
        <v>0</v>
      </c>
      <c r="G737" s="29" t="s">
        <v>1392</v>
      </c>
      <c r="H737" s="392">
        <v>0.5</v>
      </c>
      <c r="I737" s="401">
        <f t="shared" si="385"/>
        <v>0.5</v>
      </c>
      <c r="J737" s="402">
        <f t="shared" si="383"/>
        <v>1.5</v>
      </c>
      <c r="K737" s="402">
        <f t="shared" si="383"/>
        <v>1.8</v>
      </c>
      <c r="L737" s="394">
        <f t="shared" si="381"/>
        <v>0</v>
      </c>
      <c r="M737" s="395">
        <f t="shared" si="381"/>
        <v>0</v>
      </c>
      <c r="N737" s="241">
        <v>200</v>
      </c>
      <c r="O737" s="396"/>
      <c r="P737" s="396"/>
      <c r="Q737" s="396"/>
      <c r="R737" s="397">
        <f>$H737/(2-$H737)*$N737</f>
        <v>66.666666666666657</v>
      </c>
      <c r="S737" s="397">
        <f>-(1-$H737)/(2-$H737)*$N737</f>
        <v>-66.666666666666657</v>
      </c>
      <c r="T737" s="398">
        <f>L737*R737/100</f>
        <v>0</v>
      </c>
      <c r="U737" s="398">
        <f>M737*S737/100</f>
        <v>0</v>
      </c>
      <c r="V737" s="398">
        <f t="shared" si="382"/>
        <v>0</v>
      </c>
      <c r="X737" s="405"/>
      <c r="Y737" s="399">
        <v>0</v>
      </c>
      <c r="Z737" s="399">
        <v>0</v>
      </c>
      <c r="AA737" s="400">
        <f>Y737</f>
        <v>0</v>
      </c>
      <c r="AB737" s="400">
        <f>Z737</f>
        <v>0</v>
      </c>
      <c r="AC737" s="400">
        <f>AA737</f>
        <v>0</v>
      </c>
      <c r="AD737" s="400">
        <f>AB737</f>
        <v>0</v>
      </c>
    </row>
    <row r="738" spans="1:30" hidden="1" outlineLevel="1">
      <c r="B738" t="s">
        <v>377</v>
      </c>
      <c r="C738" s="391">
        <f t="shared" si="380"/>
        <v>0</v>
      </c>
      <c r="D738" s="391">
        <f t="shared" si="380"/>
        <v>0</v>
      </c>
      <c r="G738" s="29" t="s">
        <v>1393</v>
      </c>
      <c r="H738" s="401">
        <f>H737</f>
        <v>0.5</v>
      </c>
      <c r="I738" s="401">
        <f t="shared" si="385"/>
        <v>0.5</v>
      </c>
      <c r="J738" s="402">
        <f t="shared" si="383"/>
        <v>1.5</v>
      </c>
      <c r="K738" s="402">
        <f t="shared" si="383"/>
        <v>1.8</v>
      </c>
      <c r="L738" s="403">
        <f t="shared" si="381"/>
        <v>0</v>
      </c>
      <c r="M738" s="404">
        <f t="shared" si="381"/>
        <v>0</v>
      </c>
      <c r="N738" s="31"/>
      <c r="O738" s="396">
        <f>MIN($H738*$K738*(1-$I738),(1-$H738)*$I738*$J738)</f>
        <v>0.375</v>
      </c>
      <c r="P738" s="396">
        <f>$O738/$J738/(1-$H738)</f>
        <v>0.5</v>
      </c>
      <c r="Q738" s="396">
        <f>$O738/$K738/$H738</f>
        <v>0.41666666666666663</v>
      </c>
      <c r="R738" s="396"/>
      <c r="S738" s="396"/>
      <c r="T738" s="398">
        <f t="shared" ref="T738:U740" si="386">P738*L738</f>
        <v>0</v>
      </c>
      <c r="U738" s="398">
        <f t="shared" si="386"/>
        <v>0</v>
      </c>
      <c r="V738" s="398">
        <f t="shared" si="382"/>
        <v>0</v>
      </c>
      <c r="X738" s="405">
        <v>850</v>
      </c>
      <c r="Y738" s="406">
        <v>0</v>
      </c>
      <c r="Z738" s="407">
        <v>0</v>
      </c>
      <c r="AA738" s="406">
        <v>0</v>
      </c>
      <c r="AB738" s="407">
        <v>0</v>
      </c>
      <c r="AC738" s="406">
        <v>0</v>
      </c>
      <c r="AD738" s="407">
        <v>0</v>
      </c>
    </row>
    <row r="739" spans="1:30" hidden="1" outlineLevel="1">
      <c r="B739" t="s">
        <v>1060</v>
      </c>
      <c r="C739" s="391">
        <f t="shared" si="380"/>
        <v>0</v>
      </c>
      <c r="D739" s="391">
        <f t="shared" si="380"/>
        <v>0</v>
      </c>
      <c r="G739" s="29"/>
      <c r="H739" s="401">
        <f>H738</f>
        <v>0.5</v>
      </c>
      <c r="I739" s="401">
        <f t="shared" si="385"/>
        <v>0.5</v>
      </c>
      <c r="J739" s="402">
        <f t="shared" si="383"/>
        <v>1.5</v>
      </c>
      <c r="K739" s="402">
        <f t="shared" si="383"/>
        <v>1.8</v>
      </c>
      <c r="L739" s="403">
        <f t="shared" si="381"/>
        <v>0</v>
      </c>
      <c r="M739" s="404">
        <f t="shared" si="381"/>
        <v>0</v>
      </c>
      <c r="N739" s="31"/>
      <c r="O739" s="396">
        <f>MIN($H739*$K739*(1-$I739),(1-$H739)*$I739*$J739)</f>
        <v>0.375</v>
      </c>
      <c r="P739" s="396">
        <f>$O739/$J739/(1-$H739)</f>
        <v>0.5</v>
      </c>
      <c r="Q739" s="396">
        <f>$O739/$K739/$H739</f>
        <v>0.41666666666666663</v>
      </c>
      <c r="R739" s="396"/>
      <c r="S739" s="396"/>
      <c r="T739" s="398">
        <f t="shared" si="386"/>
        <v>0</v>
      </c>
      <c r="U739" s="398">
        <f t="shared" si="386"/>
        <v>0</v>
      </c>
      <c r="V739" s="398">
        <f t="shared" si="382"/>
        <v>0</v>
      </c>
      <c r="X739" s="405">
        <v>1000</v>
      </c>
      <c r="Y739" s="408">
        <v>0</v>
      </c>
      <c r="Z739" s="409">
        <v>0</v>
      </c>
      <c r="AA739" s="408">
        <v>0</v>
      </c>
      <c r="AB739" s="409">
        <v>0</v>
      </c>
      <c r="AC739" s="408">
        <v>0</v>
      </c>
      <c r="AD739" s="409">
        <v>0</v>
      </c>
    </row>
    <row r="740" spans="1:30" hidden="1" outlineLevel="1">
      <c r="B740" t="s">
        <v>1394</v>
      </c>
      <c r="C740" s="391">
        <f t="shared" si="380"/>
        <v>0</v>
      </c>
      <c r="D740" s="391">
        <f t="shared" si="380"/>
        <v>0</v>
      </c>
      <c r="G740" s="29"/>
      <c r="H740" s="401">
        <f>H739</f>
        <v>0.5</v>
      </c>
      <c r="I740" s="401">
        <f t="shared" si="385"/>
        <v>0.5</v>
      </c>
      <c r="J740" s="402">
        <f t="shared" si="383"/>
        <v>1.5</v>
      </c>
      <c r="K740" s="402">
        <f t="shared" si="383"/>
        <v>1.8</v>
      </c>
      <c r="L740" s="410">
        <f t="shared" si="381"/>
        <v>0</v>
      </c>
      <c r="M740" s="411">
        <f t="shared" si="381"/>
        <v>0</v>
      </c>
      <c r="N740" s="31"/>
      <c r="O740" s="396">
        <f>MIN($H740*$K740*(1-$I740),(1-$H740)*$I740*$J740)</f>
        <v>0.375</v>
      </c>
      <c r="P740" s="396">
        <f>$O740/$J740/(1-$H740)</f>
        <v>0.5</v>
      </c>
      <c r="Q740" s="396">
        <f>$O740/$K740/$H740</f>
        <v>0.41666666666666663</v>
      </c>
      <c r="R740" s="396"/>
      <c r="S740" s="396"/>
      <c r="T740" s="398">
        <f t="shared" si="386"/>
        <v>0</v>
      </c>
      <c r="U740" s="398">
        <f t="shared" si="386"/>
        <v>0</v>
      </c>
      <c r="V740" s="398">
        <f t="shared" si="382"/>
        <v>0</v>
      </c>
      <c r="X740" s="405">
        <v>1200</v>
      </c>
      <c r="Y740" s="412">
        <v>0</v>
      </c>
      <c r="Z740" s="413">
        <v>0</v>
      </c>
      <c r="AA740" s="412">
        <v>0</v>
      </c>
      <c r="AB740" s="413">
        <v>0</v>
      </c>
      <c r="AC740" s="412">
        <v>0</v>
      </c>
      <c r="AD740" s="413">
        <v>0</v>
      </c>
    </row>
    <row r="741" spans="1:30" ht="36.75" hidden="1" outlineLevel="1">
      <c r="Y741" s="414" t="s">
        <v>1395</v>
      </c>
      <c r="Z741" s="415"/>
      <c r="AA741" s="415"/>
      <c r="AB741" s="415"/>
      <c r="AC741" s="415"/>
      <c r="AD741" s="415"/>
    </row>
    <row r="743" spans="1:30" collapsed="1">
      <c r="A743" s="184" t="s">
        <v>1474</v>
      </c>
    </row>
    <row r="744" spans="1:30" ht="45.75" hidden="1" outlineLevel="1">
      <c r="C744" s="210" t="s">
        <v>1475</v>
      </c>
      <c r="D744" s="210" t="s">
        <v>908</v>
      </c>
      <c r="E744" s="210" t="s">
        <v>575</v>
      </c>
      <c r="F744" s="210" t="s">
        <v>833</v>
      </c>
      <c r="G744" s="210" t="s">
        <v>1476</v>
      </c>
      <c r="H744" s="210" t="s">
        <v>1477</v>
      </c>
      <c r="I744" s="210" t="s">
        <v>1478</v>
      </c>
      <c r="J744" s="210" t="s">
        <v>1479</v>
      </c>
      <c r="K744" s="210" t="s">
        <v>1480</v>
      </c>
      <c r="L744" s="210" t="s">
        <v>1481</v>
      </c>
      <c r="M744" s="210" t="s">
        <v>1482</v>
      </c>
      <c r="N744" s="210" t="s">
        <v>1483</v>
      </c>
    </row>
    <row r="745" spans="1:30" hidden="1" outlineLevel="1">
      <c r="A745" s="102" t="s">
        <v>1103</v>
      </c>
      <c r="B745" t="str">
        <f t="shared" ref="B745:B779" si="387">INDEX(i.Region_Desc,$C745,1)&amp;" "&amp;INDEX(i.GenotypeDesc,$D745,1)&amp;" "&amp;INDEX(i.TOL_Desc,$E745+1,1)</f>
        <v>SWV  Win</v>
      </c>
      <c r="C745">
        <v>1</v>
      </c>
      <c r="D745">
        <v>1</v>
      </c>
      <c r="E745">
        <v>1</v>
      </c>
      <c r="F745">
        <v>1</v>
      </c>
      <c r="G745">
        <v>1</v>
      </c>
      <c r="H745" s="466">
        <f>CHOOSE($D745,3,4,4,5)</f>
        <v>3</v>
      </c>
      <c r="I745" s="466">
        <f>CHOOSE($E745,4,3,2)</f>
        <v>4</v>
      </c>
      <c r="J745" s="466">
        <v>0</v>
      </c>
      <c r="K745" s="466">
        <v>0</v>
      </c>
      <c r="L745" s="466">
        <v>0</v>
      </c>
      <c r="M745" s="466">
        <v>0</v>
      </c>
      <c r="N745" s="466">
        <f>CHOOSE($D745,2,2,2,3)</f>
        <v>2</v>
      </c>
    </row>
    <row r="746" spans="1:30" hidden="1" outlineLevel="1">
      <c r="B746" t="str">
        <f t="shared" si="387"/>
        <v>SWV  Spr</v>
      </c>
      <c r="C746">
        <v>1</v>
      </c>
      <c r="D746">
        <v>1</v>
      </c>
      <c r="E746">
        <v>2</v>
      </c>
      <c r="F746">
        <v>1</v>
      </c>
      <c r="G746">
        <v>1</v>
      </c>
      <c r="H746" s="466">
        <f t="shared" ref="H746:H780" si="388">CHOOSE($D746,3,4,4,5)</f>
        <v>3</v>
      </c>
      <c r="I746" s="466">
        <f t="shared" ref="I746:I780" si="389">CHOOSE($E746,4,3,2)</f>
        <v>3</v>
      </c>
      <c r="J746" s="466">
        <v>0</v>
      </c>
      <c r="K746" s="466">
        <v>0</v>
      </c>
      <c r="L746" s="466">
        <v>0</v>
      </c>
      <c r="M746" s="466">
        <v>0</v>
      </c>
      <c r="N746" s="466">
        <f t="shared" ref="N746:N780" si="390">CHOOSE($D746,2,2,2,3)</f>
        <v>2</v>
      </c>
    </row>
    <row r="747" spans="1:30" hidden="1" outlineLevel="1">
      <c r="B747" t="str">
        <f>INDEX(i.Region_Desc,$C747,1)&amp;" "&amp;INDEX(i.GenotypeDesc,$D747,1)&amp;" "&amp;INDEX(i.TOL_Desc,$E747,1)</f>
        <v>SWV  Spr</v>
      </c>
      <c r="C747">
        <v>1</v>
      </c>
      <c r="D747">
        <v>1</v>
      </c>
      <c r="E747">
        <v>3</v>
      </c>
      <c r="F747">
        <v>1</v>
      </c>
      <c r="G747">
        <v>1</v>
      </c>
      <c r="H747" s="466">
        <f t="shared" si="388"/>
        <v>3</v>
      </c>
      <c r="I747" s="466">
        <f t="shared" si="389"/>
        <v>2</v>
      </c>
      <c r="J747" s="466">
        <v>0</v>
      </c>
      <c r="K747" s="466">
        <v>0</v>
      </c>
      <c r="L747" s="466">
        <v>0</v>
      </c>
      <c r="M747" s="466">
        <v>0</v>
      </c>
      <c r="N747" s="466">
        <f t="shared" si="390"/>
        <v>2</v>
      </c>
    </row>
    <row r="748" spans="1:30" hidden="1" outlineLevel="1">
      <c r="A748" t="s">
        <v>1104</v>
      </c>
      <c r="B748" t="str">
        <f t="shared" si="387"/>
        <v>SWV  Win</v>
      </c>
      <c r="C748">
        <v>1</v>
      </c>
      <c r="D748">
        <v>2</v>
      </c>
      <c r="E748">
        <v>1</v>
      </c>
      <c r="F748">
        <v>1</v>
      </c>
      <c r="G748">
        <v>1</v>
      </c>
      <c r="H748" s="466">
        <f t="shared" si="388"/>
        <v>4</v>
      </c>
      <c r="I748" s="466">
        <f t="shared" si="389"/>
        <v>4</v>
      </c>
      <c r="J748" s="466">
        <v>0</v>
      </c>
      <c r="K748" s="466">
        <v>0</v>
      </c>
      <c r="L748" s="466">
        <v>0</v>
      </c>
      <c r="M748" s="466">
        <v>0</v>
      </c>
      <c r="N748" s="466">
        <f t="shared" si="390"/>
        <v>2</v>
      </c>
    </row>
    <row r="749" spans="1:30" hidden="1" outlineLevel="1">
      <c r="B749" t="str">
        <f t="shared" si="387"/>
        <v>SWV  Spr</v>
      </c>
      <c r="C749">
        <v>1</v>
      </c>
      <c r="D749">
        <v>2</v>
      </c>
      <c r="E749">
        <v>2</v>
      </c>
      <c r="F749">
        <v>1</v>
      </c>
      <c r="G749">
        <v>1</v>
      </c>
      <c r="H749" s="466">
        <f t="shared" si="388"/>
        <v>4</v>
      </c>
      <c r="I749" s="466">
        <f t="shared" si="389"/>
        <v>3</v>
      </c>
      <c r="J749" s="466">
        <v>0</v>
      </c>
      <c r="K749" s="466">
        <v>0</v>
      </c>
      <c r="L749" s="466">
        <v>0</v>
      </c>
      <c r="M749" s="466">
        <v>0</v>
      </c>
      <c r="N749" s="466">
        <f t="shared" si="390"/>
        <v>2</v>
      </c>
    </row>
    <row r="750" spans="1:30" hidden="1" outlineLevel="1">
      <c r="B750" t="str">
        <f>INDEX(i.Region_Desc,$C750,1)&amp;" "&amp;INDEX(i.GenotypeDesc,$D750,1)&amp;" "&amp;INDEX(i.TOL_Desc,$E750,1)</f>
        <v>SWV  Spr</v>
      </c>
      <c r="C750">
        <v>1</v>
      </c>
      <c r="D750">
        <v>2</v>
      </c>
      <c r="E750">
        <v>3</v>
      </c>
      <c r="F750">
        <v>1</v>
      </c>
      <c r="G750">
        <v>1</v>
      </c>
      <c r="H750" s="466">
        <f t="shared" si="388"/>
        <v>4</v>
      </c>
      <c r="I750" s="466">
        <f t="shared" si="389"/>
        <v>2</v>
      </c>
      <c r="J750" s="466">
        <v>0</v>
      </c>
      <c r="K750" s="466">
        <v>0</v>
      </c>
      <c r="L750" s="466">
        <v>0</v>
      </c>
      <c r="M750" s="466">
        <v>0</v>
      </c>
      <c r="N750" s="466">
        <f t="shared" si="390"/>
        <v>2</v>
      </c>
    </row>
    <row r="751" spans="1:30" hidden="1" outlineLevel="1">
      <c r="A751" t="s">
        <v>1666</v>
      </c>
      <c r="B751" t="e">
        <f t="shared" si="387"/>
        <v>#VALUE!</v>
      </c>
      <c r="H751" s="466"/>
      <c r="I751" s="466"/>
      <c r="J751" s="466"/>
      <c r="K751" s="466"/>
      <c r="L751" s="466"/>
      <c r="M751" s="466"/>
      <c r="N751" s="466"/>
    </row>
    <row r="752" spans="1:30" hidden="1" outlineLevel="1">
      <c r="B752" t="e">
        <f t="shared" si="387"/>
        <v>#VALUE!</v>
      </c>
      <c r="H752" s="466"/>
      <c r="I752" s="466"/>
      <c r="J752" s="466"/>
      <c r="K752" s="466"/>
      <c r="L752" s="466"/>
      <c r="M752" s="466"/>
      <c r="N752" s="466"/>
    </row>
    <row r="753" spans="1:14" hidden="1" outlineLevel="1">
      <c r="B753" t="e">
        <f>INDEX(i.Region_Desc,$C753,1)&amp;" "&amp;INDEX(i.GenotypeDesc,$D753,1)&amp;" "&amp;INDEX(i.TOL_Desc,$E753,1)</f>
        <v>#VALUE!</v>
      </c>
      <c r="H753" s="466"/>
      <c r="I753" s="466"/>
      <c r="J753" s="466"/>
      <c r="K753" s="466"/>
      <c r="L753" s="466"/>
      <c r="M753" s="466"/>
      <c r="N753" s="466"/>
    </row>
    <row r="754" spans="1:14" hidden="1" outlineLevel="1">
      <c r="A754" t="s">
        <v>863</v>
      </c>
      <c r="B754" t="str">
        <f t="shared" si="387"/>
        <v>SWV  Win</v>
      </c>
      <c r="C754">
        <v>1</v>
      </c>
      <c r="D754">
        <v>4</v>
      </c>
      <c r="E754">
        <v>1</v>
      </c>
      <c r="F754">
        <v>1</v>
      </c>
      <c r="G754">
        <v>1</v>
      </c>
      <c r="H754" s="466">
        <f t="shared" si="388"/>
        <v>5</v>
      </c>
      <c r="I754" s="466">
        <f t="shared" si="389"/>
        <v>4</v>
      </c>
      <c r="J754" s="466">
        <v>0</v>
      </c>
      <c r="K754" s="466">
        <v>0</v>
      </c>
      <c r="L754" s="466">
        <v>0</v>
      </c>
      <c r="M754" s="466">
        <v>0</v>
      </c>
      <c r="N754" s="466">
        <f t="shared" si="390"/>
        <v>3</v>
      </c>
    </row>
    <row r="755" spans="1:14" hidden="1" outlineLevel="1">
      <c r="B755" t="str">
        <f t="shared" si="387"/>
        <v>SWV  Spr</v>
      </c>
      <c r="C755">
        <v>1</v>
      </c>
      <c r="D755">
        <v>4</v>
      </c>
      <c r="E755">
        <v>2</v>
      </c>
      <c r="F755">
        <v>1</v>
      </c>
      <c r="G755">
        <v>1</v>
      </c>
      <c r="H755" s="466">
        <f t="shared" si="388"/>
        <v>5</v>
      </c>
      <c r="I755" s="466">
        <f t="shared" si="389"/>
        <v>3</v>
      </c>
      <c r="J755" s="466">
        <v>0</v>
      </c>
      <c r="K755" s="466">
        <v>0</v>
      </c>
      <c r="L755" s="466">
        <v>0</v>
      </c>
      <c r="M755" s="466">
        <v>0</v>
      </c>
      <c r="N755" s="466">
        <f t="shared" si="390"/>
        <v>3</v>
      </c>
    </row>
    <row r="756" spans="1:14" hidden="1" outlineLevel="1">
      <c r="A756" s="105"/>
      <c r="B756" t="str">
        <f>INDEX(i.Region_Desc,$C756,1)&amp;" "&amp;INDEX(i.GenotypeDesc,$D756,1)&amp;" "&amp;INDEX(i.TOL_Desc,$E756,1)</f>
        <v>SWV  Spr</v>
      </c>
      <c r="C756">
        <v>1</v>
      </c>
      <c r="D756">
        <v>4</v>
      </c>
      <c r="E756">
        <v>3</v>
      </c>
      <c r="F756">
        <v>1</v>
      </c>
      <c r="G756">
        <v>1</v>
      </c>
      <c r="H756" s="466">
        <f t="shared" si="388"/>
        <v>5</v>
      </c>
      <c r="I756" s="466">
        <f t="shared" si="389"/>
        <v>2</v>
      </c>
      <c r="J756" s="466">
        <v>0</v>
      </c>
      <c r="K756" s="466">
        <v>0</v>
      </c>
      <c r="L756" s="466">
        <v>0</v>
      </c>
      <c r="M756" s="466">
        <v>0</v>
      </c>
      <c r="N756" s="466">
        <f t="shared" si="390"/>
        <v>3</v>
      </c>
    </row>
    <row r="757" spans="1:14" hidden="1" outlineLevel="1">
      <c r="A757" s="102" t="s">
        <v>1103</v>
      </c>
      <c r="B757" t="str">
        <f t="shared" si="387"/>
        <v>GSW  Win</v>
      </c>
      <c r="C757">
        <v>2</v>
      </c>
      <c r="D757">
        <v>1</v>
      </c>
      <c r="E757">
        <v>1</v>
      </c>
      <c r="F757">
        <v>1</v>
      </c>
      <c r="G757">
        <v>1</v>
      </c>
      <c r="H757" s="466">
        <f t="shared" si="388"/>
        <v>3</v>
      </c>
      <c r="I757" s="466">
        <f t="shared" si="389"/>
        <v>4</v>
      </c>
      <c r="J757" s="466">
        <v>0</v>
      </c>
      <c r="K757" s="466">
        <v>0</v>
      </c>
      <c r="L757" s="466">
        <v>0</v>
      </c>
      <c r="M757" s="466">
        <v>0</v>
      </c>
      <c r="N757" s="466">
        <f t="shared" si="390"/>
        <v>2</v>
      </c>
    </row>
    <row r="758" spans="1:14" hidden="1" outlineLevel="1">
      <c r="B758" t="str">
        <f t="shared" si="387"/>
        <v>GSW  Spr</v>
      </c>
      <c r="C758">
        <v>2</v>
      </c>
      <c r="D758">
        <v>1</v>
      </c>
      <c r="E758">
        <v>2</v>
      </c>
      <c r="F758">
        <v>1</v>
      </c>
      <c r="G758">
        <v>1</v>
      </c>
      <c r="H758" s="466">
        <f t="shared" si="388"/>
        <v>3</v>
      </c>
      <c r="I758" s="466">
        <f t="shared" si="389"/>
        <v>3</v>
      </c>
      <c r="J758" s="466">
        <v>0</v>
      </c>
      <c r="K758" s="466">
        <v>0</v>
      </c>
      <c r="L758" s="466">
        <v>0</v>
      </c>
      <c r="M758" s="466">
        <v>0</v>
      </c>
      <c r="N758" s="466">
        <f t="shared" si="390"/>
        <v>2</v>
      </c>
    </row>
    <row r="759" spans="1:14" hidden="1" outlineLevel="1">
      <c r="B759" t="str">
        <f>INDEX(i.Region_Desc,$C759,1)&amp;" "&amp;INDEX(i.GenotypeDesc,$D759,1)&amp;" "&amp;INDEX(i.TOL_Desc,$E759,1)</f>
        <v>GSW  Spr</v>
      </c>
      <c r="C759">
        <v>2</v>
      </c>
      <c r="D759">
        <v>1</v>
      </c>
      <c r="E759">
        <v>3</v>
      </c>
      <c r="F759">
        <v>1</v>
      </c>
      <c r="G759">
        <v>1</v>
      </c>
      <c r="H759" s="466">
        <f t="shared" si="388"/>
        <v>3</v>
      </c>
      <c r="I759" s="466">
        <f t="shared" si="389"/>
        <v>2</v>
      </c>
      <c r="J759" s="466">
        <v>0</v>
      </c>
      <c r="K759" s="466">
        <v>0</v>
      </c>
      <c r="L759" s="466">
        <v>0</v>
      </c>
      <c r="M759" s="466">
        <v>0</v>
      </c>
      <c r="N759" s="466">
        <f t="shared" si="390"/>
        <v>2</v>
      </c>
    </row>
    <row r="760" spans="1:14" hidden="1" outlineLevel="1">
      <c r="A760" t="s">
        <v>1104</v>
      </c>
      <c r="B760" t="str">
        <f t="shared" si="387"/>
        <v>GSW  Win</v>
      </c>
      <c r="C760">
        <v>2</v>
      </c>
      <c r="D760">
        <v>2</v>
      </c>
      <c r="E760">
        <v>1</v>
      </c>
      <c r="F760">
        <v>1</v>
      </c>
      <c r="G760">
        <v>1</v>
      </c>
      <c r="H760" s="466">
        <f t="shared" si="388"/>
        <v>4</v>
      </c>
      <c r="I760" s="466">
        <f t="shared" si="389"/>
        <v>4</v>
      </c>
      <c r="J760" s="466">
        <v>0</v>
      </c>
      <c r="K760" s="466">
        <v>0</v>
      </c>
      <c r="L760" s="466">
        <v>0</v>
      </c>
      <c r="M760" s="466">
        <v>0</v>
      </c>
      <c r="N760" s="466">
        <f t="shared" si="390"/>
        <v>2</v>
      </c>
    </row>
    <row r="761" spans="1:14" hidden="1" outlineLevel="1">
      <c r="B761" t="str">
        <f t="shared" si="387"/>
        <v>GSW  Spr</v>
      </c>
      <c r="C761">
        <v>2</v>
      </c>
      <c r="D761">
        <v>2</v>
      </c>
      <c r="E761">
        <v>2</v>
      </c>
      <c r="F761">
        <v>1</v>
      </c>
      <c r="G761">
        <v>1</v>
      </c>
      <c r="H761" s="466">
        <f t="shared" si="388"/>
        <v>4</v>
      </c>
      <c r="I761" s="466">
        <f t="shared" si="389"/>
        <v>3</v>
      </c>
      <c r="J761" s="466">
        <v>0</v>
      </c>
      <c r="K761" s="466">
        <v>0</v>
      </c>
      <c r="L761" s="466">
        <v>0</v>
      </c>
      <c r="M761" s="466">
        <v>0</v>
      </c>
      <c r="N761" s="466">
        <f t="shared" si="390"/>
        <v>2</v>
      </c>
    </row>
    <row r="762" spans="1:14" hidden="1" outlineLevel="1">
      <c r="B762" t="str">
        <f>INDEX(i.Region_Desc,$C762,1)&amp;" "&amp;INDEX(i.GenotypeDesc,$D762,1)&amp;" "&amp;INDEX(i.TOL_Desc,$E762,1)</f>
        <v>GSW  Spr</v>
      </c>
      <c r="C762">
        <v>2</v>
      </c>
      <c r="D762">
        <v>2</v>
      </c>
      <c r="E762">
        <v>3</v>
      </c>
      <c r="F762">
        <v>1</v>
      </c>
      <c r="G762">
        <v>1</v>
      </c>
      <c r="H762" s="466">
        <f t="shared" si="388"/>
        <v>4</v>
      </c>
      <c r="I762" s="466">
        <f t="shared" si="389"/>
        <v>2</v>
      </c>
      <c r="J762" s="466">
        <v>0</v>
      </c>
      <c r="K762" s="466">
        <v>0</v>
      </c>
      <c r="L762" s="466">
        <v>0</v>
      </c>
      <c r="M762" s="466">
        <v>0</v>
      </c>
      <c r="N762" s="466">
        <f t="shared" si="390"/>
        <v>2</v>
      </c>
    </row>
    <row r="763" spans="1:14" hidden="1" outlineLevel="1">
      <c r="A763" t="s">
        <v>1666</v>
      </c>
      <c r="B763" t="e">
        <f t="shared" si="387"/>
        <v>#VALUE!</v>
      </c>
      <c r="H763" s="466"/>
      <c r="I763" s="466"/>
      <c r="J763" s="466"/>
      <c r="K763" s="466"/>
      <c r="L763" s="466"/>
      <c r="M763" s="466"/>
      <c r="N763" s="466"/>
    </row>
    <row r="764" spans="1:14" hidden="1" outlineLevel="1">
      <c r="B764" t="e">
        <f t="shared" si="387"/>
        <v>#VALUE!</v>
      </c>
      <c r="H764" s="466"/>
      <c r="I764" s="466"/>
      <c r="J764" s="466"/>
      <c r="K764" s="466"/>
      <c r="L764" s="466"/>
      <c r="M764" s="466"/>
      <c r="N764" s="466"/>
    </row>
    <row r="765" spans="1:14" hidden="1" outlineLevel="1">
      <c r="B765" t="e">
        <f>INDEX(i.Region_Desc,$C765,1)&amp;" "&amp;INDEX(i.GenotypeDesc,$D765,1)&amp;" "&amp;INDEX(i.TOL_Desc,$E765,1)</f>
        <v>#VALUE!</v>
      </c>
      <c r="H765" s="466"/>
      <c r="I765" s="466"/>
      <c r="J765" s="466"/>
      <c r="K765" s="466"/>
      <c r="L765" s="466"/>
      <c r="M765" s="466"/>
      <c r="N765" s="466"/>
    </row>
    <row r="766" spans="1:14" hidden="1" outlineLevel="1">
      <c r="A766" t="s">
        <v>863</v>
      </c>
      <c r="B766" t="str">
        <f t="shared" si="387"/>
        <v>GSW  Win</v>
      </c>
      <c r="C766">
        <v>2</v>
      </c>
      <c r="D766">
        <v>4</v>
      </c>
      <c r="E766">
        <v>1</v>
      </c>
      <c r="F766">
        <v>1</v>
      </c>
      <c r="G766">
        <v>1</v>
      </c>
      <c r="H766" s="466">
        <f t="shared" si="388"/>
        <v>5</v>
      </c>
      <c r="I766" s="466">
        <f t="shared" si="389"/>
        <v>4</v>
      </c>
      <c r="J766" s="466">
        <v>0</v>
      </c>
      <c r="K766" s="466">
        <v>0</v>
      </c>
      <c r="L766" s="466">
        <v>0</v>
      </c>
      <c r="M766" s="466">
        <v>0</v>
      </c>
      <c r="N766" s="466">
        <f t="shared" si="390"/>
        <v>3</v>
      </c>
    </row>
    <row r="767" spans="1:14" hidden="1" outlineLevel="1">
      <c r="B767" t="str">
        <f t="shared" si="387"/>
        <v>GSW  Spr</v>
      </c>
      <c r="C767">
        <v>2</v>
      </c>
      <c r="D767">
        <v>4</v>
      </c>
      <c r="E767">
        <v>2</v>
      </c>
      <c r="F767">
        <v>1</v>
      </c>
      <c r="G767">
        <v>1</v>
      </c>
      <c r="H767" s="466">
        <f t="shared" si="388"/>
        <v>5</v>
      </c>
      <c r="I767" s="466">
        <f t="shared" si="389"/>
        <v>3</v>
      </c>
      <c r="J767" s="466">
        <v>0</v>
      </c>
      <c r="K767" s="466">
        <v>0</v>
      </c>
      <c r="L767" s="466">
        <v>0</v>
      </c>
      <c r="M767" s="466">
        <v>0</v>
      </c>
      <c r="N767" s="466">
        <f t="shared" si="390"/>
        <v>3</v>
      </c>
    </row>
    <row r="768" spans="1:14" hidden="1" outlineLevel="1">
      <c r="A768" s="105"/>
      <c r="B768" t="str">
        <f>INDEX(i.Region_Desc,$C768,1)&amp;" "&amp;INDEX(i.GenotypeDesc,$D768,1)&amp;" "&amp;INDEX(i.TOL_Desc,$E768,1)</f>
        <v>GSW  Spr</v>
      </c>
      <c r="C768">
        <v>2</v>
      </c>
      <c r="D768">
        <v>4</v>
      </c>
      <c r="E768">
        <v>3</v>
      </c>
      <c r="F768">
        <v>1</v>
      </c>
      <c r="G768">
        <v>1</v>
      </c>
      <c r="H768" s="466">
        <f t="shared" si="388"/>
        <v>5</v>
      </c>
      <c r="I768" s="466">
        <f t="shared" si="389"/>
        <v>2</v>
      </c>
      <c r="J768" s="466">
        <v>0</v>
      </c>
      <c r="K768" s="466">
        <v>0</v>
      </c>
      <c r="L768" s="466">
        <v>0</v>
      </c>
      <c r="M768" s="466">
        <v>0</v>
      </c>
      <c r="N768" s="466">
        <f t="shared" si="390"/>
        <v>3</v>
      </c>
    </row>
    <row r="769" spans="1:14" hidden="1" outlineLevel="1">
      <c r="A769" s="102" t="s">
        <v>1103</v>
      </c>
      <c r="B769" t="str">
        <f t="shared" si="387"/>
        <v>CWW  Win</v>
      </c>
      <c r="C769">
        <v>3</v>
      </c>
      <c r="D769">
        <v>1</v>
      </c>
      <c r="E769">
        <v>1</v>
      </c>
      <c r="F769">
        <v>1</v>
      </c>
      <c r="G769">
        <v>1</v>
      </c>
      <c r="H769" s="466">
        <f t="shared" si="388"/>
        <v>3</v>
      </c>
      <c r="I769" s="466">
        <f t="shared" si="389"/>
        <v>4</v>
      </c>
      <c r="J769" s="466">
        <v>0</v>
      </c>
      <c r="K769" s="466">
        <v>0</v>
      </c>
      <c r="L769" s="466">
        <v>0</v>
      </c>
      <c r="M769" s="466">
        <v>0</v>
      </c>
      <c r="N769" s="466">
        <f t="shared" si="390"/>
        <v>2</v>
      </c>
    </row>
    <row r="770" spans="1:14" hidden="1" outlineLevel="1">
      <c r="B770" t="str">
        <f t="shared" si="387"/>
        <v>CWW  Spr</v>
      </c>
      <c r="C770">
        <v>3</v>
      </c>
      <c r="D770">
        <v>1</v>
      </c>
      <c r="E770">
        <v>2</v>
      </c>
      <c r="F770">
        <v>1</v>
      </c>
      <c r="G770">
        <v>1</v>
      </c>
      <c r="H770" s="466">
        <f t="shared" si="388"/>
        <v>3</v>
      </c>
      <c r="I770" s="466">
        <f t="shared" si="389"/>
        <v>3</v>
      </c>
      <c r="J770" s="466">
        <v>0</v>
      </c>
      <c r="K770" s="466">
        <v>0</v>
      </c>
      <c r="L770" s="466">
        <v>0</v>
      </c>
      <c r="M770" s="466">
        <v>0</v>
      </c>
      <c r="N770" s="466">
        <f t="shared" si="390"/>
        <v>2</v>
      </c>
    </row>
    <row r="771" spans="1:14" hidden="1" outlineLevel="1">
      <c r="B771" t="str">
        <f>INDEX(i.Region_Desc,$C771,1)&amp;" "&amp;INDEX(i.GenotypeDesc,$D771,1)&amp;" "&amp;INDEX(i.TOL_Desc,$E771,1)</f>
        <v>CWW  Spr</v>
      </c>
      <c r="C771">
        <v>3</v>
      </c>
      <c r="D771">
        <v>1</v>
      </c>
      <c r="E771">
        <v>3</v>
      </c>
      <c r="F771">
        <v>1</v>
      </c>
      <c r="G771">
        <v>1</v>
      </c>
      <c r="H771" s="466">
        <f t="shared" si="388"/>
        <v>3</v>
      </c>
      <c r="I771" s="466">
        <f t="shared" si="389"/>
        <v>2</v>
      </c>
      <c r="J771" s="466">
        <v>0</v>
      </c>
      <c r="K771" s="466">
        <v>0</v>
      </c>
      <c r="L771" s="466">
        <v>0</v>
      </c>
      <c r="M771" s="466">
        <v>0</v>
      </c>
      <c r="N771" s="466">
        <f t="shared" si="390"/>
        <v>2</v>
      </c>
    </row>
    <row r="772" spans="1:14" hidden="1" outlineLevel="1">
      <c r="A772" t="s">
        <v>1104</v>
      </c>
      <c r="B772" t="str">
        <f t="shared" si="387"/>
        <v>CWW  Win</v>
      </c>
      <c r="C772">
        <v>3</v>
      </c>
      <c r="D772">
        <v>2</v>
      </c>
      <c r="E772">
        <v>1</v>
      </c>
      <c r="F772">
        <v>1</v>
      </c>
      <c r="G772">
        <v>1</v>
      </c>
      <c r="H772" s="466">
        <f t="shared" si="388"/>
        <v>4</v>
      </c>
      <c r="I772" s="466">
        <f t="shared" si="389"/>
        <v>4</v>
      </c>
      <c r="J772" s="466">
        <v>0</v>
      </c>
      <c r="K772" s="466">
        <v>0</v>
      </c>
      <c r="L772" s="466">
        <v>0</v>
      </c>
      <c r="M772" s="466">
        <v>0</v>
      </c>
      <c r="N772" s="466">
        <f t="shared" si="390"/>
        <v>2</v>
      </c>
    </row>
    <row r="773" spans="1:14" hidden="1" outlineLevel="1">
      <c r="B773" t="str">
        <f t="shared" si="387"/>
        <v>CWW  Spr</v>
      </c>
      <c r="C773">
        <v>3</v>
      </c>
      <c r="D773">
        <v>2</v>
      </c>
      <c r="E773">
        <v>2</v>
      </c>
      <c r="F773">
        <v>1</v>
      </c>
      <c r="G773">
        <v>1</v>
      </c>
      <c r="H773" s="466">
        <f t="shared" si="388"/>
        <v>4</v>
      </c>
      <c r="I773" s="466">
        <f t="shared" si="389"/>
        <v>3</v>
      </c>
      <c r="J773" s="466">
        <v>0</v>
      </c>
      <c r="K773" s="466">
        <v>0</v>
      </c>
      <c r="L773" s="466">
        <v>0</v>
      </c>
      <c r="M773" s="466">
        <v>0</v>
      </c>
      <c r="N773" s="466">
        <f t="shared" si="390"/>
        <v>2</v>
      </c>
    </row>
    <row r="774" spans="1:14" hidden="1" outlineLevel="1">
      <c r="B774" t="str">
        <f>INDEX(i.Region_Desc,$C774,1)&amp;" "&amp;INDEX(i.GenotypeDesc,$D774,1)&amp;" "&amp;INDEX(i.TOL_Desc,$E774,1)</f>
        <v>CWW  Spr</v>
      </c>
      <c r="C774">
        <v>3</v>
      </c>
      <c r="D774">
        <v>2</v>
      </c>
      <c r="E774">
        <v>3</v>
      </c>
      <c r="F774">
        <v>1</v>
      </c>
      <c r="G774">
        <v>1</v>
      </c>
      <c r="H774" s="466">
        <f t="shared" si="388"/>
        <v>4</v>
      </c>
      <c r="I774" s="466">
        <f t="shared" si="389"/>
        <v>2</v>
      </c>
      <c r="J774" s="466">
        <v>0</v>
      </c>
      <c r="K774" s="466">
        <v>0</v>
      </c>
      <c r="L774" s="466">
        <v>0</v>
      </c>
      <c r="M774" s="466">
        <v>0</v>
      </c>
      <c r="N774" s="466">
        <f t="shared" si="390"/>
        <v>2</v>
      </c>
    </row>
    <row r="775" spans="1:14" hidden="1" outlineLevel="1">
      <c r="A775" t="s">
        <v>1666</v>
      </c>
      <c r="B775" t="e">
        <f t="shared" si="387"/>
        <v>#VALUE!</v>
      </c>
      <c r="H775" s="466"/>
      <c r="I775" s="466"/>
      <c r="J775" s="466"/>
      <c r="K775" s="466"/>
      <c r="L775" s="466"/>
      <c r="M775" s="466"/>
      <c r="N775" s="466"/>
    </row>
    <row r="776" spans="1:14" hidden="1" outlineLevel="1">
      <c r="B776" t="e">
        <f t="shared" si="387"/>
        <v>#VALUE!</v>
      </c>
      <c r="H776" s="466"/>
      <c r="I776" s="466"/>
      <c r="J776" s="466"/>
      <c r="K776" s="466"/>
      <c r="L776" s="466"/>
      <c r="M776" s="466"/>
      <c r="N776" s="466"/>
    </row>
    <row r="777" spans="1:14" hidden="1" outlineLevel="1">
      <c r="B777" t="e">
        <f>INDEX(i.Region_Desc,$C777,1)&amp;" "&amp;INDEX(i.GenotypeDesc,$D777,1)&amp;" "&amp;INDEX(i.TOL_Desc,$E777,1)</f>
        <v>#VALUE!</v>
      </c>
      <c r="H777" s="466"/>
      <c r="I777" s="466"/>
      <c r="J777" s="466"/>
      <c r="K777" s="466"/>
      <c r="L777" s="466"/>
      <c r="M777" s="466"/>
      <c r="N777" s="466"/>
    </row>
    <row r="778" spans="1:14" hidden="1" outlineLevel="1">
      <c r="A778" t="s">
        <v>863</v>
      </c>
      <c r="B778" t="str">
        <f t="shared" si="387"/>
        <v>CWW  Win</v>
      </c>
      <c r="C778">
        <v>3</v>
      </c>
      <c r="D778">
        <v>4</v>
      </c>
      <c r="E778">
        <v>1</v>
      </c>
      <c r="F778">
        <v>1</v>
      </c>
      <c r="G778">
        <v>1</v>
      </c>
      <c r="H778" s="466">
        <f t="shared" si="388"/>
        <v>5</v>
      </c>
      <c r="I778" s="466">
        <f t="shared" si="389"/>
        <v>4</v>
      </c>
      <c r="J778" s="466">
        <v>0</v>
      </c>
      <c r="K778" s="466">
        <v>0</v>
      </c>
      <c r="L778" s="466">
        <v>0</v>
      </c>
      <c r="M778" s="466">
        <v>0</v>
      </c>
      <c r="N778" s="466">
        <f t="shared" si="390"/>
        <v>3</v>
      </c>
    </row>
    <row r="779" spans="1:14" hidden="1" outlineLevel="1">
      <c r="B779" t="str">
        <f t="shared" si="387"/>
        <v>CWW  Spr</v>
      </c>
      <c r="C779">
        <v>3</v>
      </c>
      <c r="D779">
        <v>4</v>
      </c>
      <c r="E779">
        <v>2</v>
      </c>
      <c r="F779">
        <v>1</v>
      </c>
      <c r="G779">
        <v>1</v>
      </c>
      <c r="H779" s="466">
        <f t="shared" si="388"/>
        <v>5</v>
      </c>
      <c r="I779" s="466">
        <f t="shared" si="389"/>
        <v>3</v>
      </c>
      <c r="J779" s="466">
        <v>0</v>
      </c>
      <c r="K779" s="466">
        <v>0</v>
      </c>
      <c r="L779" s="466">
        <v>0</v>
      </c>
      <c r="M779" s="466">
        <v>0</v>
      </c>
      <c r="N779" s="466">
        <f t="shared" si="390"/>
        <v>3</v>
      </c>
    </row>
    <row r="780" spans="1:14" hidden="1" outlineLevel="1">
      <c r="A780" s="105"/>
      <c r="B780" t="str">
        <f>INDEX(i.Region_Desc,$C780,1)&amp;" "&amp;INDEX(i.GenotypeDesc,$D780,1)&amp;" "&amp;INDEX(i.TOL_Desc,$E780,1)</f>
        <v>CWW  Spr</v>
      </c>
      <c r="C780">
        <v>3</v>
      </c>
      <c r="D780">
        <v>4</v>
      </c>
      <c r="E780">
        <v>3</v>
      </c>
      <c r="F780">
        <v>1</v>
      </c>
      <c r="G780">
        <v>1</v>
      </c>
      <c r="H780" s="466">
        <f t="shared" si="388"/>
        <v>5</v>
      </c>
      <c r="I780" s="466">
        <f t="shared" si="389"/>
        <v>2</v>
      </c>
      <c r="J780" s="466">
        <v>0</v>
      </c>
      <c r="K780" s="466">
        <v>0</v>
      </c>
      <c r="L780" s="466">
        <v>0</v>
      </c>
      <c r="M780" s="466">
        <v>0</v>
      </c>
      <c r="N780" s="466">
        <f t="shared" si="390"/>
        <v>3</v>
      </c>
    </row>
  </sheetData>
  <phoneticPr fontId="7" type="noConversion"/>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452F0-9FBF-4092-95FE-5C1FD7E4879C}">
  <sheetPr codeName="Sheet6">
    <outlinePr summaryBelow="0" summaryRight="0"/>
  </sheetPr>
  <dimension ref="A1:GJ780"/>
  <sheetViews>
    <sheetView topLeftCell="C266" workbookViewId="0">
      <selection activeCell="S253" sqref="S253:BN300"/>
    </sheetView>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376</v>
      </c>
      <c r="H1" t="s">
        <v>618</v>
      </c>
      <c r="I1" s="30"/>
    </row>
    <row r="2" spans="1:73">
      <c r="B2" t="s">
        <v>759</v>
      </c>
    </row>
    <row r="3" spans="1:73">
      <c r="B3" t="s">
        <v>378</v>
      </c>
    </row>
    <row r="4" spans="1:73">
      <c r="A4" t="s">
        <v>575</v>
      </c>
      <c r="B4" t="s">
        <v>957</v>
      </c>
      <c r="C4" s="49">
        <v>2</v>
      </c>
      <c r="D4" s="62" t="str">
        <f>(INDEX(i.TOL_Desc,d.TOL,1)&amp;" ")</f>
        <v xml:space="preserve">Win </v>
      </c>
    </row>
    <row r="5" spans="1:73">
      <c r="A5" s="184" t="s">
        <v>1135</v>
      </c>
    </row>
    <row r="6" spans="1:73" outlineLevel="1">
      <c r="B6" s="33" t="s">
        <v>1852</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7.25" outlineLevel="1" collapsed="1">
      <c r="A8" s="252"/>
      <c r="B8" s="252" t="s">
        <v>953</v>
      </c>
      <c r="C8" s="252">
        <v>1</v>
      </c>
      <c r="D8" s="252">
        <v>2</v>
      </c>
      <c r="E8" s="252">
        <v>3</v>
      </c>
      <c r="F8" s="252">
        <v>1</v>
      </c>
      <c r="G8" s="252">
        <v>2</v>
      </c>
      <c r="H8" s="252">
        <v>3</v>
      </c>
      <c r="I8" s="252">
        <v>1</v>
      </c>
      <c r="J8" s="252">
        <v>2</v>
      </c>
      <c r="K8" s="252">
        <v>3</v>
      </c>
      <c r="L8" s="252">
        <v>1</v>
      </c>
      <c r="M8" s="252">
        <v>2</v>
      </c>
      <c r="N8" s="252">
        <v>3</v>
      </c>
      <c r="O8" s="252">
        <v>1</v>
      </c>
      <c r="P8" s="252">
        <v>2</v>
      </c>
      <c r="Q8" s="252">
        <v>3</v>
      </c>
      <c r="R8" s="252">
        <v>1</v>
      </c>
      <c r="S8" s="252">
        <v>2</v>
      </c>
      <c r="T8" s="252">
        <v>3</v>
      </c>
      <c r="U8" s="275"/>
      <c r="V8" s="275"/>
      <c r="W8" s="275"/>
      <c r="X8" s="275"/>
      <c r="Y8" s="275"/>
      <c r="Z8" s="275"/>
      <c r="AA8" s="275"/>
      <c r="AB8" s="275"/>
      <c r="AC8" s="275"/>
      <c r="AD8" s="275"/>
      <c r="AE8" s="275"/>
      <c r="AF8" s="275"/>
      <c r="AG8" s="275"/>
      <c r="AH8" s="275"/>
      <c r="AI8" s="275"/>
      <c r="AJ8" s="275"/>
      <c r="AK8" s="275"/>
      <c r="AL8" s="275"/>
      <c r="AM8" s="276" t="s">
        <v>936</v>
      </c>
      <c r="AN8" s="276"/>
      <c r="AO8" s="276"/>
      <c r="AP8" s="276" t="s">
        <v>1816</v>
      </c>
      <c r="AQ8" s="276"/>
      <c r="AR8" s="276"/>
      <c r="AS8" s="276" t="s">
        <v>1817</v>
      </c>
      <c r="AT8" s="276"/>
      <c r="AU8" s="276"/>
    </row>
    <row r="9" spans="1:73" outlineLevel="1" collapsed="1">
      <c r="A9" s="252"/>
      <c r="B9" s="252"/>
      <c r="C9" s="277" t="s">
        <v>954</v>
      </c>
      <c r="D9" s="277" t="s">
        <v>955</v>
      </c>
      <c r="E9" s="277" t="s">
        <v>956</v>
      </c>
      <c r="F9" s="277" t="s">
        <v>954</v>
      </c>
      <c r="G9" s="277" t="s">
        <v>955</v>
      </c>
      <c r="H9" s="277" t="s">
        <v>956</v>
      </c>
      <c r="I9" s="277" t="s">
        <v>954</v>
      </c>
      <c r="J9" s="277" t="s">
        <v>955</v>
      </c>
      <c r="K9" s="277" t="s">
        <v>956</v>
      </c>
      <c r="L9" s="277" t="s">
        <v>954</v>
      </c>
      <c r="M9" s="277" t="s">
        <v>955</v>
      </c>
      <c r="N9" s="277" t="s">
        <v>956</v>
      </c>
      <c r="O9" s="277" t="s">
        <v>954</v>
      </c>
      <c r="P9" s="277" t="s">
        <v>955</v>
      </c>
      <c r="Q9" s="277" t="s">
        <v>956</v>
      </c>
      <c r="R9" s="277" t="s">
        <v>954</v>
      </c>
      <c r="S9" s="277" t="s">
        <v>955</v>
      </c>
      <c r="T9" s="277" t="s">
        <v>956</v>
      </c>
      <c r="U9" s="277" t="s">
        <v>954</v>
      </c>
      <c r="V9" s="277" t="s">
        <v>955</v>
      </c>
      <c r="W9" s="277" t="s">
        <v>956</v>
      </c>
      <c r="X9" s="277" t="s">
        <v>954</v>
      </c>
      <c r="Y9" s="277" t="s">
        <v>955</v>
      </c>
      <c r="Z9" s="277" t="s">
        <v>956</v>
      </c>
      <c r="AA9" s="277" t="s">
        <v>954</v>
      </c>
      <c r="AB9" s="277" t="s">
        <v>955</v>
      </c>
      <c r="AC9" s="277" t="s">
        <v>956</v>
      </c>
      <c r="AD9" s="277" t="s">
        <v>954</v>
      </c>
      <c r="AE9" s="277" t="s">
        <v>955</v>
      </c>
      <c r="AF9" s="277" t="s">
        <v>956</v>
      </c>
      <c r="AG9" s="277" t="s">
        <v>954</v>
      </c>
      <c r="AH9" s="277" t="s">
        <v>955</v>
      </c>
      <c r="AI9" s="277" t="s">
        <v>956</v>
      </c>
      <c r="AJ9" s="277" t="s">
        <v>954</v>
      </c>
      <c r="AK9" s="277" t="s">
        <v>955</v>
      </c>
      <c r="AL9" s="277" t="s">
        <v>956</v>
      </c>
      <c r="AM9" s="277" t="s">
        <v>954</v>
      </c>
      <c r="AN9" s="277" t="s">
        <v>955</v>
      </c>
      <c r="AO9" s="277" t="s">
        <v>956</v>
      </c>
      <c r="AP9" s="277" t="s">
        <v>954</v>
      </c>
      <c r="AQ9" s="277" t="s">
        <v>955</v>
      </c>
      <c r="AR9" s="277" t="s">
        <v>956</v>
      </c>
      <c r="AS9" s="277" t="s">
        <v>954</v>
      </c>
      <c r="AT9" s="277" t="s">
        <v>955</v>
      </c>
      <c r="AU9" s="277" t="s">
        <v>956</v>
      </c>
    </row>
    <row r="10" spans="1:73" outlineLevel="1">
      <c r="A10" s="252"/>
      <c r="B10" s="252" t="s">
        <v>1134</v>
      </c>
      <c r="C10" s="277">
        <v>1</v>
      </c>
      <c r="D10" s="277">
        <v>1</v>
      </c>
      <c r="E10" s="277">
        <v>1</v>
      </c>
      <c r="F10" s="277">
        <v>2</v>
      </c>
      <c r="G10" s="277">
        <v>2</v>
      </c>
      <c r="H10" s="277">
        <v>2</v>
      </c>
      <c r="I10" s="277">
        <v>3</v>
      </c>
      <c r="J10" s="277">
        <v>3</v>
      </c>
      <c r="K10" s="277">
        <v>3</v>
      </c>
      <c r="L10" s="277">
        <v>4</v>
      </c>
      <c r="M10" s="277">
        <v>4</v>
      </c>
      <c r="N10" s="277">
        <v>4</v>
      </c>
      <c r="O10" s="277">
        <v>5</v>
      </c>
      <c r="P10" s="277">
        <v>5</v>
      </c>
      <c r="Q10" s="277">
        <v>5</v>
      </c>
      <c r="R10" s="277">
        <v>6</v>
      </c>
      <c r="S10" s="277">
        <v>6</v>
      </c>
      <c r="T10" s="277">
        <v>6</v>
      </c>
      <c r="U10" s="252"/>
      <c r="V10" s="252"/>
      <c r="W10" s="252"/>
      <c r="X10" s="252"/>
      <c r="Y10" s="252"/>
      <c r="Z10" s="252"/>
      <c r="AA10" s="252"/>
      <c r="AB10" s="252"/>
      <c r="AC10" s="252"/>
      <c r="AD10" s="252"/>
      <c r="AE10" s="252"/>
      <c r="AF10" s="252"/>
      <c r="AG10" s="252"/>
      <c r="AH10" s="252"/>
      <c r="AI10" s="252"/>
      <c r="AJ10" s="252"/>
      <c r="AK10" s="252"/>
      <c r="AL10" s="252"/>
      <c r="AM10" s="270"/>
      <c r="AN10" s="270"/>
      <c r="AO10" s="270"/>
      <c r="AP10" s="270">
        <v>43600</v>
      </c>
      <c r="AQ10" s="270">
        <v>43634</v>
      </c>
      <c r="AR10" s="270">
        <v>43669</v>
      </c>
      <c r="AS10" s="270"/>
      <c r="AT10" s="270"/>
      <c r="AU10" s="270"/>
    </row>
    <row r="11" spans="1:73" outlineLevel="1" collapsed="1">
      <c r="A11" s="252">
        <v>1</v>
      </c>
      <c r="B11" s="272" t="s">
        <v>948</v>
      </c>
      <c r="C11" s="273">
        <f t="shared" ref="C11:N17" si="0">INDEX($AM11:$AU11,1,C$8+(d.Region-1)*3)+INDEX(i.AgeJ,C$10,1)/7</f>
        <v>35</v>
      </c>
      <c r="D11" s="273">
        <f t="shared" si="0"/>
        <v>39</v>
      </c>
      <c r="E11" s="273">
        <f t="shared" si="0"/>
        <v>43</v>
      </c>
      <c r="F11" s="273">
        <f t="shared" si="0"/>
        <v>37</v>
      </c>
      <c r="G11" s="273">
        <f t="shared" si="0"/>
        <v>41</v>
      </c>
      <c r="H11" s="273">
        <f t="shared" si="0"/>
        <v>45</v>
      </c>
      <c r="I11" s="273">
        <f t="shared" si="0"/>
        <v>40</v>
      </c>
      <c r="J11" s="273">
        <f t="shared" si="0"/>
        <v>44</v>
      </c>
      <c r="K11" s="273">
        <f t="shared" si="0"/>
        <v>48</v>
      </c>
      <c r="L11" s="273">
        <f t="shared" si="0"/>
        <v>42</v>
      </c>
      <c r="M11" s="273">
        <f t="shared" si="0"/>
        <v>46</v>
      </c>
      <c r="N11" s="273">
        <f t="shared" si="0"/>
        <v>50</v>
      </c>
      <c r="O11" s="273">
        <f>INDEX($AM11:$AU11,1,O$8+(d.Region-1)*3)</f>
        <v>35</v>
      </c>
      <c r="P11" s="273">
        <f>INDEX($AM11:$AU11,1,P$8+(d.Region-1)*3)</f>
        <v>39</v>
      </c>
      <c r="Q11" s="273">
        <f>INDEX($AM11:$AU11,1,Q$8+(d.Region-1)*3)</f>
        <v>43</v>
      </c>
      <c r="R11" s="273">
        <f t="shared" ref="R11:T17" si="1">INDEX($AM11:$AU11,1,R$8+(d.Region-1)*3)+INDEX(i.AgeJ,R$10,1)/7</f>
        <v>35</v>
      </c>
      <c r="S11" s="273">
        <f t="shared" si="1"/>
        <v>39</v>
      </c>
      <c r="T11" s="273">
        <f t="shared" si="1"/>
        <v>43</v>
      </c>
      <c r="U11" s="252"/>
      <c r="V11" s="252"/>
      <c r="W11" s="252"/>
      <c r="X11" s="252"/>
      <c r="Y11" s="252"/>
      <c r="Z11" s="252"/>
      <c r="AA11" s="252"/>
      <c r="AB11" s="252"/>
      <c r="AC11" s="252"/>
      <c r="AD11" s="252"/>
      <c r="AE11" s="252"/>
      <c r="AF11" s="252"/>
      <c r="AG11" s="252" t="str">
        <f t="shared" ref="AG11:AI12" si="2">O11&amp;":"&amp;O11+1</f>
        <v>35:36</v>
      </c>
      <c r="AH11" s="252" t="str">
        <f t="shared" si="2"/>
        <v>39:40</v>
      </c>
      <c r="AI11" s="252" t="str">
        <f t="shared" si="2"/>
        <v>43:44</v>
      </c>
      <c r="AJ11" s="252"/>
      <c r="AK11" s="252"/>
      <c r="AL11" s="252"/>
      <c r="AM11" s="271">
        <v>36</v>
      </c>
      <c r="AN11" s="271">
        <v>40</v>
      </c>
      <c r="AO11" s="271">
        <v>44</v>
      </c>
      <c r="AP11" s="271">
        <v>35</v>
      </c>
      <c r="AQ11" s="271">
        <v>39</v>
      </c>
      <c r="AR11" s="271">
        <v>43</v>
      </c>
      <c r="AS11" s="271">
        <v>34</v>
      </c>
      <c r="AT11" s="271">
        <v>38</v>
      </c>
      <c r="AU11" s="271">
        <v>42</v>
      </c>
    </row>
    <row r="12" spans="1:73" outlineLevel="1" collapsed="1">
      <c r="A12" s="252">
        <f t="shared" ref="A12:A21" ca="1" si="3">OFFSET(A12,-1,0)+1</f>
        <v>2</v>
      </c>
      <c r="B12" s="272" t="s">
        <v>949</v>
      </c>
      <c r="C12" s="273">
        <f t="shared" si="0"/>
        <v>55</v>
      </c>
      <c r="D12" s="273">
        <f t="shared" si="0"/>
        <v>59</v>
      </c>
      <c r="E12" s="273">
        <f t="shared" si="0"/>
        <v>63</v>
      </c>
      <c r="F12" s="273">
        <f t="shared" si="0"/>
        <v>57</v>
      </c>
      <c r="G12" s="273">
        <f t="shared" si="0"/>
        <v>61</v>
      </c>
      <c r="H12" s="273">
        <f t="shared" si="0"/>
        <v>65</v>
      </c>
      <c r="I12" s="273">
        <f t="shared" si="0"/>
        <v>60</v>
      </c>
      <c r="J12" s="273">
        <f t="shared" si="0"/>
        <v>64</v>
      </c>
      <c r="K12" s="273">
        <f t="shared" si="0"/>
        <v>68</v>
      </c>
      <c r="L12" s="273">
        <f t="shared" si="0"/>
        <v>62</v>
      </c>
      <c r="M12" s="273">
        <f t="shared" si="0"/>
        <v>66</v>
      </c>
      <c r="N12" s="273">
        <f t="shared" si="0"/>
        <v>70</v>
      </c>
      <c r="O12" s="273">
        <f t="shared" ref="O12:Q17" si="4">INDEX($AM12:$AU12,1,O$8+(d.Region-1)*3)+INDEX(i.AgeJ,O$10,1)/7</f>
        <v>64</v>
      </c>
      <c r="P12" s="273">
        <f t="shared" si="4"/>
        <v>68</v>
      </c>
      <c r="Q12" s="273">
        <f t="shared" si="4"/>
        <v>72</v>
      </c>
      <c r="R12" s="273">
        <f t="shared" si="1"/>
        <v>55</v>
      </c>
      <c r="S12" s="273">
        <f t="shared" si="1"/>
        <v>59</v>
      </c>
      <c r="T12" s="273">
        <f t="shared" si="1"/>
        <v>63</v>
      </c>
      <c r="U12" s="252"/>
      <c r="V12" s="252"/>
      <c r="W12" s="252"/>
      <c r="X12" s="252"/>
      <c r="Y12" s="252"/>
      <c r="Z12" s="252"/>
      <c r="AA12" s="252"/>
      <c r="AB12" s="252"/>
      <c r="AC12" s="252"/>
      <c r="AD12" s="252"/>
      <c r="AE12" s="252"/>
      <c r="AF12" s="252"/>
      <c r="AG12" s="252" t="str">
        <f t="shared" si="2"/>
        <v>64:65</v>
      </c>
      <c r="AH12" s="252" t="str">
        <f t="shared" si="2"/>
        <v>68:69</v>
      </c>
      <c r="AI12" s="252" t="str">
        <f t="shared" si="2"/>
        <v>72:73</v>
      </c>
      <c r="AJ12" s="252"/>
      <c r="AK12" s="252"/>
      <c r="AL12" s="252"/>
      <c r="AM12" s="271">
        <f>INT(AM16-(150/7))</f>
        <v>56</v>
      </c>
      <c r="AN12" s="271">
        <f t="shared" ref="AN12:AU12" si="5">INT(AN16-(150/7))</f>
        <v>60</v>
      </c>
      <c r="AO12" s="271">
        <f t="shared" si="5"/>
        <v>64</v>
      </c>
      <c r="AP12" s="271">
        <f t="shared" si="5"/>
        <v>55</v>
      </c>
      <c r="AQ12" s="271">
        <f t="shared" si="5"/>
        <v>59</v>
      </c>
      <c r="AR12" s="271">
        <f t="shared" si="5"/>
        <v>63</v>
      </c>
      <c r="AS12" s="271">
        <f t="shared" si="5"/>
        <v>54</v>
      </c>
      <c r="AT12" s="271">
        <f t="shared" si="5"/>
        <v>58</v>
      </c>
      <c r="AU12" s="271">
        <f t="shared" si="5"/>
        <v>62</v>
      </c>
    </row>
    <row r="13" spans="1:73" outlineLevel="1" collapsed="1">
      <c r="A13" s="252">
        <f t="shared" ca="1" si="3"/>
        <v>3</v>
      </c>
      <c r="B13" s="272" t="s">
        <v>959</v>
      </c>
      <c r="C13" s="273">
        <f t="shared" si="0"/>
        <v>60</v>
      </c>
      <c r="D13" s="273">
        <f t="shared" si="0"/>
        <v>64</v>
      </c>
      <c r="E13" s="273">
        <f t="shared" si="0"/>
        <v>68</v>
      </c>
      <c r="F13" s="273">
        <f t="shared" si="0"/>
        <v>62</v>
      </c>
      <c r="G13" s="273">
        <f t="shared" si="0"/>
        <v>66</v>
      </c>
      <c r="H13" s="273">
        <f t="shared" si="0"/>
        <v>70</v>
      </c>
      <c r="I13" s="273">
        <f t="shared" si="0"/>
        <v>65</v>
      </c>
      <c r="J13" s="273">
        <f t="shared" si="0"/>
        <v>69</v>
      </c>
      <c r="K13" s="273">
        <f t="shared" si="0"/>
        <v>73</v>
      </c>
      <c r="L13" s="273">
        <f t="shared" si="0"/>
        <v>67</v>
      </c>
      <c r="M13" s="273">
        <f t="shared" si="0"/>
        <v>71</v>
      </c>
      <c r="N13" s="273">
        <f t="shared" si="0"/>
        <v>75</v>
      </c>
      <c r="O13" s="273">
        <f t="shared" si="4"/>
        <v>69</v>
      </c>
      <c r="P13" s="273">
        <f t="shared" si="4"/>
        <v>73</v>
      </c>
      <c r="Q13" s="273">
        <f t="shared" si="4"/>
        <v>77</v>
      </c>
      <c r="R13" s="273">
        <f t="shared" si="1"/>
        <v>60</v>
      </c>
      <c r="S13" s="273">
        <f t="shared" si="1"/>
        <v>64</v>
      </c>
      <c r="T13" s="273">
        <f t="shared" si="1"/>
        <v>68</v>
      </c>
      <c r="U13" s="252"/>
      <c r="V13" s="252"/>
      <c r="W13" s="252"/>
      <c r="X13" s="252"/>
      <c r="Y13" s="252"/>
      <c r="Z13" s="252"/>
      <c r="AA13" s="252"/>
      <c r="AB13" s="252"/>
      <c r="AC13" s="252"/>
      <c r="AD13" s="252"/>
      <c r="AE13" s="252"/>
      <c r="AF13" s="252"/>
      <c r="AG13" s="252"/>
      <c r="AH13" s="252"/>
      <c r="AI13" s="252"/>
      <c r="AJ13" s="252"/>
      <c r="AK13" s="252"/>
      <c r="AL13" s="252"/>
      <c r="AM13" s="271">
        <f>AM12+5</f>
        <v>61</v>
      </c>
      <c r="AN13" s="271">
        <f t="shared" ref="AN13:AU13" si="6">AN12+5</f>
        <v>65</v>
      </c>
      <c r="AO13" s="271">
        <f t="shared" si="6"/>
        <v>69</v>
      </c>
      <c r="AP13" s="271">
        <f t="shared" si="6"/>
        <v>60</v>
      </c>
      <c r="AQ13" s="271">
        <f t="shared" si="6"/>
        <v>64</v>
      </c>
      <c r="AR13" s="271">
        <f t="shared" si="6"/>
        <v>68</v>
      </c>
      <c r="AS13" s="271">
        <f t="shared" si="6"/>
        <v>59</v>
      </c>
      <c r="AT13" s="271">
        <f t="shared" si="6"/>
        <v>63</v>
      </c>
      <c r="AU13" s="271">
        <f t="shared" si="6"/>
        <v>67</v>
      </c>
    </row>
    <row r="14" spans="1:73" outlineLevel="1">
      <c r="A14" s="252">
        <f t="shared" ca="1" si="3"/>
        <v>4</v>
      </c>
      <c r="B14" s="272" t="s">
        <v>1128</v>
      </c>
      <c r="C14" s="273">
        <f t="shared" si="0"/>
        <v>0</v>
      </c>
      <c r="D14" s="273">
        <f t="shared" si="0"/>
        <v>0</v>
      </c>
      <c r="E14" s="273">
        <f t="shared" si="0"/>
        <v>0</v>
      </c>
      <c r="F14" s="273">
        <f t="shared" si="0"/>
        <v>2</v>
      </c>
      <c r="G14" s="273">
        <f t="shared" si="0"/>
        <v>2</v>
      </c>
      <c r="H14" s="273">
        <f t="shared" si="0"/>
        <v>2</v>
      </c>
      <c r="I14" s="273">
        <f t="shared" si="0"/>
        <v>5</v>
      </c>
      <c r="J14" s="273">
        <f t="shared" si="0"/>
        <v>5</v>
      </c>
      <c r="K14" s="273">
        <f t="shared" si="0"/>
        <v>5</v>
      </c>
      <c r="L14" s="273">
        <f t="shared" si="0"/>
        <v>7</v>
      </c>
      <c r="M14" s="273">
        <f t="shared" si="0"/>
        <v>7</v>
      </c>
      <c r="N14" s="273">
        <f t="shared" si="0"/>
        <v>7</v>
      </c>
      <c r="O14" s="273">
        <f t="shared" si="4"/>
        <v>9</v>
      </c>
      <c r="P14" s="273">
        <f t="shared" si="4"/>
        <v>9</v>
      </c>
      <c r="Q14" s="273">
        <f t="shared" si="4"/>
        <v>9</v>
      </c>
      <c r="R14" s="273">
        <f t="shared" si="1"/>
        <v>0</v>
      </c>
      <c r="S14" s="273">
        <f t="shared" si="1"/>
        <v>0</v>
      </c>
      <c r="T14" s="273">
        <f t="shared" si="1"/>
        <v>0</v>
      </c>
      <c r="U14" s="252"/>
      <c r="V14" s="252"/>
      <c r="W14" s="252"/>
      <c r="X14" s="252"/>
      <c r="Y14" s="252"/>
      <c r="Z14" s="252"/>
      <c r="AA14" s="252"/>
      <c r="AB14" s="252"/>
      <c r="AC14" s="252"/>
      <c r="AD14" s="252"/>
      <c r="AE14" s="252"/>
      <c r="AF14" s="252"/>
      <c r="AG14" s="252"/>
      <c r="AH14" s="252"/>
      <c r="AI14" s="252"/>
      <c r="AJ14" s="252"/>
      <c r="AK14" s="252"/>
      <c r="AL14" s="252"/>
      <c r="AM14" s="271"/>
      <c r="AN14" s="271"/>
      <c r="AO14" s="271"/>
      <c r="AP14" s="271"/>
      <c r="AQ14" s="271"/>
      <c r="AR14" s="271"/>
      <c r="AS14" s="271"/>
      <c r="AT14" s="271"/>
      <c r="AU14" s="271"/>
    </row>
    <row r="15" spans="1:73" outlineLevel="1">
      <c r="A15" s="252">
        <f t="shared" ca="1" si="3"/>
        <v>5</v>
      </c>
      <c r="B15" s="272" t="s">
        <v>1681</v>
      </c>
      <c r="C15" s="273" t="e">
        <f t="shared" ref="C15:T15" si="7">INDEX($AM15:$AU15,1,C$8+(d.Region-1)*3)+INDEX(i.AgeJ,C$10,1)/7</f>
        <v>#DIV/0!</v>
      </c>
      <c r="D15" s="273" t="e">
        <f t="shared" si="7"/>
        <v>#DIV/0!</v>
      </c>
      <c r="E15" s="273" t="e">
        <f t="shared" si="7"/>
        <v>#DIV/0!</v>
      </c>
      <c r="F15" s="273" t="e">
        <f t="shared" si="7"/>
        <v>#DIV/0!</v>
      </c>
      <c r="G15" s="273" t="e">
        <f t="shared" si="7"/>
        <v>#DIV/0!</v>
      </c>
      <c r="H15" s="273" t="e">
        <f t="shared" si="7"/>
        <v>#DIV/0!</v>
      </c>
      <c r="I15" s="273" t="e">
        <f t="shared" si="7"/>
        <v>#DIV/0!</v>
      </c>
      <c r="J15" s="273" t="e">
        <f t="shared" si="7"/>
        <v>#DIV/0!</v>
      </c>
      <c r="K15" s="273" t="e">
        <f t="shared" si="7"/>
        <v>#DIV/0!</v>
      </c>
      <c r="L15" s="273" t="e">
        <f t="shared" si="7"/>
        <v>#DIV/0!</v>
      </c>
      <c r="M15" s="273" t="e">
        <f t="shared" si="7"/>
        <v>#DIV/0!</v>
      </c>
      <c r="N15" s="273" t="e">
        <f t="shared" si="7"/>
        <v>#DIV/0!</v>
      </c>
      <c r="O15" s="273" t="e">
        <f t="shared" si="7"/>
        <v>#DIV/0!</v>
      </c>
      <c r="P15" s="273" t="e">
        <f t="shared" si="7"/>
        <v>#DIV/0!</v>
      </c>
      <c r="Q15" s="273" t="e">
        <f t="shared" si="7"/>
        <v>#DIV/0!</v>
      </c>
      <c r="R15" s="273" t="e">
        <f t="shared" si="7"/>
        <v>#DIV/0!</v>
      </c>
      <c r="S15" s="273" t="e">
        <f t="shared" si="7"/>
        <v>#DIV/0!</v>
      </c>
      <c r="T15" s="273" t="e">
        <f t="shared" si="7"/>
        <v>#DIV/0!</v>
      </c>
      <c r="U15" s="252"/>
      <c r="V15" s="252"/>
      <c r="W15" s="252"/>
      <c r="X15" s="252"/>
      <c r="Y15" s="252"/>
      <c r="Z15" s="252"/>
      <c r="AA15" s="252"/>
      <c r="AB15" s="252"/>
      <c r="AC15" s="252"/>
      <c r="AD15" s="252"/>
      <c r="AE15" s="252"/>
      <c r="AF15" s="252"/>
      <c r="AG15" s="252" t="e">
        <f t="shared" ref="AG15:AL15" si="8">O15&amp;":"&amp;O15+1</f>
        <v>#DIV/0!</v>
      </c>
      <c r="AH15" s="252" t="e">
        <f t="shared" si="8"/>
        <v>#DIV/0!</v>
      </c>
      <c r="AI15" s="252" t="e">
        <f t="shared" si="8"/>
        <v>#DIV/0!</v>
      </c>
      <c r="AJ15" s="252" t="e">
        <f t="shared" si="8"/>
        <v>#DIV/0!</v>
      </c>
      <c r="AK15" s="252" t="e">
        <f t="shared" si="8"/>
        <v>#DIV/0!</v>
      </c>
      <c r="AL15" s="252" t="e">
        <f t="shared" si="8"/>
        <v>#DIV/0!</v>
      </c>
      <c r="AM15" s="271" t="e">
        <f t="shared" ref="AM15:AU15" si="9">AX15</f>
        <v>#DIV/0!</v>
      </c>
      <c r="AN15" s="271" t="e">
        <f t="shared" si="9"/>
        <v>#DIV/0!</v>
      </c>
      <c r="AO15" s="271" t="e">
        <f t="shared" si="9"/>
        <v>#DIV/0!</v>
      </c>
      <c r="AP15" s="271" t="e">
        <f t="shared" si="9"/>
        <v>#DIV/0!</v>
      </c>
      <c r="AQ15" s="271" t="e">
        <f t="shared" si="9"/>
        <v>#DIV/0!</v>
      </c>
      <c r="AR15" s="271" t="e">
        <f t="shared" si="9"/>
        <v>#DIV/0!</v>
      </c>
      <c r="AS15" s="271" t="e">
        <f t="shared" si="9"/>
        <v>#DIV/0!</v>
      </c>
      <c r="AT15" s="271" t="e">
        <f t="shared" si="9"/>
        <v>#DIV/0!</v>
      </c>
      <c r="AU15" s="271"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52">
        <f t="shared" ca="1" si="3"/>
        <v>6</v>
      </c>
      <c r="B16" s="272" t="s">
        <v>950</v>
      </c>
      <c r="C16" s="273">
        <f t="shared" si="0"/>
        <v>77</v>
      </c>
      <c r="D16" s="273">
        <f t="shared" si="0"/>
        <v>81</v>
      </c>
      <c r="E16" s="273">
        <f t="shared" si="0"/>
        <v>85</v>
      </c>
      <c r="F16" s="273">
        <f t="shared" si="0"/>
        <v>79</v>
      </c>
      <c r="G16" s="273">
        <f t="shared" si="0"/>
        <v>83</v>
      </c>
      <c r="H16" s="273">
        <f t="shared" si="0"/>
        <v>87</v>
      </c>
      <c r="I16" s="273">
        <f t="shared" si="0"/>
        <v>82</v>
      </c>
      <c r="J16" s="273">
        <f t="shared" si="0"/>
        <v>86</v>
      </c>
      <c r="K16" s="273">
        <f t="shared" si="0"/>
        <v>90</v>
      </c>
      <c r="L16" s="273">
        <f t="shared" si="0"/>
        <v>84</v>
      </c>
      <c r="M16" s="273">
        <f t="shared" si="0"/>
        <v>88</v>
      </c>
      <c r="N16" s="273">
        <f t="shared" si="0"/>
        <v>92</v>
      </c>
      <c r="O16" s="273">
        <f t="shared" si="4"/>
        <v>86</v>
      </c>
      <c r="P16" s="273">
        <f t="shared" si="4"/>
        <v>90</v>
      </c>
      <c r="Q16" s="273">
        <f t="shared" si="4"/>
        <v>94</v>
      </c>
      <c r="R16" s="273">
        <f t="shared" si="1"/>
        <v>77</v>
      </c>
      <c r="S16" s="273">
        <f t="shared" si="1"/>
        <v>81</v>
      </c>
      <c r="T16" s="273">
        <f t="shared" si="1"/>
        <v>85</v>
      </c>
      <c r="U16" s="252"/>
      <c r="V16" s="252"/>
      <c r="W16" s="252"/>
      <c r="X16" s="252"/>
      <c r="Y16" s="252"/>
      <c r="Z16" s="252"/>
      <c r="AA16" s="252"/>
      <c r="AB16" s="252"/>
      <c r="AC16" s="252"/>
      <c r="AD16" s="252"/>
      <c r="AE16" s="252"/>
      <c r="AF16" s="252"/>
      <c r="AG16" s="252"/>
      <c r="AH16" s="252"/>
      <c r="AI16" s="252"/>
      <c r="AJ16" s="252"/>
      <c r="AK16" s="252"/>
      <c r="AL16" s="252"/>
      <c r="AM16" s="271">
        <f>AM11-10+52</f>
        <v>78</v>
      </c>
      <c r="AN16" s="271">
        <f t="shared" ref="AN16:AU16" si="11">AN11-10+52</f>
        <v>82</v>
      </c>
      <c r="AO16" s="271">
        <f t="shared" si="11"/>
        <v>86</v>
      </c>
      <c r="AP16" s="271">
        <f t="shared" si="11"/>
        <v>77</v>
      </c>
      <c r="AQ16" s="271">
        <f t="shared" si="11"/>
        <v>81</v>
      </c>
      <c r="AR16" s="271">
        <f t="shared" si="11"/>
        <v>85</v>
      </c>
      <c r="AS16" s="271">
        <f t="shared" si="11"/>
        <v>76</v>
      </c>
      <c r="AT16" s="271">
        <f t="shared" si="11"/>
        <v>80</v>
      </c>
      <c r="AU16" s="271">
        <f t="shared" si="11"/>
        <v>84</v>
      </c>
    </row>
    <row r="17" spans="1:69" outlineLevel="1" collapsed="1">
      <c r="A17" s="252">
        <f t="shared" ca="1" si="3"/>
        <v>7</v>
      </c>
      <c r="B17" s="272" t="s">
        <v>951</v>
      </c>
      <c r="C17" s="273">
        <f t="shared" si="0"/>
        <v>87</v>
      </c>
      <c r="D17" s="273">
        <f t="shared" si="0"/>
        <v>91</v>
      </c>
      <c r="E17" s="273">
        <f t="shared" si="0"/>
        <v>95</v>
      </c>
      <c r="F17" s="273">
        <f t="shared" si="0"/>
        <v>89</v>
      </c>
      <c r="G17" s="273">
        <f t="shared" si="0"/>
        <v>93</v>
      </c>
      <c r="H17" s="273">
        <f t="shared" si="0"/>
        <v>97</v>
      </c>
      <c r="I17" s="273">
        <f t="shared" si="0"/>
        <v>92</v>
      </c>
      <c r="J17" s="273">
        <f t="shared" si="0"/>
        <v>96</v>
      </c>
      <c r="K17" s="273">
        <f t="shared" si="0"/>
        <v>100</v>
      </c>
      <c r="L17" s="273">
        <f t="shared" si="0"/>
        <v>94</v>
      </c>
      <c r="M17" s="273">
        <f t="shared" si="0"/>
        <v>98</v>
      </c>
      <c r="N17" s="273">
        <f t="shared" si="0"/>
        <v>102</v>
      </c>
      <c r="O17" s="273">
        <f t="shared" si="4"/>
        <v>96</v>
      </c>
      <c r="P17" s="273">
        <f t="shared" si="4"/>
        <v>100</v>
      </c>
      <c r="Q17" s="273">
        <f t="shared" si="4"/>
        <v>104</v>
      </c>
      <c r="R17" s="273">
        <f t="shared" si="1"/>
        <v>87</v>
      </c>
      <c r="S17" s="273">
        <f t="shared" si="1"/>
        <v>91</v>
      </c>
      <c r="T17" s="273">
        <f t="shared" si="1"/>
        <v>95</v>
      </c>
      <c r="U17" s="252"/>
      <c r="V17" s="252"/>
      <c r="W17" s="252"/>
      <c r="X17" s="252"/>
      <c r="Y17" s="252"/>
      <c r="Z17" s="252"/>
      <c r="AA17" s="252"/>
      <c r="AB17" s="252"/>
      <c r="AC17" s="252"/>
      <c r="AD17" s="252"/>
      <c r="AE17" s="252"/>
      <c r="AF17" s="252"/>
      <c r="AG17" s="252"/>
      <c r="AH17" s="252"/>
      <c r="AI17" s="252"/>
      <c r="AJ17" s="252"/>
      <c r="AK17" s="252"/>
      <c r="AL17" s="252"/>
      <c r="AM17" s="271">
        <f>AM16+10</f>
        <v>88</v>
      </c>
      <c r="AN17" s="271">
        <f t="shared" ref="AN17:AU17" si="12">AN16+10</f>
        <v>92</v>
      </c>
      <c r="AO17" s="271">
        <f t="shared" si="12"/>
        <v>96</v>
      </c>
      <c r="AP17" s="271">
        <f t="shared" si="12"/>
        <v>87</v>
      </c>
      <c r="AQ17" s="271">
        <f t="shared" si="12"/>
        <v>91</v>
      </c>
      <c r="AR17" s="271">
        <f t="shared" si="12"/>
        <v>95</v>
      </c>
      <c r="AS17" s="271">
        <f t="shared" si="12"/>
        <v>86</v>
      </c>
      <c r="AT17" s="271">
        <f t="shared" si="12"/>
        <v>90</v>
      </c>
      <c r="AU17" s="271">
        <f t="shared" si="12"/>
        <v>94</v>
      </c>
    </row>
    <row r="18" spans="1:69" outlineLevel="1" collapsed="1">
      <c r="A18" s="252">
        <f t="shared" ca="1" si="3"/>
        <v>8</v>
      </c>
      <c r="B18" s="272" t="s">
        <v>952</v>
      </c>
      <c r="C18" s="274">
        <f t="shared" ref="C18:T18" si="13">INDEX($AM18:$AU18,1,C$8+(d.Region-1)*3)</f>
        <v>129</v>
      </c>
      <c r="D18" s="274">
        <f t="shared" si="13"/>
        <v>133</v>
      </c>
      <c r="E18" s="274">
        <f t="shared" si="13"/>
        <v>137</v>
      </c>
      <c r="F18" s="274">
        <f t="shared" si="13"/>
        <v>129</v>
      </c>
      <c r="G18" s="274">
        <f t="shared" si="13"/>
        <v>133</v>
      </c>
      <c r="H18" s="274">
        <f t="shared" si="13"/>
        <v>137</v>
      </c>
      <c r="I18" s="274">
        <f t="shared" si="13"/>
        <v>129</v>
      </c>
      <c r="J18" s="274">
        <f t="shared" si="13"/>
        <v>133</v>
      </c>
      <c r="K18" s="274">
        <f t="shared" si="13"/>
        <v>137</v>
      </c>
      <c r="L18" s="274">
        <f t="shared" si="13"/>
        <v>129</v>
      </c>
      <c r="M18" s="274">
        <f t="shared" si="13"/>
        <v>133</v>
      </c>
      <c r="N18" s="274">
        <f t="shared" si="13"/>
        <v>137</v>
      </c>
      <c r="O18" s="274">
        <f t="shared" si="13"/>
        <v>129</v>
      </c>
      <c r="P18" s="274">
        <f t="shared" si="13"/>
        <v>133</v>
      </c>
      <c r="Q18" s="274">
        <f t="shared" si="13"/>
        <v>137</v>
      </c>
      <c r="R18" s="274">
        <f t="shared" si="13"/>
        <v>129</v>
      </c>
      <c r="S18" s="274">
        <f t="shared" si="13"/>
        <v>133</v>
      </c>
      <c r="T18" s="274">
        <f t="shared" si="13"/>
        <v>137</v>
      </c>
      <c r="U18" s="252"/>
      <c r="V18" s="252"/>
      <c r="W18" s="252"/>
      <c r="X18" s="252"/>
      <c r="Y18" s="252"/>
      <c r="Z18" s="252"/>
      <c r="AA18" s="252"/>
      <c r="AB18" s="252"/>
      <c r="AC18" s="252"/>
      <c r="AD18" s="252"/>
      <c r="AE18" s="252"/>
      <c r="AF18" s="252"/>
      <c r="AG18" s="252"/>
      <c r="AH18" s="252"/>
      <c r="AI18" s="252"/>
      <c r="AJ18" s="252"/>
      <c r="AK18" s="252"/>
      <c r="AL18" s="252"/>
      <c r="AM18" s="271">
        <f>AM16+52</f>
        <v>130</v>
      </c>
      <c r="AN18" s="271">
        <f t="shared" ref="AN18:AU18" si="14">AN16+52</f>
        <v>134</v>
      </c>
      <c r="AO18" s="271">
        <f t="shared" si="14"/>
        <v>138</v>
      </c>
      <c r="AP18" s="271">
        <f t="shared" si="14"/>
        <v>129</v>
      </c>
      <c r="AQ18" s="271">
        <f t="shared" si="14"/>
        <v>133</v>
      </c>
      <c r="AR18" s="271">
        <f t="shared" si="14"/>
        <v>137</v>
      </c>
      <c r="AS18" s="271">
        <f t="shared" si="14"/>
        <v>128</v>
      </c>
      <c r="AT18" s="271">
        <f t="shared" si="14"/>
        <v>132</v>
      </c>
      <c r="AU18" s="271">
        <f t="shared" si="14"/>
        <v>136</v>
      </c>
    </row>
    <row r="19" spans="1:69" s="252" customFormat="1" outlineLevel="1">
      <c r="A19" s="252">
        <f t="shared" ca="1" si="3"/>
        <v>9</v>
      </c>
      <c r="B19" s="272" t="s">
        <v>1077</v>
      </c>
      <c r="C19" s="273" t="e">
        <f t="shared" ref="C19:E37" si="15">INDEX($AM19:$AU19,1,C$8+(d.Region-1)*3)+INDEX(i.AgeJ,C$10,1)/7</f>
        <v>#DIV/0!</v>
      </c>
      <c r="D19" s="273" t="e">
        <f t="shared" si="15"/>
        <v>#DIV/0!</v>
      </c>
      <c r="E19" s="273" t="e">
        <f t="shared" si="15"/>
        <v>#DIV/0!</v>
      </c>
      <c r="F19" s="273"/>
      <c r="G19" s="273"/>
      <c r="H19" s="273"/>
      <c r="I19" s="273"/>
      <c r="J19" s="273"/>
      <c r="K19" s="273"/>
      <c r="L19" s="273"/>
      <c r="M19" s="273"/>
      <c r="N19" s="273"/>
      <c r="O19" s="273"/>
      <c r="P19" s="273"/>
      <c r="Q19" s="273"/>
      <c r="R19" s="273"/>
      <c r="S19" s="273"/>
      <c r="T19" s="273"/>
      <c r="U19" s="534" t="e">
        <f t="shared" ref="U19" si="16">C19&amp;":"&amp;C19+1</f>
        <v>#DIV/0!</v>
      </c>
      <c r="V19" s="534" t="e">
        <f t="shared" ref="V19" si="17">D19&amp;":"&amp;D19+1</f>
        <v>#DIV/0!</v>
      </c>
      <c r="W19" s="534" t="e">
        <f t="shared" ref="W19" si="18">E19&amp;":"&amp;E19+1</f>
        <v>#DIV/0!</v>
      </c>
      <c r="X19" s="534"/>
      <c r="Y19" s="534"/>
      <c r="Z19" s="534"/>
      <c r="AA19" s="534"/>
      <c r="AB19" s="534"/>
      <c r="AC19" s="534"/>
      <c r="AD19" s="534"/>
      <c r="AE19" s="534"/>
      <c r="AF19" s="534"/>
      <c r="AG19" s="534"/>
      <c r="AH19" s="534"/>
      <c r="AI19" s="534"/>
      <c r="AJ19" s="534"/>
      <c r="AK19" s="534"/>
      <c r="AL19" s="534"/>
      <c r="AM19" s="535" t="e">
        <f t="shared" ref="AM19" si="19">AX19</f>
        <v>#DIV/0!</v>
      </c>
      <c r="AN19" s="535" t="e">
        <f t="shared" ref="AN19" si="20">AY19</f>
        <v>#DIV/0!</v>
      </c>
      <c r="AO19" s="535" t="e">
        <f t="shared" ref="AO19" si="21">AZ19</f>
        <v>#DIV/0!</v>
      </c>
      <c r="AP19" s="535" t="e">
        <f t="shared" ref="AP19" si="22">BA19</f>
        <v>#DIV/0!</v>
      </c>
      <c r="AQ19" s="535" t="e">
        <f t="shared" ref="AQ19" si="23">BB19</f>
        <v>#DIV/0!</v>
      </c>
      <c r="AR19" s="535" t="e">
        <f t="shared" ref="AR19" si="24">BC19</f>
        <v>#DIV/0!</v>
      </c>
      <c r="AS19" s="535" t="e">
        <f t="shared" ref="AS19" si="25">BD19</f>
        <v>#DIV/0!</v>
      </c>
      <c r="AT19" s="535" t="e">
        <f t="shared" ref="AT19" si="26">BE19</f>
        <v>#DIV/0!</v>
      </c>
      <c r="AU19" s="535" t="e">
        <f t="shared" ref="AU19" si="27">BF19</f>
        <v>#DIV/0!</v>
      </c>
      <c r="AW19" s="252">
        <f>AW18+90</f>
        <v>90</v>
      </c>
      <c r="AX19" s="252" t="e">
        <f t="shared" ref="AX19:BF38" si="28">ROUND((AX$10+$AW19-$AX$8)/$AX$9,0)</f>
        <v>#DIV/0!</v>
      </c>
      <c r="AY19" s="252" t="e">
        <f t="shared" si="28"/>
        <v>#DIV/0!</v>
      </c>
      <c r="AZ19" s="252" t="e">
        <f t="shared" si="28"/>
        <v>#DIV/0!</v>
      </c>
      <c r="BA19" s="252" t="e">
        <f t="shared" si="28"/>
        <v>#DIV/0!</v>
      </c>
      <c r="BB19" s="252" t="e">
        <f t="shared" si="28"/>
        <v>#DIV/0!</v>
      </c>
      <c r="BC19" s="252" t="e">
        <f t="shared" si="28"/>
        <v>#DIV/0!</v>
      </c>
      <c r="BD19" s="252" t="e">
        <f t="shared" si="28"/>
        <v>#DIV/0!</v>
      </c>
      <c r="BE19" s="252" t="e">
        <f t="shared" si="28"/>
        <v>#DIV/0!</v>
      </c>
      <c r="BF19" s="252" t="e">
        <f t="shared" si="28"/>
        <v>#DIV/0!</v>
      </c>
      <c r="BI19" s="271"/>
      <c r="BJ19" s="271"/>
      <c r="BK19" s="271"/>
      <c r="BL19" s="271"/>
      <c r="BM19" s="271"/>
      <c r="BN19" s="271"/>
      <c r="BO19" s="271"/>
      <c r="BP19" s="271"/>
      <c r="BQ19" s="271"/>
    </row>
    <row r="20" spans="1:69" s="252" customFormat="1" outlineLevel="1">
      <c r="A20" s="252">
        <f t="shared" ca="1" si="3"/>
        <v>10</v>
      </c>
      <c r="B20" s="272" t="s">
        <v>1681</v>
      </c>
      <c r="C20" s="273" t="e">
        <f t="shared" si="15"/>
        <v>#DIV/0!</v>
      </c>
      <c r="D20" s="273" t="e">
        <f t="shared" si="15"/>
        <v>#DIV/0!</v>
      </c>
      <c r="E20" s="273" t="e">
        <f t="shared" si="15"/>
        <v>#DIV/0!</v>
      </c>
      <c r="F20" s="273"/>
      <c r="G20" s="273"/>
      <c r="H20" s="273"/>
      <c r="I20" s="273"/>
      <c r="J20" s="273"/>
      <c r="K20" s="273"/>
      <c r="L20" s="273"/>
      <c r="M20" s="273"/>
      <c r="N20" s="273"/>
      <c r="O20" s="273"/>
      <c r="P20" s="273"/>
      <c r="Q20" s="273"/>
      <c r="R20" s="273"/>
      <c r="S20" s="273"/>
      <c r="T20" s="273"/>
      <c r="U20" s="534" t="e">
        <f t="shared" ref="U20:W38" si="29">C20&amp;":"&amp;C20+1</f>
        <v>#DIV/0!</v>
      </c>
      <c r="V20" s="534" t="e">
        <f t="shared" si="29"/>
        <v>#DIV/0!</v>
      </c>
      <c r="W20" s="534" t="e">
        <f t="shared" si="29"/>
        <v>#DIV/0!</v>
      </c>
      <c r="X20" s="534"/>
      <c r="Y20" s="534"/>
      <c r="Z20" s="534"/>
      <c r="AA20" s="534"/>
      <c r="AB20" s="534"/>
      <c r="AC20" s="534"/>
      <c r="AD20" s="534"/>
      <c r="AE20" s="534"/>
      <c r="AF20" s="534"/>
      <c r="AG20" s="534"/>
      <c r="AH20" s="534"/>
      <c r="AI20" s="534"/>
      <c r="AJ20" s="534"/>
      <c r="AK20" s="534"/>
      <c r="AL20" s="534"/>
      <c r="AM20" s="535" t="e">
        <f t="shared" ref="AM20:AU38" si="30">AX20</f>
        <v>#DIV/0!</v>
      </c>
      <c r="AN20" s="535" t="e">
        <f t="shared" si="30"/>
        <v>#DIV/0!</v>
      </c>
      <c r="AO20" s="535" t="e">
        <f t="shared" si="30"/>
        <v>#DIV/0!</v>
      </c>
      <c r="AP20" s="535" t="e">
        <f t="shared" si="30"/>
        <v>#DIV/0!</v>
      </c>
      <c r="AQ20" s="535" t="e">
        <f t="shared" si="30"/>
        <v>#DIV/0!</v>
      </c>
      <c r="AR20" s="535" t="e">
        <f t="shared" si="30"/>
        <v>#DIV/0!</v>
      </c>
      <c r="AS20" s="535" t="e">
        <f t="shared" si="30"/>
        <v>#DIV/0!</v>
      </c>
      <c r="AT20" s="535" t="e">
        <f t="shared" si="30"/>
        <v>#DIV/0!</v>
      </c>
      <c r="AU20" s="535" t="e">
        <f t="shared" si="30"/>
        <v>#DIV/0!</v>
      </c>
      <c r="AW20" s="252">
        <f>AW18+135</f>
        <v>135</v>
      </c>
      <c r="AX20" s="252" t="e">
        <f t="shared" si="28"/>
        <v>#DIV/0!</v>
      </c>
      <c r="AY20" s="252" t="e">
        <f t="shared" si="28"/>
        <v>#DIV/0!</v>
      </c>
      <c r="AZ20" s="252" t="e">
        <f t="shared" si="28"/>
        <v>#DIV/0!</v>
      </c>
      <c r="BA20" s="252" t="e">
        <f t="shared" si="28"/>
        <v>#DIV/0!</v>
      </c>
      <c r="BB20" s="252" t="e">
        <f t="shared" si="28"/>
        <v>#DIV/0!</v>
      </c>
      <c r="BC20" s="252" t="e">
        <f t="shared" si="28"/>
        <v>#DIV/0!</v>
      </c>
      <c r="BD20" s="252" t="e">
        <f t="shared" si="28"/>
        <v>#DIV/0!</v>
      </c>
      <c r="BE20" s="252" t="e">
        <f t="shared" si="28"/>
        <v>#DIV/0!</v>
      </c>
      <c r="BF20" s="252" t="e">
        <f t="shared" si="28"/>
        <v>#DIV/0!</v>
      </c>
      <c r="BI20" s="271">
        <v>58</v>
      </c>
      <c r="BJ20" s="271">
        <v>66</v>
      </c>
      <c r="BK20" s="271">
        <v>72</v>
      </c>
      <c r="BL20" s="271">
        <v>62</v>
      </c>
      <c r="BM20" s="271">
        <v>67</v>
      </c>
      <c r="BN20" s="271">
        <v>72</v>
      </c>
      <c r="BO20" s="271">
        <v>58</v>
      </c>
      <c r="BP20" s="271">
        <v>63</v>
      </c>
      <c r="BQ20" s="271">
        <v>68</v>
      </c>
    </row>
    <row r="21" spans="1:69" s="252" customFormat="1" outlineLevel="1" collapsed="1">
      <c r="A21" s="252">
        <f t="shared" ca="1" si="3"/>
        <v>11</v>
      </c>
      <c r="B21" s="272" t="s">
        <v>1682</v>
      </c>
      <c r="C21" s="273" t="e">
        <f t="shared" si="15"/>
        <v>#DIV/0!</v>
      </c>
      <c r="D21" s="273" t="e">
        <f t="shared" si="15"/>
        <v>#DIV/0!</v>
      </c>
      <c r="E21" s="273" t="e">
        <f t="shared" si="15"/>
        <v>#DIV/0!</v>
      </c>
      <c r="F21" s="273"/>
      <c r="G21" s="273"/>
      <c r="H21" s="273"/>
      <c r="I21" s="273"/>
      <c r="J21" s="273"/>
      <c r="K21" s="273"/>
      <c r="L21" s="273"/>
      <c r="M21" s="273"/>
      <c r="N21" s="273"/>
      <c r="O21" s="273"/>
      <c r="P21" s="273"/>
      <c r="Q21" s="273"/>
      <c r="R21" s="273"/>
      <c r="S21" s="273"/>
      <c r="T21" s="273"/>
      <c r="U21" s="534" t="e">
        <f t="shared" si="29"/>
        <v>#DIV/0!</v>
      </c>
      <c r="V21" s="534" t="e">
        <f t="shared" si="29"/>
        <v>#DIV/0!</v>
      </c>
      <c r="W21" s="534" t="e">
        <f t="shared" si="29"/>
        <v>#DIV/0!</v>
      </c>
      <c r="X21" s="534"/>
      <c r="Y21" s="534"/>
      <c r="Z21" s="534"/>
      <c r="AA21" s="534"/>
      <c r="AB21" s="534"/>
      <c r="AC21" s="534"/>
      <c r="AD21" s="534"/>
      <c r="AE21" s="534"/>
      <c r="AF21" s="534"/>
      <c r="AG21" s="534"/>
      <c r="AH21" s="534"/>
      <c r="AI21" s="534"/>
      <c r="AJ21" s="534"/>
      <c r="AK21" s="534"/>
      <c r="AL21" s="534"/>
      <c r="AM21" s="535" t="e">
        <f t="shared" si="30"/>
        <v>#DIV/0!</v>
      </c>
      <c r="AN21" s="535" t="e">
        <f t="shared" si="30"/>
        <v>#DIV/0!</v>
      </c>
      <c r="AO21" s="535" t="e">
        <f t="shared" si="30"/>
        <v>#DIV/0!</v>
      </c>
      <c r="AP21" s="535" t="e">
        <f t="shared" si="30"/>
        <v>#DIV/0!</v>
      </c>
      <c r="AQ21" s="535" t="e">
        <f t="shared" si="30"/>
        <v>#DIV/0!</v>
      </c>
      <c r="AR21" s="535" t="e">
        <f t="shared" si="30"/>
        <v>#DIV/0!</v>
      </c>
      <c r="AS21" s="535" t="e">
        <f t="shared" si="30"/>
        <v>#DIV/0!</v>
      </c>
      <c r="AT21" s="535" t="e">
        <f t="shared" si="30"/>
        <v>#DIV/0!</v>
      </c>
      <c r="AU21" s="535" t="e">
        <f t="shared" si="30"/>
        <v>#DIV/0!</v>
      </c>
      <c r="AW21" s="252">
        <f>AW16+365</f>
        <v>365</v>
      </c>
      <c r="AX21" s="252" t="e">
        <f t="shared" si="28"/>
        <v>#DIV/0!</v>
      </c>
      <c r="AY21" s="252" t="e">
        <f t="shared" si="28"/>
        <v>#DIV/0!</v>
      </c>
      <c r="AZ21" s="252" t="e">
        <f t="shared" si="28"/>
        <v>#DIV/0!</v>
      </c>
      <c r="BA21" s="252" t="e">
        <f t="shared" si="28"/>
        <v>#DIV/0!</v>
      </c>
      <c r="BB21" s="252" t="e">
        <f t="shared" si="28"/>
        <v>#DIV/0!</v>
      </c>
      <c r="BC21" s="252" t="e">
        <f t="shared" si="28"/>
        <v>#DIV/0!</v>
      </c>
      <c r="BD21" s="252" t="e">
        <f t="shared" si="28"/>
        <v>#DIV/0!</v>
      </c>
      <c r="BE21" s="252" t="e">
        <f t="shared" si="28"/>
        <v>#DIV/0!</v>
      </c>
      <c r="BF21" s="252" t="e">
        <f t="shared" si="28"/>
        <v>#DIV/0!</v>
      </c>
      <c r="BI21" s="271">
        <v>74</v>
      </c>
      <c r="BJ21" s="271">
        <v>82</v>
      </c>
      <c r="BK21" s="271">
        <v>88</v>
      </c>
      <c r="BL21" s="271">
        <v>76</v>
      </c>
      <c r="BM21" s="271">
        <v>81</v>
      </c>
      <c r="BN21" s="271">
        <v>86</v>
      </c>
      <c r="BO21" s="271">
        <v>74</v>
      </c>
      <c r="BP21" s="271">
        <v>79</v>
      </c>
      <c r="BQ21" s="271">
        <v>84</v>
      </c>
    </row>
    <row r="22" spans="1:69" s="252" customFormat="1" outlineLevel="1" collapsed="1">
      <c r="A22" s="252">
        <f t="shared" ref="A22:A43" ca="1" si="31">OFFSET(A22,-1,0)+1</f>
        <v>12</v>
      </c>
      <c r="B22" s="272" t="s">
        <v>1683</v>
      </c>
      <c r="C22" s="273" t="e">
        <f t="shared" si="15"/>
        <v>#DIV/0!</v>
      </c>
      <c r="D22" s="273" t="e">
        <f t="shared" si="15"/>
        <v>#DIV/0!</v>
      </c>
      <c r="E22" s="273" t="e">
        <f t="shared" si="15"/>
        <v>#DIV/0!</v>
      </c>
      <c r="F22" s="273"/>
      <c r="G22" s="273"/>
      <c r="H22" s="273"/>
      <c r="I22" s="273"/>
      <c r="J22" s="273"/>
      <c r="K22" s="273"/>
      <c r="L22" s="273"/>
      <c r="M22" s="273"/>
      <c r="N22" s="273"/>
      <c r="O22" s="273"/>
      <c r="P22" s="273"/>
      <c r="Q22" s="273"/>
      <c r="R22" s="273"/>
      <c r="S22" s="273"/>
      <c r="T22" s="273"/>
      <c r="U22" s="534" t="e">
        <f t="shared" si="29"/>
        <v>#DIV/0!</v>
      </c>
      <c r="V22" s="534" t="e">
        <f t="shared" si="29"/>
        <v>#DIV/0!</v>
      </c>
      <c r="W22" s="534" t="e">
        <f t="shared" si="29"/>
        <v>#DIV/0!</v>
      </c>
      <c r="X22" s="534"/>
      <c r="Y22" s="534"/>
      <c r="Z22" s="534"/>
      <c r="AA22" s="534"/>
      <c r="AB22" s="534"/>
      <c r="AC22" s="534"/>
      <c r="AD22" s="534"/>
      <c r="AE22" s="534"/>
      <c r="AF22" s="534"/>
      <c r="AG22" s="534"/>
      <c r="AH22" s="534"/>
      <c r="AI22" s="534"/>
      <c r="AJ22" s="534"/>
      <c r="AK22" s="534"/>
      <c r="AL22" s="534"/>
      <c r="AM22" s="535" t="e">
        <f t="shared" si="30"/>
        <v>#DIV/0!</v>
      </c>
      <c r="AN22" s="535" t="e">
        <f t="shared" si="30"/>
        <v>#DIV/0!</v>
      </c>
      <c r="AO22" s="535" t="e">
        <f t="shared" si="30"/>
        <v>#DIV/0!</v>
      </c>
      <c r="AP22" s="535" t="e">
        <f t="shared" si="30"/>
        <v>#DIV/0!</v>
      </c>
      <c r="AQ22" s="535" t="e">
        <f t="shared" si="30"/>
        <v>#DIV/0!</v>
      </c>
      <c r="AR22" s="535" t="e">
        <f t="shared" si="30"/>
        <v>#DIV/0!</v>
      </c>
      <c r="AS22" s="535" t="e">
        <f t="shared" si="30"/>
        <v>#DIV/0!</v>
      </c>
      <c r="AT22" s="535" t="e">
        <f t="shared" si="30"/>
        <v>#DIV/0!</v>
      </c>
      <c r="AU22" s="535" t="e">
        <f t="shared" si="30"/>
        <v>#DIV/0!</v>
      </c>
      <c r="AW22" s="252">
        <f>AW17+365</f>
        <v>365</v>
      </c>
      <c r="AX22" s="252" t="e">
        <f t="shared" si="28"/>
        <v>#DIV/0!</v>
      </c>
      <c r="AY22" s="252" t="e">
        <f t="shared" si="28"/>
        <v>#DIV/0!</v>
      </c>
      <c r="AZ22" s="252" t="e">
        <f t="shared" si="28"/>
        <v>#DIV/0!</v>
      </c>
      <c r="BA22" s="252" t="e">
        <f t="shared" si="28"/>
        <v>#DIV/0!</v>
      </c>
      <c r="BB22" s="252" t="e">
        <f t="shared" si="28"/>
        <v>#DIV/0!</v>
      </c>
      <c r="BC22" s="252" t="e">
        <f t="shared" si="28"/>
        <v>#DIV/0!</v>
      </c>
      <c r="BD22" s="252" t="e">
        <f t="shared" si="28"/>
        <v>#DIV/0!</v>
      </c>
      <c r="BE22" s="252" t="e">
        <f t="shared" si="28"/>
        <v>#DIV/0!</v>
      </c>
      <c r="BF22" s="252" t="e">
        <f t="shared" si="28"/>
        <v>#DIV/0!</v>
      </c>
      <c r="BI22" s="271">
        <v>83</v>
      </c>
      <c r="BJ22" s="271">
        <v>91</v>
      </c>
      <c r="BK22" s="271">
        <v>97</v>
      </c>
      <c r="BL22" s="271">
        <v>85</v>
      </c>
      <c r="BM22" s="271">
        <v>90</v>
      </c>
      <c r="BN22" s="271">
        <v>95</v>
      </c>
      <c r="BO22" s="271">
        <v>83</v>
      </c>
      <c r="BP22" s="271">
        <v>88</v>
      </c>
      <c r="BQ22" s="271">
        <v>93</v>
      </c>
    </row>
    <row r="23" spans="1:69" s="252" customFormat="1" outlineLevel="1" collapsed="1">
      <c r="A23" s="252">
        <f t="shared" ca="1" si="31"/>
        <v>13</v>
      </c>
      <c r="B23" s="272" t="s">
        <v>1685</v>
      </c>
      <c r="C23" s="274" t="e">
        <f t="shared" ref="C23:E23" si="32">INDEX($AM23:$AU23,1,C$8+(d.Region-1)*3)</f>
        <v>#DIV/0!</v>
      </c>
      <c r="D23" s="274" t="e">
        <f t="shared" si="32"/>
        <v>#DIV/0!</v>
      </c>
      <c r="E23" s="274" t="e">
        <f t="shared" si="32"/>
        <v>#DIV/0!</v>
      </c>
      <c r="F23" s="274"/>
      <c r="G23" s="274"/>
      <c r="H23" s="274"/>
      <c r="I23" s="274"/>
      <c r="J23" s="274"/>
      <c r="K23" s="274"/>
      <c r="L23" s="274"/>
      <c r="M23" s="274"/>
      <c r="N23" s="274"/>
      <c r="O23" s="274"/>
      <c r="P23" s="274"/>
      <c r="Q23" s="274"/>
      <c r="R23" s="274"/>
      <c r="S23" s="274"/>
      <c r="T23" s="274"/>
      <c r="U23" s="534" t="e">
        <f t="shared" si="29"/>
        <v>#DIV/0!</v>
      </c>
      <c r="V23" s="534" t="e">
        <f t="shared" si="29"/>
        <v>#DIV/0!</v>
      </c>
      <c r="W23" s="534" t="e">
        <f t="shared" si="29"/>
        <v>#DIV/0!</v>
      </c>
      <c r="X23" s="534"/>
      <c r="Y23" s="534"/>
      <c r="Z23" s="534"/>
      <c r="AA23" s="534"/>
      <c r="AB23" s="534"/>
      <c r="AC23" s="534"/>
      <c r="AD23" s="534"/>
      <c r="AE23" s="534"/>
      <c r="AF23" s="534"/>
      <c r="AG23" s="534"/>
      <c r="AH23" s="534"/>
      <c r="AI23" s="534"/>
      <c r="AJ23" s="534"/>
      <c r="AK23" s="534"/>
      <c r="AL23" s="534"/>
      <c r="AM23" s="535" t="e">
        <f t="shared" si="30"/>
        <v>#DIV/0!</v>
      </c>
      <c r="AN23" s="535" t="e">
        <f t="shared" si="30"/>
        <v>#DIV/0!</v>
      </c>
      <c r="AO23" s="535" t="e">
        <f t="shared" si="30"/>
        <v>#DIV/0!</v>
      </c>
      <c r="AP23" s="535" t="e">
        <f t="shared" si="30"/>
        <v>#DIV/0!</v>
      </c>
      <c r="AQ23" s="535" t="e">
        <f t="shared" si="30"/>
        <v>#DIV/0!</v>
      </c>
      <c r="AR23" s="535" t="e">
        <f t="shared" si="30"/>
        <v>#DIV/0!</v>
      </c>
      <c r="AS23" s="535" t="e">
        <f t="shared" si="30"/>
        <v>#DIV/0!</v>
      </c>
      <c r="AT23" s="535" t="e">
        <f t="shared" si="30"/>
        <v>#DIV/0!</v>
      </c>
      <c r="AU23" s="535" t="e">
        <f t="shared" si="30"/>
        <v>#DIV/0!</v>
      </c>
      <c r="AW23" s="252">
        <f>AW18+365</f>
        <v>365</v>
      </c>
      <c r="AX23" s="252" t="e">
        <f t="shared" si="28"/>
        <v>#DIV/0!</v>
      </c>
      <c r="AY23" s="252" t="e">
        <f t="shared" si="28"/>
        <v>#DIV/0!</v>
      </c>
      <c r="AZ23" s="252" t="e">
        <f t="shared" si="28"/>
        <v>#DIV/0!</v>
      </c>
      <c r="BA23" s="252" t="e">
        <f t="shared" si="28"/>
        <v>#DIV/0!</v>
      </c>
      <c r="BB23" s="252" t="e">
        <f t="shared" si="28"/>
        <v>#DIV/0!</v>
      </c>
      <c r="BC23" s="252" t="e">
        <f t="shared" si="28"/>
        <v>#DIV/0!</v>
      </c>
      <c r="BD23" s="252" t="e">
        <f t="shared" si="28"/>
        <v>#DIV/0!</v>
      </c>
      <c r="BE23" s="252" t="e">
        <f t="shared" si="28"/>
        <v>#DIV/0!</v>
      </c>
      <c r="BF23" s="252" t="e">
        <f t="shared" si="28"/>
        <v>#DIV/0!</v>
      </c>
      <c r="BI23" s="271">
        <v>99</v>
      </c>
      <c r="BJ23" s="271">
        <v>107</v>
      </c>
      <c r="BK23" s="271">
        <v>113</v>
      </c>
      <c r="BL23" s="271">
        <v>101</v>
      </c>
      <c r="BM23" s="271">
        <v>106</v>
      </c>
      <c r="BN23" s="271">
        <v>111</v>
      </c>
      <c r="BO23" s="271">
        <v>99</v>
      </c>
      <c r="BP23" s="271">
        <v>104</v>
      </c>
      <c r="BQ23" s="271">
        <v>109</v>
      </c>
    </row>
    <row r="24" spans="1:69" s="252" customFormat="1" outlineLevel="1">
      <c r="A24" s="252">
        <f t="shared" ca="1" si="31"/>
        <v>14</v>
      </c>
      <c r="B24" s="272" t="s">
        <v>1077</v>
      </c>
      <c r="C24" s="273" t="e">
        <f t="shared" si="15"/>
        <v>#DIV/0!</v>
      </c>
      <c r="D24" s="273" t="e">
        <f t="shared" si="15"/>
        <v>#DIV/0!</v>
      </c>
      <c r="E24" s="273" t="e">
        <f t="shared" si="15"/>
        <v>#DIV/0!</v>
      </c>
      <c r="F24" s="273"/>
      <c r="G24" s="273"/>
      <c r="H24" s="273"/>
      <c r="I24" s="273"/>
      <c r="J24" s="273"/>
      <c r="K24" s="273"/>
      <c r="L24" s="273"/>
      <c r="M24" s="273"/>
      <c r="N24" s="273"/>
      <c r="O24" s="273"/>
      <c r="P24" s="273"/>
      <c r="Q24" s="273"/>
      <c r="R24" s="273"/>
      <c r="S24" s="273"/>
      <c r="T24" s="273"/>
      <c r="U24" s="534" t="e">
        <f t="shared" ref="U24" si="33">C24&amp;":"&amp;C24+1</f>
        <v>#DIV/0!</v>
      </c>
      <c r="V24" s="534" t="e">
        <f t="shared" ref="V24" si="34">D24&amp;":"&amp;D24+1</f>
        <v>#DIV/0!</v>
      </c>
      <c r="W24" s="534" t="e">
        <f t="shared" ref="W24" si="35">E24&amp;":"&amp;E24+1</f>
        <v>#DIV/0!</v>
      </c>
      <c r="X24" s="534"/>
      <c r="Y24" s="534"/>
      <c r="Z24" s="534"/>
      <c r="AA24" s="534"/>
      <c r="AB24" s="534"/>
      <c r="AC24" s="534"/>
      <c r="AD24" s="534"/>
      <c r="AE24" s="534"/>
      <c r="AF24" s="534"/>
      <c r="AG24" s="534"/>
      <c r="AH24" s="534"/>
      <c r="AI24" s="534"/>
      <c r="AJ24" s="534"/>
      <c r="AK24" s="534"/>
      <c r="AL24" s="534"/>
      <c r="AM24" s="535" t="e">
        <f t="shared" ref="AM24" si="36">AX24</f>
        <v>#DIV/0!</v>
      </c>
      <c r="AN24" s="535" t="e">
        <f t="shared" ref="AN24" si="37">AY24</f>
        <v>#DIV/0!</v>
      </c>
      <c r="AO24" s="535" t="e">
        <f t="shared" ref="AO24" si="38">AZ24</f>
        <v>#DIV/0!</v>
      </c>
      <c r="AP24" s="535" t="e">
        <f t="shared" ref="AP24" si="39">BA24</f>
        <v>#DIV/0!</v>
      </c>
      <c r="AQ24" s="535" t="e">
        <f t="shared" ref="AQ24" si="40">BB24</f>
        <v>#DIV/0!</v>
      </c>
      <c r="AR24" s="535" t="e">
        <f t="shared" ref="AR24" si="41">BC24</f>
        <v>#DIV/0!</v>
      </c>
      <c r="AS24" s="535" t="e">
        <f t="shared" ref="AS24" si="42">BD24</f>
        <v>#DIV/0!</v>
      </c>
      <c r="AT24" s="535" t="e">
        <f t="shared" ref="AT24" si="43">BE24</f>
        <v>#DIV/0!</v>
      </c>
      <c r="AU24" s="535" t="e">
        <f t="shared" ref="AU24" si="44">BF24</f>
        <v>#DIV/0!</v>
      </c>
      <c r="AW24" s="252">
        <f>AW23+90</f>
        <v>455</v>
      </c>
      <c r="AX24" s="252" t="e">
        <f t="shared" si="28"/>
        <v>#DIV/0!</v>
      </c>
      <c r="AY24" s="252" t="e">
        <f t="shared" si="28"/>
        <v>#DIV/0!</v>
      </c>
      <c r="AZ24" s="252" t="e">
        <f t="shared" si="28"/>
        <v>#DIV/0!</v>
      </c>
      <c r="BA24" s="252" t="e">
        <f t="shared" si="28"/>
        <v>#DIV/0!</v>
      </c>
      <c r="BB24" s="252" t="e">
        <f t="shared" si="28"/>
        <v>#DIV/0!</v>
      </c>
      <c r="BC24" s="252" t="e">
        <f t="shared" si="28"/>
        <v>#DIV/0!</v>
      </c>
      <c r="BD24" s="252" t="e">
        <f t="shared" si="28"/>
        <v>#DIV/0!</v>
      </c>
      <c r="BE24" s="252" t="e">
        <f t="shared" si="28"/>
        <v>#DIV/0!</v>
      </c>
      <c r="BF24" s="252" t="e">
        <f t="shared" si="28"/>
        <v>#DIV/0!</v>
      </c>
      <c r="BI24" s="271"/>
      <c r="BJ24" s="271"/>
      <c r="BK24" s="271"/>
      <c r="BL24" s="271"/>
      <c r="BM24" s="271"/>
      <c r="BN24" s="271"/>
      <c r="BO24" s="271"/>
      <c r="BP24" s="271"/>
      <c r="BQ24" s="271"/>
    </row>
    <row r="25" spans="1:69" s="252" customFormat="1" outlineLevel="1">
      <c r="A25" s="252">
        <f t="shared" ca="1" si="31"/>
        <v>15</v>
      </c>
      <c r="B25" s="272" t="s">
        <v>1681</v>
      </c>
      <c r="C25" s="273" t="e">
        <f t="shared" si="15"/>
        <v>#DIV/0!</v>
      </c>
      <c r="D25" s="273" t="e">
        <f t="shared" si="15"/>
        <v>#DIV/0!</v>
      </c>
      <c r="E25" s="273" t="e">
        <f t="shared" si="15"/>
        <v>#DIV/0!</v>
      </c>
      <c r="F25" s="273"/>
      <c r="G25" s="273"/>
      <c r="H25" s="273"/>
      <c r="I25" s="273"/>
      <c r="J25" s="273"/>
      <c r="K25" s="273"/>
      <c r="L25" s="273"/>
      <c r="M25" s="273"/>
      <c r="N25" s="273"/>
      <c r="O25" s="273"/>
      <c r="P25" s="273"/>
      <c r="Q25" s="273"/>
      <c r="R25" s="273"/>
      <c r="S25" s="273"/>
      <c r="T25" s="273"/>
      <c r="U25" s="534" t="e">
        <f t="shared" si="29"/>
        <v>#DIV/0!</v>
      </c>
      <c r="V25" s="534" t="e">
        <f t="shared" si="29"/>
        <v>#DIV/0!</v>
      </c>
      <c r="W25" s="534" t="e">
        <f t="shared" si="29"/>
        <v>#DIV/0!</v>
      </c>
      <c r="X25" s="534"/>
      <c r="Y25" s="534"/>
      <c r="Z25" s="534"/>
      <c r="AA25" s="534"/>
      <c r="AB25" s="534"/>
      <c r="AC25" s="534"/>
      <c r="AD25" s="534"/>
      <c r="AE25" s="534"/>
      <c r="AF25" s="534"/>
      <c r="AG25" s="534"/>
      <c r="AH25" s="534"/>
      <c r="AI25" s="534"/>
      <c r="AJ25" s="534"/>
      <c r="AK25" s="534"/>
      <c r="AL25" s="534"/>
      <c r="AM25" s="535" t="e">
        <f t="shared" si="30"/>
        <v>#DIV/0!</v>
      </c>
      <c r="AN25" s="535" t="e">
        <f t="shared" si="30"/>
        <v>#DIV/0!</v>
      </c>
      <c r="AO25" s="535" t="e">
        <f t="shared" si="30"/>
        <v>#DIV/0!</v>
      </c>
      <c r="AP25" s="535" t="e">
        <f t="shared" si="30"/>
        <v>#DIV/0!</v>
      </c>
      <c r="AQ25" s="535" t="e">
        <f t="shared" si="30"/>
        <v>#DIV/0!</v>
      </c>
      <c r="AR25" s="535" t="e">
        <f t="shared" si="30"/>
        <v>#DIV/0!</v>
      </c>
      <c r="AS25" s="535" t="e">
        <f t="shared" si="30"/>
        <v>#DIV/0!</v>
      </c>
      <c r="AT25" s="535" t="e">
        <f t="shared" si="30"/>
        <v>#DIV/0!</v>
      </c>
      <c r="AU25" s="535" t="e">
        <f t="shared" si="30"/>
        <v>#DIV/0!</v>
      </c>
      <c r="AW25" s="252">
        <f>AW23+135</f>
        <v>500</v>
      </c>
      <c r="AX25" s="252" t="e">
        <f t="shared" si="28"/>
        <v>#DIV/0!</v>
      </c>
      <c r="AY25" s="252" t="e">
        <f t="shared" si="28"/>
        <v>#DIV/0!</v>
      </c>
      <c r="AZ25" s="252" t="e">
        <f t="shared" si="28"/>
        <v>#DIV/0!</v>
      </c>
      <c r="BA25" s="252" t="e">
        <f t="shared" si="28"/>
        <v>#DIV/0!</v>
      </c>
      <c r="BB25" s="252" t="e">
        <f t="shared" si="28"/>
        <v>#DIV/0!</v>
      </c>
      <c r="BC25" s="252" t="e">
        <f t="shared" si="28"/>
        <v>#DIV/0!</v>
      </c>
      <c r="BD25" s="252" t="e">
        <f t="shared" si="28"/>
        <v>#DIV/0!</v>
      </c>
      <c r="BE25" s="252" t="e">
        <f t="shared" si="28"/>
        <v>#DIV/0!</v>
      </c>
      <c r="BF25" s="252" t="e">
        <f t="shared" si="28"/>
        <v>#DIV/0!</v>
      </c>
      <c r="BI25" s="271">
        <v>58</v>
      </c>
      <c r="BJ25" s="271">
        <v>66</v>
      </c>
      <c r="BK25" s="271">
        <v>72</v>
      </c>
      <c r="BL25" s="271">
        <v>62</v>
      </c>
      <c r="BM25" s="271">
        <v>67</v>
      </c>
      <c r="BN25" s="271">
        <v>72</v>
      </c>
      <c r="BO25" s="271">
        <v>58</v>
      </c>
      <c r="BP25" s="271">
        <v>63</v>
      </c>
      <c r="BQ25" s="271">
        <v>68</v>
      </c>
    </row>
    <row r="26" spans="1:69" s="252" customFormat="1" outlineLevel="1" collapsed="1">
      <c r="A26" s="252">
        <f t="shared" ca="1" si="31"/>
        <v>16</v>
      </c>
      <c r="B26" s="272" t="s">
        <v>1686</v>
      </c>
      <c r="C26" s="273" t="e">
        <f t="shared" si="15"/>
        <v>#DIV/0!</v>
      </c>
      <c r="D26" s="273" t="e">
        <f t="shared" si="15"/>
        <v>#DIV/0!</v>
      </c>
      <c r="E26" s="273" t="e">
        <f t="shared" si="15"/>
        <v>#DIV/0!</v>
      </c>
      <c r="F26" s="273"/>
      <c r="G26" s="273"/>
      <c r="H26" s="273"/>
      <c r="I26" s="273"/>
      <c r="J26" s="273"/>
      <c r="K26" s="273"/>
      <c r="L26" s="273"/>
      <c r="M26" s="273"/>
      <c r="N26" s="273"/>
      <c r="O26" s="273"/>
      <c r="P26" s="273"/>
      <c r="Q26" s="273"/>
      <c r="R26" s="273"/>
      <c r="S26" s="273"/>
      <c r="T26" s="273"/>
      <c r="U26" s="534" t="e">
        <f t="shared" si="29"/>
        <v>#DIV/0!</v>
      </c>
      <c r="V26" s="534" t="e">
        <f t="shared" si="29"/>
        <v>#DIV/0!</v>
      </c>
      <c r="W26" s="534" t="e">
        <f t="shared" si="29"/>
        <v>#DIV/0!</v>
      </c>
      <c r="X26" s="534"/>
      <c r="Y26" s="534"/>
      <c r="Z26" s="534"/>
      <c r="AA26" s="534"/>
      <c r="AB26" s="534"/>
      <c r="AC26" s="534"/>
      <c r="AD26" s="534"/>
      <c r="AE26" s="534"/>
      <c r="AF26" s="534"/>
      <c r="AG26" s="534"/>
      <c r="AH26" s="534"/>
      <c r="AI26" s="534"/>
      <c r="AJ26" s="534"/>
      <c r="AK26" s="534"/>
      <c r="AL26" s="534"/>
      <c r="AM26" s="535" t="e">
        <f t="shared" si="30"/>
        <v>#DIV/0!</v>
      </c>
      <c r="AN26" s="535" t="e">
        <f t="shared" si="30"/>
        <v>#DIV/0!</v>
      </c>
      <c r="AO26" s="535" t="e">
        <f t="shared" si="30"/>
        <v>#DIV/0!</v>
      </c>
      <c r="AP26" s="535" t="e">
        <f t="shared" si="30"/>
        <v>#DIV/0!</v>
      </c>
      <c r="AQ26" s="535" t="e">
        <f t="shared" si="30"/>
        <v>#DIV/0!</v>
      </c>
      <c r="AR26" s="535" t="e">
        <f t="shared" si="30"/>
        <v>#DIV/0!</v>
      </c>
      <c r="AS26" s="535" t="e">
        <f t="shared" si="30"/>
        <v>#DIV/0!</v>
      </c>
      <c r="AT26" s="535" t="e">
        <f t="shared" si="30"/>
        <v>#DIV/0!</v>
      </c>
      <c r="AU26" s="535" t="e">
        <f t="shared" si="30"/>
        <v>#DIV/0!</v>
      </c>
      <c r="AW26" s="252">
        <f>AW21+365</f>
        <v>730</v>
      </c>
      <c r="AX26" s="252" t="e">
        <f t="shared" si="28"/>
        <v>#DIV/0!</v>
      </c>
      <c r="AY26" s="252" t="e">
        <f t="shared" si="28"/>
        <v>#DIV/0!</v>
      </c>
      <c r="AZ26" s="252" t="e">
        <f t="shared" si="28"/>
        <v>#DIV/0!</v>
      </c>
      <c r="BA26" s="252" t="e">
        <f t="shared" si="28"/>
        <v>#DIV/0!</v>
      </c>
      <c r="BB26" s="252" t="e">
        <f t="shared" si="28"/>
        <v>#DIV/0!</v>
      </c>
      <c r="BC26" s="252" t="e">
        <f t="shared" si="28"/>
        <v>#DIV/0!</v>
      </c>
      <c r="BD26" s="252" t="e">
        <f t="shared" si="28"/>
        <v>#DIV/0!</v>
      </c>
      <c r="BE26" s="252" t="e">
        <f t="shared" si="28"/>
        <v>#DIV/0!</v>
      </c>
      <c r="BF26" s="252" t="e">
        <f t="shared" si="28"/>
        <v>#DIV/0!</v>
      </c>
      <c r="BI26" s="271">
        <v>74</v>
      </c>
      <c r="BJ26" s="271">
        <v>82</v>
      </c>
      <c r="BK26" s="271">
        <v>88</v>
      </c>
      <c r="BL26" s="271">
        <v>76</v>
      </c>
      <c r="BM26" s="271">
        <v>81</v>
      </c>
      <c r="BN26" s="271">
        <v>86</v>
      </c>
      <c r="BO26" s="271">
        <v>74</v>
      </c>
      <c r="BP26" s="271">
        <v>79</v>
      </c>
      <c r="BQ26" s="271">
        <v>84</v>
      </c>
    </row>
    <row r="27" spans="1:69" s="252" customFormat="1" outlineLevel="1" collapsed="1">
      <c r="A27" s="252">
        <f t="shared" ca="1" si="31"/>
        <v>17</v>
      </c>
      <c r="B27" s="272" t="s">
        <v>1683</v>
      </c>
      <c r="C27" s="273" t="e">
        <f t="shared" si="15"/>
        <v>#DIV/0!</v>
      </c>
      <c r="D27" s="273" t="e">
        <f t="shared" si="15"/>
        <v>#DIV/0!</v>
      </c>
      <c r="E27" s="273" t="e">
        <f t="shared" si="15"/>
        <v>#DIV/0!</v>
      </c>
      <c r="F27" s="273"/>
      <c r="G27" s="273"/>
      <c r="H27" s="273"/>
      <c r="I27" s="273"/>
      <c r="J27" s="273"/>
      <c r="K27" s="273"/>
      <c r="L27" s="273"/>
      <c r="M27" s="273"/>
      <c r="N27" s="273"/>
      <c r="O27" s="273"/>
      <c r="P27" s="273"/>
      <c r="Q27" s="273"/>
      <c r="R27" s="273"/>
      <c r="S27" s="273"/>
      <c r="T27" s="273"/>
      <c r="U27" s="534" t="e">
        <f t="shared" si="29"/>
        <v>#DIV/0!</v>
      </c>
      <c r="V27" s="534" t="e">
        <f t="shared" si="29"/>
        <v>#DIV/0!</v>
      </c>
      <c r="W27" s="534" t="e">
        <f t="shared" si="29"/>
        <v>#DIV/0!</v>
      </c>
      <c r="X27" s="534"/>
      <c r="Y27" s="534"/>
      <c r="Z27" s="534"/>
      <c r="AA27" s="534"/>
      <c r="AB27" s="534"/>
      <c r="AC27" s="534"/>
      <c r="AD27" s="534"/>
      <c r="AE27" s="534"/>
      <c r="AF27" s="534"/>
      <c r="AG27" s="534"/>
      <c r="AH27" s="534"/>
      <c r="AI27" s="534"/>
      <c r="AJ27" s="534"/>
      <c r="AK27" s="534"/>
      <c r="AL27" s="534"/>
      <c r="AM27" s="535" t="e">
        <f t="shared" si="30"/>
        <v>#DIV/0!</v>
      </c>
      <c r="AN27" s="535" t="e">
        <f t="shared" si="30"/>
        <v>#DIV/0!</v>
      </c>
      <c r="AO27" s="535" t="e">
        <f t="shared" si="30"/>
        <v>#DIV/0!</v>
      </c>
      <c r="AP27" s="535" t="e">
        <f t="shared" si="30"/>
        <v>#DIV/0!</v>
      </c>
      <c r="AQ27" s="535" t="e">
        <f t="shared" si="30"/>
        <v>#DIV/0!</v>
      </c>
      <c r="AR27" s="535" t="e">
        <f t="shared" si="30"/>
        <v>#DIV/0!</v>
      </c>
      <c r="AS27" s="535" t="e">
        <f t="shared" si="30"/>
        <v>#DIV/0!</v>
      </c>
      <c r="AT27" s="535" t="e">
        <f t="shared" si="30"/>
        <v>#DIV/0!</v>
      </c>
      <c r="AU27" s="535" t="e">
        <f t="shared" si="30"/>
        <v>#DIV/0!</v>
      </c>
      <c r="AW27" s="252">
        <f>AW22+365</f>
        <v>730</v>
      </c>
      <c r="AX27" s="252" t="e">
        <f t="shared" si="28"/>
        <v>#DIV/0!</v>
      </c>
      <c r="AY27" s="252" t="e">
        <f t="shared" si="28"/>
        <v>#DIV/0!</v>
      </c>
      <c r="AZ27" s="252" t="e">
        <f t="shared" si="28"/>
        <v>#DIV/0!</v>
      </c>
      <c r="BA27" s="252" t="e">
        <f t="shared" si="28"/>
        <v>#DIV/0!</v>
      </c>
      <c r="BB27" s="252" t="e">
        <f t="shared" si="28"/>
        <v>#DIV/0!</v>
      </c>
      <c r="BC27" s="252" t="e">
        <f t="shared" si="28"/>
        <v>#DIV/0!</v>
      </c>
      <c r="BD27" s="252" t="e">
        <f t="shared" si="28"/>
        <v>#DIV/0!</v>
      </c>
      <c r="BE27" s="252" t="e">
        <f t="shared" si="28"/>
        <v>#DIV/0!</v>
      </c>
      <c r="BF27" s="252" t="e">
        <f t="shared" si="28"/>
        <v>#DIV/0!</v>
      </c>
      <c r="BI27" s="271">
        <v>83</v>
      </c>
      <c r="BJ27" s="271">
        <v>91</v>
      </c>
      <c r="BK27" s="271">
        <v>97</v>
      </c>
      <c r="BL27" s="271">
        <v>85</v>
      </c>
      <c r="BM27" s="271">
        <v>90</v>
      </c>
      <c r="BN27" s="271">
        <v>95</v>
      </c>
      <c r="BO27" s="271">
        <v>83</v>
      </c>
      <c r="BP27" s="271">
        <v>88</v>
      </c>
      <c r="BQ27" s="271">
        <v>93</v>
      </c>
    </row>
    <row r="28" spans="1:69" s="252" customFormat="1" outlineLevel="1" collapsed="1">
      <c r="A28" s="252">
        <f t="shared" ca="1" si="31"/>
        <v>18</v>
      </c>
      <c r="B28" s="272" t="s">
        <v>1687</v>
      </c>
      <c r="C28" s="274" t="e">
        <f t="shared" ref="C28:E43" si="45">INDEX($AM28:$AU28,1,C$8+(d.Region-1)*3)</f>
        <v>#DIV/0!</v>
      </c>
      <c r="D28" s="274" t="e">
        <f t="shared" si="45"/>
        <v>#DIV/0!</v>
      </c>
      <c r="E28" s="274" t="e">
        <f t="shared" si="45"/>
        <v>#DIV/0!</v>
      </c>
      <c r="F28" s="274"/>
      <c r="G28" s="274"/>
      <c r="H28" s="274"/>
      <c r="I28" s="274"/>
      <c r="J28" s="274"/>
      <c r="K28" s="274"/>
      <c r="L28" s="274"/>
      <c r="M28" s="274"/>
      <c r="N28" s="274"/>
      <c r="O28" s="274"/>
      <c r="P28" s="274"/>
      <c r="Q28" s="274"/>
      <c r="R28" s="274"/>
      <c r="S28" s="274"/>
      <c r="T28" s="274"/>
      <c r="U28" s="534" t="e">
        <f t="shared" si="29"/>
        <v>#DIV/0!</v>
      </c>
      <c r="V28" s="534" t="e">
        <f t="shared" si="29"/>
        <v>#DIV/0!</v>
      </c>
      <c r="W28" s="534" t="e">
        <f t="shared" si="29"/>
        <v>#DIV/0!</v>
      </c>
      <c r="X28" s="534"/>
      <c r="Y28" s="534"/>
      <c r="Z28" s="534"/>
      <c r="AA28" s="534"/>
      <c r="AB28" s="534"/>
      <c r="AC28" s="534"/>
      <c r="AD28" s="534"/>
      <c r="AE28" s="534"/>
      <c r="AF28" s="534"/>
      <c r="AG28" s="534"/>
      <c r="AH28" s="534"/>
      <c r="AI28" s="534"/>
      <c r="AJ28" s="534"/>
      <c r="AK28" s="534"/>
      <c r="AL28" s="534"/>
      <c r="AM28" s="535" t="e">
        <f t="shared" si="30"/>
        <v>#DIV/0!</v>
      </c>
      <c r="AN28" s="535" t="e">
        <f t="shared" si="30"/>
        <v>#DIV/0!</v>
      </c>
      <c r="AO28" s="535" t="e">
        <f t="shared" si="30"/>
        <v>#DIV/0!</v>
      </c>
      <c r="AP28" s="535" t="e">
        <f t="shared" si="30"/>
        <v>#DIV/0!</v>
      </c>
      <c r="AQ28" s="535" t="e">
        <f t="shared" si="30"/>
        <v>#DIV/0!</v>
      </c>
      <c r="AR28" s="535" t="e">
        <f t="shared" si="30"/>
        <v>#DIV/0!</v>
      </c>
      <c r="AS28" s="535" t="e">
        <f t="shared" si="30"/>
        <v>#DIV/0!</v>
      </c>
      <c r="AT28" s="535" t="e">
        <f t="shared" si="30"/>
        <v>#DIV/0!</v>
      </c>
      <c r="AU28" s="535" t="e">
        <f t="shared" si="30"/>
        <v>#DIV/0!</v>
      </c>
      <c r="AW28" s="252">
        <f>AW23+365</f>
        <v>730</v>
      </c>
      <c r="AX28" s="252" t="e">
        <f t="shared" si="28"/>
        <v>#DIV/0!</v>
      </c>
      <c r="AY28" s="252" t="e">
        <f t="shared" si="28"/>
        <v>#DIV/0!</v>
      </c>
      <c r="AZ28" s="252" t="e">
        <f t="shared" si="28"/>
        <v>#DIV/0!</v>
      </c>
      <c r="BA28" s="252" t="e">
        <f t="shared" si="28"/>
        <v>#DIV/0!</v>
      </c>
      <c r="BB28" s="252" t="e">
        <f t="shared" si="28"/>
        <v>#DIV/0!</v>
      </c>
      <c r="BC28" s="252" t="e">
        <f t="shared" si="28"/>
        <v>#DIV/0!</v>
      </c>
      <c r="BD28" s="252" t="e">
        <f t="shared" si="28"/>
        <v>#DIV/0!</v>
      </c>
      <c r="BE28" s="252" t="e">
        <f t="shared" si="28"/>
        <v>#DIV/0!</v>
      </c>
      <c r="BF28" s="252" t="e">
        <f t="shared" si="28"/>
        <v>#DIV/0!</v>
      </c>
      <c r="BI28" s="271">
        <v>99</v>
      </c>
      <c r="BJ28" s="271">
        <v>107</v>
      </c>
      <c r="BK28" s="271">
        <v>113</v>
      </c>
      <c r="BL28" s="271">
        <v>101</v>
      </c>
      <c r="BM28" s="271">
        <v>106</v>
      </c>
      <c r="BN28" s="271">
        <v>111</v>
      </c>
      <c r="BO28" s="271">
        <v>99</v>
      </c>
      <c r="BP28" s="271">
        <v>104</v>
      </c>
      <c r="BQ28" s="271">
        <v>109</v>
      </c>
    </row>
    <row r="29" spans="1:69" s="252" customFormat="1" outlineLevel="1">
      <c r="A29" s="252">
        <f t="shared" ca="1" si="31"/>
        <v>19</v>
      </c>
      <c r="B29" s="272" t="s">
        <v>1077</v>
      </c>
      <c r="C29" s="273" t="e">
        <f t="shared" si="15"/>
        <v>#DIV/0!</v>
      </c>
      <c r="D29" s="273" t="e">
        <f t="shared" si="15"/>
        <v>#DIV/0!</v>
      </c>
      <c r="E29" s="273" t="e">
        <f t="shared" si="15"/>
        <v>#DIV/0!</v>
      </c>
      <c r="F29" s="273"/>
      <c r="G29" s="273"/>
      <c r="H29" s="273"/>
      <c r="I29" s="273"/>
      <c r="J29" s="273"/>
      <c r="K29" s="273"/>
      <c r="L29" s="273"/>
      <c r="M29" s="273"/>
      <c r="N29" s="273"/>
      <c r="O29" s="273"/>
      <c r="P29" s="273"/>
      <c r="Q29" s="273"/>
      <c r="R29" s="273"/>
      <c r="S29" s="273"/>
      <c r="T29" s="273"/>
      <c r="U29" s="534" t="e">
        <f t="shared" ref="U29" si="46">C29&amp;":"&amp;C29+1</f>
        <v>#DIV/0!</v>
      </c>
      <c r="V29" s="534" t="e">
        <f t="shared" ref="V29" si="47">D29&amp;":"&amp;D29+1</f>
        <v>#DIV/0!</v>
      </c>
      <c r="W29" s="534" t="e">
        <f t="shared" ref="W29" si="48">E29&amp;":"&amp;E29+1</f>
        <v>#DIV/0!</v>
      </c>
      <c r="X29" s="534"/>
      <c r="Y29" s="534"/>
      <c r="Z29" s="534"/>
      <c r="AA29" s="534"/>
      <c r="AB29" s="534"/>
      <c r="AC29" s="534"/>
      <c r="AD29" s="534"/>
      <c r="AE29" s="534"/>
      <c r="AF29" s="534"/>
      <c r="AG29" s="534"/>
      <c r="AH29" s="534"/>
      <c r="AI29" s="534"/>
      <c r="AJ29" s="534"/>
      <c r="AK29" s="534"/>
      <c r="AL29" s="534"/>
      <c r="AM29" s="535" t="e">
        <f t="shared" ref="AM29" si="49">AX29</f>
        <v>#DIV/0!</v>
      </c>
      <c r="AN29" s="535" t="e">
        <f t="shared" ref="AN29" si="50">AY29</f>
        <v>#DIV/0!</v>
      </c>
      <c r="AO29" s="535" t="e">
        <f t="shared" ref="AO29" si="51">AZ29</f>
        <v>#DIV/0!</v>
      </c>
      <c r="AP29" s="535" t="e">
        <f t="shared" ref="AP29" si="52">BA29</f>
        <v>#DIV/0!</v>
      </c>
      <c r="AQ29" s="535" t="e">
        <f t="shared" ref="AQ29" si="53">BB29</f>
        <v>#DIV/0!</v>
      </c>
      <c r="AR29" s="535" t="e">
        <f t="shared" ref="AR29" si="54">BC29</f>
        <v>#DIV/0!</v>
      </c>
      <c r="AS29" s="535" t="e">
        <f t="shared" ref="AS29" si="55">BD29</f>
        <v>#DIV/0!</v>
      </c>
      <c r="AT29" s="535" t="e">
        <f t="shared" ref="AT29" si="56">BE29</f>
        <v>#DIV/0!</v>
      </c>
      <c r="AU29" s="535" t="e">
        <f t="shared" ref="AU29" si="57">BF29</f>
        <v>#DIV/0!</v>
      </c>
      <c r="AW29" s="252">
        <f>AW28+90</f>
        <v>820</v>
      </c>
      <c r="AX29" s="252" t="e">
        <f t="shared" si="28"/>
        <v>#DIV/0!</v>
      </c>
      <c r="AY29" s="252" t="e">
        <f t="shared" si="28"/>
        <v>#DIV/0!</v>
      </c>
      <c r="AZ29" s="252" t="e">
        <f t="shared" si="28"/>
        <v>#DIV/0!</v>
      </c>
      <c r="BA29" s="252" t="e">
        <f t="shared" si="28"/>
        <v>#DIV/0!</v>
      </c>
      <c r="BB29" s="252" t="e">
        <f t="shared" si="28"/>
        <v>#DIV/0!</v>
      </c>
      <c r="BC29" s="252" t="e">
        <f t="shared" si="28"/>
        <v>#DIV/0!</v>
      </c>
      <c r="BD29" s="252" t="e">
        <f t="shared" si="28"/>
        <v>#DIV/0!</v>
      </c>
      <c r="BE29" s="252" t="e">
        <f t="shared" si="28"/>
        <v>#DIV/0!</v>
      </c>
      <c r="BF29" s="252" t="e">
        <f t="shared" si="28"/>
        <v>#DIV/0!</v>
      </c>
      <c r="BI29" s="271"/>
      <c r="BJ29" s="271"/>
      <c r="BK29" s="271"/>
      <c r="BL29" s="271"/>
      <c r="BM29" s="271"/>
      <c r="BN29" s="271"/>
      <c r="BO29" s="271"/>
      <c r="BP29" s="271"/>
      <c r="BQ29" s="271"/>
    </row>
    <row r="30" spans="1:69" s="252" customFormat="1" outlineLevel="1">
      <c r="A30" s="252">
        <f t="shared" ca="1" si="31"/>
        <v>20</v>
      </c>
      <c r="B30" s="272" t="s">
        <v>1681</v>
      </c>
      <c r="C30" s="273" t="e">
        <f t="shared" si="15"/>
        <v>#DIV/0!</v>
      </c>
      <c r="D30" s="273" t="e">
        <f t="shared" si="15"/>
        <v>#DIV/0!</v>
      </c>
      <c r="E30" s="273" t="e">
        <f t="shared" si="15"/>
        <v>#DIV/0!</v>
      </c>
      <c r="F30" s="273"/>
      <c r="G30" s="273"/>
      <c r="H30" s="273"/>
      <c r="I30" s="273"/>
      <c r="J30" s="273"/>
      <c r="K30" s="273"/>
      <c r="L30" s="273"/>
      <c r="M30" s="273"/>
      <c r="N30" s="273"/>
      <c r="O30" s="273"/>
      <c r="P30" s="273"/>
      <c r="Q30" s="273"/>
      <c r="R30" s="273"/>
      <c r="S30" s="273"/>
      <c r="T30" s="273"/>
      <c r="U30" s="534" t="e">
        <f t="shared" si="29"/>
        <v>#DIV/0!</v>
      </c>
      <c r="V30" s="534" t="e">
        <f t="shared" si="29"/>
        <v>#DIV/0!</v>
      </c>
      <c r="W30" s="534" t="e">
        <f t="shared" si="29"/>
        <v>#DIV/0!</v>
      </c>
      <c r="X30" s="534"/>
      <c r="Y30" s="534"/>
      <c r="Z30" s="534"/>
      <c r="AA30" s="534"/>
      <c r="AB30" s="534"/>
      <c r="AC30" s="534"/>
      <c r="AD30" s="534"/>
      <c r="AE30" s="534"/>
      <c r="AF30" s="534"/>
      <c r="AG30" s="534"/>
      <c r="AH30" s="534"/>
      <c r="AI30" s="534"/>
      <c r="AJ30" s="534"/>
      <c r="AK30" s="534"/>
      <c r="AL30" s="534"/>
      <c r="AM30" s="535" t="e">
        <f t="shared" si="30"/>
        <v>#DIV/0!</v>
      </c>
      <c r="AN30" s="535" t="e">
        <f t="shared" si="30"/>
        <v>#DIV/0!</v>
      </c>
      <c r="AO30" s="535" t="e">
        <f t="shared" si="30"/>
        <v>#DIV/0!</v>
      </c>
      <c r="AP30" s="535" t="e">
        <f t="shared" si="30"/>
        <v>#DIV/0!</v>
      </c>
      <c r="AQ30" s="535" t="e">
        <f t="shared" si="30"/>
        <v>#DIV/0!</v>
      </c>
      <c r="AR30" s="535" t="e">
        <f t="shared" si="30"/>
        <v>#DIV/0!</v>
      </c>
      <c r="AS30" s="535" t="e">
        <f t="shared" si="30"/>
        <v>#DIV/0!</v>
      </c>
      <c r="AT30" s="535" t="e">
        <f t="shared" si="30"/>
        <v>#DIV/0!</v>
      </c>
      <c r="AU30" s="535" t="e">
        <f t="shared" si="30"/>
        <v>#DIV/0!</v>
      </c>
      <c r="AW30" s="252">
        <f>AW28+135</f>
        <v>865</v>
      </c>
      <c r="AX30" s="252" t="e">
        <f t="shared" si="28"/>
        <v>#DIV/0!</v>
      </c>
      <c r="AY30" s="252" t="e">
        <f t="shared" si="28"/>
        <v>#DIV/0!</v>
      </c>
      <c r="AZ30" s="252" t="e">
        <f t="shared" si="28"/>
        <v>#DIV/0!</v>
      </c>
      <c r="BA30" s="252" t="e">
        <f t="shared" si="28"/>
        <v>#DIV/0!</v>
      </c>
      <c r="BB30" s="252" t="e">
        <f t="shared" si="28"/>
        <v>#DIV/0!</v>
      </c>
      <c r="BC30" s="252" t="e">
        <f t="shared" si="28"/>
        <v>#DIV/0!</v>
      </c>
      <c r="BD30" s="252" t="e">
        <f t="shared" si="28"/>
        <v>#DIV/0!</v>
      </c>
      <c r="BE30" s="252" t="e">
        <f t="shared" si="28"/>
        <v>#DIV/0!</v>
      </c>
      <c r="BF30" s="252" t="e">
        <f t="shared" si="28"/>
        <v>#DIV/0!</v>
      </c>
      <c r="BI30" s="271">
        <v>58</v>
      </c>
      <c r="BJ30" s="271">
        <v>66</v>
      </c>
      <c r="BK30" s="271">
        <v>72</v>
      </c>
      <c r="BL30" s="271">
        <v>62</v>
      </c>
      <c r="BM30" s="271">
        <v>67</v>
      </c>
      <c r="BN30" s="271">
        <v>72</v>
      </c>
      <c r="BO30" s="271">
        <v>58</v>
      </c>
      <c r="BP30" s="271">
        <v>63</v>
      </c>
      <c r="BQ30" s="271">
        <v>68</v>
      </c>
    </row>
    <row r="31" spans="1:69" s="252" customFormat="1" outlineLevel="1" collapsed="1">
      <c r="A31" s="252">
        <f t="shared" ca="1" si="31"/>
        <v>21</v>
      </c>
      <c r="B31" s="272" t="s">
        <v>1688</v>
      </c>
      <c r="C31" s="273" t="e">
        <f t="shared" si="15"/>
        <v>#DIV/0!</v>
      </c>
      <c r="D31" s="273" t="e">
        <f t="shared" si="15"/>
        <v>#DIV/0!</v>
      </c>
      <c r="E31" s="273" t="e">
        <f t="shared" si="15"/>
        <v>#DIV/0!</v>
      </c>
      <c r="F31" s="273"/>
      <c r="G31" s="273"/>
      <c r="H31" s="273"/>
      <c r="I31" s="273"/>
      <c r="J31" s="273"/>
      <c r="K31" s="273"/>
      <c r="L31" s="273"/>
      <c r="M31" s="273"/>
      <c r="N31" s="273"/>
      <c r="O31" s="273"/>
      <c r="P31" s="273"/>
      <c r="Q31" s="273"/>
      <c r="R31" s="273"/>
      <c r="S31" s="273"/>
      <c r="T31" s="273"/>
      <c r="U31" s="534" t="e">
        <f t="shared" si="29"/>
        <v>#DIV/0!</v>
      </c>
      <c r="V31" s="534" t="e">
        <f t="shared" si="29"/>
        <v>#DIV/0!</v>
      </c>
      <c r="W31" s="534" t="e">
        <f t="shared" si="29"/>
        <v>#DIV/0!</v>
      </c>
      <c r="X31" s="534"/>
      <c r="Y31" s="534"/>
      <c r="Z31" s="534"/>
      <c r="AA31" s="534"/>
      <c r="AB31" s="534"/>
      <c r="AC31" s="534"/>
      <c r="AD31" s="534"/>
      <c r="AE31" s="534"/>
      <c r="AF31" s="534"/>
      <c r="AG31" s="534"/>
      <c r="AH31" s="534"/>
      <c r="AI31" s="534"/>
      <c r="AJ31" s="534"/>
      <c r="AK31" s="534"/>
      <c r="AL31" s="534"/>
      <c r="AM31" s="535" t="e">
        <f t="shared" si="30"/>
        <v>#DIV/0!</v>
      </c>
      <c r="AN31" s="535" t="e">
        <f t="shared" si="30"/>
        <v>#DIV/0!</v>
      </c>
      <c r="AO31" s="535" t="e">
        <f t="shared" si="30"/>
        <v>#DIV/0!</v>
      </c>
      <c r="AP31" s="535" t="e">
        <f t="shared" si="30"/>
        <v>#DIV/0!</v>
      </c>
      <c r="AQ31" s="535" t="e">
        <f t="shared" si="30"/>
        <v>#DIV/0!</v>
      </c>
      <c r="AR31" s="535" t="e">
        <f t="shared" si="30"/>
        <v>#DIV/0!</v>
      </c>
      <c r="AS31" s="535" t="e">
        <f t="shared" si="30"/>
        <v>#DIV/0!</v>
      </c>
      <c r="AT31" s="535" t="e">
        <f t="shared" si="30"/>
        <v>#DIV/0!</v>
      </c>
      <c r="AU31" s="535" t="e">
        <f t="shared" si="30"/>
        <v>#DIV/0!</v>
      </c>
      <c r="AW31" s="252">
        <f>AW26+365</f>
        <v>1095</v>
      </c>
      <c r="AX31" s="252" t="e">
        <f t="shared" si="28"/>
        <v>#DIV/0!</v>
      </c>
      <c r="AY31" s="252" t="e">
        <f t="shared" si="28"/>
        <v>#DIV/0!</v>
      </c>
      <c r="AZ31" s="252" t="e">
        <f t="shared" si="28"/>
        <v>#DIV/0!</v>
      </c>
      <c r="BA31" s="252" t="e">
        <f t="shared" si="28"/>
        <v>#DIV/0!</v>
      </c>
      <c r="BB31" s="252" t="e">
        <f t="shared" si="28"/>
        <v>#DIV/0!</v>
      </c>
      <c r="BC31" s="252" t="e">
        <f t="shared" si="28"/>
        <v>#DIV/0!</v>
      </c>
      <c r="BD31" s="252" t="e">
        <f t="shared" si="28"/>
        <v>#DIV/0!</v>
      </c>
      <c r="BE31" s="252" t="e">
        <f t="shared" si="28"/>
        <v>#DIV/0!</v>
      </c>
      <c r="BF31" s="252" t="e">
        <f t="shared" si="28"/>
        <v>#DIV/0!</v>
      </c>
      <c r="BI31" s="271">
        <v>74</v>
      </c>
      <c r="BJ31" s="271">
        <v>82</v>
      </c>
      <c r="BK31" s="271">
        <v>88</v>
      </c>
      <c r="BL31" s="271">
        <v>76</v>
      </c>
      <c r="BM31" s="271">
        <v>81</v>
      </c>
      <c r="BN31" s="271">
        <v>86</v>
      </c>
      <c r="BO31" s="271">
        <v>74</v>
      </c>
      <c r="BP31" s="271">
        <v>79</v>
      </c>
      <c r="BQ31" s="271">
        <v>84</v>
      </c>
    </row>
    <row r="32" spans="1:69" s="252" customFormat="1" outlineLevel="1" collapsed="1">
      <c r="A32" s="252">
        <f t="shared" ca="1" si="31"/>
        <v>22</v>
      </c>
      <c r="B32" s="272" t="s">
        <v>1683</v>
      </c>
      <c r="C32" s="273" t="e">
        <f t="shared" si="15"/>
        <v>#DIV/0!</v>
      </c>
      <c r="D32" s="273" t="e">
        <f t="shared" si="15"/>
        <v>#DIV/0!</v>
      </c>
      <c r="E32" s="273" t="e">
        <f t="shared" si="15"/>
        <v>#DIV/0!</v>
      </c>
      <c r="F32" s="273"/>
      <c r="G32" s="273"/>
      <c r="H32" s="273"/>
      <c r="I32" s="273"/>
      <c r="J32" s="273"/>
      <c r="K32" s="273"/>
      <c r="L32" s="273"/>
      <c r="M32" s="273"/>
      <c r="N32" s="273"/>
      <c r="O32" s="273"/>
      <c r="P32" s="273"/>
      <c r="Q32" s="273"/>
      <c r="R32" s="273"/>
      <c r="S32" s="273"/>
      <c r="T32" s="273"/>
      <c r="U32" s="534" t="e">
        <f t="shared" si="29"/>
        <v>#DIV/0!</v>
      </c>
      <c r="V32" s="534" t="e">
        <f t="shared" si="29"/>
        <v>#DIV/0!</v>
      </c>
      <c r="W32" s="534" t="e">
        <f t="shared" si="29"/>
        <v>#DIV/0!</v>
      </c>
      <c r="X32" s="534"/>
      <c r="Y32" s="534"/>
      <c r="Z32" s="534"/>
      <c r="AA32" s="534"/>
      <c r="AB32" s="534"/>
      <c r="AC32" s="534"/>
      <c r="AD32" s="534"/>
      <c r="AE32" s="534"/>
      <c r="AF32" s="534"/>
      <c r="AG32" s="534"/>
      <c r="AH32" s="534"/>
      <c r="AI32" s="534"/>
      <c r="AJ32" s="534"/>
      <c r="AK32" s="534"/>
      <c r="AL32" s="534"/>
      <c r="AM32" s="535" t="e">
        <f t="shared" si="30"/>
        <v>#DIV/0!</v>
      </c>
      <c r="AN32" s="535" t="e">
        <f t="shared" si="30"/>
        <v>#DIV/0!</v>
      </c>
      <c r="AO32" s="535" t="e">
        <f t="shared" si="30"/>
        <v>#DIV/0!</v>
      </c>
      <c r="AP32" s="535" t="e">
        <f t="shared" si="30"/>
        <v>#DIV/0!</v>
      </c>
      <c r="AQ32" s="535" t="e">
        <f t="shared" si="30"/>
        <v>#DIV/0!</v>
      </c>
      <c r="AR32" s="535" t="e">
        <f t="shared" si="30"/>
        <v>#DIV/0!</v>
      </c>
      <c r="AS32" s="535" t="e">
        <f t="shared" si="30"/>
        <v>#DIV/0!</v>
      </c>
      <c r="AT32" s="535" t="e">
        <f t="shared" si="30"/>
        <v>#DIV/0!</v>
      </c>
      <c r="AU32" s="535" t="e">
        <f t="shared" si="30"/>
        <v>#DIV/0!</v>
      </c>
      <c r="AW32" s="252">
        <f>AW27+365</f>
        <v>1095</v>
      </c>
      <c r="AX32" s="252" t="e">
        <f t="shared" si="28"/>
        <v>#DIV/0!</v>
      </c>
      <c r="AY32" s="252" t="e">
        <f t="shared" si="28"/>
        <v>#DIV/0!</v>
      </c>
      <c r="AZ32" s="252" t="e">
        <f t="shared" si="28"/>
        <v>#DIV/0!</v>
      </c>
      <c r="BA32" s="252" t="e">
        <f t="shared" si="28"/>
        <v>#DIV/0!</v>
      </c>
      <c r="BB32" s="252" t="e">
        <f t="shared" si="28"/>
        <v>#DIV/0!</v>
      </c>
      <c r="BC32" s="252" t="e">
        <f t="shared" si="28"/>
        <v>#DIV/0!</v>
      </c>
      <c r="BD32" s="252" t="e">
        <f t="shared" si="28"/>
        <v>#DIV/0!</v>
      </c>
      <c r="BE32" s="252" t="e">
        <f t="shared" si="28"/>
        <v>#DIV/0!</v>
      </c>
      <c r="BF32" s="252" t="e">
        <f t="shared" si="28"/>
        <v>#DIV/0!</v>
      </c>
      <c r="BI32" s="271">
        <v>83</v>
      </c>
      <c r="BJ32" s="271">
        <v>91</v>
      </c>
      <c r="BK32" s="271">
        <v>97</v>
      </c>
      <c r="BL32" s="271">
        <v>85</v>
      </c>
      <c r="BM32" s="271">
        <v>90</v>
      </c>
      <c r="BN32" s="271">
        <v>95</v>
      </c>
      <c r="BO32" s="271">
        <v>83</v>
      </c>
      <c r="BP32" s="271">
        <v>88</v>
      </c>
      <c r="BQ32" s="271">
        <v>93</v>
      </c>
    </row>
    <row r="33" spans="1:69" s="252" customFormat="1" outlineLevel="1" collapsed="1">
      <c r="A33" s="252">
        <f t="shared" ca="1" si="31"/>
        <v>23</v>
      </c>
      <c r="B33" s="272" t="s">
        <v>1689</v>
      </c>
      <c r="C33" s="274" t="e">
        <f t="shared" si="45"/>
        <v>#DIV/0!</v>
      </c>
      <c r="D33" s="274" t="e">
        <f t="shared" si="45"/>
        <v>#DIV/0!</v>
      </c>
      <c r="E33" s="274" t="e">
        <f t="shared" si="45"/>
        <v>#DIV/0!</v>
      </c>
      <c r="F33" s="274"/>
      <c r="G33" s="274"/>
      <c r="H33" s="274"/>
      <c r="I33" s="274"/>
      <c r="J33" s="274"/>
      <c r="K33" s="274"/>
      <c r="L33" s="274"/>
      <c r="M33" s="274"/>
      <c r="N33" s="274"/>
      <c r="O33" s="274"/>
      <c r="P33" s="274"/>
      <c r="Q33" s="274"/>
      <c r="R33" s="274"/>
      <c r="S33" s="274"/>
      <c r="T33" s="274"/>
      <c r="U33" s="534" t="e">
        <f t="shared" si="29"/>
        <v>#DIV/0!</v>
      </c>
      <c r="V33" s="534" t="e">
        <f t="shared" si="29"/>
        <v>#DIV/0!</v>
      </c>
      <c r="W33" s="534" t="e">
        <f t="shared" si="29"/>
        <v>#DIV/0!</v>
      </c>
      <c r="X33" s="534"/>
      <c r="Y33" s="534"/>
      <c r="Z33" s="534"/>
      <c r="AA33" s="534"/>
      <c r="AB33" s="534"/>
      <c r="AC33" s="534"/>
      <c r="AD33" s="534"/>
      <c r="AE33" s="534"/>
      <c r="AF33" s="534"/>
      <c r="AG33" s="534"/>
      <c r="AH33" s="534"/>
      <c r="AI33" s="534"/>
      <c r="AJ33" s="534"/>
      <c r="AK33" s="534"/>
      <c r="AL33" s="534"/>
      <c r="AM33" s="535" t="e">
        <f t="shared" si="30"/>
        <v>#DIV/0!</v>
      </c>
      <c r="AN33" s="535" t="e">
        <f t="shared" si="30"/>
        <v>#DIV/0!</v>
      </c>
      <c r="AO33" s="535" t="e">
        <f t="shared" si="30"/>
        <v>#DIV/0!</v>
      </c>
      <c r="AP33" s="535" t="e">
        <f t="shared" si="30"/>
        <v>#DIV/0!</v>
      </c>
      <c r="AQ33" s="535" t="e">
        <f t="shared" si="30"/>
        <v>#DIV/0!</v>
      </c>
      <c r="AR33" s="535" t="e">
        <f t="shared" si="30"/>
        <v>#DIV/0!</v>
      </c>
      <c r="AS33" s="535" t="e">
        <f t="shared" si="30"/>
        <v>#DIV/0!</v>
      </c>
      <c r="AT33" s="535" t="e">
        <f t="shared" si="30"/>
        <v>#DIV/0!</v>
      </c>
      <c r="AU33" s="535" t="e">
        <f t="shared" si="30"/>
        <v>#DIV/0!</v>
      </c>
      <c r="AW33" s="252">
        <f>AW28+365</f>
        <v>1095</v>
      </c>
      <c r="AX33" s="252" t="e">
        <f t="shared" si="28"/>
        <v>#DIV/0!</v>
      </c>
      <c r="AY33" s="252" t="e">
        <f t="shared" si="28"/>
        <v>#DIV/0!</v>
      </c>
      <c r="AZ33" s="252" t="e">
        <f t="shared" si="28"/>
        <v>#DIV/0!</v>
      </c>
      <c r="BA33" s="252" t="e">
        <f t="shared" si="28"/>
        <v>#DIV/0!</v>
      </c>
      <c r="BB33" s="252" t="e">
        <f t="shared" si="28"/>
        <v>#DIV/0!</v>
      </c>
      <c r="BC33" s="252" t="e">
        <f t="shared" si="28"/>
        <v>#DIV/0!</v>
      </c>
      <c r="BD33" s="252" t="e">
        <f t="shared" si="28"/>
        <v>#DIV/0!</v>
      </c>
      <c r="BE33" s="252" t="e">
        <f t="shared" si="28"/>
        <v>#DIV/0!</v>
      </c>
      <c r="BF33" s="252" t="e">
        <f t="shared" si="28"/>
        <v>#DIV/0!</v>
      </c>
      <c r="BI33" s="271">
        <v>99</v>
      </c>
      <c r="BJ33" s="271">
        <v>107</v>
      </c>
      <c r="BK33" s="271">
        <v>113</v>
      </c>
      <c r="BL33" s="271">
        <v>101</v>
      </c>
      <c r="BM33" s="271">
        <v>106</v>
      </c>
      <c r="BN33" s="271">
        <v>111</v>
      </c>
      <c r="BO33" s="271">
        <v>99</v>
      </c>
      <c r="BP33" s="271">
        <v>104</v>
      </c>
      <c r="BQ33" s="271">
        <v>109</v>
      </c>
    </row>
    <row r="34" spans="1:69" s="252" customFormat="1" outlineLevel="1">
      <c r="A34" s="252">
        <f t="shared" ca="1" si="31"/>
        <v>24</v>
      </c>
      <c r="B34" s="272" t="s">
        <v>1077</v>
      </c>
      <c r="C34" s="273" t="e">
        <f t="shared" si="15"/>
        <v>#DIV/0!</v>
      </c>
      <c r="D34" s="273" t="e">
        <f t="shared" si="15"/>
        <v>#DIV/0!</v>
      </c>
      <c r="E34" s="273" t="e">
        <f t="shared" si="15"/>
        <v>#DIV/0!</v>
      </c>
      <c r="F34" s="273"/>
      <c r="G34" s="273"/>
      <c r="H34" s="273"/>
      <c r="I34" s="273"/>
      <c r="J34" s="273"/>
      <c r="K34" s="273"/>
      <c r="L34" s="273"/>
      <c r="M34" s="273"/>
      <c r="N34" s="273"/>
      <c r="O34" s="273"/>
      <c r="P34" s="273"/>
      <c r="Q34" s="273"/>
      <c r="R34" s="273"/>
      <c r="S34" s="273"/>
      <c r="T34" s="273"/>
      <c r="U34" s="534" t="e">
        <f t="shared" ref="U34" si="58">C34&amp;":"&amp;C34+1</f>
        <v>#DIV/0!</v>
      </c>
      <c r="V34" s="534" t="e">
        <f t="shared" ref="V34" si="59">D34&amp;":"&amp;D34+1</f>
        <v>#DIV/0!</v>
      </c>
      <c r="W34" s="534" t="e">
        <f t="shared" ref="W34" si="60">E34&amp;":"&amp;E34+1</f>
        <v>#DIV/0!</v>
      </c>
      <c r="X34" s="534"/>
      <c r="Y34" s="534"/>
      <c r="Z34" s="534"/>
      <c r="AA34" s="534"/>
      <c r="AB34" s="534"/>
      <c r="AC34" s="534"/>
      <c r="AD34" s="534"/>
      <c r="AE34" s="534"/>
      <c r="AF34" s="534"/>
      <c r="AG34" s="534"/>
      <c r="AH34" s="534"/>
      <c r="AI34" s="534"/>
      <c r="AJ34" s="534"/>
      <c r="AK34" s="534"/>
      <c r="AL34" s="534"/>
      <c r="AM34" s="535" t="e">
        <f t="shared" ref="AM34" si="61">AX34</f>
        <v>#DIV/0!</v>
      </c>
      <c r="AN34" s="535" t="e">
        <f t="shared" ref="AN34" si="62">AY34</f>
        <v>#DIV/0!</v>
      </c>
      <c r="AO34" s="535" t="e">
        <f t="shared" ref="AO34" si="63">AZ34</f>
        <v>#DIV/0!</v>
      </c>
      <c r="AP34" s="535" t="e">
        <f t="shared" ref="AP34" si="64">BA34</f>
        <v>#DIV/0!</v>
      </c>
      <c r="AQ34" s="535" t="e">
        <f t="shared" ref="AQ34" si="65">BB34</f>
        <v>#DIV/0!</v>
      </c>
      <c r="AR34" s="535" t="e">
        <f t="shared" ref="AR34" si="66">BC34</f>
        <v>#DIV/0!</v>
      </c>
      <c r="AS34" s="535" t="e">
        <f t="shared" ref="AS34" si="67">BD34</f>
        <v>#DIV/0!</v>
      </c>
      <c r="AT34" s="535" t="e">
        <f t="shared" ref="AT34" si="68">BE34</f>
        <v>#DIV/0!</v>
      </c>
      <c r="AU34" s="535" t="e">
        <f t="shared" ref="AU34" si="69">BF34</f>
        <v>#DIV/0!</v>
      </c>
      <c r="AW34" s="252">
        <f>AW33+90</f>
        <v>1185</v>
      </c>
      <c r="AX34" s="252" t="e">
        <f t="shared" si="28"/>
        <v>#DIV/0!</v>
      </c>
      <c r="AY34" s="252" t="e">
        <f t="shared" si="28"/>
        <v>#DIV/0!</v>
      </c>
      <c r="AZ34" s="252" t="e">
        <f t="shared" si="28"/>
        <v>#DIV/0!</v>
      </c>
      <c r="BA34" s="252" t="e">
        <f t="shared" si="28"/>
        <v>#DIV/0!</v>
      </c>
      <c r="BB34" s="252" t="e">
        <f t="shared" si="28"/>
        <v>#DIV/0!</v>
      </c>
      <c r="BC34" s="252" t="e">
        <f t="shared" si="28"/>
        <v>#DIV/0!</v>
      </c>
      <c r="BD34" s="252" t="e">
        <f t="shared" si="28"/>
        <v>#DIV/0!</v>
      </c>
      <c r="BE34" s="252" t="e">
        <f t="shared" si="28"/>
        <v>#DIV/0!</v>
      </c>
      <c r="BF34" s="252" t="e">
        <f t="shared" si="28"/>
        <v>#DIV/0!</v>
      </c>
      <c r="BI34" s="271"/>
      <c r="BJ34" s="271"/>
      <c r="BK34" s="271"/>
      <c r="BL34" s="271"/>
      <c r="BM34" s="271"/>
      <c r="BN34" s="271"/>
      <c r="BO34" s="271"/>
      <c r="BP34" s="271"/>
      <c r="BQ34" s="271"/>
    </row>
    <row r="35" spans="1:69" s="252" customFormat="1" outlineLevel="1">
      <c r="A35" s="252">
        <f t="shared" ca="1" si="31"/>
        <v>25</v>
      </c>
      <c r="B35" s="272" t="s">
        <v>1681</v>
      </c>
      <c r="C35" s="273" t="e">
        <f t="shared" si="15"/>
        <v>#DIV/0!</v>
      </c>
      <c r="D35" s="273" t="e">
        <f t="shared" si="15"/>
        <v>#DIV/0!</v>
      </c>
      <c r="E35" s="273" t="e">
        <f t="shared" si="15"/>
        <v>#DIV/0!</v>
      </c>
      <c r="F35" s="273"/>
      <c r="G35" s="273"/>
      <c r="H35" s="273"/>
      <c r="I35" s="273"/>
      <c r="J35" s="273"/>
      <c r="K35" s="273"/>
      <c r="L35" s="273"/>
      <c r="M35" s="273"/>
      <c r="N35" s="273"/>
      <c r="O35" s="273"/>
      <c r="P35" s="273"/>
      <c r="Q35" s="273"/>
      <c r="R35" s="273"/>
      <c r="S35" s="273"/>
      <c r="T35" s="273"/>
      <c r="U35" s="534" t="e">
        <f t="shared" si="29"/>
        <v>#DIV/0!</v>
      </c>
      <c r="V35" s="534" t="e">
        <f t="shared" si="29"/>
        <v>#DIV/0!</v>
      </c>
      <c r="W35" s="534" t="e">
        <f t="shared" si="29"/>
        <v>#DIV/0!</v>
      </c>
      <c r="X35" s="534"/>
      <c r="Y35" s="534"/>
      <c r="Z35" s="534"/>
      <c r="AA35" s="534"/>
      <c r="AB35" s="534"/>
      <c r="AC35" s="534"/>
      <c r="AD35" s="534"/>
      <c r="AE35" s="534"/>
      <c r="AF35" s="534"/>
      <c r="AG35" s="534"/>
      <c r="AH35" s="534"/>
      <c r="AI35" s="534"/>
      <c r="AJ35" s="534"/>
      <c r="AK35" s="534"/>
      <c r="AL35" s="534"/>
      <c r="AM35" s="535" t="e">
        <f t="shared" si="30"/>
        <v>#DIV/0!</v>
      </c>
      <c r="AN35" s="535" t="e">
        <f t="shared" si="30"/>
        <v>#DIV/0!</v>
      </c>
      <c r="AO35" s="535" t="e">
        <f t="shared" si="30"/>
        <v>#DIV/0!</v>
      </c>
      <c r="AP35" s="535" t="e">
        <f t="shared" si="30"/>
        <v>#DIV/0!</v>
      </c>
      <c r="AQ35" s="535" t="e">
        <f t="shared" si="30"/>
        <v>#DIV/0!</v>
      </c>
      <c r="AR35" s="535" t="e">
        <f t="shared" si="30"/>
        <v>#DIV/0!</v>
      </c>
      <c r="AS35" s="535" t="e">
        <f t="shared" si="30"/>
        <v>#DIV/0!</v>
      </c>
      <c r="AT35" s="535" t="e">
        <f t="shared" si="30"/>
        <v>#DIV/0!</v>
      </c>
      <c r="AU35" s="535" t="e">
        <f t="shared" si="30"/>
        <v>#DIV/0!</v>
      </c>
      <c r="AW35" s="252">
        <f>AW33+135</f>
        <v>1230</v>
      </c>
      <c r="AX35" s="252" t="e">
        <f t="shared" si="28"/>
        <v>#DIV/0!</v>
      </c>
      <c r="AY35" s="252" t="e">
        <f t="shared" si="28"/>
        <v>#DIV/0!</v>
      </c>
      <c r="AZ35" s="252" t="e">
        <f t="shared" si="28"/>
        <v>#DIV/0!</v>
      </c>
      <c r="BA35" s="252" t="e">
        <f t="shared" si="28"/>
        <v>#DIV/0!</v>
      </c>
      <c r="BB35" s="252" t="e">
        <f t="shared" si="28"/>
        <v>#DIV/0!</v>
      </c>
      <c r="BC35" s="252" t="e">
        <f t="shared" si="28"/>
        <v>#DIV/0!</v>
      </c>
      <c r="BD35" s="252" t="e">
        <f t="shared" si="28"/>
        <v>#DIV/0!</v>
      </c>
      <c r="BE35" s="252" t="e">
        <f t="shared" si="28"/>
        <v>#DIV/0!</v>
      </c>
      <c r="BF35" s="252" t="e">
        <f t="shared" si="28"/>
        <v>#DIV/0!</v>
      </c>
      <c r="BI35" s="271">
        <v>58</v>
      </c>
      <c r="BJ35" s="271">
        <v>66</v>
      </c>
      <c r="BK35" s="271">
        <v>72</v>
      </c>
      <c r="BL35" s="271">
        <v>62</v>
      </c>
      <c r="BM35" s="271">
        <v>67</v>
      </c>
      <c r="BN35" s="271">
        <v>72</v>
      </c>
      <c r="BO35" s="271">
        <v>58</v>
      </c>
      <c r="BP35" s="271">
        <v>63</v>
      </c>
      <c r="BQ35" s="271">
        <v>68</v>
      </c>
    </row>
    <row r="36" spans="1:69" s="252" customFormat="1" outlineLevel="1" collapsed="1">
      <c r="A36" s="252">
        <f t="shared" ca="1" si="31"/>
        <v>26</v>
      </c>
      <c r="B36" s="272" t="s">
        <v>1690</v>
      </c>
      <c r="C36" s="273" t="e">
        <f t="shared" si="15"/>
        <v>#DIV/0!</v>
      </c>
      <c r="D36" s="273" t="e">
        <f t="shared" si="15"/>
        <v>#DIV/0!</v>
      </c>
      <c r="E36" s="273" t="e">
        <f t="shared" si="15"/>
        <v>#DIV/0!</v>
      </c>
      <c r="F36" s="273"/>
      <c r="G36" s="273"/>
      <c r="H36" s="273"/>
      <c r="I36" s="273"/>
      <c r="J36" s="273"/>
      <c r="K36" s="273"/>
      <c r="L36" s="273"/>
      <c r="M36" s="273"/>
      <c r="N36" s="273"/>
      <c r="O36" s="273"/>
      <c r="P36" s="273"/>
      <c r="Q36" s="273"/>
      <c r="R36" s="273"/>
      <c r="S36" s="273"/>
      <c r="T36" s="273"/>
      <c r="U36" s="534" t="e">
        <f t="shared" si="29"/>
        <v>#DIV/0!</v>
      </c>
      <c r="V36" s="534" t="e">
        <f t="shared" si="29"/>
        <v>#DIV/0!</v>
      </c>
      <c r="W36" s="534" t="e">
        <f t="shared" si="29"/>
        <v>#DIV/0!</v>
      </c>
      <c r="X36" s="534"/>
      <c r="Y36" s="534"/>
      <c r="Z36" s="534"/>
      <c r="AA36" s="534"/>
      <c r="AB36" s="534"/>
      <c r="AC36" s="534"/>
      <c r="AD36" s="534"/>
      <c r="AE36" s="534"/>
      <c r="AF36" s="534"/>
      <c r="AG36" s="534"/>
      <c r="AH36" s="534"/>
      <c r="AI36" s="534"/>
      <c r="AJ36" s="534"/>
      <c r="AK36" s="534"/>
      <c r="AL36" s="534"/>
      <c r="AM36" s="535" t="e">
        <f t="shared" si="30"/>
        <v>#DIV/0!</v>
      </c>
      <c r="AN36" s="535" t="e">
        <f t="shared" si="30"/>
        <v>#DIV/0!</v>
      </c>
      <c r="AO36" s="535" t="e">
        <f t="shared" si="30"/>
        <v>#DIV/0!</v>
      </c>
      <c r="AP36" s="535" t="e">
        <f t="shared" si="30"/>
        <v>#DIV/0!</v>
      </c>
      <c r="AQ36" s="535" t="e">
        <f t="shared" si="30"/>
        <v>#DIV/0!</v>
      </c>
      <c r="AR36" s="535" t="e">
        <f t="shared" si="30"/>
        <v>#DIV/0!</v>
      </c>
      <c r="AS36" s="535" t="e">
        <f t="shared" si="30"/>
        <v>#DIV/0!</v>
      </c>
      <c r="AT36" s="535" t="e">
        <f t="shared" si="30"/>
        <v>#DIV/0!</v>
      </c>
      <c r="AU36" s="535" t="e">
        <f t="shared" si="30"/>
        <v>#DIV/0!</v>
      </c>
      <c r="AW36" s="252">
        <f>AW31+365</f>
        <v>1460</v>
      </c>
      <c r="AX36" s="252" t="e">
        <f t="shared" si="28"/>
        <v>#DIV/0!</v>
      </c>
      <c r="AY36" s="252" t="e">
        <f t="shared" si="28"/>
        <v>#DIV/0!</v>
      </c>
      <c r="AZ36" s="252" t="e">
        <f t="shared" si="28"/>
        <v>#DIV/0!</v>
      </c>
      <c r="BA36" s="252" t="e">
        <f t="shared" si="28"/>
        <v>#DIV/0!</v>
      </c>
      <c r="BB36" s="252" t="e">
        <f t="shared" si="28"/>
        <v>#DIV/0!</v>
      </c>
      <c r="BC36" s="252" t="e">
        <f t="shared" si="28"/>
        <v>#DIV/0!</v>
      </c>
      <c r="BD36" s="252" t="e">
        <f t="shared" si="28"/>
        <v>#DIV/0!</v>
      </c>
      <c r="BE36" s="252" t="e">
        <f t="shared" si="28"/>
        <v>#DIV/0!</v>
      </c>
      <c r="BF36" s="252" t="e">
        <f t="shared" si="28"/>
        <v>#DIV/0!</v>
      </c>
      <c r="BI36" s="271">
        <v>74</v>
      </c>
      <c r="BJ36" s="271">
        <v>82</v>
      </c>
      <c r="BK36" s="271">
        <v>88</v>
      </c>
      <c r="BL36" s="271">
        <v>76</v>
      </c>
      <c r="BM36" s="271">
        <v>81</v>
      </c>
      <c r="BN36" s="271">
        <v>86</v>
      </c>
      <c r="BO36" s="271">
        <v>74</v>
      </c>
      <c r="BP36" s="271">
        <v>79</v>
      </c>
      <c r="BQ36" s="271">
        <v>84</v>
      </c>
    </row>
    <row r="37" spans="1:69" s="252" customFormat="1" outlineLevel="1" collapsed="1">
      <c r="A37" s="252">
        <f t="shared" ca="1" si="31"/>
        <v>27</v>
      </c>
      <c r="B37" s="272" t="s">
        <v>1683</v>
      </c>
      <c r="C37" s="273" t="e">
        <f t="shared" si="15"/>
        <v>#DIV/0!</v>
      </c>
      <c r="D37" s="273" t="e">
        <f t="shared" si="15"/>
        <v>#DIV/0!</v>
      </c>
      <c r="E37" s="273" t="e">
        <f t="shared" si="15"/>
        <v>#DIV/0!</v>
      </c>
      <c r="F37" s="273"/>
      <c r="G37" s="273"/>
      <c r="H37" s="273"/>
      <c r="I37" s="273"/>
      <c r="J37" s="273"/>
      <c r="K37" s="273"/>
      <c r="L37" s="273"/>
      <c r="M37" s="273"/>
      <c r="N37" s="273"/>
      <c r="O37" s="273"/>
      <c r="P37" s="273"/>
      <c r="Q37" s="273"/>
      <c r="R37" s="273"/>
      <c r="S37" s="273"/>
      <c r="T37" s="273"/>
      <c r="U37" s="534" t="e">
        <f t="shared" si="29"/>
        <v>#DIV/0!</v>
      </c>
      <c r="V37" s="534" t="e">
        <f t="shared" si="29"/>
        <v>#DIV/0!</v>
      </c>
      <c r="W37" s="534" t="e">
        <f t="shared" si="29"/>
        <v>#DIV/0!</v>
      </c>
      <c r="X37" s="534"/>
      <c r="Y37" s="534"/>
      <c r="Z37" s="534"/>
      <c r="AA37" s="534"/>
      <c r="AB37" s="534"/>
      <c r="AC37" s="534"/>
      <c r="AD37" s="534"/>
      <c r="AE37" s="534"/>
      <c r="AF37" s="534"/>
      <c r="AG37" s="534"/>
      <c r="AH37" s="534"/>
      <c r="AI37" s="534"/>
      <c r="AJ37" s="534"/>
      <c r="AK37" s="534"/>
      <c r="AL37" s="534"/>
      <c r="AM37" s="535" t="e">
        <f t="shared" si="30"/>
        <v>#DIV/0!</v>
      </c>
      <c r="AN37" s="535" t="e">
        <f t="shared" si="30"/>
        <v>#DIV/0!</v>
      </c>
      <c r="AO37" s="535" t="e">
        <f t="shared" si="30"/>
        <v>#DIV/0!</v>
      </c>
      <c r="AP37" s="535" t="e">
        <f t="shared" si="30"/>
        <v>#DIV/0!</v>
      </c>
      <c r="AQ37" s="535" t="e">
        <f t="shared" si="30"/>
        <v>#DIV/0!</v>
      </c>
      <c r="AR37" s="535" t="e">
        <f t="shared" si="30"/>
        <v>#DIV/0!</v>
      </c>
      <c r="AS37" s="535" t="e">
        <f t="shared" si="30"/>
        <v>#DIV/0!</v>
      </c>
      <c r="AT37" s="535" t="e">
        <f t="shared" si="30"/>
        <v>#DIV/0!</v>
      </c>
      <c r="AU37" s="535" t="e">
        <f t="shared" si="30"/>
        <v>#DIV/0!</v>
      </c>
      <c r="AW37" s="252">
        <f>AW32+365</f>
        <v>1460</v>
      </c>
      <c r="AX37" s="252" t="e">
        <f t="shared" si="28"/>
        <v>#DIV/0!</v>
      </c>
      <c r="AY37" s="252" t="e">
        <f t="shared" si="28"/>
        <v>#DIV/0!</v>
      </c>
      <c r="AZ37" s="252" t="e">
        <f t="shared" si="28"/>
        <v>#DIV/0!</v>
      </c>
      <c r="BA37" s="252" t="e">
        <f t="shared" si="28"/>
        <v>#DIV/0!</v>
      </c>
      <c r="BB37" s="252" t="e">
        <f t="shared" si="28"/>
        <v>#DIV/0!</v>
      </c>
      <c r="BC37" s="252" t="e">
        <f t="shared" si="28"/>
        <v>#DIV/0!</v>
      </c>
      <c r="BD37" s="252" t="e">
        <f t="shared" si="28"/>
        <v>#DIV/0!</v>
      </c>
      <c r="BE37" s="252" t="e">
        <f t="shared" si="28"/>
        <v>#DIV/0!</v>
      </c>
      <c r="BF37" s="252" t="e">
        <f t="shared" si="28"/>
        <v>#DIV/0!</v>
      </c>
      <c r="BI37" s="271">
        <v>83</v>
      </c>
      <c r="BJ37" s="271">
        <v>91</v>
      </c>
      <c r="BK37" s="271">
        <v>97</v>
      </c>
      <c r="BL37" s="271">
        <v>85</v>
      </c>
      <c r="BM37" s="271">
        <v>90</v>
      </c>
      <c r="BN37" s="271">
        <v>95</v>
      </c>
      <c r="BO37" s="271">
        <v>83</v>
      </c>
      <c r="BP37" s="271">
        <v>88</v>
      </c>
      <c r="BQ37" s="271">
        <v>93</v>
      </c>
    </row>
    <row r="38" spans="1:69" s="252" customFormat="1" outlineLevel="1" collapsed="1">
      <c r="A38" s="252">
        <f t="shared" ca="1" si="31"/>
        <v>28</v>
      </c>
      <c r="B38" s="272" t="s">
        <v>1691</v>
      </c>
      <c r="C38" s="274" t="e">
        <f t="shared" si="45"/>
        <v>#DIV/0!</v>
      </c>
      <c r="D38" s="274" t="e">
        <f t="shared" si="45"/>
        <v>#DIV/0!</v>
      </c>
      <c r="E38" s="274" t="e">
        <f t="shared" si="45"/>
        <v>#DIV/0!</v>
      </c>
      <c r="F38" s="274"/>
      <c r="G38" s="274"/>
      <c r="H38" s="274"/>
      <c r="I38" s="274"/>
      <c r="J38" s="274"/>
      <c r="K38" s="274"/>
      <c r="L38" s="274"/>
      <c r="M38" s="274"/>
      <c r="N38" s="274"/>
      <c r="O38" s="274"/>
      <c r="P38" s="274"/>
      <c r="Q38" s="274"/>
      <c r="R38" s="274"/>
      <c r="S38" s="274"/>
      <c r="T38" s="274"/>
      <c r="U38" s="534" t="e">
        <f t="shared" si="29"/>
        <v>#DIV/0!</v>
      </c>
      <c r="V38" s="534" t="e">
        <f t="shared" si="29"/>
        <v>#DIV/0!</v>
      </c>
      <c r="W38" s="534" t="e">
        <f t="shared" si="29"/>
        <v>#DIV/0!</v>
      </c>
      <c r="X38" s="534"/>
      <c r="Y38" s="534"/>
      <c r="Z38" s="534"/>
      <c r="AA38" s="534"/>
      <c r="AB38" s="534"/>
      <c r="AC38" s="534"/>
      <c r="AD38" s="534"/>
      <c r="AE38" s="534"/>
      <c r="AF38" s="534"/>
      <c r="AG38" s="534"/>
      <c r="AH38" s="534"/>
      <c r="AI38" s="534"/>
      <c r="AJ38" s="534"/>
      <c r="AK38" s="534"/>
      <c r="AL38" s="534"/>
      <c r="AM38" s="535" t="e">
        <f t="shared" si="30"/>
        <v>#DIV/0!</v>
      </c>
      <c r="AN38" s="535" t="e">
        <f t="shared" si="30"/>
        <v>#DIV/0!</v>
      </c>
      <c r="AO38" s="535" t="e">
        <f t="shared" si="30"/>
        <v>#DIV/0!</v>
      </c>
      <c r="AP38" s="535" t="e">
        <f t="shared" si="30"/>
        <v>#DIV/0!</v>
      </c>
      <c r="AQ38" s="535" t="e">
        <f t="shared" si="30"/>
        <v>#DIV/0!</v>
      </c>
      <c r="AR38" s="535" t="e">
        <f t="shared" si="30"/>
        <v>#DIV/0!</v>
      </c>
      <c r="AS38" s="535" t="e">
        <f t="shared" si="30"/>
        <v>#DIV/0!</v>
      </c>
      <c r="AT38" s="535" t="e">
        <f t="shared" si="30"/>
        <v>#DIV/0!</v>
      </c>
      <c r="AU38" s="535" t="e">
        <f t="shared" si="30"/>
        <v>#DIV/0!</v>
      </c>
      <c r="AW38" s="252">
        <f>AW33+365</f>
        <v>1460</v>
      </c>
      <c r="AX38" s="252" t="e">
        <f t="shared" si="28"/>
        <v>#DIV/0!</v>
      </c>
      <c r="AY38" s="252" t="e">
        <f t="shared" si="28"/>
        <v>#DIV/0!</v>
      </c>
      <c r="AZ38" s="252" t="e">
        <f t="shared" si="28"/>
        <v>#DIV/0!</v>
      </c>
      <c r="BA38" s="252" t="e">
        <f t="shared" si="28"/>
        <v>#DIV/0!</v>
      </c>
      <c r="BB38" s="252" t="e">
        <f t="shared" si="28"/>
        <v>#DIV/0!</v>
      </c>
      <c r="BC38" s="252" t="e">
        <f t="shared" si="28"/>
        <v>#DIV/0!</v>
      </c>
      <c r="BD38" s="252" t="e">
        <f t="shared" si="28"/>
        <v>#DIV/0!</v>
      </c>
      <c r="BE38" s="252" t="e">
        <f t="shared" si="28"/>
        <v>#DIV/0!</v>
      </c>
      <c r="BF38" s="252" t="e">
        <f t="shared" si="28"/>
        <v>#DIV/0!</v>
      </c>
      <c r="BI38" s="271">
        <v>99</v>
      </c>
      <c r="BJ38" s="271">
        <v>107</v>
      </c>
      <c r="BK38" s="271">
        <v>113</v>
      </c>
      <c r="BL38" s="271">
        <v>101</v>
      </c>
      <c r="BM38" s="271">
        <v>106</v>
      </c>
      <c r="BN38" s="271">
        <v>111</v>
      </c>
      <c r="BO38" s="271">
        <v>99</v>
      </c>
      <c r="BP38" s="271">
        <v>104</v>
      </c>
      <c r="BQ38" s="271">
        <v>109</v>
      </c>
    </row>
    <row r="39" spans="1:69" s="252" customFormat="1" outlineLevel="1">
      <c r="A39" s="252">
        <f t="shared" ca="1" si="31"/>
        <v>29</v>
      </c>
      <c r="B39" s="272" t="s">
        <v>1077</v>
      </c>
      <c r="C39" s="273" t="e">
        <f t="shared" ref="C39:E42" si="70">INDEX($AM39:$AU39,1,C$8+(d.Region-1)*3)+INDEX(i.AgeJ,C$10,1)/7</f>
        <v>#DIV/0!</v>
      </c>
      <c r="D39" s="273" t="e">
        <f t="shared" si="70"/>
        <v>#DIV/0!</v>
      </c>
      <c r="E39" s="273" t="e">
        <f t="shared" si="70"/>
        <v>#DIV/0!</v>
      </c>
      <c r="F39" s="273"/>
      <c r="G39" s="273"/>
      <c r="H39" s="273"/>
      <c r="I39" s="273"/>
      <c r="J39" s="273"/>
      <c r="K39" s="273"/>
      <c r="L39" s="273"/>
      <c r="M39" s="273"/>
      <c r="N39" s="273"/>
      <c r="O39" s="273"/>
      <c r="P39" s="273"/>
      <c r="Q39" s="273"/>
      <c r="R39" s="273"/>
      <c r="S39" s="273"/>
      <c r="T39" s="273"/>
      <c r="U39" s="534" t="e">
        <f t="shared" ref="U39" si="71">C39&amp;":"&amp;C39+1</f>
        <v>#DIV/0!</v>
      </c>
      <c r="V39" s="534" t="e">
        <f t="shared" ref="V39" si="72">D39&amp;":"&amp;D39+1</f>
        <v>#DIV/0!</v>
      </c>
      <c r="W39" s="534" t="e">
        <f t="shared" ref="W39" si="73">E39&amp;":"&amp;E39+1</f>
        <v>#DIV/0!</v>
      </c>
      <c r="X39" s="534"/>
      <c r="Y39" s="534"/>
      <c r="Z39" s="534"/>
      <c r="AA39" s="534"/>
      <c r="AB39" s="534"/>
      <c r="AC39" s="534"/>
      <c r="AD39" s="534"/>
      <c r="AE39" s="534"/>
      <c r="AF39" s="534"/>
      <c r="AG39" s="534"/>
      <c r="AH39" s="534"/>
      <c r="AI39" s="534"/>
      <c r="AJ39" s="534"/>
      <c r="AK39" s="534"/>
      <c r="AL39" s="534"/>
      <c r="AM39" s="535" t="e">
        <f t="shared" ref="AM39" si="74">AX39</f>
        <v>#DIV/0!</v>
      </c>
      <c r="AN39" s="535" t="e">
        <f t="shared" ref="AN39" si="75">AY39</f>
        <v>#DIV/0!</v>
      </c>
      <c r="AO39" s="535" t="e">
        <f t="shared" ref="AO39" si="76">AZ39</f>
        <v>#DIV/0!</v>
      </c>
      <c r="AP39" s="535" t="e">
        <f t="shared" ref="AP39" si="77">BA39</f>
        <v>#DIV/0!</v>
      </c>
      <c r="AQ39" s="535" t="e">
        <f t="shared" ref="AQ39" si="78">BB39</f>
        <v>#DIV/0!</v>
      </c>
      <c r="AR39" s="535" t="e">
        <f t="shared" ref="AR39" si="79">BC39</f>
        <v>#DIV/0!</v>
      </c>
      <c r="AS39" s="535" t="e">
        <f t="shared" ref="AS39" si="80">BD39</f>
        <v>#DIV/0!</v>
      </c>
      <c r="AT39" s="535" t="e">
        <f t="shared" ref="AT39" si="81">BE39</f>
        <v>#DIV/0!</v>
      </c>
      <c r="AU39" s="535" t="e">
        <f t="shared" ref="AU39" si="82">BF39</f>
        <v>#DIV/0!</v>
      </c>
      <c r="AW39" s="252">
        <f>AW38+90</f>
        <v>1550</v>
      </c>
      <c r="AX39" s="252" t="e">
        <f t="shared" ref="AX39:BF43" si="83">ROUND((AX$10+$AW39-$AX$8)/$AX$9,0)</f>
        <v>#DIV/0!</v>
      </c>
      <c r="AY39" s="252" t="e">
        <f t="shared" si="83"/>
        <v>#DIV/0!</v>
      </c>
      <c r="AZ39" s="252" t="e">
        <f t="shared" si="83"/>
        <v>#DIV/0!</v>
      </c>
      <c r="BA39" s="252" t="e">
        <f t="shared" si="83"/>
        <v>#DIV/0!</v>
      </c>
      <c r="BB39" s="252" t="e">
        <f t="shared" si="83"/>
        <v>#DIV/0!</v>
      </c>
      <c r="BC39" s="252" t="e">
        <f t="shared" si="83"/>
        <v>#DIV/0!</v>
      </c>
      <c r="BD39" s="252" t="e">
        <f t="shared" si="83"/>
        <v>#DIV/0!</v>
      </c>
      <c r="BE39" s="252" t="e">
        <f t="shared" si="83"/>
        <v>#DIV/0!</v>
      </c>
      <c r="BF39" s="252" t="e">
        <f t="shared" si="83"/>
        <v>#DIV/0!</v>
      </c>
      <c r="BI39" s="271"/>
      <c r="BJ39" s="271"/>
      <c r="BK39" s="271"/>
      <c r="BL39" s="271"/>
      <c r="BM39" s="271"/>
      <c r="BN39" s="271"/>
      <c r="BO39" s="271"/>
      <c r="BP39" s="271"/>
      <c r="BQ39" s="271"/>
    </row>
    <row r="40" spans="1:69" s="252" customFormat="1" outlineLevel="1">
      <c r="A40" s="252">
        <f t="shared" ca="1" si="31"/>
        <v>30</v>
      </c>
      <c r="B40" s="272" t="s">
        <v>1681</v>
      </c>
      <c r="C40" s="273" t="e">
        <f t="shared" si="70"/>
        <v>#DIV/0!</v>
      </c>
      <c r="D40" s="273" t="e">
        <f t="shared" si="70"/>
        <v>#DIV/0!</v>
      </c>
      <c r="E40" s="273" t="e">
        <f t="shared" si="70"/>
        <v>#DIV/0!</v>
      </c>
      <c r="F40" s="273"/>
      <c r="G40" s="273"/>
      <c r="H40" s="273"/>
      <c r="I40" s="273"/>
      <c r="J40" s="273"/>
      <c r="K40" s="273"/>
      <c r="L40" s="273"/>
      <c r="M40" s="273"/>
      <c r="N40" s="273"/>
      <c r="O40" s="273"/>
      <c r="P40" s="273"/>
      <c r="Q40" s="273"/>
      <c r="R40" s="273"/>
      <c r="S40" s="273"/>
      <c r="T40" s="273"/>
      <c r="U40" s="534" t="e">
        <f t="shared" ref="U40:W43" si="84">C40&amp;":"&amp;C40+1</f>
        <v>#DIV/0!</v>
      </c>
      <c r="V40" s="534" t="e">
        <f t="shared" si="84"/>
        <v>#DIV/0!</v>
      </c>
      <c r="W40" s="534" t="e">
        <f t="shared" si="84"/>
        <v>#DIV/0!</v>
      </c>
      <c r="X40" s="534"/>
      <c r="Y40" s="534"/>
      <c r="Z40" s="534"/>
      <c r="AA40" s="534"/>
      <c r="AB40" s="534"/>
      <c r="AC40" s="534"/>
      <c r="AD40" s="534"/>
      <c r="AE40" s="534"/>
      <c r="AF40" s="534"/>
      <c r="AG40" s="534"/>
      <c r="AH40" s="534"/>
      <c r="AI40" s="534"/>
      <c r="AJ40" s="534"/>
      <c r="AK40" s="534"/>
      <c r="AL40" s="534"/>
      <c r="AM40" s="535" t="e">
        <f t="shared" ref="AM40:AU43" si="85">AX40</f>
        <v>#DIV/0!</v>
      </c>
      <c r="AN40" s="535" t="e">
        <f t="shared" si="85"/>
        <v>#DIV/0!</v>
      </c>
      <c r="AO40" s="535" t="e">
        <f t="shared" si="85"/>
        <v>#DIV/0!</v>
      </c>
      <c r="AP40" s="535" t="e">
        <f t="shared" si="85"/>
        <v>#DIV/0!</v>
      </c>
      <c r="AQ40" s="535" t="e">
        <f t="shared" si="85"/>
        <v>#DIV/0!</v>
      </c>
      <c r="AR40" s="535" t="e">
        <f t="shared" si="85"/>
        <v>#DIV/0!</v>
      </c>
      <c r="AS40" s="535" t="e">
        <f t="shared" si="85"/>
        <v>#DIV/0!</v>
      </c>
      <c r="AT40" s="535" t="e">
        <f t="shared" si="85"/>
        <v>#DIV/0!</v>
      </c>
      <c r="AU40" s="535" t="e">
        <f t="shared" si="85"/>
        <v>#DIV/0!</v>
      </c>
      <c r="AW40" s="252">
        <f>AW38+135</f>
        <v>1595</v>
      </c>
      <c r="AX40" s="252" t="e">
        <f t="shared" si="83"/>
        <v>#DIV/0!</v>
      </c>
      <c r="AY40" s="252" t="e">
        <f t="shared" si="83"/>
        <v>#DIV/0!</v>
      </c>
      <c r="AZ40" s="252" t="e">
        <f t="shared" si="83"/>
        <v>#DIV/0!</v>
      </c>
      <c r="BA40" s="252" t="e">
        <f t="shared" si="83"/>
        <v>#DIV/0!</v>
      </c>
      <c r="BB40" s="252" t="e">
        <f t="shared" si="83"/>
        <v>#DIV/0!</v>
      </c>
      <c r="BC40" s="252" t="e">
        <f t="shared" si="83"/>
        <v>#DIV/0!</v>
      </c>
      <c r="BD40" s="252" t="e">
        <f t="shared" si="83"/>
        <v>#DIV/0!</v>
      </c>
      <c r="BE40" s="252" t="e">
        <f t="shared" si="83"/>
        <v>#DIV/0!</v>
      </c>
      <c r="BF40" s="252" t="e">
        <f t="shared" si="83"/>
        <v>#DIV/0!</v>
      </c>
      <c r="BI40" s="271">
        <v>58</v>
      </c>
      <c r="BJ40" s="271">
        <v>66</v>
      </c>
      <c r="BK40" s="271">
        <v>72</v>
      </c>
      <c r="BL40" s="271">
        <v>62</v>
      </c>
      <c r="BM40" s="271">
        <v>67</v>
      </c>
      <c r="BN40" s="271">
        <v>72</v>
      </c>
      <c r="BO40" s="271">
        <v>58</v>
      </c>
      <c r="BP40" s="271">
        <v>63</v>
      </c>
      <c r="BQ40" s="271">
        <v>68</v>
      </c>
    </row>
    <row r="41" spans="1:69" s="252" customFormat="1" outlineLevel="1" collapsed="1">
      <c r="A41" s="252">
        <f t="shared" ca="1" si="31"/>
        <v>31</v>
      </c>
      <c r="B41" s="272" t="s">
        <v>1692</v>
      </c>
      <c r="C41" s="273" t="e">
        <f t="shared" si="70"/>
        <v>#DIV/0!</v>
      </c>
      <c r="D41" s="273" t="e">
        <f t="shared" si="70"/>
        <v>#DIV/0!</v>
      </c>
      <c r="E41" s="273" t="e">
        <f t="shared" si="70"/>
        <v>#DIV/0!</v>
      </c>
      <c r="F41" s="273"/>
      <c r="G41" s="273"/>
      <c r="H41" s="273"/>
      <c r="I41" s="273"/>
      <c r="J41" s="273"/>
      <c r="K41" s="273"/>
      <c r="L41" s="273"/>
      <c r="M41" s="273"/>
      <c r="N41" s="273"/>
      <c r="O41" s="273"/>
      <c r="P41" s="273"/>
      <c r="Q41" s="273"/>
      <c r="R41" s="273"/>
      <c r="S41" s="273"/>
      <c r="T41" s="273"/>
      <c r="U41" s="534" t="e">
        <f t="shared" si="84"/>
        <v>#DIV/0!</v>
      </c>
      <c r="V41" s="534" t="e">
        <f t="shared" si="84"/>
        <v>#DIV/0!</v>
      </c>
      <c r="W41" s="534" t="e">
        <f t="shared" si="84"/>
        <v>#DIV/0!</v>
      </c>
      <c r="X41" s="534"/>
      <c r="Y41" s="534"/>
      <c r="Z41" s="534"/>
      <c r="AA41" s="534"/>
      <c r="AB41" s="534"/>
      <c r="AC41" s="534"/>
      <c r="AD41" s="534"/>
      <c r="AE41" s="534"/>
      <c r="AF41" s="534"/>
      <c r="AG41" s="534"/>
      <c r="AH41" s="534"/>
      <c r="AI41" s="534"/>
      <c r="AJ41" s="534"/>
      <c r="AK41" s="534"/>
      <c r="AL41" s="534"/>
      <c r="AM41" s="535" t="e">
        <f t="shared" si="85"/>
        <v>#DIV/0!</v>
      </c>
      <c r="AN41" s="535" t="e">
        <f t="shared" si="85"/>
        <v>#DIV/0!</v>
      </c>
      <c r="AO41" s="535" t="e">
        <f t="shared" si="85"/>
        <v>#DIV/0!</v>
      </c>
      <c r="AP41" s="535" t="e">
        <f t="shared" si="85"/>
        <v>#DIV/0!</v>
      </c>
      <c r="AQ41" s="535" t="e">
        <f t="shared" si="85"/>
        <v>#DIV/0!</v>
      </c>
      <c r="AR41" s="535" t="e">
        <f t="shared" si="85"/>
        <v>#DIV/0!</v>
      </c>
      <c r="AS41" s="535" t="e">
        <f t="shared" si="85"/>
        <v>#DIV/0!</v>
      </c>
      <c r="AT41" s="535" t="e">
        <f t="shared" si="85"/>
        <v>#DIV/0!</v>
      </c>
      <c r="AU41" s="535" t="e">
        <f t="shared" si="85"/>
        <v>#DIV/0!</v>
      </c>
      <c r="AW41" s="252">
        <f>AW36+365</f>
        <v>1825</v>
      </c>
      <c r="AX41" s="252" t="e">
        <f t="shared" si="83"/>
        <v>#DIV/0!</v>
      </c>
      <c r="AY41" s="252" t="e">
        <f t="shared" si="83"/>
        <v>#DIV/0!</v>
      </c>
      <c r="AZ41" s="252" t="e">
        <f t="shared" si="83"/>
        <v>#DIV/0!</v>
      </c>
      <c r="BA41" s="252" t="e">
        <f t="shared" si="83"/>
        <v>#DIV/0!</v>
      </c>
      <c r="BB41" s="252" t="e">
        <f t="shared" si="83"/>
        <v>#DIV/0!</v>
      </c>
      <c r="BC41" s="252" t="e">
        <f t="shared" si="83"/>
        <v>#DIV/0!</v>
      </c>
      <c r="BD41" s="252" t="e">
        <f t="shared" si="83"/>
        <v>#DIV/0!</v>
      </c>
      <c r="BE41" s="252" t="e">
        <f t="shared" si="83"/>
        <v>#DIV/0!</v>
      </c>
      <c r="BF41" s="252" t="e">
        <f t="shared" si="83"/>
        <v>#DIV/0!</v>
      </c>
      <c r="BI41" s="271">
        <v>74</v>
      </c>
      <c r="BJ41" s="271">
        <v>82</v>
      </c>
      <c r="BK41" s="271">
        <v>88</v>
      </c>
      <c r="BL41" s="271">
        <v>76</v>
      </c>
      <c r="BM41" s="271">
        <v>81</v>
      </c>
      <c r="BN41" s="271">
        <v>86</v>
      </c>
      <c r="BO41" s="271">
        <v>74</v>
      </c>
      <c r="BP41" s="271">
        <v>79</v>
      </c>
      <c r="BQ41" s="271">
        <v>84</v>
      </c>
    </row>
    <row r="42" spans="1:69" s="252" customFormat="1" outlineLevel="1" collapsed="1">
      <c r="A42" s="252">
        <f t="shared" ca="1" si="31"/>
        <v>32</v>
      </c>
      <c r="B42" s="272" t="s">
        <v>1683</v>
      </c>
      <c r="C42" s="273" t="e">
        <f t="shared" si="70"/>
        <v>#DIV/0!</v>
      </c>
      <c r="D42" s="273" t="e">
        <f t="shared" si="70"/>
        <v>#DIV/0!</v>
      </c>
      <c r="E42" s="273" t="e">
        <f t="shared" si="70"/>
        <v>#DIV/0!</v>
      </c>
      <c r="F42" s="273"/>
      <c r="G42" s="273"/>
      <c r="H42" s="273"/>
      <c r="I42" s="273"/>
      <c r="J42" s="273"/>
      <c r="K42" s="273"/>
      <c r="L42" s="273"/>
      <c r="M42" s="273"/>
      <c r="N42" s="273"/>
      <c r="O42" s="273"/>
      <c r="P42" s="273"/>
      <c r="Q42" s="273"/>
      <c r="R42" s="273"/>
      <c r="S42" s="273"/>
      <c r="T42" s="273"/>
      <c r="U42" s="534" t="e">
        <f t="shared" si="84"/>
        <v>#DIV/0!</v>
      </c>
      <c r="V42" s="534" t="e">
        <f t="shared" si="84"/>
        <v>#DIV/0!</v>
      </c>
      <c r="W42" s="534" t="e">
        <f t="shared" si="84"/>
        <v>#DIV/0!</v>
      </c>
      <c r="X42" s="534"/>
      <c r="Y42" s="534"/>
      <c r="Z42" s="534"/>
      <c r="AA42" s="534"/>
      <c r="AB42" s="534"/>
      <c r="AC42" s="534"/>
      <c r="AD42" s="534"/>
      <c r="AE42" s="534"/>
      <c r="AF42" s="534"/>
      <c r="AG42" s="534"/>
      <c r="AH42" s="534"/>
      <c r="AI42" s="534"/>
      <c r="AJ42" s="534"/>
      <c r="AK42" s="534"/>
      <c r="AL42" s="534"/>
      <c r="AM42" s="535" t="e">
        <f t="shared" si="85"/>
        <v>#DIV/0!</v>
      </c>
      <c r="AN42" s="535" t="e">
        <f t="shared" si="85"/>
        <v>#DIV/0!</v>
      </c>
      <c r="AO42" s="535" t="e">
        <f t="shared" si="85"/>
        <v>#DIV/0!</v>
      </c>
      <c r="AP42" s="535" t="e">
        <f t="shared" si="85"/>
        <v>#DIV/0!</v>
      </c>
      <c r="AQ42" s="535" t="e">
        <f t="shared" si="85"/>
        <v>#DIV/0!</v>
      </c>
      <c r="AR42" s="535" t="e">
        <f t="shared" si="85"/>
        <v>#DIV/0!</v>
      </c>
      <c r="AS42" s="535" t="e">
        <f t="shared" si="85"/>
        <v>#DIV/0!</v>
      </c>
      <c r="AT42" s="535" t="e">
        <f t="shared" si="85"/>
        <v>#DIV/0!</v>
      </c>
      <c r="AU42" s="535" t="e">
        <f t="shared" si="85"/>
        <v>#DIV/0!</v>
      </c>
      <c r="AW42" s="252">
        <f>AW37+365</f>
        <v>1825</v>
      </c>
      <c r="AX42" s="252" t="e">
        <f t="shared" si="83"/>
        <v>#DIV/0!</v>
      </c>
      <c r="AY42" s="252" t="e">
        <f t="shared" si="83"/>
        <v>#DIV/0!</v>
      </c>
      <c r="AZ42" s="252" t="e">
        <f t="shared" si="83"/>
        <v>#DIV/0!</v>
      </c>
      <c r="BA42" s="252" t="e">
        <f t="shared" si="83"/>
        <v>#DIV/0!</v>
      </c>
      <c r="BB42" s="252" t="e">
        <f t="shared" si="83"/>
        <v>#DIV/0!</v>
      </c>
      <c r="BC42" s="252" t="e">
        <f t="shared" si="83"/>
        <v>#DIV/0!</v>
      </c>
      <c r="BD42" s="252" t="e">
        <f t="shared" si="83"/>
        <v>#DIV/0!</v>
      </c>
      <c r="BE42" s="252" t="e">
        <f t="shared" si="83"/>
        <v>#DIV/0!</v>
      </c>
      <c r="BF42" s="252" t="e">
        <f t="shared" si="83"/>
        <v>#DIV/0!</v>
      </c>
      <c r="BI42" s="271">
        <v>83</v>
      </c>
      <c r="BJ42" s="271">
        <v>91</v>
      </c>
      <c r="BK42" s="271">
        <v>97</v>
      </c>
      <c r="BL42" s="271">
        <v>85</v>
      </c>
      <c r="BM42" s="271">
        <v>90</v>
      </c>
      <c r="BN42" s="271">
        <v>95</v>
      </c>
      <c r="BO42" s="271">
        <v>83</v>
      </c>
      <c r="BP42" s="271">
        <v>88</v>
      </c>
      <c r="BQ42" s="271">
        <v>93</v>
      </c>
    </row>
    <row r="43" spans="1:69" s="252" customFormat="1" outlineLevel="1" collapsed="1">
      <c r="A43" s="252">
        <f t="shared" ca="1" si="31"/>
        <v>33</v>
      </c>
      <c r="B43" s="272" t="s">
        <v>1693</v>
      </c>
      <c r="C43" s="274" t="e">
        <f t="shared" si="45"/>
        <v>#DIV/0!</v>
      </c>
      <c r="D43" s="274" t="e">
        <f t="shared" si="45"/>
        <v>#DIV/0!</v>
      </c>
      <c r="E43" s="274" t="e">
        <f t="shared" si="45"/>
        <v>#DIV/0!</v>
      </c>
      <c r="F43" s="274"/>
      <c r="G43" s="274"/>
      <c r="H43" s="274"/>
      <c r="I43" s="274"/>
      <c r="J43" s="274"/>
      <c r="K43" s="274"/>
      <c r="L43" s="274"/>
      <c r="M43" s="274"/>
      <c r="N43" s="274"/>
      <c r="O43" s="274"/>
      <c r="P43" s="274"/>
      <c r="Q43" s="274"/>
      <c r="R43" s="274"/>
      <c r="S43" s="274"/>
      <c r="T43" s="274"/>
      <c r="U43" s="534" t="e">
        <f t="shared" si="84"/>
        <v>#DIV/0!</v>
      </c>
      <c r="V43" s="534" t="e">
        <f t="shared" si="84"/>
        <v>#DIV/0!</v>
      </c>
      <c r="W43" s="534" t="e">
        <f t="shared" si="84"/>
        <v>#DIV/0!</v>
      </c>
      <c r="X43" s="534"/>
      <c r="Y43" s="534"/>
      <c r="Z43" s="534"/>
      <c r="AA43" s="534"/>
      <c r="AB43" s="534"/>
      <c r="AC43" s="534"/>
      <c r="AD43" s="534"/>
      <c r="AE43" s="534"/>
      <c r="AF43" s="534"/>
      <c r="AG43" s="534"/>
      <c r="AH43" s="534"/>
      <c r="AI43" s="534"/>
      <c r="AJ43" s="534"/>
      <c r="AK43" s="534"/>
      <c r="AL43" s="534"/>
      <c r="AM43" s="535" t="e">
        <f t="shared" si="85"/>
        <v>#DIV/0!</v>
      </c>
      <c r="AN43" s="535" t="e">
        <f t="shared" si="85"/>
        <v>#DIV/0!</v>
      </c>
      <c r="AO43" s="535" t="e">
        <f t="shared" si="85"/>
        <v>#DIV/0!</v>
      </c>
      <c r="AP43" s="535" t="e">
        <f t="shared" si="85"/>
        <v>#DIV/0!</v>
      </c>
      <c r="AQ43" s="535" t="e">
        <f t="shared" si="85"/>
        <v>#DIV/0!</v>
      </c>
      <c r="AR43" s="535" t="e">
        <f t="shared" si="85"/>
        <v>#DIV/0!</v>
      </c>
      <c r="AS43" s="535" t="e">
        <f t="shared" si="85"/>
        <v>#DIV/0!</v>
      </c>
      <c r="AT43" s="535" t="e">
        <f t="shared" si="85"/>
        <v>#DIV/0!</v>
      </c>
      <c r="AU43" s="535" t="e">
        <f t="shared" si="85"/>
        <v>#DIV/0!</v>
      </c>
      <c r="AW43" s="252">
        <f>AW38+365</f>
        <v>1825</v>
      </c>
      <c r="AX43" s="252" t="e">
        <f t="shared" si="83"/>
        <v>#DIV/0!</v>
      </c>
      <c r="AY43" s="252" t="e">
        <f t="shared" si="83"/>
        <v>#DIV/0!</v>
      </c>
      <c r="AZ43" s="252" t="e">
        <f t="shared" si="83"/>
        <v>#DIV/0!</v>
      </c>
      <c r="BA43" s="252" t="e">
        <f t="shared" si="83"/>
        <v>#DIV/0!</v>
      </c>
      <c r="BB43" s="252" t="e">
        <f t="shared" si="83"/>
        <v>#DIV/0!</v>
      </c>
      <c r="BC43" s="252" t="e">
        <f t="shared" si="83"/>
        <v>#DIV/0!</v>
      </c>
      <c r="BD43" s="252" t="e">
        <f t="shared" si="83"/>
        <v>#DIV/0!</v>
      </c>
      <c r="BE43" s="252" t="e">
        <f t="shared" si="83"/>
        <v>#DIV/0!</v>
      </c>
      <c r="BF43" s="252" t="e">
        <f t="shared" si="83"/>
        <v>#DIV/0!</v>
      </c>
      <c r="BI43" s="271">
        <v>99</v>
      </c>
      <c r="BJ43" s="271">
        <v>107</v>
      </c>
      <c r="BK43" s="271">
        <v>113</v>
      </c>
      <c r="BL43" s="271">
        <v>101</v>
      </c>
      <c r="BM43" s="271">
        <v>106</v>
      </c>
      <c r="BN43" s="271">
        <v>111</v>
      </c>
      <c r="BO43" s="271">
        <v>99</v>
      </c>
      <c r="BP43" s="271">
        <v>104</v>
      </c>
      <c r="BQ43" s="271">
        <v>109</v>
      </c>
    </row>
    <row r="44" spans="1:69" outlineLevel="1">
      <c r="B44" s="282"/>
      <c r="C44" s="283" t="s">
        <v>575</v>
      </c>
      <c r="D44" s="284"/>
      <c r="E44" s="285"/>
      <c r="F44" s="283" t="s">
        <v>1117</v>
      </c>
      <c r="G44" s="283"/>
      <c r="H44" s="31"/>
      <c r="I44" s="31"/>
      <c r="J44" s="31"/>
      <c r="K44" s="31"/>
      <c r="L44" s="31"/>
      <c r="M44" s="31"/>
      <c r="N44" s="31"/>
      <c r="O44" s="31"/>
      <c r="P44" s="31"/>
      <c r="Q44" s="31"/>
      <c r="R44" s="31"/>
      <c r="S44" s="31"/>
      <c r="T44" s="31"/>
    </row>
    <row r="45" spans="1:69" outlineLevel="1">
      <c r="B45" s="286" t="s">
        <v>1141</v>
      </c>
      <c r="C45" s="287">
        <v>2</v>
      </c>
      <c r="D45" s="287">
        <v>24</v>
      </c>
      <c r="E45" s="252"/>
      <c r="F45" s="288">
        <f>i.TOLoffset_r1*6</f>
        <v>12</v>
      </c>
      <c r="G45" s="288">
        <f>i.TOLoffset_r2*6</f>
        <v>144</v>
      </c>
      <c r="H45" s="31"/>
      <c r="I45" s="31"/>
      <c r="J45" s="31"/>
      <c r="K45" s="31"/>
      <c r="L45" s="31"/>
      <c r="M45" s="31"/>
      <c r="N45" s="31"/>
      <c r="O45" s="31"/>
      <c r="P45" s="31"/>
      <c r="Q45" s="31"/>
      <c r="R45" s="31"/>
      <c r="S45" s="31"/>
      <c r="T45" s="31"/>
    </row>
    <row r="46" spans="1:69" collapsed="1"/>
    <row r="53" spans="1:43">
      <c r="A53" s="184" t="s">
        <v>947</v>
      </c>
    </row>
    <row r="54" spans="1:43" ht="16.5" outlineLevel="1">
      <c r="B54" s="61" t="s">
        <v>676</v>
      </c>
      <c r="C54" s="64"/>
      <c r="D54" s="64"/>
      <c r="E54" s="64"/>
      <c r="F54" s="64"/>
      <c r="G54" s="64"/>
      <c r="H54" s="64"/>
      <c r="I54" s="64"/>
      <c r="J54" s="64"/>
      <c r="K54" s="64"/>
      <c r="L54" s="64"/>
      <c r="M54" s="63" t="s">
        <v>634</v>
      </c>
      <c r="N54" s="63"/>
      <c r="O54" s="63"/>
      <c r="P54" s="63"/>
      <c r="Q54" s="63"/>
      <c r="R54" s="63"/>
      <c r="S54" s="63"/>
      <c r="T54" s="63"/>
      <c r="U54" s="63"/>
      <c r="V54" s="63"/>
      <c r="W54" s="63" t="s">
        <v>635</v>
      </c>
      <c r="X54" s="63"/>
      <c r="Y54" s="63"/>
      <c r="Z54" s="63"/>
      <c r="AA54" s="63"/>
      <c r="AB54" s="63"/>
      <c r="AC54" s="63"/>
      <c r="AD54" s="63"/>
      <c r="AE54" s="63"/>
      <c r="AF54" s="63"/>
      <c r="AG54" s="63" t="s">
        <v>675</v>
      </c>
      <c r="AH54" s="63"/>
      <c r="AI54" s="63"/>
      <c r="AJ54" s="63"/>
      <c r="AK54" s="63"/>
      <c r="AL54" s="63"/>
      <c r="AM54" s="63"/>
      <c r="AN54" s="63"/>
      <c r="AO54" s="63"/>
      <c r="AP54" s="63"/>
      <c r="AQ54" s="62"/>
    </row>
    <row r="55" spans="1:43" ht="36" outlineLevel="1">
      <c r="B55" s="61"/>
      <c r="C55" s="64" t="s">
        <v>677</v>
      </c>
      <c r="D55" s="64" t="s">
        <v>678</v>
      </c>
      <c r="E55" s="64" t="s">
        <v>679</v>
      </c>
      <c r="F55" s="64" t="s">
        <v>794</v>
      </c>
      <c r="G55" s="64" t="s">
        <v>795</v>
      </c>
      <c r="H55" s="64" t="s">
        <v>680</v>
      </c>
      <c r="I55" s="64" t="s">
        <v>681</v>
      </c>
      <c r="J55" s="64" t="s">
        <v>682</v>
      </c>
      <c r="K55" s="64" t="s">
        <v>682</v>
      </c>
      <c r="L55" s="64" t="s">
        <v>682</v>
      </c>
      <c r="M55" s="64" t="s">
        <v>677</v>
      </c>
      <c r="N55" s="64" t="s">
        <v>678</v>
      </c>
      <c r="O55" s="64" t="s">
        <v>679</v>
      </c>
      <c r="P55" s="64" t="s">
        <v>794</v>
      </c>
      <c r="Q55" s="64" t="s">
        <v>795</v>
      </c>
      <c r="R55" s="64" t="s">
        <v>680</v>
      </c>
      <c r="S55" s="64" t="s">
        <v>681</v>
      </c>
      <c r="T55" s="64" t="s">
        <v>682</v>
      </c>
      <c r="U55" s="64" t="s">
        <v>682</v>
      </c>
      <c r="V55" s="64" t="s">
        <v>682</v>
      </c>
      <c r="W55" s="64" t="s">
        <v>677</v>
      </c>
      <c r="X55" s="64" t="s">
        <v>678</v>
      </c>
      <c r="Y55" s="64" t="s">
        <v>679</v>
      </c>
      <c r="Z55" s="64" t="s">
        <v>794</v>
      </c>
      <c r="AA55" s="64" t="s">
        <v>795</v>
      </c>
      <c r="AB55" s="64" t="s">
        <v>680</v>
      </c>
      <c r="AC55" s="64" t="s">
        <v>681</v>
      </c>
      <c r="AD55" s="64" t="s">
        <v>682</v>
      </c>
      <c r="AE55" s="64" t="s">
        <v>682</v>
      </c>
      <c r="AF55" s="64" t="s">
        <v>682</v>
      </c>
      <c r="AG55" s="64" t="s">
        <v>677</v>
      </c>
      <c r="AH55" s="64" t="s">
        <v>678</v>
      </c>
      <c r="AI55" s="64" t="s">
        <v>679</v>
      </c>
      <c r="AJ55" s="64" t="s">
        <v>794</v>
      </c>
      <c r="AK55" s="64" t="s">
        <v>795</v>
      </c>
      <c r="AL55" s="64" t="s">
        <v>680</v>
      </c>
      <c r="AM55" s="64" t="s">
        <v>681</v>
      </c>
      <c r="AN55" s="64" t="s">
        <v>682</v>
      </c>
      <c r="AO55" s="64" t="s">
        <v>682</v>
      </c>
      <c r="AP55" s="64" t="s">
        <v>682</v>
      </c>
      <c r="AQ55" s="62"/>
    </row>
    <row r="56" spans="1:43" outlineLevel="1">
      <c r="B56" s="50" t="s">
        <v>734</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573</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401</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735</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573</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401</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1258</v>
      </c>
      <c r="C63" s="21">
        <v>0</v>
      </c>
      <c r="D63" s="21">
        <v>1</v>
      </c>
      <c r="E63" s="21">
        <v>2</v>
      </c>
      <c r="F63" s="21">
        <v>3</v>
      </c>
      <c r="G63" s="21">
        <v>4</v>
      </c>
      <c r="H63" s="21">
        <v>5</v>
      </c>
      <c r="I63" s="21">
        <v>6</v>
      </c>
      <c r="J63" s="21"/>
    </row>
    <row r="64" spans="1:43" outlineLevel="1">
      <c r="C64" s="21" t="s">
        <v>1251</v>
      </c>
      <c r="D64" s="21" t="s">
        <v>1252</v>
      </c>
      <c r="E64" s="21" t="s">
        <v>1253</v>
      </c>
      <c r="F64" s="21" t="s">
        <v>1254</v>
      </c>
      <c r="G64" s="21" t="s">
        <v>1255</v>
      </c>
      <c r="H64" s="21" t="s">
        <v>1256</v>
      </c>
      <c r="I64" s="21" t="s">
        <v>1257</v>
      </c>
      <c r="M64" s="21" t="s">
        <v>1251</v>
      </c>
      <c r="N64" s="21" t="s">
        <v>1252</v>
      </c>
      <c r="O64" s="21" t="s">
        <v>1253</v>
      </c>
      <c r="P64" s="21" t="s">
        <v>1254</v>
      </c>
      <c r="Q64" s="21" t="s">
        <v>1255</v>
      </c>
      <c r="R64" s="21" t="s">
        <v>1256</v>
      </c>
      <c r="S64" s="21" t="s">
        <v>1257</v>
      </c>
      <c r="W64" s="21" t="s">
        <v>1251</v>
      </c>
      <c r="X64" s="21" t="s">
        <v>1252</v>
      </c>
      <c r="Y64" s="21" t="s">
        <v>1253</v>
      </c>
      <c r="Z64" s="21" t="s">
        <v>1254</v>
      </c>
      <c r="AA64" s="21" t="s">
        <v>1255</v>
      </c>
      <c r="AB64" s="21" t="s">
        <v>1256</v>
      </c>
      <c r="AC64" s="21" t="s">
        <v>1257</v>
      </c>
      <c r="AG64" s="21" t="s">
        <v>1251</v>
      </c>
      <c r="AH64" s="21" t="s">
        <v>1252</v>
      </c>
      <c r="AI64" s="21" t="s">
        <v>1253</v>
      </c>
      <c r="AJ64" s="21" t="s">
        <v>1254</v>
      </c>
      <c r="AK64" s="21" t="s">
        <v>1255</v>
      </c>
      <c r="AL64" s="21" t="s">
        <v>1256</v>
      </c>
      <c r="AM64" s="21" t="s">
        <v>1257</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1396</v>
      </c>
      <c r="E67" t="s">
        <v>936</v>
      </c>
      <c r="F67" t="s">
        <v>1816</v>
      </c>
      <c r="G67" t="s">
        <v>1817</v>
      </c>
    </row>
    <row r="68" spans="1:39" outlineLevel="1">
      <c r="B68" s="29" t="s">
        <v>1397</v>
      </c>
      <c r="C68">
        <f>INDEX(E68:G68,1,d.Region)</f>
        <v>0</v>
      </c>
    </row>
    <row r="70" spans="1:39">
      <c r="A70" s="16" t="s">
        <v>1021</v>
      </c>
    </row>
    <row r="71" spans="1:39" ht="118.5" outlineLevel="1">
      <c r="B71" s="21" t="s">
        <v>420</v>
      </c>
      <c r="C71" s="27" t="s">
        <v>288</v>
      </c>
      <c r="D71" s="27" t="s">
        <v>287</v>
      </c>
      <c r="E71" s="27" t="s">
        <v>288</v>
      </c>
      <c r="F71" s="27" t="s">
        <v>287</v>
      </c>
      <c r="G71" s="27" t="s">
        <v>363</v>
      </c>
      <c r="H71" s="27" t="s">
        <v>364</v>
      </c>
      <c r="I71" s="27" t="s">
        <v>397</v>
      </c>
      <c r="J71" s="168" t="s">
        <v>379</v>
      </c>
      <c r="L71" s="168" t="s">
        <v>408</v>
      </c>
      <c r="M71" s="168" t="s">
        <v>408</v>
      </c>
      <c r="N71" s="168" t="s">
        <v>408</v>
      </c>
      <c r="O71" s="202" t="s">
        <v>931</v>
      </c>
      <c r="P71" s="202"/>
      <c r="Q71" s="202"/>
      <c r="R71" s="202"/>
      <c r="S71" s="167"/>
      <c r="T71" s="167"/>
      <c r="U71" s="167"/>
      <c r="V71" s="167"/>
      <c r="W71" s="167"/>
      <c r="X71" s="167"/>
      <c r="Y71" s="167"/>
      <c r="Z71" s="167"/>
      <c r="AA71" s="167"/>
      <c r="AB71" s="167"/>
      <c r="AC71" s="167"/>
      <c r="AD71" s="167"/>
    </row>
    <row r="72" spans="1:39" outlineLevel="1">
      <c r="C72" s="31"/>
      <c r="D72" s="31"/>
      <c r="E72" s="31"/>
      <c r="F72" s="31"/>
      <c r="G72" s="31"/>
      <c r="H72" s="31"/>
      <c r="I72" s="31"/>
      <c r="O72" s="149" t="s">
        <v>908</v>
      </c>
      <c r="P72" s="149"/>
      <c r="Q72" s="149"/>
      <c r="R72" s="149"/>
      <c r="S72" s="149" t="s">
        <v>908</v>
      </c>
      <c r="T72" s="149"/>
      <c r="U72" s="149"/>
      <c r="V72" s="149"/>
      <c r="W72" s="149" t="s">
        <v>908</v>
      </c>
      <c r="X72" s="149"/>
      <c r="Y72" s="149"/>
      <c r="Z72" s="149"/>
      <c r="AA72" s="149" t="s">
        <v>908</v>
      </c>
      <c r="AB72" s="149"/>
      <c r="AC72" s="149"/>
      <c r="AD72" s="149"/>
    </row>
    <row r="73" spans="1:39" outlineLevel="1">
      <c r="C73" s="31"/>
      <c r="D73" s="31"/>
      <c r="E73" s="31"/>
      <c r="F73" s="31"/>
      <c r="G73" s="31"/>
      <c r="H73" s="31"/>
      <c r="I73" s="31"/>
      <c r="J73" s="203" t="s">
        <v>516</v>
      </c>
      <c r="L73" s="204" t="s">
        <v>636</v>
      </c>
      <c r="M73" s="204" t="s">
        <v>637</v>
      </c>
      <c r="N73" s="204" t="s">
        <v>638</v>
      </c>
      <c r="O73" s="147">
        <v>1</v>
      </c>
      <c r="P73" s="147">
        <v>2</v>
      </c>
      <c r="Q73" s="147">
        <v>3</v>
      </c>
      <c r="R73" s="147">
        <v>4</v>
      </c>
      <c r="S73" s="48" t="s">
        <v>932</v>
      </c>
      <c r="T73" s="48" t="s">
        <v>933</v>
      </c>
      <c r="U73" s="48" t="s">
        <v>934</v>
      </c>
      <c r="V73" s="48" t="s">
        <v>966</v>
      </c>
      <c r="W73" s="48" t="s">
        <v>932</v>
      </c>
      <c r="X73" s="48" t="s">
        <v>933</v>
      </c>
      <c r="Y73" s="48" t="s">
        <v>934</v>
      </c>
      <c r="Z73" s="48" t="s">
        <v>966</v>
      </c>
      <c r="AA73" s="48" t="s">
        <v>932</v>
      </c>
      <c r="AB73" s="48" t="s">
        <v>933</v>
      </c>
      <c r="AC73" s="48" t="s">
        <v>934</v>
      </c>
      <c r="AD73" s="48" t="s">
        <v>966</v>
      </c>
    </row>
    <row r="74" spans="1:39" outlineLevel="1">
      <c r="A74" s="21">
        <v>1</v>
      </c>
      <c r="B74" s="45" t="s">
        <v>528</v>
      </c>
      <c r="C74" s="36" t="s">
        <v>34</v>
      </c>
      <c r="D74" s="36" t="s">
        <v>34</v>
      </c>
      <c r="E74" s="36" t="s">
        <v>34</v>
      </c>
      <c r="F74" s="36" t="s">
        <v>34</v>
      </c>
      <c r="G74" s="36" t="s">
        <v>34</v>
      </c>
      <c r="H74" s="36" t="s">
        <v>34</v>
      </c>
      <c r="I74" s="38" t="s">
        <v>34</v>
      </c>
      <c r="J74" s="167"/>
      <c r="L74" s="167">
        <v>0</v>
      </c>
      <c r="M74" s="205">
        <f>L74</f>
        <v>0</v>
      </c>
      <c r="N74" s="205">
        <f>M74</f>
        <v>0</v>
      </c>
      <c r="O74" s="189">
        <v>0</v>
      </c>
      <c r="P74" s="189">
        <v>0.5</v>
      </c>
      <c r="Q74" s="189">
        <v>0.5</v>
      </c>
      <c r="R74" s="189">
        <v>1</v>
      </c>
      <c r="T74" s="143"/>
    </row>
    <row r="75" spans="1:39" outlineLevel="1">
      <c r="A75" s="21">
        <v>2</v>
      </c>
      <c r="B75" s="46" t="s">
        <v>529</v>
      </c>
      <c r="C75" s="35" t="s">
        <v>34</v>
      </c>
      <c r="D75" s="35" t="b">
        <v>1</v>
      </c>
      <c r="E75" s="35" t="s">
        <v>34</v>
      </c>
      <c r="F75" s="35" t="b">
        <v>1</v>
      </c>
      <c r="G75" s="35" t="s">
        <v>34</v>
      </c>
      <c r="H75" s="35" t="s">
        <v>34</v>
      </c>
      <c r="I75" s="39" t="str">
        <f ca="1">OFFSET(I75,-1,0)</f>
        <v>-</v>
      </c>
      <c r="J75" s="167"/>
      <c r="L75" s="167">
        <v>0</v>
      </c>
      <c r="M75" s="205">
        <f t="shared" ref="M75:N77" si="88">L75</f>
        <v>0</v>
      </c>
      <c r="N75" s="205">
        <f t="shared" si="88"/>
        <v>0</v>
      </c>
      <c r="O75" s="193">
        <f t="shared" ref="O75:R77" ca="1" si="89">OFFSET(O75,-1,0)</f>
        <v>0</v>
      </c>
      <c r="P75" s="193">
        <f t="shared" ca="1" si="89"/>
        <v>0.5</v>
      </c>
      <c r="Q75" s="193">
        <f t="shared" ca="1" si="89"/>
        <v>0.5</v>
      </c>
      <c r="R75" s="193">
        <f t="shared" ca="1" si="89"/>
        <v>1</v>
      </c>
    </row>
    <row r="76" spans="1:39" outlineLevel="1">
      <c r="A76" s="21">
        <v>3</v>
      </c>
      <c r="B76" s="46" t="s">
        <v>530</v>
      </c>
      <c r="C76" s="35" t="b">
        <v>1</v>
      </c>
      <c r="D76" s="35" t="s">
        <v>34</v>
      </c>
      <c r="E76" s="35" t="b">
        <v>1</v>
      </c>
      <c r="F76" s="35" t="s">
        <v>34</v>
      </c>
      <c r="G76" s="35" t="s">
        <v>34</v>
      </c>
      <c r="H76" s="35" t="s">
        <v>34</v>
      </c>
      <c r="I76" s="39" t="str">
        <f ca="1">OFFSET(I76,-1,0)</f>
        <v>-</v>
      </c>
      <c r="J76" s="198">
        <f>1.25*J77</f>
        <v>1.2500000000000001E-2</v>
      </c>
      <c r="L76" s="206">
        <f>1.25*M77</f>
        <v>6.25E-2</v>
      </c>
      <c r="M76" s="205">
        <f t="shared" si="88"/>
        <v>6.25E-2</v>
      </c>
      <c r="N76" s="205">
        <f t="shared" si="88"/>
        <v>6.25E-2</v>
      </c>
      <c r="O76" s="193">
        <f t="shared" ca="1" si="89"/>
        <v>0</v>
      </c>
      <c r="P76" s="193">
        <f t="shared" ca="1" si="89"/>
        <v>0.5</v>
      </c>
      <c r="Q76" s="193">
        <f t="shared" ca="1" si="89"/>
        <v>0.5</v>
      </c>
      <c r="R76" s="193">
        <f t="shared" ca="1" si="89"/>
        <v>1</v>
      </c>
    </row>
    <row r="77" spans="1:39" outlineLevel="1">
      <c r="A77" s="21">
        <v>4</v>
      </c>
      <c r="B77" s="47" t="s">
        <v>531</v>
      </c>
      <c r="C77" s="37" t="s">
        <v>34</v>
      </c>
      <c r="D77" s="37" t="s">
        <v>34</v>
      </c>
      <c r="E77" s="37" t="s">
        <v>34</v>
      </c>
      <c r="F77" s="37" t="s">
        <v>34</v>
      </c>
      <c r="G77" s="37" t="b">
        <v>1</v>
      </c>
      <c r="H77" s="35" t="s">
        <v>34</v>
      </c>
      <c r="I77" s="40" t="str">
        <f ca="1">OFFSET(I77,-1,0)</f>
        <v>-</v>
      </c>
      <c r="J77" s="198">
        <v>0.01</v>
      </c>
      <c r="L77" s="167">
        <v>0</v>
      </c>
      <c r="M77" s="198">
        <v>0.05</v>
      </c>
      <c r="N77" s="205">
        <f t="shared" si="88"/>
        <v>0.05</v>
      </c>
      <c r="O77" s="197">
        <f t="shared" ca="1" si="89"/>
        <v>0</v>
      </c>
      <c r="P77" s="197">
        <f t="shared" ca="1" si="89"/>
        <v>0.5</v>
      </c>
      <c r="Q77" s="197">
        <f t="shared" ca="1" si="89"/>
        <v>0.5</v>
      </c>
      <c r="R77" s="197">
        <f t="shared" ca="1" si="89"/>
        <v>1</v>
      </c>
    </row>
    <row r="78" spans="1:39" outlineLevel="1">
      <c r="A78" s="175">
        <v>5</v>
      </c>
      <c r="B78" s="186" t="s">
        <v>532</v>
      </c>
      <c r="C78" s="187" t="str">
        <f t="shared" ref="C78:H81" si="90">C74</f>
        <v>-</v>
      </c>
      <c r="D78" s="187" t="str">
        <f t="shared" si="90"/>
        <v>-</v>
      </c>
      <c r="E78" s="187" t="str">
        <f t="shared" si="90"/>
        <v>-</v>
      </c>
      <c r="F78" s="187" t="str">
        <f t="shared" si="90"/>
        <v>-</v>
      </c>
      <c r="G78" s="187" t="str">
        <f t="shared" si="90"/>
        <v>-</v>
      </c>
      <c r="H78" s="188" t="str">
        <f t="shared" si="90"/>
        <v>-</v>
      </c>
      <c r="I78" s="189">
        <v>0</v>
      </c>
      <c r="J78" s="190">
        <f>J74</f>
        <v>0</v>
      </c>
      <c r="L78" s="190">
        <f t="shared" ref="L78:N85" si="91">L74</f>
        <v>0</v>
      </c>
      <c r="M78" s="190">
        <f t="shared" si="91"/>
        <v>0</v>
      </c>
      <c r="N78" s="190">
        <f t="shared" si="91"/>
        <v>0</v>
      </c>
      <c r="O78" s="167"/>
      <c r="P78" s="167"/>
      <c r="Q78" s="167"/>
      <c r="R78" s="167"/>
      <c r="S78" s="167"/>
      <c r="T78" s="167"/>
      <c r="U78" s="167"/>
      <c r="V78" s="167"/>
      <c r="W78" s="167"/>
    </row>
    <row r="79" spans="1:39" outlineLevel="1">
      <c r="A79" s="175">
        <v>6</v>
      </c>
      <c r="B79" s="186" t="s">
        <v>421</v>
      </c>
      <c r="C79" s="191" t="str">
        <f t="shared" si="90"/>
        <v>-</v>
      </c>
      <c r="D79" s="191" t="b">
        <f t="shared" si="90"/>
        <v>1</v>
      </c>
      <c r="E79" s="191" t="str">
        <f t="shared" si="90"/>
        <v>-</v>
      </c>
      <c r="F79" s="191" t="b">
        <f t="shared" si="90"/>
        <v>1</v>
      </c>
      <c r="G79" s="191" t="str">
        <f t="shared" si="90"/>
        <v>-</v>
      </c>
      <c r="H79" s="192" t="str">
        <f t="shared" si="90"/>
        <v>-</v>
      </c>
      <c r="I79" s="193">
        <f ca="1">OFFSET(I79,-1,0)</f>
        <v>0</v>
      </c>
      <c r="J79" s="190">
        <f>J75</f>
        <v>0</v>
      </c>
      <c r="L79" s="190">
        <f t="shared" si="91"/>
        <v>0</v>
      </c>
      <c r="M79" s="190">
        <f t="shared" si="91"/>
        <v>0</v>
      </c>
      <c r="N79" s="190">
        <f t="shared" si="91"/>
        <v>0</v>
      </c>
      <c r="O79" s="167"/>
      <c r="P79" s="167"/>
      <c r="Q79" s="167"/>
      <c r="R79" s="167"/>
      <c r="S79" s="167"/>
      <c r="T79" s="167"/>
      <c r="U79" s="167"/>
      <c r="V79" s="167"/>
      <c r="W79" s="167"/>
    </row>
    <row r="80" spans="1:39" outlineLevel="1">
      <c r="A80" s="175">
        <v>7</v>
      </c>
      <c r="B80" s="186" t="s">
        <v>422</v>
      </c>
      <c r="C80" s="191" t="b">
        <f t="shared" si="90"/>
        <v>1</v>
      </c>
      <c r="D80" s="191" t="str">
        <f t="shared" si="90"/>
        <v>-</v>
      </c>
      <c r="E80" s="191" t="b">
        <f t="shared" si="90"/>
        <v>1</v>
      </c>
      <c r="F80" s="191" t="str">
        <f t="shared" si="90"/>
        <v>-</v>
      </c>
      <c r="G80" s="191" t="str">
        <f t="shared" si="90"/>
        <v>-</v>
      </c>
      <c r="H80" s="192" t="str">
        <f t="shared" si="90"/>
        <v>-</v>
      </c>
      <c r="I80" s="193">
        <f ca="1">OFFSET(I80,-1,0)</f>
        <v>0</v>
      </c>
      <c r="J80" s="190">
        <f>J76</f>
        <v>1.2500000000000001E-2</v>
      </c>
      <c r="L80" s="190">
        <f t="shared" si="91"/>
        <v>6.25E-2</v>
      </c>
      <c r="M80" s="190">
        <f t="shared" si="91"/>
        <v>6.25E-2</v>
      </c>
      <c r="N80" s="190">
        <f t="shared" si="91"/>
        <v>6.25E-2</v>
      </c>
      <c r="O80" s="167"/>
      <c r="P80" s="167"/>
      <c r="Q80" s="167"/>
      <c r="R80" s="167"/>
      <c r="S80" s="167"/>
      <c r="T80" s="167"/>
      <c r="U80" s="167"/>
      <c r="V80" s="167"/>
      <c r="W80" s="167"/>
    </row>
    <row r="81" spans="1:30" outlineLevel="1">
      <c r="A81" s="175">
        <v>8</v>
      </c>
      <c r="B81" s="194" t="s">
        <v>423</v>
      </c>
      <c r="C81" s="195" t="str">
        <f t="shared" si="90"/>
        <v>-</v>
      </c>
      <c r="D81" s="195" t="str">
        <f t="shared" si="90"/>
        <v>-</v>
      </c>
      <c r="E81" s="195" t="str">
        <f t="shared" si="90"/>
        <v>-</v>
      </c>
      <c r="F81" s="195" t="str">
        <f t="shared" si="90"/>
        <v>-</v>
      </c>
      <c r="G81" s="195" t="b">
        <f t="shared" si="90"/>
        <v>1</v>
      </c>
      <c r="H81" s="196" t="str">
        <f t="shared" si="90"/>
        <v>-</v>
      </c>
      <c r="I81" s="197">
        <f ca="1">OFFSET(I81,-1,0)</f>
        <v>0</v>
      </c>
      <c r="J81" s="190">
        <f>J77</f>
        <v>0.01</v>
      </c>
      <c r="L81" s="190">
        <f t="shared" si="91"/>
        <v>0</v>
      </c>
      <c r="M81" s="190">
        <f t="shared" si="91"/>
        <v>0.05</v>
      </c>
      <c r="N81" s="190">
        <f t="shared" si="91"/>
        <v>0.05</v>
      </c>
      <c r="O81" s="167"/>
      <c r="P81" s="167"/>
      <c r="Q81" s="167"/>
      <c r="R81" s="167"/>
      <c r="S81" s="167"/>
      <c r="T81" s="167"/>
      <c r="U81" s="167"/>
      <c r="V81" s="167"/>
      <c r="W81" s="167"/>
    </row>
    <row r="82" spans="1:30" outlineLevel="1">
      <c r="A82" s="175">
        <v>9</v>
      </c>
      <c r="B82" s="186" t="s">
        <v>533</v>
      </c>
      <c r="C82" s="191" t="str">
        <f t="shared" ref="C82:D89" si="92">C78</f>
        <v>-</v>
      </c>
      <c r="D82" s="191" t="str">
        <f t="shared" si="92"/>
        <v>-</v>
      </c>
      <c r="E82" s="191" t="str">
        <f t="shared" ref="E82:F82" si="93">E78</f>
        <v>-</v>
      </c>
      <c r="F82" s="191" t="str">
        <f t="shared" si="93"/>
        <v>-</v>
      </c>
      <c r="G82" s="191" t="str">
        <f t="shared" ref="G82:H89" si="94">G78</f>
        <v>-</v>
      </c>
      <c r="H82" s="192" t="str">
        <f t="shared" si="94"/>
        <v>-</v>
      </c>
      <c r="I82" s="189">
        <v>0.92</v>
      </c>
      <c r="J82" s="190">
        <f t="shared" ref="J82:J85" si="95">J78</f>
        <v>0</v>
      </c>
      <c r="L82" s="190">
        <f t="shared" si="91"/>
        <v>0</v>
      </c>
      <c r="M82" s="190">
        <f t="shared" si="91"/>
        <v>0</v>
      </c>
      <c r="N82" s="190">
        <f t="shared" si="91"/>
        <v>0</v>
      </c>
      <c r="O82" s="167"/>
      <c r="P82" s="167"/>
      <c r="Q82" s="167"/>
      <c r="R82" s="167"/>
      <c r="S82" s="167"/>
      <c r="T82" s="167"/>
      <c r="U82" s="167"/>
      <c r="V82" s="167"/>
      <c r="W82" s="167"/>
    </row>
    <row r="83" spans="1:30" outlineLevel="1">
      <c r="A83" s="175">
        <v>10</v>
      </c>
      <c r="B83" s="186" t="s">
        <v>424</v>
      </c>
      <c r="C83" s="191" t="str">
        <f t="shared" si="92"/>
        <v>-</v>
      </c>
      <c r="D83" s="191" t="b">
        <f t="shared" si="92"/>
        <v>1</v>
      </c>
      <c r="E83" s="191" t="str">
        <f t="shared" ref="E83:F83" si="96">E79</f>
        <v>-</v>
      </c>
      <c r="F83" s="191" t="b">
        <f t="shared" si="96"/>
        <v>1</v>
      </c>
      <c r="G83" s="191" t="str">
        <f t="shared" si="94"/>
        <v>-</v>
      </c>
      <c r="H83" s="192" t="str">
        <f t="shared" si="94"/>
        <v>-</v>
      </c>
      <c r="I83" s="193">
        <f ca="1">OFFSET(I83,-1,0)</f>
        <v>0.92</v>
      </c>
      <c r="J83" s="190">
        <f t="shared" si="95"/>
        <v>0</v>
      </c>
      <c r="L83" s="190">
        <f t="shared" si="91"/>
        <v>0</v>
      </c>
      <c r="M83" s="190">
        <f t="shared" si="91"/>
        <v>0</v>
      </c>
      <c r="N83" s="190">
        <f t="shared" si="91"/>
        <v>0</v>
      </c>
      <c r="O83" s="167"/>
      <c r="P83" s="167"/>
      <c r="Q83" s="167"/>
      <c r="R83" s="167"/>
      <c r="S83" s="167"/>
      <c r="T83" s="167"/>
      <c r="U83" s="167"/>
      <c r="V83" s="167"/>
      <c r="W83" s="167"/>
    </row>
    <row r="84" spans="1:30" outlineLevel="1">
      <c r="A84" s="175">
        <v>11</v>
      </c>
      <c r="B84" s="186" t="s">
        <v>425</v>
      </c>
      <c r="C84" s="191" t="b">
        <f t="shared" si="92"/>
        <v>1</v>
      </c>
      <c r="D84" s="191" t="str">
        <f t="shared" si="92"/>
        <v>-</v>
      </c>
      <c r="E84" s="191" t="b">
        <f t="shared" ref="E84:F84" si="97">E80</f>
        <v>1</v>
      </c>
      <c r="F84" s="191" t="str">
        <f t="shared" si="97"/>
        <v>-</v>
      </c>
      <c r="G84" s="191" t="str">
        <f t="shared" si="94"/>
        <v>-</v>
      </c>
      <c r="H84" s="192" t="str">
        <f t="shared" si="94"/>
        <v>-</v>
      </c>
      <c r="I84" s="193">
        <f ca="1">OFFSET(I84,-1,0)</f>
        <v>0.92</v>
      </c>
      <c r="J84" s="190">
        <f t="shared" si="95"/>
        <v>1.2500000000000001E-2</v>
      </c>
      <c r="L84" s="190">
        <f t="shared" si="91"/>
        <v>6.25E-2</v>
      </c>
      <c r="M84" s="190">
        <f t="shared" si="91"/>
        <v>6.25E-2</v>
      </c>
      <c r="N84" s="190">
        <f t="shared" si="91"/>
        <v>6.25E-2</v>
      </c>
      <c r="O84" s="167"/>
      <c r="P84" s="167"/>
      <c r="Q84" s="167"/>
      <c r="R84" s="167"/>
      <c r="S84" s="167"/>
      <c r="T84" s="167"/>
      <c r="U84" s="167"/>
      <c r="V84" s="167"/>
      <c r="W84" s="167"/>
    </row>
    <row r="85" spans="1:30" outlineLevel="1">
      <c r="A85" s="175">
        <v>12</v>
      </c>
      <c r="B85" s="194" t="s">
        <v>426</v>
      </c>
      <c r="C85" s="195" t="str">
        <f t="shared" si="92"/>
        <v>-</v>
      </c>
      <c r="D85" s="195" t="str">
        <f t="shared" si="92"/>
        <v>-</v>
      </c>
      <c r="E85" s="195" t="str">
        <f t="shared" ref="E85:F85" si="98">E81</f>
        <v>-</v>
      </c>
      <c r="F85" s="195" t="str">
        <f t="shared" si="98"/>
        <v>-</v>
      </c>
      <c r="G85" s="195" t="b">
        <f t="shared" si="94"/>
        <v>1</v>
      </c>
      <c r="H85" s="196" t="str">
        <f t="shared" si="94"/>
        <v>-</v>
      </c>
      <c r="I85" s="197">
        <f ca="1">OFFSET(I85,-1,0)</f>
        <v>0.92</v>
      </c>
      <c r="J85" s="190">
        <f t="shared" si="95"/>
        <v>0.01</v>
      </c>
      <c r="L85" s="190">
        <f t="shared" si="91"/>
        <v>0</v>
      </c>
      <c r="M85" s="190">
        <f t="shared" si="91"/>
        <v>0.05</v>
      </c>
      <c r="N85" s="190">
        <f t="shared" si="91"/>
        <v>0.05</v>
      </c>
      <c r="O85" s="167"/>
      <c r="P85" s="167"/>
      <c r="Q85" s="167"/>
      <c r="R85" s="167"/>
      <c r="S85" s="167"/>
      <c r="T85" s="167"/>
      <c r="U85" s="167"/>
      <c r="V85" s="167"/>
      <c r="W85" s="167"/>
    </row>
    <row r="86" spans="1:30" outlineLevel="1">
      <c r="A86" s="175">
        <v>5</v>
      </c>
      <c r="B86" s="186" t="s">
        <v>534</v>
      </c>
      <c r="C86" s="191" t="str">
        <f t="shared" si="92"/>
        <v>-</v>
      </c>
      <c r="D86" s="191" t="str">
        <f t="shared" si="92"/>
        <v>-</v>
      </c>
      <c r="E86" s="191" t="str">
        <f t="shared" ref="E86:F86" si="99">E82</f>
        <v>-</v>
      </c>
      <c r="F86" s="191" t="str">
        <f t="shared" si="99"/>
        <v>-</v>
      </c>
      <c r="G86" s="191" t="str">
        <f t="shared" si="94"/>
        <v>-</v>
      </c>
      <c r="H86" s="192" t="str">
        <f t="shared" si="94"/>
        <v>-</v>
      </c>
      <c r="I86" s="189">
        <v>0.5</v>
      </c>
      <c r="J86" s="198">
        <v>0.01</v>
      </c>
      <c r="L86" s="190">
        <f t="shared" ref="L86:M89" si="100">L74</f>
        <v>0</v>
      </c>
      <c r="M86" s="190">
        <f t="shared" si="100"/>
        <v>0</v>
      </c>
      <c r="N86" s="198">
        <v>0.06</v>
      </c>
      <c r="O86" s="167"/>
      <c r="P86" s="167"/>
      <c r="Q86" s="167"/>
      <c r="R86" s="167"/>
      <c r="S86" s="199" t="s">
        <v>535</v>
      </c>
      <c r="T86" s="167" t="s">
        <v>536</v>
      </c>
      <c r="U86" s="167"/>
      <c r="V86" s="167"/>
      <c r="W86" s="167"/>
    </row>
    <row r="87" spans="1:30" outlineLevel="1">
      <c r="A87" s="175">
        <v>6</v>
      </c>
      <c r="B87" s="186" t="s">
        <v>427</v>
      </c>
      <c r="C87" s="191" t="str">
        <f t="shared" si="92"/>
        <v>-</v>
      </c>
      <c r="D87" s="191" t="b">
        <f t="shared" si="92"/>
        <v>1</v>
      </c>
      <c r="E87" s="191" t="str">
        <f t="shared" ref="E87:F87" si="101">E83</f>
        <v>-</v>
      </c>
      <c r="F87" s="191" t="b">
        <f t="shared" si="101"/>
        <v>1</v>
      </c>
      <c r="G87" s="191" t="str">
        <f t="shared" si="94"/>
        <v>-</v>
      </c>
      <c r="H87" s="192" t="str">
        <f t="shared" si="94"/>
        <v>-</v>
      </c>
      <c r="I87" s="193">
        <f ca="1">OFFSET(I87,-1,0)</f>
        <v>0.5</v>
      </c>
      <c r="J87" s="200">
        <f>J$86+J75</f>
        <v>0.01</v>
      </c>
      <c r="L87" s="190">
        <f t="shared" si="100"/>
        <v>0</v>
      </c>
      <c r="M87" s="190">
        <f t="shared" si="100"/>
        <v>0</v>
      </c>
      <c r="N87" s="201">
        <f>N$86+M87</f>
        <v>0.06</v>
      </c>
      <c r="O87" s="167"/>
      <c r="P87" s="167"/>
      <c r="Q87" s="167"/>
      <c r="R87" s="167"/>
      <c r="S87" s="167"/>
      <c r="T87" s="167" t="s">
        <v>976</v>
      </c>
      <c r="U87" s="167"/>
      <c r="V87" s="167"/>
      <c r="W87" s="167"/>
    </row>
    <row r="88" spans="1:30" outlineLevel="1">
      <c r="A88" s="175">
        <v>7</v>
      </c>
      <c r="B88" s="186" t="s">
        <v>428</v>
      </c>
      <c r="C88" s="191" t="b">
        <f t="shared" si="92"/>
        <v>1</v>
      </c>
      <c r="D88" s="191" t="str">
        <f t="shared" si="92"/>
        <v>-</v>
      </c>
      <c r="E88" s="191" t="b">
        <f t="shared" ref="E88:F88" si="102">E84</f>
        <v>1</v>
      </c>
      <c r="F88" s="191" t="str">
        <f t="shared" si="102"/>
        <v>-</v>
      </c>
      <c r="G88" s="191" t="str">
        <f t="shared" si="94"/>
        <v>-</v>
      </c>
      <c r="H88" s="192" t="str">
        <f t="shared" si="94"/>
        <v>-</v>
      </c>
      <c r="I88" s="193">
        <f ca="1">OFFSET(I88,-1,0)</f>
        <v>0.5</v>
      </c>
      <c r="J88" s="200">
        <f>J$86+J76</f>
        <v>2.2499999999999999E-2</v>
      </c>
      <c r="L88" s="190">
        <f t="shared" si="100"/>
        <v>6.25E-2</v>
      </c>
      <c r="M88" s="190">
        <f t="shared" si="100"/>
        <v>6.25E-2</v>
      </c>
      <c r="N88" s="201">
        <f>N$86+M88</f>
        <v>0.1225</v>
      </c>
      <c r="O88" s="167"/>
      <c r="P88" s="167"/>
      <c r="Q88" s="167"/>
      <c r="R88" s="167"/>
      <c r="S88" s="167"/>
      <c r="T88" s="167"/>
      <c r="U88" s="167"/>
      <c r="V88" s="167"/>
      <c r="W88" s="167"/>
    </row>
    <row r="89" spans="1:30" outlineLevel="1">
      <c r="A89" s="175">
        <v>8</v>
      </c>
      <c r="B89" s="194" t="s">
        <v>429</v>
      </c>
      <c r="C89" s="195" t="str">
        <f t="shared" si="92"/>
        <v>-</v>
      </c>
      <c r="D89" s="195" t="str">
        <f t="shared" si="92"/>
        <v>-</v>
      </c>
      <c r="E89" s="195" t="str">
        <f t="shared" ref="E89:F89" si="103">E85</f>
        <v>-</v>
      </c>
      <c r="F89" s="195" t="str">
        <f t="shared" si="103"/>
        <v>-</v>
      </c>
      <c r="G89" s="195" t="b">
        <f t="shared" si="94"/>
        <v>1</v>
      </c>
      <c r="H89" s="196" t="str">
        <f t="shared" si="94"/>
        <v>-</v>
      </c>
      <c r="I89" s="197">
        <f ca="1">OFFSET(I89,-1,0)</f>
        <v>0.5</v>
      </c>
      <c r="J89" s="200">
        <f>J$86+J77</f>
        <v>0.02</v>
      </c>
      <c r="L89" s="190">
        <f t="shared" si="100"/>
        <v>0</v>
      </c>
      <c r="M89" s="190">
        <f t="shared" si="100"/>
        <v>0.05</v>
      </c>
      <c r="N89" s="201">
        <f>N$86+M89</f>
        <v>0.11</v>
      </c>
      <c r="O89" s="167"/>
      <c r="P89" s="167"/>
      <c r="Q89" s="167"/>
      <c r="R89" s="167"/>
      <c r="S89" s="167"/>
      <c r="T89" s="167"/>
      <c r="U89" s="167"/>
      <c r="V89" s="167"/>
      <c r="W89" s="167"/>
    </row>
    <row r="90" spans="1:30" outlineLevel="1">
      <c r="A90" s="21"/>
      <c r="B90" s="46"/>
      <c r="C90" s="43"/>
      <c r="D90" s="43"/>
      <c r="G90" s="43"/>
      <c r="H90" s="43"/>
      <c r="I90" s="141"/>
      <c r="J90" s="56"/>
      <c r="L90" s="142"/>
      <c r="M90" s="142"/>
      <c r="N90" s="57"/>
    </row>
    <row r="91" spans="1:30" ht="17.25" outlineLevel="1">
      <c r="O91" s="118" t="s">
        <v>975</v>
      </c>
      <c r="P91" s="118"/>
      <c r="Q91" s="118"/>
      <c r="R91" s="118"/>
      <c r="S91" s="139" t="s">
        <v>936</v>
      </c>
      <c r="T91" s="139"/>
      <c r="U91" s="139"/>
      <c r="V91" s="139"/>
      <c r="W91" s="139" t="s">
        <v>1816</v>
      </c>
      <c r="X91" s="139"/>
      <c r="Y91" s="139"/>
      <c r="Z91" s="139"/>
      <c r="AA91" s="139" t="s">
        <v>1817</v>
      </c>
      <c r="AB91" s="139"/>
      <c r="AC91" s="139"/>
      <c r="AD91" s="139"/>
    </row>
    <row r="92" spans="1:30" outlineLevel="1">
      <c r="B92" t="s">
        <v>965</v>
      </c>
      <c r="O92">
        <f>INDEX($S$92:$AD$92,1,(d.Region-1)*4+O$73)</f>
        <v>4</v>
      </c>
      <c r="P92">
        <f>INDEX($S$92:$AD$92,1,(d.Region-1)*4+P$73)</f>
        <v>4</v>
      </c>
      <c r="Q92">
        <f>INDEX($S$92:$AD$92,1,(d.Region-1)*4+Q$73)</f>
        <v>4</v>
      </c>
      <c r="R92">
        <f>INDEX($S$92:$AD$92,1,(d.Region-1)*4+R$73)</f>
        <v>3</v>
      </c>
      <c r="S92" s="12">
        <v>4</v>
      </c>
      <c r="T92" s="12">
        <v>4</v>
      </c>
      <c r="U92" s="12">
        <v>4</v>
      </c>
      <c r="V92" s="12">
        <v>3</v>
      </c>
      <c r="W92" s="12">
        <v>4</v>
      </c>
      <c r="X92" s="12">
        <v>4</v>
      </c>
      <c r="Y92" s="12">
        <v>4</v>
      </c>
      <c r="Z92" s="12">
        <v>3</v>
      </c>
      <c r="AA92" s="12">
        <v>4</v>
      </c>
      <c r="AB92" s="12">
        <v>4</v>
      </c>
      <c r="AC92" s="12">
        <v>4</v>
      </c>
      <c r="AD92" s="12">
        <v>3</v>
      </c>
    </row>
    <row r="93" spans="1:30" outlineLevel="1">
      <c r="X93" t="s">
        <v>967</v>
      </c>
    </row>
    <row r="94" spans="1:30" outlineLevel="1">
      <c r="A94" s="167" t="s">
        <v>742</v>
      </c>
      <c r="B94" s="167"/>
      <c r="C94" s="167"/>
      <c r="D94" s="167"/>
      <c r="G94" s="167"/>
      <c r="H94" s="167"/>
      <c r="I94" s="167"/>
      <c r="J94" s="167"/>
      <c r="L94" s="167"/>
      <c r="M94" s="167"/>
      <c r="N94" s="167"/>
      <c r="O94" s="167"/>
      <c r="P94" s="167"/>
      <c r="Q94" s="167"/>
      <c r="R94" s="167"/>
      <c r="S94" s="167"/>
      <c r="T94" s="167"/>
      <c r="U94" s="167"/>
      <c r="V94" s="167"/>
      <c r="W94" s="167"/>
    </row>
    <row r="96" spans="1:30">
      <c r="A96" s="184" t="s">
        <v>404</v>
      </c>
    </row>
    <row r="97" spans="1:11" ht="81" customHeight="1" outlineLevel="1">
      <c r="C97" s="27" t="s">
        <v>76</v>
      </c>
      <c r="D97" s="27" t="s">
        <v>115</v>
      </c>
      <c r="E97" s="27" t="s">
        <v>77</v>
      </c>
      <c r="F97" s="27" t="s">
        <v>368</v>
      </c>
      <c r="G97" s="27"/>
      <c r="H97" s="27" t="s">
        <v>838</v>
      </c>
      <c r="I97" s="27" t="s">
        <v>839</v>
      </c>
      <c r="J97" s="27" t="s">
        <v>840</v>
      </c>
      <c r="K97" s="27" t="s">
        <v>1469</v>
      </c>
    </row>
    <row r="98" spans="1:11" outlineLevel="1">
      <c r="B98" t="s">
        <v>377</v>
      </c>
      <c r="C98" s="32">
        <v>70</v>
      </c>
      <c r="D98" s="32">
        <v>50</v>
      </c>
      <c r="E98" s="32">
        <v>75</v>
      </c>
      <c r="F98" s="32">
        <v>50</v>
      </c>
      <c r="H98" s="110">
        <v>1</v>
      </c>
      <c r="I98" s="110">
        <v>1</v>
      </c>
      <c r="J98" s="110">
        <v>1</v>
      </c>
      <c r="K98" s="110">
        <v>1</v>
      </c>
    </row>
    <row r="99" spans="1:11" outlineLevel="1">
      <c r="B99" t="s">
        <v>852</v>
      </c>
      <c r="H99" s="110">
        <v>0.75</v>
      </c>
      <c r="I99" s="110">
        <v>0.75</v>
      </c>
      <c r="J99" s="110">
        <v>0.75</v>
      </c>
      <c r="K99" s="110">
        <v>0.75</v>
      </c>
    </row>
    <row r="100" spans="1:11" outlineLevel="1">
      <c r="B100" t="s">
        <v>853</v>
      </c>
      <c r="H100" s="110">
        <v>1.25</v>
      </c>
      <c r="I100" s="110">
        <v>1.25</v>
      </c>
      <c r="J100" s="110">
        <v>1.25</v>
      </c>
      <c r="K100" s="110">
        <v>1.25</v>
      </c>
    </row>
    <row r="101" spans="1:11" outlineLevel="1">
      <c r="B101" t="s">
        <v>854</v>
      </c>
      <c r="H101" s="111"/>
      <c r="I101" s="110">
        <v>1.5</v>
      </c>
      <c r="J101" s="111"/>
      <c r="K101" s="110">
        <v>1.5</v>
      </c>
    </row>
    <row r="102" spans="1:11" outlineLevel="1"/>
    <row r="103" spans="1:11" collapsed="1"/>
    <row r="104" spans="1:11">
      <c r="A104" s="184" t="s">
        <v>841</v>
      </c>
      <c r="B104" s="16"/>
      <c r="C104" t="s">
        <v>919</v>
      </c>
    </row>
    <row r="105" spans="1:11">
      <c r="A105" s="184"/>
      <c r="B105" s="16"/>
      <c r="J105" t="s">
        <v>1816</v>
      </c>
    </row>
    <row r="106" spans="1:11" ht="38.25" outlineLevel="1">
      <c r="C106" s="27" t="s">
        <v>963</v>
      </c>
      <c r="D106" s="210" t="s">
        <v>1502</v>
      </c>
      <c r="E106" s="210" t="s">
        <v>1503</v>
      </c>
      <c r="F106" s="210" t="s">
        <v>1503</v>
      </c>
      <c r="G106" s="210" t="s">
        <v>1503</v>
      </c>
    </row>
    <row r="107" spans="1:11" outlineLevel="1">
      <c r="C107" s="27"/>
      <c r="D107" s="210"/>
      <c r="E107" s="541" t="s">
        <v>1724</v>
      </c>
      <c r="F107" s="541" t="s">
        <v>1725</v>
      </c>
      <c r="G107" s="541" t="s">
        <v>1726</v>
      </c>
    </row>
    <row r="108" spans="1:11" outlineLevel="1">
      <c r="A108">
        <v>1</v>
      </c>
      <c r="B108" t="s">
        <v>842</v>
      </c>
      <c r="C108" s="106">
        <v>19</v>
      </c>
      <c r="D108" s="486" t="str">
        <f>TEXT($C108,"0")&amp;":"&amp;TEXT($C108+1,"0")</f>
        <v>19:20</v>
      </c>
      <c r="E108" s="480" t="str">
        <f>TEXT($C108-18,"0")&amp;":"&amp;TEXT($C108-17,"0")</f>
        <v>1:2</v>
      </c>
      <c r="F108" s="480" t="str">
        <f t="shared" ref="F108:G110" si="104">TEXT($C108-18,"0")&amp;":"&amp;TEXT($C108-17,"0")</f>
        <v>1:2</v>
      </c>
      <c r="G108" s="480" t="str">
        <f t="shared" si="104"/>
        <v>1:2</v>
      </c>
    </row>
    <row r="109" spans="1:11" outlineLevel="1">
      <c r="A109">
        <v>2</v>
      </c>
      <c r="B109" t="s">
        <v>843</v>
      </c>
      <c r="C109" s="108">
        <v>43</v>
      </c>
      <c r="D109" s="479" t="str">
        <f>TEXT($C109,"0")&amp;":"&amp;TEXT($C109+1,"0")</f>
        <v>43:44</v>
      </c>
      <c r="E109" s="481" t="str">
        <f>TEXT($C109-18,"0")&amp;":"&amp;TEXT($C109-17,"0")</f>
        <v>25:26</v>
      </c>
      <c r="F109" s="481" t="str">
        <f t="shared" si="104"/>
        <v>25:26</v>
      </c>
      <c r="G109" s="481" t="str">
        <f t="shared" si="104"/>
        <v>25:26</v>
      </c>
    </row>
    <row r="110" spans="1:11" outlineLevel="1">
      <c r="A110">
        <v>3</v>
      </c>
      <c r="B110" t="s">
        <v>401</v>
      </c>
      <c r="C110" s="109">
        <v>67</v>
      </c>
      <c r="D110" s="487" t="str">
        <f>TEXT($C110,"0")&amp;":"&amp;TEXT($C110+1,"0")</f>
        <v>67:68</v>
      </c>
      <c r="E110" s="482" t="str">
        <f>TEXT($C110-18,"0")&amp;":"&amp;TEXT($C110-17,"0")</f>
        <v>49:50</v>
      </c>
      <c r="F110" s="482" t="str">
        <f t="shared" si="104"/>
        <v>49:50</v>
      </c>
      <c r="G110" s="482" t="str">
        <f t="shared" si="104"/>
        <v>49:50</v>
      </c>
    </row>
    <row r="111" spans="1:11" outlineLevel="1"/>
    <row r="112" spans="1:11" outlineLevel="1">
      <c r="A112" s="184" t="s">
        <v>1437</v>
      </c>
    </row>
    <row r="113" spans="1:13" ht="78.75" outlineLevel="1">
      <c r="C113" s="119" t="s">
        <v>804</v>
      </c>
      <c r="D113" s="119" t="s">
        <v>1438</v>
      </c>
      <c r="E113" s="119" t="s">
        <v>1439</v>
      </c>
      <c r="F113" s="119" t="s">
        <v>1440</v>
      </c>
      <c r="G113" s="119" t="s">
        <v>1441</v>
      </c>
      <c r="H113" s="119" t="s">
        <v>1442</v>
      </c>
      <c r="I113" s="119" t="s">
        <v>1443</v>
      </c>
      <c r="J113" s="119" t="s">
        <v>1229</v>
      </c>
      <c r="K113" s="119" t="s">
        <v>1444</v>
      </c>
      <c r="L113" s="119" t="s">
        <v>1445</v>
      </c>
      <c r="M113" s="119" t="s">
        <v>1446</v>
      </c>
    </row>
    <row r="114" spans="1:13" outlineLevel="1">
      <c r="A114">
        <v>1</v>
      </c>
      <c r="B114" t="s">
        <v>1447</v>
      </c>
      <c r="C114" s="32">
        <v>0</v>
      </c>
      <c r="D114" s="32" t="s">
        <v>34</v>
      </c>
      <c r="E114" s="466">
        <v>1</v>
      </c>
      <c r="F114" s="467">
        <v>4.4999999999999998E-2</v>
      </c>
      <c r="G114" s="467">
        <v>4.4999999999999998E-2</v>
      </c>
      <c r="H114" s="393" t="s">
        <v>34</v>
      </c>
      <c r="I114" s="393" t="s">
        <v>34</v>
      </c>
      <c r="J114" s="393" t="s">
        <v>34</v>
      </c>
      <c r="K114" s="393">
        <v>1</v>
      </c>
      <c r="L114" s="393">
        <v>1</v>
      </c>
      <c r="M114" s="393">
        <v>1</v>
      </c>
    </row>
    <row r="115" spans="1:13" outlineLevel="1">
      <c r="A115">
        <v>2</v>
      </c>
      <c r="B115" t="s">
        <v>1448</v>
      </c>
      <c r="C115" s="32">
        <v>0.25</v>
      </c>
      <c r="D115" s="32">
        <v>500000</v>
      </c>
      <c r="E115" s="466">
        <v>2</v>
      </c>
      <c r="F115" s="467">
        <v>0.03</v>
      </c>
      <c r="G115" s="467">
        <v>0.03</v>
      </c>
      <c r="H115" s="393">
        <v>0</v>
      </c>
      <c r="I115" s="393">
        <v>2</v>
      </c>
      <c r="J115" s="393" t="b">
        <v>0</v>
      </c>
      <c r="K115" s="393">
        <v>0.85</v>
      </c>
      <c r="L115" s="393">
        <v>0.85</v>
      </c>
      <c r="M115" s="393">
        <v>0</v>
      </c>
    </row>
    <row r="116" spans="1:13" outlineLevel="1">
      <c r="A116">
        <v>3</v>
      </c>
      <c r="B116" t="s">
        <v>1449</v>
      </c>
      <c r="C116" s="32">
        <v>0.75</v>
      </c>
      <c r="D116" s="468">
        <v>1500000</v>
      </c>
      <c r="E116" s="466">
        <v>1</v>
      </c>
      <c r="F116" s="467">
        <v>6.7500000000000004E-2</v>
      </c>
      <c r="G116" s="467">
        <v>6.7500000000000004E-2</v>
      </c>
      <c r="H116" s="393">
        <v>99</v>
      </c>
      <c r="I116" s="393" t="s">
        <v>34</v>
      </c>
      <c r="J116" s="393" t="b">
        <v>1</v>
      </c>
      <c r="K116" s="393">
        <v>1.1499999999999999</v>
      </c>
      <c r="L116" s="393">
        <v>1.1499999999999999</v>
      </c>
      <c r="M116" s="393">
        <v>2</v>
      </c>
    </row>
    <row r="117" spans="1:13" outlineLevel="1">
      <c r="A117">
        <v>4</v>
      </c>
      <c r="B117" t="s">
        <v>1450</v>
      </c>
      <c r="C117" s="32">
        <v>0.5</v>
      </c>
      <c r="D117" s="32">
        <v>1000000</v>
      </c>
      <c r="M117" s="393">
        <v>1</v>
      </c>
    </row>
    <row r="118" spans="1:13" outlineLevel="1"/>
    <row r="119" spans="1:13" outlineLevel="1"/>
    <row r="120" spans="1:13" outlineLevel="1">
      <c r="A120" s="184" t="s">
        <v>1451</v>
      </c>
    </row>
    <row r="121" spans="1:13" ht="66.75" outlineLevel="1">
      <c r="C121" s="119" t="s">
        <v>1212</v>
      </c>
      <c r="D121" s="119" t="s">
        <v>1211</v>
      </c>
      <c r="E121" s="119" t="s">
        <v>1452</v>
      </c>
      <c r="F121" s="119" t="s">
        <v>1453</v>
      </c>
      <c r="G121" s="119" t="s">
        <v>1454</v>
      </c>
      <c r="H121" s="119"/>
      <c r="I121" s="119"/>
    </row>
    <row r="122" spans="1:13" outlineLevel="1">
      <c r="A122">
        <v>1</v>
      </c>
      <c r="B122" s="466" t="s">
        <v>1455</v>
      </c>
      <c r="C122" s="466" t="b">
        <v>0</v>
      </c>
      <c r="D122" s="466" t="b">
        <v>0</v>
      </c>
      <c r="E122" s="466" t="s">
        <v>34</v>
      </c>
      <c r="F122" s="466" t="s">
        <v>34</v>
      </c>
      <c r="G122" s="466" t="s">
        <v>34</v>
      </c>
    </row>
    <row r="123" spans="1:13" outlineLevel="1">
      <c r="A123">
        <v>2</v>
      </c>
      <c r="B123" s="466" t="s">
        <v>1456</v>
      </c>
      <c r="C123" s="466" t="b">
        <v>1</v>
      </c>
      <c r="D123" s="466" t="b">
        <v>1</v>
      </c>
      <c r="E123" s="466">
        <v>1</v>
      </c>
      <c r="F123" s="466">
        <v>3.0000000000000001E-6</v>
      </c>
      <c r="G123" s="466" t="s">
        <v>34</v>
      </c>
    </row>
    <row r="124" spans="1:13" outlineLevel="1">
      <c r="A124">
        <v>3</v>
      </c>
      <c r="B124" s="466" t="s">
        <v>1457</v>
      </c>
      <c r="C124" s="466" t="b">
        <v>1</v>
      </c>
      <c r="D124" s="466" t="b">
        <v>1</v>
      </c>
      <c r="E124" s="466">
        <v>1</v>
      </c>
      <c r="F124" s="466">
        <v>5.0000000000000004E-6</v>
      </c>
      <c r="G124" s="466" t="s">
        <v>34</v>
      </c>
    </row>
    <row r="125" spans="1:13" outlineLevel="1">
      <c r="A125">
        <v>4</v>
      </c>
      <c r="B125" s="466" t="s">
        <v>1458</v>
      </c>
      <c r="C125" s="466" t="b">
        <v>1</v>
      </c>
      <c r="D125" s="466" t="b">
        <v>1</v>
      </c>
      <c r="E125" s="466">
        <v>2</v>
      </c>
      <c r="F125" s="466" t="s">
        <v>34</v>
      </c>
      <c r="G125" s="466">
        <v>0.3</v>
      </c>
    </row>
    <row r="126" spans="1:13" outlineLevel="1">
      <c r="A126">
        <v>5</v>
      </c>
      <c r="B126" s="466" t="s">
        <v>1459</v>
      </c>
      <c r="C126" s="466" t="b">
        <v>1</v>
      </c>
      <c r="D126" s="466" t="b">
        <v>1</v>
      </c>
      <c r="E126" s="466">
        <v>2</v>
      </c>
      <c r="F126" s="466" t="s">
        <v>34</v>
      </c>
      <c r="G126" s="466">
        <v>0.7</v>
      </c>
    </row>
    <row r="128" spans="1:13">
      <c r="A128" s="184" t="s">
        <v>920</v>
      </c>
      <c r="B128" s="16"/>
      <c r="C128" t="s">
        <v>919</v>
      </c>
    </row>
    <row r="129" spans="1:192" outlineLevel="1">
      <c r="C129" s="175" t="s">
        <v>1225</v>
      </c>
      <c r="D129" s="175" t="s">
        <v>863</v>
      </c>
      <c r="E129" s="172" t="s">
        <v>1225</v>
      </c>
      <c r="F129" s="172"/>
      <c r="G129" s="172"/>
      <c r="H129" s="172" t="s">
        <v>863</v>
      </c>
      <c r="I129" s="172"/>
      <c r="J129" s="172"/>
    </row>
    <row r="130" spans="1:192" ht="94.5" outlineLevel="1">
      <c r="C130" s="168" t="s">
        <v>847</v>
      </c>
      <c r="D130" s="167"/>
      <c r="E130" s="168" t="s">
        <v>849</v>
      </c>
      <c r="F130" s="168" t="s">
        <v>850</v>
      </c>
      <c r="G130" s="168" t="s">
        <v>851</v>
      </c>
      <c r="H130" s="168" t="s">
        <v>849</v>
      </c>
      <c r="I130" s="168" t="s">
        <v>850</v>
      </c>
      <c r="J130" s="168" t="s">
        <v>851</v>
      </c>
    </row>
    <row r="131" spans="1:192" outlineLevel="1">
      <c r="B131" s="29" t="s">
        <v>848</v>
      </c>
      <c r="C131" s="167"/>
      <c r="D131" s="167"/>
      <c r="E131" s="334">
        <v>0.5</v>
      </c>
      <c r="F131" s="334">
        <v>0.85</v>
      </c>
      <c r="G131" s="334">
        <v>1</v>
      </c>
      <c r="H131" s="334">
        <v>0.5</v>
      </c>
      <c r="I131" s="334">
        <v>0.85</v>
      </c>
      <c r="J131" s="334">
        <v>1</v>
      </c>
    </row>
    <row r="132" spans="1:192" outlineLevel="1">
      <c r="A132">
        <v>1</v>
      </c>
      <c r="B132" t="s">
        <v>844</v>
      </c>
      <c r="C132" s="335">
        <v>0.02</v>
      </c>
      <c r="D132" s="335">
        <v>0.11</v>
      </c>
      <c r="E132" s="336">
        <f t="shared" ref="E132:G134" si="105">$C132*E$131</f>
        <v>0.01</v>
      </c>
      <c r="F132" s="337">
        <f t="shared" si="105"/>
        <v>1.7000000000000001E-2</v>
      </c>
      <c r="G132" s="338">
        <f t="shared" si="105"/>
        <v>0.02</v>
      </c>
      <c r="H132" s="336">
        <f t="shared" ref="H132:J134" si="106">$D132*H$131</f>
        <v>5.5E-2</v>
      </c>
      <c r="I132" s="337">
        <f t="shared" si="106"/>
        <v>9.35E-2</v>
      </c>
      <c r="J132" s="338">
        <f t="shared" si="106"/>
        <v>0.11</v>
      </c>
    </row>
    <row r="133" spans="1:192" outlineLevel="1">
      <c r="A133">
        <v>2</v>
      </c>
      <c r="B133" t="s">
        <v>845</v>
      </c>
      <c r="C133" s="335">
        <v>-0.06</v>
      </c>
      <c r="D133" s="335">
        <v>0.01</v>
      </c>
      <c r="E133" s="339">
        <f t="shared" si="105"/>
        <v>-0.03</v>
      </c>
      <c r="F133" s="167">
        <f t="shared" si="105"/>
        <v>-5.0999999999999997E-2</v>
      </c>
      <c r="G133" s="340">
        <f t="shared" si="105"/>
        <v>-0.06</v>
      </c>
      <c r="H133" s="339">
        <f t="shared" si="106"/>
        <v>5.0000000000000001E-3</v>
      </c>
      <c r="I133" s="167">
        <f t="shared" si="106"/>
        <v>8.5000000000000006E-3</v>
      </c>
      <c r="J133" s="340">
        <f t="shared" si="106"/>
        <v>0.01</v>
      </c>
    </row>
    <row r="134" spans="1:192" outlineLevel="1">
      <c r="A134">
        <v>3</v>
      </c>
      <c r="B134" t="s">
        <v>846</v>
      </c>
      <c r="C134" s="335">
        <v>0.1</v>
      </c>
      <c r="D134" s="335">
        <v>0.2</v>
      </c>
      <c r="E134" s="341">
        <f t="shared" si="105"/>
        <v>0.05</v>
      </c>
      <c r="F134" s="342">
        <f t="shared" si="105"/>
        <v>8.5000000000000006E-2</v>
      </c>
      <c r="G134" s="343">
        <f t="shared" si="105"/>
        <v>0.1</v>
      </c>
      <c r="H134" s="341">
        <f t="shared" si="106"/>
        <v>0.1</v>
      </c>
      <c r="I134" s="342">
        <f t="shared" si="106"/>
        <v>0.17</v>
      </c>
      <c r="J134" s="343">
        <f t="shared" si="106"/>
        <v>0.2</v>
      </c>
    </row>
    <row r="135" spans="1:192" outlineLevel="1">
      <c r="C135" s="540"/>
      <c r="D135" s="540"/>
      <c r="E135" s="167"/>
      <c r="F135" s="167"/>
      <c r="G135" s="167"/>
      <c r="H135" s="167"/>
      <c r="I135" s="167"/>
      <c r="J135" s="167"/>
    </row>
    <row r="136" spans="1:192" outlineLevel="1"/>
    <row r="137" spans="1:192">
      <c r="BX137" t="s">
        <v>1165</v>
      </c>
      <c r="CE137" t="s">
        <v>1165</v>
      </c>
    </row>
    <row r="138" spans="1:192" ht="17.25">
      <c r="A138" s="219" t="s">
        <v>1171</v>
      </c>
      <c r="X138" s="16" t="str">
        <f>"Grazing Intensity (BBB &amp; Mat) for TOL:"&amp;D.TOLDesc</f>
        <v xml:space="preserve">Grazing Intensity (BBB &amp; Mat) for TOL:Win </v>
      </c>
      <c r="AS138" s="16" t="str">
        <f>"GI (BBT) for TOL:"&amp;D.TOLDesc</f>
        <v xml:space="preserve">GI (BBT) for TOL:Win </v>
      </c>
      <c r="BO138" s="163" t="str">
        <f>"GI - SW Victoria BBB (&amp;Mat) for TOL:"&amp;D.TOLDesc</f>
        <v xml:space="preserve">GI - SW Victoria BBB (&amp;Mat) for TOL:Win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"GI - SW Victoria BBT for TOL:"&amp;D.TOLDesc</f>
        <v xml:space="preserve">GI - SW Victoria BBT for TOL:Win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"GI - Great Southern BBB (&amp;Mat) for TOL:"&amp;D.TOLDesc</f>
        <v xml:space="preserve">GI - Great Southern BBB (&amp;Mat) for TOL:Win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"GI - Great Southern BBT for TOL:"&amp;D.TOLDesc</f>
        <v xml:space="preserve">GI - Great Southern BBT for TOL:Win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"GI - Central Wheatbelt BBB (&amp;Mat) for TOL:"&amp;D.TOLDesc</f>
        <v xml:space="preserve">GI - Central Wheatbelt BBB (&amp;Mat) for TOL:Win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"GI - Central Wheatbelt BBT for TOL:"&amp;D.TOLDesc</f>
        <v xml:space="preserve">GI - Central Wheatbelt BBT for TOL:Win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32.75" outlineLevel="1">
      <c r="A139" s="167"/>
      <c r="B139" s="167"/>
      <c r="C139" s="168" t="s">
        <v>859</v>
      </c>
      <c r="D139" s="168" t="s">
        <v>860</v>
      </c>
      <c r="E139" s="168" t="s">
        <v>1232</v>
      </c>
      <c r="F139" s="168" t="s">
        <v>289</v>
      </c>
      <c r="G139" s="168" t="s">
        <v>290</v>
      </c>
      <c r="H139" s="168" t="s">
        <v>989</v>
      </c>
      <c r="I139" s="168" t="s">
        <v>984</v>
      </c>
      <c r="J139" s="168" t="s">
        <v>990</v>
      </c>
      <c r="K139" s="168" t="s">
        <v>988</v>
      </c>
      <c r="L139" s="168" t="s">
        <v>858</v>
      </c>
      <c r="M139" s="168" t="s">
        <v>1057</v>
      </c>
      <c r="N139" s="168" t="s">
        <v>397</v>
      </c>
      <c r="O139" s="168" t="s">
        <v>1645</v>
      </c>
      <c r="P139" s="168" t="s">
        <v>1646</v>
      </c>
      <c r="Q139" s="167"/>
      <c r="X139" s="27" t="s">
        <v>889</v>
      </c>
      <c r="Y139" s="27" t="s">
        <v>890</v>
      </c>
      <c r="Z139" s="27" t="s">
        <v>891</v>
      </c>
      <c r="AA139" s="27" t="s">
        <v>892</v>
      </c>
      <c r="AB139" s="27" t="s">
        <v>893</v>
      </c>
      <c r="AC139" s="27" t="s">
        <v>894</v>
      </c>
      <c r="AD139" s="27" t="s">
        <v>895</v>
      </c>
      <c r="AE139" s="27" t="s">
        <v>889</v>
      </c>
      <c r="AF139" s="27" t="s">
        <v>890</v>
      </c>
      <c r="AG139" s="27" t="s">
        <v>891</v>
      </c>
      <c r="AH139" s="27" t="s">
        <v>892</v>
      </c>
      <c r="AI139" s="27" t="s">
        <v>893</v>
      </c>
      <c r="AJ139" s="27" t="s">
        <v>894</v>
      </c>
      <c r="AK139" s="27" t="s">
        <v>895</v>
      </c>
      <c r="AL139" s="27" t="s">
        <v>889</v>
      </c>
      <c r="AM139" s="27" t="s">
        <v>890</v>
      </c>
      <c r="AN139" s="27" t="s">
        <v>891</v>
      </c>
      <c r="AO139" s="27" t="s">
        <v>892</v>
      </c>
      <c r="AP139" s="27" t="s">
        <v>893</v>
      </c>
      <c r="AQ139" s="27" t="s">
        <v>894</v>
      </c>
      <c r="AR139" s="27" t="s">
        <v>895</v>
      </c>
      <c r="AS139" s="27" t="s">
        <v>889</v>
      </c>
      <c r="AT139" s="27" t="s">
        <v>890</v>
      </c>
      <c r="AU139" s="27" t="s">
        <v>891</v>
      </c>
      <c r="AV139" s="27" t="s">
        <v>892</v>
      </c>
      <c r="AW139" s="27" t="s">
        <v>893</v>
      </c>
      <c r="AX139" s="27" t="s">
        <v>894</v>
      </c>
      <c r="AY139" s="27" t="s">
        <v>895</v>
      </c>
      <c r="AZ139" s="27" t="s">
        <v>889</v>
      </c>
      <c r="BA139" s="27" t="s">
        <v>890</v>
      </c>
      <c r="BB139" s="27" t="s">
        <v>891</v>
      </c>
      <c r="BC139" s="27" t="s">
        <v>892</v>
      </c>
      <c r="BD139" s="27" t="s">
        <v>893</v>
      </c>
      <c r="BE139" s="27" t="s">
        <v>894</v>
      </c>
      <c r="BF139" s="27" t="s">
        <v>895</v>
      </c>
      <c r="BG139" s="27" t="s">
        <v>889</v>
      </c>
      <c r="BH139" s="27" t="s">
        <v>890</v>
      </c>
      <c r="BI139" s="27" t="s">
        <v>891</v>
      </c>
      <c r="BJ139" s="27" t="s">
        <v>892</v>
      </c>
      <c r="BK139" s="27" t="s">
        <v>893</v>
      </c>
      <c r="BL139" s="27" t="s">
        <v>894</v>
      </c>
      <c r="BM139" s="27" t="s">
        <v>895</v>
      </c>
      <c r="BO139" s="152" t="s">
        <v>889</v>
      </c>
      <c r="BP139" s="27" t="s">
        <v>890</v>
      </c>
      <c r="BQ139" s="27" t="s">
        <v>891</v>
      </c>
      <c r="BR139" s="27" t="s">
        <v>892</v>
      </c>
      <c r="BS139" s="27" t="s">
        <v>893</v>
      </c>
      <c r="BT139" s="27" t="s">
        <v>894</v>
      </c>
      <c r="BU139" s="160" t="s">
        <v>895</v>
      </c>
      <c r="BV139" s="27" t="s">
        <v>889</v>
      </c>
      <c r="BW139" s="27" t="s">
        <v>890</v>
      </c>
      <c r="BX139" s="27" t="s">
        <v>891</v>
      </c>
      <c r="BY139" s="27" t="s">
        <v>892</v>
      </c>
      <c r="BZ139" s="27" t="s">
        <v>893</v>
      </c>
      <c r="CA139" s="27" t="s">
        <v>894</v>
      </c>
      <c r="CB139" s="160" t="s">
        <v>895</v>
      </c>
      <c r="CC139" s="27" t="s">
        <v>889</v>
      </c>
      <c r="CD139" s="27" t="s">
        <v>890</v>
      </c>
      <c r="CE139" s="27" t="s">
        <v>891</v>
      </c>
      <c r="CF139" s="27" t="s">
        <v>892</v>
      </c>
      <c r="CG139" s="27" t="s">
        <v>893</v>
      </c>
      <c r="CH139" s="27" t="s">
        <v>894</v>
      </c>
      <c r="CI139" s="156" t="s">
        <v>895</v>
      </c>
      <c r="CJ139" s="152" t="s">
        <v>889</v>
      </c>
      <c r="CK139" s="27" t="s">
        <v>890</v>
      </c>
      <c r="CL139" s="27" t="s">
        <v>891</v>
      </c>
      <c r="CM139" s="27" t="s">
        <v>892</v>
      </c>
      <c r="CN139" s="27" t="s">
        <v>893</v>
      </c>
      <c r="CO139" s="27" t="s">
        <v>894</v>
      </c>
      <c r="CP139" s="160" t="s">
        <v>895</v>
      </c>
      <c r="CQ139" s="27" t="s">
        <v>889</v>
      </c>
      <c r="CR139" s="27" t="s">
        <v>890</v>
      </c>
      <c r="CS139" s="27" t="s">
        <v>891</v>
      </c>
      <c r="CT139" s="27" t="s">
        <v>892</v>
      </c>
      <c r="CU139" s="27" t="s">
        <v>893</v>
      </c>
      <c r="CV139" s="27" t="s">
        <v>894</v>
      </c>
      <c r="CW139" s="160" t="s">
        <v>895</v>
      </c>
      <c r="CX139" s="27" t="s">
        <v>889</v>
      </c>
      <c r="CY139" s="27" t="s">
        <v>890</v>
      </c>
      <c r="CZ139" s="27" t="s">
        <v>891</v>
      </c>
      <c r="DA139" s="27" t="s">
        <v>892</v>
      </c>
      <c r="DB139" s="27" t="s">
        <v>893</v>
      </c>
      <c r="DC139" s="27" t="s">
        <v>894</v>
      </c>
      <c r="DD139" s="156" t="s">
        <v>895</v>
      </c>
      <c r="DE139" s="152" t="s">
        <v>889</v>
      </c>
      <c r="DF139" s="27" t="s">
        <v>890</v>
      </c>
      <c r="DG139" s="27" t="s">
        <v>891</v>
      </c>
      <c r="DH139" s="27" t="s">
        <v>892</v>
      </c>
      <c r="DI139" s="27" t="s">
        <v>893</v>
      </c>
      <c r="DJ139" s="27" t="s">
        <v>894</v>
      </c>
      <c r="DK139" s="160" t="s">
        <v>895</v>
      </c>
      <c r="DL139" s="27" t="s">
        <v>889</v>
      </c>
      <c r="DM139" s="27" t="s">
        <v>890</v>
      </c>
      <c r="DN139" s="27" t="s">
        <v>891</v>
      </c>
      <c r="DO139" s="27" t="s">
        <v>892</v>
      </c>
      <c r="DP139" s="27" t="s">
        <v>893</v>
      </c>
      <c r="DQ139" s="27" t="s">
        <v>894</v>
      </c>
      <c r="DR139" s="160" t="s">
        <v>895</v>
      </c>
      <c r="DS139" s="27" t="s">
        <v>889</v>
      </c>
      <c r="DT139" s="27" t="s">
        <v>890</v>
      </c>
      <c r="DU139" s="27" t="s">
        <v>891</v>
      </c>
      <c r="DV139" s="27" t="s">
        <v>892</v>
      </c>
      <c r="DW139" s="27" t="s">
        <v>893</v>
      </c>
      <c r="DX139" s="27" t="s">
        <v>894</v>
      </c>
      <c r="DY139" s="156" t="s">
        <v>895</v>
      </c>
      <c r="DZ139" s="152" t="s">
        <v>889</v>
      </c>
      <c r="EA139" s="27" t="s">
        <v>890</v>
      </c>
      <c r="EB139" s="27" t="s">
        <v>891</v>
      </c>
      <c r="EC139" s="27" t="s">
        <v>892</v>
      </c>
      <c r="ED139" s="27" t="s">
        <v>893</v>
      </c>
      <c r="EE139" s="27" t="s">
        <v>894</v>
      </c>
      <c r="EF139" s="160" t="s">
        <v>895</v>
      </c>
      <c r="EG139" s="27" t="s">
        <v>889</v>
      </c>
      <c r="EH139" s="27" t="s">
        <v>890</v>
      </c>
      <c r="EI139" s="27" t="s">
        <v>891</v>
      </c>
      <c r="EJ139" s="27" t="s">
        <v>892</v>
      </c>
      <c r="EK139" s="27" t="s">
        <v>893</v>
      </c>
      <c r="EL139" s="27" t="s">
        <v>894</v>
      </c>
      <c r="EM139" s="160" t="s">
        <v>895</v>
      </c>
      <c r="EN139" s="27" t="s">
        <v>889</v>
      </c>
      <c r="EO139" s="27" t="s">
        <v>890</v>
      </c>
      <c r="EP139" s="27" t="s">
        <v>891</v>
      </c>
      <c r="EQ139" s="27" t="s">
        <v>892</v>
      </c>
      <c r="ER139" s="27" t="s">
        <v>893</v>
      </c>
      <c r="ES139" s="27" t="s">
        <v>894</v>
      </c>
      <c r="ET139" s="156" t="s">
        <v>895</v>
      </c>
      <c r="EU139" s="152" t="s">
        <v>889</v>
      </c>
      <c r="EV139" s="27" t="s">
        <v>890</v>
      </c>
      <c r="EW139" s="27" t="s">
        <v>891</v>
      </c>
      <c r="EX139" s="27" t="s">
        <v>892</v>
      </c>
      <c r="EY139" s="27" t="s">
        <v>893</v>
      </c>
      <c r="EZ139" s="27" t="s">
        <v>894</v>
      </c>
      <c r="FA139" s="160" t="s">
        <v>895</v>
      </c>
      <c r="FB139" s="27" t="s">
        <v>889</v>
      </c>
      <c r="FC139" s="27" t="s">
        <v>890</v>
      </c>
      <c r="FD139" s="27" t="s">
        <v>891</v>
      </c>
      <c r="FE139" s="27" t="s">
        <v>892</v>
      </c>
      <c r="FF139" s="27" t="s">
        <v>893</v>
      </c>
      <c r="FG139" s="27" t="s">
        <v>894</v>
      </c>
      <c r="FH139" s="160" t="s">
        <v>895</v>
      </c>
      <c r="FI139" s="27" t="s">
        <v>889</v>
      </c>
      <c r="FJ139" s="27" t="s">
        <v>890</v>
      </c>
      <c r="FK139" s="27" t="s">
        <v>891</v>
      </c>
      <c r="FL139" s="27" t="s">
        <v>892</v>
      </c>
      <c r="FM139" s="27" t="s">
        <v>893</v>
      </c>
      <c r="FN139" s="27" t="s">
        <v>894</v>
      </c>
      <c r="FO139" s="156" t="s">
        <v>895</v>
      </c>
      <c r="FP139" s="152" t="s">
        <v>889</v>
      </c>
      <c r="FQ139" s="27" t="s">
        <v>890</v>
      </c>
      <c r="FR139" s="27" t="s">
        <v>891</v>
      </c>
      <c r="FS139" s="27" t="s">
        <v>892</v>
      </c>
      <c r="FT139" s="27" t="s">
        <v>893</v>
      </c>
      <c r="FU139" s="27" t="s">
        <v>894</v>
      </c>
      <c r="FV139" s="160" t="s">
        <v>895</v>
      </c>
      <c r="FW139" s="27" t="s">
        <v>889</v>
      </c>
      <c r="FX139" s="27" t="s">
        <v>890</v>
      </c>
      <c r="FY139" s="27" t="s">
        <v>891</v>
      </c>
      <c r="FZ139" s="27" t="s">
        <v>892</v>
      </c>
      <c r="GA139" s="27" t="s">
        <v>893</v>
      </c>
      <c r="GB139" s="27" t="s">
        <v>894</v>
      </c>
      <c r="GC139" s="160" t="s">
        <v>895</v>
      </c>
      <c r="GD139" s="27" t="s">
        <v>889</v>
      </c>
      <c r="GE139" s="27" t="s">
        <v>890</v>
      </c>
      <c r="GF139" s="27" t="s">
        <v>891</v>
      </c>
      <c r="GG139" s="27" t="s">
        <v>892</v>
      </c>
      <c r="GH139" s="27" t="s">
        <v>893</v>
      </c>
      <c r="GI139" s="27" t="s">
        <v>894</v>
      </c>
      <c r="GJ139" s="156" t="s">
        <v>895</v>
      </c>
    </row>
    <row r="140" spans="1:192" ht="36" outlineLevel="1">
      <c r="A140" s="167"/>
      <c r="B140" s="167"/>
      <c r="C140" s="169" t="s">
        <v>862</v>
      </c>
      <c r="D140" s="170" t="s">
        <v>861</v>
      </c>
      <c r="E140" s="170"/>
      <c r="F140" s="171"/>
      <c r="G140" s="171"/>
      <c r="H140" s="171"/>
      <c r="I140" s="171"/>
      <c r="J140" s="171"/>
      <c r="K140" s="171"/>
      <c r="L140" s="171"/>
      <c r="M140" s="171"/>
      <c r="N140" s="171"/>
      <c r="O140" s="172"/>
      <c r="P140" s="172"/>
      <c r="Q140" s="167"/>
      <c r="X140" s="121" t="s">
        <v>1166</v>
      </c>
      <c r="Y140" s="122"/>
      <c r="Z140" s="122"/>
      <c r="AA140" s="122"/>
      <c r="AB140" s="122"/>
      <c r="AC140" s="122"/>
      <c r="AD140" s="122"/>
      <c r="AE140" s="121" t="s">
        <v>1167</v>
      </c>
      <c r="AF140" s="122"/>
      <c r="AG140" s="122"/>
      <c r="AH140" s="122"/>
      <c r="AI140" s="122"/>
      <c r="AJ140" s="122"/>
      <c r="AK140" s="122"/>
      <c r="AL140" s="121" t="s">
        <v>1168</v>
      </c>
      <c r="AM140" s="122"/>
      <c r="AN140" s="122"/>
      <c r="AO140" s="122"/>
      <c r="AP140" s="122"/>
      <c r="AQ140" s="122"/>
      <c r="AR140" s="122"/>
      <c r="AS140" s="121" t="s">
        <v>1166</v>
      </c>
      <c r="AT140" s="122"/>
      <c r="AU140" s="122"/>
      <c r="AV140" s="122"/>
      <c r="AW140" s="122"/>
      <c r="AX140" s="122"/>
      <c r="AY140" s="122"/>
      <c r="AZ140" s="121" t="s">
        <v>1167</v>
      </c>
      <c r="BA140" s="122"/>
      <c r="BB140" s="122"/>
      <c r="BC140" s="122"/>
      <c r="BD140" s="122"/>
      <c r="BE140" s="122"/>
      <c r="BF140" s="122"/>
      <c r="BG140" s="121" t="s">
        <v>1168</v>
      </c>
      <c r="BH140" s="122"/>
      <c r="BI140" s="122"/>
      <c r="BJ140" s="122"/>
      <c r="BK140" s="122"/>
      <c r="BL140" s="122"/>
      <c r="BM140" s="122"/>
      <c r="BO140" s="153" t="s">
        <v>1166</v>
      </c>
      <c r="BP140" s="122"/>
      <c r="BQ140" s="122"/>
      <c r="BR140" s="122"/>
      <c r="BS140" s="122"/>
      <c r="BT140" s="122"/>
      <c r="BU140" s="161"/>
      <c r="BV140" s="121" t="s">
        <v>1167</v>
      </c>
      <c r="BW140" s="122"/>
      <c r="BX140" s="122"/>
      <c r="BY140" s="122"/>
      <c r="BZ140" s="122"/>
      <c r="CA140" s="122"/>
      <c r="CB140" s="161"/>
      <c r="CC140" s="121" t="s">
        <v>1168</v>
      </c>
      <c r="CD140" s="122"/>
      <c r="CE140" s="122"/>
      <c r="CF140" s="122"/>
      <c r="CG140" s="122"/>
      <c r="CH140" s="122"/>
      <c r="CI140" s="157"/>
      <c r="CJ140" s="153" t="s">
        <v>1166</v>
      </c>
      <c r="CK140" s="122"/>
      <c r="CL140" s="122"/>
      <c r="CM140" s="122"/>
      <c r="CN140" s="122"/>
      <c r="CO140" s="122"/>
      <c r="CP140" s="161"/>
      <c r="CQ140" s="121" t="s">
        <v>1167</v>
      </c>
      <c r="CR140" s="122"/>
      <c r="CS140" s="122"/>
      <c r="CT140" s="122"/>
      <c r="CU140" s="122"/>
      <c r="CV140" s="122"/>
      <c r="CW140" s="161"/>
      <c r="CX140" s="121" t="s">
        <v>1168</v>
      </c>
      <c r="CY140" s="122"/>
      <c r="CZ140" s="122"/>
      <c r="DA140" s="122"/>
      <c r="DB140" s="122"/>
      <c r="DC140" s="122"/>
      <c r="DD140" s="157"/>
      <c r="DE140" s="153" t="s">
        <v>1166</v>
      </c>
      <c r="DF140" s="122"/>
      <c r="DG140" s="122"/>
      <c r="DH140" s="122"/>
      <c r="DI140" s="122"/>
      <c r="DJ140" s="122"/>
      <c r="DK140" s="161"/>
      <c r="DL140" s="121" t="s">
        <v>1167</v>
      </c>
      <c r="DM140" s="122"/>
      <c r="DN140" s="122"/>
      <c r="DO140" s="122"/>
      <c r="DP140" s="122"/>
      <c r="DQ140" s="122"/>
      <c r="DR140" s="161"/>
      <c r="DS140" s="121" t="s">
        <v>1168</v>
      </c>
      <c r="DT140" s="122"/>
      <c r="DU140" s="122"/>
      <c r="DV140" s="122"/>
      <c r="DW140" s="122"/>
      <c r="DX140" s="122"/>
      <c r="DY140" s="157"/>
      <c r="DZ140" s="153" t="s">
        <v>1166</v>
      </c>
      <c r="EA140" s="122"/>
      <c r="EB140" s="122"/>
      <c r="EC140" s="122"/>
      <c r="ED140" s="122"/>
      <c r="EE140" s="122"/>
      <c r="EF140" s="161"/>
      <c r="EG140" s="121" t="s">
        <v>1167</v>
      </c>
      <c r="EH140" s="122"/>
      <c r="EI140" s="122"/>
      <c r="EJ140" s="122"/>
      <c r="EK140" s="122"/>
      <c r="EL140" s="122"/>
      <c r="EM140" s="161"/>
      <c r="EN140" s="121" t="s">
        <v>1168</v>
      </c>
      <c r="EO140" s="122"/>
      <c r="EP140" s="122"/>
      <c r="EQ140" s="122"/>
      <c r="ER140" s="122"/>
      <c r="ES140" s="122"/>
      <c r="ET140" s="157"/>
      <c r="EU140" s="153" t="s">
        <v>1166</v>
      </c>
      <c r="EV140" s="122"/>
      <c r="EW140" s="122"/>
      <c r="EX140" s="122"/>
      <c r="EY140" s="122"/>
      <c r="EZ140" s="122"/>
      <c r="FA140" s="161"/>
      <c r="FB140" s="121" t="s">
        <v>1167</v>
      </c>
      <c r="FC140" s="122"/>
      <c r="FD140" s="122"/>
      <c r="FE140" s="122"/>
      <c r="FF140" s="122"/>
      <c r="FG140" s="122"/>
      <c r="FH140" s="161"/>
      <c r="FI140" s="121" t="s">
        <v>1168</v>
      </c>
      <c r="FJ140" s="122"/>
      <c r="FK140" s="122"/>
      <c r="FL140" s="122"/>
      <c r="FM140" s="122"/>
      <c r="FN140" s="122"/>
      <c r="FO140" s="157"/>
      <c r="FP140" s="153" t="s">
        <v>1166</v>
      </c>
      <c r="FQ140" s="122"/>
      <c r="FR140" s="122"/>
      <c r="FS140" s="122"/>
      <c r="FT140" s="122"/>
      <c r="FU140" s="122"/>
      <c r="FV140" s="161"/>
      <c r="FW140" s="121" t="s">
        <v>1167</v>
      </c>
      <c r="FX140" s="122"/>
      <c r="FY140" s="122"/>
      <c r="FZ140" s="122"/>
      <c r="GA140" s="122"/>
      <c r="GB140" s="122"/>
      <c r="GC140" s="161"/>
      <c r="GD140" s="121" t="s">
        <v>1168</v>
      </c>
      <c r="GE140" s="122"/>
      <c r="GF140" s="122"/>
      <c r="GG140" s="122"/>
      <c r="GH140" s="122"/>
      <c r="GI140" s="122"/>
      <c r="GJ140" s="157"/>
    </row>
    <row r="141" spans="1:192" ht="165" outlineLevel="1">
      <c r="A141" s="167">
        <v>1</v>
      </c>
      <c r="B141" s="167"/>
      <c r="C141" s="333">
        <v>0</v>
      </c>
      <c r="D141" s="173" t="b">
        <v>0</v>
      </c>
      <c r="E141" s="173">
        <v>50</v>
      </c>
      <c r="F141" s="330" t="s">
        <v>1233</v>
      </c>
      <c r="G141" s="331">
        <f>IF(F142="","-",F142-1)</f>
        <v>329</v>
      </c>
      <c r="H141" s="331" t="s">
        <v>34</v>
      </c>
      <c r="I141" s="331">
        <v>0</v>
      </c>
      <c r="J141" s="331">
        <v>0</v>
      </c>
      <c r="K141" s="331">
        <v>0</v>
      </c>
      <c r="L141" s="173">
        <v>0</v>
      </c>
      <c r="M141" s="173">
        <f>15*30</f>
        <v>450</v>
      </c>
      <c r="N141" s="176">
        <v>1</v>
      </c>
      <c r="O141" s="167" t="s">
        <v>864</v>
      </c>
      <c r="P141" s="167" t="s">
        <v>867</v>
      </c>
      <c r="Q141" s="167"/>
      <c r="X141" s="178">
        <v>1</v>
      </c>
      <c r="Y141" s="178">
        <f>X141+3</f>
        <v>4</v>
      </c>
      <c r="Z141" s="178">
        <f t="shared" ref="Z141:AD141" si="107">Y141+3</f>
        <v>7</v>
      </c>
      <c r="AA141" s="178">
        <f t="shared" si="107"/>
        <v>10</v>
      </c>
      <c r="AB141" s="178">
        <f t="shared" si="107"/>
        <v>13</v>
      </c>
      <c r="AC141" s="178">
        <f t="shared" si="107"/>
        <v>16</v>
      </c>
      <c r="AD141" s="178">
        <f t="shared" si="107"/>
        <v>19</v>
      </c>
      <c r="AE141" s="179" t="s">
        <v>882</v>
      </c>
      <c r="AF141" s="179" t="s">
        <v>883</v>
      </c>
      <c r="AG141" s="179" t="s">
        <v>884</v>
      </c>
      <c r="AH141" s="179" t="s">
        <v>885</v>
      </c>
      <c r="AI141" s="179" t="s">
        <v>886</v>
      </c>
      <c r="AJ141" s="179" t="s">
        <v>887</v>
      </c>
      <c r="AK141" s="179" t="s">
        <v>888</v>
      </c>
      <c r="AL141" s="179" t="s">
        <v>882</v>
      </c>
      <c r="AM141" s="179" t="s">
        <v>883</v>
      </c>
      <c r="AN141" s="179" t="s">
        <v>884</v>
      </c>
      <c r="AO141" s="179" t="s">
        <v>885</v>
      </c>
      <c r="AP141" s="179" t="s">
        <v>886</v>
      </c>
      <c r="AQ141" s="179" t="s">
        <v>887</v>
      </c>
      <c r="AR141" s="179" t="s">
        <v>888</v>
      </c>
      <c r="AS141" s="178">
        <v>1</v>
      </c>
      <c r="AT141" s="178">
        <f>AS141+3</f>
        <v>4</v>
      </c>
      <c r="AU141" s="178">
        <f t="shared" ref="AU141:AY141" si="108">AT141+3</f>
        <v>7</v>
      </c>
      <c r="AV141" s="178">
        <f t="shared" si="108"/>
        <v>10</v>
      </c>
      <c r="AW141" s="178">
        <f t="shared" si="108"/>
        <v>13</v>
      </c>
      <c r="AX141" s="178">
        <f t="shared" si="108"/>
        <v>16</v>
      </c>
      <c r="AY141" s="178">
        <f t="shared" si="108"/>
        <v>19</v>
      </c>
      <c r="AZ141" s="179" t="s">
        <v>882</v>
      </c>
      <c r="BA141" s="179" t="s">
        <v>883</v>
      </c>
      <c r="BB141" s="179" t="s">
        <v>884</v>
      </c>
      <c r="BC141" s="179" t="s">
        <v>885</v>
      </c>
      <c r="BD141" s="179" t="s">
        <v>886</v>
      </c>
      <c r="BE141" s="179" t="s">
        <v>887</v>
      </c>
      <c r="BF141" s="179" t="s">
        <v>888</v>
      </c>
      <c r="BG141" s="179" t="s">
        <v>882</v>
      </c>
      <c r="BH141" s="179" t="s">
        <v>883</v>
      </c>
      <c r="BI141" s="179" t="s">
        <v>884</v>
      </c>
      <c r="BJ141" s="179" t="s">
        <v>885</v>
      </c>
      <c r="BK141" s="179" t="s">
        <v>886</v>
      </c>
      <c r="BL141" s="179" t="s">
        <v>887</v>
      </c>
      <c r="BM141" s="179" t="s">
        <v>888</v>
      </c>
      <c r="BO141" s="154">
        <v>1</v>
      </c>
      <c r="BP141" s="155">
        <v>4</v>
      </c>
      <c r="BQ141" s="155">
        <v>7</v>
      </c>
      <c r="BR141" s="155">
        <v>10</v>
      </c>
      <c r="BS141" s="155">
        <v>13</v>
      </c>
      <c r="BT141" s="155">
        <v>16</v>
      </c>
      <c r="BU141" s="162">
        <v>19</v>
      </c>
      <c r="BV141" s="155" t="s">
        <v>882</v>
      </c>
      <c r="BW141" s="155" t="s">
        <v>883</v>
      </c>
      <c r="BX141" s="155" t="s">
        <v>884</v>
      </c>
      <c r="BY141" s="155" t="s">
        <v>885</v>
      </c>
      <c r="BZ141" s="155" t="s">
        <v>886</v>
      </c>
      <c r="CA141" s="155" t="s">
        <v>887</v>
      </c>
      <c r="CB141" s="162" t="s">
        <v>888</v>
      </c>
      <c r="CC141" s="155" t="s">
        <v>882</v>
      </c>
      <c r="CD141" s="155" t="s">
        <v>883</v>
      </c>
      <c r="CE141" s="155" t="s">
        <v>884</v>
      </c>
      <c r="CF141" s="155" t="s">
        <v>885</v>
      </c>
      <c r="CG141" s="155" t="s">
        <v>886</v>
      </c>
      <c r="CH141" s="155" t="s">
        <v>887</v>
      </c>
      <c r="CI141" s="158" t="s">
        <v>888</v>
      </c>
      <c r="CJ141" s="154">
        <v>1</v>
      </c>
      <c r="CK141" s="155">
        <v>4</v>
      </c>
      <c r="CL141" s="155">
        <v>7</v>
      </c>
      <c r="CM141" s="155">
        <v>10</v>
      </c>
      <c r="CN141" s="155">
        <v>13</v>
      </c>
      <c r="CO141" s="155">
        <v>16</v>
      </c>
      <c r="CP141" s="162">
        <v>19</v>
      </c>
      <c r="CQ141" s="155" t="s">
        <v>882</v>
      </c>
      <c r="CR141" s="155" t="s">
        <v>883</v>
      </c>
      <c r="CS141" s="155" t="s">
        <v>884</v>
      </c>
      <c r="CT141" s="155" t="s">
        <v>885</v>
      </c>
      <c r="CU141" s="155" t="s">
        <v>886</v>
      </c>
      <c r="CV141" s="155" t="s">
        <v>887</v>
      </c>
      <c r="CW141" s="162" t="s">
        <v>888</v>
      </c>
      <c r="CX141" s="155" t="s">
        <v>882</v>
      </c>
      <c r="CY141" s="155" t="s">
        <v>883</v>
      </c>
      <c r="CZ141" s="155" t="s">
        <v>884</v>
      </c>
      <c r="DA141" s="155" t="s">
        <v>885</v>
      </c>
      <c r="DB141" s="155" t="s">
        <v>886</v>
      </c>
      <c r="DC141" s="155" t="s">
        <v>887</v>
      </c>
      <c r="DD141" s="158" t="s">
        <v>888</v>
      </c>
      <c r="DE141" s="154">
        <v>1</v>
      </c>
      <c r="DF141" s="155">
        <v>4</v>
      </c>
      <c r="DG141" s="155">
        <v>7</v>
      </c>
      <c r="DH141" s="155">
        <v>10</v>
      </c>
      <c r="DI141" s="155">
        <v>13</v>
      </c>
      <c r="DJ141" s="155">
        <v>16</v>
      </c>
      <c r="DK141" s="162">
        <v>19</v>
      </c>
      <c r="DL141" s="155" t="s">
        <v>882</v>
      </c>
      <c r="DM141" s="155" t="s">
        <v>883</v>
      </c>
      <c r="DN141" s="155" t="s">
        <v>884</v>
      </c>
      <c r="DO141" s="155" t="s">
        <v>885</v>
      </c>
      <c r="DP141" s="155" t="s">
        <v>886</v>
      </c>
      <c r="DQ141" s="155" t="s">
        <v>887</v>
      </c>
      <c r="DR141" s="162" t="s">
        <v>888</v>
      </c>
      <c r="DS141" s="155" t="s">
        <v>882</v>
      </c>
      <c r="DT141" s="155" t="s">
        <v>883</v>
      </c>
      <c r="DU141" s="155" t="s">
        <v>884</v>
      </c>
      <c r="DV141" s="155" t="s">
        <v>885</v>
      </c>
      <c r="DW141" s="155" t="s">
        <v>886</v>
      </c>
      <c r="DX141" s="155" t="s">
        <v>887</v>
      </c>
      <c r="DY141" s="158" t="s">
        <v>888</v>
      </c>
      <c r="DZ141" s="154">
        <v>1</v>
      </c>
      <c r="EA141" s="155">
        <v>4</v>
      </c>
      <c r="EB141" s="155">
        <v>7</v>
      </c>
      <c r="EC141" s="155">
        <v>10</v>
      </c>
      <c r="ED141" s="155">
        <v>13</v>
      </c>
      <c r="EE141" s="155">
        <v>16</v>
      </c>
      <c r="EF141" s="162">
        <v>19</v>
      </c>
      <c r="EG141" s="155" t="s">
        <v>882</v>
      </c>
      <c r="EH141" s="155" t="s">
        <v>883</v>
      </c>
      <c r="EI141" s="155" t="s">
        <v>884</v>
      </c>
      <c r="EJ141" s="155" t="s">
        <v>885</v>
      </c>
      <c r="EK141" s="155" t="s">
        <v>886</v>
      </c>
      <c r="EL141" s="155" t="s">
        <v>887</v>
      </c>
      <c r="EM141" s="162" t="s">
        <v>888</v>
      </c>
      <c r="EN141" s="155" t="s">
        <v>882</v>
      </c>
      <c r="EO141" s="155" t="s">
        <v>883</v>
      </c>
      <c r="EP141" s="155" t="s">
        <v>884</v>
      </c>
      <c r="EQ141" s="155" t="s">
        <v>885</v>
      </c>
      <c r="ER141" s="155" t="s">
        <v>886</v>
      </c>
      <c r="ES141" s="155" t="s">
        <v>887</v>
      </c>
      <c r="ET141" s="158" t="s">
        <v>888</v>
      </c>
      <c r="EU141" s="154">
        <v>1</v>
      </c>
      <c r="EV141" s="155">
        <v>4</v>
      </c>
      <c r="EW141" s="155">
        <v>7</v>
      </c>
      <c r="EX141" s="155">
        <v>10</v>
      </c>
      <c r="EY141" s="155">
        <v>13</v>
      </c>
      <c r="EZ141" s="155">
        <v>16</v>
      </c>
      <c r="FA141" s="162">
        <v>19</v>
      </c>
      <c r="FB141" s="155" t="s">
        <v>882</v>
      </c>
      <c r="FC141" s="155" t="s">
        <v>883</v>
      </c>
      <c r="FD141" s="155" t="s">
        <v>884</v>
      </c>
      <c r="FE141" s="155" t="s">
        <v>885</v>
      </c>
      <c r="FF141" s="155" t="s">
        <v>886</v>
      </c>
      <c r="FG141" s="155" t="s">
        <v>887</v>
      </c>
      <c r="FH141" s="162" t="s">
        <v>888</v>
      </c>
      <c r="FI141" s="155" t="s">
        <v>882</v>
      </c>
      <c r="FJ141" s="155" t="s">
        <v>883</v>
      </c>
      <c r="FK141" s="155" t="s">
        <v>884</v>
      </c>
      <c r="FL141" s="155" t="s">
        <v>885</v>
      </c>
      <c r="FM141" s="155" t="s">
        <v>886</v>
      </c>
      <c r="FN141" s="155" t="s">
        <v>887</v>
      </c>
      <c r="FO141" s="158" t="s">
        <v>888</v>
      </c>
      <c r="FP141" s="154">
        <v>1</v>
      </c>
      <c r="FQ141" s="155">
        <v>4</v>
      </c>
      <c r="FR141" s="155">
        <v>7</v>
      </c>
      <c r="FS141" s="155">
        <v>10</v>
      </c>
      <c r="FT141" s="155">
        <v>13</v>
      </c>
      <c r="FU141" s="155">
        <v>16</v>
      </c>
      <c r="FV141" s="162">
        <v>19</v>
      </c>
      <c r="FW141" s="155" t="s">
        <v>882</v>
      </c>
      <c r="FX141" s="155" t="s">
        <v>883</v>
      </c>
      <c r="FY141" s="155" t="s">
        <v>884</v>
      </c>
      <c r="FZ141" s="155" t="s">
        <v>885</v>
      </c>
      <c r="GA141" s="155" t="s">
        <v>886</v>
      </c>
      <c r="GB141" s="155" t="s">
        <v>887</v>
      </c>
      <c r="GC141" s="162" t="s">
        <v>888</v>
      </c>
      <c r="GD141" s="155" t="s">
        <v>882</v>
      </c>
      <c r="GE141" s="155" t="s">
        <v>883</v>
      </c>
      <c r="GF141" s="155" t="s">
        <v>884</v>
      </c>
      <c r="GG141" s="155" t="s">
        <v>885</v>
      </c>
      <c r="GH141" s="155" t="s">
        <v>886</v>
      </c>
      <c r="GI141" s="155" t="s">
        <v>887</v>
      </c>
      <c r="GJ141" s="158" t="s">
        <v>888</v>
      </c>
    </row>
    <row r="142" spans="1:192" outlineLevel="1">
      <c r="A142" s="167">
        <v>2</v>
      </c>
      <c r="B142" s="167"/>
      <c r="C142" s="173">
        <v>1</v>
      </c>
      <c r="D142" s="173" t="b">
        <v>0</v>
      </c>
      <c r="E142" s="173">
        <v>55</v>
      </c>
      <c r="F142" s="174">
        <v>330</v>
      </c>
      <c r="G142" s="175">
        <f t="shared" ref="G142:G143" si="109">IF(F143="","-",F143-1)</f>
        <v>729</v>
      </c>
      <c r="H142" s="175" t="s">
        <v>34</v>
      </c>
      <c r="I142" s="175" t="s">
        <v>34</v>
      </c>
      <c r="J142" s="175">
        <v>0</v>
      </c>
      <c r="K142" s="175">
        <v>0</v>
      </c>
      <c r="L142" s="173">
        <v>500</v>
      </c>
      <c r="M142" s="173">
        <f>L142+365</f>
        <v>865</v>
      </c>
      <c r="N142" s="176">
        <v>0</v>
      </c>
      <c r="O142" s="167" t="s">
        <v>865</v>
      </c>
      <c r="P142" s="167" t="s">
        <v>866</v>
      </c>
      <c r="Q142" s="167"/>
      <c r="W142" s="29" t="s">
        <v>896</v>
      </c>
      <c r="X142" s="180" t="s">
        <v>8</v>
      </c>
      <c r="Y142" s="181" t="str">
        <f>X142</f>
        <v>2:3</v>
      </c>
      <c r="Z142" s="181" t="str">
        <f t="shared" ref="Z142:AD142" si="110">Y142</f>
        <v>2:3</v>
      </c>
      <c r="AA142" s="181" t="str">
        <f t="shared" si="110"/>
        <v>2:3</v>
      </c>
      <c r="AB142" s="181" t="str">
        <f t="shared" si="110"/>
        <v>2:3</v>
      </c>
      <c r="AC142" s="181" t="str">
        <f t="shared" si="110"/>
        <v>2:3</v>
      </c>
      <c r="AD142" s="181" t="str">
        <f t="shared" si="110"/>
        <v>2:3</v>
      </c>
      <c r="AE142" s="167"/>
      <c r="AF142" s="167"/>
      <c r="AG142" s="167"/>
      <c r="AH142" s="167"/>
      <c r="AI142" s="167"/>
      <c r="AJ142" s="167"/>
      <c r="AK142" s="167"/>
      <c r="AS142" s="181" t="str">
        <f t="shared" ref="AS142:AY143" si="111">X142</f>
        <v>2:3</v>
      </c>
      <c r="AT142" s="181" t="str">
        <f t="shared" si="111"/>
        <v>2:3</v>
      </c>
      <c r="AU142" s="181" t="str">
        <f t="shared" si="111"/>
        <v>2:3</v>
      </c>
      <c r="AV142" s="181" t="str">
        <f t="shared" si="111"/>
        <v>2:3</v>
      </c>
      <c r="AW142" s="181" t="str">
        <f t="shared" si="111"/>
        <v>2:3</v>
      </c>
      <c r="AX142" s="181" t="str">
        <f t="shared" si="111"/>
        <v>2:3</v>
      </c>
      <c r="AY142" s="181" t="str">
        <f t="shared" si="111"/>
        <v>2:3</v>
      </c>
      <c r="AZ142" s="167"/>
      <c r="BA142" s="167"/>
      <c r="BB142" s="167"/>
      <c r="BC142" s="167"/>
      <c r="BD142" s="167"/>
      <c r="BE142" s="167"/>
      <c r="BF142" s="167"/>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outlineLevel="1">
      <c r="A143" s="167">
        <v>3</v>
      </c>
      <c r="B143" s="167"/>
      <c r="C143" s="173">
        <v>1</v>
      </c>
      <c r="D143" s="173" t="b">
        <v>1</v>
      </c>
      <c r="E143" s="173">
        <v>55</v>
      </c>
      <c r="F143" s="174">
        <v>730</v>
      </c>
      <c r="G143" s="175" t="str">
        <f t="shared" si="109"/>
        <v>-</v>
      </c>
      <c r="H143" s="175" t="s">
        <v>34</v>
      </c>
      <c r="I143" s="175" t="s">
        <v>34</v>
      </c>
      <c r="J143" s="175" t="s">
        <v>34</v>
      </c>
      <c r="K143" s="175" t="s">
        <v>34</v>
      </c>
      <c r="L143" s="167"/>
      <c r="M143" s="167"/>
      <c r="N143" s="167"/>
      <c r="O143" s="167"/>
      <c r="P143" s="167"/>
      <c r="Q143" s="167"/>
      <c r="W143" s="29" t="s">
        <v>878</v>
      </c>
      <c r="X143" s="180" t="str">
        <f>X141&amp;":"&amp;X141+1</f>
        <v>1:2</v>
      </c>
      <c r="Y143" s="182" t="str">
        <f t="shared" ref="Y143:AD143" si="112">Y141&amp;":"&amp;Y141+1</f>
        <v>4:5</v>
      </c>
      <c r="Z143" s="182" t="str">
        <f t="shared" si="112"/>
        <v>7:8</v>
      </c>
      <c r="AA143" s="182" t="str">
        <f t="shared" si="112"/>
        <v>10:11</v>
      </c>
      <c r="AB143" s="182" t="str">
        <f t="shared" si="112"/>
        <v>13:14</v>
      </c>
      <c r="AC143" s="182" t="str">
        <f t="shared" si="112"/>
        <v>16:17</v>
      </c>
      <c r="AD143" s="182" t="str">
        <f t="shared" si="112"/>
        <v>19:20</v>
      </c>
      <c r="AE143" s="167"/>
      <c r="AF143" s="167"/>
      <c r="AG143" s="167"/>
      <c r="AH143" s="167"/>
      <c r="AI143" s="167"/>
      <c r="AJ143" s="167"/>
      <c r="AK143" s="167"/>
      <c r="AS143" s="181" t="str">
        <f t="shared" si="111"/>
        <v>1:2</v>
      </c>
      <c r="AT143" s="181" t="str">
        <f t="shared" si="111"/>
        <v>4:5</v>
      </c>
      <c r="AU143" s="181" t="str">
        <f t="shared" si="111"/>
        <v>7:8</v>
      </c>
      <c r="AV143" s="181" t="str">
        <f t="shared" si="111"/>
        <v>10:11</v>
      </c>
      <c r="AW143" s="181" t="str">
        <f t="shared" si="111"/>
        <v>13:14</v>
      </c>
      <c r="AX143" s="181" t="str">
        <f t="shared" si="111"/>
        <v>16:17</v>
      </c>
      <c r="AY143" s="181" t="str">
        <f t="shared" si="111"/>
        <v>19:20</v>
      </c>
      <c r="AZ143" s="167"/>
      <c r="BA143" s="167"/>
      <c r="BB143" s="167"/>
      <c r="BC143" s="167"/>
      <c r="BD143" s="167"/>
      <c r="BE143" s="167"/>
      <c r="BF143" s="167"/>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outlineLevel="1">
      <c r="A144" s="167">
        <v>4</v>
      </c>
      <c r="B144" s="167"/>
      <c r="C144" s="173">
        <v>5</v>
      </c>
      <c r="D144" s="173" t="b">
        <v>0</v>
      </c>
      <c r="E144" s="173">
        <v>65</v>
      </c>
      <c r="F144" s="174"/>
      <c r="G144" s="175" t="e">
        <f>IF(#REF!="","-",#REF!-1)</f>
        <v>#REF!</v>
      </c>
      <c r="H144" s="175" t="s">
        <v>34</v>
      </c>
      <c r="I144" s="175" t="s">
        <v>34</v>
      </c>
      <c r="J144" s="175" t="s">
        <v>34</v>
      </c>
      <c r="K144" s="175" t="s">
        <v>34</v>
      </c>
      <c r="L144" s="167"/>
      <c r="M144" s="167"/>
      <c r="N144" s="167"/>
      <c r="O144" s="167"/>
      <c r="P144" s="167"/>
      <c r="Q144" s="167"/>
      <c r="W144" s="29" t="s">
        <v>897</v>
      </c>
      <c r="X144" s="183" t="s">
        <v>6</v>
      </c>
      <c r="Y144" s="181" t="str">
        <f t="shared" ref="Y144:AD144" si="113">X144</f>
        <v>0:1</v>
      </c>
      <c r="Z144" s="181" t="str">
        <f t="shared" si="113"/>
        <v>0:1</v>
      </c>
      <c r="AA144" s="181" t="str">
        <f t="shared" si="113"/>
        <v>0:1</v>
      </c>
      <c r="AB144" s="181" t="str">
        <f t="shared" si="113"/>
        <v>0:1</v>
      </c>
      <c r="AC144" s="181" t="str">
        <f t="shared" si="113"/>
        <v>0:1</v>
      </c>
      <c r="AD144" s="181" t="str">
        <f t="shared" si="113"/>
        <v>0:1</v>
      </c>
      <c r="AE144" s="167"/>
      <c r="AF144" s="167"/>
      <c r="AG144" s="167"/>
      <c r="AH144" s="167"/>
      <c r="AI144" s="167"/>
      <c r="AJ144" s="167"/>
      <c r="AK144" s="167"/>
      <c r="AS144" s="183" t="s">
        <v>168</v>
      </c>
      <c r="AT144" s="181" t="str">
        <f t="shared" ref="AT144:AY144" si="114">AS144</f>
        <v>3:4</v>
      </c>
      <c r="AU144" s="181" t="str">
        <f t="shared" si="114"/>
        <v>3:4</v>
      </c>
      <c r="AV144" s="181" t="str">
        <f t="shared" si="114"/>
        <v>3:4</v>
      </c>
      <c r="AW144" s="181" t="str">
        <f t="shared" si="114"/>
        <v>3:4</v>
      </c>
      <c r="AX144" s="181" t="str">
        <f t="shared" si="114"/>
        <v>3:4</v>
      </c>
      <c r="AY144" s="181" t="str">
        <f t="shared" si="114"/>
        <v>3:4</v>
      </c>
      <c r="AZ144" s="167"/>
      <c r="BA144" s="167"/>
      <c r="BB144" s="167"/>
      <c r="BC144" s="167"/>
      <c r="BD144" s="167"/>
      <c r="BE144" s="167"/>
      <c r="BF144" s="167"/>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 r="A146" s="184" t="s">
        <v>904</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3" outlineLevel="1">
      <c r="A148">
        <f>COUNTA($B$157:$B$161)</f>
        <v>5</v>
      </c>
      <c r="B148" t="s">
        <v>905</v>
      </c>
      <c r="C148" s="137">
        <v>0</v>
      </c>
      <c r="D148" s="137">
        <f>C148</f>
        <v>0</v>
      </c>
      <c r="E148" s="137">
        <f t="shared" ref="E148:BP148" si="115">D148</f>
        <v>0</v>
      </c>
      <c r="F148" s="137">
        <f t="shared" si="115"/>
        <v>0</v>
      </c>
      <c r="G148" s="137">
        <f t="shared" si="115"/>
        <v>0</v>
      </c>
      <c r="H148" s="137">
        <f t="shared" si="115"/>
        <v>0</v>
      </c>
      <c r="I148" s="137">
        <f t="shared" si="115"/>
        <v>0</v>
      </c>
      <c r="J148" s="137">
        <f t="shared" si="115"/>
        <v>0</v>
      </c>
      <c r="K148" s="137">
        <f t="shared" si="115"/>
        <v>0</v>
      </c>
      <c r="L148" s="137">
        <f t="shared" si="115"/>
        <v>0</v>
      </c>
      <c r="M148" s="137">
        <f t="shared" si="115"/>
        <v>0</v>
      </c>
      <c r="N148" s="137">
        <f t="shared" si="115"/>
        <v>0</v>
      </c>
      <c r="O148" s="137">
        <f t="shared" si="115"/>
        <v>0</v>
      </c>
      <c r="P148" s="137">
        <f t="shared" si="115"/>
        <v>0</v>
      </c>
      <c r="Q148" s="137">
        <f t="shared" si="115"/>
        <v>0</v>
      </c>
      <c r="R148" s="137">
        <v>1</v>
      </c>
      <c r="S148" s="137">
        <f>R148</f>
        <v>1</v>
      </c>
      <c r="T148" s="137">
        <f t="shared" si="115"/>
        <v>1</v>
      </c>
      <c r="U148" s="137">
        <f t="shared" si="115"/>
        <v>1</v>
      </c>
      <c r="V148" s="137">
        <f t="shared" si="115"/>
        <v>1</v>
      </c>
      <c r="W148" s="137">
        <f t="shared" si="115"/>
        <v>1</v>
      </c>
      <c r="X148" s="137">
        <f t="shared" si="115"/>
        <v>1</v>
      </c>
      <c r="Y148" s="137">
        <f t="shared" si="115"/>
        <v>1</v>
      </c>
      <c r="Z148" s="137">
        <f t="shared" si="115"/>
        <v>1</v>
      </c>
      <c r="AA148" s="137">
        <f t="shared" si="115"/>
        <v>1</v>
      </c>
      <c r="AB148" s="137">
        <f t="shared" si="115"/>
        <v>1</v>
      </c>
      <c r="AC148" s="137">
        <f t="shared" si="115"/>
        <v>1</v>
      </c>
      <c r="AD148" s="137">
        <f t="shared" si="115"/>
        <v>1</v>
      </c>
      <c r="AE148" s="137">
        <f t="shared" si="115"/>
        <v>1</v>
      </c>
      <c r="AF148" s="137">
        <f t="shared" si="115"/>
        <v>1</v>
      </c>
      <c r="AG148" s="137">
        <v>2</v>
      </c>
      <c r="AH148" s="137">
        <f>AG148</f>
        <v>2</v>
      </c>
      <c r="AI148" s="137">
        <f t="shared" si="115"/>
        <v>2</v>
      </c>
      <c r="AJ148" s="137">
        <f t="shared" si="115"/>
        <v>2</v>
      </c>
      <c r="AK148" s="137">
        <f t="shared" si="115"/>
        <v>2</v>
      </c>
      <c r="AL148" s="137">
        <f t="shared" si="115"/>
        <v>2</v>
      </c>
      <c r="AM148" s="137">
        <f t="shared" si="115"/>
        <v>2</v>
      </c>
      <c r="AN148" s="137">
        <f t="shared" si="115"/>
        <v>2</v>
      </c>
      <c r="AO148" s="137">
        <f t="shared" si="115"/>
        <v>2</v>
      </c>
      <c r="AP148" s="137">
        <f t="shared" si="115"/>
        <v>2</v>
      </c>
      <c r="AQ148" s="137">
        <f t="shared" si="115"/>
        <v>2</v>
      </c>
      <c r="AR148" s="137">
        <f t="shared" si="115"/>
        <v>2</v>
      </c>
      <c r="AS148" s="137">
        <f t="shared" si="115"/>
        <v>2</v>
      </c>
      <c r="AT148" s="137">
        <f t="shared" si="115"/>
        <v>2</v>
      </c>
      <c r="AU148" s="137">
        <f t="shared" si="115"/>
        <v>2</v>
      </c>
      <c r="AV148" s="137">
        <v>3</v>
      </c>
      <c r="AW148" s="137">
        <f>AV148</f>
        <v>3</v>
      </c>
      <c r="AX148" s="137">
        <f t="shared" si="115"/>
        <v>3</v>
      </c>
      <c r="AY148" s="137">
        <f t="shared" si="115"/>
        <v>3</v>
      </c>
      <c r="AZ148" s="137">
        <f t="shared" si="115"/>
        <v>3</v>
      </c>
      <c r="BA148" s="137">
        <f t="shared" si="115"/>
        <v>3</v>
      </c>
      <c r="BB148" s="137">
        <f t="shared" si="115"/>
        <v>3</v>
      </c>
      <c r="BC148" s="137">
        <f t="shared" si="115"/>
        <v>3</v>
      </c>
      <c r="BD148" s="137">
        <f t="shared" si="115"/>
        <v>3</v>
      </c>
      <c r="BE148" s="137">
        <f t="shared" si="115"/>
        <v>3</v>
      </c>
      <c r="BF148" s="137">
        <f t="shared" si="115"/>
        <v>3</v>
      </c>
      <c r="BG148" s="137">
        <f t="shared" si="115"/>
        <v>3</v>
      </c>
      <c r="BH148" s="137">
        <f t="shared" si="115"/>
        <v>3</v>
      </c>
      <c r="BI148" s="137">
        <f t="shared" si="115"/>
        <v>3</v>
      </c>
      <c r="BJ148" s="137">
        <f t="shared" si="115"/>
        <v>3</v>
      </c>
      <c r="BK148" s="137">
        <v>4</v>
      </c>
      <c r="BL148" s="137">
        <f>BK148</f>
        <v>4</v>
      </c>
      <c r="BM148" s="137">
        <f t="shared" si="115"/>
        <v>4</v>
      </c>
      <c r="BN148" s="137">
        <f t="shared" si="115"/>
        <v>4</v>
      </c>
      <c r="BO148" s="137">
        <f t="shared" si="115"/>
        <v>4</v>
      </c>
      <c r="BP148" s="137">
        <f t="shared" si="115"/>
        <v>4</v>
      </c>
      <c r="BQ148" s="137">
        <f t="shared" ref="BQ148:BY148" si="116">BP148</f>
        <v>4</v>
      </c>
      <c r="BR148" s="137">
        <f t="shared" si="116"/>
        <v>4</v>
      </c>
      <c r="BS148" s="137">
        <f t="shared" si="116"/>
        <v>4</v>
      </c>
      <c r="BT148" s="137">
        <f t="shared" si="116"/>
        <v>4</v>
      </c>
      <c r="BU148" s="137">
        <f t="shared" si="116"/>
        <v>4</v>
      </c>
      <c r="BV148" s="137">
        <f t="shared" si="116"/>
        <v>4</v>
      </c>
      <c r="BW148" s="137">
        <f t="shared" si="116"/>
        <v>4</v>
      </c>
      <c r="BX148" s="137">
        <f t="shared" si="116"/>
        <v>4</v>
      </c>
      <c r="BY148" s="137">
        <f t="shared" si="116"/>
        <v>4</v>
      </c>
      <c r="BZ148" s="137">
        <v>5</v>
      </c>
      <c r="CA148" s="137">
        <f>BZ148</f>
        <v>5</v>
      </c>
      <c r="CB148" s="137">
        <f t="shared" ref="CB148:CN148" si="117">CA148</f>
        <v>5</v>
      </c>
      <c r="CC148" s="137">
        <f t="shared" si="117"/>
        <v>5</v>
      </c>
      <c r="CD148" s="137">
        <f t="shared" si="117"/>
        <v>5</v>
      </c>
      <c r="CE148" s="137">
        <f t="shared" si="117"/>
        <v>5</v>
      </c>
      <c r="CF148" s="137">
        <f t="shared" si="117"/>
        <v>5</v>
      </c>
      <c r="CG148" s="137">
        <f t="shared" si="117"/>
        <v>5</v>
      </c>
      <c r="CH148" s="137">
        <f t="shared" si="117"/>
        <v>5</v>
      </c>
      <c r="CI148" s="137">
        <f t="shared" si="117"/>
        <v>5</v>
      </c>
      <c r="CJ148" s="137">
        <f t="shared" si="117"/>
        <v>5</v>
      </c>
      <c r="CK148" s="137">
        <f t="shared" si="117"/>
        <v>5</v>
      </c>
      <c r="CL148" s="137">
        <f t="shared" si="117"/>
        <v>5</v>
      </c>
      <c r="CM148" s="137">
        <f t="shared" si="117"/>
        <v>5</v>
      </c>
      <c r="CN148" s="137">
        <f t="shared" si="117"/>
        <v>5</v>
      </c>
      <c r="CO148" s="137">
        <v>6</v>
      </c>
      <c r="CP148" s="137">
        <f>CO148</f>
        <v>6</v>
      </c>
      <c r="CQ148" s="137">
        <f t="shared" ref="CQ148:DC148" si="118">CP148</f>
        <v>6</v>
      </c>
      <c r="CR148" s="137">
        <f t="shared" si="118"/>
        <v>6</v>
      </c>
      <c r="CS148" s="137">
        <f t="shared" si="118"/>
        <v>6</v>
      </c>
      <c r="CT148" s="137">
        <f t="shared" si="118"/>
        <v>6</v>
      </c>
      <c r="CU148" s="137">
        <f t="shared" si="118"/>
        <v>6</v>
      </c>
      <c r="CV148" s="137">
        <f t="shared" si="118"/>
        <v>6</v>
      </c>
      <c r="CW148" s="137">
        <f t="shared" si="118"/>
        <v>6</v>
      </c>
      <c r="CX148" s="137">
        <f t="shared" si="118"/>
        <v>6</v>
      </c>
      <c r="CY148" s="137">
        <f t="shared" si="118"/>
        <v>6</v>
      </c>
      <c r="CZ148" s="137">
        <f t="shared" si="118"/>
        <v>6</v>
      </c>
      <c r="DA148" s="137">
        <f t="shared" si="118"/>
        <v>6</v>
      </c>
      <c r="DB148" s="137">
        <f t="shared" si="118"/>
        <v>6</v>
      </c>
      <c r="DC148" s="137">
        <f t="shared" si="118"/>
        <v>6</v>
      </c>
      <c r="DD148" s="137">
        <v>7</v>
      </c>
      <c r="DE148" s="137">
        <f>DD148</f>
        <v>7</v>
      </c>
      <c r="DF148" s="137">
        <f t="shared" ref="DF148:DR148" si="119">DE148</f>
        <v>7</v>
      </c>
      <c r="DG148" s="137">
        <f t="shared" si="119"/>
        <v>7</v>
      </c>
      <c r="DH148" s="137">
        <f t="shared" si="119"/>
        <v>7</v>
      </c>
      <c r="DI148" s="137">
        <f t="shared" si="119"/>
        <v>7</v>
      </c>
      <c r="DJ148" s="137">
        <f t="shared" si="119"/>
        <v>7</v>
      </c>
      <c r="DK148" s="137">
        <f t="shared" si="119"/>
        <v>7</v>
      </c>
      <c r="DL148" s="137">
        <f t="shared" si="119"/>
        <v>7</v>
      </c>
      <c r="DM148" s="137">
        <f t="shared" si="119"/>
        <v>7</v>
      </c>
      <c r="DN148" s="137">
        <f t="shared" si="119"/>
        <v>7</v>
      </c>
      <c r="DO148" s="137">
        <f t="shared" si="119"/>
        <v>7</v>
      </c>
      <c r="DP148" s="137">
        <f t="shared" si="119"/>
        <v>7</v>
      </c>
      <c r="DQ148" s="137">
        <f t="shared" si="119"/>
        <v>7</v>
      </c>
      <c r="DR148" s="137">
        <f t="shared" si="119"/>
        <v>7</v>
      </c>
    </row>
    <row r="149" spans="1:122" outlineLevel="1">
      <c r="A149">
        <v>1</v>
      </c>
      <c r="B149" t="s">
        <v>906</v>
      </c>
      <c r="C149" s="140" t="str">
        <f t="shared" ref="C149:BN149" si="120">INDEX(LMU_Data,(C$148*$A$148)+$A149,(d.Region-1)*15+C$147)</f>
        <v>-</v>
      </c>
      <c r="D149" s="140" t="str">
        <f t="shared" si="120"/>
        <v>-</v>
      </c>
      <c r="E149" s="140" t="str">
        <f t="shared" si="120"/>
        <v>-</v>
      </c>
      <c r="F149" s="140" t="str">
        <f t="shared" si="120"/>
        <v>-</v>
      </c>
      <c r="G149" s="140" t="str">
        <f t="shared" si="120"/>
        <v>-</v>
      </c>
      <c r="H149" s="140" t="str">
        <f t="shared" si="120"/>
        <v>-</v>
      </c>
      <c r="I149" s="140" t="str">
        <f t="shared" si="120"/>
        <v>-</v>
      </c>
      <c r="J149" s="140" t="str">
        <f t="shared" si="120"/>
        <v>-</v>
      </c>
      <c r="K149" s="140" t="str">
        <f t="shared" si="120"/>
        <v>-</v>
      </c>
      <c r="L149" s="140" t="str">
        <f t="shared" si="120"/>
        <v>-</v>
      </c>
      <c r="M149" s="140" t="str">
        <f t="shared" si="120"/>
        <v>-</v>
      </c>
      <c r="N149" s="140" t="str">
        <f t="shared" si="120"/>
        <v>-</v>
      </c>
      <c r="O149" s="140" t="str">
        <f t="shared" si="120"/>
        <v>-</v>
      </c>
      <c r="P149" s="140" t="str">
        <f t="shared" si="120"/>
        <v>-</v>
      </c>
      <c r="Q149" s="140" t="str">
        <f t="shared" si="120"/>
        <v>-</v>
      </c>
      <c r="R149" s="140" t="str">
        <f t="shared" si="120"/>
        <v>-</v>
      </c>
      <c r="S149" s="140" t="str">
        <f t="shared" si="120"/>
        <v>-</v>
      </c>
      <c r="T149" s="140" t="str">
        <f t="shared" si="120"/>
        <v>-</v>
      </c>
      <c r="U149" s="140" t="str">
        <f t="shared" si="120"/>
        <v>-</v>
      </c>
      <c r="V149" s="140" t="str">
        <f t="shared" si="120"/>
        <v>-</v>
      </c>
      <c r="W149" s="140" t="str">
        <f t="shared" si="120"/>
        <v>-</v>
      </c>
      <c r="X149" s="140" t="str">
        <f t="shared" si="120"/>
        <v>-</v>
      </c>
      <c r="Y149" s="140" t="str">
        <f t="shared" si="120"/>
        <v>-</v>
      </c>
      <c r="Z149" s="140" t="str">
        <f t="shared" si="120"/>
        <v>-</v>
      </c>
      <c r="AA149" s="140" t="str">
        <f t="shared" si="120"/>
        <v>-</v>
      </c>
      <c r="AB149" s="140" t="str">
        <f t="shared" si="120"/>
        <v>-</v>
      </c>
      <c r="AC149" s="140" t="str">
        <f t="shared" si="120"/>
        <v>-</v>
      </c>
      <c r="AD149" s="140" t="str">
        <f t="shared" si="120"/>
        <v>-</v>
      </c>
      <c r="AE149" s="140" t="str">
        <f t="shared" si="120"/>
        <v>-</v>
      </c>
      <c r="AF149" s="140" t="str">
        <f t="shared" si="120"/>
        <v>-</v>
      </c>
      <c r="AG149" s="140">
        <f t="shared" si="120"/>
        <v>1</v>
      </c>
      <c r="AH149" s="140">
        <f t="shared" si="120"/>
        <v>14</v>
      </c>
      <c r="AI149" s="140">
        <f t="shared" si="120"/>
        <v>15</v>
      </c>
      <c r="AJ149" s="140">
        <f t="shared" si="120"/>
        <v>28</v>
      </c>
      <c r="AK149" s="140">
        <f t="shared" si="120"/>
        <v>34</v>
      </c>
      <c r="AL149" s="140">
        <f t="shared" si="120"/>
        <v>16</v>
      </c>
      <c r="AM149" s="140">
        <f t="shared" si="120"/>
        <v>27</v>
      </c>
      <c r="AN149" s="140">
        <f t="shared" si="120"/>
        <v>33</v>
      </c>
      <c r="AO149" s="140">
        <f t="shared" si="120"/>
        <v>17</v>
      </c>
      <c r="AP149" s="140">
        <f t="shared" si="120"/>
        <v>26</v>
      </c>
      <c r="AQ149" s="140">
        <f t="shared" si="120"/>
        <v>31</v>
      </c>
      <c r="AR149" s="140">
        <f t="shared" si="120"/>
        <v>4</v>
      </c>
      <c r="AS149" s="140">
        <f t="shared" si="120"/>
        <v>5</v>
      </c>
      <c r="AT149" s="140">
        <f t="shared" si="120"/>
        <v>7</v>
      </c>
      <c r="AU149" s="140">
        <f t="shared" si="120"/>
        <v>32</v>
      </c>
      <c r="AV149" s="140">
        <f t="shared" si="120"/>
        <v>23</v>
      </c>
      <c r="AW149" s="140">
        <f t="shared" si="120"/>
        <v>24</v>
      </c>
      <c r="AX149" s="140">
        <f t="shared" si="120"/>
        <v>25</v>
      </c>
      <c r="AY149" s="140">
        <f t="shared" si="120"/>
        <v>26</v>
      </c>
      <c r="AZ149" s="140">
        <f t="shared" si="120"/>
        <v>27</v>
      </c>
      <c r="BA149" s="140">
        <f t="shared" si="120"/>
        <v>28</v>
      </c>
      <c r="BB149" s="140">
        <f t="shared" si="120"/>
        <v>29</v>
      </c>
      <c r="BC149" s="140">
        <f t="shared" si="120"/>
        <v>30</v>
      </c>
      <c r="BD149" s="140">
        <f t="shared" si="120"/>
        <v>12</v>
      </c>
      <c r="BE149" s="140">
        <f t="shared" si="120"/>
        <v>13</v>
      </c>
      <c r="BF149" s="140">
        <f t="shared" si="120"/>
        <v>11</v>
      </c>
      <c r="BG149" s="140">
        <f t="shared" si="120"/>
        <v>1</v>
      </c>
      <c r="BH149" s="140">
        <f t="shared" si="120"/>
        <v>28</v>
      </c>
      <c r="BI149" s="140">
        <f t="shared" si="120"/>
        <v>34</v>
      </c>
      <c r="BJ149" s="140">
        <f t="shared" si="120"/>
        <v>27</v>
      </c>
      <c r="BK149" s="140">
        <f t="shared" si="120"/>
        <v>23</v>
      </c>
      <c r="BL149" s="140">
        <f t="shared" si="120"/>
        <v>24</v>
      </c>
      <c r="BM149" s="140">
        <f t="shared" si="120"/>
        <v>25</v>
      </c>
      <c r="BN149" s="140">
        <f t="shared" si="120"/>
        <v>26</v>
      </c>
      <c r="BO149" s="140">
        <f t="shared" ref="BO149:DR149" si="121">INDEX(LMU_Data,(BO$148*$A$148)+$A149,(d.Region-1)*15+BO$147)</f>
        <v>27</v>
      </c>
      <c r="BP149" s="140">
        <f t="shared" si="121"/>
        <v>28</v>
      </c>
      <c r="BQ149" s="140">
        <f t="shared" si="121"/>
        <v>29</v>
      </c>
      <c r="BR149" s="140">
        <f t="shared" si="121"/>
        <v>30</v>
      </c>
      <c r="BS149" s="140">
        <f t="shared" si="121"/>
        <v>12</v>
      </c>
      <c r="BT149" s="140">
        <f t="shared" si="121"/>
        <v>13</v>
      </c>
      <c r="BU149" s="140">
        <f t="shared" si="121"/>
        <v>27</v>
      </c>
      <c r="BV149" s="140">
        <f t="shared" si="121"/>
        <v>17</v>
      </c>
      <c r="BW149" s="140">
        <f t="shared" si="121"/>
        <v>26</v>
      </c>
      <c r="BX149" s="140">
        <f t="shared" si="121"/>
        <v>31</v>
      </c>
      <c r="BY149" s="140">
        <f t="shared" si="121"/>
        <v>4</v>
      </c>
      <c r="BZ149" s="140" t="str">
        <f t="shared" si="121"/>
        <v>-</v>
      </c>
      <c r="CA149" s="140" t="str">
        <f t="shared" si="121"/>
        <v>-</v>
      </c>
      <c r="CB149" s="140" t="str">
        <f t="shared" si="121"/>
        <v>-</v>
      </c>
      <c r="CC149" s="140" t="str">
        <f t="shared" si="121"/>
        <v>-</v>
      </c>
      <c r="CD149" s="140" t="str">
        <f t="shared" si="121"/>
        <v>-</v>
      </c>
      <c r="CE149" s="140" t="str">
        <f t="shared" si="121"/>
        <v>-</v>
      </c>
      <c r="CF149" s="140" t="str">
        <f t="shared" si="121"/>
        <v>-</v>
      </c>
      <c r="CG149" s="140" t="str">
        <f t="shared" si="121"/>
        <v>-</v>
      </c>
      <c r="CH149" s="140" t="str">
        <f t="shared" si="121"/>
        <v>-</v>
      </c>
      <c r="CI149" s="140" t="str">
        <f t="shared" si="121"/>
        <v>-</v>
      </c>
      <c r="CJ149" s="140" t="str">
        <f t="shared" si="121"/>
        <v>-</v>
      </c>
      <c r="CK149" s="140" t="str">
        <f t="shared" si="121"/>
        <v>-</v>
      </c>
      <c r="CL149" s="140" t="str">
        <f t="shared" si="121"/>
        <v>-</v>
      </c>
      <c r="CM149" s="140" t="str">
        <f t="shared" si="121"/>
        <v>-</v>
      </c>
      <c r="CN149" s="140" t="str">
        <f t="shared" si="121"/>
        <v>-</v>
      </c>
      <c r="CO149" s="140" t="str">
        <f t="shared" si="121"/>
        <v>-</v>
      </c>
      <c r="CP149" s="140" t="str">
        <f t="shared" si="121"/>
        <v>-</v>
      </c>
      <c r="CQ149" s="140" t="str">
        <f t="shared" si="121"/>
        <v>-</v>
      </c>
      <c r="CR149" s="140" t="str">
        <f t="shared" si="121"/>
        <v>-</v>
      </c>
      <c r="CS149" s="140" t="str">
        <f t="shared" si="121"/>
        <v>-</v>
      </c>
      <c r="CT149" s="140" t="str">
        <f t="shared" si="121"/>
        <v>-</v>
      </c>
      <c r="CU149" s="140" t="str">
        <f t="shared" si="121"/>
        <v>-</v>
      </c>
      <c r="CV149" s="140" t="str">
        <f t="shared" si="121"/>
        <v>-</v>
      </c>
      <c r="CW149" s="140" t="str">
        <f t="shared" si="121"/>
        <v>-</v>
      </c>
      <c r="CX149" s="140" t="str">
        <f t="shared" si="121"/>
        <v>-</v>
      </c>
      <c r="CY149" s="140" t="str">
        <f t="shared" si="121"/>
        <v>-</v>
      </c>
      <c r="CZ149" s="140" t="str">
        <f t="shared" si="121"/>
        <v>-</v>
      </c>
      <c r="DA149" s="140" t="str">
        <f t="shared" si="121"/>
        <v>-</v>
      </c>
      <c r="DB149" s="140" t="str">
        <f t="shared" si="121"/>
        <v>-</v>
      </c>
      <c r="DC149" s="140" t="str">
        <f t="shared" si="121"/>
        <v>-</v>
      </c>
      <c r="DD149" s="140" t="str">
        <f t="shared" si="121"/>
        <v>-</v>
      </c>
      <c r="DE149" s="140" t="str">
        <f t="shared" si="121"/>
        <v>-</v>
      </c>
      <c r="DF149" s="140" t="str">
        <f t="shared" si="121"/>
        <v>-</v>
      </c>
      <c r="DG149" s="140" t="str">
        <f t="shared" si="121"/>
        <v>-</v>
      </c>
      <c r="DH149" s="140" t="str">
        <f t="shared" si="121"/>
        <v>-</v>
      </c>
      <c r="DI149" s="140" t="str">
        <f t="shared" si="121"/>
        <v>-</v>
      </c>
      <c r="DJ149" s="140" t="str">
        <f t="shared" si="121"/>
        <v>-</v>
      </c>
      <c r="DK149" s="140" t="str">
        <f t="shared" si="121"/>
        <v>-</v>
      </c>
      <c r="DL149" s="140" t="str">
        <f t="shared" si="121"/>
        <v>-</v>
      </c>
      <c r="DM149" s="140" t="str">
        <f t="shared" si="121"/>
        <v>-</v>
      </c>
      <c r="DN149" s="140" t="str">
        <f t="shared" si="121"/>
        <v>-</v>
      </c>
      <c r="DO149" s="140" t="str">
        <f t="shared" si="121"/>
        <v>-</v>
      </c>
      <c r="DP149" s="140" t="str">
        <f t="shared" si="121"/>
        <v>-</v>
      </c>
      <c r="DQ149" s="140" t="str">
        <f t="shared" si="121"/>
        <v>-</v>
      </c>
      <c r="DR149" s="140" t="str">
        <f t="shared" si="121"/>
        <v>-</v>
      </c>
    </row>
    <row r="150" spans="1:122" outlineLevel="1">
      <c r="B150" t="s">
        <v>907</v>
      </c>
      <c r="C150" s="112" t="str">
        <f>IF(C$149="-",":",TEXT(C$149,"0")&amp;":"&amp;TEXT(C$149+1,"0"))&amp;","&amp;TEXT(C$148,"0")&amp;":"&amp;TEXT(C$148+1,"0")</f>
        <v>:,0:1</v>
      </c>
      <c r="D150" s="112" t="str">
        <f t="shared" ref="D150:BO150" si="122">IF(D$149="-",":",TEXT(D$149,"0")&amp;":"&amp;TEXT(D$149+1,"0"))&amp;","&amp;TEXT(D$148,"0")&amp;":"&amp;TEXT(D$148+1,"0")</f>
        <v>:,0:1</v>
      </c>
      <c r="E150" s="112" t="str">
        <f t="shared" si="122"/>
        <v>:,0:1</v>
      </c>
      <c r="F150" s="112" t="str">
        <f t="shared" si="122"/>
        <v>:,0:1</v>
      </c>
      <c r="G150" s="112" t="str">
        <f t="shared" si="122"/>
        <v>:,0:1</v>
      </c>
      <c r="H150" s="112" t="str">
        <f t="shared" si="122"/>
        <v>:,0:1</v>
      </c>
      <c r="I150" s="112" t="str">
        <f t="shared" si="122"/>
        <v>:,0:1</v>
      </c>
      <c r="J150" s="112" t="str">
        <f t="shared" si="122"/>
        <v>:,0:1</v>
      </c>
      <c r="K150" s="112" t="str">
        <f t="shared" si="122"/>
        <v>:,0:1</v>
      </c>
      <c r="L150" s="112" t="str">
        <f t="shared" si="122"/>
        <v>:,0:1</v>
      </c>
      <c r="M150" s="112" t="str">
        <f t="shared" si="122"/>
        <v>:,0:1</v>
      </c>
      <c r="N150" s="112" t="str">
        <f t="shared" si="122"/>
        <v>:,0:1</v>
      </c>
      <c r="O150" s="112" t="str">
        <f t="shared" si="122"/>
        <v>:,0:1</v>
      </c>
      <c r="P150" s="112" t="str">
        <f t="shared" si="122"/>
        <v>:,0:1</v>
      </c>
      <c r="Q150" s="112" t="str">
        <f t="shared" si="122"/>
        <v>:,0:1</v>
      </c>
      <c r="R150" s="112" t="str">
        <f t="shared" si="122"/>
        <v>:,1:2</v>
      </c>
      <c r="S150" s="112" t="str">
        <f t="shared" si="122"/>
        <v>:,1:2</v>
      </c>
      <c r="T150" s="112" t="str">
        <f t="shared" si="122"/>
        <v>:,1:2</v>
      </c>
      <c r="U150" s="112" t="str">
        <f t="shared" si="122"/>
        <v>:,1:2</v>
      </c>
      <c r="V150" s="112" t="str">
        <f t="shared" si="122"/>
        <v>:,1:2</v>
      </c>
      <c r="W150" s="112" t="str">
        <f t="shared" si="122"/>
        <v>:,1:2</v>
      </c>
      <c r="X150" s="112" t="str">
        <f t="shared" si="122"/>
        <v>:,1:2</v>
      </c>
      <c r="Y150" s="112" t="str">
        <f t="shared" si="122"/>
        <v>:,1:2</v>
      </c>
      <c r="Z150" s="112" t="str">
        <f t="shared" si="122"/>
        <v>:,1:2</v>
      </c>
      <c r="AA150" s="112" t="str">
        <f t="shared" si="122"/>
        <v>:,1:2</v>
      </c>
      <c r="AB150" s="112" t="str">
        <f t="shared" si="122"/>
        <v>:,1:2</v>
      </c>
      <c r="AC150" s="112" t="str">
        <f t="shared" si="122"/>
        <v>:,1:2</v>
      </c>
      <c r="AD150" s="112" t="str">
        <f t="shared" si="122"/>
        <v>:,1:2</v>
      </c>
      <c r="AE150" s="112" t="str">
        <f t="shared" si="122"/>
        <v>:,1:2</v>
      </c>
      <c r="AF150" s="112" t="str">
        <f t="shared" si="122"/>
        <v>:,1:2</v>
      </c>
      <c r="AG150" s="112" t="str">
        <f t="shared" si="122"/>
        <v>1:2,2:3</v>
      </c>
      <c r="AH150" s="112" t="str">
        <f t="shared" si="122"/>
        <v>14:15,2:3</v>
      </c>
      <c r="AI150" s="112" t="str">
        <f t="shared" si="122"/>
        <v>15:16,2:3</v>
      </c>
      <c r="AJ150" s="112" t="str">
        <f t="shared" si="122"/>
        <v>28:29,2:3</v>
      </c>
      <c r="AK150" s="112" t="str">
        <f t="shared" si="122"/>
        <v>34:35,2:3</v>
      </c>
      <c r="AL150" s="112" t="str">
        <f t="shared" si="122"/>
        <v>16:17,2:3</v>
      </c>
      <c r="AM150" s="112" t="str">
        <f t="shared" si="122"/>
        <v>27:28,2:3</v>
      </c>
      <c r="AN150" s="112" t="str">
        <f t="shared" si="122"/>
        <v>33:34,2:3</v>
      </c>
      <c r="AO150" s="112" t="str">
        <f t="shared" si="122"/>
        <v>17:18,2:3</v>
      </c>
      <c r="AP150" s="112" t="str">
        <f t="shared" si="122"/>
        <v>26:27,2:3</v>
      </c>
      <c r="AQ150" s="112" t="str">
        <f t="shared" si="122"/>
        <v>31:32,2:3</v>
      </c>
      <c r="AR150" s="112" t="str">
        <f t="shared" si="122"/>
        <v>4:5,2:3</v>
      </c>
      <c r="AS150" s="112" t="str">
        <f t="shared" si="122"/>
        <v>5:6,2:3</v>
      </c>
      <c r="AT150" s="112" t="str">
        <f t="shared" si="122"/>
        <v>7:8,2:3</v>
      </c>
      <c r="AU150" s="112" t="str">
        <f t="shared" si="122"/>
        <v>32:33,2:3</v>
      </c>
      <c r="AV150" s="112" t="str">
        <f t="shared" si="122"/>
        <v>23:24,3:4</v>
      </c>
      <c r="AW150" s="112" t="str">
        <f t="shared" si="122"/>
        <v>24:25,3:4</v>
      </c>
      <c r="AX150" s="112" t="str">
        <f t="shared" si="122"/>
        <v>25:26,3:4</v>
      </c>
      <c r="AY150" s="112" t="str">
        <f t="shared" si="122"/>
        <v>26:27,3:4</v>
      </c>
      <c r="AZ150" s="112" t="str">
        <f t="shared" si="122"/>
        <v>27:28,3:4</v>
      </c>
      <c r="BA150" s="112" t="str">
        <f t="shared" si="122"/>
        <v>28:29,3:4</v>
      </c>
      <c r="BB150" s="112" t="str">
        <f t="shared" si="122"/>
        <v>29:30,3:4</v>
      </c>
      <c r="BC150" s="112" t="str">
        <f t="shared" si="122"/>
        <v>30:31,3:4</v>
      </c>
      <c r="BD150" s="112" t="str">
        <f t="shared" si="122"/>
        <v>12:13,3:4</v>
      </c>
      <c r="BE150" s="112" t="str">
        <f t="shared" si="122"/>
        <v>13:14,3:4</v>
      </c>
      <c r="BF150" s="112" t="str">
        <f t="shared" si="122"/>
        <v>11:12,3:4</v>
      </c>
      <c r="BG150" s="112" t="str">
        <f t="shared" si="122"/>
        <v>1:2,3:4</v>
      </c>
      <c r="BH150" s="112" t="str">
        <f t="shared" si="122"/>
        <v>28:29,3:4</v>
      </c>
      <c r="BI150" s="112" t="str">
        <f t="shared" si="122"/>
        <v>34:35,3:4</v>
      </c>
      <c r="BJ150" s="112" t="str">
        <f t="shared" si="122"/>
        <v>27:28,3:4</v>
      </c>
      <c r="BK150" s="112" t="str">
        <f t="shared" si="122"/>
        <v>23:24,4:5</v>
      </c>
      <c r="BL150" s="112" t="str">
        <f t="shared" si="122"/>
        <v>24:25,4:5</v>
      </c>
      <c r="BM150" s="112" t="str">
        <f t="shared" si="122"/>
        <v>25:26,4:5</v>
      </c>
      <c r="BN150" s="112" t="str">
        <f t="shared" si="122"/>
        <v>26:27,4:5</v>
      </c>
      <c r="BO150" s="112" t="str">
        <f t="shared" si="122"/>
        <v>27:28,4:5</v>
      </c>
      <c r="BP150" s="112" t="str">
        <f t="shared" ref="BP150:DR150" si="123">IF(BP$149="-",":",TEXT(BP$149,"0")&amp;":"&amp;TEXT(BP$149+1,"0"))&amp;","&amp;TEXT(BP$148,"0")&amp;":"&amp;TEXT(BP$148+1,"0")</f>
        <v>28:29,4:5</v>
      </c>
      <c r="BQ150" s="112" t="str">
        <f t="shared" si="123"/>
        <v>29:30,4:5</v>
      </c>
      <c r="BR150" s="112" t="str">
        <f t="shared" si="123"/>
        <v>30:31,4:5</v>
      </c>
      <c r="BS150" s="112" t="str">
        <f t="shared" si="123"/>
        <v>12:13,4:5</v>
      </c>
      <c r="BT150" s="112" t="str">
        <f t="shared" si="123"/>
        <v>13:14,4:5</v>
      </c>
      <c r="BU150" s="112" t="str">
        <f t="shared" si="123"/>
        <v>27:28,4:5</v>
      </c>
      <c r="BV150" s="112" t="str">
        <f t="shared" si="123"/>
        <v>17:18,4:5</v>
      </c>
      <c r="BW150" s="112" t="str">
        <f t="shared" si="123"/>
        <v>26:27,4:5</v>
      </c>
      <c r="BX150" s="112" t="str">
        <f t="shared" si="123"/>
        <v>31:32,4:5</v>
      </c>
      <c r="BY150" s="112" t="str">
        <f t="shared" si="123"/>
        <v>4:5,4:5</v>
      </c>
      <c r="BZ150" s="112" t="str">
        <f t="shared" si="123"/>
        <v>:,5:6</v>
      </c>
      <c r="CA150" s="112" t="str">
        <f t="shared" si="123"/>
        <v>:,5:6</v>
      </c>
      <c r="CB150" s="112" t="str">
        <f t="shared" si="123"/>
        <v>:,5:6</v>
      </c>
      <c r="CC150" s="112" t="str">
        <f t="shared" si="123"/>
        <v>:,5:6</v>
      </c>
      <c r="CD150" s="112" t="str">
        <f t="shared" si="123"/>
        <v>:,5:6</v>
      </c>
      <c r="CE150" s="112" t="str">
        <f t="shared" si="123"/>
        <v>:,5:6</v>
      </c>
      <c r="CF150" s="112" t="str">
        <f t="shared" si="123"/>
        <v>:,5:6</v>
      </c>
      <c r="CG150" s="112" t="str">
        <f t="shared" si="123"/>
        <v>:,5:6</v>
      </c>
      <c r="CH150" s="112" t="str">
        <f t="shared" si="123"/>
        <v>:,5:6</v>
      </c>
      <c r="CI150" s="112" t="str">
        <f t="shared" si="123"/>
        <v>:,5:6</v>
      </c>
      <c r="CJ150" s="112" t="str">
        <f t="shared" si="123"/>
        <v>:,5:6</v>
      </c>
      <c r="CK150" s="112" t="str">
        <f t="shared" si="123"/>
        <v>:,5:6</v>
      </c>
      <c r="CL150" s="112" t="str">
        <f t="shared" si="123"/>
        <v>:,5:6</v>
      </c>
      <c r="CM150" s="112" t="str">
        <f t="shared" si="123"/>
        <v>:,5:6</v>
      </c>
      <c r="CN150" s="112" t="str">
        <f t="shared" si="123"/>
        <v>:,5:6</v>
      </c>
      <c r="CO150" s="112" t="str">
        <f t="shared" si="123"/>
        <v>:,6:7</v>
      </c>
      <c r="CP150" s="112" t="str">
        <f t="shared" si="123"/>
        <v>:,6:7</v>
      </c>
      <c r="CQ150" s="112" t="str">
        <f t="shared" si="123"/>
        <v>:,6:7</v>
      </c>
      <c r="CR150" s="112" t="str">
        <f t="shared" si="123"/>
        <v>:,6:7</v>
      </c>
      <c r="CS150" s="112" t="str">
        <f t="shared" si="123"/>
        <v>:,6:7</v>
      </c>
      <c r="CT150" s="112" t="str">
        <f t="shared" si="123"/>
        <v>:,6:7</v>
      </c>
      <c r="CU150" s="112" t="str">
        <f t="shared" si="123"/>
        <v>:,6:7</v>
      </c>
      <c r="CV150" s="112" t="str">
        <f t="shared" si="123"/>
        <v>:,6:7</v>
      </c>
      <c r="CW150" s="112" t="str">
        <f t="shared" si="123"/>
        <v>:,6:7</v>
      </c>
      <c r="CX150" s="112" t="str">
        <f t="shared" si="123"/>
        <v>:,6:7</v>
      </c>
      <c r="CY150" s="112" t="str">
        <f t="shared" si="123"/>
        <v>:,6:7</v>
      </c>
      <c r="CZ150" s="112" t="str">
        <f t="shared" si="123"/>
        <v>:,6:7</v>
      </c>
      <c r="DA150" s="112" t="str">
        <f t="shared" si="123"/>
        <v>:,6:7</v>
      </c>
      <c r="DB150" s="112" t="str">
        <f t="shared" si="123"/>
        <v>:,6:7</v>
      </c>
      <c r="DC150" s="112" t="str">
        <f t="shared" si="123"/>
        <v>:,6:7</v>
      </c>
      <c r="DD150" s="112" t="str">
        <f t="shared" si="123"/>
        <v>:,7:8</v>
      </c>
      <c r="DE150" s="112" t="str">
        <f t="shared" si="123"/>
        <v>:,7:8</v>
      </c>
      <c r="DF150" s="112" t="str">
        <f t="shared" si="123"/>
        <v>:,7:8</v>
      </c>
      <c r="DG150" s="112" t="str">
        <f t="shared" si="123"/>
        <v>:,7:8</v>
      </c>
      <c r="DH150" s="112" t="str">
        <f t="shared" si="123"/>
        <v>:,7:8</v>
      </c>
      <c r="DI150" s="112" t="str">
        <f t="shared" si="123"/>
        <v>:,7:8</v>
      </c>
      <c r="DJ150" s="112" t="str">
        <f t="shared" si="123"/>
        <v>:,7:8</v>
      </c>
      <c r="DK150" s="112" t="str">
        <f t="shared" si="123"/>
        <v>:,7:8</v>
      </c>
      <c r="DL150" s="112" t="str">
        <f t="shared" si="123"/>
        <v>:,7:8</v>
      </c>
      <c r="DM150" s="112" t="str">
        <f t="shared" si="123"/>
        <v>:,7:8</v>
      </c>
      <c r="DN150" s="112" t="str">
        <f t="shared" si="123"/>
        <v>:,7:8</v>
      </c>
      <c r="DO150" s="112" t="str">
        <f t="shared" si="123"/>
        <v>:,7:8</v>
      </c>
      <c r="DP150" s="112" t="str">
        <f t="shared" si="123"/>
        <v>:,7:8</v>
      </c>
      <c r="DQ150" s="112" t="str">
        <f t="shared" si="123"/>
        <v>:,7:8</v>
      </c>
      <c r="DR150" s="112" t="str">
        <f t="shared" si="123"/>
        <v>:,7:8</v>
      </c>
    </row>
    <row r="151" spans="1:122" outlineLevel="1">
      <c r="A151">
        <v>2</v>
      </c>
      <c r="B151" t="s">
        <v>909</v>
      </c>
      <c r="C151" s="140" t="str">
        <f t="shared" ref="C151:R154" si="124">INDEX(LMU_Data,(C$148*$A$148)+$A151,(d.Region-1)*15+C$147)</f>
        <v>-</v>
      </c>
      <c r="D151" s="140" t="str">
        <f t="shared" si="124"/>
        <v>-</v>
      </c>
      <c r="E151" s="140" t="str">
        <f t="shared" si="124"/>
        <v>-</v>
      </c>
      <c r="F151" s="140" t="str">
        <f t="shared" si="124"/>
        <v>-</v>
      </c>
      <c r="G151" s="140" t="str">
        <f t="shared" si="124"/>
        <v>-</v>
      </c>
      <c r="H151" s="140" t="str">
        <f t="shared" si="124"/>
        <v>-</v>
      </c>
      <c r="I151" s="140" t="str">
        <f t="shared" si="124"/>
        <v>-</v>
      </c>
      <c r="J151" s="140" t="str">
        <f t="shared" si="124"/>
        <v>-</v>
      </c>
      <c r="K151" s="140" t="str">
        <f t="shared" si="124"/>
        <v>-</v>
      </c>
      <c r="L151" s="140" t="str">
        <f t="shared" si="124"/>
        <v>-</v>
      </c>
      <c r="M151" s="140" t="str">
        <f t="shared" si="124"/>
        <v>-</v>
      </c>
      <c r="N151" s="140" t="str">
        <f t="shared" si="124"/>
        <v>-</v>
      </c>
      <c r="O151" s="140" t="str">
        <f t="shared" si="124"/>
        <v>-</v>
      </c>
      <c r="P151" s="140" t="str">
        <f t="shared" si="124"/>
        <v>-</v>
      </c>
      <c r="Q151" s="140" t="str">
        <f t="shared" si="124"/>
        <v>-</v>
      </c>
      <c r="R151" s="140" t="str">
        <f t="shared" si="124"/>
        <v>-</v>
      </c>
      <c r="S151" s="140" t="str">
        <f t="shared" ref="S151:AH154" si="125">INDEX(LMU_Data,(S$148*$A$148)+$A151,(d.Region-1)*15+S$147)</f>
        <v>-</v>
      </c>
      <c r="T151" s="140" t="str">
        <f t="shared" si="125"/>
        <v>-</v>
      </c>
      <c r="U151" s="140" t="str">
        <f t="shared" si="125"/>
        <v>-</v>
      </c>
      <c r="V151" s="140" t="str">
        <f t="shared" si="125"/>
        <v>-</v>
      </c>
      <c r="W151" s="140" t="str">
        <f t="shared" si="125"/>
        <v>-</v>
      </c>
      <c r="X151" s="140" t="str">
        <f t="shared" si="125"/>
        <v>-</v>
      </c>
      <c r="Y151" s="140" t="str">
        <f t="shared" si="125"/>
        <v>-</v>
      </c>
      <c r="Z151" s="140" t="str">
        <f t="shared" si="125"/>
        <v>-</v>
      </c>
      <c r="AA151" s="140" t="str">
        <f t="shared" si="125"/>
        <v>-</v>
      </c>
      <c r="AB151" s="140" t="str">
        <f t="shared" si="125"/>
        <v>-</v>
      </c>
      <c r="AC151" s="140" t="str">
        <f t="shared" si="125"/>
        <v>-</v>
      </c>
      <c r="AD151" s="140" t="str">
        <f t="shared" si="125"/>
        <v>-</v>
      </c>
      <c r="AE151" s="140" t="str">
        <f t="shared" si="125"/>
        <v>-</v>
      </c>
      <c r="AF151" s="140" t="str">
        <f t="shared" si="125"/>
        <v>-</v>
      </c>
      <c r="AG151" s="140">
        <f t="shared" si="125"/>
        <v>150</v>
      </c>
      <c r="AH151" s="140" t="str">
        <f t="shared" si="125"/>
        <v>-</v>
      </c>
      <c r="AI151" s="140" t="str">
        <f t="shared" ref="AI151:AX154" si="126">INDEX(LMU_Data,(AI$148*$A$148)+$A151,(d.Region-1)*15+AI$147)</f>
        <v>-</v>
      </c>
      <c r="AJ151" s="140" t="str">
        <f t="shared" si="126"/>
        <v>-</v>
      </c>
      <c r="AK151" s="140" t="str">
        <f t="shared" si="126"/>
        <v>-</v>
      </c>
      <c r="AL151" s="140" t="str">
        <f t="shared" si="126"/>
        <v>-</v>
      </c>
      <c r="AM151" s="140" t="str">
        <f t="shared" si="126"/>
        <v>-</v>
      </c>
      <c r="AN151" s="140" t="str">
        <f t="shared" si="126"/>
        <v>-</v>
      </c>
      <c r="AO151" s="140" t="str">
        <f t="shared" si="126"/>
        <v>-</v>
      </c>
      <c r="AP151" s="140" t="str">
        <f t="shared" si="126"/>
        <v>-</v>
      </c>
      <c r="AQ151" s="140" t="str">
        <f t="shared" si="126"/>
        <v>-</v>
      </c>
      <c r="AR151" s="140" t="str">
        <f t="shared" si="126"/>
        <v>-</v>
      </c>
      <c r="AS151" s="140" t="str">
        <f t="shared" si="126"/>
        <v>-</v>
      </c>
      <c r="AT151" s="140" t="str">
        <f t="shared" si="126"/>
        <v>-</v>
      </c>
      <c r="AU151" s="140" t="str">
        <f t="shared" si="126"/>
        <v>-</v>
      </c>
      <c r="AV151" s="140">
        <f t="shared" si="126"/>
        <v>153.75</v>
      </c>
      <c r="AW151" s="140">
        <f t="shared" si="126"/>
        <v>153.75</v>
      </c>
      <c r="AX151" s="140">
        <f t="shared" si="126"/>
        <v>153.75</v>
      </c>
      <c r="AY151" s="140">
        <f t="shared" ref="AY151:BN154" si="127">INDEX(LMU_Data,(AY$148*$A$148)+$A151,(d.Region-1)*15+AY$147)</f>
        <v>153.75</v>
      </c>
      <c r="AZ151" s="140">
        <f t="shared" si="127"/>
        <v>153.75</v>
      </c>
      <c r="BA151" s="140">
        <f t="shared" si="127"/>
        <v>153.75</v>
      </c>
      <c r="BB151" s="140">
        <f t="shared" si="127"/>
        <v>153.75</v>
      </c>
      <c r="BC151" s="140">
        <f t="shared" si="127"/>
        <v>153.75</v>
      </c>
      <c r="BD151" s="140" t="str">
        <f t="shared" si="127"/>
        <v>-</v>
      </c>
      <c r="BE151" s="140" t="str">
        <f t="shared" si="127"/>
        <v>-</v>
      </c>
      <c r="BF151" s="140" t="str">
        <f t="shared" si="127"/>
        <v>-</v>
      </c>
      <c r="BG151" s="140" t="str">
        <f t="shared" si="127"/>
        <v>-</v>
      </c>
      <c r="BH151" s="140" t="str">
        <f t="shared" si="127"/>
        <v>-</v>
      </c>
      <c r="BI151" s="140" t="str">
        <f t="shared" si="127"/>
        <v>-</v>
      </c>
      <c r="BJ151" s="140" t="str">
        <f t="shared" si="127"/>
        <v>-</v>
      </c>
      <c r="BK151" s="140">
        <f t="shared" si="127"/>
        <v>93.75</v>
      </c>
      <c r="BL151" s="140">
        <f t="shared" si="127"/>
        <v>93.75</v>
      </c>
      <c r="BM151" s="140">
        <f t="shared" si="127"/>
        <v>93.75</v>
      </c>
      <c r="BN151" s="140">
        <f t="shared" si="127"/>
        <v>93.75</v>
      </c>
      <c r="BO151" s="140">
        <f t="shared" ref="BO151:CD154" si="128">INDEX(LMU_Data,(BO$148*$A$148)+$A151,(d.Region-1)*15+BO$147)</f>
        <v>93.75</v>
      </c>
      <c r="BP151" s="140">
        <f t="shared" si="128"/>
        <v>93.75</v>
      </c>
      <c r="BQ151" s="140">
        <f t="shared" si="128"/>
        <v>93.75</v>
      </c>
      <c r="BR151" s="140">
        <f t="shared" si="128"/>
        <v>93.75</v>
      </c>
      <c r="BS151" s="140" t="str">
        <f t="shared" si="128"/>
        <v>-</v>
      </c>
      <c r="BT151" s="140" t="str">
        <f t="shared" si="128"/>
        <v>-</v>
      </c>
      <c r="BU151" s="140" t="str">
        <f t="shared" si="128"/>
        <v>-</v>
      </c>
      <c r="BV151" s="140" t="str">
        <f t="shared" si="128"/>
        <v>-</v>
      </c>
      <c r="BW151" s="140" t="str">
        <f t="shared" si="128"/>
        <v>-</v>
      </c>
      <c r="BX151" s="140" t="str">
        <f t="shared" si="128"/>
        <v>-</v>
      </c>
      <c r="BY151" s="140" t="str">
        <f t="shared" si="128"/>
        <v>-</v>
      </c>
      <c r="BZ151" s="140" t="str">
        <f t="shared" si="128"/>
        <v>-</v>
      </c>
      <c r="CA151" s="140" t="str">
        <f t="shared" si="128"/>
        <v>-</v>
      </c>
      <c r="CB151" s="140" t="str">
        <f t="shared" si="128"/>
        <v>-</v>
      </c>
      <c r="CC151" s="140" t="str">
        <f t="shared" si="128"/>
        <v>-</v>
      </c>
      <c r="CD151" s="140" t="str">
        <f t="shared" si="128"/>
        <v>-</v>
      </c>
      <c r="CE151" s="140" t="str">
        <f t="shared" ref="CE151:CT154" si="129">INDEX(LMU_Data,(CE$148*$A$148)+$A151,(d.Region-1)*15+CE$147)</f>
        <v>-</v>
      </c>
      <c r="CF151" s="140" t="str">
        <f t="shared" si="129"/>
        <v>-</v>
      </c>
      <c r="CG151" s="140" t="str">
        <f t="shared" si="129"/>
        <v>-</v>
      </c>
      <c r="CH151" s="140" t="str">
        <f t="shared" si="129"/>
        <v>-</v>
      </c>
      <c r="CI151" s="140" t="str">
        <f t="shared" si="129"/>
        <v>-</v>
      </c>
      <c r="CJ151" s="140" t="str">
        <f t="shared" si="129"/>
        <v>-</v>
      </c>
      <c r="CK151" s="140" t="str">
        <f t="shared" si="129"/>
        <v>-</v>
      </c>
      <c r="CL151" s="140" t="str">
        <f t="shared" si="129"/>
        <v>-</v>
      </c>
      <c r="CM151" s="140" t="str">
        <f t="shared" si="129"/>
        <v>-</v>
      </c>
      <c r="CN151" s="140" t="str">
        <f t="shared" si="129"/>
        <v>-</v>
      </c>
      <c r="CO151" s="140" t="str">
        <f t="shared" si="129"/>
        <v>-</v>
      </c>
      <c r="CP151" s="140" t="str">
        <f t="shared" si="129"/>
        <v>-</v>
      </c>
      <c r="CQ151" s="140" t="str">
        <f t="shared" si="129"/>
        <v>-</v>
      </c>
      <c r="CR151" s="140" t="str">
        <f t="shared" si="129"/>
        <v>-</v>
      </c>
      <c r="CS151" s="140" t="str">
        <f t="shared" si="129"/>
        <v>-</v>
      </c>
      <c r="CT151" s="140" t="str">
        <f t="shared" si="129"/>
        <v>-</v>
      </c>
      <c r="CU151" s="140" t="str">
        <f t="shared" ref="CU151:DJ154" si="130">INDEX(LMU_Data,(CU$148*$A$148)+$A151,(d.Region-1)*15+CU$147)</f>
        <v>-</v>
      </c>
      <c r="CV151" s="140" t="str">
        <f t="shared" si="130"/>
        <v>-</v>
      </c>
      <c r="CW151" s="140" t="str">
        <f t="shared" si="130"/>
        <v>-</v>
      </c>
      <c r="CX151" s="140" t="str">
        <f t="shared" si="130"/>
        <v>-</v>
      </c>
      <c r="CY151" s="140" t="str">
        <f t="shared" si="130"/>
        <v>-</v>
      </c>
      <c r="CZ151" s="140" t="str">
        <f t="shared" si="130"/>
        <v>-</v>
      </c>
      <c r="DA151" s="140" t="str">
        <f t="shared" si="130"/>
        <v>-</v>
      </c>
      <c r="DB151" s="140" t="str">
        <f t="shared" si="130"/>
        <v>-</v>
      </c>
      <c r="DC151" s="140" t="str">
        <f t="shared" si="130"/>
        <v>-</v>
      </c>
      <c r="DD151" s="140" t="str">
        <f t="shared" si="130"/>
        <v>-</v>
      </c>
      <c r="DE151" s="140" t="str">
        <f t="shared" si="130"/>
        <v>-</v>
      </c>
      <c r="DF151" s="140" t="str">
        <f t="shared" si="130"/>
        <v>-</v>
      </c>
      <c r="DG151" s="140" t="str">
        <f t="shared" si="130"/>
        <v>-</v>
      </c>
      <c r="DH151" s="140" t="str">
        <f t="shared" si="130"/>
        <v>-</v>
      </c>
      <c r="DI151" s="140" t="str">
        <f t="shared" si="130"/>
        <v>-</v>
      </c>
      <c r="DJ151" s="140" t="str">
        <f t="shared" si="130"/>
        <v>-</v>
      </c>
      <c r="DK151" s="140" t="str">
        <f t="shared" ref="DI151:DR154" si="131">INDEX(LMU_Data,(DK$148*$A$148)+$A151,(d.Region-1)*15+DK$147)</f>
        <v>-</v>
      </c>
      <c r="DL151" s="140" t="str">
        <f t="shared" si="131"/>
        <v>-</v>
      </c>
      <c r="DM151" s="140" t="str">
        <f t="shared" si="131"/>
        <v>-</v>
      </c>
      <c r="DN151" s="140" t="str">
        <f t="shared" si="131"/>
        <v>-</v>
      </c>
      <c r="DO151" s="140" t="str">
        <f t="shared" si="131"/>
        <v>-</v>
      </c>
      <c r="DP151" s="140" t="str">
        <f t="shared" si="131"/>
        <v>-</v>
      </c>
      <c r="DQ151" s="140" t="str">
        <f t="shared" si="131"/>
        <v>-</v>
      </c>
      <c r="DR151" s="140" t="str">
        <f t="shared" si="131"/>
        <v>-</v>
      </c>
    </row>
    <row r="152" spans="1:122" outlineLevel="1">
      <c r="A152">
        <v>3</v>
      </c>
      <c r="B152" t="s">
        <v>910</v>
      </c>
      <c r="C152" s="140" t="str">
        <f t="shared" si="124"/>
        <v>-</v>
      </c>
      <c r="D152" s="140" t="str">
        <f t="shared" si="124"/>
        <v>-</v>
      </c>
      <c r="E152" s="140" t="str">
        <f t="shared" si="124"/>
        <v>-</v>
      </c>
      <c r="F152" s="140" t="str">
        <f t="shared" si="124"/>
        <v>-</v>
      </c>
      <c r="G152" s="140" t="str">
        <f t="shared" si="124"/>
        <v>-</v>
      </c>
      <c r="H152" s="140" t="str">
        <f t="shared" si="124"/>
        <v>-</v>
      </c>
      <c r="I152" s="140" t="str">
        <f t="shared" si="124"/>
        <v>-</v>
      </c>
      <c r="J152" s="140" t="str">
        <f t="shared" si="124"/>
        <v>-</v>
      </c>
      <c r="K152" s="140" t="str">
        <f t="shared" si="124"/>
        <v>-</v>
      </c>
      <c r="L152" s="140" t="str">
        <f t="shared" si="124"/>
        <v>-</v>
      </c>
      <c r="M152" s="140" t="str">
        <f t="shared" si="124"/>
        <v>-</v>
      </c>
      <c r="N152" s="140" t="str">
        <f t="shared" si="124"/>
        <v>-</v>
      </c>
      <c r="O152" s="140" t="str">
        <f t="shared" si="124"/>
        <v>-</v>
      </c>
      <c r="P152" s="140" t="str">
        <f t="shared" si="124"/>
        <v>-</v>
      </c>
      <c r="Q152" s="140" t="str">
        <f t="shared" si="124"/>
        <v>-</v>
      </c>
      <c r="R152" s="140" t="str">
        <f t="shared" si="124"/>
        <v>-</v>
      </c>
      <c r="S152" s="140" t="str">
        <f t="shared" si="125"/>
        <v>-</v>
      </c>
      <c r="T152" s="140" t="str">
        <f t="shared" si="125"/>
        <v>-</v>
      </c>
      <c r="U152" s="140" t="str">
        <f t="shared" si="125"/>
        <v>-</v>
      </c>
      <c r="V152" s="140" t="str">
        <f t="shared" si="125"/>
        <v>-</v>
      </c>
      <c r="W152" s="140" t="str">
        <f t="shared" si="125"/>
        <v>-</v>
      </c>
      <c r="X152" s="140" t="str">
        <f t="shared" si="125"/>
        <v>-</v>
      </c>
      <c r="Y152" s="140" t="str">
        <f t="shared" si="125"/>
        <v>-</v>
      </c>
      <c r="Z152" s="140" t="str">
        <f t="shared" si="125"/>
        <v>-</v>
      </c>
      <c r="AA152" s="140" t="str">
        <f t="shared" si="125"/>
        <v>-</v>
      </c>
      <c r="AB152" s="140" t="str">
        <f t="shared" si="125"/>
        <v>-</v>
      </c>
      <c r="AC152" s="140" t="str">
        <f t="shared" si="125"/>
        <v>-</v>
      </c>
      <c r="AD152" s="140" t="str">
        <f t="shared" si="125"/>
        <v>-</v>
      </c>
      <c r="AE152" s="140" t="str">
        <f t="shared" si="125"/>
        <v>-</v>
      </c>
      <c r="AF152" s="140" t="str">
        <f t="shared" si="125"/>
        <v>-</v>
      </c>
      <c r="AG152" s="140">
        <f t="shared" si="125"/>
        <v>150</v>
      </c>
      <c r="AH152" s="140" t="str">
        <f t="shared" si="125"/>
        <v>-</v>
      </c>
      <c r="AI152" s="140" t="str">
        <f t="shared" si="126"/>
        <v>-</v>
      </c>
      <c r="AJ152" s="140" t="str">
        <f t="shared" si="126"/>
        <v>-</v>
      </c>
      <c r="AK152" s="140" t="str">
        <f t="shared" si="126"/>
        <v>-</v>
      </c>
      <c r="AL152" s="140" t="str">
        <f t="shared" si="126"/>
        <v>-</v>
      </c>
      <c r="AM152" s="140" t="str">
        <f t="shared" si="126"/>
        <v>-</v>
      </c>
      <c r="AN152" s="140" t="str">
        <f t="shared" si="126"/>
        <v>-</v>
      </c>
      <c r="AO152" s="140" t="str">
        <f t="shared" si="126"/>
        <v>-</v>
      </c>
      <c r="AP152" s="140" t="str">
        <f t="shared" si="126"/>
        <v>-</v>
      </c>
      <c r="AQ152" s="140" t="str">
        <f t="shared" si="126"/>
        <v>-</v>
      </c>
      <c r="AR152" s="140" t="str">
        <f t="shared" si="126"/>
        <v>-</v>
      </c>
      <c r="AS152" s="140" t="str">
        <f t="shared" si="126"/>
        <v>-</v>
      </c>
      <c r="AT152" s="140" t="str">
        <f t="shared" si="126"/>
        <v>-</v>
      </c>
      <c r="AU152" s="140" t="str">
        <f t="shared" si="126"/>
        <v>-</v>
      </c>
      <c r="AV152" s="140">
        <f t="shared" si="126"/>
        <v>153.75</v>
      </c>
      <c r="AW152" s="140">
        <f t="shared" si="126"/>
        <v>153.75</v>
      </c>
      <c r="AX152" s="140">
        <f t="shared" si="126"/>
        <v>153.75</v>
      </c>
      <c r="AY152" s="140">
        <f t="shared" si="127"/>
        <v>153.75</v>
      </c>
      <c r="AZ152" s="140">
        <f t="shared" si="127"/>
        <v>153.75</v>
      </c>
      <c r="BA152" s="140">
        <f t="shared" si="127"/>
        <v>153.75</v>
      </c>
      <c r="BB152" s="140">
        <f t="shared" si="127"/>
        <v>153.75</v>
      </c>
      <c r="BC152" s="140">
        <f t="shared" si="127"/>
        <v>153.75</v>
      </c>
      <c r="BD152" s="140" t="str">
        <f t="shared" si="127"/>
        <v>-</v>
      </c>
      <c r="BE152" s="140" t="str">
        <f t="shared" si="127"/>
        <v>-</v>
      </c>
      <c r="BF152" s="140" t="str">
        <f t="shared" si="127"/>
        <v>-</v>
      </c>
      <c r="BG152" s="140" t="str">
        <f t="shared" si="127"/>
        <v>-</v>
      </c>
      <c r="BH152" s="140" t="str">
        <f t="shared" si="127"/>
        <v>-</v>
      </c>
      <c r="BI152" s="140" t="str">
        <f t="shared" si="127"/>
        <v>-</v>
      </c>
      <c r="BJ152" s="140" t="str">
        <f t="shared" si="127"/>
        <v>-</v>
      </c>
      <c r="BK152" s="140">
        <f t="shared" si="127"/>
        <v>93.75</v>
      </c>
      <c r="BL152" s="140">
        <f t="shared" si="127"/>
        <v>93.75</v>
      </c>
      <c r="BM152" s="140">
        <f t="shared" si="127"/>
        <v>93.75</v>
      </c>
      <c r="BN152" s="140">
        <f t="shared" si="127"/>
        <v>93.75</v>
      </c>
      <c r="BO152" s="140">
        <f t="shared" si="128"/>
        <v>93.75</v>
      </c>
      <c r="BP152" s="140">
        <f t="shared" si="128"/>
        <v>93.75</v>
      </c>
      <c r="BQ152" s="140">
        <f t="shared" si="128"/>
        <v>93.75</v>
      </c>
      <c r="BR152" s="140">
        <f t="shared" si="128"/>
        <v>93.75</v>
      </c>
      <c r="BS152" s="140" t="str">
        <f t="shared" si="128"/>
        <v>-</v>
      </c>
      <c r="BT152" s="140" t="str">
        <f t="shared" si="128"/>
        <v>-</v>
      </c>
      <c r="BU152" s="140" t="str">
        <f t="shared" si="128"/>
        <v>-</v>
      </c>
      <c r="BV152" s="140" t="str">
        <f t="shared" si="128"/>
        <v>-</v>
      </c>
      <c r="BW152" s="140" t="str">
        <f t="shared" si="128"/>
        <v>-</v>
      </c>
      <c r="BX152" s="140" t="str">
        <f t="shared" si="128"/>
        <v>-</v>
      </c>
      <c r="BY152" s="140" t="str">
        <f t="shared" si="128"/>
        <v>-</v>
      </c>
      <c r="BZ152" s="140" t="str">
        <f t="shared" si="128"/>
        <v>-</v>
      </c>
      <c r="CA152" s="140" t="str">
        <f t="shared" si="128"/>
        <v>-</v>
      </c>
      <c r="CB152" s="140" t="str">
        <f t="shared" si="128"/>
        <v>-</v>
      </c>
      <c r="CC152" s="140" t="str">
        <f t="shared" si="128"/>
        <v>-</v>
      </c>
      <c r="CD152" s="140" t="str">
        <f t="shared" si="128"/>
        <v>-</v>
      </c>
      <c r="CE152" s="140" t="str">
        <f t="shared" si="129"/>
        <v>-</v>
      </c>
      <c r="CF152" s="140" t="str">
        <f t="shared" si="129"/>
        <v>-</v>
      </c>
      <c r="CG152" s="140" t="str">
        <f t="shared" si="129"/>
        <v>-</v>
      </c>
      <c r="CH152" s="140" t="str">
        <f t="shared" si="129"/>
        <v>-</v>
      </c>
      <c r="CI152" s="140" t="str">
        <f t="shared" si="129"/>
        <v>-</v>
      </c>
      <c r="CJ152" s="140" t="str">
        <f t="shared" si="129"/>
        <v>-</v>
      </c>
      <c r="CK152" s="140" t="str">
        <f t="shared" si="129"/>
        <v>-</v>
      </c>
      <c r="CL152" s="140" t="str">
        <f t="shared" si="129"/>
        <v>-</v>
      </c>
      <c r="CM152" s="140" t="str">
        <f t="shared" si="129"/>
        <v>-</v>
      </c>
      <c r="CN152" s="140" t="str">
        <f t="shared" si="129"/>
        <v>-</v>
      </c>
      <c r="CO152" s="140" t="str">
        <f t="shared" si="129"/>
        <v>-</v>
      </c>
      <c r="CP152" s="140" t="str">
        <f t="shared" si="129"/>
        <v>-</v>
      </c>
      <c r="CQ152" s="140" t="str">
        <f t="shared" si="129"/>
        <v>-</v>
      </c>
      <c r="CR152" s="140" t="str">
        <f t="shared" si="129"/>
        <v>-</v>
      </c>
      <c r="CS152" s="140" t="str">
        <f t="shared" si="129"/>
        <v>-</v>
      </c>
      <c r="CT152" s="140" t="str">
        <f t="shared" si="129"/>
        <v>-</v>
      </c>
      <c r="CU152" s="140" t="str">
        <f t="shared" si="130"/>
        <v>-</v>
      </c>
      <c r="CV152" s="140" t="str">
        <f t="shared" si="130"/>
        <v>-</v>
      </c>
      <c r="CW152" s="140" t="str">
        <f t="shared" si="130"/>
        <v>-</v>
      </c>
      <c r="CX152" s="140" t="str">
        <f t="shared" si="130"/>
        <v>-</v>
      </c>
      <c r="CY152" s="140" t="str">
        <f t="shared" si="130"/>
        <v>-</v>
      </c>
      <c r="CZ152" s="140" t="str">
        <f t="shared" si="130"/>
        <v>-</v>
      </c>
      <c r="DA152" s="140" t="str">
        <f t="shared" si="130"/>
        <v>-</v>
      </c>
      <c r="DB152" s="140" t="str">
        <f t="shared" si="130"/>
        <v>-</v>
      </c>
      <c r="DC152" s="140" t="str">
        <f t="shared" si="130"/>
        <v>-</v>
      </c>
      <c r="DD152" s="140" t="str">
        <f t="shared" si="130"/>
        <v>-</v>
      </c>
      <c r="DE152" s="140" t="str">
        <f t="shared" si="130"/>
        <v>-</v>
      </c>
      <c r="DF152" s="140" t="str">
        <f t="shared" si="130"/>
        <v>-</v>
      </c>
      <c r="DG152" s="140" t="str">
        <f t="shared" si="130"/>
        <v>-</v>
      </c>
      <c r="DH152" s="140" t="str">
        <f t="shared" si="130"/>
        <v>-</v>
      </c>
      <c r="DI152" s="140" t="str">
        <f t="shared" si="131"/>
        <v>-</v>
      </c>
      <c r="DJ152" s="140" t="str">
        <f t="shared" si="131"/>
        <v>-</v>
      </c>
      <c r="DK152" s="140" t="str">
        <f t="shared" si="131"/>
        <v>-</v>
      </c>
      <c r="DL152" s="140" t="str">
        <f t="shared" si="131"/>
        <v>-</v>
      </c>
      <c r="DM152" s="140" t="str">
        <f t="shared" si="131"/>
        <v>-</v>
      </c>
      <c r="DN152" s="140" t="str">
        <f t="shared" si="131"/>
        <v>-</v>
      </c>
      <c r="DO152" s="140" t="str">
        <f t="shared" si="131"/>
        <v>-</v>
      </c>
      <c r="DP152" s="140" t="str">
        <f t="shared" si="131"/>
        <v>-</v>
      </c>
      <c r="DQ152" s="140" t="str">
        <f t="shared" si="131"/>
        <v>-</v>
      </c>
      <c r="DR152" s="140" t="str">
        <f t="shared" si="131"/>
        <v>-</v>
      </c>
    </row>
    <row r="153" spans="1:122" outlineLevel="1">
      <c r="A153">
        <v>4</v>
      </c>
      <c r="B153" t="s">
        <v>911</v>
      </c>
      <c r="C153" s="140" t="str">
        <f t="shared" si="124"/>
        <v>-</v>
      </c>
      <c r="D153" s="140" t="str">
        <f t="shared" si="124"/>
        <v>-</v>
      </c>
      <c r="E153" s="140" t="str">
        <f t="shared" si="124"/>
        <v>-</v>
      </c>
      <c r="F153" s="140" t="str">
        <f t="shared" si="124"/>
        <v>-</v>
      </c>
      <c r="G153" s="140" t="str">
        <f t="shared" si="124"/>
        <v>-</v>
      </c>
      <c r="H153" s="140" t="str">
        <f t="shared" si="124"/>
        <v>-</v>
      </c>
      <c r="I153" s="140" t="str">
        <f t="shared" si="124"/>
        <v>-</v>
      </c>
      <c r="J153" s="140" t="str">
        <f t="shared" si="124"/>
        <v>-</v>
      </c>
      <c r="K153" s="140" t="str">
        <f t="shared" si="124"/>
        <v>-</v>
      </c>
      <c r="L153" s="140" t="str">
        <f t="shared" si="124"/>
        <v>-</v>
      </c>
      <c r="M153" s="140" t="str">
        <f t="shared" si="124"/>
        <v>-</v>
      </c>
      <c r="N153" s="140" t="str">
        <f t="shared" si="124"/>
        <v>-</v>
      </c>
      <c r="O153" s="140" t="str">
        <f t="shared" si="124"/>
        <v>-</v>
      </c>
      <c r="P153" s="140" t="str">
        <f t="shared" si="124"/>
        <v>-</v>
      </c>
      <c r="Q153" s="140" t="str">
        <f t="shared" si="124"/>
        <v>-</v>
      </c>
      <c r="R153" s="140" t="str">
        <f t="shared" si="124"/>
        <v>-</v>
      </c>
      <c r="S153" s="140" t="str">
        <f t="shared" si="125"/>
        <v>-</v>
      </c>
      <c r="T153" s="140" t="str">
        <f t="shared" si="125"/>
        <v>-</v>
      </c>
      <c r="U153" s="140" t="str">
        <f t="shared" si="125"/>
        <v>-</v>
      </c>
      <c r="V153" s="140" t="str">
        <f t="shared" si="125"/>
        <v>-</v>
      </c>
      <c r="W153" s="140" t="str">
        <f t="shared" si="125"/>
        <v>-</v>
      </c>
      <c r="X153" s="140" t="str">
        <f t="shared" si="125"/>
        <v>-</v>
      </c>
      <c r="Y153" s="140" t="str">
        <f t="shared" si="125"/>
        <v>-</v>
      </c>
      <c r="Z153" s="140" t="str">
        <f t="shared" si="125"/>
        <v>-</v>
      </c>
      <c r="AA153" s="140" t="str">
        <f t="shared" si="125"/>
        <v>-</v>
      </c>
      <c r="AB153" s="140" t="str">
        <f t="shared" si="125"/>
        <v>-</v>
      </c>
      <c r="AC153" s="140" t="str">
        <f t="shared" si="125"/>
        <v>-</v>
      </c>
      <c r="AD153" s="140" t="str">
        <f t="shared" si="125"/>
        <v>-</v>
      </c>
      <c r="AE153" s="140" t="str">
        <f t="shared" si="125"/>
        <v>-</v>
      </c>
      <c r="AF153" s="140" t="str">
        <f t="shared" si="125"/>
        <v>-</v>
      </c>
      <c r="AG153" s="140">
        <f t="shared" si="125"/>
        <v>150</v>
      </c>
      <c r="AH153" s="140" t="str">
        <f t="shared" si="125"/>
        <v>-</v>
      </c>
      <c r="AI153" s="140" t="str">
        <f t="shared" si="126"/>
        <v>-</v>
      </c>
      <c r="AJ153" s="140" t="str">
        <f t="shared" si="126"/>
        <v>-</v>
      </c>
      <c r="AK153" s="140" t="str">
        <f t="shared" si="126"/>
        <v>-</v>
      </c>
      <c r="AL153" s="140" t="str">
        <f t="shared" si="126"/>
        <v>-</v>
      </c>
      <c r="AM153" s="140" t="str">
        <f t="shared" si="126"/>
        <v>-</v>
      </c>
      <c r="AN153" s="140" t="str">
        <f t="shared" si="126"/>
        <v>-</v>
      </c>
      <c r="AO153" s="140" t="str">
        <f t="shared" si="126"/>
        <v>-</v>
      </c>
      <c r="AP153" s="140" t="str">
        <f t="shared" si="126"/>
        <v>-</v>
      </c>
      <c r="AQ153" s="140" t="str">
        <f t="shared" si="126"/>
        <v>-</v>
      </c>
      <c r="AR153" s="140" t="str">
        <f t="shared" si="126"/>
        <v>-</v>
      </c>
      <c r="AS153" s="140" t="str">
        <f t="shared" si="126"/>
        <v>-</v>
      </c>
      <c r="AT153" s="140" t="str">
        <f t="shared" si="126"/>
        <v>-</v>
      </c>
      <c r="AU153" s="140" t="str">
        <f t="shared" si="126"/>
        <v>-</v>
      </c>
      <c r="AV153" s="140">
        <f t="shared" si="126"/>
        <v>153.75</v>
      </c>
      <c r="AW153" s="140">
        <f t="shared" si="126"/>
        <v>153.75</v>
      </c>
      <c r="AX153" s="140">
        <f t="shared" si="126"/>
        <v>153.75</v>
      </c>
      <c r="AY153" s="140">
        <f t="shared" si="127"/>
        <v>153.75</v>
      </c>
      <c r="AZ153" s="140">
        <f t="shared" si="127"/>
        <v>153.75</v>
      </c>
      <c r="BA153" s="140">
        <f t="shared" si="127"/>
        <v>153.75</v>
      </c>
      <c r="BB153" s="140">
        <f t="shared" si="127"/>
        <v>153.75</v>
      </c>
      <c r="BC153" s="140">
        <f t="shared" si="127"/>
        <v>153.75</v>
      </c>
      <c r="BD153" s="140" t="str">
        <f t="shared" si="127"/>
        <v>-</v>
      </c>
      <c r="BE153" s="140" t="str">
        <f t="shared" si="127"/>
        <v>-</v>
      </c>
      <c r="BF153" s="140" t="str">
        <f t="shared" si="127"/>
        <v>-</v>
      </c>
      <c r="BG153" s="140" t="str">
        <f t="shared" si="127"/>
        <v>-</v>
      </c>
      <c r="BH153" s="140" t="str">
        <f t="shared" si="127"/>
        <v>-</v>
      </c>
      <c r="BI153" s="140" t="str">
        <f t="shared" si="127"/>
        <v>-</v>
      </c>
      <c r="BJ153" s="140" t="str">
        <f t="shared" si="127"/>
        <v>-</v>
      </c>
      <c r="BK153" s="140">
        <f t="shared" si="127"/>
        <v>93.75</v>
      </c>
      <c r="BL153" s="140">
        <f t="shared" si="127"/>
        <v>93.75</v>
      </c>
      <c r="BM153" s="140">
        <f t="shared" si="127"/>
        <v>93.75</v>
      </c>
      <c r="BN153" s="140">
        <f t="shared" si="127"/>
        <v>93.75</v>
      </c>
      <c r="BO153" s="140">
        <f t="shared" si="128"/>
        <v>93.75</v>
      </c>
      <c r="BP153" s="140">
        <f t="shared" si="128"/>
        <v>93.75</v>
      </c>
      <c r="BQ153" s="140">
        <f t="shared" si="128"/>
        <v>93.75</v>
      </c>
      <c r="BR153" s="140">
        <f t="shared" si="128"/>
        <v>93.75</v>
      </c>
      <c r="BS153" s="140" t="str">
        <f t="shared" si="128"/>
        <v>-</v>
      </c>
      <c r="BT153" s="140" t="str">
        <f t="shared" si="128"/>
        <v>-</v>
      </c>
      <c r="BU153" s="140" t="str">
        <f t="shared" si="128"/>
        <v>-</v>
      </c>
      <c r="BV153" s="140" t="str">
        <f t="shared" si="128"/>
        <v>-</v>
      </c>
      <c r="BW153" s="140" t="str">
        <f t="shared" si="128"/>
        <v>-</v>
      </c>
      <c r="BX153" s="140" t="str">
        <f t="shared" si="128"/>
        <v>-</v>
      </c>
      <c r="BY153" s="140" t="str">
        <f t="shared" si="128"/>
        <v>-</v>
      </c>
      <c r="BZ153" s="140" t="str">
        <f t="shared" si="128"/>
        <v>-</v>
      </c>
      <c r="CA153" s="140" t="str">
        <f t="shared" si="128"/>
        <v>-</v>
      </c>
      <c r="CB153" s="140" t="str">
        <f t="shared" si="128"/>
        <v>-</v>
      </c>
      <c r="CC153" s="140" t="str">
        <f t="shared" si="128"/>
        <v>-</v>
      </c>
      <c r="CD153" s="140" t="str">
        <f t="shared" si="128"/>
        <v>-</v>
      </c>
      <c r="CE153" s="140" t="str">
        <f t="shared" si="129"/>
        <v>-</v>
      </c>
      <c r="CF153" s="140" t="str">
        <f t="shared" si="129"/>
        <v>-</v>
      </c>
      <c r="CG153" s="140" t="str">
        <f t="shared" si="129"/>
        <v>-</v>
      </c>
      <c r="CH153" s="140" t="str">
        <f t="shared" si="129"/>
        <v>-</v>
      </c>
      <c r="CI153" s="140" t="str">
        <f t="shared" si="129"/>
        <v>-</v>
      </c>
      <c r="CJ153" s="140" t="str">
        <f t="shared" si="129"/>
        <v>-</v>
      </c>
      <c r="CK153" s="140" t="str">
        <f t="shared" si="129"/>
        <v>-</v>
      </c>
      <c r="CL153" s="140" t="str">
        <f t="shared" si="129"/>
        <v>-</v>
      </c>
      <c r="CM153" s="140" t="str">
        <f t="shared" si="129"/>
        <v>-</v>
      </c>
      <c r="CN153" s="140" t="str">
        <f t="shared" si="129"/>
        <v>-</v>
      </c>
      <c r="CO153" s="140" t="str">
        <f t="shared" si="129"/>
        <v>-</v>
      </c>
      <c r="CP153" s="140" t="str">
        <f t="shared" si="129"/>
        <v>-</v>
      </c>
      <c r="CQ153" s="140" t="str">
        <f t="shared" si="129"/>
        <v>-</v>
      </c>
      <c r="CR153" s="140" t="str">
        <f t="shared" si="129"/>
        <v>-</v>
      </c>
      <c r="CS153" s="140" t="str">
        <f t="shared" si="129"/>
        <v>-</v>
      </c>
      <c r="CT153" s="140" t="str">
        <f t="shared" si="129"/>
        <v>-</v>
      </c>
      <c r="CU153" s="140" t="str">
        <f t="shared" si="130"/>
        <v>-</v>
      </c>
      <c r="CV153" s="140" t="str">
        <f t="shared" si="130"/>
        <v>-</v>
      </c>
      <c r="CW153" s="140" t="str">
        <f t="shared" si="130"/>
        <v>-</v>
      </c>
      <c r="CX153" s="140" t="str">
        <f t="shared" si="130"/>
        <v>-</v>
      </c>
      <c r="CY153" s="140" t="str">
        <f t="shared" si="130"/>
        <v>-</v>
      </c>
      <c r="CZ153" s="140" t="str">
        <f t="shared" si="130"/>
        <v>-</v>
      </c>
      <c r="DA153" s="140" t="str">
        <f t="shared" si="130"/>
        <v>-</v>
      </c>
      <c r="DB153" s="140" t="str">
        <f t="shared" si="130"/>
        <v>-</v>
      </c>
      <c r="DC153" s="140" t="str">
        <f t="shared" si="130"/>
        <v>-</v>
      </c>
      <c r="DD153" s="140" t="str">
        <f t="shared" si="130"/>
        <v>-</v>
      </c>
      <c r="DE153" s="140" t="str">
        <f t="shared" si="130"/>
        <v>-</v>
      </c>
      <c r="DF153" s="140" t="str">
        <f t="shared" si="130"/>
        <v>-</v>
      </c>
      <c r="DG153" s="140" t="str">
        <f t="shared" si="130"/>
        <v>-</v>
      </c>
      <c r="DH153" s="140" t="str">
        <f t="shared" si="130"/>
        <v>-</v>
      </c>
      <c r="DI153" s="140" t="str">
        <f t="shared" si="131"/>
        <v>-</v>
      </c>
      <c r="DJ153" s="140" t="str">
        <f t="shared" si="131"/>
        <v>-</v>
      </c>
      <c r="DK153" s="140" t="str">
        <f t="shared" si="131"/>
        <v>-</v>
      </c>
      <c r="DL153" s="140" t="str">
        <f t="shared" si="131"/>
        <v>-</v>
      </c>
      <c r="DM153" s="140" t="str">
        <f t="shared" si="131"/>
        <v>-</v>
      </c>
      <c r="DN153" s="140" t="str">
        <f t="shared" si="131"/>
        <v>-</v>
      </c>
      <c r="DO153" s="140" t="str">
        <f t="shared" si="131"/>
        <v>-</v>
      </c>
      <c r="DP153" s="140" t="str">
        <f t="shared" si="131"/>
        <v>-</v>
      </c>
      <c r="DQ153" s="140" t="str">
        <f t="shared" si="131"/>
        <v>-</v>
      </c>
      <c r="DR153" s="140" t="str">
        <f t="shared" si="131"/>
        <v>-</v>
      </c>
    </row>
    <row r="154" spans="1:122" outlineLevel="1">
      <c r="A154">
        <v>5</v>
      </c>
      <c r="B154" t="s">
        <v>912</v>
      </c>
      <c r="C154" s="140" t="str">
        <f t="shared" si="124"/>
        <v>-</v>
      </c>
      <c r="D154" s="140" t="str">
        <f t="shared" si="124"/>
        <v>-</v>
      </c>
      <c r="E154" s="140" t="str">
        <f t="shared" si="124"/>
        <v>-</v>
      </c>
      <c r="F154" s="140" t="str">
        <f t="shared" si="124"/>
        <v>-</v>
      </c>
      <c r="G154" s="140" t="str">
        <f t="shared" si="124"/>
        <v>-</v>
      </c>
      <c r="H154" s="140" t="str">
        <f t="shared" si="124"/>
        <v>-</v>
      </c>
      <c r="I154" s="140" t="str">
        <f t="shared" si="124"/>
        <v>-</v>
      </c>
      <c r="J154" s="140" t="str">
        <f t="shared" si="124"/>
        <v>-</v>
      </c>
      <c r="K154" s="140" t="str">
        <f t="shared" si="124"/>
        <v>-</v>
      </c>
      <c r="L154" s="140" t="str">
        <f t="shared" si="124"/>
        <v>-</v>
      </c>
      <c r="M154" s="140" t="str">
        <f t="shared" si="124"/>
        <v>-</v>
      </c>
      <c r="N154" s="140" t="str">
        <f t="shared" si="124"/>
        <v>-</v>
      </c>
      <c r="O154" s="140" t="str">
        <f t="shared" si="124"/>
        <v>-</v>
      </c>
      <c r="P154" s="140" t="str">
        <f t="shared" si="124"/>
        <v>-</v>
      </c>
      <c r="Q154" s="140" t="str">
        <f t="shared" si="124"/>
        <v>-</v>
      </c>
      <c r="R154" s="140" t="str">
        <f t="shared" si="124"/>
        <v>-</v>
      </c>
      <c r="S154" s="140" t="str">
        <f t="shared" si="125"/>
        <v>-</v>
      </c>
      <c r="T154" s="140" t="str">
        <f t="shared" si="125"/>
        <v>-</v>
      </c>
      <c r="U154" s="140" t="str">
        <f t="shared" si="125"/>
        <v>-</v>
      </c>
      <c r="V154" s="140" t="str">
        <f t="shared" si="125"/>
        <v>-</v>
      </c>
      <c r="W154" s="140" t="str">
        <f t="shared" si="125"/>
        <v>-</v>
      </c>
      <c r="X154" s="140" t="str">
        <f t="shared" si="125"/>
        <v>-</v>
      </c>
      <c r="Y154" s="140" t="str">
        <f t="shared" si="125"/>
        <v>-</v>
      </c>
      <c r="Z154" s="140" t="str">
        <f t="shared" si="125"/>
        <v>-</v>
      </c>
      <c r="AA154" s="140" t="str">
        <f t="shared" si="125"/>
        <v>-</v>
      </c>
      <c r="AB154" s="140" t="str">
        <f t="shared" si="125"/>
        <v>-</v>
      </c>
      <c r="AC154" s="140" t="str">
        <f t="shared" si="125"/>
        <v>-</v>
      </c>
      <c r="AD154" s="140" t="str">
        <f t="shared" si="125"/>
        <v>-</v>
      </c>
      <c r="AE154" s="140" t="str">
        <f t="shared" si="125"/>
        <v>-</v>
      </c>
      <c r="AF154" s="140" t="str">
        <f t="shared" si="125"/>
        <v>-</v>
      </c>
      <c r="AG154" s="140">
        <f t="shared" si="125"/>
        <v>150</v>
      </c>
      <c r="AH154" s="140" t="str">
        <f t="shared" si="125"/>
        <v>-</v>
      </c>
      <c r="AI154" s="140" t="str">
        <f t="shared" si="126"/>
        <v>-</v>
      </c>
      <c r="AJ154" s="140" t="str">
        <f t="shared" si="126"/>
        <v>-</v>
      </c>
      <c r="AK154" s="140" t="str">
        <f t="shared" si="126"/>
        <v>-</v>
      </c>
      <c r="AL154" s="140" t="str">
        <f t="shared" si="126"/>
        <v>-</v>
      </c>
      <c r="AM154" s="140" t="str">
        <f t="shared" si="126"/>
        <v>-</v>
      </c>
      <c r="AN154" s="140" t="str">
        <f t="shared" si="126"/>
        <v>-</v>
      </c>
      <c r="AO154" s="140" t="str">
        <f t="shared" si="126"/>
        <v>-</v>
      </c>
      <c r="AP154" s="140" t="str">
        <f t="shared" si="126"/>
        <v>-</v>
      </c>
      <c r="AQ154" s="140" t="str">
        <f t="shared" si="126"/>
        <v>-</v>
      </c>
      <c r="AR154" s="140" t="str">
        <f t="shared" si="126"/>
        <v>-</v>
      </c>
      <c r="AS154" s="140" t="str">
        <f t="shared" si="126"/>
        <v>-</v>
      </c>
      <c r="AT154" s="140" t="str">
        <f t="shared" si="126"/>
        <v>-</v>
      </c>
      <c r="AU154" s="140" t="str">
        <f t="shared" si="126"/>
        <v>-</v>
      </c>
      <c r="AV154" s="140">
        <f t="shared" si="126"/>
        <v>153.75</v>
      </c>
      <c r="AW154" s="140">
        <f t="shared" si="126"/>
        <v>153.75</v>
      </c>
      <c r="AX154" s="140">
        <f t="shared" si="126"/>
        <v>153.75</v>
      </c>
      <c r="AY154" s="140">
        <f t="shared" si="127"/>
        <v>153.75</v>
      </c>
      <c r="AZ154" s="140">
        <f t="shared" si="127"/>
        <v>153.75</v>
      </c>
      <c r="BA154" s="140">
        <f t="shared" si="127"/>
        <v>153.75</v>
      </c>
      <c r="BB154" s="140">
        <f t="shared" si="127"/>
        <v>153.75</v>
      </c>
      <c r="BC154" s="140">
        <f t="shared" si="127"/>
        <v>153.75</v>
      </c>
      <c r="BD154" s="140" t="str">
        <f t="shared" si="127"/>
        <v>-</v>
      </c>
      <c r="BE154" s="140" t="str">
        <f t="shared" si="127"/>
        <v>-</v>
      </c>
      <c r="BF154" s="140" t="str">
        <f t="shared" si="127"/>
        <v>-</v>
      </c>
      <c r="BG154" s="140" t="str">
        <f t="shared" si="127"/>
        <v>-</v>
      </c>
      <c r="BH154" s="140" t="str">
        <f t="shared" si="127"/>
        <v>-</v>
      </c>
      <c r="BI154" s="140" t="str">
        <f t="shared" si="127"/>
        <v>-</v>
      </c>
      <c r="BJ154" s="140" t="str">
        <f t="shared" si="127"/>
        <v>-</v>
      </c>
      <c r="BK154" s="140">
        <f t="shared" si="127"/>
        <v>93.75</v>
      </c>
      <c r="BL154" s="140">
        <f t="shared" si="127"/>
        <v>93.75</v>
      </c>
      <c r="BM154" s="140">
        <f t="shared" si="127"/>
        <v>93.75</v>
      </c>
      <c r="BN154" s="140">
        <f t="shared" si="127"/>
        <v>93.75</v>
      </c>
      <c r="BO154" s="140">
        <f t="shared" si="128"/>
        <v>93.75</v>
      </c>
      <c r="BP154" s="140">
        <f t="shared" si="128"/>
        <v>93.75</v>
      </c>
      <c r="BQ154" s="140">
        <f t="shared" si="128"/>
        <v>93.75</v>
      </c>
      <c r="BR154" s="140">
        <f t="shared" si="128"/>
        <v>93.75</v>
      </c>
      <c r="BS154" s="140" t="str">
        <f t="shared" si="128"/>
        <v>-</v>
      </c>
      <c r="BT154" s="140" t="str">
        <f t="shared" si="128"/>
        <v>-</v>
      </c>
      <c r="BU154" s="140" t="str">
        <f t="shared" si="128"/>
        <v>-</v>
      </c>
      <c r="BV154" s="140" t="str">
        <f t="shared" si="128"/>
        <v>-</v>
      </c>
      <c r="BW154" s="140" t="str">
        <f t="shared" si="128"/>
        <v>-</v>
      </c>
      <c r="BX154" s="140" t="str">
        <f t="shared" si="128"/>
        <v>-</v>
      </c>
      <c r="BY154" s="140" t="str">
        <f t="shared" si="128"/>
        <v>-</v>
      </c>
      <c r="BZ154" s="140" t="str">
        <f t="shared" si="128"/>
        <v>-</v>
      </c>
      <c r="CA154" s="140" t="str">
        <f t="shared" si="128"/>
        <v>-</v>
      </c>
      <c r="CB154" s="140" t="str">
        <f t="shared" si="128"/>
        <v>-</v>
      </c>
      <c r="CC154" s="140" t="str">
        <f t="shared" si="128"/>
        <v>-</v>
      </c>
      <c r="CD154" s="140" t="str">
        <f t="shared" si="128"/>
        <v>-</v>
      </c>
      <c r="CE154" s="140" t="str">
        <f t="shared" si="129"/>
        <v>-</v>
      </c>
      <c r="CF154" s="140" t="str">
        <f t="shared" si="129"/>
        <v>-</v>
      </c>
      <c r="CG154" s="140" t="str">
        <f t="shared" si="129"/>
        <v>-</v>
      </c>
      <c r="CH154" s="140" t="str">
        <f t="shared" si="129"/>
        <v>-</v>
      </c>
      <c r="CI154" s="140" t="str">
        <f t="shared" si="129"/>
        <v>-</v>
      </c>
      <c r="CJ154" s="140" t="str">
        <f t="shared" si="129"/>
        <v>-</v>
      </c>
      <c r="CK154" s="140" t="str">
        <f t="shared" si="129"/>
        <v>-</v>
      </c>
      <c r="CL154" s="140" t="str">
        <f t="shared" si="129"/>
        <v>-</v>
      </c>
      <c r="CM154" s="140" t="str">
        <f t="shared" si="129"/>
        <v>-</v>
      </c>
      <c r="CN154" s="140" t="str">
        <f t="shared" si="129"/>
        <v>-</v>
      </c>
      <c r="CO154" s="140" t="str">
        <f t="shared" si="129"/>
        <v>-</v>
      </c>
      <c r="CP154" s="140" t="str">
        <f t="shared" si="129"/>
        <v>-</v>
      </c>
      <c r="CQ154" s="140" t="str">
        <f t="shared" si="129"/>
        <v>-</v>
      </c>
      <c r="CR154" s="140" t="str">
        <f t="shared" si="129"/>
        <v>-</v>
      </c>
      <c r="CS154" s="140" t="str">
        <f t="shared" si="129"/>
        <v>-</v>
      </c>
      <c r="CT154" s="140" t="str">
        <f t="shared" si="129"/>
        <v>-</v>
      </c>
      <c r="CU154" s="140" t="str">
        <f t="shared" si="130"/>
        <v>-</v>
      </c>
      <c r="CV154" s="140" t="str">
        <f t="shared" si="130"/>
        <v>-</v>
      </c>
      <c r="CW154" s="140" t="str">
        <f t="shared" si="130"/>
        <v>-</v>
      </c>
      <c r="CX154" s="140" t="str">
        <f t="shared" si="130"/>
        <v>-</v>
      </c>
      <c r="CY154" s="140" t="str">
        <f t="shared" si="130"/>
        <v>-</v>
      </c>
      <c r="CZ154" s="140" t="str">
        <f t="shared" si="130"/>
        <v>-</v>
      </c>
      <c r="DA154" s="140" t="str">
        <f t="shared" si="130"/>
        <v>-</v>
      </c>
      <c r="DB154" s="140" t="str">
        <f t="shared" si="130"/>
        <v>-</v>
      </c>
      <c r="DC154" s="140" t="str">
        <f t="shared" si="130"/>
        <v>-</v>
      </c>
      <c r="DD154" s="140" t="str">
        <f t="shared" si="130"/>
        <v>-</v>
      </c>
      <c r="DE154" s="140" t="str">
        <f t="shared" si="130"/>
        <v>-</v>
      </c>
      <c r="DF154" s="140" t="str">
        <f t="shared" si="130"/>
        <v>-</v>
      </c>
      <c r="DG154" s="140" t="str">
        <f t="shared" si="130"/>
        <v>-</v>
      </c>
      <c r="DH154" s="140" t="str">
        <f t="shared" si="130"/>
        <v>-</v>
      </c>
      <c r="DI154" s="140" t="str">
        <f t="shared" si="131"/>
        <v>-</v>
      </c>
      <c r="DJ154" s="140" t="str">
        <f t="shared" si="131"/>
        <v>-</v>
      </c>
      <c r="DK154" s="140" t="str">
        <f t="shared" si="131"/>
        <v>-</v>
      </c>
      <c r="DL154" s="140" t="str">
        <f t="shared" si="131"/>
        <v>-</v>
      </c>
      <c r="DM154" s="140" t="str">
        <f t="shared" si="131"/>
        <v>-</v>
      </c>
      <c r="DN154" s="140" t="str">
        <f t="shared" si="131"/>
        <v>-</v>
      </c>
      <c r="DO154" s="140" t="str">
        <f t="shared" si="131"/>
        <v>-</v>
      </c>
      <c r="DP154" s="140" t="str">
        <f t="shared" si="131"/>
        <v>-</v>
      </c>
      <c r="DQ154" s="140" t="str">
        <f t="shared" si="131"/>
        <v>-</v>
      </c>
      <c r="DR154" s="140" t="str">
        <f t="shared" si="131"/>
        <v>-</v>
      </c>
    </row>
    <row r="155" spans="1:122" outlineLevel="1"/>
    <row r="156" spans="1:122" ht="17.25" outlineLevel="1">
      <c r="B156" s="16" t="s">
        <v>913</v>
      </c>
      <c r="C156" s="138" t="s">
        <v>634</v>
      </c>
      <c r="D156" s="138"/>
      <c r="E156" s="138"/>
      <c r="F156" s="138"/>
      <c r="G156" s="138"/>
      <c r="H156" s="138"/>
      <c r="I156" s="138"/>
      <c r="J156" s="138"/>
      <c r="K156" s="138"/>
      <c r="L156" s="138"/>
      <c r="M156" s="138"/>
      <c r="N156" s="138"/>
      <c r="O156" s="138"/>
      <c r="P156" s="138"/>
      <c r="Q156" s="138"/>
      <c r="R156" s="138" t="s">
        <v>635</v>
      </c>
      <c r="S156" s="138"/>
      <c r="T156" s="138"/>
      <c r="U156" s="138"/>
      <c r="V156" s="138"/>
      <c r="W156" s="138"/>
      <c r="X156" s="138"/>
      <c r="Y156" s="138"/>
      <c r="Z156" s="138"/>
      <c r="AA156" s="138"/>
      <c r="AB156" s="138"/>
      <c r="AC156" s="138"/>
      <c r="AD156" s="138"/>
      <c r="AE156" s="138"/>
      <c r="AF156" s="138"/>
      <c r="AG156" s="138" t="s">
        <v>675</v>
      </c>
      <c r="AH156" s="139"/>
      <c r="AI156" s="139"/>
      <c r="AJ156" s="139"/>
      <c r="AK156" s="139"/>
      <c r="AL156" s="139"/>
      <c r="AM156" s="139"/>
      <c r="AN156" s="139"/>
      <c r="AO156" s="139"/>
      <c r="AP156" s="139"/>
      <c r="AQ156" s="139"/>
      <c r="AR156" s="139"/>
      <c r="AS156" s="139"/>
      <c r="AT156" s="139"/>
      <c r="AU156" s="139"/>
    </row>
    <row r="157" spans="1:122" outlineLevel="1">
      <c r="B157" s="29" t="s">
        <v>914</v>
      </c>
      <c r="C157" s="32" t="s">
        <v>34</v>
      </c>
      <c r="D157" s="32" t="s">
        <v>34</v>
      </c>
      <c r="E157" s="32" t="s">
        <v>34</v>
      </c>
      <c r="F157" s="32" t="s">
        <v>34</v>
      </c>
      <c r="G157" s="32" t="s">
        <v>34</v>
      </c>
      <c r="H157" s="32" t="s">
        <v>34</v>
      </c>
      <c r="I157" s="32" t="s">
        <v>34</v>
      </c>
      <c r="J157" s="32" t="s">
        <v>34</v>
      </c>
      <c r="K157" s="32" t="s">
        <v>34</v>
      </c>
      <c r="L157" s="32" t="s">
        <v>34</v>
      </c>
      <c r="M157" s="32" t="s">
        <v>34</v>
      </c>
      <c r="N157" s="32" t="s">
        <v>34</v>
      </c>
      <c r="O157" s="32" t="s">
        <v>34</v>
      </c>
      <c r="P157" s="32" t="s">
        <v>34</v>
      </c>
      <c r="Q157" s="32" t="s">
        <v>34</v>
      </c>
      <c r="R157" s="32" t="s">
        <v>34</v>
      </c>
      <c r="S157" s="32" t="s">
        <v>34</v>
      </c>
      <c r="T157" s="32" t="s">
        <v>34</v>
      </c>
      <c r="U157" s="32" t="s">
        <v>34</v>
      </c>
      <c r="V157" s="32" t="s">
        <v>34</v>
      </c>
      <c r="W157" s="32" t="s">
        <v>34</v>
      </c>
      <c r="X157" s="32" t="s">
        <v>34</v>
      </c>
      <c r="Y157" s="32" t="s">
        <v>34</v>
      </c>
      <c r="Z157" s="32" t="s">
        <v>34</v>
      </c>
      <c r="AA157" s="32" t="s">
        <v>34</v>
      </c>
      <c r="AB157" s="32" t="s">
        <v>34</v>
      </c>
      <c r="AC157" s="32" t="s">
        <v>34</v>
      </c>
      <c r="AD157" s="32" t="s">
        <v>34</v>
      </c>
      <c r="AE157" s="32" t="s">
        <v>34</v>
      </c>
      <c r="AF157" s="32" t="s">
        <v>34</v>
      </c>
      <c r="AG157" s="32" t="s">
        <v>34</v>
      </c>
      <c r="AH157" s="32" t="s">
        <v>34</v>
      </c>
      <c r="AI157" s="32" t="s">
        <v>34</v>
      </c>
      <c r="AJ157" s="32" t="s">
        <v>34</v>
      </c>
      <c r="AK157" s="32" t="s">
        <v>34</v>
      </c>
      <c r="AL157" s="32" t="s">
        <v>34</v>
      </c>
      <c r="AM157" s="32" t="s">
        <v>34</v>
      </c>
      <c r="AN157" s="32" t="s">
        <v>34</v>
      </c>
      <c r="AO157" s="32" t="s">
        <v>34</v>
      </c>
      <c r="AP157" s="32" t="s">
        <v>34</v>
      </c>
      <c r="AQ157" s="32" t="s">
        <v>34</v>
      </c>
      <c r="AR157" s="32" t="s">
        <v>34</v>
      </c>
      <c r="AS157" s="32" t="s">
        <v>34</v>
      </c>
      <c r="AT157" s="32" t="s">
        <v>34</v>
      </c>
      <c r="AU157" s="32" t="s">
        <v>34</v>
      </c>
    </row>
    <row r="158" spans="1:122" outlineLevel="1">
      <c r="B158" s="29" t="s">
        <v>915</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outlineLevel="1">
      <c r="B159" s="29" t="s">
        <v>916</v>
      </c>
      <c r="C159" s="31">
        <f>C158</f>
        <v>0</v>
      </c>
      <c r="D159" s="31">
        <f t="shared" ref="D159:R161" si="132">D158</f>
        <v>0</v>
      </c>
      <c r="E159" s="31">
        <f t="shared" si="132"/>
        <v>0</v>
      </c>
      <c r="F159" s="31">
        <f t="shared" si="132"/>
        <v>0</v>
      </c>
      <c r="G159" s="31">
        <f t="shared" si="132"/>
        <v>0</v>
      </c>
      <c r="H159" s="31">
        <f t="shared" si="132"/>
        <v>0</v>
      </c>
      <c r="I159" s="31">
        <f t="shared" si="132"/>
        <v>0</v>
      </c>
      <c r="J159" s="31">
        <f t="shared" si="132"/>
        <v>0</v>
      </c>
      <c r="K159" s="31">
        <f t="shared" si="132"/>
        <v>0</v>
      </c>
      <c r="L159" s="31">
        <f t="shared" si="132"/>
        <v>0</v>
      </c>
      <c r="M159" s="31">
        <f t="shared" si="132"/>
        <v>0</v>
      </c>
      <c r="N159" s="31">
        <f t="shared" si="132"/>
        <v>0</v>
      </c>
      <c r="O159" s="31">
        <f t="shared" si="132"/>
        <v>0</v>
      </c>
      <c r="P159" s="31">
        <f t="shared" si="132"/>
        <v>0</v>
      </c>
      <c r="Q159" s="31">
        <f t="shared" si="132"/>
        <v>0</v>
      </c>
      <c r="R159" s="31">
        <f>R158</f>
        <v>0</v>
      </c>
      <c r="S159" s="31">
        <f t="shared" ref="S159:AG161" si="133">S158</f>
        <v>0</v>
      </c>
      <c r="T159" s="31">
        <f t="shared" si="133"/>
        <v>0</v>
      </c>
      <c r="U159" s="31">
        <f t="shared" si="133"/>
        <v>0</v>
      </c>
      <c r="V159" s="31">
        <f t="shared" si="133"/>
        <v>0</v>
      </c>
      <c r="W159" s="31">
        <f t="shared" si="133"/>
        <v>0</v>
      </c>
      <c r="X159" s="31">
        <f t="shared" si="133"/>
        <v>0</v>
      </c>
      <c r="Y159" s="31">
        <f t="shared" si="133"/>
        <v>0</v>
      </c>
      <c r="Z159" s="31">
        <f t="shared" si="133"/>
        <v>0</v>
      </c>
      <c r="AA159" s="31">
        <f t="shared" si="133"/>
        <v>0</v>
      </c>
      <c r="AB159" s="31">
        <f t="shared" si="133"/>
        <v>0</v>
      </c>
      <c r="AC159" s="31">
        <f t="shared" si="133"/>
        <v>0</v>
      </c>
      <c r="AD159" s="31">
        <f t="shared" si="133"/>
        <v>0</v>
      </c>
      <c r="AE159" s="31">
        <f t="shared" si="133"/>
        <v>0</v>
      </c>
      <c r="AF159" s="31">
        <f t="shared" si="133"/>
        <v>0</v>
      </c>
      <c r="AG159" s="31">
        <f>AG158</f>
        <v>0</v>
      </c>
      <c r="AH159" s="31">
        <f t="shared" ref="AH159:AU161" si="134">AH158</f>
        <v>0</v>
      </c>
      <c r="AI159" s="31">
        <f t="shared" si="134"/>
        <v>0</v>
      </c>
      <c r="AJ159" s="31">
        <f t="shared" si="134"/>
        <v>0</v>
      </c>
      <c r="AK159" s="31">
        <f t="shared" si="134"/>
        <v>0</v>
      </c>
      <c r="AL159" s="31">
        <f t="shared" si="134"/>
        <v>0</v>
      </c>
      <c r="AM159" s="31">
        <f t="shared" si="134"/>
        <v>0</v>
      </c>
      <c r="AN159" s="31">
        <f t="shared" si="134"/>
        <v>0</v>
      </c>
      <c r="AO159" s="31">
        <f t="shared" si="134"/>
        <v>0</v>
      </c>
      <c r="AP159" s="31">
        <f t="shared" si="134"/>
        <v>0</v>
      </c>
      <c r="AQ159" s="31">
        <f t="shared" si="134"/>
        <v>0</v>
      </c>
      <c r="AR159" s="31">
        <f t="shared" si="134"/>
        <v>0</v>
      </c>
      <c r="AS159" s="31">
        <f t="shared" si="134"/>
        <v>0</v>
      </c>
      <c r="AT159" s="31">
        <f t="shared" si="134"/>
        <v>0</v>
      </c>
      <c r="AU159" s="31">
        <f t="shared" si="134"/>
        <v>0</v>
      </c>
    </row>
    <row r="160" spans="1:122" outlineLevel="1">
      <c r="B160" s="29" t="s">
        <v>917</v>
      </c>
      <c r="C160" s="31">
        <f t="shared" ref="C160:C161" si="135">C159</f>
        <v>0</v>
      </c>
      <c r="D160" s="31">
        <f t="shared" si="132"/>
        <v>0</v>
      </c>
      <c r="E160" s="31">
        <f t="shared" si="132"/>
        <v>0</v>
      </c>
      <c r="F160" s="31">
        <f t="shared" si="132"/>
        <v>0</v>
      </c>
      <c r="G160" s="31">
        <f t="shared" si="132"/>
        <v>0</v>
      </c>
      <c r="H160" s="31">
        <f t="shared" si="132"/>
        <v>0</v>
      </c>
      <c r="I160" s="31">
        <f t="shared" si="132"/>
        <v>0</v>
      </c>
      <c r="J160" s="31">
        <f t="shared" si="132"/>
        <v>0</v>
      </c>
      <c r="K160" s="31">
        <f t="shared" si="132"/>
        <v>0</v>
      </c>
      <c r="L160" s="31">
        <f t="shared" si="132"/>
        <v>0</v>
      </c>
      <c r="M160" s="31">
        <f t="shared" si="132"/>
        <v>0</v>
      </c>
      <c r="N160" s="31">
        <f t="shared" si="132"/>
        <v>0</v>
      </c>
      <c r="O160" s="31">
        <f t="shared" si="132"/>
        <v>0</v>
      </c>
      <c r="P160" s="31">
        <f t="shared" si="132"/>
        <v>0</v>
      </c>
      <c r="Q160" s="31">
        <f t="shared" si="132"/>
        <v>0</v>
      </c>
      <c r="R160" s="31">
        <f t="shared" si="132"/>
        <v>0</v>
      </c>
      <c r="S160" s="31">
        <f t="shared" si="133"/>
        <v>0</v>
      </c>
      <c r="T160" s="31">
        <f t="shared" si="133"/>
        <v>0</v>
      </c>
      <c r="U160" s="31">
        <f t="shared" si="133"/>
        <v>0</v>
      </c>
      <c r="V160" s="31">
        <f t="shared" si="133"/>
        <v>0</v>
      </c>
      <c r="W160" s="31">
        <f t="shared" si="133"/>
        <v>0</v>
      </c>
      <c r="X160" s="31">
        <f t="shared" si="133"/>
        <v>0</v>
      </c>
      <c r="Y160" s="31">
        <f t="shared" si="133"/>
        <v>0</v>
      </c>
      <c r="Z160" s="31">
        <f t="shared" si="133"/>
        <v>0</v>
      </c>
      <c r="AA160" s="31">
        <f t="shared" si="133"/>
        <v>0</v>
      </c>
      <c r="AB160" s="31">
        <f t="shared" si="133"/>
        <v>0</v>
      </c>
      <c r="AC160" s="31">
        <f t="shared" si="133"/>
        <v>0</v>
      </c>
      <c r="AD160" s="31">
        <f t="shared" si="133"/>
        <v>0</v>
      </c>
      <c r="AE160" s="31">
        <f t="shared" si="133"/>
        <v>0</v>
      </c>
      <c r="AF160" s="31">
        <f t="shared" si="133"/>
        <v>0</v>
      </c>
      <c r="AG160" s="31">
        <f t="shared" si="133"/>
        <v>0</v>
      </c>
      <c r="AH160" s="31">
        <f t="shared" si="134"/>
        <v>0</v>
      </c>
      <c r="AI160" s="31">
        <f t="shared" si="134"/>
        <v>0</v>
      </c>
      <c r="AJ160" s="31">
        <f t="shared" si="134"/>
        <v>0</v>
      </c>
      <c r="AK160" s="31">
        <f t="shared" si="134"/>
        <v>0</v>
      </c>
      <c r="AL160" s="31">
        <f t="shared" si="134"/>
        <v>0</v>
      </c>
      <c r="AM160" s="31">
        <f t="shared" si="134"/>
        <v>0</v>
      </c>
      <c r="AN160" s="31">
        <f t="shared" si="134"/>
        <v>0</v>
      </c>
      <c r="AO160" s="31">
        <f t="shared" si="134"/>
        <v>0</v>
      </c>
      <c r="AP160" s="31">
        <f t="shared" si="134"/>
        <v>0</v>
      </c>
      <c r="AQ160" s="31">
        <f t="shared" si="134"/>
        <v>0</v>
      </c>
      <c r="AR160" s="31">
        <f t="shared" si="134"/>
        <v>0</v>
      </c>
      <c r="AS160" s="31">
        <f t="shared" si="134"/>
        <v>0</v>
      </c>
      <c r="AT160" s="31">
        <f t="shared" si="134"/>
        <v>0</v>
      </c>
      <c r="AU160" s="31">
        <f t="shared" si="134"/>
        <v>0</v>
      </c>
    </row>
    <row r="161" spans="2:47" outlineLevel="1">
      <c r="B161" s="29" t="s">
        <v>918</v>
      </c>
      <c r="C161" s="31">
        <f t="shared" si="135"/>
        <v>0</v>
      </c>
      <c r="D161" s="31">
        <f t="shared" si="132"/>
        <v>0</v>
      </c>
      <c r="E161" s="31">
        <f t="shared" si="132"/>
        <v>0</v>
      </c>
      <c r="F161" s="31">
        <f t="shared" si="132"/>
        <v>0</v>
      </c>
      <c r="G161" s="31">
        <f t="shared" si="132"/>
        <v>0</v>
      </c>
      <c r="H161" s="31">
        <f t="shared" si="132"/>
        <v>0</v>
      </c>
      <c r="I161" s="31">
        <f t="shared" si="132"/>
        <v>0</v>
      </c>
      <c r="J161" s="31">
        <f t="shared" si="132"/>
        <v>0</v>
      </c>
      <c r="K161" s="31">
        <f t="shared" si="132"/>
        <v>0</v>
      </c>
      <c r="L161" s="31">
        <f t="shared" si="132"/>
        <v>0</v>
      </c>
      <c r="M161" s="31">
        <f t="shared" si="132"/>
        <v>0</v>
      </c>
      <c r="N161" s="31">
        <f t="shared" si="132"/>
        <v>0</v>
      </c>
      <c r="O161" s="31">
        <f t="shared" si="132"/>
        <v>0</v>
      </c>
      <c r="P161" s="31">
        <f t="shared" si="132"/>
        <v>0</v>
      </c>
      <c r="Q161" s="31">
        <f t="shared" si="132"/>
        <v>0</v>
      </c>
      <c r="R161" s="31">
        <f t="shared" si="132"/>
        <v>0</v>
      </c>
      <c r="S161" s="31">
        <f t="shared" si="133"/>
        <v>0</v>
      </c>
      <c r="T161" s="31">
        <f t="shared" si="133"/>
        <v>0</v>
      </c>
      <c r="U161" s="31">
        <f t="shared" si="133"/>
        <v>0</v>
      </c>
      <c r="V161" s="31">
        <f t="shared" si="133"/>
        <v>0</v>
      </c>
      <c r="W161" s="31">
        <f t="shared" si="133"/>
        <v>0</v>
      </c>
      <c r="X161" s="31">
        <f t="shared" si="133"/>
        <v>0</v>
      </c>
      <c r="Y161" s="31">
        <f t="shared" si="133"/>
        <v>0</v>
      </c>
      <c r="Z161" s="31">
        <f t="shared" si="133"/>
        <v>0</v>
      </c>
      <c r="AA161" s="31">
        <f t="shared" si="133"/>
        <v>0</v>
      </c>
      <c r="AB161" s="31">
        <f t="shared" si="133"/>
        <v>0</v>
      </c>
      <c r="AC161" s="31">
        <f t="shared" si="133"/>
        <v>0</v>
      </c>
      <c r="AD161" s="31">
        <f t="shared" si="133"/>
        <v>0</v>
      </c>
      <c r="AE161" s="31">
        <f t="shared" si="133"/>
        <v>0</v>
      </c>
      <c r="AF161" s="31">
        <f t="shared" si="133"/>
        <v>0</v>
      </c>
      <c r="AG161" s="31">
        <f t="shared" si="133"/>
        <v>0</v>
      </c>
      <c r="AH161" s="31">
        <f t="shared" si="134"/>
        <v>0</v>
      </c>
      <c r="AI161" s="31">
        <f t="shared" si="134"/>
        <v>0</v>
      </c>
      <c r="AJ161" s="31">
        <f t="shared" si="134"/>
        <v>0</v>
      </c>
      <c r="AK161" s="31">
        <f t="shared" si="134"/>
        <v>0</v>
      </c>
      <c r="AL161" s="31">
        <f t="shared" si="134"/>
        <v>0</v>
      </c>
      <c r="AM161" s="31">
        <f t="shared" si="134"/>
        <v>0</v>
      </c>
      <c r="AN161" s="31">
        <f t="shared" si="134"/>
        <v>0</v>
      </c>
      <c r="AO161" s="31">
        <f t="shared" si="134"/>
        <v>0</v>
      </c>
      <c r="AP161" s="31">
        <f t="shared" si="134"/>
        <v>0</v>
      </c>
      <c r="AQ161" s="31">
        <f t="shared" si="134"/>
        <v>0</v>
      </c>
      <c r="AR161" s="31">
        <f t="shared" si="134"/>
        <v>0</v>
      </c>
      <c r="AS161" s="31">
        <f t="shared" si="134"/>
        <v>0</v>
      </c>
      <c r="AT161" s="31">
        <f t="shared" si="134"/>
        <v>0</v>
      </c>
      <c r="AU161" s="31">
        <f t="shared" si="134"/>
        <v>0</v>
      </c>
    </row>
    <row r="162" spans="2:47" outlineLevel="1">
      <c r="B162" s="29" t="s">
        <v>914</v>
      </c>
      <c r="C162" s="32" t="s">
        <v>34</v>
      </c>
      <c r="D162" s="32" t="s">
        <v>34</v>
      </c>
      <c r="E162" s="32" t="s">
        <v>34</v>
      </c>
      <c r="F162" s="32" t="s">
        <v>34</v>
      </c>
      <c r="G162" s="32" t="s">
        <v>34</v>
      </c>
      <c r="H162" s="32" t="s">
        <v>34</v>
      </c>
      <c r="I162" s="32" t="s">
        <v>34</v>
      </c>
      <c r="J162" s="32" t="s">
        <v>34</v>
      </c>
      <c r="K162" s="32" t="s">
        <v>34</v>
      </c>
      <c r="L162" s="32" t="s">
        <v>34</v>
      </c>
      <c r="M162" s="32" t="s">
        <v>34</v>
      </c>
      <c r="N162" s="32" t="s">
        <v>34</v>
      </c>
      <c r="O162" s="32" t="s">
        <v>34</v>
      </c>
      <c r="P162" s="32" t="s">
        <v>34</v>
      </c>
      <c r="Q162" s="32" t="s">
        <v>34</v>
      </c>
      <c r="R162" s="32" t="s">
        <v>34</v>
      </c>
      <c r="S162" s="32" t="s">
        <v>34</v>
      </c>
      <c r="T162" s="32" t="s">
        <v>34</v>
      </c>
      <c r="U162" s="32" t="s">
        <v>34</v>
      </c>
      <c r="V162" s="32" t="s">
        <v>34</v>
      </c>
      <c r="W162" s="32" t="s">
        <v>34</v>
      </c>
      <c r="X162" s="32" t="s">
        <v>34</v>
      </c>
      <c r="Y162" s="32" t="s">
        <v>34</v>
      </c>
      <c r="Z162" s="32" t="s">
        <v>34</v>
      </c>
      <c r="AA162" s="32" t="s">
        <v>34</v>
      </c>
      <c r="AB162" s="32" t="s">
        <v>34</v>
      </c>
      <c r="AC162" s="32" t="s">
        <v>34</v>
      </c>
      <c r="AD162" s="32" t="s">
        <v>34</v>
      </c>
      <c r="AE162" s="32" t="s">
        <v>34</v>
      </c>
      <c r="AF162" s="32" t="s">
        <v>34</v>
      </c>
      <c r="AG162" s="32" t="s">
        <v>34</v>
      </c>
      <c r="AH162" s="32" t="s">
        <v>34</v>
      </c>
      <c r="AI162" s="32" t="s">
        <v>34</v>
      </c>
      <c r="AJ162" s="32" t="s">
        <v>34</v>
      </c>
      <c r="AK162" s="32" t="s">
        <v>34</v>
      </c>
      <c r="AL162" s="32" t="s">
        <v>34</v>
      </c>
      <c r="AM162" s="32" t="s">
        <v>34</v>
      </c>
      <c r="AN162" s="32" t="s">
        <v>34</v>
      </c>
      <c r="AO162" s="32" t="s">
        <v>34</v>
      </c>
      <c r="AP162" s="32" t="s">
        <v>34</v>
      </c>
      <c r="AQ162" s="32" t="s">
        <v>34</v>
      </c>
      <c r="AR162" s="32" t="s">
        <v>34</v>
      </c>
      <c r="AS162" s="32" t="s">
        <v>34</v>
      </c>
      <c r="AT162" s="32" t="s">
        <v>34</v>
      </c>
      <c r="AU162" s="32" t="s">
        <v>34</v>
      </c>
    </row>
    <row r="163" spans="2:47" outlineLevel="1">
      <c r="B163" s="29" t="s">
        <v>921</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outlineLevel="1">
      <c r="B164" s="29" t="s">
        <v>916</v>
      </c>
      <c r="C164" s="31">
        <f t="shared" ref="C164:AU166" si="136">C163</f>
        <v>0</v>
      </c>
      <c r="D164" s="31">
        <f t="shared" si="136"/>
        <v>0</v>
      </c>
      <c r="E164" s="31">
        <f t="shared" si="136"/>
        <v>0</v>
      </c>
      <c r="F164" s="31">
        <f t="shared" si="136"/>
        <v>0</v>
      </c>
      <c r="G164" s="31">
        <f t="shared" si="136"/>
        <v>0</v>
      </c>
      <c r="H164" s="31">
        <f t="shared" si="136"/>
        <v>0</v>
      </c>
      <c r="I164" s="31">
        <f t="shared" si="136"/>
        <v>0</v>
      </c>
      <c r="J164" s="31">
        <f t="shared" si="136"/>
        <v>0</v>
      </c>
      <c r="K164" s="31">
        <f t="shared" si="136"/>
        <v>0</v>
      </c>
      <c r="L164" s="31">
        <f t="shared" si="136"/>
        <v>0</v>
      </c>
      <c r="M164" s="31">
        <f t="shared" si="136"/>
        <v>0</v>
      </c>
      <c r="N164" s="31">
        <f t="shared" si="136"/>
        <v>0</v>
      </c>
      <c r="O164" s="31">
        <f t="shared" si="136"/>
        <v>0</v>
      </c>
      <c r="P164" s="31">
        <f t="shared" si="136"/>
        <v>0</v>
      </c>
      <c r="Q164" s="31">
        <f t="shared" si="136"/>
        <v>0</v>
      </c>
      <c r="R164" s="31">
        <f t="shared" si="136"/>
        <v>0</v>
      </c>
      <c r="S164" s="31">
        <f t="shared" si="136"/>
        <v>0</v>
      </c>
      <c r="T164" s="31">
        <f t="shared" si="136"/>
        <v>0</v>
      </c>
      <c r="U164" s="31">
        <f t="shared" si="136"/>
        <v>0</v>
      </c>
      <c r="V164" s="31">
        <f t="shared" si="136"/>
        <v>0</v>
      </c>
      <c r="W164" s="31">
        <f t="shared" si="136"/>
        <v>0</v>
      </c>
      <c r="X164" s="31">
        <f t="shared" si="136"/>
        <v>0</v>
      </c>
      <c r="Y164" s="31">
        <f t="shared" si="136"/>
        <v>0</v>
      </c>
      <c r="Z164" s="31">
        <f t="shared" si="136"/>
        <v>0</v>
      </c>
      <c r="AA164" s="31">
        <f t="shared" si="136"/>
        <v>0</v>
      </c>
      <c r="AB164" s="31">
        <f t="shared" si="136"/>
        <v>0</v>
      </c>
      <c r="AC164" s="31">
        <f t="shared" si="136"/>
        <v>0</v>
      </c>
      <c r="AD164" s="31">
        <f t="shared" si="136"/>
        <v>0</v>
      </c>
      <c r="AE164" s="31">
        <f t="shared" si="136"/>
        <v>0</v>
      </c>
      <c r="AF164" s="31">
        <f t="shared" si="136"/>
        <v>0</v>
      </c>
      <c r="AG164" s="31">
        <f t="shared" si="136"/>
        <v>0</v>
      </c>
      <c r="AH164" s="31">
        <f t="shared" si="136"/>
        <v>0</v>
      </c>
      <c r="AI164" s="31">
        <f t="shared" si="136"/>
        <v>0</v>
      </c>
      <c r="AJ164" s="31">
        <f t="shared" si="136"/>
        <v>0</v>
      </c>
      <c r="AK164" s="31">
        <f t="shared" si="136"/>
        <v>0</v>
      </c>
      <c r="AL164" s="31">
        <f t="shared" si="136"/>
        <v>0</v>
      </c>
      <c r="AM164" s="31">
        <f t="shared" si="136"/>
        <v>0</v>
      </c>
      <c r="AN164" s="31">
        <f t="shared" si="136"/>
        <v>0</v>
      </c>
      <c r="AO164" s="31">
        <f t="shared" si="136"/>
        <v>0</v>
      </c>
      <c r="AP164" s="31">
        <f t="shared" si="136"/>
        <v>0</v>
      </c>
      <c r="AQ164" s="31">
        <f t="shared" si="136"/>
        <v>0</v>
      </c>
      <c r="AR164" s="31">
        <f t="shared" si="136"/>
        <v>0</v>
      </c>
      <c r="AS164" s="31">
        <f t="shared" si="136"/>
        <v>0</v>
      </c>
      <c r="AT164" s="31">
        <f t="shared" si="136"/>
        <v>0</v>
      </c>
      <c r="AU164" s="31">
        <f t="shared" si="136"/>
        <v>0</v>
      </c>
    </row>
    <row r="165" spans="2:47" outlineLevel="1">
      <c r="B165" s="29" t="s">
        <v>917</v>
      </c>
      <c r="C165" s="31">
        <f t="shared" si="136"/>
        <v>0</v>
      </c>
      <c r="D165" s="31">
        <f t="shared" si="136"/>
        <v>0</v>
      </c>
      <c r="E165" s="31">
        <f t="shared" si="136"/>
        <v>0</v>
      </c>
      <c r="F165" s="31">
        <f t="shared" si="136"/>
        <v>0</v>
      </c>
      <c r="G165" s="31">
        <f t="shared" si="136"/>
        <v>0</v>
      </c>
      <c r="H165" s="31">
        <f t="shared" si="136"/>
        <v>0</v>
      </c>
      <c r="I165" s="31">
        <f t="shared" si="136"/>
        <v>0</v>
      </c>
      <c r="J165" s="31">
        <f t="shared" si="136"/>
        <v>0</v>
      </c>
      <c r="K165" s="31">
        <f t="shared" si="136"/>
        <v>0</v>
      </c>
      <c r="L165" s="31">
        <f t="shared" si="136"/>
        <v>0</v>
      </c>
      <c r="M165" s="31">
        <f t="shared" si="136"/>
        <v>0</v>
      </c>
      <c r="N165" s="31">
        <f t="shared" si="136"/>
        <v>0</v>
      </c>
      <c r="O165" s="31">
        <f t="shared" si="136"/>
        <v>0</v>
      </c>
      <c r="P165" s="31">
        <f t="shared" si="136"/>
        <v>0</v>
      </c>
      <c r="Q165" s="31">
        <f t="shared" si="136"/>
        <v>0</v>
      </c>
      <c r="R165" s="31">
        <f t="shared" si="136"/>
        <v>0</v>
      </c>
      <c r="S165" s="31">
        <f t="shared" si="136"/>
        <v>0</v>
      </c>
      <c r="T165" s="31">
        <f t="shared" si="136"/>
        <v>0</v>
      </c>
      <c r="U165" s="31">
        <f t="shared" si="136"/>
        <v>0</v>
      </c>
      <c r="V165" s="31">
        <f t="shared" si="136"/>
        <v>0</v>
      </c>
      <c r="W165" s="31">
        <f t="shared" si="136"/>
        <v>0</v>
      </c>
      <c r="X165" s="31">
        <f t="shared" si="136"/>
        <v>0</v>
      </c>
      <c r="Y165" s="31">
        <f t="shared" si="136"/>
        <v>0</v>
      </c>
      <c r="Z165" s="31">
        <f t="shared" si="136"/>
        <v>0</v>
      </c>
      <c r="AA165" s="31">
        <f t="shared" si="136"/>
        <v>0</v>
      </c>
      <c r="AB165" s="31">
        <f t="shared" si="136"/>
        <v>0</v>
      </c>
      <c r="AC165" s="31">
        <f t="shared" si="136"/>
        <v>0</v>
      </c>
      <c r="AD165" s="31">
        <f t="shared" si="136"/>
        <v>0</v>
      </c>
      <c r="AE165" s="31">
        <f t="shared" si="136"/>
        <v>0</v>
      </c>
      <c r="AF165" s="31">
        <f t="shared" si="136"/>
        <v>0</v>
      </c>
      <c r="AG165" s="31">
        <f t="shared" si="136"/>
        <v>0</v>
      </c>
      <c r="AH165" s="31">
        <f t="shared" si="136"/>
        <v>0</v>
      </c>
      <c r="AI165" s="31">
        <f t="shared" si="136"/>
        <v>0</v>
      </c>
      <c r="AJ165" s="31">
        <f t="shared" si="136"/>
        <v>0</v>
      </c>
      <c r="AK165" s="31">
        <f t="shared" si="136"/>
        <v>0</v>
      </c>
      <c r="AL165" s="31">
        <f t="shared" si="136"/>
        <v>0</v>
      </c>
      <c r="AM165" s="31">
        <f t="shared" si="136"/>
        <v>0</v>
      </c>
      <c r="AN165" s="31">
        <f t="shared" si="136"/>
        <v>0</v>
      </c>
      <c r="AO165" s="31">
        <f t="shared" si="136"/>
        <v>0</v>
      </c>
      <c r="AP165" s="31">
        <f t="shared" si="136"/>
        <v>0</v>
      </c>
      <c r="AQ165" s="31">
        <f t="shared" si="136"/>
        <v>0</v>
      </c>
      <c r="AR165" s="31">
        <f t="shared" si="136"/>
        <v>0</v>
      </c>
      <c r="AS165" s="31">
        <f t="shared" si="136"/>
        <v>0</v>
      </c>
      <c r="AT165" s="31">
        <f t="shared" si="136"/>
        <v>0</v>
      </c>
      <c r="AU165" s="31">
        <f t="shared" si="136"/>
        <v>0</v>
      </c>
    </row>
    <row r="166" spans="2:47" outlineLevel="1">
      <c r="B166" s="29" t="s">
        <v>918</v>
      </c>
      <c r="C166" s="31">
        <f t="shared" si="136"/>
        <v>0</v>
      </c>
      <c r="D166" s="31">
        <f t="shared" si="136"/>
        <v>0</v>
      </c>
      <c r="E166" s="31">
        <f t="shared" si="136"/>
        <v>0</v>
      </c>
      <c r="F166" s="31">
        <f t="shared" si="136"/>
        <v>0</v>
      </c>
      <c r="G166" s="31">
        <f t="shared" si="136"/>
        <v>0</v>
      </c>
      <c r="H166" s="31">
        <f t="shared" si="136"/>
        <v>0</v>
      </c>
      <c r="I166" s="31">
        <f t="shared" si="136"/>
        <v>0</v>
      </c>
      <c r="J166" s="31">
        <f t="shared" si="136"/>
        <v>0</v>
      </c>
      <c r="K166" s="31">
        <f t="shared" si="136"/>
        <v>0</v>
      </c>
      <c r="L166" s="31">
        <f t="shared" si="136"/>
        <v>0</v>
      </c>
      <c r="M166" s="31">
        <f t="shared" si="136"/>
        <v>0</v>
      </c>
      <c r="N166" s="31">
        <f t="shared" si="136"/>
        <v>0</v>
      </c>
      <c r="O166" s="31">
        <f t="shared" si="136"/>
        <v>0</v>
      </c>
      <c r="P166" s="31">
        <f t="shared" si="136"/>
        <v>0</v>
      </c>
      <c r="Q166" s="31">
        <f t="shared" si="136"/>
        <v>0</v>
      </c>
      <c r="R166" s="31">
        <f t="shared" si="136"/>
        <v>0</v>
      </c>
      <c r="S166" s="31">
        <f t="shared" si="136"/>
        <v>0</v>
      </c>
      <c r="T166" s="31">
        <f t="shared" si="136"/>
        <v>0</v>
      </c>
      <c r="U166" s="31">
        <f t="shared" si="136"/>
        <v>0</v>
      </c>
      <c r="V166" s="31">
        <f t="shared" si="136"/>
        <v>0</v>
      </c>
      <c r="W166" s="31">
        <f t="shared" si="136"/>
        <v>0</v>
      </c>
      <c r="X166" s="31">
        <f t="shared" si="136"/>
        <v>0</v>
      </c>
      <c r="Y166" s="31">
        <f t="shared" si="136"/>
        <v>0</v>
      </c>
      <c r="Z166" s="31">
        <f t="shared" si="136"/>
        <v>0</v>
      </c>
      <c r="AA166" s="31">
        <f t="shared" si="136"/>
        <v>0</v>
      </c>
      <c r="AB166" s="31">
        <f t="shared" si="136"/>
        <v>0</v>
      </c>
      <c r="AC166" s="31">
        <f t="shared" si="136"/>
        <v>0</v>
      </c>
      <c r="AD166" s="31">
        <f t="shared" si="136"/>
        <v>0</v>
      </c>
      <c r="AE166" s="31">
        <f t="shared" si="136"/>
        <v>0</v>
      </c>
      <c r="AF166" s="31">
        <f t="shared" si="136"/>
        <v>0</v>
      </c>
      <c r="AG166" s="31">
        <f t="shared" si="136"/>
        <v>0</v>
      </c>
      <c r="AH166" s="31">
        <f t="shared" si="136"/>
        <v>0</v>
      </c>
      <c r="AI166" s="31">
        <f t="shared" si="136"/>
        <v>0</v>
      </c>
      <c r="AJ166" s="31">
        <f t="shared" si="136"/>
        <v>0</v>
      </c>
      <c r="AK166" s="31">
        <f t="shared" si="136"/>
        <v>0</v>
      </c>
      <c r="AL166" s="31">
        <f t="shared" si="136"/>
        <v>0</v>
      </c>
      <c r="AM166" s="31">
        <f t="shared" si="136"/>
        <v>0</v>
      </c>
      <c r="AN166" s="31">
        <f t="shared" si="136"/>
        <v>0</v>
      </c>
      <c r="AO166" s="31">
        <f t="shared" si="136"/>
        <v>0</v>
      </c>
      <c r="AP166" s="31">
        <f t="shared" si="136"/>
        <v>0</v>
      </c>
      <c r="AQ166" s="31">
        <f t="shared" si="136"/>
        <v>0</v>
      </c>
      <c r="AR166" s="31">
        <f t="shared" si="136"/>
        <v>0</v>
      </c>
      <c r="AS166" s="31">
        <f t="shared" si="136"/>
        <v>0</v>
      </c>
      <c r="AT166" s="31">
        <f t="shared" si="136"/>
        <v>0</v>
      </c>
      <c r="AU166" s="31">
        <f t="shared" si="136"/>
        <v>0</v>
      </c>
    </row>
    <row r="167" spans="2:47" outlineLevel="1">
      <c r="B167" s="29" t="s">
        <v>914</v>
      </c>
      <c r="C167" s="32" t="s">
        <v>34</v>
      </c>
      <c r="D167" s="32" t="s">
        <v>34</v>
      </c>
      <c r="E167" s="32" t="s">
        <v>34</v>
      </c>
      <c r="F167" s="32" t="s">
        <v>34</v>
      </c>
      <c r="G167" s="32" t="s">
        <v>34</v>
      </c>
      <c r="H167" s="32" t="s">
        <v>34</v>
      </c>
      <c r="I167" s="32" t="s">
        <v>34</v>
      </c>
      <c r="J167" s="32" t="s">
        <v>34</v>
      </c>
      <c r="K167" s="32" t="s">
        <v>34</v>
      </c>
      <c r="L167" s="32" t="s">
        <v>34</v>
      </c>
      <c r="M167" s="32" t="s">
        <v>34</v>
      </c>
      <c r="N167" s="32" t="s">
        <v>34</v>
      </c>
      <c r="O167" s="32" t="s">
        <v>34</v>
      </c>
      <c r="P167" s="32" t="s">
        <v>34</v>
      </c>
      <c r="Q167" s="32" t="s">
        <v>34</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34</v>
      </c>
      <c r="AH167" s="32" t="s">
        <v>34</v>
      </c>
      <c r="AI167" s="32" t="s">
        <v>34</v>
      </c>
      <c r="AJ167" s="32" t="s">
        <v>34</v>
      </c>
      <c r="AK167" s="32" t="s">
        <v>34</v>
      </c>
      <c r="AL167" s="32" t="s">
        <v>34</v>
      </c>
      <c r="AM167" s="32" t="s">
        <v>34</v>
      </c>
      <c r="AN167" s="32" t="s">
        <v>34</v>
      </c>
      <c r="AO167" s="32" t="s">
        <v>34</v>
      </c>
      <c r="AP167" s="32" t="s">
        <v>34</v>
      </c>
      <c r="AQ167" s="32" t="s">
        <v>34</v>
      </c>
      <c r="AR167" s="32" t="s">
        <v>34</v>
      </c>
      <c r="AS167" s="32" t="s">
        <v>34</v>
      </c>
      <c r="AT167" s="32" t="s">
        <v>34</v>
      </c>
      <c r="AU167" s="32" t="s">
        <v>34</v>
      </c>
    </row>
    <row r="168" spans="2:47" outlineLevel="1">
      <c r="B168" s="29" t="s">
        <v>922</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outlineLevel="1">
      <c r="B169" s="29" t="s">
        <v>916</v>
      </c>
      <c r="C169" s="31">
        <f t="shared" ref="C169:AU171" si="137">C168</f>
        <v>0</v>
      </c>
      <c r="D169" s="31">
        <f t="shared" si="137"/>
        <v>0</v>
      </c>
      <c r="E169" s="31">
        <f t="shared" si="137"/>
        <v>0</v>
      </c>
      <c r="F169" s="31">
        <f t="shared" si="137"/>
        <v>0</v>
      </c>
      <c r="G169" s="31">
        <f t="shared" si="137"/>
        <v>0</v>
      </c>
      <c r="H169" s="31">
        <f t="shared" si="137"/>
        <v>0</v>
      </c>
      <c r="I169" s="31">
        <f t="shared" si="137"/>
        <v>0</v>
      </c>
      <c r="J169" s="31">
        <f t="shared" si="137"/>
        <v>0</v>
      </c>
      <c r="K169" s="31">
        <f t="shared" si="137"/>
        <v>0</v>
      </c>
      <c r="L169" s="31">
        <f t="shared" si="137"/>
        <v>0</v>
      </c>
      <c r="M169" s="31">
        <f t="shared" si="137"/>
        <v>0</v>
      </c>
      <c r="N169" s="31">
        <f t="shared" si="137"/>
        <v>0</v>
      </c>
      <c r="O169" s="31">
        <f t="shared" si="137"/>
        <v>0</v>
      </c>
      <c r="P169" s="31">
        <f t="shared" si="137"/>
        <v>0</v>
      </c>
      <c r="Q169" s="31">
        <f t="shared" si="137"/>
        <v>0</v>
      </c>
      <c r="R169" s="31">
        <f t="shared" si="137"/>
        <v>150</v>
      </c>
      <c r="S169" s="31">
        <f t="shared" si="137"/>
        <v>0</v>
      </c>
      <c r="T169" s="31">
        <f t="shared" si="137"/>
        <v>0</v>
      </c>
      <c r="U169" s="31">
        <f t="shared" si="137"/>
        <v>0</v>
      </c>
      <c r="V169" s="31">
        <f t="shared" si="137"/>
        <v>0</v>
      </c>
      <c r="W169" s="31">
        <f t="shared" si="137"/>
        <v>0</v>
      </c>
      <c r="X169" s="31">
        <f t="shared" si="137"/>
        <v>0</v>
      </c>
      <c r="Y169" s="31">
        <f t="shared" si="137"/>
        <v>0</v>
      </c>
      <c r="Z169" s="31">
        <f t="shared" si="137"/>
        <v>0</v>
      </c>
      <c r="AA169" s="31">
        <f t="shared" si="137"/>
        <v>0</v>
      </c>
      <c r="AB169" s="31">
        <f t="shared" si="137"/>
        <v>0</v>
      </c>
      <c r="AC169" s="31">
        <f t="shared" si="137"/>
        <v>0</v>
      </c>
      <c r="AD169" s="31">
        <f t="shared" si="137"/>
        <v>0</v>
      </c>
      <c r="AE169" s="31">
        <f t="shared" si="137"/>
        <v>0</v>
      </c>
      <c r="AF169" s="31">
        <f t="shared" si="137"/>
        <v>0</v>
      </c>
      <c r="AG169" s="31">
        <f t="shared" si="137"/>
        <v>0</v>
      </c>
      <c r="AH169" s="31">
        <f t="shared" si="137"/>
        <v>0</v>
      </c>
      <c r="AI169" s="31">
        <f t="shared" si="137"/>
        <v>0</v>
      </c>
      <c r="AJ169" s="31">
        <f t="shared" si="137"/>
        <v>0</v>
      </c>
      <c r="AK169" s="31">
        <f t="shared" si="137"/>
        <v>0</v>
      </c>
      <c r="AL169" s="31">
        <f t="shared" si="137"/>
        <v>0</v>
      </c>
      <c r="AM169" s="31">
        <f t="shared" si="137"/>
        <v>0</v>
      </c>
      <c r="AN169" s="31">
        <f t="shared" si="137"/>
        <v>0</v>
      </c>
      <c r="AO169" s="31">
        <f t="shared" si="137"/>
        <v>0</v>
      </c>
      <c r="AP169" s="31">
        <f t="shared" si="137"/>
        <v>0</v>
      </c>
      <c r="AQ169" s="31">
        <f t="shared" si="137"/>
        <v>0</v>
      </c>
      <c r="AR169" s="31">
        <f t="shared" si="137"/>
        <v>0</v>
      </c>
      <c r="AS169" s="31">
        <f t="shared" si="137"/>
        <v>0</v>
      </c>
      <c r="AT169" s="31">
        <f t="shared" si="137"/>
        <v>0</v>
      </c>
      <c r="AU169" s="31">
        <f t="shared" si="137"/>
        <v>0</v>
      </c>
    </row>
    <row r="170" spans="2:47" outlineLevel="1">
      <c r="B170" s="29" t="s">
        <v>917</v>
      </c>
      <c r="C170" s="31">
        <f t="shared" si="137"/>
        <v>0</v>
      </c>
      <c r="D170" s="31">
        <f t="shared" si="137"/>
        <v>0</v>
      </c>
      <c r="E170" s="31">
        <f t="shared" si="137"/>
        <v>0</v>
      </c>
      <c r="F170" s="31">
        <f t="shared" si="137"/>
        <v>0</v>
      </c>
      <c r="G170" s="31">
        <f t="shared" si="137"/>
        <v>0</v>
      </c>
      <c r="H170" s="31">
        <f t="shared" si="137"/>
        <v>0</v>
      </c>
      <c r="I170" s="31">
        <f t="shared" si="137"/>
        <v>0</v>
      </c>
      <c r="J170" s="31">
        <f t="shared" si="137"/>
        <v>0</v>
      </c>
      <c r="K170" s="31">
        <f t="shared" si="137"/>
        <v>0</v>
      </c>
      <c r="L170" s="31">
        <f t="shared" si="137"/>
        <v>0</v>
      </c>
      <c r="M170" s="31">
        <f t="shared" si="137"/>
        <v>0</v>
      </c>
      <c r="N170" s="31">
        <f t="shared" si="137"/>
        <v>0</v>
      </c>
      <c r="O170" s="31">
        <f t="shared" si="137"/>
        <v>0</v>
      </c>
      <c r="P170" s="31">
        <f t="shared" si="137"/>
        <v>0</v>
      </c>
      <c r="Q170" s="31">
        <f t="shared" si="137"/>
        <v>0</v>
      </c>
      <c r="R170" s="31">
        <f t="shared" si="137"/>
        <v>150</v>
      </c>
      <c r="S170" s="31">
        <f t="shared" si="137"/>
        <v>0</v>
      </c>
      <c r="T170" s="31">
        <f t="shared" si="137"/>
        <v>0</v>
      </c>
      <c r="U170" s="31">
        <f t="shared" si="137"/>
        <v>0</v>
      </c>
      <c r="V170" s="31">
        <f t="shared" si="137"/>
        <v>0</v>
      </c>
      <c r="W170" s="31">
        <f t="shared" si="137"/>
        <v>0</v>
      </c>
      <c r="X170" s="31">
        <f t="shared" si="137"/>
        <v>0</v>
      </c>
      <c r="Y170" s="31">
        <f t="shared" si="137"/>
        <v>0</v>
      </c>
      <c r="Z170" s="31">
        <f t="shared" si="137"/>
        <v>0</v>
      </c>
      <c r="AA170" s="31">
        <f t="shared" si="137"/>
        <v>0</v>
      </c>
      <c r="AB170" s="31">
        <f t="shared" si="137"/>
        <v>0</v>
      </c>
      <c r="AC170" s="31">
        <f t="shared" si="137"/>
        <v>0</v>
      </c>
      <c r="AD170" s="31">
        <f t="shared" si="137"/>
        <v>0</v>
      </c>
      <c r="AE170" s="31">
        <f t="shared" si="137"/>
        <v>0</v>
      </c>
      <c r="AF170" s="31">
        <f t="shared" si="137"/>
        <v>0</v>
      </c>
      <c r="AG170" s="31">
        <f t="shared" si="137"/>
        <v>0</v>
      </c>
      <c r="AH170" s="31">
        <f t="shared" si="137"/>
        <v>0</v>
      </c>
      <c r="AI170" s="31">
        <f t="shared" si="137"/>
        <v>0</v>
      </c>
      <c r="AJ170" s="31">
        <f t="shared" si="137"/>
        <v>0</v>
      </c>
      <c r="AK170" s="31">
        <f t="shared" si="137"/>
        <v>0</v>
      </c>
      <c r="AL170" s="31">
        <f t="shared" si="137"/>
        <v>0</v>
      </c>
      <c r="AM170" s="31">
        <f t="shared" si="137"/>
        <v>0</v>
      </c>
      <c r="AN170" s="31">
        <f t="shared" si="137"/>
        <v>0</v>
      </c>
      <c r="AO170" s="31">
        <f t="shared" si="137"/>
        <v>0</v>
      </c>
      <c r="AP170" s="31">
        <f t="shared" si="137"/>
        <v>0</v>
      </c>
      <c r="AQ170" s="31">
        <f t="shared" si="137"/>
        <v>0</v>
      </c>
      <c r="AR170" s="31">
        <f t="shared" si="137"/>
        <v>0</v>
      </c>
      <c r="AS170" s="31">
        <f t="shared" si="137"/>
        <v>0</v>
      </c>
      <c r="AT170" s="31">
        <f t="shared" si="137"/>
        <v>0</v>
      </c>
      <c r="AU170" s="31">
        <f t="shared" si="137"/>
        <v>0</v>
      </c>
    </row>
    <row r="171" spans="2:47" outlineLevel="1">
      <c r="B171" s="29" t="s">
        <v>918</v>
      </c>
      <c r="C171" s="31">
        <f t="shared" si="137"/>
        <v>0</v>
      </c>
      <c r="D171" s="31">
        <f t="shared" si="137"/>
        <v>0</v>
      </c>
      <c r="E171" s="31">
        <f t="shared" si="137"/>
        <v>0</v>
      </c>
      <c r="F171" s="31">
        <f t="shared" si="137"/>
        <v>0</v>
      </c>
      <c r="G171" s="31">
        <f t="shared" si="137"/>
        <v>0</v>
      </c>
      <c r="H171" s="31">
        <f t="shared" si="137"/>
        <v>0</v>
      </c>
      <c r="I171" s="31">
        <f t="shared" si="137"/>
        <v>0</v>
      </c>
      <c r="J171" s="31">
        <f t="shared" si="137"/>
        <v>0</v>
      </c>
      <c r="K171" s="31">
        <f t="shared" si="137"/>
        <v>0</v>
      </c>
      <c r="L171" s="31">
        <f t="shared" si="137"/>
        <v>0</v>
      </c>
      <c r="M171" s="31">
        <f t="shared" si="137"/>
        <v>0</v>
      </c>
      <c r="N171" s="31">
        <f t="shared" si="137"/>
        <v>0</v>
      </c>
      <c r="O171" s="31">
        <f t="shared" si="137"/>
        <v>0</v>
      </c>
      <c r="P171" s="31">
        <f t="shared" si="137"/>
        <v>0</v>
      </c>
      <c r="Q171" s="31">
        <f t="shared" si="137"/>
        <v>0</v>
      </c>
      <c r="R171" s="31">
        <f t="shared" si="137"/>
        <v>150</v>
      </c>
      <c r="S171" s="31">
        <f t="shared" si="137"/>
        <v>0</v>
      </c>
      <c r="T171" s="31">
        <f t="shared" si="137"/>
        <v>0</v>
      </c>
      <c r="U171" s="31">
        <f t="shared" si="137"/>
        <v>0</v>
      </c>
      <c r="V171" s="31">
        <f t="shared" si="137"/>
        <v>0</v>
      </c>
      <c r="W171" s="31">
        <f t="shared" si="137"/>
        <v>0</v>
      </c>
      <c r="X171" s="31">
        <f t="shared" si="137"/>
        <v>0</v>
      </c>
      <c r="Y171" s="31">
        <f t="shared" si="137"/>
        <v>0</v>
      </c>
      <c r="Z171" s="31">
        <f t="shared" si="137"/>
        <v>0</v>
      </c>
      <c r="AA171" s="31">
        <f t="shared" si="137"/>
        <v>0</v>
      </c>
      <c r="AB171" s="31">
        <f t="shared" si="137"/>
        <v>0</v>
      </c>
      <c r="AC171" s="31">
        <f t="shared" si="137"/>
        <v>0</v>
      </c>
      <c r="AD171" s="31">
        <f t="shared" si="137"/>
        <v>0</v>
      </c>
      <c r="AE171" s="31">
        <f t="shared" si="137"/>
        <v>0</v>
      </c>
      <c r="AF171" s="31">
        <f t="shared" si="137"/>
        <v>0</v>
      </c>
      <c r="AG171" s="31">
        <f t="shared" si="137"/>
        <v>0</v>
      </c>
      <c r="AH171" s="31">
        <f t="shared" si="137"/>
        <v>0</v>
      </c>
      <c r="AI171" s="31">
        <f t="shared" si="137"/>
        <v>0</v>
      </c>
      <c r="AJ171" s="31">
        <f t="shared" si="137"/>
        <v>0</v>
      </c>
      <c r="AK171" s="31">
        <f t="shared" si="137"/>
        <v>0</v>
      </c>
      <c r="AL171" s="31">
        <f t="shared" si="137"/>
        <v>0</v>
      </c>
      <c r="AM171" s="31">
        <f t="shared" si="137"/>
        <v>0</v>
      </c>
      <c r="AN171" s="31">
        <f t="shared" si="137"/>
        <v>0</v>
      </c>
      <c r="AO171" s="31">
        <f t="shared" si="137"/>
        <v>0</v>
      </c>
      <c r="AP171" s="31">
        <f t="shared" si="137"/>
        <v>0</v>
      </c>
      <c r="AQ171" s="31">
        <f t="shared" si="137"/>
        <v>0</v>
      </c>
      <c r="AR171" s="31">
        <f t="shared" si="137"/>
        <v>0</v>
      </c>
      <c r="AS171" s="31">
        <f t="shared" si="137"/>
        <v>0</v>
      </c>
      <c r="AT171" s="31">
        <f t="shared" si="137"/>
        <v>0</v>
      </c>
      <c r="AU171" s="31">
        <f t="shared" si="137"/>
        <v>0</v>
      </c>
    </row>
    <row r="172" spans="2:47" outlineLevel="1">
      <c r="B172" s="29" t="s">
        <v>914</v>
      </c>
      <c r="C172" s="32" t="s">
        <v>34</v>
      </c>
      <c r="D172" s="32" t="s">
        <v>34</v>
      </c>
      <c r="E172" s="32" t="s">
        <v>34</v>
      </c>
      <c r="F172" s="32" t="s">
        <v>34</v>
      </c>
      <c r="G172" s="32" t="s">
        <v>34</v>
      </c>
      <c r="H172" s="32" t="s">
        <v>34</v>
      </c>
      <c r="I172" s="32" t="s">
        <v>34</v>
      </c>
      <c r="J172" s="32" t="s">
        <v>34</v>
      </c>
      <c r="K172" s="32" t="s">
        <v>34</v>
      </c>
      <c r="L172" s="32" t="s">
        <v>34</v>
      </c>
      <c r="M172" s="32" t="s">
        <v>34</v>
      </c>
      <c r="N172" s="32" t="s">
        <v>34</v>
      </c>
      <c r="O172" s="32" t="s">
        <v>34</v>
      </c>
      <c r="P172" s="32" t="s">
        <v>34</v>
      </c>
      <c r="Q172" s="32" t="s">
        <v>34</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34</v>
      </c>
      <c r="AH172" s="32" t="s">
        <v>34</v>
      </c>
      <c r="AI172" s="32" t="s">
        <v>34</v>
      </c>
      <c r="AJ172" s="32" t="s">
        <v>34</v>
      </c>
      <c r="AK172" s="32" t="s">
        <v>34</v>
      </c>
      <c r="AL172" s="32" t="s">
        <v>34</v>
      </c>
      <c r="AM172" s="32" t="s">
        <v>34</v>
      </c>
      <c r="AN172" s="32" t="s">
        <v>34</v>
      </c>
      <c r="AO172" s="32" t="s">
        <v>34</v>
      </c>
      <c r="AP172" s="32" t="s">
        <v>34</v>
      </c>
      <c r="AQ172" s="32" t="s">
        <v>34</v>
      </c>
      <c r="AR172" s="32" t="s">
        <v>34</v>
      </c>
      <c r="AS172" s="32" t="s">
        <v>34</v>
      </c>
      <c r="AT172" s="32" t="s">
        <v>34</v>
      </c>
      <c r="AU172" s="32" t="s">
        <v>34</v>
      </c>
    </row>
    <row r="173" spans="2:47" outlineLevel="1">
      <c r="B173" s="29" t="s">
        <v>923</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outlineLevel="1">
      <c r="B174" s="29" t="s">
        <v>916</v>
      </c>
      <c r="C174" s="31">
        <f t="shared" ref="C174:AU176" si="138">C173</f>
        <v>0</v>
      </c>
      <c r="D174" s="31">
        <f t="shared" si="138"/>
        <v>0</v>
      </c>
      <c r="E174" s="31">
        <f t="shared" si="138"/>
        <v>0</v>
      </c>
      <c r="F174" s="31">
        <f t="shared" si="138"/>
        <v>0</v>
      </c>
      <c r="G174" s="31">
        <f t="shared" si="138"/>
        <v>0</v>
      </c>
      <c r="H174" s="31">
        <f t="shared" si="138"/>
        <v>0</v>
      </c>
      <c r="I174" s="31">
        <f t="shared" si="138"/>
        <v>0</v>
      </c>
      <c r="J174" s="31">
        <f t="shared" si="138"/>
        <v>0</v>
      </c>
      <c r="K174" s="31">
        <f t="shared" si="138"/>
        <v>0</v>
      </c>
      <c r="L174" s="31">
        <f t="shared" si="138"/>
        <v>0</v>
      </c>
      <c r="M174" s="31">
        <f t="shared" si="138"/>
        <v>0</v>
      </c>
      <c r="N174" s="31">
        <f t="shared" si="138"/>
        <v>0</v>
      </c>
      <c r="O174" s="31">
        <f t="shared" si="138"/>
        <v>0</v>
      </c>
      <c r="P174" s="31">
        <f t="shared" si="138"/>
        <v>0</v>
      </c>
      <c r="Q174" s="31">
        <f t="shared" si="138"/>
        <v>0</v>
      </c>
      <c r="R174" s="31">
        <f t="shared" si="138"/>
        <v>0</v>
      </c>
      <c r="S174" s="31">
        <f t="shared" si="138"/>
        <v>0</v>
      </c>
      <c r="T174" s="31">
        <f t="shared" si="138"/>
        <v>97</v>
      </c>
      <c r="U174" s="31">
        <f t="shared" si="138"/>
        <v>97</v>
      </c>
      <c r="V174" s="31">
        <f t="shared" si="138"/>
        <v>97</v>
      </c>
      <c r="W174" s="31">
        <f t="shared" si="138"/>
        <v>97</v>
      </c>
      <c r="X174" s="31">
        <f t="shared" si="138"/>
        <v>97</v>
      </c>
      <c r="Y174" s="31">
        <f t="shared" si="138"/>
        <v>97</v>
      </c>
      <c r="Z174" s="31">
        <f t="shared" si="138"/>
        <v>97</v>
      </c>
      <c r="AA174" s="31">
        <f t="shared" si="138"/>
        <v>97</v>
      </c>
      <c r="AB174" s="31">
        <f t="shared" si="138"/>
        <v>152</v>
      </c>
      <c r="AC174" s="31">
        <f t="shared" si="138"/>
        <v>152</v>
      </c>
      <c r="AD174" s="31">
        <f t="shared" si="138"/>
        <v>152</v>
      </c>
      <c r="AE174" s="31">
        <f t="shared" si="138"/>
        <v>0</v>
      </c>
      <c r="AF174" s="31">
        <f t="shared" si="138"/>
        <v>0</v>
      </c>
      <c r="AG174" s="31">
        <f t="shared" si="138"/>
        <v>0</v>
      </c>
      <c r="AH174" s="31">
        <f t="shared" si="138"/>
        <v>0</v>
      </c>
      <c r="AI174" s="31">
        <f t="shared" si="138"/>
        <v>0</v>
      </c>
      <c r="AJ174" s="31">
        <f t="shared" si="138"/>
        <v>0</v>
      </c>
      <c r="AK174" s="31">
        <f t="shared" si="138"/>
        <v>0</v>
      </c>
      <c r="AL174" s="31">
        <f t="shared" si="138"/>
        <v>0</v>
      </c>
      <c r="AM174" s="31">
        <f t="shared" si="138"/>
        <v>0</v>
      </c>
      <c r="AN174" s="31">
        <f t="shared" si="138"/>
        <v>0</v>
      </c>
      <c r="AO174" s="31">
        <f t="shared" si="138"/>
        <v>0</v>
      </c>
      <c r="AP174" s="31">
        <f t="shared" si="138"/>
        <v>0</v>
      </c>
      <c r="AQ174" s="31">
        <f t="shared" si="138"/>
        <v>0</v>
      </c>
      <c r="AR174" s="31">
        <f t="shared" si="138"/>
        <v>0</v>
      </c>
      <c r="AS174" s="31">
        <f t="shared" si="138"/>
        <v>0</v>
      </c>
      <c r="AT174" s="31">
        <f t="shared" si="138"/>
        <v>0</v>
      </c>
      <c r="AU174" s="31">
        <f t="shared" si="138"/>
        <v>0</v>
      </c>
    </row>
    <row r="175" spans="2:47" outlineLevel="1">
      <c r="B175" s="29" t="s">
        <v>917</v>
      </c>
      <c r="C175" s="31">
        <f t="shared" si="138"/>
        <v>0</v>
      </c>
      <c r="D175" s="31">
        <f t="shared" si="138"/>
        <v>0</v>
      </c>
      <c r="E175" s="31">
        <f t="shared" si="138"/>
        <v>0</v>
      </c>
      <c r="F175" s="31">
        <f t="shared" si="138"/>
        <v>0</v>
      </c>
      <c r="G175" s="31">
        <f t="shared" si="138"/>
        <v>0</v>
      </c>
      <c r="H175" s="31">
        <f t="shared" si="138"/>
        <v>0</v>
      </c>
      <c r="I175" s="31">
        <f t="shared" si="138"/>
        <v>0</v>
      </c>
      <c r="J175" s="31">
        <f t="shared" si="138"/>
        <v>0</v>
      </c>
      <c r="K175" s="31">
        <f t="shared" si="138"/>
        <v>0</v>
      </c>
      <c r="L175" s="31">
        <f t="shared" si="138"/>
        <v>0</v>
      </c>
      <c r="M175" s="31">
        <f t="shared" si="138"/>
        <v>0</v>
      </c>
      <c r="N175" s="31">
        <f t="shared" si="138"/>
        <v>0</v>
      </c>
      <c r="O175" s="31">
        <f t="shared" si="138"/>
        <v>0</v>
      </c>
      <c r="P175" s="31">
        <f t="shared" si="138"/>
        <v>0</v>
      </c>
      <c r="Q175" s="31">
        <f t="shared" si="138"/>
        <v>0</v>
      </c>
      <c r="R175" s="31">
        <f t="shared" si="138"/>
        <v>0</v>
      </c>
      <c r="S175" s="31">
        <f t="shared" si="138"/>
        <v>0</v>
      </c>
      <c r="T175" s="31">
        <f t="shared" si="138"/>
        <v>97</v>
      </c>
      <c r="U175" s="31">
        <f t="shared" si="138"/>
        <v>97</v>
      </c>
      <c r="V175" s="31">
        <f t="shared" si="138"/>
        <v>97</v>
      </c>
      <c r="W175" s="31">
        <f t="shared" si="138"/>
        <v>97</v>
      </c>
      <c r="X175" s="31">
        <f t="shared" si="138"/>
        <v>97</v>
      </c>
      <c r="Y175" s="31">
        <f t="shared" si="138"/>
        <v>97</v>
      </c>
      <c r="Z175" s="31">
        <f t="shared" si="138"/>
        <v>97</v>
      </c>
      <c r="AA175" s="31">
        <f t="shared" si="138"/>
        <v>97</v>
      </c>
      <c r="AB175" s="31">
        <f t="shared" si="138"/>
        <v>152</v>
      </c>
      <c r="AC175" s="31">
        <f t="shared" si="138"/>
        <v>152</v>
      </c>
      <c r="AD175" s="31">
        <f t="shared" si="138"/>
        <v>152</v>
      </c>
      <c r="AE175" s="31">
        <f t="shared" si="138"/>
        <v>0</v>
      </c>
      <c r="AF175" s="31">
        <f t="shared" si="138"/>
        <v>0</v>
      </c>
      <c r="AG175" s="31">
        <f t="shared" si="138"/>
        <v>0</v>
      </c>
      <c r="AH175" s="31">
        <f t="shared" si="138"/>
        <v>0</v>
      </c>
      <c r="AI175" s="31">
        <f t="shared" si="138"/>
        <v>0</v>
      </c>
      <c r="AJ175" s="31">
        <f t="shared" si="138"/>
        <v>0</v>
      </c>
      <c r="AK175" s="31">
        <f t="shared" si="138"/>
        <v>0</v>
      </c>
      <c r="AL175" s="31">
        <f t="shared" si="138"/>
        <v>0</v>
      </c>
      <c r="AM175" s="31">
        <f t="shared" si="138"/>
        <v>0</v>
      </c>
      <c r="AN175" s="31">
        <f t="shared" si="138"/>
        <v>0</v>
      </c>
      <c r="AO175" s="31">
        <f t="shared" si="138"/>
        <v>0</v>
      </c>
      <c r="AP175" s="31">
        <f t="shared" si="138"/>
        <v>0</v>
      </c>
      <c r="AQ175" s="31">
        <f t="shared" si="138"/>
        <v>0</v>
      </c>
      <c r="AR175" s="31">
        <f t="shared" si="138"/>
        <v>0</v>
      </c>
      <c r="AS175" s="31">
        <f t="shared" si="138"/>
        <v>0</v>
      </c>
      <c r="AT175" s="31">
        <f t="shared" si="138"/>
        <v>0</v>
      </c>
      <c r="AU175" s="31">
        <f t="shared" si="138"/>
        <v>0</v>
      </c>
    </row>
    <row r="176" spans="2:47" outlineLevel="1">
      <c r="B176" s="29" t="s">
        <v>918</v>
      </c>
      <c r="C176" s="31">
        <f t="shared" si="138"/>
        <v>0</v>
      </c>
      <c r="D176" s="31">
        <f t="shared" si="138"/>
        <v>0</v>
      </c>
      <c r="E176" s="31">
        <f t="shared" si="138"/>
        <v>0</v>
      </c>
      <c r="F176" s="31">
        <f t="shared" si="138"/>
        <v>0</v>
      </c>
      <c r="G176" s="31">
        <f t="shared" si="138"/>
        <v>0</v>
      </c>
      <c r="H176" s="31">
        <f t="shared" si="138"/>
        <v>0</v>
      </c>
      <c r="I176" s="31">
        <f t="shared" si="138"/>
        <v>0</v>
      </c>
      <c r="J176" s="31">
        <f t="shared" si="138"/>
        <v>0</v>
      </c>
      <c r="K176" s="31">
        <f t="shared" si="138"/>
        <v>0</v>
      </c>
      <c r="L176" s="31">
        <f t="shared" si="138"/>
        <v>0</v>
      </c>
      <c r="M176" s="31">
        <f t="shared" si="138"/>
        <v>0</v>
      </c>
      <c r="N176" s="31">
        <f t="shared" si="138"/>
        <v>0</v>
      </c>
      <c r="O176" s="31">
        <f t="shared" si="138"/>
        <v>0</v>
      </c>
      <c r="P176" s="31">
        <f t="shared" si="138"/>
        <v>0</v>
      </c>
      <c r="Q176" s="31">
        <f t="shared" si="138"/>
        <v>0</v>
      </c>
      <c r="R176" s="31">
        <f t="shared" si="138"/>
        <v>0</v>
      </c>
      <c r="S176" s="31">
        <f t="shared" si="138"/>
        <v>0</v>
      </c>
      <c r="T176" s="31">
        <f t="shared" si="138"/>
        <v>97</v>
      </c>
      <c r="U176" s="31">
        <f t="shared" si="138"/>
        <v>97</v>
      </c>
      <c r="V176" s="31">
        <f t="shared" si="138"/>
        <v>97</v>
      </c>
      <c r="W176" s="31">
        <f t="shared" si="138"/>
        <v>97</v>
      </c>
      <c r="X176" s="31">
        <f t="shared" si="138"/>
        <v>97</v>
      </c>
      <c r="Y176" s="31">
        <f t="shared" si="138"/>
        <v>97</v>
      </c>
      <c r="Z176" s="31">
        <f t="shared" si="138"/>
        <v>97</v>
      </c>
      <c r="AA176" s="31">
        <f t="shared" si="138"/>
        <v>97</v>
      </c>
      <c r="AB176" s="31">
        <f t="shared" si="138"/>
        <v>152</v>
      </c>
      <c r="AC176" s="31">
        <f t="shared" si="138"/>
        <v>152</v>
      </c>
      <c r="AD176" s="31">
        <f t="shared" si="138"/>
        <v>152</v>
      </c>
      <c r="AE176" s="31">
        <f t="shared" si="138"/>
        <v>0</v>
      </c>
      <c r="AF176" s="31">
        <f t="shared" si="138"/>
        <v>0</v>
      </c>
      <c r="AG176" s="31">
        <f t="shared" si="138"/>
        <v>0</v>
      </c>
      <c r="AH176" s="31">
        <f t="shared" si="138"/>
        <v>0</v>
      </c>
      <c r="AI176" s="31">
        <f t="shared" si="138"/>
        <v>0</v>
      </c>
      <c r="AJ176" s="31">
        <f t="shared" si="138"/>
        <v>0</v>
      </c>
      <c r="AK176" s="31">
        <f t="shared" si="138"/>
        <v>0</v>
      </c>
      <c r="AL176" s="31">
        <f t="shared" si="138"/>
        <v>0</v>
      </c>
      <c r="AM176" s="31">
        <f t="shared" si="138"/>
        <v>0</v>
      </c>
      <c r="AN176" s="31">
        <f t="shared" si="138"/>
        <v>0</v>
      </c>
      <c r="AO176" s="31">
        <f t="shared" si="138"/>
        <v>0</v>
      </c>
      <c r="AP176" s="31">
        <f t="shared" si="138"/>
        <v>0</v>
      </c>
      <c r="AQ176" s="31">
        <f t="shared" si="138"/>
        <v>0</v>
      </c>
      <c r="AR176" s="31">
        <f t="shared" si="138"/>
        <v>0</v>
      </c>
      <c r="AS176" s="31">
        <f t="shared" si="138"/>
        <v>0</v>
      </c>
      <c r="AT176" s="31">
        <f t="shared" si="138"/>
        <v>0</v>
      </c>
      <c r="AU176" s="31">
        <f t="shared" si="138"/>
        <v>0</v>
      </c>
    </row>
    <row r="177" spans="2:47" outlineLevel="1">
      <c r="B177" s="29" t="s">
        <v>914</v>
      </c>
      <c r="C177" s="32" t="s">
        <v>34</v>
      </c>
      <c r="D177" s="32" t="s">
        <v>34</v>
      </c>
      <c r="E177" s="32" t="s">
        <v>34</v>
      </c>
      <c r="F177" s="32" t="s">
        <v>34</v>
      </c>
      <c r="G177" s="32" t="s">
        <v>34</v>
      </c>
      <c r="H177" s="32" t="s">
        <v>34</v>
      </c>
      <c r="I177" s="32" t="s">
        <v>34</v>
      </c>
      <c r="J177" s="32" t="s">
        <v>34</v>
      </c>
      <c r="K177" s="32" t="s">
        <v>34</v>
      </c>
      <c r="L177" s="32" t="s">
        <v>34</v>
      </c>
      <c r="M177" s="32" t="s">
        <v>34</v>
      </c>
      <c r="N177" s="32" t="s">
        <v>34</v>
      </c>
      <c r="O177" s="32" t="s">
        <v>34</v>
      </c>
      <c r="P177" s="32" t="s">
        <v>34</v>
      </c>
      <c r="Q177" s="32" t="s">
        <v>34</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34</v>
      </c>
      <c r="AH177" s="32" t="s">
        <v>34</v>
      </c>
      <c r="AI177" s="32" t="s">
        <v>34</v>
      </c>
      <c r="AJ177" s="32" t="s">
        <v>34</v>
      </c>
      <c r="AK177" s="32" t="s">
        <v>34</v>
      </c>
      <c r="AL177" s="32" t="s">
        <v>34</v>
      </c>
      <c r="AM177" s="32" t="s">
        <v>34</v>
      </c>
      <c r="AN177" s="32" t="s">
        <v>34</v>
      </c>
      <c r="AO177" s="32" t="s">
        <v>34</v>
      </c>
      <c r="AP177" s="32" t="s">
        <v>34</v>
      </c>
      <c r="AQ177" s="32" t="s">
        <v>34</v>
      </c>
      <c r="AR177" s="32" t="s">
        <v>34</v>
      </c>
      <c r="AS177" s="32" t="s">
        <v>34</v>
      </c>
      <c r="AT177" s="32" t="s">
        <v>34</v>
      </c>
      <c r="AU177" s="32" t="s">
        <v>34</v>
      </c>
    </row>
    <row r="178" spans="2:47" outlineLevel="1">
      <c r="B178" s="29" t="s">
        <v>924</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outlineLevel="1">
      <c r="B179" s="29" t="s">
        <v>916</v>
      </c>
      <c r="C179" s="31">
        <f t="shared" ref="C179:AU181" si="139">C178</f>
        <v>0</v>
      </c>
      <c r="D179" s="31">
        <f t="shared" si="139"/>
        <v>0</v>
      </c>
      <c r="E179" s="31">
        <f t="shared" si="139"/>
        <v>0</v>
      </c>
      <c r="F179" s="31">
        <f t="shared" si="139"/>
        <v>0</v>
      </c>
      <c r="G179" s="31">
        <f t="shared" si="139"/>
        <v>0</v>
      </c>
      <c r="H179" s="31">
        <f t="shared" si="139"/>
        <v>0</v>
      </c>
      <c r="I179" s="31">
        <f t="shared" si="139"/>
        <v>0</v>
      </c>
      <c r="J179" s="31">
        <f t="shared" si="139"/>
        <v>0</v>
      </c>
      <c r="K179" s="31">
        <f t="shared" si="139"/>
        <v>0</v>
      </c>
      <c r="L179" s="31">
        <f t="shared" si="139"/>
        <v>0</v>
      </c>
      <c r="M179" s="31">
        <f t="shared" si="139"/>
        <v>0</v>
      </c>
      <c r="N179" s="31">
        <f t="shared" si="139"/>
        <v>0</v>
      </c>
      <c r="O179" s="31">
        <f t="shared" si="139"/>
        <v>0</v>
      </c>
      <c r="P179" s="31">
        <f t="shared" si="139"/>
        <v>0</v>
      </c>
      <c r="Q179" s="31">
        <f t="shared" si="139"/>
        <v>0</v>
      </c>
      <c r="R179" s="31">
        <f t="shared" si="139"/>
        <v>348</v>
      </c>
      <c r="S179" s="31">
        <f t="shared" si="139"/>
        <v>348</v>
      </c>
      <c r="T179" s="31">
        <f t="shared" si="139"/>
        <v>7</v>
      </c>
      <c r="U179" s="31">
        <f t="shared" si="139"/>
        <v>7</v>
      </c>
      <c r="V179" s="31">
        <f t="shared" si="139"/>
        <v>7</v>
      </c>
      <c r="W179" s="31">
        <f t="shared" si="139"/>
        <v>7</v>
      </c>
      <c r="X179" s="31">
        <f t="shared" si="139"/>
        <v>7</v>
      </c>
      <c r="Y179" s="31">
        <f t="shared" si="139"/>
        <v>7</v>
      </c>
      <c r="Z179" s="31">
        <f t="shared" si="139"/>
        <v>7</v>
      </c>
      <c r="AA179" s="31">
        <f t="shared" si="139"/>
        <v>7</v>
      </c>
      <c r="AB179" s="31">
        <f t="shared" si="139"/>
        <v>0</v>
      </c>
      <c r="AC179" s="31">
        <f t="shared" si="139"/>
        <v>0</v>
      </c>
      <c r="AD179" s="31">
        <f t="shared" si="139"/>
        <v>0</v>
      </c>
      <c r="AE179" s="31">
        <f t="shared" si="139"/>
        <v>0</v>
      </c>
      <c r="AF179" s="31">
        <f t="shared" si="139"/>
        <v>0</v>
      </c>
      <c r="AG179" s="31">
        <f t="shared" si="139"/>
        <v>0</v>
      </c>
      <c r="AH179" s="31">
        <f t="shared" si="139"/>
        <v>0</v>
      </c>
      <c r="AI179" s="31">
        <f t="shared" si="139"/>
        <v>0</v>
      </c>
      <c r="AJ179" s="31">
        <f t="shared" si="139"/>
        <v>0</v>
      </c>
      <c r="AK179" s="31">
        <f t="shared" si="139"/>
        <v>0</v>
      </c>
      <c r="AL179" s="31">
        <f t="shared" si="139"/>
        <v>0</v>
      </c>
      <c r="AM179" s="31">
        <f t="shared" si="139"/>
        <v>0</v>
      </c>
      <c r="AN179" s="31">
        <f t="shared" si="139"/>
        <v>0</v>
      </c>
      <c r="AO179" s="31">
        <f t="shared" si="139"/>
        <v>0</v>
      </c>
      <c r="AP179" s="31">
        <f t="shared" si="139"/>
        <v>0</v>
      </c>
      <c r="AQ179" s="31">
        <f t="shared" si="139"/>
        <v>0</v>
      </c>
      <c r="AR179" s="31">
        <f t="shared" si="139"/>
        <v>0</v>
      </c>
      <c r="AS179" s="31">
        <f t="shared" si="139"/>
        <v>0</v>
      </c>
      <c r="AT179" s="31">
        <f t="shared" si="139"/>
        <v>0</v>
      </c>
      <c r="AU179" s="31">
        <f t="shared" si="139"/>
        <v>0</v>
      </c>
    </row>
    <row r="180" spans="2:47" outlineLevel="1">
      <c r="B180" s="29" t="s">
        <v>917</v>
      </c>
      <c r="C180" s="31">
        <f t="shared" si="139"/>
        <v>0</v>
      </c>
      <c r="D180" s="31">
        <f t="shared" si="139"/>
        <v>0</v>
      </c>
      <c r="E180" s="31">
        <f t="shared" si="139"/>
        <v>0</v>
      </c>
      <c r="F180" s="31">
        <f t="shared" si="139"/>
        <v>0</v>
      </c>
      <c r="G180" s="31">
        <f t="shared" si="139"/>
        <v>0</v>
      </c>
      <c r="H180" s="31">
        <f t="shared" si="139"/>
        <v>0</v>
      </c>
      <c r="I180" s="31">
        <f t="shared" si="139"/>
        <v>0</v>
      </c>
      <c r="J180" s="31">
        <f t="shared" si="139"/>
        <v>0</v>
      </c>
      <c r="K180" s="31">
        <f t="shared" si="139"/>
        <v>0</v>
      </c>
      <c r="L180" s="31">
        <f t="shared" si="139"/>
        <v>0</v>
      </c>
      <c r="M180" s="31">
        <f t="shared" si="139"/>
        <v>0</v>
      </c>
      <c r="N180" s="31">
        <f t="shared" si="139"/>
        <v>0</v>
      </c>
      <c r="O180" s="31">
        <f t="shared" si="139"/>
        <v>0</v>
      </c>
      <c r="P180" s="31">
        <f t="shared" si="139"/>
        <v>0</v>
      </c>
      <c r="Q180" s="31">
        <f t="shared" si="139"/>
        <v>0</v>
      </c>
      <c r="R180" s="31">
        <f t="shared" si="139"/>
        <v>348</v>
      </c>
      <c r="S180" s="31">
        <f t="shared" si="139"/>
        <v>348</v>
      </c>
      <c r="T180" s="31">
        <f t="shared" si="139"/>
        <v>7</v>
      </c>
      <c r="U180" s="31">
        <f t="shared" si="139"/>
        <v>7</v>
      </c>
      <c r="V180" s="31">
        <f t="shared" si="139"/>
        <v>7</v>
      </c>
      <c r="W180" s="31">
        <f t="shared" si="139"/>
        <v>7</v>
      </c>
      <c r="X180" s="31">
        <f t="shared" si="139"/>
        <v>7</v>
      </c>
      <c r="Y180" s="31">
        <f t="shared" si="139"/>
        <v>7</v>
      </c>
      <c r="Z180" s="31">
        <f t="shared" si="139"/>
        <v>7</v>
      </c>
      <c r="AA180" s="31">
        <f t="shared" si="139"/>
        <v>7</v>
      </c>
      <c r="AB180" s="31">
        <f t="shared" si="139"/>
        <v>0</v>
      </c>
      <c r="AC180" s="31">
        <f t="shared" si="139"/>
        <v>0</v>
      </c>
      <c r="AD180" s="31">
        <f t="shared" si="139"/>
        <v>0</v>
      </c>
      <c r="AE180" s="31">
        <f t="shared" si="139"/>
        <v>0</v>
      </c>
      <c r="AF180" s="31">
        <f t="shared" si="139"/>
        <v>0</v>
      </c>
      <c r="AG180" s="31">
        <f t="shared" si="139"/>
        <v>0</v>
      </c>
      <c r="AH180" s="31">
        <f t="shared" si="139"/>
        <v>0</v>
      </c>
      <c r="AI180" s="31">
        <f t="shared" si="139"/>
        <v>0</v>
      </c>
      <c r="AJ180" s="31">
        <f t="shared" si="139"/>
        <v>0</v>
      </c>
      <c r="AK180" s="31">
        <f t="shared" si="139"/>
        <v>0</v>
      </c>
      <c r="AL180" s="31">
        <f t="shared" si="139"/>
        <v>0</v>
      </c>
      <c r="AM180" s="31">
        <f t="shared" si="139"/>
        <v>0</v>
      </c>
      <c r="AN180" s="31">
        <f t="shared" si="139"/>
        <v>0</v>
      </c>
      <c r="AO180" s="31">
        <f t="shared" si="139"/>
        <v>0</v>
      </c>
      <c r="AP180" s="31">
        <f t="shared" si="139"/>
        <v>0</v>
      </c>
      <c r="AQ180" s="31">
        <f t="shared" si="139"/>
        <v>0</v>
      </c>
      <c r="AR180" s="31">
        <f t="shared" si="139"/>
        <v>0</v>
      </c>
      <c r="AS180" s="31">
        <f t="shared" si="139"/>
        <v>0</v>
      </c>
      <c r="AT180" s="31">
        <f t="shared" si="139"/>
        <v>0</v>
      </c>
      <c r="AU180" s="31">
        <f t="shared" si="139"/>
        <v>0</v>
      </c>
    </row>
    <row r="181" spans="2:47" outlineLevel="1">
      <c r="B181" s="29" t="s">
        <v>918</v>
      </c>
      <c r="C181" s="31">
        <f t="shared" si="139"/>
        <v>0</v>
      </c>
      <c r="D181" s="31">
        <f t="shared" si="139"/>
        <v>0</v>
      </c>
      <c r="E181" s="31">
        <f t="shared" si="139"/>
        <v>0</v>
      </c>
      <c r="F181" s="31">
        <f t="shared" si="139"/>
        <v>0</v>
      </c>
      <c r="G181" s="31">
        <f t="shared" si="139"/>
        <v>0</v>
      </c>
      <c r="H181" s="31">
        <f t="shared" si="139"/>
        <v>0</v>
      </c>
      <c r="I181" s="31">
        <f t="shared" si="139"/>
        <v>0</v>
      </c>
      <c r="J181" s="31">
        <f t="shared" si="139"/>
        <v>0</v>
      </c>
      <c r="K181" s="31">
        <f t="shared" si="139"/>
        <v>0</v>
      </c>
      <c r="L181" s="31">
        <f t="shared" si="139"/>
        <v>0</v>
      </c>
      <c r="M181" s="31">
        <f t="shared" si="139"/>
        <v>0</v>
      </c>
      <c r="N181" s="31">
        <f t="shared" si="139"/>
        <v>0</v>
      </c>
      <c r="O181" s="31">
        <f t="shared" si="139"/>
        <v>0</v>
      </c>
      <c r="P181" s="31">
        <f t="shared" si="139"/>
        <v>0</v>
      </c>
      <c r="Q181" s="31">
        <f t="shared" si="139"/>
        <v>0</v>
      </c>
      <c r="R181" s="31">
        <f t="shared" si="139"/>
        <v>348</v>
      </c>
      <c r="S181" s="31">
        <f t="shared" si="139"/>
        <v>348</v>
      </c>
      <c r="T181" s="31">
        <f t="shared" si="139"/>
        <v>7</v>
      </c>
      <c r="U181" s="31">
        <f t="shared" si="139"/>
        <v>7</v>
      </c>
      <c r="V181" s="31">
        <f t="shared" si="139"/>
        <v>7</v>
      </c>
      <c r="W181" s="31">
        <f t="shared" si="139"/>
        <v>7</v>
      </c>
      <c r="X181" s="31">
        <f t="shared" si="139"/>
        <v>7</v>
      </c>
      <c r="Y181" s="31">
        <f t="shared" si="139"/>
        <v>7</v>
      </c>
      <c r="Z181" s="31">
        <f t="shared" si="139"/>
        <v>7</v>
      </c>
      <c r="AA181" s="31">
        <f t="shared" si="139"/>
        <v>7</v>
      </c>
      <c r="AB181" s="31">
        <f t="shared" si="139"/>
        <v>0</v>
      </c>
      <c r="AC181" s="31">
        <f t="shared" si="139"/>
        <v>0</v>
      </c>
      <c r="AD181" s="31">
        <f t="shared" si="139"/>
        <v>0</v>
      </c>
      <c r="AE181" s="31">
        <f t="shared" si="139"/>
        <v>0</v>
      </c>
      <c r="AF181" s="31">
        <f t="shared" si="139"/>
        <v>0</v>
      </c>
      <c r="AG181" s="31">
        <f t="shared" si="139"/>
        <v>0</v>
      </c>
      <c r="AH181" s="31">
        <f t="shared" si="139"/>
        <v>0</v>
      </c>
      <c r="AI181" s="31">
        <f t="shared" si="139"/>
        <v>0</v>
      </c>
      <c r="AJ181" s="31">
        <f t="shared" si="139"/>
        <v>0</v>
      </c>
      <c r="AK181" s="31">
        <f t="shared" si="139"/>
        <v>0</v>
      </c>
      <c r="AL181" s="31">
        <f t="shared" si="139"/>
        <v>0</v>
      </c>
      <c r="AM181" s="31">
        <f t="shared" si="139"/>
        <v>0</v>
      </c>
      <c r="AN181" s="31">
        <f t="shared" si="139"/>
        <v>0</v>
      </c>
      <c r="AO181" s="31">
        <f t="shared" si="139"/>
        <v>0</v>
      </c>
      <c r="AP181" s="31">
        <f t="shared" si="139"/>
        <v>0</v>
      </c>
      <c r="AQ181" s="31">
        <f t="shared" si="139"/>
        <v>0</v>
      </c>
      <c r="AR181" s="31">
        <f t="shared" si="139"/>
        <v>0</v>
      </c>
      <c r="AS181" s="31">
        <f t="shared" si="139"/>
        <v>0</v>
      </c>
      <c r="AT181" s="31">
        <f t="shared" si="139"/>
        <v>0</v>
      </c>
      <c r="AU181" s="31">
        <f t="shared" si="139"/>
        <v>0</v>
      </c>
    </row>
    <row r="182" spans="2:47" outlineLevel="1">
      <c r="B182" s="29" t="s">
        <v>914</v>
      </c>
      <c r="C182" s="32" t="s">
        <v>34</v>
      </c>
      <c r="D182" s="32" t="s">
        <v>34</v>
      </c>
      <c r="E182" s="32" t="s">
        <v>34</v>
      </c>
      <c r="F182" s="32" t="s">
        <v>34</v>
      </c>
      <c r="G182" s="32" t="s">
        <v>34</v>
      </c>
      <c r="H182" s="32" t="s">
        <v>34</v>
      </c>
      <c r="I182" s="32" t="s">
        <v>34</v>
      </c>
      <c r="J182" s="32" t="s">
        <v>34</v>
      </c>
      <c r="K182" s="32" t="s">
        <v>34</v>
      </c>
      <c r="L182" s="32" t="s">
        <v>34</v>
      </c>
      <c r="M182" s="32" t="s">
        <v>34</v>
      </c>
      <c r="N182" s="32" t="s">
        <v>34</v>
      </c>
      <c r="O182" s="32" t="s">
        <v>34</v>
      </c>
      <c r="P182" s="32" t="s">
        <v>34</v>
      </c>
      <c r="Q182" s="32" t="s">
        <v>34</v>
      </c>
      <c r="R182" s="32" t="s">
        <v>34</v>
      </c>
      <c r="S182" s="32" t="s">
        <v>34</v>
      </c>
      <c r="T182" s="32" t="s">
        <v>34</v>
      </c>
      <c r="U182" s="32" t="s">
        <v>34</v>
      </c>
      <c r="V182" s="32" t="s">
        <v>34</v>
      </c>
      <c r="W182" s="32" t="s">
        <v>34</v>
      </c>
      <c r="X182" s="32" t="s">
        <v>34</v>
      </c>
      <c r="Y182" s="32" t="s">
        <v>34</v>
      </c>
      <c r="Z182" s="32" t="s">
        <v>34</v>
      </c>
      <c r="AA182" s="32" t="s">
        <v>34</v>
      </c>
      <c r="AB182" s="32" t="s">
        <v>34</v>
      </c>
      <c r="AC182" s="32" t="s">
        <v>34</v>
      </c>
      <c r="AD182" s="32" t="s">
        <v>34</v>
      </c>
      <c r="AE182" s="32" t="s">
        <v>34</v>
      </c>
      <c r="AF182" s="32" t="s">
        <v>34</v>
      </c>
      <c r="AG182" s="32" t="s">
        <v>34</v>
      </c>
      <c r="AH182" s="32" t="s">
        <v>34</v>
      </c>
      <c r="AI182" s="32" t="s">
        <v>34</v>
      </c>
      <c r="AJ182" s="32" t="s">
        <v>34</v>
      </c>
      <c r="AK182" s="32" t="s">
        <v>34</v>
      </c>
      <c r="AL182" s="32" t="s">
        <v>34</v>
      </c>
      <c r="AM182" s="32" t="s">
        <v>34</v>
      </c>
      <c r="AN182" s="32" t="s">
        <v>34</v>
      </c>
      <c r="AO182" s="32" t="s">
        <v>34</v>
      </c>
      <c r="AP182" s="32" t="s">
        <v>34</v>
      </c>
      <c r="AQ182" s="32" t="s">
        <v>34</v>
      </c>
      <c r="AR182" s="32" t="s">
        <v>34</v>
      </c>
      <c r="AS182" s="32" t="s">
        <v>34</v>
      </c>
      <c r="AT182" s="32" t="s">
        <v>34</v>
      </c>
      <c r="AU182" s="32" t="s">
        <v>34</v>
      </c>
    </row>
    <row r="183" spans="2:47" outlineLevel="1">
      <c r="B183" s="29" t="s">
        <v>925</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outlineLevel="1">
      <c r="B184" s="29" t="s">
        <v>916</v>
      </c>
      <c r="C184" s="31">
        <f t="shared" ref="C184:AU186" si="140">C183</f>
        <v>0</v>
      </c>
      <c r="D184" s="31">
        <f t="shared" si="140"/>
        <v>0</v>
      </c>
      <c r="E184" s="31">
        <f t="shared" si="140"/>
        <v>0</v>
      </c>
      <c r="F184" s="31">
        <f t="shared" si="140"/>
        <v>0</v>
      </c>
      <c r="G184" s="31">
        <f t="shared" si="140"/>
        <v>0</v>
      </c>
      <c r="H184" s="31">
        <f t="shared" si="140"/>
        <v>0</v>
      </c>
      <c r="I184" s="31">
        <f t="shared" si="140"/>
        <v>0</v>
      </c>
      <c r="J184" s="31">
        <f t="shared" si="140"/>
        <v>0</v>
      </c>
      <c r="K184" s="31">
        <f t="shared" si="140"/>
        <v>0</v>
      </c>
      <c r="L184" s="31">
        <f t="shared" si="140"/>
        <v>0</v>
      </c>
      <c r="M184" s="31">
        <f t="shared" si="140"/>
        <v>0</v>
      </c>
      <c r="N184" s="31">
        <f t="shared" si="140"/>
        <v>0</v>
      </c>
      <c r="O184" s="31">
        <f t="shared" si="140"/>
        <v>0</v>
      </c>
      <c r="P184" s="31">
        <f t="shared" si="140"/>
        <v>0</v>
      </c>
      <c r="Q184" s="31">
        <f t="shared" si="140"/>
        <v>0</v>
      </c>
      <c r="R184" s="31">
        <f t="shared" si="140"/>
        <v>0</v>
      </c>
      <c r="S184" s="31">
        <f t="shared" si="140"/>
        <v>0</v>
      </c>
      <c r="T184" s="31">
        <f t="shared" si="140"/>
        <v>0</v>
      </c>
      <c r="U184" s="31">
        <f t="shared" si="140"/>
        <v>0</v>
      </c>
      <c r="V184" s="31">
        <f t="shared" si="140"/>
        <v>0</v>
      </c>
      <c r="W184" s="31">
        <f t="shared" si="140"/>
        <v>0</v>
      </c>
      <c r="X184" s="31">
        <f t="shared" si="140"/>
        <v>0</v>
      </c>
      <c r="Y184" s="31">
        <f t="shared" si="140"/>
        <v>0</v>
      </c>
      <c r="Z184" s="31">
        <f t="shared" si="140"/>
        <v>0</v>
      </c>
      <c r="AA184" s="31">
        <f t="shared" si="140"/>
        <v>0</v>
      </c>
      <c r="AB184" s="31">
        <f t="shared" si="140"/>
        <v>0</v>
      </c>
      <c r="AC184" s="31">
        <f t="shared" si="140"/>
        <v>0</v>
      </c>
      <c r="AD184" s="31">
        <f t="shared" si="140"/>
        <v>0</v>
      </c>
      <c r="AE184" s="31">
        <f t="shared" si="140"/>
        <v>0</v>
      </c>
      <c r="AF184" s="31">
        <f t="shared" si="140"/>
        <v>0</v>
      </c>
      <c r="AG184" s="31">
        <f t="shared" si="140"/>
        <v>0</v>
      </c>
      <c r="AH184" s="31">
        <f t="shared" si="140"/>
        <v>0</v>
      </c>
      <c r="AI184" s="31">
        <f t="shared" si="140"/>
        <v>0</v>
      </c>
      <c r="AJ184" s="31">
        <f t="shared" si="140"/>
        <v>0</v>
      </c>
      <c r="AK184" s="31">
        <f t="shared" si="140"/>
        <v>0</v>
      </c>
      <c r="AL184" s="31">
        <f t="shared" si="140"/>
        <v>0</v>
      </c>
      <c r="AM184" s="31">
        <f t="shared" si="140"/>
        <v>0</v>
      </c>
      <c r="AN184" s="31">
        <f t="shared" si="140"/>
        <v>0</v>
      </c>
      <c r="AO184" s="31">
        <f t="shared" si="140"/>
        <v>0</v>
      </c>
      <c r="AP184" s="31">
        <f t="shared" si="140"/>
        <v>0</v>
      </c>
      <c r="AQ184" s="31">
        <f t="shared" si="140"/>
        <v>0</v>
      </c>
      <c r="AR184" s="31">
        <f t="shared" si="140"/>
        <v>0</v>
      </c>
      <c r="AS184" s="31">
        <f t="shared" si="140"/>
        <v>0</v>
      </c>
      <c r="AT184" s="31">
        <f t="shared" si="140"/>
        <v>0</v>
      </c>
      <c r="AU184" s="31">
        <f t="shared" si="140"/>
        <v>0</v>
      </c>
    </row>
    <row r="185" spans="2:47" outlineLevel="1">
      <c r="B185" s="29" t="s">
        <v>917</v>
      </c>
      <c r="C185" s="31">
        <f t="shared" si="140"/>
        <v>0</v>
      </c>
      <c r="D185" s="31">
        <f t="shared" si="140"/>
        <v>0</v>
      </c>
      <c r="E185" s="31">
        <f t="shared" si="140"/>
        <v>0</v>
      </c>
      <c r="F185" s="31">
        <f t="shared" si="140"/>
        <v>0</v>
      </c>
      <c r="G185" s="31">
        <f t="shared" si="140"/>
        <v>0</v>
      </c>
      <c r="H185" s="31">
        <f t="shared" si="140"/>
        <v>0</v>
      </c>
      <c r="I185" s="31">
        <f t="shared" si="140"/>
        <v>0</v>
      </c>
      <c r="J185" s="31">
        <f t="shared" si="140"/>
        <v>0</v>
      </c>
      <c r="K185" s="31">
        <f t="shared" si="140"/>
        <v>0</v>
      </c>
      <c r="L185" s="31">
        <f t="shared" si="140"/>
        <v>0</v>
      </c>
      <c r="M185" s="31">
        <f t="shared" si="140"/>
        <v>0</v>
      </c>
      <c r="N185" s="31">
        <f t="shared" si="140"/>
        <v>0</v>
      </c>
      <c r="O185" s="31">
        <f t="shared" si="140"/>
        <v>0</v>
      </c>
      <c r="P185" s="31">
        <f t="shared" si="140"/>
        <v>0</v>
      </c>
      <c r="Q185" s="31">
        <f t="shared" si="140"/>
        <v>0</v>
      </c>
      <c r="R185" s="31">
        <f t="shared" si="140"/>
        <v>0</v>
      </c>
      <c r="S185" s="31">
        <f t="shared" si="140"/>
        <v>0</v>
      </c>
      <c r="T185" s="31">
        <f t="shared" si="140"/>
        <v>0</v>
      </c>
      <c r="U185" s="31">
        <f t="shared" si="140"/>
        <v>0</v>
      </c>
      <c r="V185" s="31">
        <f t="shared" si="140"/>
        <v>0</v>
      </c>
      <c r="W185" s="31">
        <f t="shared" si="140"/>
        <v>0</v>
      </c>
      <c r="X185" s="31">
        <f t="shared" si="140"/>
        <v>0</v>
      </c>
      <c r="Y185" s="31">
        <f t="shared" si="140"/>
        <v>0</v>
      </c>
      <c r="Z185" s="31">
        <f t="shared" si="140"/>
        <v>0</v>
      </c>
      <c r="AA185" s="31">
        <f t="shared" si="140"/>
        <v>0</v>
      </c>
      <c r="AB185" s="31">
        <f t="shared" si="140"/>
        <v>0</v>
      </c>
      <c r="AC185" s="31">
        <f t="shared" si="140"/>
        <v>0</v>
      </c>
      <c r="AD185" s="31">
        <f t="shared" si="140"/>
        <v>0</v>
      </c>
      <c r="AE185" s="31">
        <f t="shared" si="140"/>
        <v>0</v>
      </c>
      <c r="AF185" s="31">
        <f t="shared" si="140"/>
        <v>0</v>
      </c>
      <c r="AG185" s="31">
        <f t="shared" si="140"/>
        <v>0</v>
      </c>
      <c r="AH185" s="31">
        <f t="shared" si="140"/>
        <v>0</v>
      </c>
      <c r="AI185" s="31">
        <f t="shared" si="140"/>
        <v>0</v>
      </c>
      <c r="AJ185" s="31">
        <f t="shared" si="140"/>
        <v>0</v>
      </c>
      <c r="AK185" s="31">
        <f t="shared" si="140"/>
        <v>0</v>
      </c>
      <c r="AL185" s="31">
        <f t="shared" si="140"/>
        <v>0</v>
      </c>
      <c r="AM185" s="31">
        <f t="shared" si="140"/>
        <v>0</v>
      </c>
      <c r="AN185" s="31">
        <f t="shared" si="140"/>
        <v>0</v>
      </c>
      <c r="AO185" s="31">
        <f t="shared" si="140"/>
        <v>0</v>
      </c>
      <c r="AP185" s="31">
        <f t="shared" si="140"/>
        <v>0</v>
      </c>
      <c r="AQ185" s="31">
        <f t="shared" si="140"/>
        <v>0</v>
      </c>
      <c r="AR185" s="31">
        <f t="shared" si="140"/>
        <v>0</v>
      </c>
      <c r="AS185" s="31">
        <f t="shared" si="140"/>
        <v>0</v>
      </c>
      <c r="AT185" s="31">
        <f t="shared" si="140"/>
        <v>0</v>
      </c>
      <c r="AU185" s="31">
        <f t="shared" si="140"/>
        <v>0</v>
      </c>
    </row>
    <row r="186" spans="2:47" outlineLevel="1">
      <c r="B186" s="29" t="s">
        <v>918</v>
      </c>
      <c r="C186" s="31">
        <f t="shared" si="140"/>
        <v>0</v>
      </c>
      <c r="D186" s="31">
        <f t="shared" si="140"/>
        <v>0</v>
      </c>
      <c r="E186" s="31">
        <f t="shared" si="140"/>
        <v>0</v>
      </c>
      <c r="F186" s="31">
        <f t="shared" si="140"/>
        <v>0</v>
      </c>
      <c r="G186" s="31">
        <f t="shared" si="140"/>
        <v>0</v>
      </c>
      <c r="H186" s="31">
        <f t="shared" si="140"/>
        <v>0</v>
      </c>
      <c r="I186" s="31">
        <f t="shared" si="140"/>
        <v>0</v>
      </c>
      <c r="J186" s="31">
        <f t="shared" si="140"/>
        <v>0</v>
      </c>
      <c r="K186" s="31">
        <f t="shared" si="140"/>
        <v>0</v>
      </c>
      <c r="L186" s="31">
        <f t="shared" si="140"/>
        <v>0</v>
      </c>
      <c r="M186" s="31">
        <f t="shared" si="140"/>
        <v>0</v>
      </c>
      <c r="N186" s="31">
        <f t="shared" si="140"/>
        <v>0</v>
      </c>
      <c r="O186" s="31">
        <f t="shared" si="140"/>
        <v>0</v>
      </c>
      <c r="P186" s="31">
        <f t="shared" si="140"/>
        <v>0</v>
      </c>
      <c r="Q186" s="31">
        <f t="shared" si="140"/>
        <v>0</v>
      </c>
      <c r="R186" s="31">
        <f t="shared" si="140"/>
        <v>0</v>
      </c>
      <c r="S186" s="31">
        <f t="shared" si="140"/>
        <v>0</v>
      </c>
      <c r="T186" s="31">
        <f t="shared" si="140"/>
        <v>0</v>
      </c>
      <c r="U186" s="31">
        <f t="shared" si="140"/>
        <v>0</v>
      </c>
      <c r="V186" s="31">
        <f t="shared" si="140"/>
        <v>0</v>
      </c>
      <c r="W186" s="31">
        <f t="shared" si="140"/>
        <v>0</v>
      </c>
      <c r="X186" s="31">
        <f t="shared" si="140"/>
        <v>0</v>
      </c>
      <c r="Y186" s="31">
        <f t="shared" si="140"/>
        <v>0</v>
      </c>
      <c r="Z186" s="31">
        <f t="shared" si="140"/>
        <v>0</v>
      </c>
      <c r="AA186" s="31">
        <f t="shared" si="140"/>
        <v>0</v>
      </c>
      <c r="AB186" s="31">
        <f t="shared" si="140"/>
        <v>0</v>
      </c>
      <c r="AC186" s="31">
        <f t="shared" si="140"/>
        <v>0</v>
      </c>
      <c r="AD186" s="31">
        <f t="shared" si="140"/>
        <v>0</v>
      </c>
      <c r="AE186" s="31">
        <f t="shared" si="140"/>
        <v>0</v>
      </c>
      <c r="AF186" s="31">
        <f t="shared" si="140"/>
        <v>0</v>
      </c>
      <c r="AG186" s="31">
        <f t="shared" si="140"/>
        <v>0</v>
      </c>
      <c r="AH186" s="31">
        <f t="shared" si="140"/>
        <v>0</v>
      </c>
      <c r="AI186" s="31">
        <f t="shared" si="140"/>
        <v>0</v>
      </c>
      <c r="AJ186" s="31">
        <f t="shared" si="140"/>
        <v>0</v>
      </c>
      <c r="AK186" s="31">
        <f t="shared" si="140"/>
        <v>0</v>
      </c>
      <c r="AL186" s="31">
        <f t="shared" si="140"/>
        <v>0</v>
      </c>
      <c r="AM186" s="31">
        <f t="shared" si="140"/>
        <v>0</v>
      </c>
      <c r="AN186" s="31">
        <f t="shared" si="140"/>
        <v>0</v>
      </c>
      <c r="AO186" s="31">
        <f t="shared" si="140"/>
        <v>0</v>
      </c>
      <c r="AP186" s="31">
        <f t="shared" si="140"/>
        <v>0</v>
      </c>
      <c r="AQ186" s="31">
        <f t="shared" si="140"/>
        <v>0</v>
      </c>
      <c r="AR186" s="31">
        <f t="shared" si="140"/>
        <v>0</v>
      </c>
      <c r="AS186" s="31">
        <f t="shared" si="140"/>
        <v>0</v>
      </c>
      <c r="AT186" s="31">
        <f t="shared" si="140"/>
        <v>0</v>
      </c>
      <c r="AU186" s="31">
        <f t="shared" si="140"/>
        <v>0</v>
      </c>
    </row>
    <row r="187" spans="2:47" outlineLevel="1">
      <c r="B187" s="29" t="s">
        <v>914</v>
      </c>
      <c r="C187" s="32" t="s">
        <v>34</v>
      </c>
      <c r="D187" s="32" t="s">
        <v>34</v>
      </c>
      <c r="E187" s="32" t="s">
        <v>34</v>
      </c>
      <c r="F187" s="32" t="s">
        <v>34</v>
      </c>
      <c r="G187" s="32" t="s">
        <v>34</v>
      </c>
      <c r="H187" s="32" t="s">
        <v>34</v>
      </c>
      <c r="I187" s="32" t="s">
        <v>34</v>
      </c>
      <c r="J187" s="32" t="s">
        <v>34</v>
      </c>
      <c r="K187" s="32" t="s">
        <v>34</v>
      </c>
      <c r="L187" s="32" t="s">
        <v>34</v>
      </c>
      <c r="M187" s="32" t="s">
        <v>34</v>
      </c>
      <c r="N187" s="32" t="s">
        <v>34</v>
      </c>
      <c r="O187" s="32" t="s">
        <v>34</v>
      </c>
      <c r="P187" s="32" t="s">
        <v>34</v>
      </c>
      <c r="Q187" s="32" t="s">
        <v>34</v>
      </c>
      <c r="R187" s="32" t="s">
        <v>34</v>
      </c>
      <c r="S187" s="32" t="s">
        <v>34</v>
      </c>
      <c r="T187" s="32" t="s">
        <v>34</v>
      </c>
      <c r="U187" s="32" t="s">
        <v>34</v>
      </c>
      <c r="V187" s="32" t="s">
        <v>34</v>
      </c>
      <c r="W187" s="32" t="s">
        <v>34</v>
      </c>
      <c r="X187" s="32" t="s">
        <v>34</v>
      </c>
      <c r="Y187" s="32" t="s">
        <v>34</v>
      </c>
      <c r="Z187" s="32" t="s">
        <v>34</v>
      </c>
      <c r="AA187" s="32" t="s">
        <v>34</v>
      </c>
      <c r="AB187" s="32" t="s">
        <v>34</v>
      </c>
      <c r="AC187" s="32" t="s">
        <v>34</v>
      </c>
      <c r="AD187" s="32" t="s">
        <v>34</v>
      </c>
      <c r="AE187" s="32" t="s">
        <v>34</v>
      </c>
      <c r="AF187" s="32" t="s">
        <v>34</v>
      </c>
      <c r="AG187" s="32" t="s">
        <v>34</v>
      </c>
      <c r="AH187" s="32" t="s">
        <v>34</v>
      </c>
      <c r="AI187" s="32" t="s">
        <v>34</v>
      </c>
      <c r="AJ187" s="32" t="s">
        <v>34</v>
      </c>
      <c r="AK187" s="32" t="s">
        <v>34</v>
      </c>
      <c r="AL187" s="32" t="s">
        <v>34</v>
      </c>
      <c r="AM187" s="32" t="s">
        <v>34</v>
      </c>
      <c r="AN187" s="32" t="s">
        <v>34</v>
      </c>
      <c r="AO187" s="32" t="s">
        <v>34</v>
      </c>
      <c r="AP187" s="32" t="s">
        <v>34</v>
      </c>
      <c r="AQ187" s="32" t="s">
        <v>34</v>
      </c>
      <c r="AR187" s="32" t="s">
        <v>34</v>
      </c>
      <c r="AS187" s="32" t="s">
        <v>34</v>
      </c>
      <c r="AT187" s="32" t="s">
        <v>34</v>
      </c>
      <c r="AU187" s="32" t="s">
        <v>34</v>
      </c>
    </row>
    <row r="188" spans="2:47" outlineLevel="1">
      <c r="B188" s="29" t="s">
        <v>926</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outlineLevel="1">
      <c r="B189" s="29" t="s">
        <v>916</v>
      </c>
      <c r="C189" s="31">
        <f t="shared" ref="C189:AU191" si="141">C188</f>
        <v>0</v>
      </c>
      <c r="D189" s="31">
        <f t="shared" si="141"/>
        <v>0</v>
      </c>
      <c r="E189" s="31">
        <f t="shared" si="141"/>
        <v>0</v>
      </c>
      <c r="F189" s="31">
        <f t="shared" si="141"/>
        <v>0</v>
      </c>
      <c r="G189" s="31">
        <f t="shared" si="141"/>
        <v>0</v>
      </c>
      <c r="H189" s="31">
        <f t="shared" si="141"/>
        <v>0</v>
      </c>
      <c r="I189" s="31">
        <f t="shared" si="141"/>
        <v>0</v>
      </c>
      <c r="J189" s="31">
        <f t="shared" si="141"/>
        <v>0</v>
      </c>
      <c r="K189" s="31">
        <f t="shared" si="141"/>
        <v>0</v>
      </c>
      <c r="L189" s="31">
        <f t="shared" si="141"/>
        <v>0</v>
      </c>
      <c r="M189" s="31">
        <f t="shared" si="141"/>
        <v>0</v>
      </c>
      <c r="N189" s="31">
        <f t="shared" si="141"/>
        <v>0</v>
      </c>
      <c r="O189" s="31">
        <f t="shared" si="141"/>
        <v>0</v>
      </c>
      <c r="P189" s="31">
        <f t="shared" si="141"/>
        <v>0</v>
      </c>
      <c r="Q189" s="31">
        <f t="shared" si="141"/>
        <v>0</v>
      </c>
      <c r="R189" s="31">
        <f t="shared" si="141"/>
        <v>0</v>
      </c>
      <c r="S189" s="31">
        <f t="shared" si="141"/>
        <v>0</v>
      </c>
      <c r="T189" s="31">
        <f t="shared" si="141"/>
        <v>0</v>
      </c>
      <c r="U189" s="31">
        <f t="shared" si="141"/>
        <v>0</v>
      </c>
      <c r="V189" s="31">
        <f t="shared" si="141"/>
        <v>0</v>
      </c>
      <c r="W189" s="31">
        <f t="shared" si="141"/>
        <v>0</v>
      </c>
      <c r="X189" s="31">
        <f t="shared" si="141"/>
        <v>0</v>
      </c>
      <c r="Y189" s="31">
        <f t="shared" si="141"/>
        <v>0</v>
      </c>
      <c r="Z189" s="31">
        <f t="shared" si="141"/>
        <v>0</v>
      </c>
      <c r="AA189" s="31">
        <f t="shared" si="141"/>
        <v>0</v>
      </c>
      <c r="AB189" s="31">
        <f t="shared" si="141"/>
        <v>0</v>
      </c>
      <c r="AC189" s="31">
        <f t="shared" si="141"/>
        <v>0</v>
      </c>
      <c r="AD189" s="31">
        <f t="shared" si="141"/>
        <v>0</v>
      </c>
      <c r="AE189" s="31">
        <f t="shared" si="141"/>
        <v>0</v>
      </c>
      <c r="AF189" s="31">
        <f t="shared" si="141"/>
        <v>0</v>
      </c>
      <c r="AG189" s="31">
        <f t="shared" si="141"/>
        <v>0</v>
      </c>
      <c r="AH189" s="31">
        <f t="shared" si="141"/>
        <v>0</v>
      </c>
      <c r="AI189" s="31">
        <f t="shared" si="141"/>
        <v>0</v>
      </c>
      <c r="AJ189" s="31">
        <f t="shared" si="141"/>
        <v>0</v>
      </c>
      <c r="AK189" s="31">
        <f t="shared" si="141"/>
        <v>0</v>
      </c>
      <c r="AL189" s="31">
        <f t="shared" si="141"/>
        <v>0</v>
      </c>
      <c r="AM189" s="31">
        <f t="shared" si="141"/>
        <v>0</v>
      </c>
      <c r="AN189" s="31">
        <f t="shared" si="141"/>
        <v>0</v>
      </c>
      <c r="AO189" s="31">
        <f t="shared" si="141"/>
        <v>0</v>
      </c>
      <c r="AP189" s="31">
        <f t="shared" si="141"/>
        <v>0</v>
      </c>
      <c r="AQ189" s="31">
        <f t="shared" si="141"/>
        <v>0</v>
      </c>
      <c r="AR189" s="31">
        <f t="shared" si="141"/>
        <v>0</v>
      </c>
      <c r="AS189" s="31">
        <f t="shared" si="141"/>
        <v>0</v>
      </c>
      <c r="AT189" s="31">
        <f t="shared" si="141"/>
        <v>0</v>
      </c>
      <c r="AU189" s="31">
        <f t="shared" si="141"/>
        <v>0</v>
      </c>
    </row>
    <row r="190" spans="2:47" outlineLevel="1">
      <c r="B190" s="29" t="s">
        <v>917</v>
      </c>
      <c r="C190" s="31">
        <f t="shared" si="141"/>
        <v>0</v>
      </c>
      <c r="D190" s="31">
        <f t="shared" si="141"/>
        <v>0</v>
      </c>
      <c r="E190" s="31">
        <f t="shared" si="141"/>
        <v>0</v>
      </c>
      <c r="F190" s="31">
        <f t="shared" si="141"/>
        <v>0</v>
      </c>
      <c r="G190" s="31">
        <f t="shared" si="141"/>
        <v>0</v>
      </c>
      <c r="H190" s="31">
        <f t="shared" si="141"/>
        <v>0</v>
      </c>
      <c r="I190" s="31">
        <f t="shared" si="141"/>
        <v>0</v>
      </c>
      <c r="J190" s="31">
        <f t="shared" si="141"/>
        <v>0</v>
      </c>
      <c r="K190" s="31">
        <f t="shared" si="141"/>
        <v>0</v>
      </c>
      <c r="L190" s="31">
        <f t="shared" si="141"/>
        <v>0</v>
      </c>
      <c r="M190" s="31">
        <f t="shared" si="141"/>
        <v>0</v>
      </c>
      <c r="N190" s="31">
        <f t="shared" si="141"/>
        <v>0</v>
      </c>
      <c r="O190" s="31">
        <f t="shared" si="141"/>
        <v>0</v>
      </c>
      <c r="P190" s="31">
        <f t="shared" si="141"/>
        <v>0</v>
      </c>
      <c r="Q190" s="31">
        <f t="shared" si="141"/>
        <v>0</v>
      </c>
      <c r="R190" s="31">
        <f t="shared" si="141"/>
        <v>0</v>
      </c>
      <c r="S190" s="31">
        <f t="shared" si="141"/>
        <v>0</v>
      </c>
      <c r="T190" s="31">
        <f t="shared" si="141"/>
        <v>0</v>
      </c>
      <c r="U190" s="31">
        <f t="shared" si="141"/>
        <v>0</v>
      </c>
      <c r="V190" s="31">
        <f t="shared" si="141"/>
        <v>0</v>
      </c>
      <c r="W190" s="31">
        <f t="shared" si="141"/>
        <v>0</v>
      </c>
      <c r="X190" s="31">
        <f t="shared" si="141"/>
        <v>0</v>
      </c>
      <c r="Y190" s="31">
        <f t="shared" si="141"/>
        <v>0</v>
      </c>
      <c r="Z190" s="31">
        <f t="shared" si="141"/>
        <v>0</v>
      </c>
      <c r="AA190" s="31">
        <f t="shared" si="141"/>
        <v>0</v>
      </c>
      <c r="AB190" s="31">
        <f t="shared" si="141"/>
        <v>0</v>
      </c>
      <c r="AC190" s="31">
        <f t="shared" si="141"/>
        <v>0</v>
      </c>
      <c r="AD190" s="31">
        <f t="shared" si="141"/>
        <v>0</v>
      </c>
      <c r="AE190" s="31">
        <f t="shared" si="141"/>
        <v>0</v>
      </c>
      <c r="AF190" s="31">
        <f t="shared" si="141"/>
        <v>0</v>
      </c>
      <c r="AG190" s="31">
        <f t="shared" si="141"/>
        <v>0</v>
      </c>
      <c r="AH190" s="31">
        <f t="shared" si="141"/>
        <v>0</v>
      </c>
      <c r="AI190" s="31">
        <f t="shared" si="141"/>
        <v>0</v>
      </c>
      <c r="AJ190" s="31">
        <f t="shared" si="141"/>
        <v>0</v>
      </c>
      <c r="AK190" s="31">
        <f t="shared" si="141"/>
        <v>0</v>
      </c>
      <c r="AL190" s="31">
        <f t="shared" si="141"/>
        <v>0</v>
      </c>
      <c r="AM190" s="31">
        <f t="shared" si="141"/>
        <v>0</v>
      </c>
      <c r="AN190" s="31">
        <f t="shared" si="141"/>
        <v>0</v>
      </c>
      <c r="AO190" s="31">
        <f t="shared" si="141"/>
        <v>0</v>
      </c>
      <c r="AP190" s="31">
        <f t="shared" si="141"/>
        <v>0</v>
      </c>
      <c r="AQ190" s="31">
        <f t="shared" si="141"/>
        <v>0</v>
      </c>
      <c r="AR190" s="31">
        <f t="shared" si="141"/>
        <v>0</v>
      </c>
      <c r="AS190" s="31">
        <f t="shared" si="141"/>
        <v>0</v>
      </c>
      <c r="AT190" s="31">
        <f t="shared" si="141"/>
        <v>0</v>
      </c>
      <c r="AU190" s="31">
        <f t="shared" si="141"/>
        <v>0</v>
      </c>
    </row>
    <row r="191" spans="2:47" outlineLevel="1">
      <c r="B191" s="29" t="s">
        <v>918</v>
      </c>
      <c r="C191" s="31">
        <f t="shared" si="141"/>
        <v>0</v>
      </c>
      <c r="D191" s="31">
        <f t="shared" si="141"/>
        <v>0</v>
      </c>
      <c r="E191" s="31">
        <f t="shared" si="141"/>
        <v>0</v>
      </c>
      <c r="F191" s="31">
        <f t="shared" si="141"/>
        <v>0</v>
      </c>
      <c r="G191" s="31">
        <f t="shared" si="141"/>
        <v>0</v>
      </c>
      <c r="H191" s="31">
        <f t="shared" si="141"/>
        <v>0</v>
      </c>
      <c r="I191" s="31">
        <f t="shared" si="141"/>
        <v>0</v>
      </c>
      <c r="J191" s="31">
        <f t="shared" si="141"/>
        <v>0</v>
      </c>
      <c r="K191" s="31">
        <f t="shared" si="141"/>
        <v>0</v>
      </c>
      <c r="L191" s="31">
        <f t="shared" si="141"/>
        <v>0</v>
      </c>
      <c r="M191" s="31">
        <f t="shared" si="141"/>
        <v>0</v>
      </c>
      <c r="N191" s="31">
        <f t="shared" si="141"/>
        <v>0</v>
      </c>
      <c r="O191" s="31">
        <f t="shared" si="141"/>
        <v>0</v>
      </c>
      <c r="P191" s="31">
        <f t="shared" si="141"/>
        <v>0</v>
      </c>
      <c r="Q191" s="31">
        <f t="shared" si="141"/>
        <v>0</v>
      </c>
      <c r="R191" s="31">
        <f t="shared" si="141"/>
        <v>0</v>
      </c>
      <c r="S191" s="31">
        <f t="shared" si="141"/>
        <v>0</v>
      </c>
      <c r="T191" s="31">
        <f t="shared" si="141"/>
        <v>0</v>
      </c>
      <c r="U191" s="31">
        <f t="shared" si="141"/>
        <v>0</v>
      </c>
      <c r="V191" s="31">
        <f t="shared" si="141"/>
        <v>0</v>
      </c>
      <c r="W191" s="31">
        <f t="shared" si="141"/>
        <v>0</v>
      </c>
      <c r="X191" s="31">
        <f t="shared" si="141"/>
        <v>0</v>
      </c>
      <c r="Y191" s="31">
        <f t="shared" si="141"/>
        <v>0</v>
      </c>
      <c r="Z191" s="31">
        <f t="shared" si="141"/>
        <v>0</v>
      </c>
      <c r="AA191" s="31">
        <f t="shared" si="141"/>
        <v>0</v>
      </c>
      <c r="AB191" s="31">
        <f t="shared" si="141"/>
        <v>0</v>
      </c>
      <c r="AC191" s="31">
        <f t="shared" si="141"/>
        <v>0</v>
      </c>
      <c r="AD191" s="31">
        <f t="shared" si="141"/>
        <v>0</v>
      </c>
      <c r="AE191" s="31">
        <f t="shared" si="141"/>
        <v>0</v>
      </c>
      <c r="AF191" s="31">
        <f t="shared" si="141"/>
        <v>0</v>
      </c>
      <c r="AG191" s="31">
        <f t="shared" si="141"/>
        <v>0</v>
      </c>
      <c r="AH191" s="31">
        <f t="shared" si="141"/>
        <v>0</v>
      </c>
      <c r="AI191" s="31">
        <f t="shared" si="141"/>
        <v>0</v>
      </c>
      <c r="AJ191" s="31">
        <f t="shared" si="141"/>
        <v>0</v>
      </c>
      <c r="AK191" s="31">
        <f t="shared" si="141"/>
        <v>0</v>
      </c>
      <c r="AL191" s="31">
        <f t="shared" si="141"/>
        <v>0</v>
      </c>
      <c r="AM191" s="31">
        <f t="shared" si="141"/>
        <v>0</v>
      </c>
      <c r="AN191" s="31">
        <f t="shared" si="141"/>
        <v>0</v>
      </c>
      <c r="AO191" s="31">
        <f t="shared" si="141"/>
        <v>0</v>
      </c>
      <c r="AP191" s="31">
        <f t="shared" si="141"/>
        <v>0</v>
      </c>
      <c r="AQ191" s="31">
        <f t="shared" si="141"/>
        <v>0</v>
      </c>
      <c r="AR191" s="31">
        <f t="shared" si="141"/>
        <v>0</v>
      </c>
      <c r="AS191" s="31">
        <f t="shared" si="141"/>
        <v>0</v>
      </c>
      <c r="AT191" s="31">
        <f t="shared" si="141"/>
        <v>0</v>
      </c>
      <c r="AU191" s="31">
        <f t="shared" si="141"/>
        <v>0</v>
      </c>
    </row>
    <row r="192" spans="2:47" outlineLevel="1">
      <c r="B192" s="29" t="s">
        <v>914</v>
      </c>
      <c r="C192" s="32" t="s">
        <v>34</v>
      </c>
      <c r="D192" s="32" t="s">
        <v>34</v>
      </c>
      <c r="E192" s="32" t="s">
        <v>34</v>
      </c>
      <c r="F192" s="32" t="s">
        <v>34</v>
      </c>
      <c r="G192" s="32" t="s">
        <v>34</v>
      </c>
      <c r="H192" s="32" t="s">
        <v>34</v>
      </c>
      <c r="I192" s="32" t="s">
        <v>34</v>
      </c>
      <c r="J192" s="32" t="s">
        <v>34</v>
      </c>
      <c r="K192" s="32" t="s">
        <v>34</v>
      </c>
      <c r="L192" s="32" t="s">
        <v>34</v>
      </c>
      <c r="M192" s="32" t="s">
        <v>34</v>
      </c>
      <c r="N192" s="32" t="s">
        <v>34</v>
      </c>
      <c r="O192" s="32" t="s">
        <v>34</v>
      </c>
      <c r="P192" s="32" t="s">
        <v>34</v>
      </c>
      <c r="Q192" s="32" t="s">
        <v>34</v>
      </c>
      <c r="R192" s="32" t="s">
        <v>34</v>
      </c>
      <c r="S192" s="32" t="s">
        <v>34</v>
      </c>
      <c r="T192" s="32" t="s">
        <v>34</v>
      </c>
      <c r="U192" s="32" t="s">
        <v>34</v>
      </c>
      <c r="V192" s="32" t="s">
        <v>34</v>
      </c>
      <c r="W192" s="32" t="s">
        <v>34</v>
      </c>
      <c r="X192" s="32" t="s">
        <v>34</v>
      </c>
      <c r="Y192" s="32" t="s">
        <v>34</v>
      </c>
      <c r="Z192" s="32" t="s">
        <v>34</v>
      </c>
      <c r="AA192" s="32" t="s">
        <v>34</v>
      </c>
      <c r="AB192" s="32" t="s">
        <v>34</v>
      </c>
      <c r="AC192" s="32" t="s">
        <v>34</v>
      </c>
      <c r="AD192" s="32" t="s">
        <v>34</v>
      </c>
      <c r="AE192" s="32" t="s">
        <v>34</v>
      </c>
      <c r="AF192" s="32" t="s">
        <v>34</v>
      </c>
      <c r="AG192" s="32" t="s">
        <v>34</v>
      </c>
      <c r="AH192" s="32" t="s">
        <v>34</v>
      </c>
      <c r="AI192" s="32" t="s">
        <v>34</v>
      </c>
      <c r="AJ192" s="32" t="s">
        <v>34</v>
      </c>
      <c r="AK192" s="32" t="s">
        <v>34</v>
      </c>
      <c r="AL192" s="32" t="s">
        <v>34</v>
      </c>
      <c r="AM192" s="32" t="s">
        <v>34</v>
      </c>
      <c r="AN192" s="32" t="s">
        <v>34</v>
      </c>
      <c r="AO192" s="32" t="s">
        <v>34</v>
      </c>
      <c r="AP192" s="32" t="s">
        <v>34</v>
      </c>
      <c r="AQ192" s="32" t="s">
        <v>34</v>
      </c>
      <c r="AR192" s="32" t="s">
        <v>34</v>
      </c>
      <c r="AS192" s="32" t="s">
        <v>34</v>
      </c>
      <c r="AT192" s="32" t="s">
        <v>34</v>
      </c>
      <c r="AU192" s="32" t="s">
        <v>34</v>
      </c>
    </row>
    <row r="193" spans="1:47" outlineLevel="1">
      <c r="B193" s="29" t="s">
        <v>927</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outlineLevel="1">
      <c r="B194" s="29" t="s">
        <v>916</v>
      </c>
      <c r="C194" s="31">
        <f t="shared" ref="C194:AU196" si="142">C193</f>
        <v>0</v>
      </c>
      <c r="D194" s="31">
        <f t="shared" si="142"/>
        <v>0</v>
      </c>
      <c r="E194" s="31">
        <f t="shared" si="142"/>
        <v>0</v>
      </c>
      <c r="F194" s="31">
        <f t="shared" si="142"/>
        <v>0</v>
      </c>
      <c r="G194" s="31">
        <f t="shared" si="142"/>
        <v>0</v>
      </c>
      <c r="H194" s="31">
        <f t="shared" si="142"/>
        <v>0</v>
      </c>
      <c r="I194" s="31">
        <f t="shared" si="142"/>
        <v>0</v>
      </c>
      <c r="J194" s="31">
        <f t="shared" si="142"/>
        <v>0</v>
      </c>
      <c r="K194" s="31">
        <f t="shared" si="142"/>
        <v>0</v>
      </c>
      <c r="L194" s="31">
        <f t="shared" si="142"/>
        <v>0</v>
      </c>
      <c r="M194" s="31">
        <f t="shared" si="142"/>
        <v>0</v>
      </c>
      <c r="N194" s="31">
        <f t="shared" si="142"/>
        <v>0</v>
      </c>
      <c r="O194" s="31">
        <f t="shared" si="142"/>
        <v>0</v>
      </c>
      <c r="P194" s="31">
        <f t="shared" si="142"/>
        <v>0</v>
      </c>
      <c r="Q194" s="31">
        <f t="shared" si="142"/>
        <v>0</v>
      </c>
      <c r="R194" s="31">
        <f t="shared" si="142"/>
        <v>0</v>
      </c>
      <c r="S194" s="31">
        <f t="shared" si="142"/>
        <v>0</v>
      </c>
      <c r="T194" s="31">
        <f t="shared" si="142"/>
        <v>0</v>
      </c>
      <c r="U194" s="31">
        <f t="shared" si="142"/>
        <v>0</v>
      </c>
      <c r="V194" s="31">
        <f t="shared" si="142"/>
        <v>0</v>
      </c>
      <c r="W194" s="31">
        <f t="shared" si="142"/>
        <v>0</v>
      </c>
      <c r="X194" s="31">
        <f t="shared" si="142"/>
        <v>0</v>
      </c>
      <c r="Y194" s="31">
        <f t="shared" si="142"/>
        <v>0</v>
      </c>
      <c r="Z194" s="31">
        <f t="shared" si="142"/>
        <v>0</v>
      </c>
      <c r="AA194" s="31">
        <f t="shared" si="142"/>
        <v>0</v>
      </c>
      <c r="AB194" s="31">
        <f t="shared" si="142"/>
        <v>0</v>
      </c>
      <c r="AC194" s="31">
        <f t="shared" si="142"/>
        <v>0</v>
      </c>
      <c r="AD194" s="31">
        <f t="shared" si="142"/>
        <v>0</v>
      </c>
      <c r="AE194" s="31">
        <f t="shared" si="142"/>
        <v>0</v>
      </c>
      <c r="AF194" s="31">
        <f t="shared" si="142"/>
        <v>0</v>
      </c>
      <c r="AG194" s="31">
        <f t="shared" si="142"/>
        <v>0</v>
      </c>
      <c r="AH194" s="31">
        <f t="shared" si="142"/>
        <v>0</v>
      </c>
      <c r="AI194" s="31">
        <f t="shared" si="142"/>
        <v>0</v>
      </c>
      <c r="AJ194" s="31">
        <f t="shared" si="142"/>
        <v>0</v>
      </c>
      <c r="AK194" s="31">
        <f t="shared" si="142"/>
        <v>0</v>
      </c>
      <c r="AL194" s="31">
        <f t="shared" si="142"/>
        <v>0</v>
      </c>
      <c r="AM194" s="31">
        <f t="shared" si="142"/>
        <v>0</v>
      </c>
      <c r="AN194" s="31">
        <f t="shared" si="142"/>
        <v>0</v>
      </c>
      <c r="AO194" s="31">
        <f t="shared" si="142"/>
        <v>0</v>
      </c>
      <c r="AP194" s="31">
        <f t="shared" si="142"/>
        <v>0</v>
      </c>
      <c r="AQ194" s="31">
        <f t="shared" si="142"/>
        <v>0</v>
      </c>
      <c r="AR194" s="31">
        <f t="shared" si="142"/>
        <v>0</v>
      </c>
      <c r="AS194" s="31">
        <f t="shared" si="142"/>
        <v>0</v>
      </c>
      <c r="AT194" s="31">
        <f t="shared" si="142"/>
        <v>0</v>
      </c>
      <c r="AU194" s="31">
        <f t="shared" si="142"/>
        <v>0</v>
      </c>
    </row>
    <row r="195" spans="1:47" outlineLevel="1">
      <c r="B195" s="29" t="s">
        <v>917</v>
      </c>
      <c r="C195" s="31">
        <f t="shared" si="142"/>
        <v>0</v>
      </c>
      <c r="D195" s="31">
        <f t="shared" si="142"/>
        <v>0</v>
      </c>
      <c r="E195" s="31">
        <f t="shared" si="142"/>
        <v>0</v>
      </c>
      <c r="F195" s="31">
        <f t="shared" si="142"/>
        <v>0</v>
      </c>
      <c r="G195" s="31">
        <f t="shared" si="142"/>
        <v>0</v>
      </c>
      <c r="H195" s="31">
        <f t="shared" si="142"/>
        <v>0</v>
      </c>
      <c r="I195" s="31">
        <f t="shared" si="142"/>
        <v>0</v>
      </c>
      <c r="J195" s="31">
        <f t="shared" si="142"/>
        <v>0</v>
      </c>
      <c r="K195" s="31">
        <f t="shared" si="142"/>
        <v>0</v>
      </c>
      <c r="L195" s="31">
        <f t="shared" si="142"/>
        <v>0</v>
      </c>
      <c r="M195" s="31">
        <f t="shared" si="142"/>
        <v>0</v>
      </c>
      <c r="N195" s="31">
        <f t="shared" si="142"/>
        <v>0</v>
      </c>
      <c r="O195" s="31">
        <f t="shared" si="142"/>
        <v>0</v>
      </c>
      <c r="P195" s="31">
        <f t="shared" si="142"/>
        <v>0</v>
      </c>
      <c r="Q195" s="31">
        <f t="shared" si="142"/>
        <v>0</v>
      </c>
      <c r="R195" s="31">
        <f t="shared" si="142"/>
        <v>0</v>
      </c>
      <c r="S195" s="31">
        <f t="shared" si="142"/>
        <v>0</v>
      </c>
      <c r="T195" s="31">
        <f t="shared" si="142"/>
        <v>0</v>
      </c>
      <c r="U195" s="31">
        <f t="shared" si="142"/>
        <v>0</v>
      </c>
      <c r="V195" s="31">
        <f t="shared" si="142"/>
        <v>0</v>
      </c>
      <c r="W195" s="31">
        <f t="shared" si="142"/>
        <v>0</v>
      </c>
      <c r="X195" s="31">
        <f t="shared" si="142"/>
        <v>0</v>
      </c>
      <c r="Y195" s="31">
        <f t="shared" si="142"/>
        <v>0</v>
      </c>
      <c r="Z195" s="31">
        <f t="shared" si="142"/>
        <v>0</v>
      </c>
      <c r="AA195" s="31">
        <f t="shared" si="142"/>
        <v>0</v>
      </c>
      <c r="AB195" s="31">
        <f t="shared" si="142"/>
        <v>0</v>
      </c>
      <c r="AC195" s="31">
        <f t="shared" si="142"/>
        <v>0</v>
      </c>
      <c r="AD195" s="31">
        <f t="shared" si="142"/>
        <v>0</v>
      </c>
      <c r="AE195" s="31">
        <f t="shared" si="142"/>
        <v>0</v>
      </c>
      <c r="AF195" s="31">
        <f t="shared" si="142"/>
        <v>0</v>
      </c>
      <c r="AG195" s="31">
        <f t="shared" si="142"/>
        <v>0</v>
      </c>
      <c r="AH195" s="31">
        <f t="shared" si="142"/>
        <v>0</v>
      </c>
      <c r="AI195" s="31">
        <f t="shared" si="142"/>
        <v>0</v>
      </c>
      <c r="AJ195" s="31">
        <f t="shared" si="142"/>
        <v>0</v>
      </c>
      <c r="AK195" s="31">
        <f t="shared" si="142"/>
        <v>0</v>
      </c>
      <c r="AL195" s="31">
        <f t="shared" si="142"/>
        <v>0</v>
      </c>
      <c r="AM195" s="31">
        <f t="shared" si="142"/>
        <v>0</v>
      </c>
      <c r="AN195" s="31">
        <f t="shared" si="142"/>
        <v>0</v>
      </c>
      <c r="AO195" s="31">
        <f t="shared" si="142"/>
        <v>0</v>
      </c>
      <c r="AP195" s="31">
        <f t="shared" si="142"/>
        <v>0</v>
      </c>
      <c r="AQ195" s="31">
        <f t="shared" si="142"/>
        <v>0</v>
      </c>
      <c r="AR195" s="31">
        <f t="shared" si="142"/>
        <v>0</v>
      </c>
      <c r="AS195" s="31">
        <f t="shared" si="142"/>
        <v>0</v>
      </c>
      <c r="AT195" s="31">
        <f t="shared" si="142"/>
        <v>0</v>
      </c>
      <c r="AU195" s="31">
        <f t="shared" si="142"/>
        <v>0</v>
      </c>
    </row>
    <row r="196" spans="1:47" outlineLevel="1">
      <c r="B196" s="29" t="s">
        <v>918</v>
      </c>
      <c r="C196" s="31">
        <f t="shared" si="142"/>
        <v>0</v>
      </c>
      <c r="D196" s="31">
        <f t="shared" si="142"/>
        <v>0</v>
      </c>
      <c r="E196" s="31">
        <f t="shared" si="142"/>
        <v>0</v>
      </c>
      <c r="F196" s="31">
        <f t="shared" si="142"/>
        <v>0</v>
      </c>
      <c r="G196" s="31">
        <f t="shared" si="142"/>
        <v>0</v>
      </c>
      <c r="H196" s="31">
        <f t="shared" si="142"/>
        <v>0</v>
      </c>
      <c r="I196" s="31">
        <f t="shared" si="142"/>
        <v>0</v>
      </c>
      <c r="J196" s="31">
        <f t="shared" si="142"/>
        <v>0</v>
      </c>
      <c r="K196" s="31">
        <f t="shared" si="142"/>
        <v>0</v>
      </c>
      <c r="L196" s="31">
        <f t="shared" si="142"/>
        <v>0</v>
      </c>
      <c r="M196" s="31">
        <f t="shared" si="142"/>
        <v>0</v>
      </c>
      <c r="N196" s="31">
        <f t="shared" si="142"/>
        <v>0</v>
      </c>
      <c r="O196" s="31">
        <f t="shared" si="142"/>
        <v>0</v>
      </c>
      <c r="P196" s="31">
        <f t="shared" si="142"/>
        <v>0</v>
      </c>
      <c r="Q196" s="31">
        <f t="shared" si="142"/>
        <v>0</v>
      </c>
      <c r="R196" s="31">
        <f t="shared" si="142"/>
        <v>0</v>
      </c>
      <c r="S196" s="31">
        <f t="shared" si="142"/>
        <v>0</v>
      </c>
      <c r="T196" s="31">
        <f t="shared" si="142"/>
        <v>0</v>
      </c>
      <c r="U196" s="31">
        <f t="shared" si="142"/>
        <v>0</v>
      </c>
      <c r="V196" s="31">
        <f t="shared" si="142"/>
        <v>0</v>
      </c>
      <c r="W196" s="31">
        <f t="shared" si="142"/>
        <v>0</v>
      </c>
      <c r="X196" s="31">
        <f t="shared" si="142"/>
        <v>0</v>
      </c>
      <c r="Y196" s="31">
        <f t="shared" si="142"/>
        <v>0</v>
      </c>
      <c r="Z196" s="31">
        <f t="shared" si="142"/>
        <v>0</v>
      </c>
      <c r="AA196" s="31">
        <f t="shared" si="142"/>
        <v>0</v>
      </c>
      <c r="AB196" s="31">
        <f t="shared" si="142"/>
        <v>0</v>
      </c>
      <c r="AC196" s="31">
        <f t="shared" si="142"/>
        <v>0</v>
      </c>
      <c r="AD196" s="31">
        <f t="shared" si="142"/>
        <v>0</v>
      </c>
      <c r="AE196" s="31">
        <f t="shared" si="142"/>
        <v>0</v>
      </c>
      <c r="AF196" s="31">
        <f t="shared" si="142"/>
        <v>0</v>
      </c>
      <c r="AG196" s="31">
        <f t="shared" si="142"/>
        <v>0</v>
      </c>
      <c r="AH196" s="31">
        <f t="shared" si="142"/>
        <v>0</v>
      </c>
      <c r="AI196" s="31">
        <f t="shared" si="142"/>
        <v>0</v>
      </c>
      <c r="AJ196" s="31">
        <f t="shared" si="142"/>
        <v>0</v>
      </c>
      <c r="AK196" s="31">
        <f t="shared" si="142"/>
        <v>0</v>
      </c>
      <c r="AL196" s="31">
        <f t="shared" si="142"/>
        <v>0</v>
      </c>
      <c r="AM196" s="31">
        <f t="shared" si="142"/>
        <v>0</v>
      </c>
      <c r="AN196" s="31">
        <f t="shared" si="142"/>
        <v>0</v>
      </c>
      <c r="AO196" s="31">
        <f t="shared" si="142"/>
        <v>0</v>
      </c>
      <c r="AP196" s="31">
        <f t="shared" si="142"/>
        <v>0</v>
      </c>
      <c r="AQ196" s="31">
        <f t="shared" si="142"/>
        <v>0</v>
      </c>
      <c r="AR196" s="31">
        <f t="shared" si="142"/>
        <v>0</v>
      </c>
      <c r="AS196" s="31">
        <f t="shared" si="142"/>
        <v>0</v>
      </c>
      <c r="AT196" s="31">
        <f t="shared" si="142"/>
        <v>0</v>
      </c>
      <c r="AU196" s="31">
        <f t="shared" si="142"/>
        <v>0</v>
      </c>
    </row>
    <row r="197" spans="1:47" outlineLevel="1"/>
    <row r="199" spans="1:47">
      <c r="A199" s="184" t="s">
        <v>942</v>
      </c>
    </row>
    <row r="200" spans="1:47" outlineLevel="1">
      <c r="C200" s="167"/>
      <c r="D200" s="167" t="s">
        <v>936</v>
      </c>
      <c r="E200" s="167" t="s">
        <v>1816</v>
      </c>
      <c r="F200" s="167" t="s">
        <v>1817</v>
      </c>
      <c r="G200" s="167"/>
      <c r="H200" s="167" t="s">
        <v>1111</v>
      </c>
      <c r="I200" s="167"/>
      <c r="J200" s="167"/>
      <c r="K200" s="167"/>
      <c r="L200" s="167"/>
      <c r="M200" s="167"/>
      <c r="N200" s="167"/>
    </row>
    <row r="201" spans="1:47" ht="67.5" outlineLevel="1">
      <c r="C201" s="202" t="s">
        <v>930</v>
      </c>
      <c r="D201" s="167"/>
      <c r="E201" s="167"/>
      <c r="F201" s="167"/>
      <c r="G201" s="167"/>
      <c r="H201" s="167" t="s">
        <v>1112</v>
      </c>
      <c r="I201" s="167"/>
      <c r="J201" s="167"/>
      <c r="K201" s="167"/>
      <c r="L201" s="167"/>
      <c r="M201" s="167"/>
      <c r="N201" s="167"/>
    </row>
    <row r="202" spans="1:47" outlineLevel="1">
      <c r="A202">
        <v>1</v>
      </c>
      <c r="B202" t="s">
        <v>1108</v>
      </c>
      <c r="C202" s="167">
        <f t="shared" ref="C202:C207" si="143">INDEX($D202:$F202,1,d.Region)</f>
        <v>0</v>
      </c>
      <c r="D202" s="173">
        <v>0</v>
      </c>
      <c r="E202" s="173">
        <v>0</v>
      </c>
      <c r="F202" s="173">
        <v>0</v>
      </c>
      <c r="G202" s="167"/>
      <c r="H202" s="423">
        <f>ROUND(7*30.4+$C202,0)</f>
        <v>213</v>
      </c>
      <c r="I202" s="167"/>
      <c r="J202" s="167"/>
      <c r="K202" s="167"/>
      <c r="L202" s="167"/>
      <c r="M202" s="167"/>
      <c r="N202" s="167"/>
    </row>
    <row r="203" spans="1:47" outlineLevel="1">
      <c r="A203">
        <v>2</v>
      </c>
      <c r="B203" t="s">
        <v>1110</v>
      </c>
      <c r="C203" s="167">
        <f t="shared" si="143"/>
        <v>21</v>
      </c>
      <c r="D203" s="173">
        <v>21</v>
      </c>
      <c r="E203" s="173">
        <v>21</v>
      </c>
      <c r="F203" s="173">
        <v>21</v>
      </c>
      <c r="G203" s="167"/>
      <c r="H203" s="423">
        <f t="shared" ref="H203:H207" si="144">ROUND(7*30.4+$C203,0)</f>
        <v>234</v>
      </c>
      <c r="I203" s="167"/>
      <c r="J203" s="167"/>
      <c r="K203" s="167"/>
      <c r="L203" s="167"/>
      <c r="M203" s="167"/>
      <c r="N203" s="167"/>
    </row>
    <row r="204" spans="1:47" outlineLevel="1">
      <c r="A204">
        <v>3</v>
      </c>
      <c r="B204" t="s">
        <v>1109</v>
      </c>
      <c r="C204" s="167">
        <f t="shared" si="143"/>
        <v>35</v>
      </c>
      <c r="D204" s="173">
        <v>35</v>
      </c>
      <c r="E204" s="173">
        <v>35</v>
      </c>
      <c r="F204" s="173">
        <v>35</v>
      </c>
      <c r="G204" s="167"/>
      <c r="H204" s="423">
        <f t="shared" si="144"/>
        <v>248</v>
      </c>
      <c r="I204" s="167"/>
      <c r="J204" s="167"/>
      <c r="K204" s="167"/>
      <c r="L204" s="167"/>
      <c r="M204" s="167"/>
      <c r="N204" s="167"/>
    </row>
    <row r="205" spans="1:47" outlineLevel="1">
      <c r="A205">
        <v>4</v>
      </c>
      <c r="B205" t="s">
        <v>935</v>
      </c>
      <c r="C205" s="167">
        <f t="shared" si="143"/>
        <v>49</v>
      </c>
      <c r="D205" s="173">
        <v>49</v>
      </c>
      <c r="E205" s="173">
        <v>49</v>
      </c>
      <c r="F205" s="173">
        <v>49</v>
      </c>
      <c r="G205" s="167" t="s">
        <v>962</v>
      </c>
      <c r="H205" s="423">
        <f t="shared" si="144"/>
        <v>262</v>
      </c>
      <c r="I205" s="167"/>
      <c r="J205" s="167"/>
      <c r="K205" s="167"/>
      <c r="L205" s="167"/>
      <c r="M205" s="167"/>
      <c r="N205" s="167"/>
    </row>
    <row r="206" spans="1:47" outlineLevel="1">
      <c r="A206">
        <v>5</v>
      </c>
      <c r="B206" t="s">
        <v>960</v>
      </c>
      <c r="C206" s="167">
        <f t="shared" si="143"/>
        <v>63</v>
      </c>
      <c r="D206" s="173">
        <v>63</v>
      </c>
      <c r="E206" s="173">
        <v>63</v>
      </c>
      <c r="F206" s="173">
        <v>63</v>
      </c>
      <c r="G206" s="167" t="s">
        <v>962</v>
      </c>
      <c r="H206" s="423">
        <f t="shared" si="144"/>
        <v>276</v>
      </c>
      <c r="I206" s="167"/>
      <c r="J206" s="167"/>
      <c r="K206" s="167"/>
      <c r="L206" s="167"/>
      <c r="M206" s="167"/>
      <c r="N206" s="167"/>
    </row>
    <row r="207" spans="1:47" outlineLevel="1">
      <c r="A207">
        <v>6</v>
      </c>
      <c r="B207" t="s">
        <v>1496</v>
      </c>
      <c r="C207" s="167">
        <f t="shared" si="143"/>
        <v>0</v>
      </c>
      <c r="D207" s="136">
        <f>D202</f>
        <v>0</v>
      </c>
      <c r="E207" s="136">
        <f t="shared" ref="E207:F207" si="145">E202</f>
        <v>0</v>
      </c>
      <c r="F207" s="136">
        <f t="shared" si="145"/>
        <v>0</v>
      </c>
      <c r="G207" s="167" t="s">
        <v>962</v>
      </c>
      <c r="H207" s="423">
        <f t="shared" si="144"/>
        <v>213</v>
      </c>
      <c r="I207" s="167"/>
      <c r="J207" s="167"/>
      <c r="K207" s="167"/>
      <c r="L207" s="167"/>
      <c r="M207" s="167"/>
      <c r="N207" s="167"/>
    </row>
    <row r="208" spans="1:47" outlineLevel="1">
      <c r="C208" s="167"/>
      <c r="D208" s="167"/>
      <c r="E208" s="167"/>
      <c r="F208" s="167"/>
      <c r="G208" s="167"/>
      <c r="H208" s="167"/>
      <c r="I208" s="167"/>
      <c r="J208" s="167"/>
      <c r="K208" s="167"/>
      <c r="L208" s="167"/>
      <c r="M208" s="167"/>
      <c r="N208" s="167"/>
    </row>
    <row r="209" spans="1:14">
      <c r="C209" s="167"/>
      <c r="D209" s="167"/>
      <c r="E209" s="167"/>
      <c r="F209" s="167"/>
      <c r="G209" s="167"/>
      <c r="H209" s="167"/>
      <c r="I209" s="167"/>
      <c r="J209" s="167"/>
      <c r="K209" s="167"/>
      <c r="L209" s="167"/>
      <c r="M209" s="167"/>
      <c r="N209" s="167"/>
    </row>
    <row r="210" spans="1:14">
      <c r="A210" s="184" t="s">
        <v>1413</v>
      </c>
      <c r="C210" s="167"/>
      <c r="D210" s="167"/>
      <c r="E210" s="167"/>
      <c r="F210" s="167"/>
      <c r="G210" s="167"/>
      <c r="H210" s="167"/>
      <c r="I210" s="167"/>
      <c r="J210" s="167"/>
      <c r="K210" s="167"/>
      <c r="L210" s="167"/>
      <c r="M210" s="167"/>
      <c r="N210" s="167"/>
    </row>
    <row r="211" spans="1:14" outlineLevel="1">
      <c r="C211" s="175" t="s">
        <v>954</v>
      </c>
      <c r="D211" s="175" t="s">
        <v>955</v>
      </c>
      <c r="E211" s="175" t="s">
        <v>956</v>
      </c>
      <c r="F211" s="172" t="s">
        <v>936</v>
      </c>
      <c r="G211" s="172"/>
      <c r="H211" s="172"/>
      <c r="I211" s="172" t="s">
        <v>1816</v>
      </c>
      <c r="J211" s="172"/>
      <c r="K211" s="172"/>
      <c r="L211" s="172" t="s">
        <v>1817</v>
      </c>
      <c r="M211" s="172"/>
      <c r="N211" s="172"/>
    </row>
    <row r="212" spans="1:14" outlineLevel="1">
      <c r="C212" s="174">
        <v>287</v>
      </c>
      <c r="D212" s="424">
        <v>321</v>
      </c>
      <c r="E212" s="424">
        <v>356</v>
      </c>
      <c r="F212" s="175" t="s">
        <v>954</v>
      </c>
      <c r="G212" s="175" t="s">
        <v>955</v>
      </c>
      <c r="H212" s="175" t="s">
        <v>956</v>
      </c>
      <c r="I212" s="175" t="s">
        <v>954</v>
      </c>
      <c r="J212" s="175" t="s">
        <v>955</v>
      </c>
      <c r="K212" s="175" t="s">
        <v>956</v>
      </c>
      <c r="L212" s="175" t="s">
        <v>954</v>
      </c>
      <c r="M212" s="175" t="s">
        <v>955</v>
      </c>
      <c r="N212" s="175" t="s">
        <v>956</v>
      </c>
    </row>
    <row r="213" spans="1:14" outlineLevel="1">
      <c r="A213">
        <v>1</v>
      </c>
      <c r="B213" t="s">
        <v>1108</v>
      </c>
      <c r="C213" s="336">
        <f t="shared" ref="C213:E218" si="146">C$212+CHOOSE(d.Region,F213,I213,L213)</f>
        <v>287</v>
      </c>
      <c r="D213" s="337">
        <f t="shared" si="146"/>
        <v>321</v>
      </c>
      <c r="E213" s="338">
        <f t="shared" si="146"/>
        <v>356</v>
      </c>
      <c r="F213" s="421"/>
      <c r="G213" s="221"/>
      <c r="H213" s="221"/>
      <c r="I213" s="221"/>
      <c r="J213" s="221"/>
      <c r="K213" s="221"/>
      <c r="L213" s="221"/>
      <c r="M213" s="221"/>
      <c r="N213" s="221"/>
    </row>
    <row r="214" spans="1:14" outlineLevel="1">
      <c r="A214">
        <v>2</v>
      </c>
      <c r="B214" t="s">
        <v>1110</v>
      </c>
      <c r="C214" s="339">
        <f t="shared" si="146"/>
        <v>287</v>
      </c>
      <c r="D214" s="167">
        <f t="shared" si="146"/>
        <v>321</v>
      </c>
      <c r="E214" s="340">
        <f t="shared" si="146"/>
        <v>356</v>
      </c>
      <c r="F214" s="421"/>
      <c r="G214" s="221"/>
      <c r="H214" s="221"/>
      <c r="I214" s="221"/>
      <c r="J214" s="221"/>
      <c r="K214" s="221"/>
      <c r="L214" s="221"/>
      <c r="M214" s="221"/>
      <c r="N214" s="221"/>
    </row>
    <row r="215" spans="1:14" outlineLevel="1">
      <c r="A215">
        <v>3</v>
      </c>
      <c r="B215" t="s">
        <v>1109</v>
      </c>
      <c r="C215" s="339">
        <f t="shared" si="146"/>
        <v>287</v>
      </c>
      <c r="D215" s="167">
        <f t="shared" si="146"/>
        <v>321</v>
      </c>
      <c r="E215" s="340">
        <f t="shared" si="146"/>
        <v>356</v>
      </c>
      <c r="F215" s="421"/>
      <c r="G215" s="221"/>
      <c r="H215" s="221"/>
      <c r="I215" s="221"/>
      <c r="J215" s="221"/>
      <c r="K215" s="221"/>
      <c r="L215" s="221"/>
      <c r="M215" s="221"/>
      <c r="N215" s="221"/>
    </row>
    <row r="216" spans="1:14" outlineLevel="1">
      <c r="A216">
        <v>4</v>
      </c>
      <c r="B216" t="s">
        <v>935</v>
      </c>
      <c r="C216" s="339">
        <f t="shared" si="146"/>
        <v>287</v>
      </c>
      <c r="D216" s="167">
        <f t="shared" si="146"/>
        <v>321</v>
      </c>
      <c r="E216" s="340">
        <f t="shared" si="146"/>
        <v>356</v>
      </c>
      <c r="F216" s="421"/>
      <c r="G216" s="221"/>
      <c r="H216" s="221"/>
      <c r="I216" s="221"/>
      <c r="J216" s="221"/>
      <c r="K216" s="221"/>
      <c r="L216" s="221"/>
      <c r="M216" s="221"/>
      <c r="N216" s="221"/>
    </row>
    <row r="217" spans="1:14" outlineLevel="1">
      <c r="A217">
        <v>5</v>
      </c>
      <c r="B217" t="s">
        <v>960</v>
      </c>
      <c r="C217" s="339">
        <f t="shared" ref="C217" si="147">C$212+CHOOSE(d.Region,F217,I217,L217)</f>
        <v>287</v>
      </c>
      <c r="D217" s="167">
        <f t="shared" ref="D217" si="148">D$212+CHOOSE(d.Region,G217,J217,M217)</f>
        <v>321</v>
      </c>
      <c r="E217" s="340">
        <f t="shared" ref="E217" si="149">E$212+CHOOSE(d.Region,H217,K217,N217)</f>
        <v>356</v>
      </c>
      <c r="F217" s="421"/>
      <c r="G217" s="221"/>
      <c r="H217" s="221"/>
      <c r="I217" s="221"/>
      <c r="J217" s="221"/>
      <c r="K217" s="221"/>
      <c r="L217" s="221"/>
      <c r="M217" s="221"/>
      <c r="N217" s="221"/>
    </row>
    <row r="218" spans="1:14" outlineLevel="1">
      <c r="A218">
        <v>6</v>
      </c>
      <c r="B218" t="s">
        <v>1496</v>
      </c>
      <c r="C218" s="341">
        <f t="shared" si="146"/>
        <v>287</v>
      </c>
      <c r="D218" s="342">
        <f t="shared" si="146"/>
        <v>321</v>
      </c>
      <c r="E218" s="343">
        <f t="shared" si="146"/>
        <v>356</v>
      </c>
      <c r="F218" s="472">
        <f>F213</f>
        <v>0</v>
      </c>
      <c r="G218" s="472">
        <f t="shared" ref="G218:N218" si="150">G213</f>
        <v>0</v>
      </c>
      <c r="H218" s="472">
        <f t="shared" si="150"/>
        <v>0</v>
      </c>
      <c r="I218" s="472">
        <f t="shared" si="150"/>
        <v>0</v>
      </c>
      <c r="J218" s="472">
        <f t="shared" si="150"/>
        <v>0</v>
      </c>
      <c r="K218" s="472">
        <f t="shared" si="150"/>
        <v>0</v>
      </c>
      <c r="L218" s="472">
        <f t="shared" si="150"/>
        <v>0</v>
      </c>
      <c r="M218" s="472">
        <f t="shared" si="150"/>
        <v>0</v>
      </c>
      <c r="N218" s="472">
        <f t="shared" si="150"/>
        <v>0</v>
      </c>
    </row>
    <row r="219" spans="1:14" outlineLevel="1"/>
    <row r="221" spans="1:14">
      <c r="A221" s="184" t="s">
        <v>1048</v>
      </c>
      <c r="B221" s="167"/>
      <c r="C221" s="167"/>
      <c r="D221" s="167"/>
      <c r="E221" s="167"/>
      <c r="F221" s="167"/>
      <c r="G221" s="167"/>
      <c r="H221" s="167"/>
      <c r="I221" s="167"/>
      <c r="J221" s="167"/>
      <c r="K221" s="167"/>
      <c r="L221" s="167"/>
      <c r="M221" s="167"/>
      <c r="N221" s="167"/>
    </row>
    <row r="222" spans="1:14" outlineLevel="1">
      <c r="A222" s="167"/>
      <c r="B222" s="167"/>
      <c r="C222" s="167">
        <v>1</v>
      </c>
      <c r="D222" s="167">
        <v>2</v>
      </c>
      <c r="E222" s="167">
        <v>3</v>
      </c>
      <c r="F222" s="172" t="s">
        <v>936</v>
      </c>
      <c r="G222" s="172"/>
      <c r="H222" s="172"/>
      <c r="I222" s="172" t="s">
        <v>1816</v>
      </c>
      <c r="J222" s="172"/>
      <c r="K222" s="172"/>
      <c r="L222" s="172" t="s">
        <v>1817</v>
      </c>
      <c r="M222" s="172"/>
      <c r="N222" s="172"/>
    </row>
    <row r="223" spans="1:14" outlineLevel="1">
      <c r="A223" s="167"/>
      <c r="B223" s="167"/>
      <c r="C223" s="175" t="s">
        <v>954</v>
      </c>
      <c r="D223" s="175" t="s">
        <v>955</v>
      </c>
      <c r="E223" s="175" t="s">
        <v>956</v>
      </c>
      <c r="F223" s="175" t="s">
        <v>954</v>
      </c>
      <c r="G223" s="175" t="s">
        <v>955</v>
      </c>
      <c r="H223" s="175" t="s">
        <v>956</v>
      </c>
      <c r="I223" s="175" t="s">
        <v>954</v>
      </c>
      <c r="J223" s="175" t="s">
        <v>955</v>
      </c>
      <c r="K223" s="175" t="s">
        <v>956</v>
      </c>
      <c r="L223" s="175" t="s">
        <v>954</v>
      </c>
      <c r="M223" s="175" t="s">
        <v>955</v>
      </c>
      <c r="N223" s="175" t="s">
        <v>956</v>
      </c>
    </row>
    <row r="224" spans="1:14" ht="57.75" outlineLevel="1">
      <c r="A224" s="167"/>
      <c r="B224" s="167"/>
      <c r="C224" s="168" t="s">
        <v>804</v>
      </c>
      <c r="D224" s="168" t="s">
        <v>1249</v>
      </c>
      <c r="E224" s="168" t="s">
        <v>1249</v>
      </c>
      <c r="F224" s="167" t="s">
        <v>1249</v>
      </c>
      <c r="G224" s="167"/>
      <c r="H224" s="167"/>
      <c r="I224" s="167"/>
      <c r="J224" s="167"/>
      <c r="K224" s="167"/>
      <c r="L224" s="167"/>
      <c r="M224" s="167"/>
      <c r="N224" s="167"/>
    </row>
    <row r="225" spans="1:64" outlineLevel="1">
      <c r="A225" s="167">
        <v>1</v>
      </c>
      <c r="B225" s="167" t="s">
        <v>1049</v>
      </c>
      <c r="C225" s="220">
        <f t="shared" ref="C225:E227" si="151">INDEX($F225:$N225,$222:$222+(d.Region-1)*3)</f>
        <v>0</v>
      </c>
      <c r="D225" s="220">
        <f t="shared" si="151"/>
        <v>0</v>
      </c>
      <c r="E225" s="220">
        <f t="shared" si="151"/>
        <v>0</v>
      </c>
      <c r="F225" s="221">
        <v>0</v>
      </c>
      <c r="G225" s="221">
        <v>0</v>
      </c>
      <c r="H225" s="221">
        <v>0</v>
      </c>
      <c r="I225" s="221">
        <v>0</v>
      </c>
      <c r="J225" s="221">
        <v>0</v>
      </c>
      <c r="K225" s="221">
        <v>0</v>
      </c>
      <c r="L225" s="221">
        <v>0</v>
      </c>
      <c r="M225" s="221">
        <v>0</v>
      </c>
      <c r="N225" s="221">
        <v>0</v>
      </c>
    </row>
    <row r="226" spans="1:64" outlineLevel="1">
      <c r="A226" s="167">
        <v>2</v>
      </c>
      <c r="B226" s="167" t="s">
        <v>377</v>
      </c>
      <c r="C226" s="220">
        <f t="shared" si="151"/>
        <v>0.25</v>
      </c>
      <c r="D226" s="220">
        <f t="shared" si="151"/>
        <v>0.25</v>
      </c>
      <c r="E226" s="220">
        <f t="shared" si="151"/>
        <v>0.25</v>
      </c>
      <c r="F226" s="221">
        <v>0.25</v>
      </c>
      <c r="G226" s="221">
        <v>0.25</v>
      </c>
      <c r="H226" s="221">
        <v>0.25</v>
      </c>
      <c r="I226" s="221">
        <v>0.25</v>
      </c>
      <c r="J226" s="221">
        <v>0.25</v>
      </c>
      <c r="K226" s="221">
        <v>0.25</v>
      </c>
      <c r="L226" s="221">
        <v>0.25</v>
      </c>
      <c r="M226" s="221">
        <v>0.25</v>
      </c>
      <c r="N226" s="221">
        <v>0.25</v>
      </c>
    </row>
    <row r="227" spans="1:64" outlineLevel="1">
      <c r="A227" s="167">
        <v>3</v>
      </c>
      <c r="B227" s="167" t="s">
        <v>1050</v>
      </c>
      <c r="C227" s="220">
        <f t="shared" si="151"/>
        <v>0.5</v>
      </c>
      <c r="D227" s="220">
        <f t="shared" si="151"/>
        <v>0.5</v>
      </c>
      <c r="E227" s="220">
        <f t="shared" si="151"/>
        <v>0.5</v>
      </c>
      <c r="F227" s="221">
        <v>0.5</v>
      </c>
      <c r="G227" s="221">
        <v>0.5</v>
      </c>
      <c r="H227" s="221">
        <v>0.5</v>
      </c>
      <c r="I227" s="221">
        <v>0.5</v>
      </c>
      <c r="J227" s="221">
        <v>0.5</v>
      </c>
      <c r="K227" s="221">
        <v>0.5</v>
      </c>
      <c r="L227" s="221">
        <v>0.5</v>
      </c>
      <c r="M227" s="221">
        <v>0.5</v>
      </c>
      <c r="N227" s="221">
        <v>0.5</v>
      </c>
    </row>
    <row r="230" spans="1:64">
      <c r="A230" s="16" t="s">
        <v>1654</v>
      </c>
    </row>
    <row r="231" spans="1:64" outlineLevel="1">
      <c r="B231" t="s">
        <v>943</v>
      </c>
      <c r="C231">
        <v>1</v>
      </c>
      <c r="D231">
        <f>C231</f>
        <v>1</v>
      </c>
      <c r="E231">
        <f>D231</f>
        <v>1</v>
      </c>
      <c r="F231">
        <f>D231</f>
        <v>1</v>
      </c>
      <c r="G231">
        <f t="shared" ref="G231" si="152">F231</f>
        <v>1</v>
      </c>
      <c r="H231">
        <v>1</v>
      </c>
      <c r="I231">
        <f>C231+1</f>
        <v>2</v>
      </c>
      <c r="J231">
        <f>I231</f>
        <v>2</v>
      </c>
      <c r="K231">
        <f>J231</f>
        <v>2</v>
      </c>
      <c r="L231">
        <f>J231</f>
        <v>2</v>
      </c>
      <c r="M231">
        <f t="shared" ref="M231" si="153">L231</f>
        <v>2</v>
      </c>
      <c r="N231">
        <v>2</v>
      </c>
      <c r="O231">
        <f>I231+1</f>
        <v>3</v>
      </c>
      <c r="P231">
        <f t="shared" ref="P231:Y231" si="154">O231</f>
        <v>3</v>
      </c>
      <c r="Q231">
        <f t="shared" si="154"/>
        <v>3</v>
      </c>
      <c r="R231">
        <f>P231</f>
        <v>3</v>
      </c>
      <c r="S231">
        <f t="shared" si="154"/>
        <v>3</v>
      </c>
      <c r="T231">
        <v>3</v>
      </c>
      <c r="U231">
        <f>O231+1</f>
        <v>4</v>
      </c>
      <c r="V231">
        <f t="shared" ref="V231:W231" si="155">U231</f>
        <v>4</v>
      </c>
      <c r="W231">
        <f t="shared" si="155"/>
        <v>4</v>
      </c>
      <c r="X231">
        <f>V231</f>
        <v>4</v>
      </c>
      <c r="Y231">
        <f t="shared" si="154"/>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1727</v>
      </c>
      <c r="C232" t="s">
        <v>1728</v>
      </c>
      <c r="D232" t="s">
        <v>1729</v>
      </c>
      <c r="E232" t="s">
        <v>1730</v>
      </c>
      <c r="F232" t="s">
        <v>1077</v>
      </c>
      <c r="G232" t="s">
        <v>1731</v>
      </c>
      <c r="H232" t="s">
        <v>1736</v>
      </c>
      <c r="I232" t="s">
        <v>1728</v>
      </c>
      <c r="J232" t="s">
        <v>1729</v>
      </c>
      <c r="K232" t="s">
        <v>1730</v>
      </c>
      <c r="L232" t="s">
        <v>1077</v>
      </c>
      <c r="M232" t="s">
        <v>1731</v>
      </c>
      <c r="N232" t="s">
        <v>1736</v>
      </c>
      <c r="O232" t="s">
        <v>1728</v>
      </c>
      <c r="P232" t="s">
        <v>1729</v>
      </c>
      <c r="Q232" t="s">
        <v>1730</v>
      </c>
      <c r="R232" t="s">
        <v>1077</v>
      </c>
      <c r="S232" t="s">
        <v>1731</v>
      </c>
      <c r="T232" t="s">
        <v>1736</v>
      </c>
      <c r="U232" t="s">
        <v>1728</v>
      </c>
      <c r="V232" t="s">
        <v>1729</v>
      </c>
      <c r="W232" t="s">
        <v>1730</v>
      </c>
      <c r="X232" t="s">
        <v>1077</v>
      </c>
      <c r="Y232" t="s">
        <v>1731</v>
      </c>
      <c r="Z232" t="s">
        <v>1736</v>
      </c>
      <c r="AA232" t="s">
        <v>1728</v>
      </c>
      <c r="AB232" t="s">
        <v>1729</v>
      </c>
      <c r="AC232" t="s">
        <v>1730</v>
      </c>
      <c r="AD232" t="s">
        <v>1077</v>
      </c>
      <c r="AE232" t="s">
        <v>1731</v>
      </c>
      <c r="AF232" t="s">
        <v>1736</v>
      </c>
      <c r="AG232" t="s">
        <v>1728</v>
      </c>
      <c r="AH232" t="s">
        <v>1729</v>
      </c>
      <c r="AI232" t="s">
        <v>1730</v>
      </c>
      <c r="AJ232" t="s">
        <v>1077</v>
      </c>
      <c r="AK232" t="s">
        <v>1731</v>
      </c>
      <c r="AL232" t="s">
        <v>1736</v>
      </c>
      <c r="AM232" t="s">
        <v>1737</v>
      </c>
      <c r="AN232" t="s">
        <v>1077</v>
      </c>
      <c r="AO232" t="s">
        <v>935</v>
      </c>
      <c r="AP232" t="s">
        <v>1738</v>
      </c>
      <c r="AQ232" t="s">
        <v>1728</v>
      </c>
      <c r="AR232" t="s">
        <v>1741</v>
      </c>
      <c r="AS232" t="s">
        <v>1077</v>
      </c>
      <c r="AT232" t="s">
        <v>935</v>
      </c>
      <c r="AU232" t="s">
        <v>1742</v>
      </c>
      <c r="AV232" t="s">
        <v>1728</v>
      </c>
      <c r="AW232" t="s">
        <v>1743</v>
      </c>
      <c r="AX232" t="s">
        <v>1077</v>
      </c>
      <c r="AY232" t="s">
        <v>935</v>
      </c>
      <c r="AZ232" t="s">
        <v>1744</v>
      </c>
      <c r="BA232" t="s">
        <v>1728</v>
      </c>
      <c r="BB232" t="s">
        <v>1745</v>
      </c>
      <c r="BC232" t="s">
        <v>1077</v>
      </c>
      <c r="BD232" t="s">
        <v>935</v>
      </c>
      <c r="BE232" t="s">
        <v>1746</v>
      </c>
      <c r="BF232" t="s">
        <v>1728</v>
      </c>
      <c r="BG232" t="s">
        <v>1747</v>
      </c>
      <c r="BH232" t="s">
        <v>1077</v>
      </c>
      <c r="BI232" t="s">
        <v>935</v>
      </c>
      <c r="BJ232" t="s">
        <v>1748</v>
      </c>
      <c r="BK232" t="s">
        <v>1728</v>
      </c>
    </row>
    <row r="233" spans="1:64" outlineLevel="1">
      <c r="B233" t="s">
        <v>1732</v>
      </c>
      <c r="C233" t="s">
        <v>944</v>
      </c>
      <c r="D233" t="s">
        <v>945</v>
      </c>
      <c r="E233" t="s">
        <v>1070</v>
      </c>
      <c r="F233" t="s">
        <v>1733</v>
      </c>
      <c r="G233" t="s">
        <v>1734</v>
      </c>
      <c r="H233" t="s">
        <v>1735</v>
      </c>
      <c r="I233" t="s">
        <v>944</v>
      </c>
      <c r="J233" t="s">
        <v>1729</v>
      </c>
      <c r="K233" t="s">
        <v>946</v>
      </c>
      <c r="L233" t="s">
        <v>1733</v>
      </c>
      <c r="M233" t="s">
        <v>1734</v>
      </c>
      <c r="N233" t="s">
        <v>1735</v>
      </c>
      <c r="O233" t="s">
        <v>944</v>
      </c>
      <c r="P233" t="s">
        <v>1729</v>
      </c>
      <c r="Q233" t="s">
        <v>946</v>
      </c>
      <c r="R233" t="s">
        <v>1733</v>
      </c>
      <c r="S233" t="s">
        <v>1734</v>
      </c>
      <c r="T233" t="s">
        <v>1735</v>
      </c>
      <c r="U233" t="s">
        <v>944</v>
      </c>
      <c r="V233" t="s">
        <v>1729</v>
      </c>
      <c r="W233" t="s">
        <v>946</v>
      </c>
      <c r="X233" t="s">
        <v>1733</v>
      </c>
      <c r="Y233" t="s">
        <v>1734</v>
      </c>
      <c r="Z233" t="s">
        <v>1735</v>
      </c>
      <c r="AA233" t="s">
        <v>944</v>
      </c>
      <c r="AB233" t="s">
        <v>1729</v>
      </c>
      <c r="AC233" t="s">
        <v>946</v>
      </c>
      <c r="AD233" t="s">
        <v>1733</v>
      </c>
      <c r="AE233" t="s">
        <v>1734</v>
      </c>
      <c r="AF233" t="s">
        <v>1735</v>
      </c>
      <c r="AG233" t="s">
        <v>944</v>
      </c>
      <c r="AH233" t="s">
        <v>1729</v>
      </c>
      <c r="AI233" t="s">
        <v>946</v>
      </c>
      <c r="AJ233" t="s">
        <v>1733</v>
      </c>
      <c r="AK233" t="s">
        <v>1734</v>
      </c>
      <c r="AL233" t="s">
        <v>1735</v>
      </c>
      <c r="AM233" t="s">
        <v>1110</v>
      </c>
      <c r="AN233" t="s">
        <v>1739</v>
      </c>
      <c r="AO233" t="s">
        <v>1740</v>
      </c>
      <c r="AP233" t="s">
        <v>1734</v>
      </c>
      <c r="AQ233" t="s">
        <v>944</v>
      </c>
      <c r="AR233" t="s">
        <v>1110</v>
      </c>
      <c r="AS233" t="s">
        <v>1739</v>
      </c>
      <c r="AT233" t="s">
        <v>1740</v>
      </c>
      <c r="AU233" t="s">
        <v>1734</v>
      </c>
      <c r="AV233" t="s">
        <v>944</v>
      </c>
      <c r="AW233" t="s">
        <v>1110</v>
      </c>
      <c r="AX233" t="s">
        <v>1739</v>
      </c>
      <c r="AY233" t="s">
        <v>1740</v>
      </c>
      <c r="AZ233" t="s">
        <v>1734</v>
      </c>
      <c r="BA233" t="s">
        <v>944</v>
      </c>
      <c r="BB233" t="s">
        <v>1110</v>
      </c>
      <c r="BC233" t="s">
        <v>1739</v>
      </c>
      <c r="BD233" t="s">
        <v>1740</v>
      </c>
      <c r="BE233" t="s">
        <v>1734</v>
      </c>
      <c r="BF233" t="s">
        <v>944</v>
      </c>
      <c r="BG233" t="s">
        <v>1110</v>
      </c>
      <c r="BH233" t="s">
        <v>1739</v>
      </c>
      <c r="BI233" t="s">
        <v>1740</v>
      </c>
      <c r="BJ233" t="s">
        <v>1734</v>
      </c>
      <c r="BK233" t="s">
        <v>944</v>
      </c>
    </row>
    <row r="234" spans="1:64" outlineLevel="1">
      <c r="B234" t="s">
        <v>1132</v>
      </c>
      <c r="C234">
        <v>1</v>
      </c>
      <c r="D234">
        <v>2</v>
      </c>
      <c r="E234">
        <v>4</v>
      </c>
      <c r="F234">
        <v>5</v>
      </c>
      <c r="G234">
        <v>6</v>
      </c>
      <c r="H234">
        <v>7</v>
      </c>
      <c r="I234">
        <f>C234</f>
        <v>1</v>
      </c>
      <c r="J234">
        <f t="shared" ref="J234:AK234" si="156">D234</f>
        <v>2</v>
      </c>
      <c r="K234">
        <f t="shared" si="156"/>
        <v>4</v>
      </c>
      <c r="L234">
        <f t="shared" si="156"/>
        <v>5</v>
      </c>
      <c r="M234">
        <f t="shared" si="156"/>
        <v>6</v>
      </c>
      <c r="N234">
        <f>H234</f>
        <v>7</v>
      </c>
      <c r="O234">
        <f t="shared" si="156"/>
        <v>1</v>
      </c>
      <c r="P234">
        <f t="shared" si="156"/>
        <v>2</v>
      </c>
      <c r="Q234">
        <f t="shared" si="156"/>
        <v>4</v>
      </c>
      <c r="R234">
        <f t="shared" si="156"/>
        <v>5</v>
      </c>
      <c r="S234">
        <f t="shared" si="156"/>
        <v>6</v>
      </c>
      <c r="T234">
        <f>N234</f>
        <v>7</v>
      </c>
      <c r="U234">
        <f t="shared" si="156"/>
        <v>1</v>
      </c>
      <c r="V234">
        <f t="shared" si="156"/>
        <v>2</v>
      </c>
      <c r="W234">
        <f t="shared" si="156"/>
        <v>4</v>
      </c>
      <c r="X234">
        <f t="shared" si="156"/>
        <v>5</v>
      </c>
      <c r="Y234">
        <f t="shared" si="156"/>
        <v>6</v>
      </c>
      <c r="Z234">
        <f>T234</f>
        <v>7</v>
      </c>
      <c r="AA234">
        <f t="shared" si="156"/>
        <v>1</v>
      </c>
      <c r="AB234">
        <f t="shared" si="156"/>
        <v>2</v>
      </c>
      <c r="AC234">
        <f t="shared" si="156"/>
        <v>4</v>
      </c>
      <c r="AD234">
        <f t="shared" si="156"/>
        <v>5</v>
      </c>
      <c r="AE234">
        <f t="shared" si="156"/>
        <v>6</v>
      </c>
      <c r="AF234">
        <f>Z234</f>
        <v>7</v>
      </c>
      <c r="AG234">
        <f t="shared" si="156"/>
        <v>1</v>
      </c>
      <c r="AH234">
        <f t="shared" si="156"/>
        <v>2</v>
      </c>
      <c r="AI234">
        <f t="shared" si="156"/>
        <v>4</v>
      </c>
      <c r="AJ234">
        <f t="shared" si="156"/>
        <v>5</v>
      </c>
      <c r="AK234">
        <f t="shared" si="156"/>
        <v>6</v>
      </c>
      <c r="AL234">
        <f>AF234</f>
        <v>7</v>
      </c>
      <c r="AM234">
        <v>8</v>
      </c>
      <c r="AN234">
        <f t="shared" ref="AN234:AV234" si="157">AM234+1</f>
        <v>9</v>
      </c>
      <c r="AO234">
        <f t="shared" si="157"/>
        <v>10</v>
      </c>
      <c r="AP234">
        <f t="shared" si="157"/>
        <v>11</v>
      </c>
      <c r="AQ234">
        <f t="shared" si="157"/>
        <v>12</v>
      </c>
      <c r="AR234">
        <f t="shared" si="157"/>
        <v>13</v>
      </c>
      <c r="AS234">
        <f t="shared" si="157"/>
        <v>14</v>
      </c>
      <c r="AT234">
        <f t="shared" si="157"/>
        <v>15</v>
      </c>
      <c r="AU234">
        <f t="shared" si="157"/>
        <v>16</v>
      </c>
      <c r="AV234">
        <f t="shared" si="157"/>
        <v>17</v>
      </c>
      <c r="AW234">
        <f t="shared" ref="AW234:BK234" si="158">AV234+1</f>
        <v>18</v>
      </c>
      <c r="AX234">
        <f t="shared" si="158"/>
        <v>19</v>
      </c>
      <c r="AY234">
        <f t="shared" si="158"/>
        <v>20</v>
      </c>
      <c r="AZ234">
        <f t="shared" si="158"/>
        <v>21</v>
      </c>
      <c r="BA234">
        <f t="shared" si="158"/>
        <v>22</v>
      </c>
      <c r="BB234">
        <f t="shared" si="158"/>
        <v>23</v>
      </c>
      <c r="BC234">
        <f t="shared" si="158"/>
        <v>24</v>
      </c>
      <c r="BD234">
        <f t="shared" si="158"/>
        <v>25</v>
      </c>
      <c r="BE234">
        <f t="shared" si="158"/>
        <v>26</v>
      </c>
      <c r="BF234">
        <f t="shared" si="158"/>
        <v>27</v>
      </c>
      <c r="BG234">
        <f t="shared" si="158"/>
        <v>28</v>
      </c>
      <c r="BH234">
        <f t="shared" si="158"/>
        <v>29</v>
      </c>
      <c r="BI234">
        <f t="shared" si="158"/>
        <v>30</v>
      </c>
      <c r="BJ234">
        <f t="shared" si="158"/>
        <v>31</v>
      </c>
      <c r="BK234">
        <f t="shared" si="158"/>
        <v>32</v>
      </c>
    </row>
    <row r="235" spans="1:64" outlineLevel="1">
      <c r="B235" t="s">
        <v>958</v>
      </c>
      <c r="C235" s="140">
        <f t="shared" ref="C235:H235" si="159">INDEX(i.Periods,C$234,1+d.TOL+(C$231-1)*3)</f>
        <v>38</v>
      </c>
      <c r="D235" s="140">
        <f t="shared" si="159"/>
        <v>54</v>
      </c>
      <c r="E235" s="140">
        <f t="shared" si="159"/>
        <v>67</v>
      </c>
      <c r="F235" s="140">
        <f t="shared" si="159"/>
        <v>74</v>
      </c>
      <c r="G235" s="140">
        <f t="shared" si="159"/>
        <v>81</v>
      </c>
      <c r="H235" s="140">
        <f t="shared" si="159"/>
        <v>89</v>
      </c>
      <c r="I235" s="140">
        <f t="shared" ref="I235:AK235" si="160">INDEX(i.Periods,I$234,1+d.TOL+(I$231-1)*3)</f>
        <v>38</v>
      </c>
      <c r="J235" s="140">
        <f t="shared" si="160"/>
        <v>56</v>
      </c>
      <c r="K235" s="140">
        <f t="shared" si="160"/>
        <v>69</v>
      </c>
      <c r="L235" s="140">
        <f t="shared" si="160"/>
        <v>76</v>
      </c>
      <c r="M235" s="140">
        <f t="shared" si="160"/>
        <v>83</v>
      </c>
      <c r="N235" s="140">
        <f t="shared" si="160"/>
        <v>91</v>
      </c>
      <c r="O235" s="140">
        <f t="shared" si="160"/>
        <v>38</v>
      </c>
      <c r="P235" s="140">
        <f t="shared" si="160"/>
        <v>59</v>
      </c>
      <c r="Q235" s="140">
        <f t="shared" si="160"/>
        <v>72</v>
      </c>
      <c r="R235" s="140">
        <f t="shared" si="160"/>
        <v>79</v>
      </c>
      <c r="S235" s="140">
        <f t="shared" si="160"/>
        <v>86</v>
      </c>
      <c r="T235" s="140">
        <f t="shared" si="160"/>
        <v>94</v>
      </c>
      <c r="U235" s="140">
        <f t="shared" si="160"/>
        <v>38</v>
      </c>
      <c r="V235" s="140">
        <f t="shared" si="160"/>
        <v>61</v>
      </c>
      <c r="W235" s="140">
        <f t="shared" si="160"/>
        <v>74</v>
      </c>
      <c r="X235" s="140">
        <f t="shared" si="160"/>
        <v>81</v>
      </c>
      <c r="Y235" s="140">
        <f t="shared" si="160"/>
        <v>88</v>
      </c>
      <c r="Z235" s="140">
        <f t="shared" si="160"/>
        <v>96</v>
      </c>
      <c r="AA235" s="140">
        <f t="shared" si="160"/>
        <v>38</v>
      </c>
      <c r="AB235" s="140">
        <f t="shared" si="160"/>
        <v>63</v>
      </c>
      <c r="AC235" s="140">
        <f t="shared" si="160"/>
        <v>76</v>
      </c>
      <c r="AD235" s="140">
        <f t="shared" si="160"/>
        <v>83</v>
      </c>
      <c r="AE235" s="140">
        <f t="shared" si="160"/>
        <v>90</v>
      </c>
      <c r="AF235" s="140">
        <f t="shared" si="160"/>
        <v>98</v>
      </c>
      <c r="AG235" s="140">
        <f t="shared" si="160"/>
        <v>38</v>
      </c>
      <c r="AH235" s="140">
        <f t="shared" si="160"/>
        <v>54</v>
      </c>
      <c r="AI235" s="140">
        <f t="shared" si="160"/>
        <v>67</v>
      </c>
      <c r="AJ235" s="140">
        <f t="shared" si="160"/>
        <v>74</v>
      </c>
      <c r="AK235" s="140">
        <f t="shared" si="160"/>
        <v>81</v>
      </c>
      <c r="AL235" s="140">
        <f t="shared" ref="AL235:AQ235" si="161">INDEX(i.Periods,AL$234,1+d.TOL+(AL$231-1)*3)</f>
        <v>89</v>
      </c>
      <c r="AM235" s="140">
        <f t="shared" si="161"/>
        <v>106</v>
      </c>
      <c r="AN235" s="140">
        <f t="shared" si="161"/>
        <v>119</v>
      </c>
      <c r="AO235" s="140">
        <f t="shared" si="161"/>
        <v>126</v>
      </c>
      <c r="AP235" s="140">
        <f t="shared" si="161"/>
        <v>133</v>
      </c>
      <c r="AQ235" s="140">
        <f t="shared" si="161"/>
        <v>141</v>
      </c>
      <c r="AR235" s="140">
        <f t="shared" ref="AR235:BK235" si="162">INDEX(i.Periods,AR$234,1+d.TOL+(AR$231-1)*3)</f>
        <v>159</v>
      </c>
      <c r="AS235" s="140">
        <f t="shared" si="162"/>
        <v>171</v>
      </c>
      <c r="AT235" s="140">
        <f t="shared" si="162"/>
        <v>178</v>
      </c>
      <c r="AU235" s="140">
        <f t="shared" si="162"/>
        <v>186</v>
      </c>
      <c r="AV235" s="140">
        <f t="shared" si="162"/>
        <v>194</v>
      </c>
      <c r="AW235" s="140">
        <f t="shared" si="162"/>
        <v>211</v>
      </c>
      <c r="AX235" s="140">
        <f t="shared" si="162"/>
        <v>224</v>
      </c>
      <c r="AY235" s="140">
        <f t="shared" si="162"/>
        <v>230</v>
      </c>
      <c r="AZ235" s="140">
        <f t="shared" si="162"/>
        <v>238</v>
      </c>
      <c r="BA235" s="140">
        <f t="shared" si="162"/>
        <v>246</v>
      </c>
      <c r="BB235" s="140">
        <f t="shared" si="162"/>
        <v>263</v>
      </c>
      <c r="BC235" s="140">
        <f t="shared" si="162"/>
        <v>276</v>
      </c>
      <c r="BD235" s="140">
        <f t="shared" si="162"/>
        <v>282</v>
      </c>
      <c r="BE235" s="140">
        <f t="shared" si="162"/>
        <v>290</v>
      </c>
      <c r="BF235" s="140">
        <f t="shared" si="162"/>
        <v>298</v>
      </c>
      <c r="BG235" s="140">
        <f t="shared" si="162"/>
        <v>315</v>
      </c>
      <c r="BH235" s="140">
        <f t="shared" si="162"/>
        <v>328</v>
      </c>
      <c r="BI235" s="140">
        <f t="shared" si="162"/>
        <v>334</v>
      </c>
      <c r="BJ235" s="140">
        <f t="shared" si="162"/>
        <v>342</v>
      </c>
      <c r="BK235" s="140">
        <f t="shared" si="162"/>
        <v>350</v>
      </c>
    </row>
    <row r="236" spans="1:64" outlineLevel="1">
      <c r="B236" t="s">
        <v>961</v>
      </c>
      <c r="C236" s="537">
        <f t="shared" ref="C236:H236" si="163">INDEX(i.Periods,C$234+1,1+d.TOL+(C$231-1)*3)</f>
        <v>54</v>
      </c>
      <c r="D236" s="537">
        <f t="shared" si="163"/>
        <v>59</v>
      </c>
      <c r="E236" s="537">
        <f t="shared" si="163"/>
        <v>74</v>
      </c>
      <c r="F236" s="537">
        <f t="shared" si="163"/>
        <v>81</v>
      </c>
      <c r="G236" s="537">
        <f t="shared" si="163"/>
        <v>89</v>
      </c>
      <c r="H236" s="537">
        <f t="shared" si="163"/>
        <v>106</v>
      </c>
      <c r="I236" s="537">
        <f t="shared" ref="I236:AK236" si="164">INDEX(i.Periods,I$234+1,1+d.TOL+(I$231-1)*3)</f>
        <v>56</v>
      </c>
      <c r="J236" s="537">
        <f t="shared" si="164"/>
        <v>61</v>
      </c>
      <c r="K236" s="537">
        <f t="shared" si="164"/>
        <v>76</v>
      </c>
      <c r="L236" s="537">
        <f t="shared" si="164"/>
        <v>83</v>
      </c>
      <c r="M236" s="537">
        <f t="shared" si="164"/>
        <v>91</v>
      </c>
      <c r="N236" s="537">
        <f t="shared" si="164"/>
        <v>106</v>
      </c>
      <c r="O236" s="537">
        <f t="shared" si="164"/>
        <v>59</v>
      </c>
      <c r="P236" s="537">
        <f t="shared" si="164"/>
        <v>64</v>
      </c>
      <c r="Q236" s="537">
        <f t="shared" si="164"/>
        <v>79</v>
      </c>
      <c r="R236" s="537">
        <f t="shared" si="164"/>
        <v>86</v>
      </c>
      <c r="S236" s="537">
        <f t="shared" si="164"/>
        <v>94</v>
      </c>
      <c r="T236" s="537">
        <f t="shared" si="164"/>
        <v>106</v>
      </c>
      <c r="U236" s="537">
        <f t="shared" si="164"/>
        <v>61</v>
      </c>
      <c r="V236" s="537">
        <f t="shared" si="164"/>
        <v>66</v>
      </c>
      <c r="W236" s="537">
        <f t="shared" si="164"/>
        <v>81</v>
      </c>
      <c r="X236" s="537">
        <f t="shared" si="164"/>
        <v>88</v>
      </c>
      <c r="Y236" s="537">
        <f t="shared" si="164"/>
        <v>96</v>
      </c>
      <c r="Z236" s="537">
        <f t="shared" si="164"/>
        <v>106</v>
      </c>
      <c r="AA236" s="537">
        <f t="shared" si="164"/>
        <v>63</v>
      </c>
      <c r="AB236" s="537">
        <f t="shared" si="164"/>
        <v>68</v>
      </c>
      <c r="AC236" s="537">
        <f t="shared" si="164"/>
        <v>83</v>
      </c>
      <c r="AD236" s="537">
        <f t="shared" si="164"/>
        <v>90</v>
      </c>
      <c r="AE236" s="537">
        <f t="shared" si="164"/>
        <v>98</v>
      </c>
      <c r="AF236" s="537">
        <f t="shared" si="164"/>
        <v>106</v>
      </c>
      <c r="AG236" s="537">
        <f t="shared" si="164"/>
        <v>54</v>
      </c>
      <c r="AH236" s="537">
        <f t="shared" si="164"/>
        <v>59</v>
      </c>
      <c r="AI236" s="537">
        <f t="shared" si="164"/>
        <v>74</v>
      </c>
      <c r="AJ236" s="537">
        <f t="shared" si="164"/>
        <v>81</v>
      </c>
      <c r="AK236" s="537">
        <f t="shared" si="164"/>
        <v>89</v>
      </c>
      <c r="AL236" s="537">
        <f t="shared" ref="AL236:AQ236" si="165">INDEX(i.Periods,AL$234+1,1+d.TOL+(AL$231-1)*3)</f>
        <v>106</v>
      </c>
      <c r="AM236" s="537">
        <f t="shared" si="165"/>
        <v>119</v>
      </c>
      <c r="AN236" s="537">
        <f t="shared" si="165"/>
        <v>126</v>
      </c>
      <c r="AO236" s="537">
        <f t="shared" si="165"/>
        <v>133</v>
      </c>
      <c r="AP236" s="537">
        <f t="shared" si="165"/>
        <v>141</v>
      </c>
      <c r="AQ236" s="537">
        <f t="shared" si="165"/>
        <v>159</v>
      </c>
      <c r="AR236" s="537">
        <f t="shared" ref="AR236:BK236" si="166">INDEX(i.Periods,AR$234+1,1+d.TOL+(AR$231-1)*3)</f>
        <v>171</v>
      </c>
      <c r="AS236" s="537">
        <f t="shared" si="166"/>
        <v>178</v>
      </c>
      <c r="AT236" s="537">
        <f t="shared" si="166"/>
        <v>186</v>
      </c>
      <c r="AU236" s="537">
        <f t="shared" si="166"/>
        <v>194</v>
      </c>
      <c r="AV236" s="537">
        <f t="shared" si="166"/>
        <v>211</v>
      </c>
      <c r="AW236" s="537">
        <f t="shared" si="166"/>
        <v>224</v>
      </c>
      <c r="AX236" s="537">
        <f t="shared" si="166"/>
        <v>230</v>
      </c>
      <c r="AY236" s="537">
        <f t="shared" si="166"/>
        <v>238</v>
      </c>
      <c r="AZ236" s="537">
        <f t="shared" si="166"/>
        <v>246</v>
      </c>
      <c r="BA236" s="537">
        <f t="shared" si="166"/>
        <v>263</v>
      </c>
      <c r="BB236" s="537">
        <f t="shared" si="166"/>
        <v>276</v>
      </c>
      <c r="BC236" s="537">
        <f t="shared" si="166"/>
        <v>282</v>
      </c>
      <c r="BD236" s="537">
        <f t="shared" si="166"/>
        <v>290</v>
      </c>
      <c r="BE236" s="537">
        <f t="shared" si="166"/>
        <v>298</v>
      </c>
      <c r="BF236" s="537">
        <f t="shared" si="166"/>
        <v>315</v>
      </c>
      <c r="BG236" s="537">
        <f t="shared" si="166"/>
        <v>328</v>
      </c>
      <c r="BH236" s="537">
        <f t="shared" si="166"/>
        <v>334</v>
      </c>
      <c r="BI236" s="537">
        <f t="shared" si="166"/>
        <v>342</v>
      </c>
      <c r="BJ236" s="537">
        <f t="shared" si="166"/>
        <v>350</v>
      </c>
      <c r="BK236" s="537">
        <f t="shared" si="166"/>
        <v>367</v>
      </c>
    </row>
    <row r="237" spans="1:64" ht="60.75" customHeight="1" outlineLevel="1">
      <c r="A237">
        <v>1</v>
      </c>
      <c r="B237" t="s">
        <v>1721</v>
      </c>
      <c r="C237" s="465" t="str">
        <f t="shared" ref="C237:Q239" si="167">INDEX(i.TOL_indices,d.TOL,$A237)&amp;", "&amp;TEXT(C$235,"0")&amp;":"&amp;TEXT(C$236,"0")</f>
        <v>43:44, 38:54</v>
      </c>
      <c r="D237" s="465" t="str">
        <f t="shared" si="167"/>
        <v>43:44, 54:59</v>
      </c>
      <c r="E237" s="465" t="str">
        <f t="shared" si="167"/>
        <v>43:44, 67:74</v>
      </c>
      <c r="F237" s="465" t="str">
        <f t="shared" si="167"/>
        <v>43:44, 74:81</v>
      </c>
      <c r="G237" s="465" t="str">
        <f t="shared" si="167"/>
        <v>43:44, 81:89</v>
      </c>
      <c r="H237" s="465" t="str">
        <f t="shared" si="167"/>
        <v>43:44, 89:106</v>
      </c>
      <c r="I237" s="465" t="str">
        <f t="shared" si="167"/>
        <v>43:44, 38:56</v>
      </c>
      <c r="J237" s="465" t="str">
        <f t="shared" si="167"/>
        <v>43:44, 56:61</v>
      </c>
      <c r="K237" s="465" t="str">
        <f t="shared" si="167"/>
        <v>43:44, 69:76</v>
      </c>
      <c r="L237" s="465" t="str">
        <f t="shared" si="167"/>
        <v>43:44, 76:83</v>
      </c>
      <c r="M237" s="465" t="str">
        <f t="shared" si="167"/>
        <v>43:44, 83:91</v>
      </c>
      <c r="N237" s="465" t="str">
        <f t="shared" si="167"/>
        <v>43:44, 91:106</v>
      </c>
      <c r="O237" s="465" t="str">
        <f t="shared" si="167"/>
        <v>43:44, 38:59</v>
      </c>
      <c r="P237" s="465" t="str">
        <f t="shared" si="167"/>
        <v>43:44, 59:64</v>
      </c>
      <c r="Q237" s="465" t="str">
        <f t="shared" si="167"/>
        <v>43:44, 72:79</v>
      </c>
      <c r="R237" s="465" t="str">
        <f t="shared" ref="R237:AT239" si="168">INDEX(i.TOL_indices,d.TOL,$A237)&amp;", "&amp;TEXT(R$235,"0")&amp;":"&amp;TEXT(R$236,"0")</f>
        <v>43:44, 79:86</v>
      </c>
      <c r="S237" s="465" t="str">
        <f t="shared" si="168"/>
        <v>43:44, 86:94</v>
      </c>
      <c r="T237" s="465" t="str">
        <f t="shared" si="168"/>
        <v>43:44, 94:106</v>
      </c>
      <c r="U237" s="465" t="str">
        <f t="shared" si="168"/>
        <v>43:44, 38:61</v>
      </c>
      <c r="V237" s="465" t="str">
        <f t="shared" si="168"/>
        <v>43:44, 61:66</v>
      </c>
      <c r="W237" s="465" t="str">
        <f t="shared" si="168"/>
        <v>43:44, 74:81</v>
      </c>
      <c r="X237" s="465" t="str">
        <f t="shared" si="168"/>
        <v>43:44, 81:88</v>
      </c>
      <c r="Y237" s="465" t="str">
        <f t="shared" si="168"/>
        <v>43:44, 88:96</v>
      </c>
      <c r="Z237" s="465" t="str">
        <f t="shared" si="168"/>
        <v>43:44, 96:106</v>
      </c>
      <c r="AA237" s="465" t="str">
        <f t="shared" si="168"/>
        <v>43:44, 38:63</v>
      </c>
      <c r="AB237" s="465" t="str">
        <f t="shared" si="168"/>
        <v>43:44, 63:68</v>
      </c>
      <c r="AC237" s="465" t="str">
        <f t="shared" si="168"/>
        <v>43:44, 76:83</v>
      </c>
      <c r="AD237" s="465" t="str">
        <f t="shared" si="168"/>
        <v>43:44, 83:90</v>
      </c>
      <c r="AE237" s="465" t="str">
        <f t="shared" si="168"/>
        <v>43:44, 90:98</v>
      </c>
      <c r="AF237" s="465" t="str">
        <f t="shared" si="168"/>
        <v>43:44, 98:106</v>
      </c>
      <c r="AG237" s="465" t="str">
        <f t="shared" si="168"/>
        <v>43:44, 38:54</v>
      </c>
      <c r="AH237" s="465" t="str">
        <f t="shared" si="168"/>
        <v>43:44, 54:59</v>
      </c>
      <c r="AI237" s="465" t="str">
        <f t="shared" si="168"/>
        <v>43:44, 67:74</v>
      </c>
      <c r="AJ237" s="465" t="str">
        <f t="shared" si="168"/>
        <v>43:44, 74:81</v>
      </c>
      <c r="AK237" s="465" t="str">
        <f t="shared" si="168"/>
        <v>43:44, 81:89</v>
      </c>
      <c r="AL237" s="465" t="str">
        <f t="shared" si="168"/>
        <v>43:44, 89:106</v>
      </c>
      <c r="AM237" s="465" t="str">
        <f t="shared" si="168"/>
        <v>43:44, 106:119</v>
      </c>
      <c r="AN237" s="465" t="str">
        <f t="shared" si="168"/>
        <v>43:44, 119:126</v>
      </c>
      <c r="AO237" s="465" t="str">
        <f t="shared" si="168"/>
        <v>43:44, 126:133</v>
      </c>
      <c r="AP237" s="465" t="str">
        <f t="shared" si="168"/>
        <v>43:44, 133:141</v>
      </c>
      <c r="AQ237" s="465" t="str">
        <f t="shared" ref="AM237:AQ239" si="169">INDEX(i.TOL_indices,d.TOL,$A237)&amp;", "&amp;TEXT(AQ$235,"0")&amp;":"&amp;TEXT(AQ$236,"0")</f>
        <v>43:44, 141:159</v>
      </c>
      <c r="AR237" s="465" t="str">
        <f t="shared" si="168"/>
        <v>43:44, 159:171</v>
      </c>
      <c r="AS237" s="465" t="str">
        <f t="shared" si="168"/>
        <v>43:44, 171:178</v>
      </c>
      <c r="AT237" s="465" t="str">
        <f t="shared" si="168"/>
        <v>43:44, 178:186</v>
      </c>
      <c r="AU237" s="465" t="str">
        <f t="shared" ref="AR237:BK239" si="170">INDEX(i.TOL_indices,d.TOL,$A237)&amp;", "&amp;TEXT(AU$235,"0")&amp;":"&amp;TEXT(AU$236,"0")</f>
        <v>43:44, 186:194</v>
      </c>
      <c r="AV237" s="465" t="str">
        <f t="shared" si="170"/>
        <v>43:44, 194:211</v>
      </c>
      <c r="AW237" s="465" t="str">
        <f t="shared" si="170"/>
        <v>43:44, 211:224</v>
      </c>
      <c r="AX237" s="465" t="str">
        <f t="shared" si="170"/>
        <v>43:44, 224:230</v>
      </c>
      <c r="AY237" s="465" t="str">
        <f t="shared" si="170"/>
        <v>43:44, 230:238</v>
      </c>
      <c r="AZ237" s="465" t="str">
        <f t="shared" si="170"/>
        <v>43:44, 238:246</v>
      </c>
      <c r="BA237" s="465" t="str">
        <f t="shared" si="170"/>
        <v>43:44, 246:263</v>
      </c>
      <c r="BB237" s="465" t="str">
        <f t="shared" si="170"/>
        <v>43:44, 263:276</v>
      </c>
      <c r="BC237" s="465" t="str">
        <f t="shared" si="170"/>
        <v>43:44, 276:282</v>
      </c>
      <c r="BD237" s="465" t="str">
        <f t="shared" si="170"/>
        <v>43:44, 282:290</v>
      </c>
      <c r="BE237" s="465" t="str">
        <f t="shared" si="170"/>
        <v>43:44, 290:298</v>
      </c>
      <c r="BF237" s="465" t="str">
        <f t="shared" si="170"/>
        <v>43:44, 298:315</v>
      </c>
      <c r="BG237" s="465" t="str">
        <f t="shared" si="170"/>
        <v>43:44, 315:328</v>
      </c>
      <c r="BH237" s="465" t="str">
        <f t="shared" si="170"/>
        <v>43:44, 328:334</v>
      </c>
      <c r="BI237" s="465" t="str">
        <f t="shared" si="170"/>
        <v>43:44, 334:342</v>
      </c>
      <c r="BJ237" s="465" t="str">
        <f t="shared" si="170"/>
        <v>43:44, 342:350</v>
      </c>
      <c r="BK237" s="465" t="str">
        <f t="shared" si="170"/>
        <v>43:44, 350:367</v>
      </c>
    </row>
    <row r="238" spans="1:64" ht="63" customHeight="1" outlineLevel="1">
      <c r="A238">
        <v>3</v>
      </c>
      <c r="B238" t="s">
        <v>1722</v>
      </c>
      <c r="C238" s="465" t="str">
        <f t="shared" si="167"/>
        <v>30:31, 38:54</v>
      </c>
      <c r="D238" s="465" t="str">
        <f t="shared" si="167"/>
        <v>30:31, 54:59</v>
      </c>
      <c r="E238" s="465" t="str">
        <f t="shared" si="167"/>
        <v>30:31, 67:74</v>
      </c>
      <c r="F238" s="465" t="str">
        <f t="shared" si="167"/>
        <v>30:31, 74:81</v>
      </c>
      <c r="G238" s="465" t="str">
        <f t="shared" si="167"/>
        <v>30:31, 81:89</v>
      </c>
      <c r="H238" s="465" t="str">
        <f t="shared" si="167"/>
        <v>30:31, 89:106</v>
      </c>
      <c r="I238" s="465" t="str">
        <f t="shared" si="167"/>
        <v>30:31, 38:56</v>
      </c>
      <c r="J238" s="465" t="str">
        <f t="shared" si="167"/>
        <v>30:31, 56:61</v>
      </c>
      <c r="K238" s="465" t="str">
        <f t="shared" si="167"/>
        <v>30:31, 69:76</v>
      </c>
      <c r="L238" s="465" t="str">
        <f t="shared" si="167"/>
        <v>30:31, 76:83</v>
      </c>
      <c r="M238" s="465" t="str">
        <f t="shared" si="167"/>
        <v>30:31, 83:91</v>
      </c>
      <c r="N238" s="465" t="str">
        <f t="shared" si="167"/>
        <v>30:31, 91:106</v>
      </c>
      <c r="O238" s="465" t="str">
        <f t="shared" si="167"/>
        <v>30:31, 38:59</v>
      </c>
      <c r="P238" s="465" t="str">
        <f t="shared" si="167"/>
        <v>30:31, 59:64</v>
      </c>
      <c r="Q238" s="465" t="str">
        <f t="shared" si="167"/>
        <v>30:31, 72:79</v>
      </c>
      <c r="R238" s="465" t="str">
        <f t="shared" si="168"/>
        <v>30:31, 79:86</v>
      </c>
      <c r="S238" s="465" t="str">
        <f t="shared" si="168"/>
        <v>30:31, 86:94</v>
      </c>
      <c r="T238" s="465" t="str">
        <f t="shared" si="168"/>
        <v>30:31, 94:106</v>
      </c>
      <c r="U238" s="465" t="str">
        <f t="shared" si="168"/>
        <v>30:31, 38:61</v>
      </c>
      <c r="V238" s="465" t="str">
        <f t="shared" si="168"/>
        <v>30:31, 61:66</v>
      </c>
      <c r="W238" s="465" t="str">
        <f t="shared" si="168"/>
        <v>30:31, 74:81</v>
      </c>
      <c r="X238" s="465" t="str">
        <f t="shared" si="168"/>
        <v>30:31, 81:88</v>
      </c>
      <c r="Y238" s="465" t="str">
        <f t="shared" si="168"/>
        <v>30:31, 88:96</v>
      </c>
      <c r="Z238" s="465" t="str">
        <f t="shared" si="168"/>
        <v>30:31, 96:106</v>
      </c>
      <c r="AA238" s="465" t="str">
        <f t="shared" si="168"/>
        <v>30:31, 38:63</v>
      </c>
      <c r="AB238" s="465" t="str">
        <f t="shared" si="168"/>
        <v>30:31, 63:68</v>
      </c>
      <c r="AC238" s="465" t="str">
        <f t="shared" si="168"/>
        <v>30:31, 76:83</v>
      </c>
      <c r="AD238" s="465" t="str">
        <f t="shared" si="168"/>
        <v>30:31, 83:90</v>
      </c>
      <c r="AE238" s="465" t="str">
        <f t="shared" si="168"/>
        <v>30:31, 90:98</v>
      </c>
      <c r="AF238" s="465" t="str">
        <f t="shared" si="168"/>
        <v>30:31, 98:106</v>
      </c>
      <c r="AG238" s="465" t="str">
        <f t="shared" si="168"/>
        <v>30:31, 38:54</v>
      </c>
      <c r="AH238" s="465" t="str">
        <f t="shared" si="168"/>
        <v>30:31, 54:59</v>
      </c>
      <c r="AI238" s="465" t="str">
        <f t="shared" si="168"/>
        <v>30:31, 67:74</v>
      </c>
      <c r="AJ238" s="465" t="str">
        <f t="shared" si="168"/>
        <v>30:31, 74:81</v>
      </c>
      <c r="AK238" s="465" t="str">
        <f t="shared" si="168"/>
        <v>30:31, 81:89</v>
      </c>
      <c r="AL238" s="465" t="str">
        <f t="shared" si="168"/>
        <v>30:31, 89:106</v>
      </c>
      <c r="AM238" s="465" t="str">
        <f t="shared" si="169"/>
        <v>30:31, 106:119</v>
      </c>
      <c r="AN238" s="465" t="str">
        <f t="shared" si="169"/>
        <v>30:31, 119:126</v>
      </c>
      <c r="AO238" s="465" t="str">
        <f t="shared" si="169"/>
        <v>30:31, 126:133</v>
      </c>
      <c r="AP238" s="465" t="str">
        <f t="shared" si="169"/>
        <v>30:31, 133:141</v>
      </c>
      <c r="AQ238" s="465" t="str">
        <f t="shared" si="169"/>
        <v>30:31, 141:159</v>
      </c>
      <c r="AR238" s="465" t="str">
        <f t="shared" si="170"/>
        <v>30:31, 159:171</v>
      </c>
      <c r="AS238" s="465" t="str">
        <f t="shared" si="170"/>
        <v>30:31, 171:178</v>
      </c>
      <c r="AT238" s="465" t="str">
        <f t="shared" si="170"/>
        <v>30:31, 178:186</v>
      </c>
      <c r="AU238" s="465" t="str">
        <f t="shared" si="170"/>
        <v>30:31, 186:194</v>
      </c>
      <c r="AV238" s="465" t="str">
        <f t="shared" si="170"/>
        <v>30:31, 194:211</v>
      </c>
      <c r="AW238" s="465" t="str">
        <f t="shared" si="170"/>
        <v>30:31, 211:224</v>
      </c>
      <c r="AX238" s="465" t="str">
        <f t="shared" si="170"/>
        <v>30:31, 224:230</v>
      </c>
      <c r="AY238" s="465" t="str">
        <f t="shared" si="170"/>
        <v>30:31, 230:238</v>
      </c>
      <c r="AZ238" s="465" t="str">
        <f t="shared" si="170"/>
        <v>30:31, 238:246</v>
      </c>
      <c r="BA238" s="465" t="str">
        <f t="shared" si="170"/>
        <v>30:31, 246:263</v>
      </c>
      <c r="BB238" s="465" t="str">
        <f t="shared" si="170"/>
        <v>30:31, 263:276</v>
      </c>
      <c r="BC238" s="465" t="str">
        <f t="shared" si="170"/>
        <v>30:31, 276:282</v>
      </c>
      <c r="BD238" s="465" t="str">
        <f t="shared" si="170"/>
        <v>30:31, 282:290</v>
      </c>
      <c r="BE238" s="465" t="str">
        <f t="shared" si="170"/>
        <v>30:31, 290:298</v>
      </c>
      <c r="BF238" s="465" t="str">
        <f t="shared" si="170"/>
        <v>30:31, 298:315</v>
      </c>
      <c r="BG238" s="465" t="str">
        <f t="shared" si="170"/>
        <v>30:31, 315:328</v>
      </c>
      <c r="BH238" s="465" t="str">
        <f t="shared" si="170"/>
        <v>30:31, 328:334</v>
      </c>
      <c r="BI238" s="465" t="str">
        <f t="shared" si="170"/>
        <v>30:31, 334:342</v>
      </c>
      <c r="BJ238" s="465" t="str">
        <f t="shared" si="170"/>
        <v>30:31, 342:350</v>
      </c>
      <c r="BK238" s="465" t="str">
        <f t="shared" si="170"/>
        <v>30:31, 350:367</v>
      </c>
    </row>
    <row r="239" spans="1:64" ht="63" customHeight="1" outlineLevel="1">
      <c r="A239">
        <v>4</v>
      </c>
      <c r="B239" t="s">
        <v>1723</v>
      </c>
      <c r="C239" s="465" t="str">
        <f t="shared" si="167"/>
        <v>34:35, 38:54</v>
      </c>
      <c r="D239" s="465" t="str">
        <f t="shared" si="167"/>
        <v>34:35, 54:59</v>
      </c>
      <c r="E239" s="465" t="str">
        <f t="shared" si="167"/>
        <v>34:35, 67:74</v>
      </c>
      <c r="F239" s="465" t="str">
        <f t="shared" si="167"/>
        <v>34:35, 74:81</v>
      </c>
      <c r="G239" s="465" t="str">
        <f t="shared" si="167"/>
        <v>34:35, 81:89</v>
      </c>
      <c r="H239" s="465" t="str">
        <f t="shared" si="167"/>
        <v>34:35, 89:106</v>
      </c>
      <c r="I239" s="465" t="str">
        <f t="shared" si="167"/>
        <v>34:35, 38:56</v>
      </c>
      <c r="J239" s="465" t="str">
        <f t="shared" si="167"/>
        <v>34:35, 56:61</v>
      </c>
      <c r="K239" s="465" t="str">
        <f t="shared" si="167"/>
        <v>34:35, 69:76</v>
      </c>
      <c r="L239" s="465" t="str">
        <f t="shared" si="167"/>
        <v>34:35, 76:83</v>
      </c>
      <c r="M239" s="465" t="str">
        <f t="shared" si="167"/>
        <v>34:35, 83:91</v>
      </c>
      <c r="N239" s="465" t="str">
        <f t="shared" si="167"/>
        <v>34:35, 91:106</v>
      </c>
      <c r="O239" s="465" t="str">
        <f t="shared" si="167"/>
        <v>34:35, 38:59</v>
      </c>
      <c r="P239" s="465" t="str">
        <f t="shared" si="167"/>
        <v>34:35, 59:64</v>
      </c>
      <c r="Q239" s="465" t="str">
        <f t="shared" si="167"/>
        <v>34:35, 72:79</v>
      </c>
      <c r="R239" s="465" t="str">
        <f t="shared" si="168"/>
        <v>34:35, 79:86</v>
      </c>
      <c r="S239" s="465" t="str">
        <f t="shared" si="168"/>
        <v>34:35, 86:94</v>
      </c>
      <c r="T239" s="465" t="str">
        <f t="shared" si="168"/>
        <v>34:35, 94:106</v>
      </c>
      <c r="U239" s="465" t="str">
        <f t="shared" si="168"/>
        <v>34:35, 38:61</v>
      </c>
      <c r="V239" s="465" t="str">
        <f t="shared" si="168"/>
        <v>34:35, 61:66</v>
      </c>
      <c r="W239" s="465" t="str">
        <f t="shared" si="168"/>
        <v>34:35, 74:81</v>
      </c>
      <c r="X239" s="465" t="str">
        <f t="shared" si="168"/>
        <v>34:35, 81:88</v>
      </c>
      <c r="Y239" s="465" t="str">
        <f t="shared" si="168"/>
        <v>34:35, 88:96</v>
      </c>
      <c r="Z239" s="465" t="str">
        <f t="shared" si="168"/>
        <v>34:35, 96:106</v>
      </c>
      <c r="AA239" s="465" t="str">
        <f t="shared" si="168"/>
        <v>34:35, 38:63</v>
      </c>
      <c r="AB239" s="465" t="str">
        <f t="shared" si="168"/>
        <v>34:35, 63:68</v>
      </c>
      <c r="AC239" s="465" t="str">
        <f t="shared" si="168"/>
        <v>34:35, 76:83</v>
      </c>
      <c r="AD239" s="465" t="str">
        <f t="shared" si="168"/>
        <v>34:35, 83:90</v>
      </c>
      <c r="AE239" s="465" t="str">
        <f t="shared" si="168"/>
        <v>34:35, 90:98</v>
      </c>
      <c r="AF239" s="465" t="str">
        <f t="shared" si="168"/>
        <v>34:35, 98:106</v>
      </c>
      <c r="AG239" s="465" t="str">
        <f t="shared" si="168"/>
        <v>34:35, 38:54</v>
      </c>
      <c r="AH239" s="465" t="str">
        <f t="shared" si="168"/>
        <v>34:35, 54:59</v>
      </c>
      <c r="AI239" s="465" t="str">
        <f t="shared" si="168"/>
        <v>34:35, 67:74</v>
      </c>
      <c r="AJ239" s="465" t="str">
        <f t="shared" si="168"/>
        <v>34:35, 74:81</v>
      </c>
      <c r="AK239" s="465" t="str">
        <f t="shared" si="168"/>
        <v>34:35, 81:89</v>
      </c>
      <c r="AL239" s="465" t="str">
        <f t="shared" si="168"/>
        <v>34:35, 89:106</v>
      </c>
      <c r="AM239" s="465" t="str">
        <f t="shared" si="169"/>
        <v>34:35, 106:119</v>
      </c>
      <c r="AN239" s="465" t="str">
        <f t="shared" si="169"/>
        <v>34:35, 119:126</v>
      </c>
      <c r="AO239" s="465" t="str">
        <f t="shared" si="169"/>
        <v>34:35, 126:133</v>
      </c>
      <c r="AP239" s="465" t="str">
        <f t="shared" si="169"/>
        <v>34:35, 133:141</v>
      </c>
      <c r="AQ239" s="465" t="str">
        <f t="shared" si="169"/>
        <v>34:35, 141:159</v>
      </c>
      <c r="AR239" s="465" t="str">
        <f t="shared" si="170"/>
        <v>34:35, 159:171</v>
      </c>
      <c r="AS239" s="465" t="str">
        <f t="shared" si="170"/>
        <v>34:35, 171:178</v>
      </c>
      <c r="AT239" s="465" t="str">
        <f t="shared" si="170"/>
        <v>34:35, 178:186</v>
      </c>
      <c r="AU239" s="465" t="str">
        <f t="shared" si="170"/>
        <v>34:35, 186:194</v>
      </c>
      <c r="AV239" s="465" t="str">
        <f t="shared" si="170"/>
        <v>34:35, 194:211</v>
      </c>
      <c r="AW239" s="465" t="str">
        <f t="shared" si="170"/>
        <v>34:35, 211:224</v>
      </c>
      <c r="AX239" s="465" t="str">
        <f t="shared" si="170"/>
        <v>34:35, 224:230</v>
      </c>
      <c r="AY239" s="465" t="str">
        <f t="shared" si="170"/>
        <v>34:35, 230:238</v>
      </c>
      <c r="AZ239" s="465" t="str">
        <f t="shared" si="170"/>
        <v>34:35, 238:246</v>
      </c>
      <c r="BA239" s="465" t="str">
        <f t="shared" si="170"/>
        <v>34:35, 246:263</v>
      </c>
      <c r="BB239" s="465" t="str">
        <f t="shared" si="170"/>
        <v>34:35, 263:276</v>
      </c>
      <c r="BC239" s="465" t="str">
        <f t="shared" si="170"/>
        <v>34:35, 276:282</v>
      </c>
      <c r="BD239" s="465" t="str">
        <f t="shared" si="170"/>
        <v>34:35, 282:290</v>
      </c>
      <c r="BE239" s="465" t="str">
        <f t="shared" si="170"/>
        <v>34:35, 290:298</v>
      </c>
      <c r="BF239" s="465" t="str">
        <f t="shared" si="170"/>
        <v>34:35, 298:315</v>
      </c>
      <c r="BG239" s="465" t="str">
        <f t="shared" si="170"/>
        <v>34:35, 315:328</v>
      </c>
      <c r="BH239" s="465" t="str">
        <f t="shared" si="170"/>
        <v>34:35, 328:334</v>
      </c>
      <c r="BI239" s="465" t="str">
        <f t="shared" si="170"/>
        <v>34:35, 334:342</v>
      </c>
      <c r="BJ239" s="465" t="str">
        <f t="shared" si="170"/>
        <v>34:35, 342:350</v>
      </c>
      <c r="BK239" s="465" t="str">
        <f t="shared" si="170"/>
        <v>34:35, 350:367</v>
      </c>
    </row>
    <row r="240" spans="1:64" outlineLevel="1">
      <c r="B240" t="s">
        <v>1133</v>
      </c>
    </row>
    <row r="241" spans="1:67" outlineLevel="1">
      <c r="A241">
        <v>0</v>
      </c>
      <c r="C241" s="173">
        <v>0</v>
      </c>
      <c r="D241" s="173">
        <v>0</v>
      </c>
      <c r="E241" s="173">
        <v>0</v>
      </c>
      <c r="F241" s="173">
        <v>0</v>
      </c>
      <c r="G241" s="173">
        <v>0</v>
      </c>
      <c r="H241" s="173">
        <v>0</v>
      </c>
      <c r="I241" s="167">
        <f t="shared" ref="I241:R244" si="171">C241</f>
        <v>0</v>
      </c>
      <c r="J241" s="167">
        <f t="shared" si="171"/>
        <v>0</v>
      </c>
      <c r="K241" s="167">
        <f t="shared" si="171"/>
        <v>0</v>
      </c>
      <c r="L241" s="167">
        <f t="shared" si="171"/>
        <v>0</v>
      </c>
      <c r="M241" s="167">
        <f t="shared" si="171"/>
        <v>0</v>
      </c>
      <c r="N241" s="167">
        <f t="shared" si="171"/>
        <v>0</v>
      </c>
      <c r="O241" s="167">
        <f t="shared" si="171"/>
        <v>0</v>
      </c>
      <c r="P241" s="167">
        <f t="shared" si="171"/>
        <v>0</v>
      </c>
      <c r="Q241" s="167">
        <f t="shared" si="171"/>
        <v>0</v>
      </c>
      <c r="R241" s="167">
        <f t="shared" si="171"/>
        <v>0</v>
      </c>
      <c r="S241" s="167">
        <f t="shared" ref="S241:AB244" si="172">M241</f>
        <v>0</v>
      </c>
      <c r="T241" s="167">
        <f t="shared" si="172"/>
        <v>0</v>
      </c>
      <c r="U241" s="167">
        <f t="shared" si="172"/>
        <v>0</v>
      </c>
      <c r="V241" s="167">
        <f t="shared" si="172"/>
        <v>0</v>
      </c>
      <c r="W241" s="167">
        <f t="shared" si="172"/>
        <v>0</v>
      </c>
      <c r="X241" s="167">
        <f t="shared" si="172"/>
        <v>0</v>
      </c>
      <c r="Y241" s="167">
        <f t="shared" si="172"/>
        <v>0</v>
      </c>
      <c r="Z241" s="167">
        <f t="shared" si="172"/>
        <v>0</v>
      </c>
      <c r="AA241" s="167">
        <f t="shared" si="172"/>
        <v>0</v>
      </c>
      <c r="AB241" s="167">
        <f t="shared" si="172"/>
        <v>0</v>
      </c>
      <c r="AC241" s="167">
        <f t="shared" ref="AC241:AL244" si="173">W241</f>
        <v>0</v>
      </c>
      <c r="AD241" s="167">
        <f t="shared" si="173"/>
        <v>0</v>
      </c>
      <c r="AE241" s="167">
        <f t="shared" si="173"/>
        <v>0</v>
      </c>
      <c r="AF241" s="167">
        <f t="shared" si="173"/>
        <v>0</v>
      </c>
      <c r="AG241" s="167">
        <f t="shared" si="173"/>
        <v>0</v>
      </c>
      <c r="AH241" s="167">
        <f t="shared" si="173"/>
        <v>0</v>
      </c>
      <c r="AI241" s="167">
        <f t="shared" si="173"/>
        <v>0</v>
      </c>
      <c r="AJ241" s="167">
        <f t="shared" si="173"/>
        <v>0</v>
      </c>
      <c r="AK241" s="167">
        <f t="shared" si="173"/>
        <v>0</v>
      </c>
      <c r="AL241" s="167">
        <f t="shared" si="173"/>
        <v>0</v>
      </c>
      <c r="AM241" s="167">
        <f t="shared" ref="AM241:AO244" si="174">AG241</f>
        <v>0</v>
      </c>
      <c r="AN241" s="167">
        <f t="shared" si="174"/>
        <v>0</v>
      </c>
      <c r="AO241" s="167">
        <f t="shared" si="174"/>
        <v>0</v>
      </c>
      <c r="AP241" s="167">
        <f>AH241</f>
        <v>0</v>
      </c>
      <c r="AQ241" s="167">
        <f t="shared" ref="AQ241:AR244" si="175">AJ241</f>
        <v>0</v>
      </c>
      <c r="AR241" s="167">
        <f t="shared" si="175"/>
        <v>0</v>
      </c>
      <c r="AS241" s="167">
        <f t="shared" ref="AS241:AT244" si="176">AM241</f>
        <v>0</v>
      </c>
      <c r="AT241" s="167">
        <f t="shared" si="176"/>
        <v>0</v>
      </c>
      <c r="AU241" s="167">
        <f>AM241</f>
        <v>0</v>
      </c>
      <c r="AV241" s="167">
        <f t="shared" ref="AV241:AY244" si="177">AP241</f>
        <v>0</v>
      </c>
      <c r="AW241" s="167">
        <f t="shared" si="177"/>
        <v>0</v>
      </c>
      <c r="AX241" s="167">
        <f t="shared" si="177"/>
        <v>0</v>
      </c>
      <c r="AY241" s="167">
        <f t="shared" si="177"/>
        <v>0</v>
      </c>
      <c r="AZ241" s="167">
        <f>AR241</f>
        <v>0</v>
      </c>
      <c r="BA241" s="167">
        <f t="shared" ref="BA241:BD244" si="178">AU241</f>
        <v>0</v>
      </c>
      <c r="BB241" s="167">
        <f t="shared" si="178"/>
        <v>0</v>
      </c>
      <c r="BC241" s="167">
        <f t="shared" si="178"/>
        <v>0</v>
      </c>
      <c r="BD241" s="167">
        <f t="shared" si="178"/>
        <v>0</v>
      </c>
      <c r="BE241" s="167">
        <f>AW241</f>
        <v>0</v>
      </c>
      <c r="BF241" s="167">
        <f t="shared" ref="BF241:BI244" si="179">AZ241</f>
        <v>0</v>
      </c>
      <c r="BG241" s="167">
        <f t="shared" si="179"/>
        <v>0</v>
      </c>
      <c r="BH241" s="167">
        <f t="shared" si="179"/>
        <v>0</v>
      </c>
      <c r="BI241" s="167">
        <f t="shared" si="179"/>
        <v>0</v>
      </c>
      <c r="BJ241" s="167">
        <f>BB241</f>
        <v>0</v>
      </c>
      <c r="BK241" s="167">
        <f>BE241</f>
        <v>0</v>
      </c>
    </row>
    <row r="242" spans="1:67" outlineLevel="1">
      <c r="A242">
        <v>1</v>
      </c>
      <c r="C242" s="173">
        <v>-1</v>
      </c>
      <c r="D242" s="173">
        <v>0.5</v>
      </c>
      <c r="E242" s="173">
        <v>0.5</v>
      </c>
      <c r="F242" s="173">
        <v>0.5</v>
      </c>
      <c r="G242" s="173">
        <v>0.5</v>
      </c>
      <c r="H242" s="173">
        <v>0.5</v>
      </c>
      <c r="I242" s="167">
        <f t="shared" si="171"/>
        <v>-1</v>
      </c>
      <c r="J242" s="167">
        <f t="shared" si="171"/>
        <v>0.5</v>
      </c>
      <c r="K242" s="167">
        <f t="shared" si="171"/>
        <v>0.5</v>
      </c>
      <c r="L242" s="167">
        <f t="shared" si="171"/>
        <v>0.5</v>
      </c>
      <c r="M242" s="167">
        <f t="shared" si="171"/>
        <v>0.5</v>
      </c>
      <c r="N242" s="167">
        <f t="shared" si="171"/>
        <v>0.5</v>
      </c>
      <c r="O242" s="167">
        <f t="shared" si="171"/>
        <v>-1</v>
      </c>
      <c r="P242" s="167">
        <f t="shared" si="171"/>
        <v>0.5</v>
      </c>
      <c r="Q242" s="167">
        <f t="shared" si="171"/>
        <v>0.5</v>
      </c>
      <c r="R242" s="167">
        <f t="shared" si="171"/>
        <v>0.5</v>
      </c>
      <c r="S242" s="167">
        <f t="shared" si="172"/>
        <v>0.5</v>
      </c>
      <c r="T242" s="167">
        <f t="shared" si="172"/>
        <v>0.5</v>
      </c>
      <c r="U242" s="167">
        <f t="shared" si="172"/>
        <v>-1</v>
      </c>
      <c r="V242" s="167">
        <f t="shared" si="172"/>
        <v>0.5</v>
      </c>
      <c r="W242" s="167">
        <f t="shared" si="172"/>
        <v>0.5</v>
      </c>
      <c r="X242" s="167">
        <f t="shared" si="172"/>
        <v>0.5</v>
      </c>
      <c r="Y242" s="167">
        <f t="shared" si="172"/>
        <v>0.5</v>
      </c>
      <c r="Z242" s="167">
        <f t="shared" si="172"/>
        <v>0.5</v>
      </c>
      <c r="AA242" s="167">
        <f t="shared" si="172"/>
        <v>-1</v>
      </c>
      <c r="AB242" s="167">
        <f t="shared" si="172"/>
        <v>0.5</v>
      </c>
      <c r="AC242" s="167">
        <f t="shared" si="173"/>
        <v>0.5</v>
      </c>
      <c r="AD242" s="167">
        <f t="shared" si="173"/>
        <v>0.5</v>
      </c>
      <c r="AE242" s="167">
        <f t="shared" si="173"/>
        <v>0.5</v>
      </c>
      <c r="AF242" s="167">
        <f t="shared" si="173"/>
        <v>0.5</v>
      </c>
      <c r="AG242" s="167">
        <f t="shared" si="173"/>
        <v>-1</v>
      </c>
      <c r="AH242" s="167">
        <f t="shared" si="173"/>
        <v>0.5</v>
      </c>
      <c r="AI242" s="167">
        <f t="shared" si="173"/>
        <v>0.5</v>
      </c>
      <c r="AJ242" s="167">
        <f t="shared" si="173"/>
        <v>0.5</v>
      </c>
      <c r="AK242" s="167">
        <f t="shared" si="173"/>
        <v>0.5</v>
      </c>
      <c r="AL242" s="167">
        <f t="shared" si="173"/>
        <v>0.5</v>
      </c>
      <c r="AM242" s="167">
        <f t="shared" si="174"/>
        <v>-1</v>
      </c>
      <c r="AN242" s="167">
        <f t="shared" si="174"/>
        <v>0.5</v>
      </c>
      <c r="AO242" s="167">
        <f t="shared" si="174"/>
        <v>0.5</v>
      </c>
      <c r="AP242" s="167">
        <f>AH242</f>
        <v>0.5</v>
      </c>
      <c r="AQ242" s="167">
        <f t="shared" si="175"/>
        <v>0.5</v>
      </c>
      <c r="AR242" s="167">
        <f t="shared" si="175"/>
        <v>0.5</v>
      </c>
      <c r="AS242" s="167">
        <f t="shared" si="176"/>
        <v>-1</v>
      </c>
      <c r="AT242" s="167">
        <f t="shared" si="176"/>
        <v>0.5</v>
      </c>
      <c r="AU242" s="167">
        <f>AM242</f>
        <v>-1</v>
      </c>
      <c r="AV242" s="167">
        <f t="shared" si="177"/>
        <v>0.5</v>
      </c>
      <c r="AW242" s="167">
        <f t="shared" si="177"/>
        <v>0.5</v>
      </c>
      <c r="AX242" s="167">
        <f t="shared" si="177"/>
        <v>0.5</v>
      </c>
      <c r="AY242" s="167">
        <f t="shared" si="177"/>
        <v>-1</v>
      </c>
      <c r="AZ242" s="167">
        <f>AR242</f>
        <v>0.5</v>
      </c>
      <c r="BA242" s="167">
        <f t="shared" si="178"/>
        <v>-1</v>
      </c>
      <c r="BB242" s="167">
        <f t="shared" si="178"/>
        <v>0.5</v>
      </c>
      <c r="BC242" s="167">
        <f t="shared" si="178"/>
        <v>0.5</v>
      </c>
      <c r="BD242" s="167">
        <f t="shared" si="178"/>
        <v>0.5</v>
      </c>
      <c r="BE242" s="167">
        <f>AW242</f>
        <v>0.5</v>
      </c>
      <c r="BF242" s="167">
        <f t="shared" si="179"/>
        <v>0.5</v>
      </c>
      <c r="BG242" s="167">
        <f t="shared" si="179"/>
        <v>-1</v>
      </c>
      <c r="BH242" s="167">
        <f t="shared" si="179"/>
        <v>0.5</v>
      </c>
      <c r="BI242" s="167">
        <f t="shared" si="179"/>
        <v>0.5</v>
      </c>
      <c r="BJ242" s="167">
        <f>BB242</f>
        <v>0.5</v>
      </c>
      <c r="BK242" s="167">
        <f>BE242</f>
        <v>0.5</v>
      </c>
    </row>
    <row r="243" spans="1:67" outlineLevel="1">
      <c r="A243">
        <v>2</v>
      </c>
      <c r="C243" s="173">
        <v>-0.5</v>
      </c>
      <c r="D243" s="173">
        <v>1</v>
      </c>
      <c r="E243" s="173">
        <v>1</v>
      </c>
      <c r="F243" s="173">
        <v>1</v>
      </c>
      <c r="G243" s="173">
        <v>1</v>
      </c>
      <c r="H243" s="173">
        <v>1</v>
      </c>
      <c r="I243" s="167">
        <f t="shared" si="171"/>
        <v>-0.5</v>
      </c>
      <c r="J243" s="167">
        <f t="shared" si="171"/>
        <v>1</v>
      </c>
      <c r="K243" s="167">
        <f t="shared" si="171"/>
        <v>1</v>
      </c>
      <c r="L243" s="167">
        <f t="shared" si="171"/>
        <v>1</v>
      </c>
      <c r="M243" s="167">
        <f t="shared" si="171"/>
        <v>1</v>
      </c>
      <c r="N243" s="167">
        <f t="shared" si="171"/>
        <v>1</v>
      </c>
      <c r="O243" s="167">
        <f t="shared" si="171"/>
        <v>-0.5</v>
      </c>
      <c r="P243" s="167">
        <f t="shared" si="171"/>
        <v>1</v>
      </c>
      <c r="Q243" s="167">
        <f t="shared" si="171"/>
        <v>1</v>
      </c>
      <c r="R243" s="167">
        <f t="shared" si="171"/>
        <v>1</v>
      </c>
      <c r="S243" s="167">
        <f t="shared" si="172"/>
        <v>1</v>
      </c>
      <c r="T243" s="167">
        <f t="shared" si="172"/>
        <v>1</v>
      </c>
      <c r="U243" s="167">
        <f t="shared" si="172"/>
        <v>-0.5</v>
      </c>
      <c r="V243" s="167">
        <f t="shared" si="172"/>
        <v>1</v>
      </c>
      <c r="W243" s="167">
        <f t="shared" si="172"/>
        <v>1</v>
      </c>
      <c r="X243" s="167">
        <f t="shared" si="172"/>
        <v>1</v>
      </c>
      <c r="Y243" s="167">
        <f t="shared" si="172"/>
        <v>1</v>
      </c>
      <c r="Z243" s="167">
        <f t="shared" si="172"/>
        <v>1</v>
      </c>
      <c r="AA243" s="167">
        <f t="shared" si="172"/>
        <v>-0.5</v>
      </c>
      <c r="AB243" s="167">
        <f t="shared" si="172"/>
        <v>1</v>
      </c>
      <c r="AC243" s="167">
        <f t="shared" si="173"/>
        <v>1</v>
      </c>
      <c r="AD243" s="167">
        <f t="shared" si="173"/>
        <v>1</v>
      </c>
      <c r="AE243" s="167">
        <f t="shared" si="173"/>
        <v>1</v>
      </c>
      <c r="AF243" s="167">
        <f t="shared" si="173"/>
        <v>1</v>
      </c>
      <c r="AG243" s="167">
        <f t="shared" si="173"/>
        <v>-0.5</v>
      </c>
      <c r="AH243" s="167">
        <f t="shared" si="173"/>
        <v>1</v>
      </c>
      <c r="AI243" s="167">
        <f t="shared" si="173"/>
        <v>1</v>
      </c>
      <c r="AJ243" s="167">
        <f t="shared" si="173"/>
        <v>1</v>
      </c>
      <c r="AK243" s="167">
        <f t="shared" si="173"/>
        <v>1</v>
      </c>
      <c r="AL243" s="167">
        <f t="shared" si="173"/>
        <v>1</v>
      </c>
      <c r="AM243" s="167">
        <f t="shared" si="174"/>
        <v>-0.5</v>
      </c>
      <c r="AN243" s="167">
        <f t="shared" si="174"/>
        <v>1</v>
      </c>
      <c r="AO243" s="167">
        <f t="shared" si="174"/>
        <v>1</v>
      </c>
      <c r="AP243" s="167">
        <f>AH243</f>
        <v>1</v>
      </c>
      <c r="AQ243" s="167">
        <f t="shared" si="175"/>
        <v>1</v>
      </c>
      <c r="AR243" s="167">
        <f t="shared" si="175"/>
        <v>1</v>
      </c>
      <c r="AS243" s="167">
        <f t="shared" si="176"/>
        <v>-0.5</v>
      </c>
      <c r="AT243" s="167">
        <f t="shared" si="176"/>
        <v>1</v>
      </c>
      <c r="AU243" s="167">
        <f>AM243</f>
        <v>-0.5</v>
      </c>
      <c r="AV243" s="167">
        <f t="shared" si="177"/>
        <v>1</v>
      </c>
      <c r="AW243" s="167">
        <f t="shared" si="177"/>
        <v>1</v>
      </c>
      <c r="AX243" s="167">
        <f t="shared" si="177"/>
        <v>1</v>
      </c>
      <c r="AY243" s="167">
        <f t="shared" si="177"/>
        <v>-0.5</v>
      </c>
      <c r="AZ243" s="167">
        <f>AR243</f>
        <v>1</v>
      </c>
      <c r="BA243" s="167">
        <f t="shared" si="178"/>
        <v>-0.5</v>
      </c>
      <c r="BB243" s="167">
        <f t="shared" si="178"/>
        <v>1</v>
      </c>
      <c r="BC243" s="167">
        <f t="shared" si="178"/>
        <v>1</v>
      </c>
      <c r="BD243" s="167">
        <f t="shared" si="178"/>
        <v>1</v>
      </c>
      <c r="BE243" s="167">
        <f>AW243</f>
        <v>1</v>
      </c>
      <c r="BF243" s="167">
        <f t="shared" si="179"/>
        <v>1</v>
      </c>
      <c r="BG243" s="167">
        <f t="shared" si="179"/>
        <v>-0.5</v>
      </c>
      <c r="BH243" s="167">
        <f t="shared" si="179"/>
        <v>1</v>
      </c>
      <c r="BI243" s="167">
        <f t="shared" si="179"/>
        <v>1</v>
      </c>
      <c r="BJ243" s="167">
        <f>BB243</f>
        <v>1</v>
      </c>
      <c r="BK243" s="167">
        <f>BE243</f>
        <v>1</v>
      </c>
    </row>
    <row r="244" spans="1:67" outlineLevel="1">
      <c r="A244">
        <v>3</v>
      </c>
      <c r="C244" s="173">
        <v>0</v>
      </c>
      <c r="D244" s="173">
        <v>1.5</v>
      </c>
      <c r="E244" s="173">
        <v>1.5</v>
      </c>
      <c r="F244" s="173">
        <v>1.5</v>
      </c>
      <c r="G244" s="173">
        <v>1.5</v>
      </c>
      <c r="H244" s="173">
        <v>1.5</v>
      </c>
      <c r="I244" s="167">
        <f t="shared" si="171"/>
        <v>0</v>
      </c>
      <c r="J244" s="167">
        <f t="shared" si="171"/>
        <v>1.5</v>
      </c>
      <c r="K244" s="167">
        <f t="shared" si="171"/>
        <v>1.5</v>
      </c>
      <c r="L244" s="167">
        <f t="shared" si="171"/>
        <v>1.5</v>
      </c>
      <c r="M244" s="167">
        <f t="shared" si="171"/>
        <v>1.5</v>
      </c>
      <c r="N244" s="167">
        <f t="shared" si="171"/>
        <v>1.5</v>
      </c>
      <c r="O244" s="167">
        <f t="shared" si="171"/>
        <v>0</v>
      </c>
      <c r="P244" s="167">
        <f t="shared" si="171"/>
        <v>1.5</v>
      </c>
      <c r="Q244" s="167">
        <f t="shared" si="171"/>
        <v>1.5</v>
      </c>
      <c r="R244" s="167">
        <f t="shared" si="171"/>
        <v>1.5</v>
      </c>
      <c r="S244" s="167">
        <f t="shared" si="172"/>
        <v>1.5</v>
      </c>
      <c r="T244" s="167">
        <f t="shared" si="172"/>
        <v>1.5</v>
      </c>
      <c r="U244" s="167">
        <f t="shared" si="172"/>
        <v>0</v>
      </c>
      <c r="V244" s="167">
        <f t="shared" si="172"/>
        <v>1.5</v>
      </c>
      <c r="W244" s="167">
        <f t="shared" si="172"/>
        <v>1.5</v>
      </c>
      <c r="X244" s="167">
        <f t="shared" si="172"/>
        <v>1.5</v>
      </c>
      <c r="Y244" s="167">
        <f t="shared" si="172"/>
        <v>1.5</v>
      </c>
      <c r="Z244" s="167">
        <f t="shared" si="172"/>
        <v>1.5</v>
      </c>
      <c r="AA244" s="167">
        <f t="shared" si="172"/>
        <v>0</v>
      </c>
      <c r="AB244" s="167">
        <f t="shared" si="172"/>
        <v>1.5</v>
      </c>
      <c r="AC244" s="167">
        <f t="shared" si="173"/>
        <v>1.5</v>
      </c>
      <c r="AD244" s="167">
        <f t="shared" si="173"/>
        <v>1.5</v>
      </c>
      <c r="AE244" s="167">
        <f t="shared" si="173"/>
        <v>1.5</v>
      </c>
      <c r="AF244" s="167">
        <f t="shared" si="173"/>
        <v>1.5</v>
      </c>
      <c r="AG244" s="167">
        <f t="shared" si="173"/>
        <v>0</v>
      </c>
      <c r="AH244" s="167">
        <f t="shared" si="173"/>
        <v>1.5</v>
      </c>
      <c r="AI244" s="167">
        <f t="shared" si="173"/>
        <v>1.5</v>
      </c>
      <c r="AJ244" s="167">
        <f t="shared" si="173"/>
        <v>1.5</v>
      </c>
      <c r="AK244" s="167">
        <f t="shared" si="173"/>
        <v>1.5</v>
      </c>
      <c r="AL244" s="167">
        <f t="shared" si="173"/>
        <v>1.5</v>
      </c>
      <c r="AM244" s="167">
        <f t="shared" si="174"/>
        <v>0</v>
      </c>
      <c r="AN244" s="167">
        <f t="shared" si="174"/>
        <v>1.5</v>
      </c>
      <c r="AO244" s="167">
        <f t="shared" si="174"/>
        <v>1.5</v>
      </c>
      <c r="AP244" s="167">
        <f>AH244</f>
        <v>1.5</v>
      </c>
      <c r="AQ244" s="167">
        <f t="shared" si="175"/>
        <v>1.5</v>
      </c>
      <c r="AR244" s="167">
        <f t="shared" si="175"/>
        <v>1.5</v>
      </c>
      <c r="AS244" s="167">
        <f t="shared" si="176"/>
        <v>0</v>
      </c>
      <c r="AT244" s="167">
        <f t="shared" si="176"/>
        <v>1.5</v>
      </c>
      <c r="AU244" s="167">
        <f>AM244</f>
        <v>0</v>
      </c>
      <c r="AV244" s="167">
        <f t="shared" si="177"/>
        <v>1.5</v>
      </c>
      <c r="AW244" s="167">
        <f t="shared" si="177"/>
        <v>1.5</v>
      </c>
      <c r="AX244" s="167">
        <f t="shared" si="177"/>
        <v>1.5</v>
      </c>
      <c r="AY244" s="167">
        <f t="shared" si="177"/>
        <v>0</v>
      </c>
      <c r="AZ244" s="167">
        <f>AR244</f>
        <v>1.5</v>
      </c>
      <c r="BA244" s="167">
        <f t="shared" si="178"/>
        <v>0</v>
      </c>
      <c r="BB244" s="167">
        <f t="shared" si="178"/>
        <v>1.5</v>
      </c>
      <c r="BC244" s="167">
        <f t="shared" si="178"/>
        <v>1.5</v>
      </c>
      <c r="BD244" s="167">
        <f t="shared" si="178"/>
        <v>1.5</v>
      </c>
      <c r="BE244" s="167">
        <f>AW244</f>
        <v>1.5</v>
      </c>
      <c r="BF244" s="167">
        <f t="shared" si="179"/>
        <v>1.5</v>
      </c>
      <c r="BG244" s="167">
        <f t="shared" si="179"/>
        <v>0</v>
      </c>
      <c r="BH244" s="167">
        <f t="shared" si="179"/>
        <v>1.5</v>
      </c>
      <c r="BI244" s="167">
        <f t="shared" si="179"/>
        <v>1.5</v>
      </c>
      <c r="BJ244" s="167">
        <f>BB244</f>
        <v>1.5</v>
      </c>
      <c r="BK244" s="167">
        <f>BE244</f>
        <v>1.5</v>
      </c>
    </row>
    <row r="245" spans="1:67" outlineLevel="1">
      <c r="A245">
        <v>4</v>
      </c>
      <c r="C245" s="173">
        <v>0.5</v>
      </c>
      <c r="D245" s="167"/>
      <c r="E245" s="167"/>
      <c r="F245" s="167"/>
      <c r="G245" s="167"/>
      <c r="H245" s="167"/>
      <c r="I245" s="167">
        <f>C245</f>
        <v>0.5</v>
      </c>
      <c r="J245" s="167"/>
      <c r="K245" s="167"/>
      <c r="L245" s="167"/>
      <c r="M245" s="167"/>
      <c r="N245" s="167"/>
      <c r="O245" s="167"/>
      <c r="P245" s="167"/>
      <c r="Q245" s="167"/>
      <c r="R245" s="167"/>
      <c r="S245" s="167"/>
      <c r="T245" s="167"/>
      <c r="U245" s="167">
        <f>O245</f>
        <v>0</v>
      </c>
      <c r="V245" s="167"/>
      <c r="W245" s="167"/>
      <c r="X245" s="167"/>
      <c r="Y245" s="167"/>
      <c r="Z245" s="167"/>
      <c r="AA245" s="167">
        <f>U245</f>
        <v>0</v>
      </c>
      <c r="AB245" s="167"/>
      <c r="AC245" s="167"/>
      <c r="AD245" s="167"/>
      <c r="AE245" s="167"/>
      <c r="AF245" s="167"/>
      <c r="AG245" s="167">
        <f>AA245</f>
        <v>0</v>
      </c>
      <c r="AH245" s="167"/>
      <c r="AI245" s="167"/>
      <c r="AJ245" s="167"/>
      <c r="AK245" s="167"/>
      <c r="AL245" s="167"/>
      <c r="AM245" s="167"/>
      <c r="AN245" s="167"/>
      <c r="AO245" s="167"/>
      <c r="AP245" s="167"/>
      <c r="AQ245" s="167"/>
      <c r="AR245" s="167"/>
      <c r="AS245" s="167"/>
      <c r="AT245" s="167"/>
      <c r="AU245" s="167"/>
      <c r="AV245" s="167"/>
      <c r="AW245" s="167"/>
      <c r="AX245" s="167"/>
      <c r="AY245" s="167"/>
      <c r="AZ245" s="167"/>
      <c r="BA245" s="167"/>
      <c r="BB245" s="167"/>
      <c r="BC245" s="167"/>
      <c r="BD245" s="167"/>
      <c r="BE245" s="167"/>
      <c r="BF245" s="167"/>
      <c r="BG245" s="167"/>
      <c r="BH245" s="167"/>
      <c r="BI245" s="167"/>
      <c r="BJ245" s="167"/>
      <c r="BK245" s="167"/>
    </row>
    <row r="246" spans="1:67" outlineLevel="1">
      <c r="A246">
        <v>5</v>
      </c>
      <c r="C246" s="173">
        <v>1</v>
      </c>
      <c r="D246" s="167"/>
      <c r="E246" s="167"/>
      <c r="F246" s="167"/>
      <c r="G246" s="167"/>
      <c r="H246" s="167"/>
      <c r="I246" s="167">
        <f>C246</f>
        <v>1</v>
      </c>
      <c r="J246" s="167"/>
      <c r="K246" s="167"/>
      <c r="L246" s="167"/>
      <c r="M246" s="167"/>
      <c r="N246" s="167"/>
      <c r="O246" s="167"/>
      <c r="P246" s="167"/>
      <c r="Q246" s="167"/>
      <c r="R246" s="167"/>
      <c r="S246" s="167"/>
      <c r="T246" s="167"/>
      <c r="U246" s="167">
        <f>O246</f>
        <v>0</v>
      </c>
      <c r="V246" s="167"/>
      <c r="W246" s="167"/>
      <c r="X246" s="167"/>
      <c r="Y246" s="167"/>
      <c r="Z246" s="167"/>
      <c r="AA246" s="167">
        <f>U246</f>
        <v>0</v>
      </c>
      <c r="AB246" s="167"/>
      <c r="AC246" s="167"/>
      <c r="AD246" s="167"/>
      <c r="AE246" s="167"/>
      <c r="AF246" s="167"/>
      <c r="AG246" s="167">
        <f>AA246</f>
        <v>0</v>
      </c>
      <c r="AH246" s="167"/>
      <c r="AI246" s="167"/>
      <c r="AJ246" s="167"/>
      <c r="AK246" s="167"/>
      <c r="AL246" s="167"/>
      <c r="AM246" s="167"/>
      <c r="AN246" s="167"/>
      <c r="AO246" s="167"/>
      <c r="AP246" s="167"/>
      <c r="AQ246" s="167"/>
      <c r="AR246" s="167"/>
      <c r="AS246" s="167"/>
      <c r="AT246" s="167"/>
      <c r="AU246" s="167"/>
      <c r="AV246" s="167"/>
      <c r="AW246" s="167"/>
      <c r="AX246" s="167"/>
      <c r="AY246" s="167"/>
      <c r="AZ246" s="167"/>
      <c r="BA246" s="167"/>
      <c r="BB246" s="167"/>
      <c r="BC246" s="167"/>
      <c r="BD246" s="167"/>
      <c r="BE246" s="167"/>
      <c r="BF246" s="167"/>
      <c r="BG246" s="167"/>
      <c r="BH246" s="167"/>
      <c r="BI246" s="167"/>
      <c r="BJ246" s="167"/>
      <c r="BK246" s="167"/>
    </row>
    <row r="247" spans="1:67" outlineLevel="1"/>
    <row r="249" spans="1:67">
      <c r="A249" s="246" t="s">
        <v>1162</v>
      </c>
    </row>
    <row r="250" spans="1:67">
      <c r="A250" s="246"/>
      <c r="B250" s="245"/>
      <c r="C250" s="118" t="str">
        <f>d.RegionName</f>
        <v>GSW</v>
      </c>
      <c r="D250" s="118"/>
      <c r="E250" s="118"/>
      <c r="F250" s="118"/>
      <c r="G250" s="118"/>
      <c r="H250" s="118"/>
      <c r="I250" s="118"/>
      <c r="J250" s="118"/>
      <c r="K250" s="118"/>
      <c r="L250" s="118"/>
      <c r="M250" s="118"/>
      <c r="N250" s="118"/>
      <c r="O250" s="118"/>
      <c r="P250" s="118"/>
      <c r="Q250" s="118"/>
      <c r="R250" s="118"/>
      <c r="S250" s="443" t="s">
        <v>936</v>
      </c>
      <c r="T250" s="118"/>
      <c r="U250" s="118"/>
      <c r="V250" s="118"/>
      <c r="W250" s="118"/>
      <c r="X250" s="118"/>
      <c r="Y250" s="118"/>
      <c r="Z250" s="118"/>
      <c r="AA250" s="118"/>
      <c r="AB250" s="118"/>
      <c r="AC250" s="118"/>
      <c r="AD250" s="118"/>
      <c r="AE250" s="118"/>
      <c r="AF250" s="118"/>
      <c r="AG250" s="118"/>
      <c r="AH250" s="455"/>
      <c r="AI250" s="443" t="s">
        <v>1816</v>
      </c>
      <c r="AJ250" s="118"/>
      <c r="AK250" s="118"/>
      <c r="AL250" s="118"/>
      <c r="AM250" s="118"/>
      <c r="AN250" s="118"/>
      <c r="AO250" s="118"/>
      <c r="AP250" s="118"/>
      <c r="AQ250" s="118"/>
      <c r="AR250" s="118"/>
      <c r="AS250" s="118"/>
      <c r="AT250" s="118"/>
      <c r="AU250" s="118"/>
      <c r="AV250" s="118"/>
      <c r="AW250" s="118"/>
      <c r="AX250" s="455"/>
      <c r="AY250" s="443" t="s">
        <v>1817</v>
      </c>
      <c r="AZ250" s="118"/>
      <c r="BA250" s="118"/>
      <c r="BB250" s="118"/>
      <c r="BC250" s="118"/>
      <c r="BD250" s="118"/>
      <c r="BE250" s="118"/>
      <c r="BF250" s="118"/>
      <c r="BG250" s="118"/>
      <c r="BH250" s="118"/>
      <c r="BI250" s="118"/>
      <c r="BJ250" s="118"/>
      <c r="BK250" s="118"/>
      <c r="BL250" s="118"/>
      <c r="BM250" s="118"/>
      <c r="BN250" s="455"/>
    </row>
    <row r="251" spans="1:67">
      <c r="A251" s="246"/>
      <c r="B251" s="245"/>
      <c r="C251" s="118" t="s">
        <v>1103</v>
      </c>
      <c r="D251" s="118"/>
      <c r="E251" s="118"/>
      <c r="F251" s="118"/>
      <c r="G251" s="118" t="s">
        <v>1104</v>
      </c>
      <c r="H251" s="118"/>
      <c r="I251" s="118"/>
      <c r="J251" s="118"/>
      <c r="K251" s="118" t="s">
        <v>1105</v>
      </c>
      <c r="L251" s="118"/>
      <c r="M251" s="118"/>
      <c r="N251" s="118"/>
      <c r="O251" s="118" t="s">
        <v>863</v>
      </c>
      <c r="P251" s="118"/>
      <c r="Q251" s="118"/>
      <c r="R251" s="118"/>
      <c r="S251" s="443" t="s">
        <v>1103</v>
      </c>
      <c r="T251" s="118"/>
      <c r="U251" s="118"/>
      <c r="V251" s="118"/>
      <c r="W251" s="118" t="s">
        <v>1104</v>
      </c>
      <c r="X251" s="118"/>
      <c r="Y251" s="118"/>
      <c r="Z251" s="118"/>
      <c r="AA251" s="118" t="s">
        <v>1105</v>
      </c>
      <c r="AB251" s="118"/>
      <c r="AC251" s="118"/>
      <c r="AD251" s="118"/>
      <c r="AE251" s="118" t="s">
        <v>863</v>
      </c>
      <c r="AF251" s="118"/>
      <c r="AG251" s="118"/>
      <c r="AH251" s="455"/>
      <c r="AI251" s="443" t="s">
        <v>1103</v>
      </c>
      <c r="AJ251" s="118"/>
      <c r="AK251" s="118"/>
      <c r="AL251" s="118"/>
      <c r="AM251" s="118" t="s">
        <v>1104</v>
      </c>
      <c r="AN251" s="118"/>
      <c r="AO251" s="118"/>
      <c r="AP251" s="118"/>
      <c r="AQ251" s="118" t="s">
        <v>1105</v>
      </c>
      <c r="AR251" s="118"/>
      <c r="AS251" s="118"/>
      <c r="AT251" s="118"/>
      <c r="AU251" s="118" t="s">
        <v>863</v>
      </c>
      <c r="AV251" s="118"/>
      <c r="AW251" s="118"/>
      <c r="AX251" s="455"/>
      <c r="AY251" s="443" t="s">
        <v>1103</v>
      </c>
      <c r="AZ251" s="118"/>
      <c r="BA251" s="118"/>
      <c r="BB251" s="118"/>
      <c r="BC251" s="118" t="s">
        <v>1104</v>
      </c>
      <c r="BD251" s="118"/>
      <c r="BE251" s="118"/>
      <c r="BF251" s="118"/>
      <c r="BG251" s="118" t="s">
        <v>1105</v>
      </c>
      <c r="BH251" s="118"/>
      <c r="BI251" s="118"/>
      <c r="BJ251" s="118"/>
      <c r="BK251" s="118" t="s">
        <v>863</v>
      </c>
      <c r="BL251" s="118"/>
      <c r="BM251" s="118"/>
      <c r="BN251" s="455"/>
    </row>
    <row r="252" spans="1:67">
      <c r="A252" s="246"/>
      <c r="B252" s="245"/>
      <c r="C252" s="547" t="s">
        <v>1407</v>
      </c>
      <c r="D252" s="510" t="s">
        <v>1408</v>
      </c>
      <c r="E252" s="510" t="s">
        <v>1409</v>
      </c>
      <c r="F252" s="510" t="s">
        <v>1410</v>
      </c>
      <c r="G252" s="510" t="s">
        <v>1407</v>
      </c>
      <c r="H252" s="510" t="s">
        <v>1408</v>
      </c>
      <c r="I252" s="510" t="s">
        <v>1409</v>
      </c>
      <c r="J252" s="510" t="s">
        <v>1410</v>
      </c>
      <c r="K252" s="510" t="s">
        <v>1407</v>
      </c>
      <c r="L252" s="510" t="s">
        <v>1408</v>
      </c>
      <c r="M252" s="510" t="s">
        <v>1409</v>
      </c>
      <c r="N252" s="510" t="s">
        <v>1410</v>
      </c>
      <c r="O252" s="510" t="s">
        <v>1407</v>
      </c>
      <c r="P252" s="510" t="s">
        <v>1408</v>
      </c>
      <c r="Q252" s="510" t="s">
        <v>1409</v>
      </c>
      <c r="R252" s="548" t="s">
        <v>1410</v>
      </c>
      <c r="S252" s="547" t="s">
        <v>1407</v>
      </c>
      <c r="T252" s="510" t="s">
        <v>1408</v>
      </c>
      <c r="U252" s="510" t="s">
        <v>1409</v>
      </c>
      <c r="V252" s="510" t="s">
        <v>1410</v>
      </c>
      <c r="W252" s="510" t="s">
        <v>1407</v>
      </c>
      <c r="X252" s="510" t="s">
        <v>1408</v>
      </c>
      <c r="Y252" s="510" t="s">
        <v>1409</v>
      </c>
      <c r="Z252" s="510" t="s">
        <v>1410</v>
      </c>
      <c r="AA252" s="510" t="s">
        <v>1407</v>
      </c>
      <c r="AB252" s="510" t="s">
        <v>1408</v>
      </c>
      <c r="AC252" s="510" t="s">
        <v>1409</v>
      </c>
      <c r="AD252" s="510" t="s">
        <v>1410</v>
      </c>
      <c r="AE252" s="510" t="s">
        <v>1407</v>
      </c>
      <c r="AF252" s="510" t="s">
        <v>1408</v>
      </c>
      <c r="AG252" s="510" t="s">
        <v>1409</v>
      </c>
      <c r="AH252" s="548" t="s">
        <v>1410</v>
      </c>
      <c r="AI252" s="547" t="s">
        <v>1407</v>
      </c>
      <c r="AJ252" s="510" t="s">
        <v>1408</v>
      </c>
      <c r="AK252" s="510" t="s">
        <v>1409</v>
      </c>
      <c r="AL252" s="510" t="s">
        <v>1410</v>
      </c>
      <c r="AM252" s="510" t="s">
        <v>1407</v>
      </c>
      <c r="AN252" s="510" t="s">
        <v>1408</v>
      </c>
      <c r="AO252" s="510" t="s">
        <v>1409</v>
      </c>
      <c r="AP252" s="510" t="s">
        <v>1410</v>
      </c>
      <c r="AQ252" s="510" t="s">
        <v>1407</v>
      </c>
      <c r="AR252" s="510" t="s">
        <v>1408</v>
      </c>
      <c r="AS252" s="510" t="s">
        <v>1409</v>
      </c>
      <c r="AT252" s="510" t="s">
        <v>1410</v>
      </c>
      <c r="AU252" s="510" t="s">
        <v>1407</v>
      </c>
      <c r="AV252" s="510" t="s">
        <v>1408</v>
      </c>
      <c r="AW252" s="510" t="s">
        <v>1409</v>
      </c>
      <c r="AX252" s="548" t="s">
        <v>1410</v>
      </c>
      <c r="AY252" s="547" t="s">
        <v>1407</v>
      </c>
      <c r="AZ252" s="510" t="s">
        <v>1408</v>
      </c>
      <c r="BA252" s="510" t="s">
        <v>1409</v>
      </c>
      <c r="BB252" s="510" t="s">
        <v>1410</v>
      </c>
      <c r="BC252" s="510" t="s">
        <v>1407</v>
      </c>
      <c r="BD252" s="510" t="s">
        <v>1408</v>
      </c>
      <c r="BE252" s="510" t="s">
        <v>1409</v>
      </c>
      <c r="BF252" s="510" t="s">
        <v>1410</v>
      </c>
      <c r="BG252" s="510" t="s">
        <v>1407</v>
      </c>
      <c r="BH252" s="510" t="s">
        <v>1408</v>
      </c>
      <c r="BI252" s="510" t="s">
        <v>1409</v>
      </c>
      <c r="BJ252" s="510" t="s">
        <v>1410</v>
      </c>
      <c r="BK252" s="510" t="s">
        <v>1407</v>
      </c>
      <c r="BL252" s="510" t="s">
        <v>1408</v>
      </c>
      <c r="BM252" s="510" t="s">
        <v>1409</v>
      </c>
      <c r="BN252" s="548" t="s">
        <v>1410</v>
      </c>
    </row>
    <row r="253" spans="1:67" ht="24.75" outlineLevel="1">
      <c r="A253" t="s">
        <v>1725</v>
      </c>
      <c r="B253" s="50" t="str">
        <f>"Timing 1 - Wean to Join
"&amp;$B$202&amp;""</f>
        <v>Timing 1 - Wean to Join
Standard (7mo)</v>
      </c>
      <c r="C253" s="417">
        <f t="shared" ref="C253:R276" si="180">CHOOSE(d.Region,S253,AI253,AY253)</f>
        <v>0</v>
      </c>
      <c r="D253" s="417">
        <f t="shared" si="180"/>
        <v>0</v>
      </c>
      <c r="E253" s="417">
        <f t="shared" si="180"/>
        <v>0</v>
      </c>
      <c r="F253" s="417">
        <f t="shared" si="180"/>
        <v>0</v>
      </c>
      <c r="G253" s="417">
        <f t="shared" si="180"/>
        <v>0</v>
      </c>
      <c r="H253" s="417">
        <f t="shared" si="180"/>
        <v>0</v>
      </c>
      <c r="I253" s="417">
        <f t="shared" si="180"/>
        <v>0</v>
      </c>
      <c r="J253" s="417">
        <f t="shared" si="180"/>
        <v>0</v>
      </c>
      <c r="K253" s="417">
        <f t="shared" si="180"/>
        <v>0</v>
      </c>
      <c r="L253" s="417">
        <f t="shared" si="180"/>
        <v>0</v>
      </c>
      <c r="M253" s="417">
        <f t="shared" si="180"/>
        <v>0</v>
      </c>
      <c r="N253" s="417">
        <f t="shared" si="180"/>
        <v>0</v>
      </c>
      <c r="O253" s="417">
        <f t="shared" si="180"/>
        <v>0</v>
      </c>
      <c r="P253" s="417">
        <f t="shared" si="180"/>
        <v>0</v>
      </c>
      <c r="Q253" s="417">
        <f t="shared" si="180"/>
        <v>0</v>
      </c>
      <c r="R253" s="434">
        <f t="shared" si="180"/>
        <v>0</v>
      </c>
      <c r="S253" s="444"/>
      <c r="T253" s="315"/>
      <c r="U253" s="315"/>
      <c r="V253" s="315"/>
      <c r="W253" s="315"/>
      <c r="X253" s="315"/>
      <c r="Y253" s="315"/>
      <c r="Z253" s="315"/>
      <c r="AA253" s="315"/>
      <c r="AB253" s="315"/>
      <c r="AC253" s="315"/>
      <c r="AD253" s="315"/>
      <c r="AE253" s="315"/>
      <c r="AF253" s="315"/>
      <c r="AG253" s="315"/>
      <c r="AH253" s="456"/>
      <c r="AI253" s="444"/>
      <c r="AJ253" s="315"/>
      <c r="AK253" s="315"/>
      <c r="AL253" s="315"/>
      <c r="AM253" s="315"/>
      <c r="AN253" s="315"/>
      <c r="AO253" s="315"/>
      <c r="AP253" s="315"/>
      <c r="AQ253" s="315"/>
      <c r="AR253" s="315"/>
      <c r="AS253" s="315"/>
      <c r="AT253" s="315"/>
      <c r="AU253" s="315"/>
      <c r="AV253" s="315"/>
      <c r="AW253" s="315"/>
      <c r="AX253" s="456"/>
      <c r="AY253" s="444"/>
      <c r="AZ253" s="315"/>
      <c r="BA253" s="315"/>
      <c r="BB253" s="315"/>
      <c r="BC253" s="315"/>
      <c r="BD253" s="315"/>
      <c r="BE253" s="315"/>
      <c r="BF253" s="315"/>
      <c r="BG253" s="315"/>
      <c r="BH253" s="315"/>
      <c r="BI253" s="315"/>
      <c r="BJ253" s="315"/>
      <c r="BK253" s="315"/>
      <c r="BL253" s="315"/>
      <c r="BM253" s="315"/>
      <c r="BN253" s="456"/>
      <c r="BO253" s="418" t="s">
        <v>1412</v>
      </c>
    </row>
    <row r="254" spans="1:67" outlineLevel="1">
      <c r="B254" s="51" t="str">
        <f>$B$203&amp;""</f>
        <v>Early</v>
      </c>
      <c r="C254" s="419">
        <f t="shared" si="180"/>
        <v>0</v>
      </c>
      <c r="D254" s="419">
        <f t="shared" si="180"/>
        <v>0</v>
      </c>
      <c r="E254" s="419">
        <f t="shared" si="180"/>
        <v>0</v>
      </c>
      <c r="F254" s="419">
        <f t="shared" si="180"/>
        <v>0</v>
      </c>
      <c r="G254" s="419">
        <f t="shared" si="180"/>
        <v>0</v>
      </c>
      <c r="H254" s="419">
        <f t="shared" si="180"/>
        <v>0</v>
      </c>
      <c r="I254" s="419">
        <f t="shared" si="180"/>
        <v>0</v>
      </c>
      <c r="J254" s="419">
        <f t="shared" si="180"/>
        <v>0</v>
      </c>
      <c r="K254" s="419">
        <f t="shared" si="180"/>
        <v>0</v>
      </c>
      <c r="L254" s="419">
        <f t="shared" si="180"/>
        <v>0</v>
      </c>
      <c r="M254" s="419">
        <f t="shared" si="180"/>
        <v>0</v>
      </c>
      <c r="N254" s="419">
        <f t="shared" si="180"/>
        <v>0</v>
      </c>
      <c r="O254" s="419">
        <f t="shared" si="180"/>
        <v>0</v>
      </c>
      <c r="P254" s="419">
        <f t="shared" si="180"/>
        <v>0</v>
      </c>
      <c r="Q254" s="419">
        <f t="shared" si="180"/>
        <v>0</v>
      </c>
      <c r="R254" s="435">
        <f t="shared" si="180"/>
        <v>0</v>
      </c>
      <c r="S254" s="445"/>
      <c r="T254" s="446"/>
      <c r="U254" s="446"/>
      <c r="V254" s="446"/>
      <c r="W254" s="446"/>
      <c r="X254" s="446"/>
      <c r="Y254" s="446"/>
      <c r="Z254" s="446"/>
      <c r="AA254" s="446"/>
      <c r="AB254" s="446"/>
      <c r="AC254" s="446"/>
      <c r="AD254" s="446"/>
      <c r="AE254" s="446"/>
      <c r="AF254" s="446"/>
      <c r="AG254" s="446"/>
      <c r="AH254" s="457"/>
      <c r="AI254" s="445"/>
      <c r="AJ254" s="446"/>
      <c r="AK254" s="446"/>
      <c r="AL254" s="446"/>
      <c r="AM254" s="446"/>
      <c r="AN254" s="446"/>
      <c r="AO254" s="446"/>
      <c r="AP254" s="446"/>
      <c r="AQ254" s="446"/>
      <c r="AR254" s="446"/>
      <c r="AS254" s="446"/>
      <c r="AT254" s="446"/>
      <c r="AU254" s="446"/>
      <c r="AV254" s="446"/>
      <c r="AW254" s="446"/>
      <c r="AX254" s="457"/>
      <c r="AY254" s="445"/>
      <c r="AZ254" s="446"/>
      <c r="BA254" s="446"/>
      <c r="BB254" s="446"/>
      <c r="BC254" s="446"/>
      <c r="BD254" s="446"/>
      <c r="BE254" s="446"/>
      <c r="BF254" s="446"/>
      <c r="BG254" s="446"/>
      <c r="BH254" s="446"/>
      <c r="BI254" s="446"/>
      <c r="BJ254" s="446"/>
      <c r="BK254" s="446"/>
      <c r="BL254" s="446"/>
      <c r="BM254" s="446"/>
      <c r="BN254" s="457"/>
      <c r="BO254" s="62"/>
    </row>
    <row r="255" spans="1:67" outlineLevel="1">
      <c r="B255" s="51" t="str">
        <f>$B$204&amp;""</f>
        <v>Middle</v>
      </c>
      <c r="C255" s="419">
        <f t="shared" si="180"/>
        <v>0</v>
      </c>
      <c r="D255" s="419">
        <f t="shared" si="180"/>
        <v>0</v>
      </c>
      <c r="E255" s="419">
        <f t="shared" si="180"/>
        <v>0</v>
      </c>
      <c r="F255" s="419">
        <f t="shared" si="180"/>
        <v>0</v>
      </c>
      <c r="G255" s="419">
        <f t="shared" si="180"/>
        <v>0</v>
      </c>
      <c r="H255" s="419">
        <f t="shared" si="180"/>
        <v>0</v>
      </c>
      <c r="I255" s="419">
        <f t="shared" si="180"/>
        <v>0</v>
      </c>
      <c r="J255" s="419">
        <f t="shared" si="180"/>
        <v>0</v>
      </c>
      <c r="K255" s="419">
        <f t="shared" si="180"/>
        <v>0</v>
      </c>
      <c r="L255" s="419">
        <f t="shared" si="180"/>
        <v>0</v>
      </c>
      <c r="M255" s="419">
        <f t="shared" si="180"/>
        <v>0</v>
      </c>
      <c r="N255" s="419">
        <f t="shared" si="180"/>
        <v>0</v>
      </c>
      <c r="O255" s="419">
        <f t="shared" si="180"/>
        <v>0</v>
      </c>
      <c r="P255" s="419">
        <f t="shared" si="180"/>
        <v>0</v>
      </c>
      <c r="Q255" s="419">
        <f t="shared" si="180"/>
        <v>0</v>
      </c>
      <c r="R255" s="435">
        <f t="shared" si="180"/>
        <v>0</v>
      </c>
      <c r="S255" s="445"/>
      <c r="T255" s="446"/>
      <c r="U255" s="446"/>
      <c r="V255" s="446"/>
      <c r="W255" s="446"/>
      <c r="X255" s="446"/>
      <c r="Y255" s="446"/>
      <c r="Z255" s="446"/>
      <c r="AA255" s="446"/>
      <c r="AB255" s="446"/>
      <c r="AC255" s="446"/>
      <c r="AD255" s="446"/>
      <c r="AE255" s="446"/>
      <c r="AF255" s="446"/>
      <c r="AG255" s="446"/>
      <c r="AH255" s="457"/>
      <c r="AI255" s="445"/>
      <c r="AJ255" s="446"/>
      <c r="AK255" s="446"/>
      <c r="AL255" s="446"/>
      <c r="AM255" s="446"/>
      <c r="AN255" s="446"/>
      <c r="AO255" s="446"/>
      <c r="AP255" s="446"/>
      <c r="AQ255" s="446"/>
      <c r="AR255" s="446"/>
      <c r="AS255" s="446"/>
      <c r="AT255" s="446"/>
      <c r="AU255" s="446"/>
      <c r="AV255" s="446"/>
      <c r="AW255" s="446"/>
      <c r="AX255" s="457"/>
      <c r="AY255" s="445"/>
      <c r="AZ255" s="446"/>
      <c r="BA255" s="446"/>
      <c r="BB255" s="446"/>
      <c r="BC255" s="446"/>
      <c r="BD255" s="446"/>
      <c r="BE255" s="446"/>
      <c r="BF255" s="446"/>
      <c r="BG255" s="446"/>
      <c r="BH255" s="446"/>
      <c r="BI255" s="446"/>
      <c r="BJ255" s="446"/>
      <c r="BK255" s="446"/>
      <c r="BL255" s="446"/>
      <c r="BM255" s="446"/>
      <c r="BN255" s="457"/>
      <c r="BO255" s="62"/>
    </row>
    <row r="256" spans="1:67" outlineLevel="1">
      <c r="B256" s="51" t="str">
        <f>$B$205&amp;""</f>
        <v>Late</v>
      </c>
      <c r="C256" s="419">
        <f t="shared" si="180"/>
        <v>0</v>
      </c>
      <c r="D256" s="419">
        <f t="shared" si="180"/>
        <v>0</v>
      </c>
      <c r="E256" s="419">
        <f t="shared" si="180"/>
        <v>0</v>
      </c>
      <c r="F256" s="419">
        <f t="shared" si="180"/>
        <v>0</v>
      </c>
      <c r="G256" s="419">
        <f t="shared" si="180"/>
        <v>0</v>
      </c>
      <c r="H256" s="419">
        <f t="shared" si="180"/>
        <v>0</v>
      </c>
      <c r="I256" s="419">
        <f t="shared" si="180"/>
        <v>0</v>
      </c>
      <c r="J256" s="419">
        <f t="shared" si="180"/>
        <v>0</v>
      </c>
      <c r="K256" s="419">
        <f t="shared" si="180"/>
        <v>0</v>
      </c>
      <c r="L256" s="419">
        <f t="shared" si="180"/>
        <v>0</v>
      </c>
      <c r="M256" s="419">
        <f t="shared" si="180"/>
        <v>0</v>
      </c>
      <c r="N256" s="419">
        <f t="shared" si="180"/>
        <v>0</v>
      </c>
      <c r="O256" s="419">
        <f t="shared" si="180"/>
        <v>0</v>
      </c>
      <c r="P256" s="419">
        <f t="shared" si="180"/>
        <v>0</v>
      </c>
      <c r="Q256" s="419">
        <f t="shared" si="180"/>
        <v>0</v>
      </c>
      <c r="R256" s="435">
        <f t="shared" si="180"/>
        <v>0</v>
      </c>
      <c r="S256" s="445"/>
      <c r="T256" s="446"/>
      <c r="U256" s="446"/>
      <c r="V256" s="446"/>
      <c r="W256" s="446"/>
      <c r="X256" s="446"/>
      <c r="Y256" s="446"/>
      <c r="Z256" s="446"/>
      <c r="AA256" s="446"/>
      <c r="AB256" s="446"/>
      <c r="AC256" s="446"/>
      <c r="AD256" s="446"/>
      <c r="AE256" s="446"/>
      <c r="AF256" s="446"/>
      <c r="AG256" s="446"/>
      <c r="AH256" s="457"/>
      <c r="AI256" s="445"/>
      <c r="AJ256" s="446"/>
      <c r="AK256" s="446"/>
      <c r="AL256" s="446"/>
      <c r="AM256" s="446"/>
      <c r="AN256" s="446"/>
      <c r="AO256" s="446"/>
      <c r="AP256" s="446"/>
      <c r="AQ256" s="446"/>
      <c r="AR256" s="446"/>
      <c r="AS256" s="446"/>
      <c r="AT256" s="446"/>
      <c r="AU256" s="446"/>
      <c r="AV256" s="446"/>
      <c r="AW256" s="446"/>
      <c r="AX256" s="457"/>
      <c r="AY256" s="445"/>
      <c r="AZ256" s="446"/>
      <c r="BA256" s="446"/>
      <c r="BB256" s="446"/>
      <c r="BC256" s="446"/>
      <c r="BD256" s="446"/>
      <c r="BE256" s="446"/>
      <c r="BF256" s="446"/>
      <c r="BG256" s="446"/>
      <c r="BH256" s="446"/>
      <c r="BI256" s="446"/>
      <c r="BJ256" s="446"/>
      <c r="BK256" s="446"/>
      <c r="BL256" s="446"/>
      <c r="BM256" s="446"/>
      <c r="BN256" s="457"/>
      <c r="BO256" s="62"/>
    </row>
    <row r="257" spans="2:67" outlineLevel="1">
      <c r="B257" s="51" t="s">
        <v>1552</v>
      </c>
      <c r="C257" s="419">
        <f t="shared" ref="C257:C259" si="181">CHOOSE(d.Region,S257,AI257,AY257)</f>
        <v>0</v>
      </c>
      <c r="D257" s="419">
        <f t="shared" ref="D257:D259" si="182">CHOOSE(d.Region,T257,AJ257,AZ257)</f>
        <v>0</v>
      </c>
      <c r="E257" s="419">
        <f t="shared" ref="E257:E259" si="183">CHOOSE(d.Region,U257,AK257,BA257)</f>
        <v>0</v>
      </c>
      <c r="F257" s="419">
        <f t="shared" ref="F257:F259" si="184">CHOOSE(d.Region,V257,AL257,BB257)</f>
        <v>0</v>
      </c>
      <c r="G257" s="419">
        <f t="shared" ref="G257:G259" si="185">CHOOSE(d.Region,W257,AM257,BC257)</f>
        <v>0</v>
      </c>
      <c r="H257" s="419">
        <f t="shared" ref="H257:H259" si="186">CHOOSE(d.Region,X257,AN257,BD257)</f>
        <v>0</v>
      </c>
      <c r="I257" s="419">
        <f t="shared" ref="I257:I259" si="187">CHOOSE(d.Region,Y257,AO257,BE257)</f>
        <v>0</v>
      </c>
      <c r="J257" s="419">
        <f t="shared" ref="J257:J259" si="188">CHOOSE(d.Region,Z257,AP257,BF257)</f>
        <v>0</v>
      </c>
      <c r="K257" s="419">
        <f t="shared" ref="K257:K259" si="189">CHOOSE(d.Region,AA257,AQ257,BG257)</f>
        <v>0</v>
      </c>
      <c r="L257" s="419">
        <f t="shared" ref="L257:L259" si="190">CHOOSE(d.Region,AB257,AR257,BH257)</f>
        <v>0</v>
      </c>
      <c r="M257" s="419">
        <f t="shared" ref="M257:M259" si="191">CHOOSE(d.Region,AC257,AS257,BI257)</f>
        <v>0</v>
      </c>
      <c r="N257" s="419">
        <f t="shared" ref="N257:N259" si="192">CHOOSE(d.Region,AD257,AT257,BJ257)</f>
        <v>0</v>
      </c>
      <c r="O257" s="419">
        <f t="shared" ref="O257:O259" si="193">CHOOSE(d.Region,AE257,AU257,BK257)</f>
        <v>0</v>
      </c>
      <c r="P257" s="419">
        <f t="shared" ref="P257:P259" si="194">CHOOSE(d.Region,AF257,AV257,BL257)</f>
        <v>0</v>
      </c>
      <c r="Q257" s="419">
        <f t="shared" ref="Q257:Q259" si="195">CHOOSE(d.Region,AG257,AW257,BM257)</f>
        <v>0</v>
      </c>
      <c r="R257" s="435">
        <f t="shared" ref="R257:R259" si="196">CHOOSE(d.Region,AH257,AX257,BN257)</f>
        <v>0</v>
      </c>
      <c r="S257" s="476"/>
      <c r="T257" s="477"/>
      <c r="U257" s="477"/>
      <c r="V257" s="477"/>
      <c r="W257" s="477"/>
      <c r="X257" s="477"/>
      <c r="Y257" s="477"/>
      <c r="Z257" s="477"/>
      <c r="AA257" s="477"/>
      <c r="AB257" s="477"/>
      <c r="AC257" s="477"/>
      <c r="AD257" s="477"/>
      <c r="AE257" s="477"/>
      <c r="AF257" s="477"/>
      <c r="AG257" s="477"/>
      <c r="AH257" s="478"/>
      <c r="AI257" s="476"/>
      <c r="AJ257" s="477"/>
      <c r="AK257" s="477"/>
      <c r="AL257" s="477"/>
      <c r="AM257" s="477"/>
      <c r="AN257" s="477"/>
      <c r="AO257" s="477"/>
      <c r="AP257" s="477"/>
      <c r="AQ257" s="477"/>
      <c r="AR257" s="477"/>
      <c r="AS257" s="477"/>
      <c r="AT257" s="477"/>
      <c r="AU257" s="477"/>
      <c r="AV257" s="477"/>
      <c r="AW257" s="477"/>
      <c r="AX257" s="478"/>
      <c r="AY257" s="476"/>
      <c r="AZ257" s="477"/>
      <c r="BA257" s="477"/>
      <c r="BB257" s="477"/>
      <c r="BC257" s="477"/>
      <c r="BD257" s="477"/>
      <c r="BE257" s="477"/>
      <c r="BF257" s="477"/>
      <c r="BG257" s="477"/>
      <c r="BH257" s="477"/>
      <c r="BI257" s="477"/>
      <c r="BJ257" s="477"/>
      <c r="BK257" s="477"/>
      <c r="BL257" s="477"/>
      <c r="BM257" s="477"/>
      <c r="BN257" s="478"/>
      <c r="BO257" s="62"/>
    </row>
    <row r="258" spans="2:67" outlineLevel="1">
      <c r="B258" s="51" t="str">
        <f t="shared" ref="B258" si="197">$B$207&amp;""</f>
        <v>7mo with 0% mated</v>
      </c>
      <c r="C258" s="419">
        <f t="shared" si="181"/>
        <v>0</v>
      </c>
      <c r="D258" s="419">
        <f t="shared" si="182"/>
        <v>0</v>
      </c>
      <c r="E258" s="419">
        <f t="shared" si="183"/>
        <v>0</v>
      </c>
      <c r="F258" s="419">
        <f t="shared" si="184"/>
        <v>0</v>
      </c>
      <c r="G258" s="419">
        <f t="shared" si="185"/>
        <v>0</v>
      </c>
      <c r="H258" s="419">
        <f t="shared" si="186"/>
        <v>0</v>
      </c>
      <c r="I258" s="419">
        <f t="shared" si="187"/>
        <v>0</v>
      </c>
      <c r="J258" s="419">
        <f t="shared" si="188"/>
        <v>0</v>
      </c>
      <c r="K258" s="419">
        <f t="shared" si="189"/>
        <v>0</v>
      </c>
      <c r="L258" s="419">
        <f t="shared" si="190"/>
        <v>0</v>
      </c>
      <c r="M258" s="419">
        <f t="shared" si="191"/>
        <v>0</v>
      </c>
      <c r="N258" s="419">
        <f t="shared" si="192"/>
        <v>0</v>
      </c>
      <c r="O258" s="419">
        <f t="shared" si="193"/>
        <v>0</v>
      </c>
      <c r="P258" s="419">
        <f t="shared" si="194"/>
        <v>0</v>
      </c>
      <c r="Q258" s="419">
        <f t="shared" si="195"/>
        <v>0</v>
      </c>
      <c r="R258" s="435">
        <f t="shared" si="196"/>
        <v>0</v>
      </c>
      <c r="S258" s="476"/>
      <c r="T258" s="477"/>
      <c r="U258" s="477"/>
      <c r="V258" s="477"/>
      <c r="W258" s="477"/>
      <c r="X258" s="477"/>
      <c r="Y258" s="477"/>
      <c r="Z258" s="477"/>
      <c r="AA258" s="477"/>
      <c r="AB258" s="477"/>
      <c r="AC258" s="477"/>
      <c r="AD258" s="477"/>
      <c r="AE258" s="477"/>
      <c r="AF258" s="477"/>
      <c r="AG258" s="477"/>
      <c r="AH258" s="478"/>
      <c r="AI258" s="476"/>
      <c r="AJ258" s="477"/>
      <c r="AK258" s="477"/>
      <c r="AL258" s="477"/>
      <c r="AM258" s="477"/>
      <c r="AN258" s="477"/>
      <c r="AO258" s="477"/>
      <c r="AP258" s="477"/>
      <c r="AQ258" s="477"/>
      <c r="AR258" s="477"/>
      <c r="AS258" s="477"/>
      <c r="AT258" s="477"/>
      <c r="AU258" s="477"/>
      <c r="AV258" s="477"/>
      <c r="AW258" s="477"/>
      <c r="AX258" s="478"/>
      <c r="AY258" s="476"/>
      <c r="AZ258" s="477"/>
      <c r="BA258" s="477"/>
      <c r="BB258" s="477"/>
      <c r="BC258" s="477"/>
      <c r="BD258" s="477"/>
      <c r="BE258" s="477"/>
      <c r="BF258" s="477"/>
      <c r="BG258" s="477"/>
      <c r="BH258" s="477"/>
      <c r="BI258" s="477"/>
      <c r="BJ258" s="477"/>
      <c r="BK258" s="477"/>
      <c r="BL258" s="477"/>
      <c r="BM258" s="477"/>
      <c r="BN258" s="478"/>
      <c r="BO258" s="62"/>
    </row>
    <row r="259" spans="2:67" outlineLevel="1">
      <c r="B259" s="51" t="s">
        <v>1698</v>
      </c>
      <c r="C259" s="419">
        <f t="shared" si="181"/>
        <v>0</v>
      </c>
      <c r="D259" s="419">
        <f t="shared" si="182"/>
        <v>0</v>
      </c>
      <c r="E259" s="419">
        <f t="shared" si="183"/>
        <v>0</v>
      </c>
      <c r="F259" s="419">
        <f t="shared" si="184"/>
        <v>0</v>
      </c>
      <c r="G259" s="419">
        <f t="shared" si="185"/>
        <v>0</v>
      </c>
      <c r="H259" s="419">
        <f t="shared" si="186"/>
        <v>0</v>
      </c>
      <c r="I259" s="419">
        <f t="shared" si="187"/>
        <v>0</v>
      </c>
      <c r="J259" s="419">
        <f t="shared" si="188"/>
        <v>0</v>
      </c>
      <c r="K259" s="419">
        <f t="shared" si="189"/>
        <v>0</v>
      </c>
      <c r="L259" s="419">
        <f t="shared" si="190"/>
        <v>0</v>
      </c>
      <c r="M259" s="419">
        <f t="shared" si="191"/>
        <v>0</v>
      </c>
      <c r="N259" s="419">
        <f t="shared" si="192"/>
        <v>0</v>
      </c>
      <c r="O259" s="419">
        <f t="shared" si="193"/>
        <v>0</v>
      </c>
      <c r="P259" s="419">
        <f t="shared" si="194"/>
        <v>0</v>
      </c>
      <c r="Q259" s="419">
        <f t="shared" si="195"/>
        <v>0</v>
      </c>
      <c r="R259" s="435">
        <f t="shared" si="196"/>
        <v>0</v>
      </c>
      <c r="S259" s="476"/>
      <c r="T259" s="477"/>
      <c r="U259" s="477"/>
      <c r="V259" s="477"/>
      <c r="W259" s="477"/>
      <c r="X259" s="477"/>
      <c r="Y259" s="477"/>
      <c r="Z259" s="477"/>
      <c r="AA259" s="477"/>
      <c r="AB259" s="477"/>
      <c r="AC259" s="477"/>
      <c r="AD259" s="477"/>
      <c r="AE259" s="477"/>
      <c r="AF259" s="477"/>
      <c r="AG259" s="477"/>
      <c r="AH259" s="478"/>
      <c r="AI259" s="476"/>
      <c r="AJ259" s="477"/>
      <c r="AK259" s="477"/>
      <c r="AL259" s="477"/>
      <c r="AM259" s="477"/>
      <c r="AN259" s="477"/>
      <c r="AO259" s="477"/>
      <c r="AP259" s="477"/>
      <c r="AQ259" s="477"/>
      <c r="AR259" s="477"/>
      <c r="AS259" s="477"/>
      <c r="AT259" s="477"/>
      <c r="AU259" s="477"/>
      <c r="AV259" s="477"/>
      <c r="AW259" s="477"/>
      <c r="AX259" s="478"/>
      <c r="AY259" s="476"/>
      <c r="AZ259" s="477"/>
      <c r="BA259" s="477"/>
      <c r="BB259" s="477"/>
      <c r="BC259" s="477"/>
      <c r="BD259" s="477"/>
      <c r="BE259" s="477"/>
      <c r="BF259" s="477"/>
      <c r="BG259" s="477"/>
      <c r="BH259" s="477"/>
      <c r="BI259" s="477"/>
      <c r="BJ259" s="477"/>
      <c r="BK259" s="477"/>
      <c r="BL259" s="477"/>
      <c r="BM259" s="477"/>
      <c r="BN259" s="478"/>
      <c r="BO259" s="62"/>
    </row>
    <row r="260" spans="2:67" outlineLevel="1">
      <c r="B260" s="51" t="s">
        <v>1094</v>
      </c>
      <c r="C260" s="420">
        <f t="shared" si="180"/>
        <v>0</v>
      </c>
      <c r="D260" s="420">
        <f t="shared" si="180"/>
        <v>0</v>
      </c>
      <c r="E260" s="420">
        <f t="shared" si="180"/>
        <v>0</v>
      </c>
      <c r="F260" s="420">
        <f t="shared" si="180"/>
        <v>0</v>
      </c>
      <c r="G260" s="420">
        <f t="shared" si="180"/>
        <v>0</v>
      </c>
      <c r="H260" s="420">
        <f t="shared" si="180"/>
        <v>0</v>
      </c>
      <c r="I260" s="420">
        <f t="shared" si="180"/>
        <v>0</v>
      </c>
      <c r="J260" s="420">
        <f t="shared" si="180"/>
        <v>0</v>
      </c>
      <c r="K260" s="420">
        <f t="shared" si="180"/>
        <v>0</v>
      </c>
      <c r="L260" s="420">
        <f t="shared" si="180"/>
        <v>0</v>
      </c>
      <c r="M260" s="420">
        <f t="shared" si="180"/>
        <v>0</v>
      </c>
      <c r="N260" s="420">
        <f t="shared" si="180"/>
        <v>0</v>
      </c>
      <c r="O260" s="420">
        <f t="shared" si="180"/>
        <v>0</v>
      </c>
      <c r="P260" s="420">
        <f t="shared" si="180"/>
        <v>0</v>
      </c>
      <c r="Q260" s="420">
        <f t="shared" si="180"/>
        <v>0</v>
      </c>
      <c r="R260" s="436">
        <f t="shared" si="180"/>
        <v>0</v>
      </c>
      <c r="S260" s="497"/>
      <c r="T260" s="498"/>
      <c r="U260" s="498"/>
      <c r="V260" s="498"/>
      <c r="W260" s="498"/>
      <c r="X260" s="498"/>
      <c r="Y260" s="498"/>
      <c r="Z260" s="498"/>
      <c r="AA260" s="498"/>
      <c r="AB260" s="498"/>
      <c r="AC260" s="498"/>
      <c r="AD260" s="498"/>
      <c r="AE260" s="498"/>
      <c r="AF260" s="498"/>
      <c r="AG260" s="498"/>
      <c r="AH260" s="499"/>
      <c r="AI260" s="497"/>
      <c r="AJ260" s="498"/>
      <c r="AK260" s="498"/>
      <c r="AL260" s="498"/>
      <c r="AM260" s="498"/>
      <c r="AN260" s="498"/>
      <c r="AO260" s="498"/>
      <c r="AP260" s="498"/>
      <c r="AQ260" s="498"/>
      <c r="AR260" s="498"/>
      <c r="AS260" s="498"/>
      <c r="AT260" s="498"/>
      <c r="AU260" s="498"/>
      <c r="AV260" s="498"/>
      <c r="AW260" s="498"/>
      <c r="AX260" s="499"/>
      <c r="AY260" s="497"/>
      <c r="AZ260" s="498"/>
      <c r="BA260" s="498"/>
      <c r="BB260" s="498"/>
      <c r="BC260" s="498"/>
      <c r="BD260" s="498"/>
      <c r="BE260" s="498"/>
      <c r="BF260" s="498"/>
      <c r="BG260" s="498"/>
      <c r="BH260" s="498"/>
      <c r="BI260" s="498"/>
      <c r="BJ260" s="498"/>
      <c r="BK260" s="498"/>
      <c r="BL260" s="498"/>
      <c r="BM260" s="498"/>
      <c r="BN260" s="499"/>
      <c r="BO260" s="62"/>
    </row>
    <row r="261" spans="2:67" ht="24.75">
      <c r="B261" s="50" t="str">
        <f>"Timing 2 - Join to mid preg
"&amp;$B$202&amp;""</f>
        <v>Timing 2 - Join to mid preg
Standard (7mo)</v>
      </c>
      <c r="C261" s="417">
        <f t="shared" si="180"/>
        <v>0</v>
      </c>
      <c r="D261" s="417">
        <f t="shared" si="180"/>
        <v>0</v>
      </c>
      <c r="E261" s="417">
        <f t="shared" si="180"/>
        <v>0</v>
      </c>
      <c r="F261" s="417">
        <f t="shared" si="180"/>
        <v>0</v>
      </c>
      <c r="G261" s="417">
        <f t="shared" si="180"/>
        <v>0</v>
      </c>
      <c r="H261" s="417">
        <f t="shared" si="180"/>
        <v>0</v>
      </c>
      <c r="I261" s="417">
        <f t="shared" si="180"/>
        <v>0</v>
      </c>
      <c r="J261" s="417">
        <f t="shared" si="180"/>
        <v>0</v>
      </c>
      <c r="K261" s="417">
        <f t="shared" si="180"/>
        <v>0</v>
      </c>
      <c r="L261" s="417">
        <f t="shared" si="180"/>
        <v>0</v>
      </c>
      <c r="M261" s="417">
        <f t="shared" si="180"/>
        <v>0</v>
      </c>
      <c r="N261" s="417">
        <f t="shared" si="180"/>
        <v>0</v>
      </c>
      <c r="O261" s="417">
        <f t="shared" si="180"/>
        <v>0</v>
      </c>
      <c r="P261" s="417">
        <f t="shared" si="180"/>
        <v>0</v>
      </c>
      <c r="Q261" s="417">
        <f t="shared" si="180"/>
        <v>0</v>
      </c>
      <c r="R261" s="434">
        <f t="shared" si="180"/>
        <v>0</v>
      </c>
      <c r="S261" s="444"/>
      <c r="T261" s="315"/>
      <c r="U261" s="315"/>
      <c r="V261" s="315"/>
      <c r="W261" s="315"/>
      <c r="X261" s="315"/>
      <c r="Y261" s="315"/>
      <c r="Z261" s="315"/>
      <c r="AA261" s="315"/>
      <c r="AB261" s="315"/>
      <c r="AC261" s="315"/>
      <c r="AD261" s="315"/>
      <c r="AE261" s="315"/>
      <c r="AF261" s="315"/>
      <c r="AG261" s="315"/>
      <c r="AH261" s="456"/>
      <c r="AI261" s="444"/>
      <c r="AJ261" s="315"/>
      <c r="AK261" s="315"/>
      <c r="AL261" s="315"/>
      <c r="AM261" s="315"/>
      <c r="AN261" s="315"/>
      <c r="AO261" s="315"/>
      <c r="AP261" s="315"/>
      <c r="AQ261" s="315"/>
      <c r="AR261" s="315"/>
      <c r="AS261" s="315"/>
      <c r="AT261" s="315"/>
      <c r="AU261" s="315"/>
      <c r="AV261" s="315"/>
      <c r="AW261" s="315"/>
      <c r="AX261" s="456"/>
      <c r="AY261" s="444"/>
      <c r="AZ261" s="315"/>
      <c r="BA261" s="315"/>
      <c r="BB261" s="315"/>
      <c r="BC261" s="315"/>
      <c r="BD261" s="315"/>
      <c r="BE261" s="315"/>
      <c r="BF261" s="315"/>
      <c r="BG261" s="315"/>
      <c r="BH261" s="315"/>
      <c r="BI261" s="315"/>
      <c r="BJ261" s="315"/>
      <c r="BK261" s="315"/>
      <c r="BL261" s="315"/>
      <c r="BM261" s="315"/>
      <c r="BN261" s="456"/>
      <c r="BO261" s="418" t="s">
        <v>1412</v>
      </c>
    </row>
    <row r="262" spans="2:67">
      <c r="B262" s="51" t="str">
        <f t="shared" ref="B262" si="198">$B$203&amp;""</f>
        <v>Early</v>
      </c>
      <c r="C262" s="419">
        <f t="shared" si="180"/>
        <v>0</v>
      </c>
      <c r="D262" s="419">
        <f t="shared" si="180"/>
        <v>0</v>
      </c>
      <c r="E262" s="419">
        <f t="shared" si="180"/>
        <v>0</v>
      </c>
      <c r="F262" s="419">
        <f t="shared" si="180"/>
        <v>0</v>
      </c>
      <c r="G262" s="419">
        <f t="shared" si="180"/>
        <v>0</v>
      </c>
      <c r="H262" s="419">
        <f t="shared" si="180"/>
        <v>0</v>
      </c>
      <c r="I262" s="419">
        <f t="shared" si="180"/>
        <v>0</v>
      </c>
      <c r="J262" s="419">
        <f t="shared" si="180"/>
        <v>0</v>
      </c>
      <c r="K262" s="419">
        <f t="shared" si="180"/>
        <v>0</v>
      </c>
      <c r="L262" s="419">
        <f t="shared" si="180"/>
        <v>0</v>
      </c>
      <c r="M262" s="419">
        <f t="shared" si="180"/>
        <v>0</v>
      </c>
      <c r="N262" s="419">
        <f t="shared" si="180"/>
        <v>0</v>
      </c>
      <c r="O262" s="419">
        <f t="shared" si="180"/>
        <v>0</v>
      </c>
      <c r="P262" s="419">
        <f t="shared" si="180"/>
        <v>0</v>
      </c>
      <c r="Q262" s="419">
        <f t="shared" si="180"/>
        <v>0</v>
      </c>
      <c r="R262" s="435">
        <f t="shared" si="180"/>
        <v>0</v>
      </c>
      <c r="S262" s="445"/>
      <c r="T262" s="446"/>
      <c r="U262" s="446"/>
      <c r="V262" s="446"/>
      <c r="W262" s="446"/>
      <c r="X262" s="446"/>
      <c r="Y262" s="446"/>
      <c r="Z262" s="446"/>
      <c r="AA262" s="446"/>
      <c r="AB262" s="446"/>
      <c r="AC262" s="446"/>
      <c r="AD262" s="446"/>
      <c r="AE262" s="446"/>
      <c r="AF262" s="446"/>
      <c r="AG262" s="446"/>
      <c r="AH262" s="457"/>
      <c r="AI262" s="445"/>
      <c r="AJ262" s="446"/>
      <c r="AK262" s="446"/>
      <c r="AL262" s="446"/>
      <c r="AM262" s="446"/>
      <c r="AN262" s="446"/>
      <c r="AO262" s="446"/>
      <c r="AP262" s="446"/>
      <c r="AQ262" s="446"/>
      <c r="AR262" s="446"/>
      <c r="AS262" s="446"/>
      <c r="AT262" s="446"/>
      <c r="AU262" s="446"/>
      <c r="AV262" s="446"/>
      <c r="AW262" s="446"/>
      <c r="AX262" s="457"/>
      <c r="AY262" s="445"/>
      <c r="AZ262" s="446"/>
      <c r="BA262" s="446"/>
      <c r="BB262" s="446"/>
      <c r="BC262" s="446"/>
      <c r="BD262" s="446"/>
      <c r="BE262" s="446"/>
      <c r="BF262" s="446"/>
      <c r="BG262" s="446"/>
      <c r="BH262" s="446"/>
      <c r="BI262" s="446"/>
      <c r="BJ262" s="446"/>
      <c r="BK262" s="446"/>
      <c r="BL262" s="446"/>
      <c r="BM262" s="446"/>
      <c r="BN262" s="457"/>
      <c r="BO262" s="62"/>
    </row>
    <row r="263" spans="2:67">
      <c r="B263" s="51" t="str">
        <f t="shared" ref="B263" si="199">$B$204&amp;""</f>
        <v>Middle</v>
      </c>
      <c r="C263" s="419">
        <f t="shared" si="180"/>
        <v>0</v>
      </c>
      <c r="D263" s="419">
        <f t="shared" si="180"/>
        <v>0</v>
      </c>
      <c r="E263" s="419">
        <f t="shared" si="180"/>
        <v>0</v>
      </c>
      <c r="F263" s="419">
        <f t="shared" si="180"/>
        <v>0</v>
      </c>
      <c r="G263" s="419">
        <f t="shared" si="180"/>
        <v>0</v>
      </c>
      <c r="H263" s="419">
        <f t="shared" si="180"/>
        <v>0</v>
      </c>
      <c r="I263" s="419">
        <f t="shared" si="180"/>
        <v>0</v>
      </c>
      <c r="J263" s="419">
        <f t="shared" si="180"/>
        <v>0</v>
      </c>
      <c r="K263" s="419">
        <f t="shared" si="180"/>
        <v>0</v>
      </c>
      <c r="L263" s="419">
        <f t="shared" si="180"/>
        <v>0</v>
      </c>
      <c r="M263" s="419">
        <f t="shared" si="180"/>
        <v>0</v>
      </c>
      <c r="N263" s="419">
        <f t="shared" si="180"/>
        <v>0</v>
      </c>
      <c r="O263" s="419">
        <f t="shared" si="180"/>
        <v>0</v>
      </c>
      <c r="P263" s="419">
        <f t="shared" si="180"/>
        <v>0</v>
      </c>
      <c r="Q263" s="419">
        <f t="shared" si="180"/>
        <v>0</v>
      </c>
      <c r="R263" s="435">
        <f t="shared" si="180"/>
        <v>0</v>
      </c>
      <c r="S263" s="445"/>
      <c r="T263" s="446"/>
      <c r="U263" s="446"/>
      <c r="V263" s="446"/>
      <c r="W263" s="446"/>
      <c r="X263" s="446"/>
      <c r="Y263" s="446"/>
      <c r="Z263" s="446"/>
      <c r="AA263" s="446"/>
      <c r="AB263" s="446"/>
      <c r="AC263" s="446"/>
      <c r="AD263" s="446"/>
      <c r="AE263" s="446"/>
      <c r="AF263" s="446"/>
      <c r="AG263" s="446"/>
      <c r="AH263" s="457"/>
      <c r="AI263" s="445"/>
      <c r="AJ263" s="446"/>
      <c r="AK263" s="446"/>
      <c r="AL263" s="446"/>
      <c r="AM263" s="446"/>
      <c r="AN263" s="446"/>
      <c r="AO263" s="446"/>
      <c r="AP263" s="446"/>
      <c r="AQ263" s="446"/>
      <c r="AR263" s="446"/>
      <c r="AS263" s="446"/>
      <c r="AT263" s="446"/>
      <c r="AU263" s="446"/>
      <c r="AV263" s="446"/>
      <c r="AW263" s="446"/>
      <c r="AX263" s="457"/>
      <c r="AY263" s="445"/>
      <c r="AZ263" s="446"/>
      <c r="BA263" s="446"/>
      <c r="BB263" s="446"/>
      <c r="BC263" s="446"/>
      <c r="BD263" s="446"/>
      <c r="BE263" s="446"/>
      <c r="BF263" s="446"/>
      <c r="BG263" s="446"/>
      <c r="BH263" s="446"/>
      <c r="BI263" s="446"/>
      <c r="BJ263" s="446"/>
      <c r="BK263" s="446"/>
      <c r="BL263" s="446"/>
      <c r="BM263" s="446"/>
      <c r="BN263" s="457"/>
      <c r="BO263" s="62"/>
    </row>
    <row r="264" spans="2:67">
      <c r="B264" s="51" t="str">
        <f t="shared" ref="B264" si="200">$B$205&amp;""</f>
        <v>Late</v>
      </c>
      <c r="C264" s="419">
        <f t="shared" si="180"/>
        <v>0</v>
      </c>
      <c r="D264" s="419">
        <f t="shared" si="180"/>
        <v>0</v>
      </c>
      <c r="E264" s="419">
        <f t="shared" si="180"/>
        <v>0</v>
      </c>
      <c r="F264" s="419">
        <f t="shared" si="180"/>
        <v>0</v>
      </c>
      <c r="G264" s="419">
        <f t="shared" si="180"/>
        <v>0</v>
      </c>
      <c r="H264" s="419">
        <f t="shared" si="180"/>
        <v>0</v>
      </c>
      <c r="I264" s="419">
        <f t="shared" si="180"/>
        <v>0</v>
      </c>
      <c r="J264" s="419">
        <f t="shared" si="180"/>
        <v>0</v>
      </c>
      <c r="K264" s="419">
        <f t="shared" si="180"/>
        <v>0</v>
      </c>
      <c r="L264" s="419">
        <f t="shared" si="180"/>
        <v>0</v>
      </c>
      <c r="M264" s="419">
        <f t="shared" si="180"/>
        <v>0</v>
      </c>
      <c r="N264" s="419">
        <f t="shared" si="180"/>
        <v>0</v>
      </c>
      <c r="O264" s="419">
        <f t="shared" si="180"/>
        <v>0</v>
      </c>
      <c r="P264" s="419">
        <f t="shared" si="180"/>
        <v>0</v>
      </c>
      <c r="Q264" s="419">
        <f t="shared" si="180"/>
        <v>0</v>
      </c>
      <c r="R264" s="435">
        <f t="shared" si="180"/>
        <v>0</v>
      </c>
      <c r="S264" s="445"/>
      <c r="T264" s="446"/>
      <c r="U264" s="446"/>
      <c r="V264" s="446"/>
      <c r="W264" s="446"/>
      <c r="X264" s="446"/>
      <c r="Y264" s="446"/>
      <c r="Z264" s="446"/>
      <c r="AA264" s="446"/>
      <c r="AB264" s="446"/>
      <c r="AC264" s="446"/>
      <c r="AD264" s="446"/>
      <c r="AE264" s="446"/>
      <c r="AF264" s="446"/>
      <c r="AG264" s="446"/>
      <c r="AH264" s="457"/>
      <c r="AI264" s="445"/>
      <c r="AJ264" s="446"/>
      <c r="AK264" s="446"/>
      <c r="AL264" s="446"/>
      <c r="AM264" s="446"/>
      <c r="AN264" s="446"/>
      <c r="AO264" s="446"/>
      <c r="AP264" s="446"/>
      <c r="AQ264" s="446"/>
      <c r="AR264" s="446"/>
      <c r="AS264" s="446"/>
      <c r="AT264" s="446"/>
      <c r="AU264" s="446"/>
      <c r="AV264" s="446"/>
      <c r="AW264" s="446"/>
      <c r="AX264" s="457"/>
      <c r="AY264" s="445"/>
      <c r="AZ264" s="446"/>
      <c r="BA264" s="446"/>
      <c r="BB264" s="446"/>
      <c r="BC264" s="446"/>
      <c r="BD264" s="446"/>
      <c r="BE264" s="446"/>
      <c r="BF264" s="446"/>
      <c r="BG264" s="446"/>
      <c r="BH264" s="446"/>
      <c r="BI264" s="446"/>
      <c r="BJ264" s="446"/>
      <c r="BK264" s="446"/>
      <c r="BL264" s="446"/>
      <c r="BM264" s="446"/>
      <c r="BN264" s="457"/>
      <c r="BO264" s="62"/>
    </row>
    <row r="265" spans="2:67">
      <c r="B265" s="51" t="s">
        <v>960</v>
      </c>
      <c r="C265" s="419">
        <f t="shared" ref="C265:C267" si="201">CHOOSE(d.Region,S265,AI265,AY265)</f>
        <v>0</v>
      </c>
      <c r="D265" s="419">
        <f t="shared" ref="D265:D267" si="202">CHOOSE(d.Region,T265,AJ265,AZ265)</f>
        <v>0</v>
      </c>
      <c r="E265" s="419">
        <f t="shared" ref="E265:E267" si="203">CHOOSE(d.Region,U265,AK265,BA265)</f>
        <v>0</v>
      </c>
      <c r="F265" s="419">
        <f t="shared" ref="F265:F267" si="204">CHOOSE(d.Region,V265,AL265,BB265)</f>
        <v>0</v>
      </c>
      <c r="G265" s="419">
        <f t="shared" ref="G265:G267" si="205">CHOOSE(d.Region,W265,AM265,BC265)</f>
        <v>0</v>
      </c>
      <c r="H265" s="419">
        <f t="shared" ref="H265:H267" si="206">CHOOSE(d.Region,X265,AN265,BD265)</f>
        <v>0</v>
      </c>
      <c r="I265" s="419">
        <f t="shared" ref="I265:I267" si="207">CHOOSE(d.Region,Y265,AO265,BE265)</f>
        <v>0</v>
      </c>
      <c r="J265" s="419">
        <f t="shared" ref="J265:J267" si="208">CHOOSE(d.Region,Z265,AP265,BF265)</f>
        <v>0</v>
      </c>
      <c r="K265" s="419">
        <f t="shared" ref="K265:K267" si="209">CHOOSE(d.Region,AA265,AQ265,BG265)</f>
        <v>0</v>
      </c>
      <c r="L265" s="419">
        <f t="shared" ref="L265:L267" si="210">CHOOSE(d.Region,AB265,AR265,BH265)</f>
        <v>0</v>
      </c>
      <c r="M265" s="419">
        <f t="shared" ref="M265:M267" si="211">CHOOSE(d.Region,AC265,AS265,BI265)</f>
        <v>0</v>
      </c>
      <c r="N265" s="419">
        <f t="shared" ref="N265:N267" si="212">CHOOSE(d.Region,AD265,AT265,BJ265)</f>
        <v>0</v>
      </c>
      <c r="O265" s="419">
        <f t="shared" ref="O265:O267" si="213">CHOOSE(d.Region,AE265,AU265,BK265)</f>
        <v>0</v>
      </c>
      <c r="P265" s="419">
        <f t="shared" ref="P265:P267" si="214">CHOOSE(d.Region,AF265,AV265,BL265)</f>
        <v>0</v>
      </c>
      <c r="Q265" s="419">
        <f t="shared" ref="Q265:Q267" si="215">CHOOSE(d.Region,AG265,AW265,BM265)</f>
        <v>0</v>
      </c>
      <c r="R265" s="435">
        <f t="shared" ref="R265:R267" si="216">CHOOSE(d.Region,AH265,AX265,BN265)</f>
        <v>0</v>
      </c>
      <c r="S265" s="476"/>
      <c r="T265" s="477"/>
      <c r="U265" s="477"/>
      <c r="V265" s="477"/>
      <c r="W265" s="477"/>
      <c r="X265" s="477"/>
      <c r="Y265" s="477"/>
      <c r="Z265" s="477"/>
      <c r="AA265" s="477"/>
      <c r="AB265" s="477"/>
      <c r="AC265" s="477"/>
      <c r="AD265" s="477"/>
      <c r="AE265" s="477"/>
      <c r="AF265" s="477"/>
      <c r="AG265" s="477"/>
      <c r="AH265" s="478"/>
      <c r="AI265" s="476"/>
      <c r="AJ265" s="477"/>
      <c r="AK265" s="477"/>
      <c r="AL265" s="477"/>
      <c r="AM265" s="477"/>
      <c r="AN265" s="477"/>
      <c r="AO265" s="477"/>
      <c r="AP265" s="477"/>
      <c r="AQ265" s="477"/>
      <c r="AR265" s="477"/>
      <c r="AS265" s="477"/>
      <c r="AT265" s="477"/>
      <c r="AU265" s="477"/>
      <c r="AV265" s="477"/>
      <c r="AW265" s="477"/>
      <c r="AX265" s="478"/>
      <c r="AY265" s="476"/>
      <c r="AZ265" s="477"/>
      <c r="BA265" s="477"/>
      <c r="BB265" s="477"/>
      <c r="BC265" s="477"/>
      <c r="BD265" s="477"/>
      <c r="BE265" s="477"/>
      <c r="BF265" s="477"/>
      <c r="BG265" s="477"/>
      <c r="BH265" s="477"/>
      <c r="BI265" s="477"/>
      <c r="BJ265" s="477"/>
      <c r="BK265" s="477"/>
      <c r="BL265" s="477"/>
      <c r="BM265" s="477"/>
      <c r="BN265" s="478"/>
      <c r="BO265" s="62"/>
    </row>
    <row r="266" spans="2:67">
      <c r="B266" s="51" t="str">
        <f t="shared" ref="B266" si="217">$B$207&amp;""</f>
        <v>7mo with 0% mated</v>
      </c>
      <c r="C266" s="419">
        <f t="shared" si="201"/>
        <v>0</v>
      </c>
      <c r="D266" s="419">
        <f t="shared" si="202"/>
        <v>0</v>
      </c>
      <c r="E266" s="419">
        <f t="shared" si="203"/>
        <v>0</v>
      </c>
      <c r="F266" s="419">
        <f t="shared" si="204"/>
        <v>0</v>
      </c>
      <c r="G266" s="419">
        <f t="shared" si="205"/>
        <v>0</v>
      </c>
      <c r="H266" s="419">
        <f t="shared" si="206"/>
        <v>0</v>
      </c>
      <c r="I266" s="419">
        <f t="shared" si="207"/>
        <v>0</v>
      </c>
      <c r="J266" s="419">
        <f t="shared" si="208"/>
        <v>0</v>
      </c>
      <c r="K266" s="419">
        <f t="shared" si="209"/>
        <v>0</v>
      </c>
      <c r="L266" s="419">
        <f t="shared" si="210"/>
        <v>0</v>
      </c>
      <c r="M266" s="419">
        <f t="shared" si="211"/>
        <v>0</v>
      </c>
      <c r="N266" s="419">
        <f t="shared" si="212"/>
        <v>0</v>
      </c>
      <c r="O266" s="419">
        <f t="shared" si="213"/>
        <v>0</v>
      </c>
      <c r="P266" s="419">
        <f t="shared" si="214"/>
        <v>0</v>
      </c>
      <c r="Q266" s="419">
        <f t="shared" si="215"/>
        <v>0</v>
      </c>
      <c r="R266" s="435">
        <f t="shared" si="216"/>
        <v>0</v>
      </c>
      <c r="S266" s="476"/>
      <c r="T266" s="477"/>
      <c r="U266" s="477"/>
      <c r="V266" s="477"/>
      <c r="W266" s="477"/>
      <c r="X266" s="477"/>
      <c r="Y266" s="477"/>
      <c r="Z266" s="477"/>
      <c r="AA266" s="477"/>
      <c r="AB266" s="477"/>
      <c r="AC266" s="477"/>
      <c r="AD266" s="477"/>
      <c r="AE266" s="477"/>
      <c r="AF266" s="477"/>
      <c r="AG266" s="477"/>
      <c r="AH266" s="478"/>
      <c r="AI266" s="476"/>
      <c r="AJ266" s="477"/>
      <c r="AK266" s="477"/>
      <c r="AL266" s="477"/>
      <c r="AM266" s="477"/>
      <c r="AN266" s="477"/>
      <c r="AO266" s="477"/>
      <c r="AP266" s="477"/>
      <c r="AQ266" s="477"/>
      <c r="AR266" s="477"/>
      <c r="AS266" s="477"/>
      <c r="AT266" s="477"/>
      <c r="AU266" s="477"/>
      <c r="AV266" s="477"/>
      <c r="AW266" s="477"/>
      <c r="AX266" s="478"/>
      <c r="AY266" s="476"/>
      <c r="AZ266" s="477"/>
      <c r="BA266" s="477"/>
      <c r="BB266" s="477"/>
      <c r="BC266" s="477"/>
      <c r="BD266" s="477"/>
      <c r="BE266" s="477"/>
      <c r="BF266" s="477"/>
      <c r="BG266" s="477"/>
      <c r="BH266" s="477"/>
      <c r="BI266" s="477"/>
      <c r="BJ266" s="477"/>
      <c r="BK266" s="477"/>
      <c r="BL266" s="477"/>
      <c r="BM266" s="477"/>
      <c r="BN266" s="478"/>
      <c r="BO266" s="62"/>
    </row>
    <row r="267" spans="2:67">
      <c r="B267" s="51" t="s">
        <v>1698</v>
      </c>
      <c r="C267" s="419">
        <f t="shared" si="201"/>
        <v>0</v>
      </c>
      <c r="D267" s="419">
        <f t="shared" si="202"/>
        <v>0</v>
      </c>
      <c r="E267" s="419">
        <f t="shared" si="203"/>
        <v>0</v>
      </c>
      <c r="F267" s="419">
        <f t="shared" si="204"/>
        <v>0</v>
      </c>
      <c r="G267" s="419">
        <f t="shared" si="205"/>
        <v>0</v>
      </c>
      <c r="H267" s="419">
        <f t="shared" si="206"/>
        <v>0</v>
      </c>
      <c r="I267" s="419">
        <f t="shared" si="207"/>
        <v>0</v>
      </c>
      <c r="J267" s="419">
        <f t="shared" si="208"/>
        <v>0</v>
      </c>
      <c r="K267" s="419">
        <f t="shared" si="209"/>
        <v>0</v>
      </c>
      <c r="L267" s="419">
        <f t="shared" si="210"/>
        <v>0</v>
      </c>
      <c r="M267" s="419">
        <f t="shared" si="211"/>
        <v>0</v>
      </c>
      <c r="N267" s="419">
        <f t="shared" si="212"/>
        <v>0</v>
      </c>
      <c r="O267" s="419">
        <f t="shared" si="213"/>
        <v>0</v>
      </c>
      <c r="P267" s="419">
        <f t="shared" si="214"/>
        <v>0</v>
      </c>
      <c r="Q267" s="419">
        <f t="shared" si="215"/>
        <v>0</v>
      </c>
      <c r="R267" s="435">
        <f t="shared" si="216"/>
        <v>0</v>
      </c>
      <c r="S267" s="476"/>
      <c r="T267" s="477"/>
      <c r="U267" s="477"/>
      <c r="V267" s="477"/>
      <c r="W267" s="477"/>
      <c r="X267" s="477"/>
      <c r="Y267" s="477"/>
      <c r="Z267" s="477"/>
      <c r="AA267" s="477"/>
      <c r="AB267" s="477"/>
      <c r="AC267" s="477"/>
      <c r="AD267" s="477"/>
      <c r="AE267" s="477"/>
      <c r="AF267" s="477"/>
      <c r="AG267" s="477"/>
      <c r="AH267" s="478"/>
      <c r="AI267" s="476"/>
      <c r="AJ267" s="477"/>
      <c r="AK267" s="477"/>
      <c r="AL267" s="477"/>
      <c r="AM267" s="477"/>
      <c r="AN267" s="477"/>
      <c r="AO267" s="477"/>
      <c r="AP267" s="477"/>
      <c r="AQ267" s="477"/>
      <c r="AR267" s="477"/>
      <c r="AS267" s="477"/>
      <c r="AT267" s="477"/>
      <c r="AU267" s="477"/>
      <c r="AV267" s="477"/>
      <c r="AW267" s="477"/>
      <c r="AX267" s="478"/>
      <c r="AY267" s="476"/>
      <c r="AZ267" s="477"/>
      <c r="BA267" s="477"/>
      <c r="BB267" s="477"/>
      <c r="BC267" s="477"/>
      <c r="BD267" s="477"/>
      <c r="BE267" s="477"/>
      <c r="BF267" s="477"/>
      <c r="BG267" s="477"/>
      <c r="BH267" s="477"/>
      <c r="BI267" s="477"/>
      <c r="BJ267" s="477"/>
      <c r="BK267" s="477"/>
      <c r="BL267" s="477"/>
      <c r="BM267" s="477"/>
      <c r="BN267" s="478"/>
      <c r="BO267" s="62"/>
    </row>
    <row r="268" spans="2:67">
      <c r="B268" s="51" t="s">
        <v>1094</v>
      </c>
      <c r="C268" s="420">
        <f t="shared" si="180"/>
        <v>0</v>
      </c>
      <c r="D268" s="420">
        <f t="shared" si="180"/>
        <v>0</v>
      </c>
      <c r="E268" s="420">
        <f t="shared" si="180"/>
        <v>0</v>
      </c>
      <c r="F268" s="420">
        <f t="shared" si="180"/>
        <v>0</v>
      </c>
      <c r="G268" s="420">
        <f t="shared" si="180"/>
        <v>0</v>
      </c>
      <c r="H268" s="420">
        <f t="shared" si="180"/>
        <v>0</v>
      </c>
      <c r="I268" s="420">
        <f t="shared" si="180"/>
        <v>0</v>
      </c>
      <c r="J268" s="420">
        <f t="shared" si="180"/>
        <v>0</v>
      </c>
      <c r="K268" s="420">
        <f t="shared" si="180"/>
        <v>0</v>
      </c>
      <c r="L268" s="420">
        <f t="shared" si="180"/>
        <v>0</v>
      </c>
      <c r="M268" s="420">
        <f t="shared" si="180"/>
        <v>0</v>
      </c>
      <c r="N268" s="420">
        <f t="shared" si="180"/>
        <v>0</v>
      </c>
      <c r="O268" s="420">
        <f t="shared" si="180"/>
        <v>0</v>
      </c>
      <c r="P268" s="420">
        <f t="shared" si="180"/>
        <v>0</v>
      </c>
      <c r="Q268" s="420">
        <f t="shared" si="180"/>
        <v>0</v>
      </c>
      <c r="R268" s="436">
        <f t="shared" si="180"/>
        <v>0</v>
      </c>
      <c r="S268" s="497"/>
      <c r="T268" s="498"/>
      <c r="U268" s="498"/>
      <c r="V268" s="498"/>
      <c r="W268" s="498"/>
      <c r="X268" s="498"/>
      <c r="Y268" s="498"/>
      <c r="Z268" s="498"/>
      <c r="AA268" s="498"/>
      <c r="AB268" s="498"/>
      <c r="AC268" s="498"/>
      <c r="AD268" s="498"/>
      <c r="AE268" s="498"/>
      <c r="AF268" s="498"/>
      <c r="AG268" s="498"/>
      <c r="AH268" s="499"/>
      <c r="AI268" s="497"/>
      <c r="AJ268" s="498"/>
      <c r="AK268" s="498"/>
      <c r="AL268" s="498"/>
      <c r="AM268" s="498"/>
      <c r="AN268" s="498"/>
      <c r="AO268" s="498"/>
      <c r="AP268" s="498"/>
      <c r="AQ268" s="498"/>
      <c r="AR268" s="498"/>
      <c r="AS268" s="498"/>
      <c r="AT268" s="498"/>
      <c r="AU268" s="498"/>
      <c r="AV268" s="498"/>
      <c r="AW268" s="498"/>
      <c r="AX268" s="499"/>
      <c r="AY268" s="497"/>
      <c r="AZ268" s="498"/>
      <c r="BA268" s="498"/>
      <c r="BB268" s="498"/>
      <c r="BC268" s="498"/>
      <c r="BD268" s="498"/>
      <c r="BE268" s="498"/>
      <c r="BF268" s="498"/>
      <c r="BG268" s="498"/>
      <c r="BH268" s="498"/>
      <c r="BI268" s="498"/>
      <c r="BJ268" s="498"/>
      <c r="BK268" s="498"/>
      <c r="BL268" s="498"/>
      <c r="BM268" s="498"/>
      <c r="BN268" s="499"/>
      <c r="BO268" s="62"/>
    </row>
    <row r="269" spans="2:67" ht="24.75" outlineLevel="1">
      <c r="B269" s="50" t="str">
        <f>"Timing 3 - mid preg to Birth
"&amp;$B$202&amp;""</f>
        <v>Timing 3 - mid preg to Birth
Standard (7mo)</v>
      </c>
      <c r="C269" s="417">
        <f t="shared" si="180"/>
        <v>0</v>
      </c>
      <c r="D269" s="417">
        <f t="shared" si="180"/>
        <v>0</v>
      </c>
      <c r="E269" s="417">
        <f t="shared" si="180"/>
        <v>0</v>
      </c>
      <c r="F269" s="417">
        <f t="shared" si="180"/>
        <v>0</v>
      </c>
      <c r="G269" s="417">
        <f t="shared" si="180"/>
        <v>0</v>
      </c>
      <c r="H269" s="417">
        <f t="shared" si="180"/>
        <v>0</v>
      </c>
      <c r="I269" s="417">
        <f t="shared" si="180"/>
        <v>0</v>
      </c>
      <c r="J269" s="417">
        <f t="shared" si="180"/>
        <v>0</v>
      </c>
      <c r="K269" s="417">
        <f t="shared" si="180"/>
        <v>0</v>
      </c>
      <c r="L269" s="417">
        <f t="shared" si="180"/>
        <v>0</v>
      </c>
      <c r="M269" s="417">
        <f t="shared" si="180"/>
        <v>0</v>
      </c>
      <c r="N269" s="417">
        <f t="shared" si="180"/>
        <v>0</v>
      </c>
      <c r="O269" s="417">
        <f t="shared" si="180"/>
        <v>0</v>
      </c>
      <c r="P269" s="417">
        <f t="shared" si="180"/>
        <v>0</v>
      </c>
      <c r="Q269" s="417">
        <f t="shared" si="180"/>
        <v>0</v>
      </c>
      <c r="R269" s="434">
        <f t="shared" si="180"/>
        <v>0</v>
      </c>
      <c r="S269" s="444"/>
      <c r="T269" s="315"/>
      <c r="U269" s="315"/>
      <c r="V269" s="315"/>
      <c r="W269" s="315"/>
      <c r="X269" s="315"/>
      <c r="Y269" s="315"/>
      <c r="Z269" s="315"/>
      <c r="AA269" s="315"/>
      <c r="AB269" s="315"/>
      <c r="AC269" s="315"/>
      <c r="AD269" s="315"/>
      <c r="AE269" s="315"/>
      <c r="AF269" s="315"/>
      <c r="AG269" s="315"/>
      <c r="AH269" s="456"/>
      <c r="AI269" s="444"/>
      <c r="AJ269" s="315"/>
      <c r="AK269" s="315"/>
      <c r="AL269" s="315"/>
      <c r="AM269" s="315"/>
      <c r="AN269" s="315"/>
      <c r="AO269" s="315"/>
      <c r="AP269" s="315"/>
      <c r="AQ269" s="315"/>
      <c r="AR269" s="315"/>
      <c r="AS269" s="315"/>
      <c r="AT269" s="315"/>
      <c r="AU269" s="315"/>
      <c r="AV269" s="315"/>
      <c r="AW269" s="315"/>
      <c r="AX269" s="456"/>
      <c r="AY269" s="444"/>
      <c r="AZ269" s="315"/>
      <c r="BA269" s="315"/>
      <c r="BB269" s="315"/>
      <c r="BC269" s="315"/>
      <c r="BD269" s="315"/>
      <c r="BE269" s="315"/>
      <c r="BF269" s="315"/>
      <c r="BG269" s="315"/>
      <c r="BH269" s="315"/>
      <c r="BI269" s="315"/>
      <c r="BJ269" s="315"/>
      <c r="BK269" s="315"/>
      <c r="BL269" s="315"/>
      <c r="BM269" s="315"/>
      <c r="BN269" s="456"/>
      <c r="BO269" s="418" t="s">
        <v>1412</v>
      </c>
    </row>
    <row r="270" spans="2:67" outlineLevel="1">
      <c r="B270" s="51" t="str">
        <f t="shared" ref="B270" si="218">$B$203&amp;""</f>
        <v>Early</v>
      </c>
      <c r="C270" s="419">
        <f t="shared" si="180"/>
        <v>0</v>
      </c>
      <c r="D270" s="419">
        <f t="shared" si="180"/>
        <v>0</v>
      </c>
      <c r="E270" s="419">
        <f t="shared" si="180"/>
        <v>0</v>
      </c>
      <c r="F270" s="419">
        <f t="shared" si="180"/>
        <v>0</v>
      </c>
      <c r="G270" s="419">
        <f t="shared" si="180"/>
        <v>0</v>
      </c>
      <c r="H270" s="419">
        <f t="shared" si="180"/>
        <v>0</v>
      </c>
      <c r="I270" s="419">
        <f t="shared" si="180"/>
        <v>0</v>
      </c>
      <c r="J270" s="419">
        <f t="shared" si="180"/>
        <v>0</v>
      </c>
      <c r="K270" s="419">
        <f t="shared" si="180"/>
        <v>0</v>
      </c>
      <c r="L270" s="419">
        <f t="shared" si="180"/>
        <v>0</v>
      </c>
      <c r="M270" s="419">
        <f t="shared" si="180"/>
        <v>0</v>
      </c>
      <c r="N270" s="419">
        <f t="shared" si="180"/>
        <v>0</v>
      </c>
      <c r="O270" s="419">
        <f t="shared" si="180"/>
        <v>0</v>
      </c>
      <c r="P270" s="419">
        <f t="shared" si="180"/>
        <v>0</v>
      </c>
      <c r="Q270" s="419">
        <f t="shared" si="180"/>
        <v>0</v>
      </c>
      <c r="R270" s="435">
        <f t="shared" si="180"/>
        <v>0</v>
      </c>
      <c r="S270" s="445"/>
      <c r="T270" s="446"/>
      <c r="U270" s="446"/>
      <c r="V270" s="446"/>
      <c r="W270" s="446"/>
      <c r="X270" s="446"/>
      <c r="Y270" s="446"/>
      <c r="Z270" s="446"/>
      <c r="AA270" s="446"/>
      <c r="AB270" s="446"/>
      <c r="AC270" s="446"/>
      <c r="AD270" s="446"/>
      <c r="AE270" s="446"/>
      <c r="AF270" s="446"/>
      <c r="AG270" s="446"/>
      <c r="AH270" s="457"/>
      <c r="AI270" s="445"/>
      <c r="AJ270" s="446"/>
      <c r="AK270" s="446"/>
      <c r="AL270" s="446"/>
      <c r="AM270" s="446"/>
      <c r="AN270" s="446"/>
      <c r="AO270" s="446"/>
      <c r="AP270" s="446"/>
      <c r="AQ270" s="446"/>
      <c r="AR270" s="446"/>
      <c r="AS270" s="446"/>
      <c r="AT270" s="446"/>
      <c r="AU270" s="446"/>
      <c r="AV270" s="446"/>
      <c r="AW270" s="446"/>
      <c r="AX270" s="457"/>
      <c r="AY270" s="445"/>
      <c r="AZ270" s="446"/>
      <c r="BA270" s="446"/>
      <c r="BB270" s="446"/>
      <c r="BC270" s="446"/>
      <c r="BD270" s="446"/>
      <c r="BE270" s="446"/>
      <c r="BF270" s="446"/>
      <c r="BG270" s="446"/>
      <c r="BH270" s="446"/>
      <c r="BI270" s="446"/>
      <c r="BJ270" s="446"/>
      <c r="BK270" s="446"/>
      <c r="BL270" s="446"/>
      <c r="BM270" s="446"/>
      <c r="BN270" s="457"/>
      <c r="BO270" s="62"/>
    </row>
    <row r="271" spans="2:67" outlineLevel="1">
      <c r="B271" s="51" t="str">
        <f t="shared" ref="B271" si="219">$B$204&amp;""</f>
        <v>Middle</v>
      </c>
      <c r="C271" s="419">
        <f t="shared" si="180"/>
        <v>0</v>
      </c>
      <c r="D271" s="419">
        <f t="shared" si="180"/>
        <v>0</v>
      </c>
      <c r="E271" s="419">
        <f t="shared" si="180"/>
        <v>0</v>
      </c>
      <c r="F271" s="419">
        <f t="shared" si="180"/>
        <v>0</v>
      </c>
      <c r="G271" s="419">
        <f t="shared" si="180"/>
        <v>0</v>
      </c>
      <c r="H271" s="419">
        <f t="shared" si="180"/>
        <v>0</v>
      </c>
      <c r="I271" s="419">
        <f t="shared" si="180"/>
        <v>0</v>
      </c>
      <c r="J271" s="419">
        <f t="shared" si="180"/>
        <v>0</v>
      </c>
      <c r="K271" s="419">
        <f t="shared" si="180"/>
        <v>0</v>
      </c>
      <c r="L271" s="419">
        <f t="shared" si="180"/>
        <v>0</v>
      </c>
      <c r="M271" s="419">
        <f t="shared" si="180"/>
        <v>0</v>
      </c>
      <c r="N271" s="419">
        <f t="shared" si="180"/>
        <v>0</v>
      </c>
      <c r="O271" s="419">
        <f t="shared" si="180"/>
        <v>0</v>
      </c>
      <c r="P271" s="419">
        <f t="shared" si="180"/>
        <v>0</v>
      </c>
      <c r="Q271" s="419">
        <f t="shared" si="180"/>
        <v>0</v>
      </c>
      <c r="R271" s="435">
        <f t="shared" si="180"/>
        <v>0</v>
      </c>
      <c r="S271" s="445"/>
      <c r="T271" s="446"/>
      <c r="U271" s="446"/>
      <c r="V271" s="446"/>
      <c r="W271" s="446"/>
      <c r="X271" s="446"/>
      <c r="Y271" s="446"/>
      <c r="Z271" s="446"/>
      <c r="AA271" s="446"/>
      <c r="AB271" s="446"/>
      <c r="AC271" s="446"/>
      <c r="AD271" s="446"/>
      <c r="AE271" s="446"/>
      <c r="AF271" s="446"/>
      <c r="AG271" s="446"/>
      <c r="AH271" s="457"/>
      <c r="AI271" s="445"/>
      <c r="AJ271" s="446"/>
      <c r="AK271" s="446"/>
      <c r="AL271" s="446"/>
      <c r="AM271" s="446"/>
      <c r="AN271" s="446"/>
      <c r="AO271" s="446"/>
      <c r="AP271" s="446"/>
      <c r="AQ271" s="446"/>
      <c r="AR271" s="446"/>
      <c r="AS271" s="446"/>
      <c r="AT271" s="446"/>
      <c r="AU271" s="446"/>
      <c r="AV271" s="446"/>
      <c r="AW271" s="446"/>
      <c r="AX271" s="457"/>
      <c r="AY271" s="445"/>
      <c r="AZ271" s="446"/>
      <c r="BA271" s="446"/>
      <c r="BB271" s="446"/>
      <c r="BC271" s="446"/>
      <c r="BD271" s="446"/>
      <c r="BE271" s="446"/>
      <c r="BF271" s="446"/>
      <c r="BG271" s="446"/>
      <c r="BH271" s="446"/>
      <c r="BI271" s="446"/>
      <c r="BJ271" s="446"/>
      <c r="BK271" s="446"/>
      <c r="BL271" s="446"/>
      <c r="BM271" s="446"/>
      <c r="BN271" s="457"/>
      <c r="BO271" s="62"/>
    </row>
    <row r="272" spans="2:67" outlineLevel="1">
      <c r="B272" s="51" t="str">
        <f t="shared" ref="B272" si="220">$B$205&amp;""</f>
        <v>Late</v>
      </c>
      <c r="C272" s="419">
        <f t="shared" si="180"/>
        <v>0</v>
      </c>
      <c r="D272" s="419">
        <f t="shared" si="180"/>
        <v>0</v>
      </c>
      <c r="E272" s="419">
        <f t="shared" si="180"/>
        <v>0</v>
      </c>
      <c r="F272" s="419">
        <f t="shared" si="180"/>
        <v>0</v>
      </c>
      <c r="G272" s="419">
        <f t="shared" si="180"/>
        <v>0</v>
      </c>
      <c r="H272" s="419">
        <f t="shared" si="180"/>
        <v>0</v>
      </c>
      <c r="I272" s="419">
        <f t="shared" si="180"/>
        <v>0</v>
      </c>
      <c r="J272" s="419">
        <f t="shared" si="180"/>
        <v>0</v>
      </c>
      <c r="K272" s="419">
        <f t="shared" si="180"/>
        <v>0</v>
      </c>
      <c r="L272" s="419">
        <f t="shared" si="180"/>
        <v>0</v>
      </c>
      <c r="M272" s="419">
        <f t="shared" si="180"/>
        <v>0</v>
      </c>
      <c r="N272" s="419">
        <f t="shared" si="180"/>
        <v>0</v>
      </c>
      <c r="O272" s="419">
        <f t="shared" si="180"/>
        <v>0</v>
      </c>
      <c r="P272" s="419">
        <f t="shared" si="180"/>
        <v>0</v>
      </c>
      <c r="Q272" s="419">
        <f t="shared" si="180"/>
        <v>0</v>
      </c>
      <c r="R272" s="435">
        <f t="shared" si="180"/>
        <v>0</v>
      </c>
      <c r="S272" s="445"/>
      <c r="T272" s="446"/>
      <c r="U272" s="446"/>
      <c r="V272" s="446"/>
      <c r="W272" s="446"/>
      <c r="X272" s="446"/>
      <c r="Y272" s="446"/>
      <c r="Z272" s="446"/>
      <c r="AA272" s="446"/>
      <c r="AB272" s="446"/>
      <c r="AC272" s="446"/>
      <c r="AD272" s="446"/>
      <c r="AE272" s="446"/>
      <c r="AF272" s="446"/>
      <c r="AG272" s="446"/>
      <c r="AH272" s="457"/>
      <c r="AI272" s="445"/>
      <c r="AJ272" s="446"/>
      <c r="AK272" s="446"/>
      <c r="AL272" s="446"/>
      <c r="AM272" s="446"/>
      <c r="AN272" s="446"/>
      <c r="AO272" s="446"/>
      <c r="AP272" s="446"/>
      <c r="AQ272" s="446"/>
      <c r="AR272" s="446"/>
      <c r="AS272" s="446"/>
      <c r="AT272" s="446"/>
      <c r="AU272" s="446"/>
      <c r="AV272" s="446"/>
      <c r="AW272" s="446"/>
      <c r="AX272" s="457"/>
      <c r="AY272" s="445"/>
      <c r="AZ272" s="446"/>
      <c r="BA272" s="446"/>
      <c r="BB272" s="446"/>
      <c r="BC272" s="446"/>
      <c r="BD272" s="446"/>
      <c r="BE272" s="446"/>
      <c r="BF272" s="446"/>
      <c r="BG272" s="446"/>
      <c r="BH272" s="446"/>
      <c r="BI272" s="446"/>
      <c r="BJ272" s="446"/>
      <c r="BK272" s="446"/>
      <c r="BL272" s="446"/>
      <c r="BM272" s="446"/>
      <c r="BN272" s="457"/>
      <c r="BO272" s="62"/>
    </row>
    <row r="273" spans="1:67" outlineLevel="1">
      <c r="B273" s="51" t="s">
        <v>960</v>
      </c>
      <c r="C273" s="419">
        <f t="shared" ref="C273:C275" si="221">CHOOSE(d.Region,S273,AI273,AY273)</f>
        <v>0</v>
      </c>
      <c r="D273" s="419">
        <f t="shared" ref="D273:D275" si="222">CHOOSE(d.Region,T273,AJ273,AZ273)</f>
        <v>0</v>
      </c>
      <c r="E273" s="419">
        <f t="shared" ref="E273:E275" si="223">CHOOSE(d.Region,U273,AK273,BA273)</f>
        <v>0</v>
      </c>
      <c r="F273" s="419">
        <f t="shared" ref="F273:F275" si="224">CHOOSE(d.Region,V273,AL273,BB273)</f>
        <v>0</v>
      </c>
      <c r="G273" s="419">
        <f t="shared" ref="G273:G275" si="225">CHOOSE(d.Region,W273,AM273,BC273)</f>
        <v>0</v>
      </c>
      <c r="H273" s="419">
        <f t="shared" ref="H273:H275" si="226">CHOOSE(d.Region,X273,AN273,BD273)</f>
        <v>0</v>
      </c>
      <c r="I273" s="419">
        <f t="shared" ref="I273:I275" si="227">CHOOSE(d.Region,Y273,AO273,BE273)</f>
        <v>0</v>
      </c>
      <c r="J273" s="419">
        <f t="shared" ref="J273:J275" si="228">CHOOSE(d.Region,Z273,AP273,BF273)</f>
        <v>0</v>
      </c>
      <c r="K273" s="419">
        <f t="shared" ref="K273:K275" si="229">CHOOSE(d.Region,AA273,AQ273,BG273)</f>
        <v>0</v>
      </c>
      <c r="L273" s="419">
        <f t="shared" ref="L273:L275" si="230">CHOOSE(d.Region,AB273,AR273,BH273)</f>
        <v>0</v>
      </c>
      <c r="M273" s="419">
        <f t="shared" ref="M273:M275" si="231">CHOOSE(d.Region,AC273,AS273,BI273)</f>
        <v>0</v>
      </c>
      <c r="N273" s="419">
        <f t="shared" ref="N273:N275" si="232">CHOOSE(d.Region,AD273,AT273,BJ273)</f>
        <v>0</v>
      </c>
      <c r="O273" s="419">
        <f t="shared" ref="O273:O275" si="233">CHOOSE(d.Region,AE273,AU273,BK273)</f>
        <v>0</v>
      </c>
      <c r="P273" s="419">
        <f t="shared" ref="P273:P275" si="234">CHOOSE(d.Region,AF273,AV273,BL273)</f>
        <v>0</v>
      </c>
      <c r="Q273" s="419">
        <f t="shared" ref="Q273:Q275" si="235">CHOOSE(d.Region,AG273,AW273,BM273)</f>
        <v>0</v>
      </c>
      <c r="R273" s="435">
        <f t="shared" ref="R273:R275" si="236">CHOOSE(d.Region,AH273,AX273,BN273)</f>
        <v>0</v>
      </c>
      <c r="S273" s="476"/>
      <c r="T273" s="477"/>
      <c r="U273" s="477"/>
      <c r="V273" s="477"/>
      <c r="W273" s="477"/>
      <c r="X273" s="477"/>
      <c r="Y273" s="477"/>
      <c r="Z273" s="477"/>
      <c r="AA273" s="477"/>
      <c r="AB273" s="477"/>
      <c r="AC273" s="477"/>
      <c r="AD273" s="477"/>
      <c r="AE273" s="477"/>
      <c r="AF273" s="477"/>
      <c r="AG273" s="477"/>
      <c r="AH273" s="478"/>
      <c r="AI273" s="476"/>
      <c r="AJ273" s="477"/>
      <c r="AK273" s="477"/>
      <c r="AL273" s="477"/>
      <c r="AM273" s="477"/>
      <c r="AN273" s="477"/>
      <c r="AO273" s="477"/>
      <c r="AP273" s="477"/>
      <c r="AQ273" s="477"/>
      <c r="AR273" s="477"/>
      <c r="AS273" s="477"/>
      <c r="AT273" s="477"/>
      <c r="AU273" s="477"/>
      <c r="AV273" s="477"/>
      <c r="AW273" s="477"/>
      <c r="AX273" s="478"/>
      <c r="AY273" s="476"/>
      <c r="AZ273" s="477"/>
      <c r="BA273" s="477"/>
      <c r="BB273" s="477"/>
      <c r="BC273" s="477"/>
      <c r="BD273" s="477"/>
      <c r="BE273" s="477"/>
      <c r="BF273" s="477"/>
      <c r="BG273" s="477"/>
      <c r="BH273" s="477"/>
      <c r="BI273" s="477"/>
      <c r="BJ273" s="477"/>
      <c r="BK273" s="477"/>
      <c r="BL273" s="477"/>
      <c r="BM273" s="477"/>
      <c r="BN273" s="478"/>
      <c r="BO273" s="62"/>
    </row>
    <row r="274" spans="1:67" outlineLevel="1">
      <c r="B274" s="51" t="str">
        <f t="shared" ref="B274" si="237">$B$207&amp;""</f>
        <v>7mo with 0% mated</v>
      </c>
      <c r="C274" s="419">
        <f t="shared" si="221"/>
        <v>0</v>
      </c>
      <c r="D274" s="419">
        <f t="shared" si="222"/>
        <v>0</v>
      </c>
      <c r="E274" s="419">
        <f t="shared" si="223"/>
        <v>0</v>
      </c>
      <c r="F274" s="419">
        <f t="shared" si="224"/>
        <v>0</v>
      </c>
      <c r="G274" s="419">
        <f t="shared" si="225"/>
        <v>0</v>
      </c>
      <c r="H274" s="419">
        <f t="shared" si="226"/>
        <v>0</v>
      </c>
      <c r="I274" s="419">
        <f t="shared" si="227"/>
        <v>0</v>
      </c>
      <c r="J274" s="419">
        <f t="shared" si="228"/>
        <v>0</v>
      </c>
      <c r="K274" s="419">
        <f t="shared" si="229"/>
        <v>0</v>
      </c>
      <c r="L274" s="419">
        <f t="shared" si="230"/>
        <v>0</v>
      </c>
      <c r="M274" s="419">
        <f t="shared" si="231"/>
        <v>0</v>
      </c>
      <c r="N274" s="419">
        <f t="shared" si="232"/>
        <v>0</v>
      </c>
      <c r="O274" s="419">
        <f t="shared" si="233"/>
        <v>0</v>
      </c>
      <c r="P274" s="419">
        <f t="shared" si="234"/>
        <v>0</v>
      </c>
      <c r="Q274" s="419">
        <f t="shared" si="235"/>
        <v>0</v>
      </c>
      <c r="R274" s="435">
        <f t="shared" si="236"/>
        <v>0</v>
      </c>
      <c r="S274" s="476"/>
      <c r="T274" s="477"/>
      <c r="U274" s="477"/>
      <c r="V274" s="477"/>
      <c r="W274" s="477"/>
      <c r="X274" s="477"/>
      <c r="Y274" s="477"/>
      <c r="Z274" s="477"/>
      <c r="AA274" s="477"/>
      <c r="AB274" s="477"/>
      <c r="AC274" s="477"/>
      <c r="AD274" s="477"/>
      <c r="AE274" s="477"/>
      <c r="AF274" s="477"/>
      <c r="AG274" s="477"/>
      <c r="AH274" s="478"/>
      <c r="AI274" s="476"/>
      <c r="AJ274" s="477"/>
      <c r="AK274" s="477"/>
      <c r="AL274" s="477"/>
      <c r="AM274" s="477"/>
      <c r="AN274" s="477"/>
      <c r="AO274" s="477"/>
      <c r="AP274" s="477"/>
      <c r="AQ274" s="477"/>
      <c r="AR274" s="477"/>
      <c r="AS274" s="477"/>
      <c r="AT274" s="477"/>
      <c r="AU274" s="477"/>
      <c r="AV274" s="477"/>
      <c r="AW274" s="477"/>
      <c r="AX274" s="478"/>
      <c r="AY274" s="476"/>
      <c r="AZ274" s="477"/>
      <c r="BA274" s="477"/>
      <c r="BB274" s="477"/>
      <c r="BC274" s="477"/>
      <c r="BD274" s="477"/>
      <c r="BE274" s="477"/>
      <c r="BF274" s="477"/>
      <c r="BG274" s="477"/>
      <c r="BH274" s="477"/>
      <c r="BI274" s="477"/>
      <c r="BJ274" s="477"/>
      <c r="BK274" s="477"/>
      <c r="BL274" s="477"/>
      <c r="BM274" s="477"/>
      <c r="BN274" s="478"/>
      <c r="BO274" s="62"/>
    </row>
    <row r="275" spans="1:67" outlineLevel="1">
      <c r="B275" s="51" t="s">
        <v>1698</v>
      </c>
      <c r="C275" s="419">
        <f t="shared" si="221"/>
        <v>0</v>
      </c>
      <c r="D275" s="419">
        <f t="shared" si="222"/>
        <v>0</v>
      </c>
      <c r="E275" s="419">
        <f t="shared" si="223"/>
        <v>0</v>
      </c>
      <c r="F275" s="419">
        <f t="shared" si="224"/>
        <v>0</v>
      </c>
      <c r="G275" s="419">
        <f t="shared" si="225"/>
        <v>0</v>
      </c>
      <c r="H275" s="419">
        <f t="shared" si="226"/>
        <v>0</v>
      </c>
      <c r="I275" s="419">
        <f t="shared" si="227"/>
        <v>0</v>
      </c>
      <c r="J275" s="419">
        <f t="shared" si="228"/>
        <v>0</v>
      </c>
      <c r="K275" s="419">
        <f t="shared" si="229"/>
        <v>0</v>
      </c>
      <c r="L275" s="419">
        <f t="shared" si="230"/>
        <v>0</v>
      </c>
      <c r="M275" s="419">
        <f t="shared" si="231"/>
        <v>0</v>
      </c>
      <c r="N275" s="419">
        <f t="shared" si="232"/>
        <v>0</v>
      </c>
      <c r="O275" s="419">
        <f t="shared" si="233"/>
        <v>0</v>
      </c>
      <c r="P275" s="419">
        <f t="shared" si="234"/>
        <v>0</v>
      </c>
      <c r="Q275" s="419">
        <f t="shared" si="235"/>
        <v>0</v>
      </c>
      <c r="R275" s="435">
        <f t="shared" si="236"/>
        <v>0</v>
      </c>
      <c r="S275" s="476"/>
      <c r="T275" s="477"/>
      <c r="U275" s="477"/>
      <c r="V275" s="477"/>
      <c r="W275" s="477"/>
      <c r="X275" s="477"/>
      <c r="Y275" s="477"/>
      <c r="Z275" s="477"/>
      <c r="AA275" s="477"/>
      <c r="AB275" s="477"/>
      <c r="AC275" s="477"/>
      <c r="AD275" s="477"/>
      <c r="AE275" s="477"/>
      <c r="AF275" s="477"/>
      <c r="AG275" s="477"/>
      <c r="AH275" s="478"/>
      <c r="AI275" s="476"/>
      <c r="AJ275" s="477"/>
      <c r="AK275" s="477"/>
      <c r="AL275" s="477"/>
      <c r="AM275" s="477"/>
      <c r="AN275" s="477"/>
      <c r="AO275" s="477"/>
      <c r="AP275" s="477"/>
      <c r="AQ275" s="477"/>
      <c r="AR275" s="477"/>
      <c r="AS275" s="477"/>
      <c r="AT275" s="477"/>
      <c r="AU275" s="477"/>
      <c r="AV275" s="477"/>
      <c r="AW275" s="477"/>
      <c r="AX275" s="478"/>
      <c r="AY275" s="476"/>
      <c r="AZ275" s="477"/>
      <c r="BA275" s="477"/>
      <c r="BB275" s="477"/>
      <c r="BC275" s="477"/>
      <c r="BD275" s="477"/>
      <c r="BE275" s="477"/>
      <c r="BF275" s="477"/>
      <c r="BG275" s="477"/>
      <c r="BH275" s="477"/>
      <c r="BI275" s="477"/>
      <c r="BJ275" s="477"/>
      <c r="BK275" s="477"/>
      <c r="BL275" s="477"/>
      <c r="BM275" s="477"/>
      <c r="BN275" s="478"/>
      <c r="BO275" s="62"/>
    </row>
    <row r="276" spans="1:67" outlineLevel="1">
      <c r="B276" s="51" t="s">
        <v>1094</v>
      </c>
      <c r="C276" s="420">
        <f t="shared" si="180"/>
        <v>0</v>
      </c>
      <c r="D276" s="420">
        <f t="shared" si="180"/>
        <v>0</v>
      </c>
      <c r="E276" s="420">
        <f t="shared" si="180"/>
        <v>0</v>
      </c>
      <c r="F276" s="420">
        <f t="shared" si="180"/>
        <v>0</v>
      </c>
      <c r="G276" s="420">
        <f t="shared" si="180"/>
        <v>0</v>
      </c>
      <c r="H276" s="420">
        <f t="shared" si="180"/>
        <v>0</v>
      </c>
      <c r="I276" s="420">
        <f t="shared" si="180"/>
        <v>0</v>
      </c>
      <c r="J276" s="420">
        <f t="shared" si="180"/>
        <v>0</v>
      </c>
      <c r="K276" s="420">
        <f t="shared" si="180"/>
        <v>0</v>
      </c>
      <c r="L276" s="420">
        <f t="shared" si="180"/>
        <v>0</v>
      </c>
      <c r="M276" s="420">
        <f t="shared" si="180"/>
        <v>0</v>
      </c>
      <c r="N276" s="420">
        <f t="shared" si="180"/>
        <v>0</v>
      </c>
      <c r="O276" s="420">
        <f t="shared" si="180"/>
        <v>0</v>
      </c>
      <c r="P276" s="420">
        <f t="shared" si="180"/>
        <v>0</v>
      </c>
      <c r="Q276" s="420">
        <f t="shared" si="180"/>
        <v>0</v>
      </c>
      <c r="R276" s="436">
        <f t="shared" si="180"/>
        <v>0</v>
      </c>
      <c r="S276" s="497"/>
      <c r="T276" s="498"/>
      <c r="U276" s="498"/>
      <c r="V276" s="498"/>
      <c r="W276" s="498"/>
      <c r="X276" s="498"/>
      <c r="Y276" s="498"/>
      <c r="Z276" s="498"/>
      <c r="AA276" s="498"/>
      <c r="AB276" s="498"/>
      <c r="AC276" s="498"/>
      <c r="AD276" s="498"/>
      <c r="AE276" s="498"/>
      <c r="AF276" s="498"/>
      <c r="AG276" s="498"/>
      <c r="AH276" s="499"/>
      <c r="AI276" s="497"/>
      <c r="AJ276" s="498"/>
      <c r="AK276" s="498"/>
      <c r="AL276" s="498"/>
      <c r="AM276" s="498"/>
      <c r="AN276" s="498"/>
      <c r="AO276" s="498"/>
      <c r="AP276" s="498"/>
      <c r="AQ276" s="498"/>
      <c r="AR276" s="498"/>
      <c r="AS276" s="498"/>
      <c r="AT276" s="498"/>
      <c r="AU276" s="498"/>
      <c r="AV276" s="498"/>
      <c r="AW276" s="498"/>
      <c r="AX276" s="499"/>
      <c r="AY276" s="497"/>
      <c r="AZ276" s="498"/>
      <c r="BA276" s="498"/>
      <c r="BB276" s="498"/>
      <c r="BC276" s="498"/>
      <c r="BD276" s="498"/>
      <c r="BE276" s="498"/>
      <c r="BF276" s="498"/>
      <c r="BG276" s="498"/>
      <c r="BH276" s="498"/>
      <c r="BI276" s="498"/>
      <c r="BJ276" s="498"/>
      <c r="BK276" s="498"/>
      <c r="BL276" s="498"/>
      <c r="BM276" s="498"/>
      <c r="BN276" s="499"/>
      <c r="BO276" s="62"/>
    </row>
    <row r="277" spans="1:67" ht="24.75" outlineLevel="1">
      <c r="A277" t="s">
        <v>1726</v>
      </c>
      <c r="B277" s="50" t="str">
        <f>"Timing 1 - Wean to Join
"&amp;$B$202&amp;""</f>
        <v>Timing 1 - Wean to Join
Standard (7mo)</v>
      </c>
      <c r="C277" s="417">
        <f t="shared" ref="C277:C300" si="238">CHOOSE(d.Region,S277,AI277,AY277)</f>
        <v>0</v>
      </c>
      <c r="D277" s="417">
        <f t="shared" ref="D277:D300" si="239">CHOOSE(d.Region,T277,AJ277,AZ277)</f>
        <v>0</v>
      </c>
      <c r="E277" s="417">
        <f t="shared" ref="E277:E300" si="240">CHOOSE(d.Region,U277,AK277,BA277)</f>
        <v>0</v>
      </c>
      <c r="F277" s="417">
        <f t="shared" ref="F277:F300" si="241">CHOOSE(d.Region,V277,AL277,BB277)</f>
        <v>0</v>
      </c>
      <c r="G277" s="417">
        <f t="shared" ref="G277:G300" si="242">CHOOSE(d.Region,W277,AM277,BC277)</f>
        <v>0</v>
      </c>
      <c r="H277" s="417">
        <f t="shared" ref="H277:H300" si="243">CHOOSE(d.Region,X277,AN277,BD277)</f>
        <v>0</v>
      </c>
      <c r="I277" s="417">
        <f t="shared" ref="I277:I300" si="244">CHOOSE(d.Region,Y277,AO277,BE277)</f>
        <v>0</v>
      </c>
      <c r="J277" s="417">
        <f t="shared" ref="J277:J300" si="245">CHOOSE(d.Region,Z277,AP277,BF277)</f>
        <v>0</v>
      </c>
      <c r="K277" s="417">
        <f t="shared" ref="K277:K300" si="246">CHOOSE(d.Region,AA277,AQ277,BG277)</f>
        <v>0</v>
      </c>
      <c r="L277" s="417">
        <f t="shared" ref="L277:L300" si="247">CHOOSE(d.Region,AB277,AR277,BH277)</f>
        <v>0</v>
      </c>
      <c r="M277" s="417">
        <f t="shared" ref="M277:M300" si="248">CHOOSE(d.Region,AC277,AS277,BI277)</f>
        <v>0</v>
      </c>
      <c r="N277" s="417">
        <f t="shared" ref="N277:N300" si="249">CHOOSE(d.Region,AD277,AT277,BJ277)</f>
        <v>0</v>
      </c>
      <c r="O277" s="417">
        <f t="shared" ref="O277:O300" si="250">CHOOSE(d.Region,AE277,AU277,BK277)</f>
        <v>0</v>
      </c>
      <c r="P277" s="417">
        <f t="shared" ref="P277:P300" si="251">CHOOSE(d.Region,AF277,AV277,BL277)</f>
        <v>0</v>
      </c>
      <c r="Q277" s="417">
        <f t="shared" ref="Q277:Q300" si="252">CHOOSE(d.Region,AG277,AW277,BM277)</f>
        <v>0</v>
      </c>
      <c r="R277" s="434">
        <f t="shared" ref="R277:R300" si="253">CHOOSE(d.Region,AH277,AX277,BN277)</f>
        <v>0</v>
      </c>
      <c r="S277" s="444"/>
      <c r="T277" s="315"/>
      <c r="U277" s="315"/>
      <c r="V277" s="315"/>
      <c r="W277" s="315"/>
      <c r="X277" s="315"/>
      <c r="Y277" s="315"/>
      <c r="Z277" s="315"/>
      <c r="AA277" s="315"/>
      <c r="AB277" s="315"/>
      <c r="AC277" s="315"/>
      <c r="AD277" s="315"/>
      <c r="AE277" s="315"/>
      <c r="AF277" s="315"/>
      <c r="AG277" s="315"/>
      <c r="AH277" s="456"/>
      <c r="AI277" s="444"/>
      <c r="AJ277" s="315"/>
      <c r="AK277" s="315"/>
      <c r="AL277" s="315"/>
      <c r="AM277" s="315"/>
      <c r="AN277" s="315"/>
      <c r="AO277" s="315"/>
      <c r="AP277" s="315"/>
      <c r="AQ277" s="315"/>
      <c r="AR277" s="315"/>
      <c r="AS277" s="315"/>
      <c r="AT277" s="315"/>
      <c r="AU277" s="315"/>
      <c r="AV277" s="315"/>
      <c r="AW277" s="315"/>
      <c r="AX277" s="456"/>
      <c r="AY277" s="444"/>
      <c r="AZ277" s="315"/>
      <c r="BA277" s="315"/>
      <c r="BB277" s="315"/>
      <c r="BC277" s="315"/>
      <c r="BD277" s="315"/>
      <c r="BE277" s="315"/>
      <c r="BF277" s="315"/>
      <c r="BG277" s="315"/>
      <c r="BH277" s="315"/>
      <c r="BI277" s="315"/>
      <c r="BJ277" s="315"/>
      <c r="BK277" s="315"/>
      <c r="BL277" s="315"/>
      <c r="BM277" s="315"/>
      <c r="BN277" s="456"/>
      <c r="BO277" s="418" t="s">
        <v>1412</v>
      </c>
    </row>
    <row r="278" spans="1:67" outlineLevel="1">
      <c r="B278" s="51" t="str">
        <f>$B$203&amp;""</f>
        <v>Early</v>
      </c>
      <c r="C278" s="419">
        <f t="shared" si="238"/>
        <v>0</v>
      </c>
      <c r="D278" s="419">
        <f t="shared" si="239"/>
        <v>0</v>
      </c>
      <c r="E278" s="419">
        <f t="shared" si="240"/>
        <v>0</v>
      </c>
      <c r="F278" s="419">
        <f t="shared" si="241"/>
        <v>0</v>
      </c>
      <c r="G278" s="419">
        <f t="shared" si="242"/>
        <v>0</v>
      </c>
      <c r="H278" s="419">
        <f t="shared" si="243"/>
        <v>0</v>
      </c>
      <c r="I278" s="419">
        <f t="shared" si="244"/>
        <v>0</v>
      </c>
      <c r="J278" s="419">
        <f t="shared" si="245"/>
        <v>0</v>
      </c>
      <c r="K278" s="419">
        <f t="shared" si="246"/>
        <v>0</v>
      </c>
      <c r="L278" s="419">
        <f t="shared" si="247"/>
        <v>0</v>
      </c>
      <c r="M278" s="419">
        <f t="shared" si="248"/>
        <v>0</v>
      </c>
      <c r="N278" s="419">
        <f t="shared" si="249"/>
        <v>0</v>
      </c>
      <c r="O278" s="419">
        <f t="shared" si="250"/>
        <v>0</v>
      </c>
      <c r="P278" s="419">
        <f t="shared" si="251"/>
        <v>0</v>
      </c>
      <c r="Q278" s="419">
        <f t="shared" si="252"/>
        <v>0</v>
      </c>
      <c r="R278" s="435">
        <f t="shared" si="253"/>
        <v>0</v>
      </c>
      <c r="S278" s="445"/>
      <c r="T278" s="446"/>
      <c r="U278" s="446"/>
      <c r="V278" s="446"/>
      <c r="W278" s="446"/>
      <c r="X278" s="446"/>
      <c r="Y278" s="446"/>
      <c r="Z278" s="446"/>
      <c r="AA278" s="446"/>
      <c r="AB278" s="446"/>
      <c r="AC278" s="446"/>
      <c r="AD278" s="446"/>
      <c r="AE278" s="446"/>
      <c r="AF278" s="446"/>
      <c r="AG278" s="446"/>
      <c r="AH278" s="457"/>
      <c r="AI278" s="445"/>
      <c r="AJ278" s="446"/>
      <c r="AK278" s="446"/>
      <c r="AL278" s="446"/>
      <c r="AM278" s="446"/>
      <c r="AN278" s="446"/>
      <c r="AO278" s="446"/>
      <c r="AP278" s="446"/>
      <c r="AQ278" s="446"/>
      <c r="AR278" s="446"/>
      <c r="AS278" s="446"/>
      <c r="AT278" s="446"/>
      <c r="AU278" s="446"/>
      <c r="AV278" s="446"/>
      <c r="AW278" s="446"/>
      <c r="AX278" s="457"/>
      <c r="AY278" s="445"/>
      <c r="AZ278" s="446"/>
      <c r="BA278" s="446"/>
      <c r="BB278" s="446"/>
      <c r="BC278" s="446"/>
      <c r="BD278" s="446"/>
      <c r="BE278" s="446"/>
      <c r="BF278" s="446"/>
      <c r="BG278" s="446"/>
      <c r="BH278" s="446"/>
      <c r="BI278" s="446"/>
      <c r="BJ278" s="446"/>
      <c r="BK278" s="446"/>
      <c r="BL278" s="446"/>
      <c r="BM278" s="446"/>
      <c r="BN278" s="457"/>
      <c r="BO278" s="62"/>
    </row>
    <row r="279" spans="1:67" outlineLevel="1">
      <c r="B279" s="51" t="str">
        <f>$B$204&amp;""</f>
        <v>Middle</v>
      </c>
      <c r="C279" s="419">
        <f t="shared" si="238"/>
        <v>0</v>
      </c>
      <c r="D279" s="419">
        <f t="shared" si="239"/>
        <v>0</v>
      </c>
      <c r="E279" s="419">
        <f t="shared" si="240"/>
        <v>0</v>
      </c>
      <c r="F279" s="419">
        <f t="shared" si="241"/>
        <v>0</v>
      </c>
      <c r="G279" s="419">
        <f t="shared" si="242"/>
        <v>0</v>
      </c>
      <c r="H279" s="419">
        <f t="shared" si="243"/>
        <v>0</v>
      </c>
      <c r="I279" s="419">
        <f t="shared" si="244"/>
        <v>0</v>
      </c>
      <c r="J279" s="419">
        <f t="shared" si="245"/>
        <v>0</v>
      </c>
      <c r="K279" s="419">
        <f t="shared" si="246"/>
        <v>0</v>
      </c>
      <c r="L279" s="419">
        <f t="shared" si="247"/>
        <v>0</v>
      </c>
      <c r="M279" s="419">
        <f t="shared" si="248"/>
        <v>0</v>
      </c>
      <c r="N279" s="419">
        <f t="shared" si="249"/>
        <v>0</v>
      </c>
      <c r="O279" s="419">
        <f t="shared" si="250"/>
        <v>0</v>
      </c>
      <c r="P279" s="419">
        <f t="shared" si="251"/>
        <v>0</v>
      </c>
      <c r="Q279" s="419">
        <f t="shared" si="252"/>
        <v>0</v>
      </c>
      <c r="R279" s="435">
        <f t="shared" si="253"/>
        <v>0</v>
      </c>
      <c r="S279" s="445"/>
      <c r="T279" s="446"/>
      <c r="U279" s="446"/>
      <c r="V279" s="446"/>
      <c r="W279" s="446"/>
      <c r="X279" s="446"/>
      <c r="Y279" s="446"/>
      <c r="Z279" s="446"/>
      <c r="AA279" s="446"/>
      <c r="AB279" s="446"/>
      <c r="AC279" s="446"/>
      <c r="AD279" s="446"/>
      <c r="AE279" s="446"/>
      <c r="AF279" s="446"/>
      <c r="AG279" s="446"/>
      <c r="AH279" s="457"/>
      <c r="AI279" s="445"/>
      <c r="AJ279" s="446"/>
      <c r="AK279" s="446"/>
      <c r="AL279" s="446"/>
      <c r="AM279" s="446"/>
      <c r="AN279" s="446"/>
      <c r="AO279" s="446"/>
      <c r="AP279" s="446"/>
      <c r="AQ279" s="446"/>
      <c r="AR279" s="446"/>
      <c r="AS279" s="446"/>
      <c r="AT279" s="446"/>
      <c r="AU279" s="446"/>
      <c r="AV279" s="446"/>
      <c r="AW279" s="446"/>
      <c r="AX279" s="457"/>
      <c r="AY279" s="445"/>
      <c r="AZ279" s="446"/>
      <c r="BA279" s="446"/>
      <c r="BB279" s="446"/>
      <c r="BC279" s="446"/>
      <c r="BD279" s="446"/>
      <c r="BE279" s="446"/>
      <c r="BF279" s="446"/>
      <c r="BG279" s="446"/>
      <c r="BH279" s="446"/>
      <c r="BI279" s="446"/>
      <c r="BJ279" s="446"/>
      <c r="BK279" s="446"/>
      <c r="BL279" s="446"/>
      <c r="BM279" s="446"/>
      <c r="BN279" s="457"/>
      <c r="BO279" s="62"/>
    </row>
    <row r="280" spans="1:67" outlineLevel="1">
      <c r="B280" s="51" t="str">
        <f>$B$205&amp;""</f>
        <v>Late</v>
      </c>
      <c r="C280" s="419">
        <f t="shared" si="238"/>
        <v>0</v>
      </c>
      <c r="D280" s="419">
        <f t="shared" si="239"/>
        <v>0</v>
      </c>
      <c r="E280" s="419">
        <f t="shared" si="240"/>
        <v>0</v>
      </c>
      <c r="F280" s="419">
        <f t="shared" si="241"/>
        <v>0</v>
      </c>
      <c r="G280" s="419">
        <f t="shared" si="242"/>
        <v>0</v>
      </c>
      <c r="H280" s="419">
        <f t="shared" si="243"/>
        <v>0</v>
      </c>
      <c r="I280" s="419">
        <f t="shared" si="244"/>
        <v>0</v>
      </c>
      <c r="J280" s="419">
        <f t="shared" si="245"/>
        <v>0</v>
      </c>
      <c r="K280" s="419">
        <f t="shared" si="246"/>
        <v>0</v>
      </c>
      <c r="L280" s="419">
        <f t="shared" si="247"/>
        <v>0</v>
      </c>
      <c r="M280" s="419">
        <f t="shared" si="248"/>
        <v>0</v>
      </c>
      <c r="N280" s="419">
        <f t="shared" si="249"/>
        <v>0</v>
      </c>
      <c r="O280" s="419">
        <f t="shared" si="250"/>
        <v>0</v>
      </c>
      <c r="P280" s="419">
        <f t="shared" si="251"/>
        <v>0</v>
      </c>
      <c r="Q280" s="419">
        <f t="shared" si="252"/>
        <v>0</v>
      </c>
      <c r="R280" s="435">
        <f t="shared" si="253"/>
        <v>0</v>
      </c>
      <c r="S280" s="445"/>
      <c r="T280" s="446"/>
      <c r="U280" s="446"/>
      <c r="V280" s="446"/>
      <c r="W280" s="446"/>
      <c r="X280" s="446"/>
      <c r="Y280" s="446"/>
      <c r="Z280" s="446"/>
      <c r="AA280" s="446"/>
      <c r="AB280" s="446"/>
      <c r="AC280" s="446"/>
      <c r="AD280" s="446"/>
      <c r="AE280" s="446"/>
      <c r="AF280" s="446"/>
      <c r="AG280" s="446"/>
      <c r="AH280" s="457"/>
      <c r="AI280" s="445"/>
      <c r="AJ280" s="446"/>
      <c r="AK280" s="446"/>
      <c r="AL280" s="446"/>
      <c r="AM280" s="446"/>
      <c r="AN280" s="446"/>
      <c r="AO280" s="446"/>
      <c r="AP280" s="446"/>
      <c r="AQ280" s="446"/>
      <c r="AR280" s="446"/>
      <c r="AS280" s="446"/>
      <c r="AT280" s="446"/>
      <c r="AU280" s="446"/>
      <c r="AV280" s="446"/>
      <c r="AW280" s="446"/>
      <c r="AX280" s="457"/>
      <c r="AY280" s="445"/>
      <c r="AZ280" s="446"/>
      <c r="BA280" s="446"/>
      <c r="BB280" s="446"/>
      <c r="BC280" s="446"/>
      <c r="BD280" s="446"/>
      <c r="BE280" s="446"/>
      <c r="BF280" s="446"/>
      <c r="BG280" s="446"/>
      <c r="BH280" s="446"/>
      <c r="BI280" s="446"/>
      <c r="BJ280" s="446"/>
      <c r="BK280" s="446"/>
      <c r="BL280" s="446"/>
      <c r="BM280" s="446"/>
      <c r="BN280" s="457"/>
      <c r="BO280" s="62"/>
    </row>
    <row r="281" spans="1:67" outlineLevel="1">
      <c r="B281" s="51" t="s">
        <v>1552</v>
      </c>
      <c r="C281" s="419">
        <f t="shared" si="238"/>
        <v>0</v>
      </c>
      <c r="D281" s="419">
        <f t="shared" si="239"/>
        <v>0</v>
      </c>
      <c r="E281" s="419">
        <f t="shared" si="240"/>
        <v>0</v>
      </c>
      <c r="F281" s="419">
        <f t="shared" si="241"/>
        <v>0</v>
      </c>
      <c r="G281" s="419">
        <f t="shared" si="242"/>
        <v>0</v>
      </c>
      <c r="H281" s="419">
        <f t="shared" si="243"/>
        <v>0</v>
      </c>
      <c r="I281" s="419">
        <f t="shared" si="244"/>
        <v>0</v>
      </c>
      <c r="J281" s="419">
        <f t="shared" si="245"/>
        <v>0</v>
      </c>
      <c r="K281" s="419">
        <f t="shared" si="246"/>
        <v>0</v>
      </c>
      <c r="L281" s="419">
        <f t="shared" si="247"/>
        <v>0</v>
      </c>
      <c r="M281" s="419">
        <f t="shared" si="248"/>
        <v>0</v>
      </c>
      <c r="N281" s="419">
        <f t="shared" si="249"/>
        <v>0</v>
      </c>
      <c r="O281" s="419">
        <f t="shared" si="250"/>
        <v>0</v>
      </c>
      <c r="P281" s="419">
        <f t="shared" si="251"/>
        <v>0</v>
      </c>
      <c r="Q281" s="419">
        <f t="shared" si="252"/>
        <v>0</v>
      </c>
      <c r="R281" s="435">
        <f t="shared" si="253"/>
        <v>0</v>
      </c>
      <c r="S281" s="476"/>
      <c r="T281" s="477"/>
      <c r="U281" s="477"/>
      <c r="V281" s="477"/>
      <c r="W281" s="477"/>
      <c r="X281" s="477"/>
      <c r="Y281" s="477"/>
      <c r="Z281" s="477"/>
      <c r="AA281" s="477"/>
      <c r="AB281" s="477"/>
      <c r="AC281" s="477"/>
      <c r="AD281" s="477"/>
      <c r="AE281" s="477"/>
      <c r="AF281" s="477"/>
      <c r="AG281" s="477"/>
      <c r="AH281" s="478"/>
      <c r="AI281" s="476"/>
      <c r="AJ281" s="477"/>
      <c r="AK281" s="477"/>
      <c r="AL281" s="477"/>
      <c r="AM281" s="477"/>
      <c r="AN281" s="477"/>
      <c r="AO281" s="477"/>
      <c r="AP281" s="477"/>
      <c r="AQ281" s="477"/>
      <c r="AR281" s="477"/>
      <c r="AS281" s="477"/>
      <c r="AT281" s="477"/>
      <c r="AU281" s="477"/>
      <c r="AV281" s="477"/>
      <c r="AW281" s="477"/>
      <c r="AX281" s="478"/>
      <c r="AY281" s="476"/>
      <c r="AZ281" s="477"/>
      <c r="BA281" s="477"/>
      <c r="BB281" s="477"/>
      <c r="BC281" s="477"/>
      <c r="BD281" s="477"/>
      <c r="BE281" s="477"/>
      <c r="BF281" s="477"/>
      <c r="BG281" s="477"/>
      <c r="BH281" s="477"/>
      <c r="BI281" s="477"/>
      <c r="BJ281" s="477"/>
      <c r="BK281" s="477"/>
      <c r="BL281" s="477"/>
      <c r="BM281" s="477"/>
      <c r="BN281" s="478"/>
      <c r="BO281" s="62"/>
    </row>
    <row r="282" spans="1:67" outlineLevel="1">
      <c r="B282" s="51" t="str">
        <f t="shared" ref="B282" si="254">$B$207&amp;""</f>
        <v>7mo with 0% mated</v>
      </c>
      <c r="C282" s="419">
        <f t="shared" si="238"/>
        <v>0</v>
      </c>
      <c r="D282" s="419">
        <f t="shared" si="239"/>
        <v>0</v>
      </c>
      <c r="E282" s="419">
        <f t="shared" si="240"/>
        <v>0</v>
      </c>
      <c r="F282" s="419">
        <f t="shared" si="241"/>
        <v>0</v>
      </c>
      <c r="G282" s="419">
        <f t="shared" si="242"/>
        <v>0</v>
      </c>
      <c r="H282" s="419">
        <f t="shared" si="243"/>
        <v>0</v>
      </c>
      <c r="I282" s="419">
        <f t="shared" si="244"/>
        <v>0</v>
      </c>
      <c r="J282" s="419">
        <f t="shared" si="245"/>
        <v>0</v>
      </c>
      <c r="K282" s="419">
        <f t="shared" si="246"/>
        <v>0</v>
      </c>
      <c r="L282" s="419">
        <f t="shared" si="247"/>
        <v>0</v>
      </c>
      <c r="M282" s="419">
        <f t="shared" si="248"/>
        <v>0</v>
      </c>
      <c r="N282" s="419">
        <f t="shared" si="249"/>
        <v>0</v>
      </c>
      <c r="O282" s="419">
        <f t="shared" si="250"/>
        <v>0</v>
      </c>
      <c r="P282" s="419">
        <f t="shared" si="251"/>
        <v>0</v>
      </c>
      <c r="Q282" s="419">
        <f t="shared" si="252"/>
        <v>0</v>
      </c>
      <c r="R282" s="435">
        <f t="shared" si="253"/>
        <v>0</v>
      </c>
      <c r="S282" s="476"/>
      <c r="T282" s="477"/>
      <c r="U282" s="477"/>
      <c r="V282" s="477"/>
      <c r="W282" s="477"/>
      <c r="X282" s="477"/>
      <c r="Y282" s="477"/>
      <c r="Z282" s="477"/>
      <c r="AA282" s="477"/>
      <c r="AB282" s="477"/>
      <c r="AC282" s="477"/>
      <c r="AD282" s="477"/>
      <c r="AE282" s="477"/>
      <c r="AF282" s="477"/>
      <c r="AG282" s="477"/>
      <c r="AH282" s="478"/>
      <c r="AI282" s="476"/>
      <c r="AJ282" s="477"/>
      <c r="AK282" s="477"/>
      <c r="AL282" s="477"/>
      <c r="AM282" s="477"/>
      <c r="AN282" s="477"/>
      <c r="AO282" s="477"/>
      <c r="AP282" s="477"/>
      <c r="AQ282" s="477"/>
      <c r="AR282" s="477"/>
      <c r="AS282" s="477"/>
      <c r="AT282" s="477"/>
      <c r="AU282" s="477"/>
      <c r="AV282" s="477"/>
      <c r="AW282" s="477"/>
      <c r="AX282" s="478"/>
      <c r="AY282" s="476"/>
      <c r="AZ282" s="477"/>
      <c r="BA282" s="477"/>
      <c r="BB282" s="477"/>
      <c r="BC282" s="477"/>
      <c r="BD282" s="477"/>
      <c r="BE282" s="477"/>
      <c r="BF282" s="477"/>
      <c r="BG282" s="477"/>
      <c r="BH282" s="477"/>
      <c r="BI282" s="477"/>
      <c r="BJ282" s="477"/>
      <c r="BK282" s="477"/>
      <c r="BL282" s="477"/>
      <c r="BM282" s="477"/>
      <c r="BN282" s="478"/>
      <c r="BO282" s="62"/>
    </row>
    <row r="283" spans="1:67" outlineLevel="1">
      <c r="B283" s="51" t="s">
        <v>1698</v>
      </c>
      <c r="C283" s="419">
        <f t="shared" si="238"/>
        <v>0</v>
      </c>
      <c r="D283" s="419">
        <f t="shared" si="239"/>
        <v>0</v>
      </c>
      <c r="E283" s="419">
        <f t="shared" si="240"/>
        <v>0</v>
      </c>
      <c r="F283" s="419">
        <f t="shared" si="241"/>
        <v>0</v>
      </c>
      <c r="G283" s="419">
        <f t="shared" si="242"/>
        <v>0</v>
      </c>
      <c r="H283" s="419">
        <f t="shared" si="243"/>
        <v>0</v>
      </c>
      <c r="I283" s="419">
        <f t="shared" si="244"/>
        <v>0</v>
      </c>
      <c r="J283" s="419">
        <f t="shared" si="245"/>
        <v>0</v>
      </c>
      <c r="K283" s="419">
        <f t="shared" si="246"/>
        <v>0</v>
      </c>
      <c r="L283" s="419">
        <f t="shared" si="247"/>
        <v>0</v>
      </c>
      <c r="M283" s="419">
        <f t="shared" si="248"/>
        <v>0</v>
      </c>
      <c r="N283" s="419">
        <f t="shared" si="249"/>
        <v>0</v>
      </c>
      <c r="O283" s="419">
        <f t="shared" si="250"/>
        <v>0</v>
      </c>
      <c r="P283" s="419">
        <f t="shared" si="251"/>
        <v>0</v>
      </c>
      <c r="Q283" s="419">
        <f t="shared" si="252"/>
        <v>0</v>
      </c>
      <c r="R283" s="435">
        <f t="shared" si="253"/>
        <v>0</v>
      </c>
      <c r="S283" s="476"/>
      <c r="T283" s="477"/>
      <c r="U283" s="477"/>
      <c r="V283" s="477"/>
      <c r="W283" s="477"/>
      <c r="X283" s="477"/>
      <c r="Y283" s="477"/>
      <c r="Z283" s="477"/>
      <c r="AA283" s="477"/>
      <c r="AB283" s="477"/>
      <c r="AC283" s="477"/>
      <c r="AD283" s="477"/>
      <c r="AE283" s="477"/>
      <c r="AF283" s="477"/>
      <c r="AG283" s="477"/>
      <c r="AH283" s="478"/>
      <c r="AI283" s="476"/>
      <c r="AJ283" s="477"/>
      <c r="AK283" s="477"/>
      <c r="AL283" s="477"/>
      <c r="AM283" s="477"/>
      <c r="AN283" s="477"/>
      <c r="AO283" s="477"/>
      <c r="AP283" s="477"/>
      <c r="AQ283" s="477"/>
      <c r="AR283" s="477"/>
      <c r="AS283" s="477"/>
      <c r="AT283" s="477"/>
      <c r="AU283" s="477"/>
      <c r="AV283" s="477"/>
      <c r="AW283" s="477"/>
      <c r="AX283" s="478"/>
      <c r="AY283" s="476"/>
      <c r="AZ283" s="477"/>
      <c r="BA283" s="477"/>
      <c r="BB283" s="477"/>
      <c r="BC283" s="477"/>
      <c r="BD283" s="477"/>
      <c r="BE283" s="477"/>
      <c r="BF283" s="477"/>
      <c r="BG283" s="477"/>
      <c r="BH283" s="477"/>
      <c r="BI283" s="477"/>
      <c r="BJ283" s="477"/>
      <c r="BK283" s="477"/>
      <c r="BL283" s="477"/>
      <c r="BM283" s="477"/>
      <c r="BN283" s="478"/>
      <c r="BO283" s="62"/>
    </row>
    <row r="284" spans="1:67" outlineLevel="1">
      <c r="B284" s="51" t="s">
        <v>1094</v>
      </c>
      <c r="C284" s="420">
        <f t="shared" si="238"/>
        <v>0</v>
      </c>
      <c r="D284" s="420">
        <f t="shared" si="239"/>
        <v>0</v>
      </c>
      <c r="E284" s="420">
        <f t="shared" si="240"/>
        <v>0</v>
      </c>
      <c r="F284" s="420">
        <f t="shared" si="241"/>
        <v>0</v>
      </c>
      <c r="G284" s="420">
        <f t="shared" si="242"/>
        <v>0</v>
      </c>
      <c r="H284" s="420">
        <f t="shared" si="243"/>
        <v>0</v>
      </c>
      <c r="I284" s="420">
        <f t="shared" si="244"/>
        <v>0</v>
      </c>
      <c r="J284" s="420">
        <f t="shared" si="245"/>
        <v>0</v>
      </c>
      <c r="K284" s="420">
        <f t="shared" si="246"/>
        <v>0</v>
      </c>
      <c r="L284" s="420">
        <f t="shared" si="247"/>
        <v>0</v>
      </c>
      <c r="M284" s="420">
        <f t="shared" si="248"/>
        <v>0</v>
      </c>
      <c r="N284" s="420">
        <f t="shared" si="249"/>
        <v>0</v>
      </c>
      <c r="O284" s="420">
        <f t="shared" si="250"/>
        <v>0</v>
      </c>
      <c r="P284" s="420">
        <f t="shared" si="251"/>
        <v>0</v>
      </c>
      <c r="Q284" s="420">
        <f t="shared" si="252"/>
        <v>0</v>
      </c>
      <c r="R284" s="436">
        <f t="shared" si="253"/>
        <v>0</v>
      </c>
      <c r="S284" s="497"/>
      <c r="T284" s="498"/>
      <c r="U284" s="498"/>
      <c r="V284" s="498"/>
      <c r="W284" s="498"/>
      <c r="X284" s="498"/>
      <c r="Y284" s="498"/>
      <c r="Z284" s="498"/>
      <c r="AA284" s="498"/>
      <c r="AB284" s="498"/>
      <c r="AC284" s="498"/>
      <c r="AD284" s="498"/>
      <c r="AE284" s="498"/>
      <c r="AF284" s="498"/>
      <c r="AG284" s="498"/>
      <c r="AH284" s="499"/>
      <c r="AI284" s="497"/>
      <c r="AJ284" s="498"/>
      <c r="AK284" s="498"/>
      <c r="AL284" s="498"/>
      <c r="AM284" s="498"/>
      <c r="AN284" s="498"/>
      <c r="AO284" s="498"/>
      <c r="AP284" s="498"/>
      <c r="AQ284" s="498"/>
      <c r="AR284" s="498"/>
      <c r="AS284" s="498"/>
      <c r="AT284" s="498"/>
      <c r="AU284" s="498"/>
      <c r="AV284" s="498"/>
      <c r="AW284" s="498"/>
      <c r="AX284" s="499"/>
      <c r="AY284" s="497"/>
      <c r="AZ284" s="498"/>
      <c r="BA284" s="498"/>
      <c r="BB284" s="498"/>
      <c r="BC284" s="498"/>
      <c r="BD284" s="498"/>
      <c r="BE284" s="498"/>
      <c r="BF284" s="498"/>
      <c r="BG284" s="498"/>
      <c r="BH284" s="498"/>
      <c r="BI284" s="498"/>
      <c r="BJ284" s="498"/>
      <c r="BK284" s="498"/>
      <c r="BL284" s="498"/>
      <c r="BM284" s="498"/>
      <c r="BN284" s="499"/>
      <c r="BO284" s="62"/>
    </row>
    <row r="285" spans="1:67" ht="24.75">
      <c r="B285" s="50" t="str">
        <f>"Timing 2 - Join to mid preg
"&amp;$B$202&amp;""</f>
        <v>Timing 2 - Join to mid preg
Standard (7mo)</v>
      </c>
      <c r="C285" s="417">
        <f t="shared" si="238"/>
        <v>0</v>
      </c>
      <c r="D285" s="417">
        <f t="shared" si="239"/>
        <v>0</v>
      </c>
      <c r="E285" s="417">
        <f t="shared" si="240"/>
        <v>0</v>
      </c>
      <c r="F285" s="417">
        <f t="shared" si="241"/>
        <v>0</v>
      </c>
      <c r="G285" s="417">
        <f t="shared" si="242"/>
        <v>0</v>
      </c>
      <c r="H285" s="417">
        <f t="shared" si="243"/>
        <v>0</v>
      </c>
      <c r="I285" s="417">
        <f t="shared" si="244"/>
        <v>0</v>
      </c>
      <c r="J285" s="417">
        <f t="shared" si="245"/>
        <v>0</v>
      </c>
      <c r="K285" s="417">
        <f t="shared" si="246"/>
        <v>0</v>
      </c>
      <c r="L285" s="417">
        <f t="shared" si="247"/>
        <v>0</v>
      </c>
      <c r="M285" s="417">
        <f t="shared" si="248"/>
        <v>0</v>
      </c>
      <c r="N285" s="417">
        <f t="shared" si="249"/>
        <v>0</v>
      </c>
      <c r="O285" s="417">
        <f t="shared" si="250"/>
        <v>0</v>
      </c>
      <c r="P285" s="417">
        <f t="shared" si="251"/>
        <v>0</v>
      </c>
      <c r="Q285" s="417">
        <f t="shared" si="252"/>
        <v>0</v>
      </c>
      <c r="R285" s="434">
        <f t="shared" si="253"/>
        <v>0</v>
      </c>
      <c r="S285" s="444"/>
      <c r="T285" s="315"/>
      <c r="U285" s="315"/>
      <c r="V285" s="315"/>
      <c r="W285" s="315"/>
      <c r="X285" s="315"/>
      <c r="Y285" s="315"/>
      <c r="Z285" s="315"/>
      <c r="AA285" s="315"/>
      <c r="AB285" s="315"/>
      <c r="AC285" s="315"/>
      <c r="AD285" s="315"/>
      <c r="AE285" s="315"/>
      <c r="AF285" s="315"/>
      <c r="AG285" s="315"/>
      <c r="AH285" s="456"/>
      <c r="AI285" s="444"/>
      <c r="AJ285" s="315"/>
      <c r="AK285" s="315"/>
      <c r="AL285" s="315"/>
      <c r="AM285" s="315"/>
      <c r="AN285" s="315"/>
      <c r="AO285" s="315"/>
      <c r="AP285" s="315"/>
      <c r="AQ285" s="315"/>
      <c r="AR285" s="315"/>
      <c r="AS285" s="315"/>
      <c r="AT285" s="315"/>
      <c r="AU285" s="315"/>
      <c r="AV285" s="315"/>
      <c r="AW285" s="315"/>
      <c r="AX285" s="456"/>
      <c r="AY285" s="444"/>
      <c r="AZ285" s="315"/>
      <c r="BA285" s="315"/>
      <c r="BB285" s="315"/>
      <c r="BC285" s="315"/>
      <c r="BD285" s="315"/>
      <c r="BE285" s="315"/>
      <c r="BF285" s="315"/>
      <c r="BG285" s="315"/>
      <c r="BH285" s="315"/>
      <c r="BI285" s="315"/>
      <c r="BJ285" s="315"/>
      <c r="BK285" s="315"/>
      <c r="BL285" s="315"/>
      <c r="BM285" s="315"/>
      <c r="BN285" s="456"/>
      <c r="BO285" s="418" t="s">
        <v>1412</v>
      </c>
    </row>
    <row r="286" spans="1:67">
      <c r="B286" s="51" t="str">
        <f t="shared" ref="B286" si="255">$B$203&amp;""</f>
        <v>Early</v>
      </c>
      <c r="C286" s="419">
        <f t="shared" si="238"/>
        <v>0</v>
      </c>
      <c r="D286" s="419">
        <f t="shared" si="239"/>
        <v>0</v>
      </c>
      <c r="E286" s="419">
        <f t="shared" si="240"/>
        <v>0</v>
      </c>
      <c r="F286" s="419">
        <f t="shared" si="241"/>
        <v>0</v>
      </c>
      <c r="G286" s="419">
        <f t="shared" si="242"/>
        <v>0</v>
      </c>
      <c r="H286" s="419">
        <f t="shared" si="243"/>
        <v>0</v>
      </c>
      <c r="I286" s="419">
        <f t="shared" si="244"/>
        <v>0</v>
      </c>
      <c r="J286" s="419">
        <f t="shared" si="245"/>
        <v>0</v>
      </c>
      <c r="K286" s="419">
        <f t="shared" si="246"/>
        <v>0</v>
      </c>
      <c r="L286" s="419">
        <f t="shared" si="247"/>
        <v>0</v>
      </c>
      <c r="M286" s="419">
        <f t="shared" si="248"/>
        <v>0</v>
      </c>
      <c r="N286" s="419">
        <f t="shared" si="249"/>
        <v>0</v>
      </c>
      <c r="O286" s="419">
        <f t="shared" si="250"/>
        <v>0</v>
      </c>
      <c r="P286" s="419">
        <f t="shared" si="251"/>
        <v>0</v>
      </c>
      <c r="Q286" s="419">
        <f t="shared" si="252"/>
        <v>0</v>
      </c>
      <c r="R286" s="435">
        <f t="shared" si="253"/>
        <v>0</v>
      </c>
      <c r="S286" s="445"/>
      <c r="T286" s="446"/>
      <c r="U286" s="446"/>
      <c r="V286" s="446"/>
      <c r="W286" s="446"/>
      <c r="X286" s="446"/>
      <c r="Y286" s="446"/>
      <c r="Z286" s="446"/>
      <c r="AA286" s="446"/>
      <c r="AB286" s="446"/>
      <c r="AC286" s="446"/>
      <c r="AD286" s="446"/>
      <c r="AE286" s="446"/>
      <c r="AF286" s="446"/>
      <c r="AG286" s="446"/>
      <c r="AH286" s="457"/>
      <c r="AI286" s="445"/>
      <c r="AJ286" s="446"/>
      <c r="AK286" s="446"/>
      <c r="AL286" s="446"/>
      <c r="AM286" s="446"/>
      <c r="AN286" s="446"/>
      <c r="AO286" s="446"/>
      <c r="AP286" s="446"/>
      <c r="AQ286" s="446"/>
      <c r="AR286" s="446"/>
      <c r="AS286" s="446"/>
      <c r="AT286" s="446"/>
      <c r="AU286" s="446"/>
      <c r="AV286" s="446"/>
      <c r="AW286" s="446"/>
      <c r="AX286" s="457"/>
      <c r="AY286" s="445"/>
      <c r="AZ286" s="446"/>
      <c r="BA286" s="446"/>
      <c r="BB286" s="446"/>
      <c r="BC286" s="446"/>
      <c r="BD286" s="446"/>
      <c r="BE286" s="446"/>
      <c r="BF286" s="446"/>
      <c r="BG286" s="446"/>
      <c r="BH286" s="446"/>
      <c r="BI286" s="446"/>
      <c r="BJ286" s="446"/>
      <c r="BK286" s="446"/>
      <c r="BL286" s="446"/>
      <c r="BM286" s="446"/>
      <c r="BN286" s="457"/>
      <c r="BO286" s="62"/>
    </row>
    <row r="287" spans="1:67">
      <c r="B287" s="51" t="str">
        <f t="shared" ref="B287" si="256">$B$204&amp;""</f>
        <v>Middle</v>
      </c>
      <c r="C287" s="419">
        <f t="shared" si="238"/>
        <v>0</v>
      </c>
      <c r="D287" s="419">
        <f t="shared" si="239"/>
        <v>0</v>
      </c>
      <c r="E287" s="419">
        <f t="shared" si="240"/>
        <v>0</v>
      </c>
      <c r="F287" s="419">
        <f t="shared" si="241"/>
        <v>0</v>
      </c>
      <c r="G287" s="419">
        <f t="shared" si="242"/>
        <v>0</v>
      </c>
      <c r="H287" s="419">
        <f t="shared" si="243"/>
        <v>0</v>
      </c>
      <c r="I287" s="419">
        <f t="shared" si="244"/>
        <v>0</v>
      </c>
      <c r="J287" s="419">
        <f t="shared" si="245"/>
        <v>0</v>
      </c>
      <c r="K287" s="419">
        <f t="shared" si="246"/>
        <v>0</v>
      </c>
      <c r="L287" s="419">
        <f t="shared" si="247"/>
        <v>0</v>
      </c>
      <c r="M287" s="419">
        <f t="shared" si="248"/>
        <v>0</v>
      </c>
      <c r="N287" s="419">
        <f t="shared" si="249"/>
        <v>0</v>
      </c>
      <c r="O287" s="419">
        <f t="shared" si="250"/>
        <v>0</v>
      </c>
      <c r="P287" s="419">
        <f t="shared" si="251"/>
        <v>0</v>
      </c>
      <c r="Q287" s="419">
        <f t="shared" si="252"/>
        <v>0</v>
      </c>
      <c r="R287" s="435">
        <f t="shared" si="253"/>
        <v>0</v>
      </c>
      <c r="S287" s="445"/>
      <c r="T287" s="446"/>
      <c r="U287" s="446"/>
      <c r="V287" s="446"/>
      <c r="W287" s="446"/>
      <c r="X287" s="446"/>
      <c r="Y287" s="446"/>
      <c r="Z287" s="446"/>
      <c r="AA287" s="446"/>
      <c r="AB287" s="446"/>
      <c r="AC287" s="446"/>
      <c r="AD287" s="446"/>
      <c r="AE287" s="446"/>
      <c r="AF287" s="446"/>
      <c r="AG287" s="446"/>
      <c r="AH287" s="457"/>
      <c r="AI287" s="445"/>
      <c r="AJ287" s="446"/>
      <c r="AK287" s="446"/>
      <c r="AL287" s="446"/>
      <c r="AM287" s="446"/>
      <c r="AN287" s="446"/>
      <c r="AO287" s="446"/>
      <c r="AP287" s="446"/>
      <c r="AQ287" s="446"/>
      <c r="AR287" s="446"/>
      <c r="AS287" s="446"/>
      <c r="AT287" s="446"/>
      <c r="AU287" s="446"/>
      <c r="AV287" s="446"/>
      <c r="AW287" s="446"/>
      <c r="AX287" s="457"/>
      <c r="AY287" s="445"/>
      <c r="AZ287" s="446"/>
      <c r="BA287" s="446"/>
      <c r="BB287" s="446"/>
      <c r="BC287" s="446"/>
      <c r="BD287" s="446"/>
      <c r="BE287" s="446"/>
      <c r="BF287" s="446"/>
      <c r="BG287" s="446"/>
      <c r="BH287" s="446"/>
      <c r="BI287" s="446"/>
      <c r="BJ287" s="446"/>
      <c r="BK287" s="446"/>
      <c r="BL287" s="446"/>
      <c r="BM287" s="446"/>
      <c r="BN287" s="457"/>
      <c r="BO287" s="62"/>
    </row>
    <row r="288" spans="1:67">
      <c r="B288" s="51" t="str">
        <f t="shared" ref="B288" si="257">$B$205&amp;""</f>
        <v>Late</v>
      </c>
      <c r="C288" s="419">
        <f t="shared" si="238"/>
        <v>0</v>
      </c>
      <c r="D288" s="419">
        <f t="shared" si="239"/>
        <v>0</v>
      </c>
      <c r="E288" s="419">
        <f t="shared" si="240"/>
        <v>0</v>
      </c>
      <c r="F288" s="419">
        <f t="shared" si="241"/>
        <v>0</v>
      </c>
      <c r="G288" s="419">
        <f t="shared" si="242"/>
        <v>0</v>
      </c>
      <c r="H288" s="419">
        <f t="shared" si="243"/>
        <v>0</v>
      </c>
      <c r="I288" s="419">
        <f t="shared" si="244"/>
        <v>0</v>
      </c>
      <c r="J288" s="419">
        <f t="shared" si="245"/>
        <v>0</v>
      </c>
      <c r="K288" s="419">
        <f t="shared" si="246"/>
        <v>0</v>
      </c>
      <c r="L288" s="419">
        <f t="shared" si="247"/>
        <v>0</v>
      </c>
      <c r="M288" s="419">
        <f t="shared" si="248"/>
        <v>0</v>
      </c>
      <c r="N288" s="419">
        <f t="shared" si="249"/>
        <v>0</v>
      </c>
      <c r="O288" s="419">
        <f t="shared" si="250"/>
        <v>0</v>
      </c>
      <c r="P288" s="419">
        <f t="shared" si="251"/>
        <v>0</v>
      </c>
      <c r="Q288" s="419">
        <f t="shared" si="252"/>
        <v>0</v>
      </c>
      <c r="R288" s="435">
        <f t="shared" si="253"/>
        <v>0</v>
      </c>
      <c r="S288" s="445"/>
      <c r="T288" s="446"/>
      <c r="U288" s="446"/>
      <c r="V288" s="446"/>
      <c r="W288" s="446"/>
      <c r="X288" s="446"/>
      <c r="Y288" s="446"/>
      <c r="Z288" s="446"/>
      <c r="AA288" s="446"/>
      <c r="AB288" s="446"/>
      <c r="AC288" s="446"/>
      <c r="AD288" s="446"/>
      <c r="AE288" s="446"/>
      <c r="AF288" s="446"/>
      <c r="AG288" s="446"/>
      <c r="AH288" s="457"/>
      <c r="AI288" s="445"/>
      <c r="AJ288" s="446"/>
      <c r="AK288" s="446"/>
      <c r="AL288" s="446"/>
      <c r="AM288" s="446"/>
      <c r="AN288" s="446"/>
      <c r="AO288" s="446"/>
      <c r="AP288" s="446"/>
      <c r="AQ288" s="446"/>
      <c r="AR288" s="446"/>
      <c r="AS288" s="446"/>
      <c r="AT288" s="446"/>
      <c r="AU288" s="446"/>
      <c r="AV288" s="446"/>
      <c r="AW288" s="446"/>
      <c r="AX288" s="457"/>
      <c r="AY288" s="445"/>
      <c r="AZ288" s="446"/>
      <c r="BA288" s="446"/>
      <c r="BB288" s="446"/>
      <c r="BC288" s="446"/>
      <c r="BD288" s="446"/>
      <c r="BE288" s="446"/>
      <c r="BF288" s="446"/>
      <c r="BG288" s="446"/>
      <c r="BH288" s="446"/>
      <c r="BI288" s="446"/>
      <c r="BJ288" s="446"/>
      <c r="BK288" s="446"/>
      <c r="BL288" s="446"/>
      <c r="BM288" s="446"/>
      <c r="BN288" s="457"/>
      <c r="BO288" s="62"/>
    </row>
    <row r="289" spans="1:67">
      <c r="B289" s="51" t="s">
        <v>960</v>
      </c>
      <c r="C289" s="419">
        <f t="shared" si="238"/>
        <v>0</v>
      </c>
      <c r="D289" s="419">
        <f t="shared" si="239"/>
        <v>0</v>
      </c>
      <c r="E289" s="419">
        <f t="shared" si="240"/>
        <v>0</v>
      </c>
      <c r="F289" s="419">
        <f t="shared" si="241"/>
        <v>0</v>
      </c>
      <c r="G289" s="419">
        <f t="shared" si="242"/>
        <v>0</v>
      </c>
      <c r="H289" s="419">
        <f t="shared" si="243"/>
        <v>0</v>
      </c>
      <c r="I289" s="419">
        <f t="shared" si="244"/>
        <v>0</v>
      </c>
      <c r="J289" s="419">
        <f t="shared" si="245"/>
        <v>0</v>
      </c>
      <c r="K289" s="419">
        <f t="shared" si="246"/>
        <v>0</v>
      </c>
      <c r="L289" s="419">
        <f t="shared" si="247"/>
        <v>0</v>
      </c>
      <c r="M289" s="419">
        <f t="shared" si="248"/>
        <v>0</v>
      </c>
      <c r="N289" s="419">
        <f t="shared" si="249"/>
        <v>0</v>
      </c>
      <c r="O289" s="419">
        <f t="shared" si="250"/>
        <v>0</v>
      </c>
      <c r="P289" s="419">
        <f t="shared" si="251"/>
        <v>0</v>
      </c>
      <c r="Q289" s="419">
        <f t="shared" si="252"/>
        <v>0</v>
      </c>
      <c r="R289" s="435">
        <f t="shared" si="253"/>
        <v>0</v>
      </c>
      <c r="S289" s="476"/>
      <c r="T289" s="477"/>
      <c r="U289" s="477"/>
      <c r="V289" s="477"/>
      <c r="W289" s="477"/>
      <c r="X289" s="477"/>
      <c r="Y289" s="477"/>
      <c r="Z289" s="477"/>
      <c r="AA289" s="477"/>
      <c r="AB289" s="477"/>
      <c r="AC289" s="477"/>
      <c r="AD289" s="477"/>
      <c r="AE289" s="477"/>
      <c r="AF289" s="477"/>
      <c r="AG289" s="477"/>
      <c r="AH289" s="478"/>
      <c r="AI289" s="476"/>
      <c r="AJ289" s="477"/>
      <c r="AK289" s="477"/>
      <c r="AL289" s="477"/>
      <c r="AM289" s="477"/>
      <c r="AN289" s="477"/>
      <c r="AO289" s="477"/>
      <c r="AP289" s="477"/>
      <c r="AQ289" s="477"/>
      <c r="AR289" s="477"/>
      <c r="AS289" s="477"/>
      <c r="AT289" s="477"/>
      <c r="AU289" s="477"/>
      <c r="AV289" s="477"/>
      <c r="AW289" s="477"/>
      <c r="AX289" s="478"/>
      <c r="AY289" s="476"/>
      <c r="AZ289" s="477"/>
      <c r="BA289" s="477"/>
      <c r="BB289" s="477"/>
      <c r="BC289" s="477"/>
      <c r="BD289" s="477"/>
      <c r="BE289" s="477"/>
      <c r="BF289" s="477"/>
      <c r="BG289" s="477"/>
      <c r="BH289" s="477"/>
      <c r="BI289" s="477"/>
      <c r="BJ289" s="477"/>
      <c r="BK289" s="477"/>
      <c r="BL289" s="477"/>
      <c r="BM289" s="477"/>
      <c r="BN289" s="478"/>
      <c r="BO289" s="62"/>
    </row>
    <row r="290" spans="1:67">
      <c r="B290" s="51" t="str">
        <f t="shared" ref="B290" si="258">$B$207&amp;""</f>
        <v>7mo with 0% mated</v>
      </c>
      <c r="C290" s="419">
        <f t="shared" si="238"/>
        <v>0</v>
      </c>
      <c r="D290" s="419">
        <f t="shared" si="239"/>
        <v>0</v>
      </c>
      <c r="E290" s="419">
        <f t="shared" si="240"/>
        <v>0</v>
      </c>
      <c r="F290" s="419">
        <f t="shared" si="241"/>
        <v>0</v>
      </c>
      <c r="G290" s="419">
        <f t="shared" si="242"/>
        <v>0</v>
      </c>
      <c r="H290" s="419">
        <f t="shared" si="243"/>
        <v>0</v>
      </c>
      <c r="I290" s="419">
        <f t="shared" si="244"/>
        <v>0</v>
      </c>
      <c r="J290" s="419">
        <f t="shared" si="245"/>
        <v>0</v>
      </c>
      <c r="K290" s="419">
        <f t="shared" si="246"/>
        <v>0</v>
      </c>
      <c r="L290" s="419">
        <f t="shared" si="247"/>
        <v>0</v>
      </c>
      <c r="M290" s="419">
        <f t="shared" si="248"/>
        <v>0</v>
      </c>
      <c r="N290" s="419">
        <f t="shared" si="249"/>
        <v>0</v>
      </c>
      <c r="O290" s="419">
        <f t="shared" si="250"/>
        <v>0</v>
      </c>
      <c r="P290" s="419">
        <f t="shared" si="251"/>
        <v>0</v>
      </c>
      <c r="Q290" s="419">
        <f t="shared" si="252"/>
        <v>0</v>
      </c>
      <c r="R290" s="435">
        <f t="shared" si="253"/>
        <v>0</v>
      </c>
      <c r="S290" s="476"/>
      <c r="T290" s="477"/>
      <c r="U290" s="477"/>
      <c r="V290" s="477"/>
      <c r="W290" s="477"/>
      <c r="X290" s="477"/>
      <c r="Y290" s="477"/>
      <c r="Z290" s="477"/>
      <c r="AA290" s="477"/>
      <c r="AB290" s="477"/>
      <c r="AC290" s="477"/>
      <c r="AD290" s="477"/>
      <c r="AE290" s="477"/>
      <c r="AF290" s="477"/>
      <c r="AG290" s="477"/>
      <c r="AH290" s="478"/>
      <c r="AI290" s="476"/>
      <c r="AJ290" s="477"/>
      <c r="AK290" s="477"/>
      <c r="AL290" s="477"/>
      <c r="AM290" s="477"/>
      <c r="AN290" s="477"/>
      <c r="AO290" s="477"/>
      <c r="AP290" s="477"/>
      <c r="AQ290" s="477"/>
      <c r="AR290" s="477"/>
      <c r="AS290" s="477"/>
      <c r="AT290" s="477"/>
      <c r="AU290" s="477"/>
      <c r="AV290" s="477"/>
      <c r="AW290" s="477"/>
      <c r="AX290" s="478"/>
      <c r="AY290" s="476"/>
      <c r="AZ290" s="477"/>
      <c r="BA290" s="477"/>
      <c r="BB290" s="477"/>
      <c r="BC290" s="477"/>
      <c r="BD290" s="477"/>
      <c r="BE290" s="477"/>
      <c r="BF290" s="477"/>
      <c r="BG290" s="477"/>
      <c r="BH290" s="477"/>
      <c r="BI290" s="477"/>
      <c r="BJ290" s="477"/>
      <c r="BK290" s="477"/>
      <c r="BL290" s="477"/>
      <c r="BM290" s="477"/>
      <c r="BN290" s="478"/>
      <c r="BO290" s="62"/>
    </row>
    <row r="291" spans="1:67">
      <c r="B291" s="51" t="s">
        <v>1698</v>
      </c>
      <c r="C291" s="419">
        <f t="shared" si="238"/>
        <v>0</v>
      </c>
      <c r="D291" s="419">
        <f t="shared" si="239"/>
        <v>0</v>
      </c>
      <c r="E291" s="419">
        <f t="shared" si="240"/>
        <v>0</v>
      </c>
      <c r="F291" s="419">
        <f t="shared" si="241"/>
        <v>0</v>
      </c>
      <c r="G291" s="419">
        <f t="shared" si="242"/>
        <v>0</v>
      </c>
      <c r="H291" s="419">
        <f t="shared" si="243"/>
        <v>0</v>
      </c>
      <c r="I291" s="419">
        <f t="shared" si="244"/>
        <v>0</v>
      </c>
      <c r="J291" s="419">
        <f t="shared" si="245"/>
        <v>0</v>
      </c>
      <c r="K291" s="419">
        <f t="shared" si="246"/>
        <v>0</v>
      </c>
      <c r="L291" s="419">
        <f t="shared" si="247"/>
        <v>0</v>
      </c>
      <c r="M291" s="419">
        <f t="shared" si="248"/>
        <v>0</v>
      </c>
      <c r="N291" s="419">
        <f t="shared" si="249"/>
        <v>0</v>
      </c>
      <c r="O291" s="419">
        <f t="shared" si="250"/>
        <v>0</v>
      </c>
      <c r="P291" s="419">
        <f t="shared" si="251"/>
        <v>0</v>
      </c>
      <c r="Q291" s="419">
        <f t="shared" si="252"/>
        <v>0</v>
      </c>
      <c r="R291" s="435">
        <f t="shared" si="253"/>
        <v>0</v>
      </c>
      <c r="S291" s="476"/>
      <c r="T291" s="477"/>
      <c r="U291" s="477"/>
      <c r="V291" s="477"/>
      <c r="W291" s="477"/>
      <c r="X291" s="477"/>
      <c r="Y291" s="477"/>
      <c r="Z291" s="477"/>
      <c r="AA291" s="477"/>
      <c r="AB291" s="477"/>
      <c r="AC291" s="477"/>
      <c r="AD291" s="477"/>
      <c r="AE291" s="477"/>
      <c r="AF291" s="477"/>
      <c r="AG291" s="477"/>
      <c r="AH291" s="478"/>
      <c r="AI291" s="476"/>
      <c r="AJ291" s="477"/>
      <c r="AK291" s="477"/>
      <c r="AL291" s="477"/>
      <c r="AM291" s="477"/>
      <c r="AN291" s="477"/>
      <c r="AO291" s="477"/>
      <c r="AP291" s="477"/>
      <c r="AQ291" s="477"/>
      <c r="AR291" s="477"/>
      <c r="AS291" s="477"/>
      <c r="AT291" s="477"/>
      <c r="AU291" s="477"/>
      <c r="AV291" s="477"/>
      <c r="AW291" s="477"/>
      <c r="AX291" s="478"/>
      <c r="AY291" s="476"/>
      <c r="AZ291" s="477"/>
      <c r="BA291" s="477"/>
      <c r="BB291" s="477"/>
      <c r="BC291" s="477"/>
      <c r="BD291" s="477"/>
      <c r="BE291" s="477"/>
      <c r="BF291" s="477"/>
      <c r="BG291" s="477"/>
      <c r="BH291" s="477"/>
      <c r="BI291" s="477"/>
      <c r="BJ291" s="477"/>
      <c r="BK291" s="477"/>
      <c r="BL291" s="477"/>
      <c r="BM291" s="477"/>
      <c r="BN291" s="478"/>
      <c r="BO291" s="62"/>
    </row>
    <row r="292" spans="1:67">
      <c r="B292" s="51" t="s">
        <v>1094</v>
      </c>
      <c r="C292" s="420">
        <f t="shared" si="238"/>
        <v>0</v>
      </c>
      <c r="D292" s="420">
        <f t="shared" si="239"/>
        <v>0</v>
      </c>
      <c r="E292" s="420">
        <f t="shared" si="240"/>
        <v>0</v>
      </c>
      <c r="F292" s="420">
        <f t="shared" si="241"/>
        <v>0</v>
      </c>
      <c r="G292" s="420">
        <f t="shared" si="242"/>
        <v>0</v>
      </c>
      <c r="H292" s="420">
        <f t="shared" si="243"/>
        <v>0</v>
      </c>
      <c r="I292" s="420">
        <f t="shared" si="244"/>
        <v>0</v>
      </c>
      <c r="J292" s="420">
        <f t="shared" si="245"/>
        <v>0</v>
      </c>
      <c r="K292" s="420">
        <f t="shared" si="246"/>
        <v>0</v>
      </c>
      <c r="L292" s="420">
        <f t="shared" si="247"/>
        <v>0</v>
      </c>
      <c r="M292" s="420">
        <f t="shared" si="248"/>
        <v>0</v>
      </c>
      <c r="N292" s="420">
        <f t="shared" si="249"/>
        <v>0</v>
      </c>
      <c r="O292" s="420">
        <f t="shared" si="250"/>
        <v>0</v>
      </c>
      <c r="P292" s="420">
        <f t="shared" si="251"/>
        <v>0</v>
      </c>
      <c r="Q292" s="420">
        <f t="shared" si="252"/>
        <v>0</v>
      </c>
      <c r="R292" s="436">
        <f t="shared" si="253"/>
        <v>0</v>
      </c>
      <c r="S292" s="497"/>
      <c r="T292" s="498"/>
      <c r="U292" s="498"/>
      <c r="V292" s="498"/>
      <c r="W292" s="498"/>
      <c r="X292" s="498"/>
      <c r="Y292" s="498"/>
      <c r="Z292" s="498"/>
      <c r="AA292" s="498"/>
      <c r="AB292" s="498"/>
      <c r="AC292" s="498"/>
      <c r="AD292" s="498"/>
      <c r="AE292" s="498"/>
      <c r="AF292" s="498"/>
      <c r="AG292" s="498"/>
      <c r="AH292" s="499"/>
      <c r="AI292" s="497"/>
      <c r="AJ292" s="498"/>
      <c r="AK292" s="498"/>
      <c r="AL292" s="498"/>
      <c r="AM292" s="498"/>
      <c r="AN292" s="498"/>
      <c r="AO292" s="498"/>
      <c r="AP292" s="498"/>
      <c r="AQ292" s="498"/>
      <c r="AR292" s="498"/>
      <c r="AS292" s="498"/>
      <c r="AT292" s="498"/>
      <c r="AU292" s="498"/>
      <c r="AV292" s="498"/>
      <c r="AW292" s="498"/>
      <c r="AX292" s="499"/>
      <c r="AY292" s="497"/>
      <c r="AZ292" s="498"/>
      <c r="BA292" s="498"/>
      <c r="BB292" s="498"/>
      <c r="BC292" s="498"/>
      <c r="BD292" s="498"/>
      <c r="BE292" s="498"/>
      <c r="BF292" s="498"/>
      <c r="BG292" s="498"/>
      <c r="BH292" s="498"/>
      <c r="BI292" s="498"/>
      <c r="BJ292" s="498"/>
      <c r="BK292" s="498"/>
      <c r="BL292" s="498"/>
      <c r="BM292" s="498"/>
      <c r="BN292" s="499"/>
      <c r="BO292" s="62"/>
    </row>
    <row r="293" spans="1:67" ht="24.75" outlineLevel="1">
      <c r="B293" s="50" t="str">
        <f>"Timing 3 - mid preg to Birth
"&amp;$B$202&amp;""</f>
        <v>Timing 3 - mid preg to Birth
Standard (7mo)</v>
      </c>
      <c r="C293" s="417">
        <f t="shared" si="238"/>
        <v>0</v>
      </c>
      <c r="D293" s="417">
        <f t="shared" si="239"/>
        <v>0</v>
      </c>
      <c r="E293" s="417">
        <f t="shared" si="240"/>
        <v>0</v>
      </c>
      <c r="F293" s="417">
        <f t="shared" si="241"/>
        <v>0</v>
      </c>
      <c r="G293" s="417">
        <f t="shared" si="242"/>
        <v>0</v>
      </c>
      <c r="H293" s="417">
        <f t="shared" si="243"/>
        <v>0</v>
      </c>
      <c r="I293" s="417">
        <f t="shared" si="244"/>
        <v>0</v>
      </c>
      <c r="J293" s="417">
        <f t="shared" si="245"/>
        <v>0</v>
      </c>
      <c r="K293" s="417">
        <f t="shared" si="246"/>
        <v>0</v>
      </c>
      <c r="L293" s="417">
        <f t="shared" si="247"/>
        <v>0</v>
      </c>
      <c r="M293" s="417">
        <f t="shared" si="248"/>
        <v>0</v>
      </c>
      <c r="N293" s="417">
        <f t="shared" si="249"/>
        <v>0</v>
      </c>
      <c r="O293" s="417">
        <f t="shared" si="250"/>
        <v>0</v>
      </c>
      <c r="P293" s="417">
        <f t="shared" si="251"/>
        <v>0</v>
      </c>
      <c r="Q293" s="417">
        <f t="shared" si="252"/>
        <v>0</v>
      </c>
      <c r="R293" s="434">
        <f t="shared" si="253"/>
        <v>0</v>
      </c>
      <c r="S293" s="444"/>
      <c r="T293" s="315"/>
      <c r="U293" s="315"/>
      <c r="V293" s="315"/>
      <c r="W293" s="315"/>
      <c r="X293" s="315"/>
      <c r="Y293" s="315"/>
      <c r="Z293" s="315"/>
      <c r="AA293" s="315"/>
      <c r="AB293" s="315"/>
      <c r="AC293" s="315"/>
      <c r="AD293" s="315"/>
      <c r="AE293" s="315"/>
      <c r="AF293" s="315"/>
      <c r="AG293" s="315"/>
      <c r="AH293" s="456"/>
      <c r="AI293" s="444"/>
      <c r="AJ293" s="315"/>
      <c r="AK293" s="315"/>
      <c r="AL293" s="315"/>
      <c r="AM293" s="315"/>
      <c r="AN293" s="315"/>
      <c r="AO293" s="315"/>
      <c r="AP293" s="315"/>
      <c r="AQ293" s="315"/>
      <c r="AR293" s="315"/>
      <c r="AS293" s="315"/>
      <c r="AT293" s="315"/>
      <c r="AU293" s="315"/>
      <c r="AV293" s="315"/>
      <c r="AW293" s="315"/>
      <c r="AX293" s="456"/>
      <c r="AY293" s="444"/>
      <c r="AZ293" s="315"/>
      <c r="BA293" s="315"/>
      <c r="BB293" s="315"/>
      <c r="BC293" s="315"/>
      <c r="BD293" s="315"/>
      <c r="BE293" s="315"/>
      <c r="BF293" s="315"/>
      <c r="BG293" s="315"/>
      <c r="BH293" s="315"/>
      <c r="BI293" s="315"/>
      <c r="BJ293" s="315"/>
      <c r="BK293" s="315"/>
      <c r="BL293" s="315"/>
      <c r="BM293" s="315"/>
      <c r="BN293" s="456"/>
      <c r="BO293" s="418" t="s">
        <v>1412</v>
      </c>
    </row>
    <row r="294" spans="1:67" outlineLevel="1">
      <c r="B294" s="51" t="str">
        <f t="shared" ref="B294" si="259">$B$203&amp;""</f>
        <v>Early</v>
      </c>
      <c r="C294" s="419">
        <f t="shared" si="238"/>
        <v>0</v>
      </c>
      <c r="D294" s="419">
        <f t="shared" si="239"/>
        <v>0</v>
      </c>
      <c r="E294" s="419">
        <f t="shared" si="240"/>
        <v>0</v>
      </c>
      <c r="F294" s="419">
        <f t="shared" si="241"/>
        <v>0</v>
      </c>
      <c r="G294" s="419">
        <f t="shared" si="242"/>
        <v>0</v>
      </c>
      <c r="H294" s="419">
        <f t="shared" si="243"/>
        <v>0</v>
      </c>
      <c r="I294" s="419">
        <f t="shared" si="244"/>
        <v>0</v>
      </c>
      <c r="J294" s="419">
        <f t="shared" si="245"/>
        <v>0</v>
      </c>
      <c r="K294" s="419">
        <f t="shared" si="246"/>
        <v>0</v>
      </c>
      <c r="L294" s="419">
        <f t="shared" si="247"/>
        <v>0</v>
      </c>
      <c r="M294" s="419">
        <f t="shared" si="248"/>
        <v>0</v>
      </c>
      <c r="N294" s="419">
        <f t="shared" si="249"/>
        <v>0</v>
      </c>
      <c r="O294" s="419">
        <f t="shared" si="250"/>
        <v>0</v>
      </c>
      <c r="P294" s="419">
        <f t="shared" si="251"/>
        <v>0</v>
      </c>
      <c r="Q294" s="419">
        <f t="shared" si="252"/>
        <v>0</v>
      </c>
      <c r="R294" s="435">
        <f t="shared" si="253"/>
        <v>0</v>
      </c>
      <c r="S294" s="445"/>
      <c r="T294" s="446"/>
      <c r="U294" s="446"/>
      <c r="V294" s="446"/>
      <c r="W294" s="446"/>
      <c r="X294" s="446"/>
      <c r="Y294" s="446"/>
      <c r="Z294" s="446"/>
      <c r="AA294" s="446"/>
      <c r="AB294" s="446"/>
      <c r="AC294" s="446"/>
      <c r="AD294" s="446"/>
      <c r="AE294" s="446"/>
      <c r="AF294" s="446"/>
      <c r="AG294" s="446"/>
      <c r="AH294" s="457"/>
      <c r="AI294" s="445"/>
      <c r="AJ294" s="446"/>
      <c r="AK294" s="446"/>
      <c r="AL294" s="446"/>
      <c r="AM294" s="446"/>
      <c r="AN294" s="446"/>
      <c r="AO294" s="446"/>
      <c r="AP294" s="446"/>
      <c r="AQ294" s="446"/>
      <c r="AR294" s="446"/>
      <c r="AS294" s="446"/>
      <c r="AT294" s="446"/>
      <c r="AU294" s="446"/>
      <c r="AV294" s="446"/>
      <c r="AW294" s="446"/>
      <c r="AX294" s="457"/>
      <c r="AY294" s="445"/>
      <c r="AZ294" s="446"/>
      <c r="BA294" s="446"/>
      <c r="BB294" s="446"/>
      <c r="BC294" s="446"/>
      <c r="BD294" s="446"/>
      <c r="BE294" s="446"/>
      <c r="BF294" s="446"/>
      <c r="BG294" s="446"/>
      <c r="BH294" s="446"/>
      <c r="BI294" s="446"/>
      <c r="BJ294" s="446"/>
      <c r="BK294" s="446"/>
      <c r="BL294" s="446"/>
      <c r="BM294" s="446"/>
      <c r="BN294" s="457"/>
      <c r="BO294" s="62"/>
    </row>
    <row r="295" spans="1:67" outlineLevel="1">
      <c r="B295" s="51" t="str">
        <f t="shared" ref="B295" si="260">$B$204&amp;""</f>
        <v>Middle</v>
      </c>
      <c r="C295" s="419">
        <f t="shared" si="238"/>
        <v>0</v>
      </c>
      <c r="D295" s="419">
        <f t="shared" si="239"/>
        <v>0</v>
      </c>
      <c r="E295" s="419">
        <f t="shared" si="240"/>
        <v>0</v>
      </c>
      <c r="F295" s="419">
        <f t="shared" si="241"/>
        <v>0</v>
      </c>
      <c r="G295" s="419">
        <f t="shared" si="242"/>
        <v>0</v>
      </c>
      <c r="H295" s="419">
        <f t="shared" si="243"/>
        <v>0</v>
      </c>
      <c r="I295" s="419">
        <f t="shared" si="244"/>
        <v>0</v>
      </c>
      <c r="J295" s="419">
        <f t="shared" si="245"/>
        <v>0</v>
      </c>
      <c r="K295" s="419">
        <f t="shared" si="246"/>
        <v>0</v>
      </c>
      <c r="L295" s="419">
        <f t="shared" si="247"/>
        <v>0</v>
      </c>
      <c r="M295" s="419">
        <f t="shared" si="248"/>
        <v>0</v>
      </c>
      <c r="N295" s="419">
        <f t="shared" si="249"/>
        <v>0</v>
      </c>
      <c r="O295" s="419">
        <f t="shared" si="250"/>
        <v>0</v>
      </c>
      <c r="P295" s="419">
        <f t="shared" si="251"/>
        <v>0</v>
      </c>
      <c r="Q295" s="419">
        <f t="shared" si="252"/>
        <v>0</v>
      </c>
      <c r="R295" s="435">
        <f t="shared" si="253"/>
        <v>0</v>
      </c>
      <c r="S295" s="445"/>
      <c r="T295" s="446"/>
      <c r="U295" s="446"/>
      <c r="V295" s="446"/>
      <c r="W295" s="446"/>
      <c r="X295" s="446"/>
      <c r="Y295" s="446"/>
      <c r="Z295" s="446"/>
      <c r="AA295" s="446"/>
      <c r="AB295" s="446"/>
      <c r="AC295" s="446"/>
      <c r="AD295" s="446"/>
      <c r="AE295" s="446"/>
      <c r="AF295" s="446"/>
      <c r="AG295" s="446"/>
      <c r="AH295" s="457"/>
      <c r="AI295" s="445"/>
      <c r="AJ295" s="446"/>
      <c r="AK295" s="446"/>
      <c r="AL295" s="446"/>
      <c r="AM295" s="446"/>
      <c r="AN295" s="446"/>
      <c r="AO295" s="446"/>
      <c r="AP295" s="446"/>
      <c r="AQ295" s="446"/>
      <c r="AR295" s="446"/>
      <c r="AS295" s="446"/>
      <c r="AT295" s="446"/>
      <c r="AU295" s="446"/>
      <c r="AV295" s="446"/>
      <c r="AW295" s="446"/>
      <c r="AX295" s="457"/>
      <c r="AY295" s="445"/>
      <c r="AZ295" s="446"/>
      <c r="BA295" s="446"/>
      <c r="BB295" s="446"/>
      <c r="BC295" s="446"/>
      <c r="BD295" s="446"/>
      <c r="BE295" s="446"/>
      <c r="BF295" s="446"/>
      <c r="BG295" s="446"/>
      <c r="BH295" s="446"/>
      <c r="BI295" s="446"/>
      <c r="BJ295" s="446"/>
      <c r="BK295" s="446"/>
      <c r="BL295" s="446"/>
      <c r="BM295" s="446"/>
      <c r="BN295" s="457"/>
      <c r="BO295" s="62"/>
    </row>
    <row r="296" spans="1:67" outlineLevel="1">
      <c r="B296" s="51" t="str">
        <f t="shared" ref="B296" si="261">$B$205&amp;""</f>
        <v>Late</v>
      </c>
      <c r="C296" s="419">
        <f t="shared" si="238"/>
        <v>0</v>
      </c>
      <c r="D296" s="419">
        <f t="shared" si="239"/>
        <v>0</v>
      </c>
      <c r="E296" s="419">
        <f t="shared" si="240"/>
        <v>0</v>
      </c>
      <c r="F296" s="419">
        <f t="shared" si="241"/>
        <v>0</v>
      </c>
      <c r="G296" s="419">
        <f t="shared" si="242"/>
        <v>0</v>
      </c>
      <c r="H296" s="419">
        <f t="shared" si="243"/>
        <v>0</v>
      </c>
      <c r="I296" s="419">
        <f t="shared" si="244"/>
        <v>0</v>
      </c>
      <c r="J296" s="419">
        <f t="shared" si="245"/>
        <v>0</v>
      </c>
      <c r="K296" s="419">
        <f t="shared" si="246"/>
        <v>0</v>
      </c>
      <c r="L296" s="419">
        <f t="shared" si="247"/>
        <v>0</v>
      </c>
      <c r="M296" s="419">
        <f t="shared" si="248"/>
        <v>0</v>
      </c>
      <c r="N296" s="419">
        <f t="shared" si="249"/>
        <v>0</v>
      </c>
      <c r="O296" s="419">
        <f t="shared" si="250"/>
        <v>0</v>
      </c>
      <c r="P296" s="419">
        <f t="shared" si="251"/>
        <v>0</v>
      </c>
      <c r="Q296" s="419">
        <f t="shared" si="252"/>
        <v>0</v>
      </c>
      <c r="R296" s="435">
        <f t="shared" si="253"/>
        <v>0</v>
      </c>
      <c r="S296" s="445"/>
      <c r="T296" s="446"/>
      <c r="U296" s="446"/>
      <c r="V296" s="446"/>
      <c r="W296" s="446"/>
      <c r="X296" s="446"/>
      <c r="Y296" s="446"/>
      <c r="Z296" s="446"/>
      <c r="AA296" s="446"/>
      <c r="AB296" s="446"/>
      <c r="AC296" s="446"/>
      <c r="AD296" s="446"/>
      <c r="AE296" s="446"/>
      <c r="AF296" s="446"/>
      <c r="AG296" s="446"/>
      <c r="AH296" s="457"/>
      <c r="AI296" s="445"/>
      <c r="AJ296" s="446"/>
      <c r="AK296" s="446"/>
      <c r="AL296" s="446"/>
      <c r="AM296" s="446"/>
      <c r="AN296" s="446"/>
      <c r="AO296" s="446"/>
      <c r="AP296" s="446"/>
      <c r="AQ296" s="446"/>
      <c r="AR296" s="446"/>
      <c r="AS296" s="446"/>
      <c r="AT296" s="446"/>
      <c r="AU296" s="446"/>
      <c r="AV296" s="446"/>
      <c r="AW296" s="446"/>
      <c r="AX296" s="457"/>
      <c r="AY296" s="445"/>
      <c r="AZ296" s="446"/>
      <c r="BA296" s="446"/>
      <c r="BB296" s="446"/>
      <c r="BC296" s="446"/>
      <c r="BD296" s="446"/>
      <c r="BE296" s="446"/>
      <c r="BF296" s="446"/>
      <c r="BG296" s="446"/>
      <c r="BH296" s="446"/>
      <c r="BI296" s="446"/>
      <c r="BJ296" s="446"/>
      <c r="BK296" s="446"/>
      <c r="BL296" s="446"/>
      <c r="BM296" s="446"/>
      <c r="BN296" s="457"/>
      <c r="BO296" s="62"/>
    </row>
    <row r="297" spans="1:67" outlineLevel="1">
      <c r="B297" s="51" t="s">
        <v>960</v>
      </c>
      <c r="C297" s="419">
        <f t="shared" si="238"/>
        <v>0</v>
      </c>
      <c r="D297" s="419">
        <f t="shared" si="239"/>
        <v>0</v>
      </c>
      <c r="E297" s="419">
        <f t="shared" si="240"/>
        <v>0</v>
      </c>
      <c r="F297" s="419">
        <f t="shared" si="241"/>
        <v>0</v>
      </c>
      <c r="G297" s="419">
        <f t="shared" si="242"/>
        <v>0</v>
      </c>
      <c r="H297" s="419">
        <f t="shared" si="243"/>
        <v>0</v>
      </c>
      <c r="I297" s="419">
        <f t="shared" si="244"/>
        <v>0</v>
      </c>
      <c r="J297" s="419">
        <f t="shared" si="245"/>
        <v>0</v>
      </c>
      <c r="K297" s="419">
        <f t="shared" si="246"/>
        <v>0</v>
      </c>
      <c r="L297" s="419">
        <f t="shared" si="247"/>
        <v>0</v>
      </c>
      <c r="M297" s="419">
        <f t="shared" si="248"/>
        <v>0</v>
      </c>
      <c r="N297" s="419">
        <f t="shared" si="249"/>
        <v>0</v>
      </c>
      <c r="O297" s="419">
        <f t="shared" si="250"/>
        <v>0</v>
      </c>
      <c r="P297" s="419">
        <f t="shared" si="251"/>
        <v>0</v>
      </c>
      <c r="Q297" s="419">
        <f t="shared" si="252"/>
        <v>0</v>
      </c>
      <c r="R297" s="435">
        <f t="shared" si="253"/>
        <v>0</v>
      </c>
      <c r="S297" s="476"/>
      <c r="T297" s="477"/>
      <c r="U297" s="477"/>
      <c r="V297" s="477"/>
      <c r="W297" s="477"/>
      <c r="X297" s="477"/>
      <c r="Y297" s="477"/>
      <c r="Z297" s="477"/>
      <c r="AA297" s="477"/>
      <c r="AB297" s="477"/>
      <c r="AC297" s="477"/>
      <c r="AD297" s="477"/>
      <c r="AE297" s="477"/>
      <c r="AF297" s="477"/>
      <c r="AG297" s="477"/>
      <c r="AH297" s="478"/>
      <c r="AI297" s="476"/>
      <c r="AJ297" s="477"/>
      <c r="AK297" s="477"/>
      <c r="AL297" s="477"/>
      <c r="AM297" s="477"/>
      <c r="AN297" s="477"/>
      <c r="AO297" s="477"/>
      <c r="AP297" s="477"/>
      <c r="AQ297" s="477"/>
      <c r="AR297" s="477"/>
      <c r="AS297" s="477"/>
      <c r="AT297" s="477"/>
      <c r="AU297" s="477"/>
      <c r="AV297" s="477"/>
      <c r="AW297" s="477"/>
      <c r="AX297" s="478"/>
      <c r="AY297" s="476"/>
      <c r="AZ297" s="477"/>
      <c r="BA297" s="477"/>
      <c r="BB297" s="477"/>
      <c r="BC297" s="477"/>
      <c r="BD297" s="477"/>
      <c r="BE297" s="477"/>
      <c r="BF297" s="477"/>
      <c r="BG297" s="477"/>
      <c r="BH297" s="477"/>
      <c r="BI297" s="477"/>
      <c r="BJ297" s="477"/>
      <c r="BK297" s="477"/>
      <c r="BL297" s="477"/>
      <c r="BM297" s="477"/>
      <c r="BN297" s="478"/>
      <c r="BO297" s="62"/>
    </row>
    <row r="298" spans="1:67" outlineLevel="1">
      <c r="B298" s="51" t="str">
        <f t="shared" ref="B298" si="262">$B$207&amp;""</f>
        <v>7mo with 0% mated</v>
      </c>
      <c r="C298" s="419">
        <f t="shared" si="238"/>
        <v>0</v>
      </c>
      <c r="D298" s="419">
        <f t="shared" si="239"/>
        <v>0</v>
      </c>
      <c r="E298" s="419">
        <f t="shared" si="240"/>
        <v>0</v>
      </c>
      <c r="F298" s="419">
        <f t="shared" si="241"/>
        <v>0</v>
      </c>
      <c r="G298" s="419">
        <f t="shared" si="242"/>
        <v>0</v>
      </c>
      <c r="H298" s="419">
        <f t="shared" si="243"/>
        <v>0</v>
      </c>
      <c r="I298" s="419">
        <f t="shared" si="244"/>
        <v>0</v>
      </c>
      <c r="J298" s="419">
        <f t="shared" si="245"/>
        <v>0</v>
      </c>
      <c r="K298" s="419">
        <f t="shared" si="246"/>
        <v>0</v>
      </c>
      <c r="L298" s="419">
        <f t="shared" si="247"/>
        <v>0</v>
      </c>
      <c r="M298" s="419">
        <f t="shared" si="248"/>
        <v>0</v>
      </c>
      <c r="N298" s="419">
        <f t="shared" si="249"/>
        <v>0</v>
      </c>
      <c r="O298" s="419">
        <f t="shared" si="250"/>
        <v>0</v>
      </c>
      <c r="P298" s="419">
        <f t="shared" si="251"/>
        <v>0</v>
      </c>
      <c r="Q298" s="419">
        <f t="shared" si="252"/>
        <v>0</v>
      </c>
      <c r="R298" s="435">
        <f t="shared" si="253"/>
        <v>0</v>
      </c>
      <c r="S298" s="476"/>
      <c r="T298" s="477"/>
      <c r="U298" s="477"/>
      <c r="V298" s="477"/>
      <c r="W298" s="477"/>
      <c r="X298" s="477"/>
      <c r="Y298" s="477"/>
      <c r="Z298" s="477"/>
      <c r="AA298" s="477"/>
      <c r="AB298" s="477"/>
      <c r="AC298" s="477"/>
      <c r="AD298" s="477"/>
      <c r="AE298" s="477"/>
      <c r="AF298" s="477"/>
      <c r="AG298" s="477"/>
      <c r="AH298" s="478"/>
      <c r="AI298" s="476"/>
      <c r="AJ298" s="477"/>
      <c r="AK298" s="477"/>
      <c r="AL298" s="477"/>
      <c r="AM298" s="477"/>
      <c r="AN298" s="477"/>
      <c r="AO298" s="477"/>
      <c r="AP298" s="477"/>
      <c r="AQ298" s="477"/>
      <c r="AR298" s="477"/>
      <c r="AS298" s="477"/>
      <c r="AT298" s="477"/>
      <c r="AU298" s="477"/>
      <c r="AV298" s="477"/>
      <c r="AW298" s="477"/>
      <c r="AX298" s="478"/>
      <c r="AY298" s="476"/>
      <c r="AZ298" s="477"/>
      <c r="BA298" s="477"/>
      <c r="BB298" s="477"/>
      <c r="BC298" s="477"/>
      <c r="BD298" s="477"/>
      <c r="BE298" s="477"/>
      <c r="BF298" s="477"/>
      <c r="BG298" s="477"/>
      <c r="BH298" s="477"/>
      <c r="BI298" s="477"/>
      <c r="BJ298" s="477"/>
      <c r="BK298" s="477"/>
      <c r="BL298" s="477"/>
      <c r="BM298" s="477"/>
      <c r="BN298" s="478"/>
      <c r="BO298" s="62"/>
    </row>
    <row r="299" spans="1:67" outlineLevel="1">
      <c r="B299" s="51" t="s">
        <v>1698</v>
      </c>
      <c r="C299" s="419">
        <f t="shared" si="238"/>
        <v>0</v>
      </c>
      <c r="D299" s="419">
        <f t="shared" si="239"/>
        <v>0</v>
      </c>
      <c r="E299" s="419">
        <f t="shared" si="240"/>
        <v>0</v>
      </c>
      <c r="F299" s="419">
        <f t="shared" si="241"/>
        <v>0</v>
      </c>
      <c r="G299" s="419">
        <f t="shared" si="242"/>
        <v>0</v>
      </c>
      <c r="H299" s="419">
        <f t="shared" si="243"/>
        <v>0</v>
      </c>
      <c r="I299" s="419">
        <f t="shared" si="244"/>
        <v>0</v>
      </c>
      <c r="J299" s="419">
        <f t="shared" si="245"/>
        <v>0</v>
      </c>
      <c r="K299" s="419">
        <f t="shared" si="246"/>
        <v>0</v>
      </c>
      <c r="L299" s="419">
        <f t="shared" si="247"/>
        <v>0</v>
      </c>
      <c r="M299" s="419">
        <f t="shared" si="248"/>
        <v>0</v>
      </c>
      <c r="N299" s="419">
        <f t="shared" si="249"/>
        <v>0</v>
      </c>
      <c r="O299" s="419">
        <f t="shared" si="250"/>
        <v>0</v>
      </c>
      <c r="P299" s="419">
        <f t="shared" si="251"/>
        <v>0</v>
      </c>
      <c r="Q299" s="419">
        <f t="shared" si="252"/>
        <v>0</v>
      </c>
      <c r="R299" s="435">
        <f t="shared" si="253"/>
        <v>0</v>
      </c>
      <c r="S299" s="476"/>
      <c r="T299" s="477"/>
      <c r="U299" s="477"/>
      <c r="V299" s="477"/>
      <c r="W299" s="477"/>
      <c r="X299" s="477"/>
      <c r="Y299" s="477"/>
      <c r="Z299" s="477"/>
      <c r="AA299" s="477"/>
      <c r="AB299" s="477"/>
      <c r="AC299" s="477"/>
      <c r="AD299" s="477"/>
      <c r="AE299" s="477"/>
      <c r="AF299" s="477"/>
      <c r="AG299" s="477"/>
      <c r="AH299" s="478"/>
      <c r="AI299" s="476"/>
      <c r="AJ299" s="477"/>
      <c r="AK299" s="477"/>
      <c r="AL299" s="477"/>
      <c r="AM299" s="477"/>
      <c r="AN299" s="477"/>
      <c r="AO299" s="477"/>
      <c r="AP299" s="477"/>
      <c r="AQ299" s="477"/>
      <c r="AR299" s="477"/>
      <c r="AS299" s="477"/>
      <c r="AT299" s="477"/>
      <c r="AU299" s="477"/>
      <c r="AV299" s="477"/>
      <c r="AW299" s="477"/>
      <c r="AX299" s="478"/>
      <c r="AY299" s="476"/>
      <c r="AZ299" s="477"/>
      <c r="BA299" s="477"/>
      <c r="BB299" s="477"/>
      <c r="BC299" s="477"/>
      <c r="BD299" s="477"/>
      <c r="BE299" s="477"/>
      <c r="BF299" s="477"/>
      <c r="BG299" s="477"/>
      <c r="BH299" s="477"/>
      <c r="BI299" s="477"/>
      <c r="BJ299" s="477"/>
      <c r="BK299" s="477"/>
      <c r="BL299" s="477"/>
      <c r="BM299" s="477"/>
      <c r="BN299" s="478"/>
      <c r="BO299" s="62"/>
    </row>
    <row r="300" spans="1:67" outlineLevel="1">
      <c r="B300" s="51" t="s">
        <v>1094</v>
      </c>
      <c r="C300" s="420">
        <f t="shared" si="238"/>
        <v>0</v>
      </c>
      <c r="D300" s="420">
        <f t="shared" si="239"/>
        <v>0</v>
      </c>
      <c r="E300" s="420">
        <f t="shared" si="240"/>
        <v>0</v>
      </c>
      <c r="F300" s="420">
        <f t="shared" si="241"/>
        <v>0</v>
      </c>
      <c r="G300" s="420">
        <f t="shared" si="242"/>
        <v>0</v>
      </c>
      <c r="H300" s="420">
        <f t="shared" si="243"/>
        <v>0</v>
      </c>
      <c r="I300" s="420">
        <f t="shared" si="244"/>
        <v>0</v>
      </c>
      <c r="J300" s="420">
        <f t="shared" si="245"/>
        <v>0</v>
      </c>
      <c r="K300" s="420">
        <f t="shared" si="246"/>
        <v>0</v>
      </c>
      <c r="L300" s="420">
        <f t="shared" si="247"/>
        <v>0</v>
      </c>
      <c r="M300" s="420">
        <f t="shared" si="248"/>
        <v>0</v>
      </c>
      <c r="N300" s="420">
        <f t="shared" si="249"/>
        <v>0</v>
      </c>
      <c r="O300" s="420">
        <f t="shared" si="250"/>
        <v>0</v>
      </c>
      <c r="P300" s="420">
        <f t="shared" si="251"/>
        <v>0</v>
      </c>
      <c r="Q300" s="420">
        <f t="shared" si="252"/>
        <v>0</v>
      </c>
      <c r="R300" s="436">
        <f t="shared" si="253"/>
        <v>0</v>
      </c>
      <c r="S300" s="497"/>
      <c r="T300" s="498"/>
      <c r="U300" s="498"/>
      <c r="V300" s="498"/>
      <c r="W300" s="498"/>
      <c r="X300" s="498"/>
      <c r="Y300" s="498"/>
      <c r="Z300" s="498"/>
      <c r="AA300" s="498"/>
      <c r="AB300" s="498"/>
      <c r="AC300" s="498"/>
      <c r="AD300" s="498"/>
      <c r="AE300" s="498"/>
      <c r="AF300" s="498"/>
      <c r="AG300" s="498"/>
      <c r="AH300" s="499"/>
      <c r="AI300" s="497"/>
      <c r="AJ300" s="498"/>
      <c r="AK300" s="498"/>
      <c r="AL300" s="498"/>
      <c r="AM300" s="498"/>
      <c r="AN300" s="498"/>
      <c r="AO300" s="498"/>
      <c r="AP300" s="498"/>
      <c r="AQ300" s="498"/>
      <c r="AR300" s="498"/>
      <c r="AS300" s="498"/>
      <c r="AT300" s="498"/>
      <c r="AU300" s="498"/>
      <c r="AV300" s="498"/>
      <c r="AW300" s="498"/>
      <c r="AX300" s="499"/>
      <c r="AY300" s="497"/>
      <c r="AZ300" s="498"/>
      <c r="BA300" s="498"/>
      <c r="BB300" s="498"/>
      <c r="BC300" s="498"/>
      <c r="BD300" s="498"/>
      <c r="BE300" s="498"/>
      <c r="BF300" s="498"/>
      <c r="BG300" s="498"/>
      <c r="BH300" s="498"/>
      <c r="BI300" s="498"/>
      <c r="BJ300" s="498"/>
      <c r="BK300" s="498"/>
      <c r="BL300" s="498"/>
      <c r="BM300" s="498"/>
      <c r="BN300" s="499"/>
      <c r="BO300" s="62"/>
    </row>
    <row r="301" spans="1:67">
      <c r="B301" s="102"/>
      <c r="C301" s="102"/>
      <c r="D301" s="102"/>
      <c r="E301" s="102"/>
      <c r="F301" s="102"/>
      <c r="G301" s="102"/>
      <c r="H301" s="102"/>
      <c r="I301" s="102"/>
      <c r="J301" s="102"/>
      <c r="K301" s="102"/>
      <c r="L301" s="102"/>
      <c r="M301" s="102"/>
      <c r="N301" s="102"/>
      <c r="O301" s="102"/>
      <c r="P301" s="102"/>
      <c r="Q301" s="102"/>
      <c r="R301" s="102"/>
    </row>
    <row r="303" spans="1:67">
      <c r="A303" s="246" t="s">
        <v>1116</v>
      </c>
      <c r="B303" s="245"/>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246"/>
      <c r="B304" s="245"/>
      <c r="C304" s="118" t="str">
        <f>d.RegionName</f>
        <v>GSW</v>
      </c>
      <c r="D304" s="118"/>
      <c r="E304" s="118"/>
      <c r="F304" s="118"/>
      <c r="G304" s="118"/>
      <c r="H304" s="118"/>
      <c r="I304" s="118"/>
      <c r="J304" s="118"/>
      <c r="K304" s="118"/>
      <c r="L304" s="118"/>
      <c r="M304" s="118"/>
      <c r="N304" s="118"/>
      <c r="O304" s="118"/>
      <c r="P304" s="118"/>
      <c r="Q304" s="118"/>
      <c r="R304" s="118"/>
      <c r="S304" s="443" t="s">
        <v>936</v>
      </c>
      <c r="T304" s="118"/>
      <c r="U304" s="118"/>
      <c r="V304" s="118"/>
      <c r="W304" s="118"/>
      <c r="X304" s="118"/>
      <c r="Y304" s="118"/>
      <c r="Z304" s="118"/>
      <c r="AA304" s="118"/>
      <c r="AB304" s="118"/>
      <c r="AC304" s="118"/>
      <c r="AD304" s="118"/>
      <c r="AE304" s="118"/>
      <c r="AF304" s="118"/>
      <c r="AG304" s="118"/>
      <c r="AH304" s="455"/>
      <c r="AI304" s="443" t="s">
        <v>1816</v>
      </c>
      <c r="AJ304" s="118"/>
      <c r="AK304" s="118"/>
      <c r="AL304" s="118"/>
      <c r="AM304" s="118"/>
      <c r="AN304" s="118"/>
      <c r="AO304" s="118"/>
      <c r="AP304" s="118"/>
      <c r="AQ304" s="118"/>
      <c r="AR304" s="118"/>
      <c r="AS304" s="118"/>
      <c r="AT304" s="118"/>
      <c r="AU304" s="118"/>
      <c r="AV304" s="118"/>
      <c r="AW304" s="118"/>
      <c r="AX304" s="455"/>
      <c r="AY304" s="443" t="s">
        <v>1817</v>
      </c>
      <c r="AZ304" s="118"/>
      <c r="BA304" s="118"/>
      <c r="BB304" s="118"/>
      <c r="BC304" s="118"/>
      <c r="BD304" s="118"/>
      <c r="BE304" s="118"/>
      <c r="BF304" s="118"/>
      <c r="BG304" s="118"/>
      <c r="BH304" s="118"/>
      <c r="BI304" s="118"/>
      <c r="BJ304" s="118"/>
      <c r="BK304" s="118"/>
      <c r="BL304" s="118"/>
      <c r="BM304" s="118"/>
      <c r="BN304" s="455"/>
    </row>
    <row r="305" spans="1:67" outlineLevel="1" collapsed="1">
      <c r="A305" s="246"/>
      <c r="B305" s="245"/>
      <c r="C305" s="118" t="s">
        <v>1103</v>
      </c>
      <c r="D305" s="118"/>
      <c r="E305" s="118"/>
      <c r="F305" s="118"/>
      <c r="G305" s="118" t="s">
        <v>1104</v>
      </c>
      <c r="H305" s="118"/>
      <c r="I305" s="118"/>
      <c r="J305" s="118"/>
      <c r="K305" s="118" t="s">
        <v>1105</v>
      </c>
      <c r="L305" s="118"/>
      <c r="M305" s="118"/>
      <c r="N305" s="118"/>
      <c r="O305" s="118" t="s">
        <v>863</v>
      </c>
      <c r="P305" s="118"/>
      <c r="Q305" s="118"/>
      <c r="R305" s="118"/>
      <c r="S305" s="443" t="s">
        <v>1103</v>
      </c>
      <c r="T305" s="118"/>
      <c r="U305" s="118"/>
      <c r="V305" s="118"/>
      <c r="W305" s="118" t="s">
        <v>1104</v>
      </c>
      <c r="X305" s="118"/>
      <c r="Y305" s="118"/>
      <c r="Z305" s="118"/>
      <c r="AA305" s="118" t="s">
        <v>1105</v>
      </c>
      <c r="AB305" s="118"/>
      <c r="AC305" s="118"/>
      <c r="AD305" s="118"/>
      <c r="AE305" s="118" t="s">
        <v>863</v>
      </c>
      <c r="AF305" s="118"/>
      <c r="AG305" s="118"/>
      <c r="AH305" s="455"/>
      <c r="AI305" s="443" t="s">
        <v>1103</v>
      </c>
      <c r="AJ305" s="118"/>
      <c r="AK305" s="118"/>
      <c r="AL305" s="118"/>
      <c r="AM305" s="118" t="s">
        <v>1104</v>
      </c>
      <c r="AN305" s="118"/>
      <c r="AO305" s="118"/>
      <c r="AP305" s="118"/>
      <c r="AQ305" s="118" t="s">
        <v>1105</v>
      </c>
      <c r="AR305" s="118"/>
      <c r="AS305" s="118"/>
      <c r="AT305" s="118"/>
      <c r="AU305" s="118" t="s">
        <v>863</v>
      </c>
      <c r="AV305" s="118"/>
      <c r="AW305" s="118"/>
      <c r="AX305" s="455"/>
      <c r="AY305" s="443" t="s">
        <v>1103</v>
      </c>
      <c r="AZ305" s="118"/>
      <c r="BA305" s="118"/>
      <c r="BB305" s="118"/>
      <c r="BC305" s="118" t="s">
        <v>1104</v>
      </c>
      <c r="BD305" s="118"/>
      <c r="BE305" s="118"/>
      <c r="BF305" s="118"/>
      <c r="BG305" s="118" t="s">
        <v>1105</v>
      </c>
      <c r="BH305" s="118"/>
      <c r="BI305" s="118"/>
      <c r="BJ305" s="118"/>
      <c r="BK305" s="118" t="s">
        <v>863</v>
      </c>
      <c r="BL305" s="118"/>
      <c r="BM305" s="118"/>
      <c r="BN305" s="455"/>
    </row>
    <row r="306" spans="1:67" outlineLevel="1">
      <c r="A306" s="246"/>
      <c r="B306" s="245"/>
      <c r="C306" s="21" t="s">
        <v>1407</v>
      </c>
      <c r="D306" s="21" t="s">
        <v>1408</v>
      </c>
      <c r="E306" s="21" t="s">
        <v>1409</v>
      </c>
      <c r="F306" s="21" t="s">
        <v>1410</v>
      </c>
      <c r="G306" s="21" t="s">
        <v>1407</v>
      </c>
      <c r="H306" s="21" t="s">
        <v>1408</v>
      </c>
      <c r="I306" s="21" t="s">
        <v>1409</v>
      </c>
      <c r="J306" s="21" t="s">
        <v>1410</v>
      </c>
      <c r="K306" s="21" t="s">
        <v>1407</v>
      </c>
      <c r="L306" s="21" t="s">
        <v>1408</v>
      </c>
      <c r="M306" s="21" t="s">
        <v>1409</v>
      </c>
      <c r="N306" s="21" t="s">
        <v>1410</v>
      </c>
      <c r="O306" s="21" t="s">
        <v>1407</v>
      </c>
      <c r="P306" s="21" t="s">
        <v>1408</v>
      </c>
      <c r="Q306" s="21" t="s">
        <v>1409</v>
      </c>
      <c r="R306" s="21" t="s">
        <v>1410</v>
      </c>
      <c r="S306" s="447" t="s">
        <v>1407</v>
      </c>
      <c r="T306" s="21" t="s">
        <v>1408</v>
      </c>
      <c r="U306" s="21" t="s">
        <v>1409</v>
      </c>
      <c r="V306" s="21" t="s">
        <v>1410</v>
      </c>
      <c r="W306" s="21" t="s">
        <v>1407</v>
      </c>
      <c r="X306" s="21" t="s">
        <v>1408</v>
      </c>
      <c r="Y306" s="21" t="s">
        <v>1409</v>
      </c>
      <c r="Z306" s="21" t="s">
        <v>1410</v>
      </c>
      <c r="AA306" s="21" t="s">
        <v>1407</v>
      </c>
      <c r="AB306" s="21" t="s">
        <v>1408</v>
      </c>
      <c r="AC306" s="21" t="s">
        <v>1409</v>
      </c>
      <c r="AD306" s="21" t="s">
        <v>1410</v>
      </c>
      <c r="AE306" s="21" t="s">
        <v>1407</v>
      </c>
      <c r="AF306" s="21" t="s">
        <v>1408</v>
      </c>
      <c r="AG306" s="21" t="s">
        <v>1409</v>
      </c>
      <c r="AH306" s="458" t="s">
        <v>1410</v>
      </c>
      <c r="AI306" s="447" t="s">
        <v>1407</v>
      </c>
      <c r="AJ306" s="21" t="s">
        <v>1408</v>
      </c>
      <c r="AK306" s="21" t="s">
        <v>1409</v>
      </c>
      <c r="AL306" s="21" t="s">
        <v>1410</v>
      </c>
      <c r="AM306" s="21" t="s">
        <v>1407</v>
      </c>
      <c r="AN306" s="21" t="s">
        <v>1408</v>
      </c>
      <c r="AO306" s="21" t="s">
        <v>1409</v>
      </c>
      <c r="AP306" s="21" t="s">
        <v>1410</v>
      </c>
      <c r="AQ306" s="21" t="s">
        <v>1407</v>
      </c>
      <c r="AR306" s="21" t="s">
        <v>1408</v>
      </c>
      <c r="AS306" s="21" t="s">
        <v>1409</v>
      </c>
      <c r="AT306" s="21" t="s">
        <v>1410</v>
      </c>
      <c r="AU306" s="21" t="s">
        <v>1407</v>
      </c>
      <c r="AV306" s="21" t="s">
        <v>1408</v>
      </c>
      <c r="AW306" s="21" t="s">
        <v>1409</v>
      </c>
      <c r="AX306" s="458" t="s">
        <v>1410</v>
      </c>
      <c r="AY306" s="447" t="s">
        <v>1407</v>
      </c>
      <c r="AZ306" s="21" t="s">
        <v>1408</v>
      </c>
      <c r="BA306" s="21" t="s">
        <v>1409</v>
      </c>
      <c r="BB306" s="21" t="s">
        <v>1410</v>
      </c>
      <c r="BC306" s="21" t="s">
        <v>1407</v>
      </c>
      <c r="BD306" s="21" t="s">
        <v>1408</v>
      </c>
      <c r="BE306" s="21" t="s">
        <v>1409</v>
      </c>
      <c r="BF306" s="21" t="s">
        <v>1410</v>
      </c>
      <c r="BG306" s="21" t="s">
        <v>1407</v>
      </c>
      <c r="BH306" s="21" t="s">
        <v>1408</v>
      </c>
      <c r="BI306" s="21" t="s">
        <v>1409</v>
      </c>
      <c r="BJ306" s="21" t="s">
        <v>1410</v>
      </c>
      <c r="BK306" s="21" t="s">
        <v>1407</v>
      </c>
      <c r="BL306" s="21" t="s">
        <v>1408</v>
      </c>
      <c r="BM306" s="21" t="s">
        <v>1409</v>
      </c>
      <c r="BN306" s="458" t="s">
        <v>1410</v>
      </c>
    </row>
    <row r="307" spans="1:67" ht="24.75" outlineLevel="2">
      <c r="B307" s="50" t="str">
        <f>"Grazing Intensity 1
"&amp;$B$202&amp;": Ewe Lambs"</f>
        <v>Grazing Intensity 1
Standard (7mo): Ewe Lambs</v>
      </c>
      <c r="C307" s="58">
        <f t="shared" ref="C307:C360" si="263">CHOOSE(d.Region,S307,AI307,AY307)</f>
        <v>0</v>
      </c>
      <c r="D307" s="58">
        <f t="shared" ref="D307:D360" si="264">CHOOSE(d.Region,T307,AJ307,AZ307)</f>
        <v>0</v>
      </c>
      <c r="E307" s="58">
        <f t="shared" ref="E307:E360" si="265">CHOOSE(d.Region,U307,AK307,BA307)</f>
        <v>0</v>
      </c>
      <c r="F307" s="58">
        <f t="shared" ref="F307:F360" si="266">CHOOSE(d.Region,V307,AL307,BB307)</f>
        <v>0</v>
      </c>
      <c r="G307" s="58">
        <f t="shared" ref="G307:G360" si="267">CHOOSE(d.Region,W307,AM307,BC307)</f>
        <v>0</v>
      </c>
      <c r="H307" s="58">
        <f t="shared" ref="H307:H360" si="268">CHOOSE(d.Region,X307,AN307,BD307)</f>
        <v>0</v>
      </c>
      <c r="I307" s="58">
        <f t="shared" ref="I307:I360" si="269">CHOOSE(d.Region,Y307,AO307,BE307)</f>
        <v>0</v>
      </c>
      <c r="J307" s="58">
        <f t="shared" ref="J307:J360" si="270">CHOOSE(d.Region,Z307,AP307,BF307)</f>
        <v>0</v>
      </c>
      <c r="K307" s="58">
        <f t="shared" ref="K307:K360" si="271">CHOOSE(d.Region,AA307,AQ307,BG307)</f>
        <v>0</v>
      </c>
      <c r="L307" s="58">
        <f t="shared" ref="L307:L360" si="272">CHOOSE(d.Region,AB307,AR307,BH307)</f>
        <v>0</v>
      </c>
      <c r="M307" s="58">
        <f t="shared" ref="M307:M360" si="273">CHOOSE(d.Region,AC307,AS307,BI307)</f>
        <v>0</v>
      </c>
      <c r="N307" s="58">
        <f t="shared" ref="N307:N360" si="274">CHOOSE(d.Region,AD307,AT307,BJ307)</f>
        <v>0</v>
      </c>
      <c r="O307" s="58">
        <f t="shared" ref="O307:O360" si="275">CHOOSE(d.Region,AE307,AU307,BK307)</f>
        <v>0</v>
      </c>
      <c r="P307" s="58">
        <f t="shared" ref="P307:P360" si="276">CHOOSE(d.Region,AF307,AV307,BL307)</f>
        <v>0</v>
      </c>
      <c r="Q307" s="58">
        <f t="shared" ref="Q307:Q360" si="277">CHOOSE(d.Region,AG307,AW307,BM307)</f>
        <v>0</v>
      </c>
      <c r="R307" s="437">
        <f t="shared" ref="R307:R360" si="278">CHOOSE(d.Region,AH307,AX307,BN307)</f>
        <v>0</v>
      </c>
      <c r="S307" s="448"/>
      <c r="T307" s="243"/>
      <c r="U307" s="243"/>
      <c r="V307" s="243"/>
      <c r="W307" s="243"/>
      <c r="X307" s="243"/>
      <c r="Y307" s="243"/>
      <c r="Z307" s="243"/>
      <c r="AA307" s="243"/>
      <c r="AB307" s="243"/>
      <c r="AC307" s="243"/>
      <c r="AD307" s="243"/>
      <c r="AE307" s="243"/>
      <c r="AF307" s="243"/>
      <c r="AG307" s="243"/>
      <c r="AH307" s="459"/>
      <c r="AI307" s="448"/>
      <c r="AJ307" s="243"/>
      <c r="AK307" s="243"/>
      <c r="AL307" s="243"/>
      <c r="AM307" s="243"/>
      <c r="AN307" s="243"/>
      <c r="AO307" s="243"/>
      <c r="AP307" s="243"/>
      <c r="AQ307" s="243"/>
      <c r="AR307" s="243"/>
      <c r="AS307" s="243"/>
      <c r="AT307" s="243"/>
      <c r="AU307" s="243"/>
      <c r="AV307" s="243"/>
      <c r="AW307" s="243"/>
      <c r="AX307" s="459"/>
      <c r="AY307" s="448"/>
      <c r="AZ307" s="243"/>
      <c r="BA307" s="243"/>
      <c r="BB307" s="243"/>
      <c r="BC307" s="243"/>
      <c r="BD307" s="243"/>
      <c r="BE307" s="243"/>
      <c r="BF307" s="243"/>
      <c r="BG307" s="243"/>
      <c r="BH307" s="243"/>
      <c r="BI307" s="243"/>
      <c r="BJ307" s="243"/>
      <c r="BK307" s="243"/>
      <c r="BL307" s="243"/>
      <c r="BM307" s="243"/>
      <c r="BN307" s="459"/>
      <c r="BO307" s="31" t="s">
        <v>1078</v>
      </c>
    </row>
    <row r="308" spans="1:67" outlineLevel="2">
      <c r="B308" s="51" t="s">
        <v>1114</v>
      </c>
      <c r="C308" s="242">
        <f t="shared" si="263"/>
        <v>0</v>
      </c>
      <c r="D308" s="242">
        <f t="shared" si="264"/>
        <v>0</v>
      </c>
      <c r="E308" s="242">
        <f t="shared" si="265"/>
        <v>0</v>
      </c>
      <c r="F308" s="242">
        <f t="shared" si="266"/>
        <v>0</v>
      </c>
      <c r="G308" s="242">
        <f t="shared" si="267"/>
        <v>0</v>
      </c>
      <c r="H308" s="242">
        <f t="shared" si="268"/>
        <v>0</v>
      </c>
      <c r="I308" s="242">
        <f t="shared" si="269"/>
        <v>0</v>
      </c>
      <c r="J308" s="242">
        <f t="shared" si="270"/>
        <v>0</v>
      </c>
      <c r="K308" s="242">
        <f t="shared" si="271"/>
        <v>0</v>
      </c>
      <c r="L308" s="242">
        <f t="shared" si="272"/>
        <v>0</v>
      </c>
      <c r="M308" s="242">
        <f t="shared" si="273"/>
        <v>0</v>
      </c>
      <c r="N308" s="242">
        <f t="shared" si="274"/>
        <v>0</v>
      </c>
      <c r="O308" s="242">
        <f t="shared" si="275"/>
        <v>0</v>
      </c>
      <c r="P308" s="242">
        <f t="shared" si="276"/>
        <v>0</v>
      </c>
      <c r="Q308" s="242">
        <f t="shared" si="277"/>
        <v>0</v>
      </c>
      <c r="R308" s="438">
        <f t="shared" si="278"/>
        <v>0</v>
      </c>
      <c r="S308" s="449"/>
      <c r="T308" s="241"/>
      <c r="U308" s="241"/>
      <c r="V308" s="241"/>
      <c r="W308" s="241"/>
      <c r="X308" s="241"/>
      <c r="Y308" s="241"/>
      <c r="Z308" s="241"/>
      <c r="AA308" s="241"/>
      <c r="AB308" s="241"/>
      <c r="AC308" s="241"/>
      <c r="AD308" s="241"/>
      <c r="AE308" s="241"/>
      <c r="AF308" s="241"/>
      <c r="AG308" s="241"/>
      <c r="AH308" s="460"/>
      <c r="AI308" s="449"/>
      <c r="AJ308" s="241"/>
      <c r="AK308" s="241"/>
      <c r="AL308" s="241"/>
      <c r="AM308" s="241"/>
      <c r="AN308" s="241"/>
      <c r="AO308" s="241"/>
      <c r="AP308" s="241"/>
      <c r="AQ308" s="241"/>
      <c r="AR308" s="241"/>
      <c r="AS308" s="241"/>
      <c r="AT308" s="241"/>
      <c r="AU308" s="241"/>
      <c r="AV308" s="241"/>
      <c r="AW308" s="241"/>
      <c r="AX308" s="460"/>
      <c r="AY308" s="449"/>
      <c r="AZ308" s="241"/>
      <c r="BA308" s="241"/>
      <c r="BB308" s="241"/>
      <c r="BC308" s="241"/>
      <c r="BD308" s="241"/>
      <c r="BE308" s="241"/>
      <c r="BF308" s="241"/>
      <c r="BG308" s="241"/>
      <c r="BH308" s="241"/>
      <c r="BI308" s="241"/>
      <c r="BJ308" s="241"/>
      <c r="BK308" s="241"/>
      <c r="BL308" s="241"/>
      <c r="BM308" s="241"/>
      <c r="BN308" s="460"/>
    </row>
    <row r="309" spans="1:67" outlineLevel="2">
      <c r="B309" s="52" t="s">
        <v>1115</v>
      </c>
      <c r="C309" s="59">
        <f t="shared" si="263"/>
        <v>0</v>
      </c>
      <c r="D309" s="59">
        <f t="shared" si="264"/>
        <v>0</v>
      </c>
      <c r="E309" s="59">
        <f t="shared" si="265"/>
        <v>0</v>
      </c>
      <c r="F309" s="59">
        <f t="shared" si="266"/>
        <v>0</v>
      </c>
      <c r="G309" s="59">
        <f t="shared" si="267"/>
        <v>0</v>
      </c>
      <c r="H309" s="59">
        <f t="shared" si="268"/>
        <v>0</v>
      </c>
      <c r="I309" s="59">
        <f t="shared" si="269"/>
        <v>0</v>
      </c>
      <c r="J309" s="59">
        <f t="shared" si="270"/>
        <v>0</v>
      </c>
      <c r="K309" s="59">
        <f t="shared" si="271"/>
        <v>0</v>
      </c>
      <c r="L309" s="59">
        <f t="shared" si="272"/>
        <v>0</v>
      </c>
      <c r="M309" s="59">
        <f t="shared" si="273"/>
        <v>0</v>
      </c>
      <c r="N309" s="59">
        <f t="shared" si="274"/>
        <v>0</v>
      </c>
      <c r="O309" s="59">
        <f t="shared" si="275"/>
        <v>0</v>
      </c>
      <c r="P309" s="59">
        <f t="shared" si="276"/>
        <v>0</v>
      </c>
      <c r="Q309" s="59">
        <f t="shared" si="277"/>
        <v>0</v>
      </c>
      <c r="R309" s="439">
        <f t="shared" si="278"/>
        <v>0</v>
      </c>
      <c r="S309" s="450"/>
      <c r="T309" s="240"/>
      <c r="U309" s="240"/>
      <c r="V309" s="240"/>
      <c r="W309" s="240"/>
      <c r="X309" s="240"/>
      <c r="Y309" s="240"/>
      <c r="Z309" s="240"/>
      <c r="AA309" s="240"/>
      <c r="AB309" s="240"/>
      <c r="AC309" s="240"/>
      <c r="AD309" s="240"/>
      <c r="AE309" s="240"/>
      <c r="AF309" s="240"/>
      <c r="AG309" s="240"/>
      <c r="AH309" s="461"/>
      <c r="AI309" s="450"/>
      <c r="AJ309" s="240"/>
      <c r="AK309" s="240"/>
      <c r="AL309" s="240"/>
      <c r="AM309" s="240"/>
      <c r="AN309" s="240"/>
      <c r="AO309" s="240"/>
      <c r="AP309" s="240"/>
      <c r="AQ309" s="240"/>
      <c r="AR309" s="240"/>
      <c r="AS309" s="240"/>
      <c r="AT309" s="240"/>
      <c r="AU309" s="240"/>
      <c r="AV309" s="240"/>
      <c r="AW309" s="240"/>
      <c r="AX309" s="461"/>
      <c r="AY309" s="450"/>
      <c r="AZ309" s="240"/>
      <c r="BA309" s="240"/>
      <c r="BB309" s="240"/>
      <c r="BC309" s="240"/>
      <c r="BD309" s="240"/>
      <c r="BE309" s="240"/>
      <c r="BF309" s="240"/>
      <c r="BG309" s="240"/>
      <c r="BH309" s="240"/>
      <c r="BI309" s="240"/>
      <c r="BJ309" s="240"/>
      <c r="BK309" s="240"/>
      <c r="BL309" s="240"/>
      <c r="BM309" s="240"/>
      <c r="BN309" s="461"/>
    </row>
    <row r="310" spans="1:67" outlineLevel="2">
      <c r="B310" s="50" t="str">
        <f>$B$203&amp;": Ewe Lambs"</f>
        <v>Early: Ewe Lambs</v>
      </c>
      <c r="C310" s="58">
        <f t="shared" si="263"/>
        <v>0</v>
      </c>
      <c r="D310" s="58">
        <f t="shared" si="264"/>
        <v>0</v>
      </c>
      <c r="E310" s="58">
        <f t="shared" si="265"/>
        <v>0</v>
      </c>
      <c r="F310" s="58">
        <f t="shared" si="266"/>
        <v>0</v>
      </c>
      <c r="G310" s="58">
        <f t="shared" si="267"/>
        <v>0</v>
      </c>
      <c r="H310" s="58">
        <f t="shared" si="268"/>
        <v>0</v>
      </c>
      <c r="I310" s="58">
        <f t="shared" si="269"/>
        <v>0</v>
      </c>
      <c r="J310" s="58">
        <f t="shared" si="270"/>
        <v>0</v>
      </c>
      <c r="K310" s="58">
        <f t="shared" si="271"/>
        <v>0</v>
      </c>
      <c r="L310" s="58">
        <f t="shared" si="272"/>
        <v>0</v>
      </c>
      <c r="M310" s="58">
        <f t="shared" si="273"/>
        <v>0</v>
      </c>
      <c r="N310" s="58">
        <f t="shared" si="274"/>
        <v>0</v>
      </c>
      <c r="O310" s="58">
        <f t="shared" si="275"/>
        <v>0</v>
      </c>
      <c r="P310" s="58">
        <f t="shared" si="276"/>
        <v>0</v>
      </c>
      <c r="Q310" s="58">
        <f t="shared" si="277"/>
        <v>0</v>
      </c>
      <c r="R310" s="437">
        <f t="shared" si="278"/>
        <v>0</v>
      </c>
      <c r="S310" s="448"/>
      <c r="T310" s="243"/>
      <c r="U310" s="243"/>
      <c r="V310" s="243"/>
      <c r="W310" s="243"/>
      <c r="X310" s="243"/>
      <c r="Y310" s="243"/>
      <c r="Z310" s="243"/>
      <c r="AA310" s="243"/>
      <c r="AB310" s="243"/>
      <c r="AC310" s="243"/>
      <c r="AD310" s="243"/>
      <c r="AE310" s="243"/>
      <c r="AF310" s="243"/>
      <c r="AG310" s="243"/>
      <c r="AH310" s="459"/>
      <c r="AI310" s="448"/>
      <c r="AJ310" s="243"/>
      <c r="AK310" s="243"/>
      <c r="AL310" s="243"/>
      <c r="AM310" s="243"/>
      <c r="AN310" s="243"/>
      <c r="AO310" s="243"/>
      <c r="AP310" s="243"/>
      <c r="AQ310" s="243"/>
      <c r="AR310" s="243"/>
      <c r="AS310" s="243"/>
      <c r="AT310" s="243"/>
      <c r="AU310" s="243"/>
      <c r="AV310" s="243"/>
      <c r="AW310" s="243"/>
      <c r="AX310" s="459"/>
      <c r="AY310" s="448"/>
      <c r="AZ310" s="243"/>
      <c r="BA310" s="243"/>
      <c r="BB310" s="243"/>
      <c r="BC310" s="243"/>
      <c r="BD310" s="243"/>
      <c r="BE310" s="243"/>
      <c r="BF310" s="243"/>
      <c r="BG310" s="243"/>
      <c r="BH310" s="243"/>
      <c r="BI310" s="243"/>
      <c r="BJ310" s="243"/>
      <c r="BK310" s="243"/>
      <c r="BL310" s="243"/>
      <c r="BM310" s="243"/>
      <c r="BN310" s="459"/>
      <c r="BO310" s="31" t="s">
        <v>1078</v>
      </c>
    </row>
    <row r="311" spans="1:67" outlineLevel="2">
      <c r="B311" s="51" t="s">
        <v>1114</v>
      </c>
      <c r="C311" s="242">
        <f t="shared" si="263"/>
        <v>0</v>
      </c>
      <c r="D311" s="242">
        <f t="shared" si="264"/>
        <v>0</v>
      </c>
      <c r="E311" s="242">
        <f t="shared" si="265"/>
        <v>0</v>
      </c>
      <c r="F311" s="242">
        <f t="shared" si="266"/>
        <v>0</v>
      </c>
      <c r="G311" s="242">
        <f t="shared" si="267"/>
        <v>0</v>
      </c>
      <c r="H311" s="242">
        <f t="shared" si="268"/>
        <v>0</v>
      </c>
      <c r="I311" s="242">
        <f t="shared" si="269"/>
        <v>0</v>
      </c>
      <c r="J311" s="242">
        <f t="shared" si="270"/>
        <v>0</v>
      </c>
      <c r="K311" s="242">
        <f t="shared" si="271"/>
        <v>0</v>
      </c>
      <c r="L311" s="242">
        <f t="shared" si="272"/>
        <v>0</v>
      </c>
      <c r="M311" s="242">
        <f t="shared" si="273"/>
        <v>0</v>
      </c>
      <c r="N311" s="242">
        <f t="shared" si="274"/>
        <v>0</v>
      </c>
      <c r="O311" s="242">
        <f t="shared" si="275"/>
        <v>0</v>
      </c>
      <c r="P311" s="242">
        <f t="shared" si="276"/>
        <v>0</v>
      </c>
      <c r="Q311" s="242">
        <f t="shared" si="277"/>
        <v>0</v>
      </c>
      <c r="R311" s="438">
        <f t="shared" si="278"/>
        <v>0</v>
      </c>
      <c r="S311" s="449"/>
      <c r="T311" s="241"/>
      <c r="U311" s="241"/>
      <c r="V311" s="241"/>
      <c r="W311" s="241"/>
      <c r="X311" s="241"/>
      <c r="Y311" s="241"/>
      <c r="Z311" s="241"/>
      <c r="AA311" s="241"/>
      <c r="AB311" s="241"/>
      <c r="AC311" s="241"/>
      <c r="AD311" s="241"/>
      <c r="AE311" s="241"/>
      <c r="AF311" s="241"/>
      <c r="AG311" s="241"/>
      <c r="AH311" s="460"/>
      <c r="AI311" s="449"/>
      <c r="AJ311" s="241"/>
      <c r="AK311" s="241"/>
      <c r="AL311" s="241"/>
      <c r="AM311" s="241"/>
      <c r="AN311" s="241"/>
      <c r="AO311" s="241"/>
      <c r="AP311" s="241"/>
      <c r="AQ311" s="241"/>
      <c r="AR311" s="241"/>
      <c r="AS311" s="241"/>
      <c r="AT311" s="241"/>
      <c r="AU311" s="241"/>
      <c r="AV311" s="241"/>
      <c r="AW311" s="241"/>
      <c r="AX311" s="460"/>
      <c r="AY311" s="449"/>
      <c r="AZ311" s="241"/>
      <c r="BA311" s="241"/>
      <c r="BB311" s="241"/>
      <c r="BC311" s="241"/>
      <c r="BD311" s="241"/>
      <c r="BE311" s="241"/>
      <c r="BF311" s="241"/>
      <c r="BG311" s="241"/>
      <c r="BH311" s="241"/>
      <c r="BI311" s="241"/>
      <c r="BJ311" s="241"/>
      <c r="BK311" s="241"/>
      <c r="BL311" s="241"/>
      <c r="BM311" s="241"/>
      <c r="BN311" s="460"/>
    </row>
    <row r="312" spans="1:67" outlineLevel="2">
      <c r="B312" s="52" t="s">
        <v>1115</v>
      </c>
      <c r="C312" s="59">
        <f t="shared" si="263"/>
        <v>0</v>
      </c>
      <c r="D312" s="59">
        <f t="shared" si="264"/>
        <v>0</v>
      </c>
      <c r="E312" s="59">
        <f t="shared" si="265"/>
        <v>0</v>
      </c>
      <c r="F312" s="59">
        <f t="shared" si="266"/>
        <v>0</v>
      </c>
      <c r="G312" s="59">
        <f t="shared" si="267"/>
        <v>0</v>
      </c>
      <c r="H312" s="59">
        <f t="shared" si="268"/>
        <v>0</v>
      </c>
      <c r="I312" s="59">
        <f t="shared" si="269"/>
        <v>0</v>
      </c>
      <c r="J312" s="59">
        <f t="shared" si="270"/>
        <v>0</v>
      </c>
      <c r="K312" s="59">
        <f t="shared" si="271"/>
        <v>0</v>
      </c>
      <c r="L312" s="59">
        <f t="shared" si="272"/>
        <v>0</v>
      </c>
      <c r="M312" s="59">
        <f t="shared" si="273"/>
        <v>0</v>
      </c>
      <c r="N312" s="59">
        <f t="shared" si="274"/>
        <v>0</v>
      </c>
      <c r="O312" s="59">
        <f t="shared" si="275"/>
        <v>0</v>
      </c>
      <c r="P312" s="59">
        <f t="shared" si="276"/>
        <v>0</v>
      </c>
      <c r="Q312" s="59">
        <f t="shared" si="277"/>
        <v>0</v>
      </c>
      <c r="R312" s="439">
        <f t="shared" si="278"/>
        <v>0</v>
      </c>
      <c r="S312" s="450"/>
      <c r="T312" s="240"/>
      <c r="U312" s="240"/>
      <c r="V312" s="240"/>
      <c r="W312" s="240"/>
      <c r="X312" s="240"/>
      <c r="Y312" s="240"/>
      <c r="Z312" s="240"/>
      <c r="AA312" s="240"/>
      <c r="AB312" s="240"/>
      <c r="AC312" s="240"/>
      <c r="AD312" s="240"/>
      <c r="AE312" s="240"/>
      <c r="AF312" s="240"/>
      <c r="AG312" s="240"/>
      <c r="AH312" s="461"/>
      <c r="AI312" s="450"/>
      <c r="AJ312" s="240"/>
      <c r="AK312" s="240"/>
      <c r="AL312" s="240"/>
      <c r="AM312" s="240"/>
      <c r="AN312" s="240"/>
      <c r="AO312" s="240"/>
      <c r="AP312" s="240"/>
      <c r="AQ312" s="240"/>
      <c r="AR312" s="240"/>
      <c r="AS312" s="240"/>
      <c r="AT312" s="240"/>
      <c r="AU312" s="240"/>
      <c r="AV312" s="240"/>
      <c r="AW312" s="240"/>
      <c r="AX312" s="461"/>
      <c r="AY312" s="450"/>
      <c r="AZ312" s="240"/>
      <c r="BA312" s="240"/>
      <c r="BB312" s="240"/>
      <c r="BC312" s="240"/>
      <c r="BD312" s="240"/>
      <c r="BE312" s="240"/>
      <c r="BF312" s="240"/>
      <c r="BG312" s="240"/>
      <c r="BH312" s="240"/>
      <c r="BI312" s="240"/>
      <c r="BJ312" s="240"/>
      <c r="BK312" s="240"/>
      <c r="BL312" s="240"/>
      <c r="BM312" s="240"/>
      <c r="BN312" s="461"/>
    </row>
    <row r="313" spans="1:67" outlineLevel="2">
      <c r="B313" s="50" t="str">
        <f>$B$204&amp;": Ewe Lambs"</f>
        <v>Middle: Ewe Lambs</v>
      </c>
      <c r="C313" s="58">
        <f t="shared" si="263"/>
        <v>0</v>
      </c>
      <c r="D313" s="58">
        <f t="shared" si="264"/>
        <v>0</v>
      </c>
      <c r="E313" s="58">
        <f t="shared" si="265"/>
        <v>0</v>
      </c>
      <c r="F313" s="58">
        <f t="shared" si="266"/>
        <v>0</v>
      </c>
      <c r="G313" s="58">
        <f t="shared" si="267"/>
        <v>0</v>
      </c>
      <c r="H313" s="58">
        <f t="shared" si="268"/>
        <v>0</v>
      </c>
      <c r="I313" s="58">
        <f t="shared" si="269"/>
        <v>0</v>
      </c>
      <c r="J313" s="58">
        <f t="shared" si="270"/>
        <v>0</v>
      </c>
      <c r="K313" s="58">
        <f t="shared" si="271"/>
        <v>0</v>
      </c>
      <c r="L313" s="58">
        <f t="shared" si="272"/>
        <v>0</v>
      </c>
      <c r="M313" s="58">
        <f t="shared" si="273"/>
        <v>0</v>
      </c>
      <c r="N313" s="58">
        <f t="shared" si="274"/>
        <v>0</v>
      </c>
      <c r="O313" s="58">
        <f t="shared" si="275"/>
        <v>0</v>
      </c>
      <c r="P313" s="58">
        <f t="shared" si="276"/>
        <v>0</v>
      </c>
      <c r="Q313" s="58">
        <f t="shared" si="277"/>
        <v>0</v>
      </c>
      <c r="R313" s="437">
        <f t="shared" si="278"/>
        <v>0</v>
      </c>
      <c r="S313" s="448"/>
      <c r="T313" s="243"/>
      <c r="U313" s="243"/>
      <c r="V313" s="243"/>
      <c r="W313" s="243"/>
      <c r="X313" s="243"/>
      <c r="Y313" s="243"/>
      <c r="Z313" s="243"/>
      <c r="AA313" s="243"/>
      <c r="AB313" s="243"/>
      <c r="AC313" s="243"/>
      <c r="AD313" s="243"/>
      <c r="AE313" s="243"/>
      <c r="AF313" s="243"/>
      <c r="AG313" s="243"/>
      <c r="AH313" s="459"/>
      <c r="AI313" s="448"/>
      <c r="AJ313" s="243"/>
      <c r="AK313" s="243"/>
      <c r="AL313" s="243"/>
      <c r="AM313" s="243"/>
      <c r="AN313" s="243"/>
      <c r="AO313" s="243"/>
      <c r="AP313" s="243"/>
      <c r="AQ313" s="243"/>
      <c r="AR313" s="243"/>
      <c r="AS313" s="243"/>
      <c r="AT313" s="243"/>
      <c r="AU313" s="243"/>
      <c r="AV313" s="243"/>
      <c r="AW313" s="243"/>
      <c r="AX313" s="459"/>
      <c r="AY313" s="448"/>
      <c r="AZ313" s="243"/>
      <c r="BA313" s="243"/>
      <c r="BB313" s="243"/>
      <c r="BC313" s="243"/>
      <c r="BD313" s="243"/>
      <c r="BE313" s="243"/>
      <c r="BF313" s="243"/>
      <c r="BG313" s="243"/>
      <c r="BH313" s="243"/>
      <c r="BI313" s="243"/>
      <c r="BJ313" s="243"/>
      <c r="BK313" s="243"/>
      <c r="BL313" s="243"/>
      <c r="BM313" s="243"/>
      <c r="BN313" s="459"/>
      <c r="BO313" s="31" t="s">
        <v>1078</v>
      </c>
    </row>
    <row r="314" spans="1:67" outlineLevel="2">
      <c r="B314" s="51" t="s">
        <v>1114</v>
      </c>
      <c r="C314" s="242">
        <f t="shared" si="263"/>
        <v>0</v>
      </c>
      <c r="D314" s="242">
        <f t="shared" si="264"/>
        <v>0</v>
      </c>
      <c r="E314" s="242">
        <f t="shared" si="265"/>
        <v>0</v>
      </c>
      <c r="F314" s="242">
        <f t="shared" si="266"/>
        <v>0</v>
      </c>
      <c r="G314" s="242">
        <f t="shared" si="267"/>
        <v>0</v>
      </c>
      <c r="H314" s="242">
        <f t="shared" si="268"/>
        <v>0</v>
      </c>
      <c r="I314" s="242">
        <f t="shared" si="269"/>
        <v>0</v>
      </c>
      <c r="J314" s="242">
        <f t="shared" si="270"/>
        <v>0</v>
      </c>
      <c r="K314" s="242">
        <f t="shared" si="271"/>
        <v>0</v>
      </c>
      <c r="L314" s="242">
        <f t="shared" si="272"/>
        <v>0</v>
      </c>
      <c r="M314" s="242">
        <f t="shared" si="273"/>
        <v>0</v>
      </c>
      <c r="N314" s="242">
        <f t="shared" si="274"/>
        <v>0</v>
      </c>
      <c r="O314" s="242">
        <f t="shared" si="275"/>
        <v>0</v>
      </c>
      <c r="P314" s="242">
        <f t="shared" si="276"/>
        <v>0</v>
      </c>
      <c r="Q314" s="242">
        <f t="shared" si="277"/>
        <v>0</v>
      </c>
      <c r="R314" s="438">
        <f t="shared" si="278"/>
        <v>0</v>
      </c>
      <c r="S314" s="449"/>
      <c r="T314" s="241"/>
      <c r="U314" s="241"/>
      <c r="V314" s="241"/>
      <c r="W314" s="241"/>
      <c r="X314" s="241"/>
      <c r="Y314" s="241"/>
      <c r="Z314" s="241"/>
      <c r="AA314" s="241"/>
      <c r="AB314" s="241"/>
      <c r="AC314" s="241"/>
      <c r="AD314" s="241"/>
      <c r="AE314" s="241"/>
      <c r="AF314" s="241"/>
      <c r="AG314" s="241"/>
      <c r="AH314" s="460"/>
      <c r="AI314" s="449"/>
      <c r="AJ314" s="241"/>
      <c r="AK314" s="241"/>
      <c r="AL314" s="241"/>
      <c r="AM314" s="241"/>
      <c r="AN314" s="241"/>
      <c r="AO314" s="241"/>
      <c r="AP314" s="241"/>
      <c r="AQ314" s="241"/>
      <c r="AR314" s="241"/>
      <c r="AS314" s="241"/>
      <c r="AT314" s="241"/>
      <c r="AU314" s="241"/>
      <c r="AV314" s="241"/>
      <c r="AW314" s="241"/>
      <c r="AX314" s="460"/>
      <c r="AY314" s="449"/>
      <c r="AZ314" s="241"/>
      <c r="BA314" s="241"/>
      <c r="BB314" s="241"/>
      <c r="BC314" s="241"/>
      <c r="BD314" s="241"/>
      <c r="BE314" s="241"/>
      <c r="BF314" s="241"/>
      <c r="BG314" s="241"/>
      <c r="BH314" s="241"/>
      <c r="BI314" s="241"/>
      <c r="BJ314" s="241"/>
      <c r="BK314" s="241"/>
      <c r="BL314" s="241"/>
      <c r="BM314" s="241"/>
      <c r="BN314" s="460"/>
    </row>
    <row r="315" spans="1:67" outlineLevel="2">
      <c r="B315" s="52" t="s">
        <v>1115</v>
      </c>
      <c r="C315" s="59">
        <f t="shared" si="263"/>
        <v>0</v>
      </c>
      <c r="D315" s="59">
        <f t="shared" si="264"/>
        <v>0</v>
      </c>
      <c r="E315" s="59">
        <f t="shared" si="265"/>
        <v>0</v>
      </c>
      <c r="F315" s="59">
        <f t="shared" si="266"/>
        <v>0</v>
      </c>
      <c r="G315" s="59">
        <f t="shared" si="267"/>
        <v>0</v>
      </c>
      <c r="H315" s="59">
        <f t="shared" si="268"/>
        <v>0</v>
      </c>
      <c r="I315" s="59">
        <f t="shared" si="269"/>
        <v>0</v>
      </c>
      <c r="J315" s="59">
        <f t="shared" si="270"/>
        <v>0</v>
      </c>
      <c r="K315" s="59">
        <f t="shared" si="271"/>
        <v>0</v>
      </c>
      <c r="L315" s="59">
        <f t="shared" si="272"/>
        <v>0</v>
      </c>
      <c r="M315" s="59">
        <f t="shared" si="273"/>
        <v>0</v>
      </c>
      <c r="N315" s="59">
        <f t="shared" si="274"/>
        <v>0</v>
      </c>
      <c r="O315" s="59">
        <f t="shared" si="275"/>
        <v>0</v>
      </c>
      <c r="P315" s="59">
        <f t="shared" si="276"/>
        <v>0</v>
      </c>
      <c r="Q315" s="59">
        <f t="shared" si="277"/>
        <v>0</v>
      </c>
      <c r="R315" s="439">
        <f t="shared" si="278"/>
        <v>0</v>
      </c>
      <c r="S315" s="450"/>
      <c r="T315" s="240"/>
      <c r="U315" s="240"/>
      <c r="V315" s="240"/>
      <c r="W315" s="240"/>
      <c r="X315" s="240"/>
      <c r="Y315" s="240"/>
      <c r="Z315" s="240"/>
      <c r="AA315" s="240"/>
      <c r="AB315" s="240"/>
      <c r="AC315" s="240"/>
      <c r="AD315" s="240"/>
      <c r="AE315" s="240"/>
      <c r="AF315" s="240"/>
      <c r="AG315" s="240"/>
      <c r="AH315" s="461"/>
      <c r="AI315" s="450"/>
      <c r="AJ315" s="240"/>
      <c r="AK315" s="240"/>
      <c r="AL315" s="240"/>
      <c r="AM315" s="240"/>
      <c r="AN315" s="240"/>
      <c r="AO315" s="240"/>
      <c r="AP315" s="240"/>
      <c r="AQ315" s="240"/>
      <c r="AR315" s="240"/>
      <c r="AS315" s="240"/>
      <c r="AT315" s="240"/>
      <c r="AU315" s="240"/>
      <c r="AV315" s="240"/>
      <c r="AW315" s="240"/>
      <c r="AX315" s="461"/>
      <c r="AY315" s="450"/>
      <c r="AZ315" s="240"/>
      <c r="BA315" s="240"/>
      <c r="BB315" s="240"/>
      <c r="BC315" s="240"/>
      <c r="BD315" s="240"/>
      <c r="BE315" s="240"/>
      <c r="BF315" s="240"/>
      <c r="BG315" s="240"/>
      <c r="BH315" s="240"/>
      <c r="BI315" s="240"/>
      <c r="BJ315" s="240"/>
      <c r="BK315" s="240"/>
      <c r="BL315" s="240"/>
      <c r="BM315" s="240"/>
      <c r="BN315" s="461"/>
    </row>
    <row r="316" spans="1:67" outlineLevel="2">
      <c r="B316" s="50" t="str">
        <f>$B$205&amp;": Ewe Lambs"</f>
        <v>Late: Ewe Lambs</v>
      </c>
      <c r="C316" s="58">
        <f t="shared" si="263"/>
        <v>0</v>
      </c>
      <c r="D316" s="58">
        <f t="shared" si="264"/>
        <v>0</v>
      </c>
      <c r="E316" s="58">
        <f t="shared" si="265"/>
        <v>0</v>
      </c>
      <c r="F316" s="58">
        <f t="shared" si="266"/>
        <v>0</v>
      </c>
      <c r="G316" s="58">
        <f t="shared" si="267"/>
        <v>0</v>
      </c>
      <c r="H316" s="58">
        <f t="shared" si="268"/>
        <v>0</v>
      </c>
      <c r="I316" s="58">
        <f t="shared" si="269"/>
        <v>0</v>
      </c>
      <c r="J316" s="58">
        <f t="shared" si="270"/>
        <v>0</v>
      </c>
      <c r="K316" s="58">
        <f t="shared" si="271"/>
        <v>0</v>
      </c>
      <c r="L316" s="58">
        <f t="shared" si="272"/>
        <v>0</v>
      </c>
      <c r="M316" s="58">
        <f t="shared" si="273"/>
        <v>0</v>
      </c>
      <c r="N316" s="58">
        <f t="shared" si="274"/>
        <v>0</v>
      </c>
      <c r="O316" s="58">
        <f t="shared" si="275"/>
        <v>0</v>
      </c>
      <c r="P316" s="58">
        <f t="shared" si="276"/>
        <v>0</v>
      </c>
      <c r="Q316" s="58">
        <f t="shared" si="277"/>
        <v>0</v>
      </c>
      <c r="R316" s="437">
        <f t="shared" si="278"/>
        <v>0</v>
      </c>
      <c r="S316" s="448"/>
      <c r="T316" s="243"/>
      <c r="U316" s="243"/>
      <c r="V316" s="243"/>
      <c r="W316" s="243"/>
      <c r="X316" s="243"/>
      <c r="Y316" s="243"/>
      <c r="Z316" s="243"/>
      <c r="AA316" s="243"/>
      <c r="AB316" s="243"/>
      <c r="AC316" s="243"/>
      <c r="AD316" s="243"/>
      <c r="AE316" s="243"/>
      <c r="AF316" s="243"/>
      <c r="AG316" s="243"/>
      <c r="AH316" s="459"/>
      <c r="AI316" s="448"/>
      <c r="AJ316" s="243"/>
      <c r="AK316" s="243"/>
      <c r="AL316" s="243"/>
      <c r="AM316" s="243"/>
      <c r="AN316" s="243"/>
      <c r="AO316" s="243"/>
      <c r="AP316" s="243"/>
      <c r="AQ316" s="243"/>
      <c r="AR316" s="243"/>
      <c r="AS316" s="243"/>
      <c r="AT316" s="243"/>
      <c r="AU316" s="243"/>
      <c r="AV316" s="243"/>
      <c r="AW316" s="243"/>
      <c r="AX316" s="459"/>
      <c r="AY316" s="448"/>
      <c r="AZ316" s="243"/>
      <c r="BA316" s="243"/>
      <c r="BB316" s="243"/>
      <c r="BC316" s="243"/>
      <c r="BD316" s="243"/>
      <c r="BE316" s="243"/>
      <c r="BF316" s="243"/>
      <c r="BG316" s="243"/>
      <c r="BH316" s="243"/>
      <c r="BI316" s="243"/>
      <c r="BJ316" s="243"/>
      <c r="BK316" s="243"/>
      <c r="BL316" s="243"/>
      <c r="BM316" s="243"/>
      <c r="BN316" s="459"/>
      <c r="BO316" s="31" t="s">
        <v>1078</v>
      </c>
    </row>
    <row r="317" spans="1:67" outlineLevel="2">
      <c r="B317" s="51" t="s">
        <v>1114</v>
      </c>
      <c r="C317" s="242">
        <f t="shared" si="263"/>
        <v>0</v>
      </c>
      <c r="D317" s="242">
        <f t="shared" si="264"/>
        <v>0</v>
      </c>
      <c r="E317" s="242">
        <f t="shared" si="265"/>
        <v>0</v>
      </c>
      <c r="F317" s="242">
        <f t="shared" si="266"/>
        <v>0</v>
      </c>
      <c r="G317" s="242">
        <f t="shared" si="267"/>
        <v>0</v>
      </c>
      <c r="H317" s="242">
        <f t="shared" si="268"/>
        <v>0</v>
      </c>
      <c r="I317" s="242">
        <f t="shared" si="269"/>
        <v>0</v>
      </c>
      <c r="J317" s="242">
        <f t="shared" si="270"/>
        <v>0</v>
      </c>
      <c r="K317" s="242">
        <f t="shared" si="271"/>
        <v>0</v>
      </c>
      <c r="L317" s="242">
        <f t="shared" si="272"/>
        <v>0</v>
      </c>
      <c r="M317" s="242">
        <f t="shared" si="273"/>
        <v>0</v>
      </c>
      <c r="N317" s="242">
        <f t="shared" si="274"/>
        <v>0</v>
      </c>
      <c r="O317" s="242">
        <f t="shared" si="275"/>
        <v>0</v>
      </c>
      <c r="P317" s="242">
        <f t="shared" si="276"/>
        <v>0</v>
      </c>
      <c r="Q317" s="242">
        <f t="shared" si="277"/>
        <v>0</v>
      </c>
      <c r="R317" s="438">
        <f t="shared" si="278"/>
        <v>0</v>
      </c>
      <c r="S317" s="449"/>
      <c r="T317" s="241"/>
      <c r="U317" s="241"/>
      <c r="V317" s="241"/>
      <c r="W317" s="241"/>
      <c r="X317" s="241"/>
      <c r="Y317" s="241"/>
      <c r="Z317" s="241"/>
      <c r="AA317" s="241"/>
      <c r="AB317" s="241"/>
      <c r="AC317" s="241"/>
      <c r="AD317" s="241"/>
      <c r="AE317" s="241"/>
      <c r="AF317" s="241"/>
      <c r="AG317" s="241"/>
      <c r="AH317" s="460"/>
      <c r="AI317" s="449"/>
      <c r="AJ317" s="241"/>
      <c r="AK317" s="241"/>
      <c r="AL317" s="241"/>
      <c r="AM317" s="241"/>
      <c r="AN317" s="241"/>
      <c r="AO317" s="241"/>
      <c r="AP317" s="241"/>
      <c r="AQ317" s="241"/>
      <c r="AR317" s="241"/>
      <c r="AS317" s="241"/>
      <c r="AT317" s="241"/>
      <c r="AU317" s="241"/>
      <c r="AV317" s="241"/>
      <c r="AW317" s="241"/>
      <c r="AX317" s="460"/>
      <c r="AY317" s="449"/>
      <c r="AZ317" s="241"/>
      <c r="BA317" s="241"/>
      <c r="BB317" s="241"/>
      <c r="BC317" s="241"/>
      <c r="BD317" s="241"/>
      <c r="BE317" s="241"/>
      <c r="BF317" s="241"/>
      <c r="BG317" s="241"/>
      <c r="BH317" s="241"/>
      <c r="BI317" s="241"/>
      <c r="BJ317" s="241"/>
      <c r="BK317" s="241"/>
      <c r="BL317" s="241"/>
      <c r="BM317" s="241"/>
      <c r="BN317" s="460"/>
    </row>
    <row r="318" spans="1:67" outlineLevel="2">
      <c r="B318" s="52" t="s">
        <v>1115</v>
      </c>
      <c r="C318" s="59">
        <f t="shared" si="263"/>
        <v>0</v>
      </c>
      <c r="D318" s="59">
        <f t="shared" si="264"/>
        <v>0</v>
      </c>
      <c r="E318" s="59">
        <f t="shared" si="265"/>
        <v>0</v>
      </c>
      <c r="F318" s="59">
        <f t="shared" si="266"/>
        <v>0</v>
      </c>
      <c r="G318" s="59">
        <f t="shared" si="267"/>
        <v>0</v>
      </c>
      <c r="H318" s="59">
        <f t="shared" si="268"/>
        <v>0</v>
      </c>
      <c r="I318" s="59">
        <f t="shared" si="269"/>
        <v>0</v>
      </c>
      <c r="J318" s="59">
        <f t="shared" si="270"/>
        <v>0</v>
      </c>
      <c r="K318" s="59">
        <f t="shared" si="271"/>
        <v>0</v>
      </c>
      <c r="L318" s="59">
        <f t="shared" si="272"/>
        <v>0</v>
      </c>
      <c r="M318" s="59">
        <f t="shared" si="273"/>
        <v>0</v>
      </c>
      <c r="N318" s="59">
        <f t="shared" si="274"/>
        <v>0</v>
      </c>
      <c r="O318" s="59">
        <f t="shared" si="275"/>
        <v>0</v>
      </c>
      <c r="P318" s="59">
        <f t="shared" si="276"/>
        <v>0</v>
      </c>
      <c r="Q318" s="59">
        <f t="shared" si="277"/>
        <v>0</v>
      </c>
      <c r="R318" s="439">
        <f t="shared" si="278"/>
        <v>0</v>
      </c>
      <c r="S318" s="450"/>
      <c r="T318" s="240"/>
      <c r="U318" s="240"/>
      <c r="V318" s="240"/>
      <c r="W318" s="240"/>
      <c r="X318" s="240"/>
      <c r="Y318" s="240"/>
      <c r="Z318" s="240"/>
      <c r="AA318" s="240"/>
      <c r="AB318" s="240"/>
      <c r="AC318" s="240"/>
      <c r="AD318" s="240"/>
      <c r="AE318" s="240"/>
      <c r="AF318" s="240"/>
      <c r="AG318" s="240"/>
      <c r="AH318" s="461"/>
      <c r="AI318" s="450"/>
      <c r="AJ318" s="240"/>
      <c r="AK318" s="240"/>
      <c r="AL318" s="240"/>
      <c r="AM318" s="240"/>
      <c r="AN318" s="240"/>
      <c r="AO318" s="240"/>
      <c r="AP318" s="240"/>
      <c r="AQ318" s="240"/>
      <c r="AR318" s="240"/>
      <c r="AS318" s="240"/>
      <c r="AT318" s="240"/>
      <c r="AU318" s="240"/>
      <c r="AV318" s="240"/>
      <c r="AW318" s="240"/>
      <c r="AX318" s="461"/>
      <c r="AY318" s="450"/>
      <c r="AZ318" s="240"/>
      <c r="BA318" s="240"/>
      <c r="BB318" s="240"/>
      <c r="BC318" s="240"/>
      <c r="BD318" s="240"/>
      <c r="BE318" s="240"/>
      <c r="BF318" s="240"/>
      <c r="BG318" s="240"/>
      <c r="BH318" s="240"/>
      <c r="BI318" s="240"/>
      <c r="BJ318" s="240"/>
      <c r="BK318" s="240"/>
      <c r="BL318" s="240"/>
      <c r="BM318" s="240"/>
      <c r="BN318" s="461"/>
    </row>
    <row r="319" spans="1:67" outlineLevel="2">
      <c r="B319" s="50" t="str">
        <f>$B$206&amp;": Ewe Lambs"</f>
        <v>V. Late: Ewe Lambs</v>
      </c>
      <c r="C319" s="58">
        <f t="shared" ref="C319:C321" si="279">CHOOSE(d.Region,S319,AI319,AY319)</f>
        <v>0</v>
      </c>
      <c r="D319" s="58">
        <f t="shared" ref="D319:D321" si="280">CHOOSE(d.Region,T319,AJ319,AZ319)</f>
        <v>0</v>
      </c>
      <c r="E319" s="58">
        <f t="shared" ref="E319:E321" si="281">CHOOSE(d.Region,U319,AK319,BA319)</f>
        <v>0</v>
      </c>
      <c r="F319" s="58">
        <f t="shared" ref="F319:F321" si="282">CHOOSE(d.Region,V319,AL319,BB319)</f>
        <v>0</v>
      </c>
      <c r="G319" s="58">
        <f t="shared" ref="G319:G321" si="283">CHOOSE(d.Region,W319,AM319,BC319)</f>
        <v>0</v>
      </c>
      <c r="H319" s="58">
        <f t="shared" ref="H319:H321" si="284">CHOOSE(d.Region,X319,AN319,BD319)</f>
        <v>0</v>
      </c>
      <c r="I319" s="58">
        <f t="shared" ref="I319:I321" si="285">CHOOSE(d.Region,Y319,AO319,BE319)</f>
        <v>0</v>
      </c>
      <c r="J319" s="58">
        <f t="shared" ref="J319:J321" si="286">CHOOSE(d.Region,Z319,AP319,BF319)</f>
        <v>0</v>
      </c>
      <c r="K319" s="58">
        <f t="shared" ref="K319:K321" si="287">CHOOSE(d.Region,AA319,AQ319,BG319)</f>
        <v>0</v>
      </c>
      <c r="L319" s="58">
        <f t="shared" ref="L319:L321" si="288">CHOOSE(d.Region,AB319,AR319,BH319)</f>
        <v>0</v>
      </c>
      <c r="M319" s="58">
        <f t="shared" ref="M319:M321" si="289">CHOOSE(d.Region,AC319,AS319,BI319)</f>
        <v>0</v>
      </c>
      <c r="N319" s="58">
        <f t="shared" ref="N319:N321" si="290">CHOOSE(d.Region,AD319,AT319,BJ319)</f>
        <v>0</v>
      </c>
      <c r="O319" s="58">
        <f t="shared" ref="O319:O321" si="291">CHOOSE(d.Region,AE319,AU319,BK319)</f>
        <v>0</v>
      </c>
      <c r="P319" s="58">
        <f t="shared" ref="P319:P321" si="292">CHOOSE(d.Region,AF319,AV319,BL319)</f>
        <v>0</v>
      </c>
      <c r="Q319" s="58">
        <f t="shared" ref="Q319:Q321" si="293">CHOOSE(d.Region,AG319,AW319,BM319)</f>
        <v>0</v>
      </c>
      <c r="R319" s="437">
        <f t="shared" ref="R319:R321" si="294">CHOOSE(d.Region,AH319,AX319,BN319)</f>
        <v>0</v>
      </c>
      <c r="S319" s="448"/>
      <c r="T319" s="243"/>
      <c r="U319" s="243"/>
      <c r="V319" s="243"/>
      <c r="W319" s="243"/>
      <c r="X319" s="243"/>
      <c r="Y319" s="243"/>
      <c r="Z319" s="243"/>
      <c r="AA319" s="243"/>
      <c r="AB319" s="243"/>
      <c r="AC319" s="243"/>
      <c r="AD319" s="243"/>
      <c r="AE319" s="243"/>
      <c r="AF319" s="243"/>
      <c r="AG319" s="243"/>
      <c r="AH319" s="459"/>
      <c r="AI319" s="448"/>
      <c r="AJ319" s="243"/>
      <c r="AK319" s="243"/>
      <c r="AL319" s="243"/>
      <c r="AM319" s="243"/>
      <c r="AN319" s="243"/>
      <c r="AO319" s="243"/>
      <c r="AP319" s="243"/>
      <c r="AQ319" s="243"/>
      <c r="AR319" s="243"/>
      <c r="AS319" s="243"/>
      <c r="AT319" s="243"/>
      <c r="AU319" s="243"/>
      <c r="AV319" s="243"/>
      <c r="AW319" s="243"/>
      <c r="AX319" s="459"/>
      <c r="AY319" s="448"/>
      <c r="AZ319" s="243"/>
      <c r="BA319" s="243"/>
      <c r="BB319" s="243"/>
      <c r="BC319" s="243"/>
      <c r="BD319" s="243"/>
      <c r="BE319" s="243"/>
      <c r="BF319" s="243"/>
      <c r="BG319" s="243"/>
      <c r="BH319" s="243"/>
      <c r="BI319" s="243"/>
      <c r="BJ319" s="243"/>
      <c r="BK319" s="243"/>
      <c r="BL319" s="243"/>
      <c r="BM319" s="243"/>
      <c r="BN319" s="459"/>
      <c r="BO319" s="31" t="s">
        <v>1078</v>
      </c>
    </row>
    <row r="320" spans="1:67" outlineLevel="2">
      <c r="B320" s="51" t="s">
        <v>1114</v>
      </c>
      <c r="C320" s="242">
        <f t="shared" si="279"/>
        <v>0</v>
      </c>
      <c r="D320" s="242">
        <f t="shared" si="280"/>
        <v>0</v>
      </c>
      <c r="E320" s="242">
        <f t="shared" si="281"/>
        <v>0</v>
      </c>
      <c r="F320" s="242">
        <f t="shared" si="282"/>
        <v>0</v>
      </c>
      <c r="G320" s="242">
        <f t="shared" si="283"/>
        <v>0</v>
      </c>
      <c r="H320" s="242">
        <f t="shared" si="284"/>
        <v>0</v>
      </c>
      <c r="I320" s="242">
        <f t="shared" si="285"/>
        <v>0</v>
      </c>
      <c r="J320" s="242">
        <f t="shared" si="286"/>
        <v>0</v>
      </c>
      <c r="K320" s="242">
        <f t="shared" si="287"/>
        <v>0</v>
      </c>
      <c r="L320" s="242">
        <f t="shared" si="288"/>
        <v>0</v>
      </c>
      <c r="M320" s="242">
        <f t="shared" si="289"/>
        <v>0</v>
      </c>
      <c r="N320" s="242">
        <f t="shared" si="290"/>
        <v>0</v>
      </c>
      <c r="O320" s="242">
        <f t="shared" si="291"/>
        <v>0</v>
      </c>
      <c r="P320" s="242">
        <f t="shared" si="292"/>
        <v>0</v>
      </c>
      <c r="Q320" s="242">
        <f t="shared" si="293"/>
        <v>0</v>
      </c>
      <c r="R320" s="438">
        <f t="shared" si="294"/>
        <v>0</v>
      </c>
      <c r="S320" s="449"/>
      <c r="T320" s="241"/>
      <c r="U320" s="241"/>
      <c r="V320" s="241"/>
      <c r="W320" s="241"/>
      <c r="X320" s="241"/>
      <c r="Y320" s="241"/>
      <c r="Z320" s="241"/>
      <c r="AA320" s="241"/>
      <c r="AB320" s="241"/>
      <c r="AC320" s="241"/>
      <c r="AD320" s="241"/>
      <c r="AE320" s="241"/>
      <c r="AF320" s="241"/>
      <c r="AG320" s="241"/>
      <c r="AH320" s="460"/>
      <c r="AI320" s="449"/>
      <c r="AJ320" s="241"/>
      <c r="AK320" s="241"/>
      <c r="AL320" s="241"/>
      <c r="AM320" s="241"/>
      <c r="AN320" s="241"/>
      <c r="AO320" s="241"/>
      <c r="AP320" s="241"/>
      <c r="AQ320" s="241"/>
      <c r="AR320" s="241"/>
      <c r="AS320" s="241"/>
      <c r="AT320" s="241"/>
      <c r="AU320" s="241"/>
      <c r="AV320" s="241"/>
      <c r="AW320" s="241"/>
      <c r="AX320" s="460"/>
      <c r="AY320" s="449"/>
      <c r="AZ320" s="241"/>
      <c r="BA320" s="241"/>
      <c r="BB320" s="241"/>
      <c r="BC320" s="241"/>
      <c r="BD320" s="241"/>
      <c r="BE320" s="241"/>
      <c r="BF320" s="241"/>
      <c r="BG320" s="241"/>
      <c r="BH320" s="241"/>
      <c r="BI320" s="241"/>
      <c r="BJ320" s="241"/>
      <c r="BK320" s="241"/>
      <c r="BL320" s="241"/>
      <c r="BM320" s="241"/>
      <c r="BN320" s="460"/>
    </row>
    <row r="321" spans="2:67" outlineLevel="2">
      <c r="B321" s="52" t="s">
        <v>1115</v>
      </c>
      <c r="C321" s="59">
        <f t="shared" si="279"/>
        <v>0</v>
      </c>
      <c r="D321" s="59">
        <f t="shared" si="280"/>
        <v>0</v>
      </c>
      <c r="E321" s="59">
        <f t="shared" si="281"/>
        <v>0</v>
      </c>
      <c r="F321" s="59">
        <f t="shared" si="282"/>
        <v>0</v>
      </c>
      <c r="G321" s="59">
        <f t="shared" si="283"/>
        <v>0</v>
      </c>
      <c r="H321" s="59">
        <f t="shared" si="284"/>
        <v>0</v>
      </c>
      <c r="I321" s="59">
        <f t="shared" si="285"/>
        <v>0</v>
      </c>
      <c r="J321" s="59">
        <f t="shared" si="286"/>
        <v>0</v>
      </c>
      <c r="K321" s="59">
        <f t="shared" si="287"/>
        <v>0</v>
      </c>
      <c r="L321" s="59">
        <f t="shared" si="288"/>
        <v>0</v>
      </c>
      <c r="M321" s="59">
        <f t="shared" si="289"/>
        <v>0</v>
      </c>
      <c r="N321" s="59">
        <f t="shared" si="290"/>
        <v>0</v>
      </c>
      <c r="O321" s="59">
        <f t="shared" si="291"/>
        <v>0</v>
      </c>
      <c r="P321" s="59">
        <f t="shared" si="292"/>
        <v>0</v>
      </c>
      <c r="Q321" s="59">
        <f t="shared" si="293"/>
        <v>0</v>
      </c>
      <c r="R321" s="439">
        <f t="shared" si="294"/>
        <v>0</v>
      </c>
      <c r="S321" s="450"/>
      <c r="T321" s="240"/>
      <c r="U321" s="240"/>
      <c r="V321" s="240"/>
      <c r="W321" s="240"/>
      <c r="X321" s="240"/>
      <c r="Y321" s="240"/>
      <c r="Z321" s="240"/>
      <c r="AA321" s="240"/>
      <c r="AB321" s="240"/>
      <c r="AC321" s="240"/>
      <c r="AD321" s="240"/>
      <c r="AE321" s="240"/>
      <c r="AF321" s="240"/>
      <c r="AG321" s="240"/>
      <c r="AH321" s="461"/>
      <c r="AI321" s="450"/>
      <c r="AJ321" s="240"/>
      <c r="AK321" s="240"/>
      <c r="AL321" s="240"/>
      <c r="AM321" s="240"/>
      <c r="AN321" s="240"/>
      <c r="AO321" s="240"/>
      <c r="AP321" s="240"/>
      <c r="AQ321" s="240"/>
      <c r="AR321" s="240"/>
      <c r="AS321" s="240"/>
      <c r="AT321" s="240"/>
      <c r="AU321" s="240"/>
      <c r="AV321" s="240"/>
      <c r="AW321" s="240"/>
      <c r="AX321" s="461"/>
      <c r="AY321" s="450"/>
      <c r="AZ321" s="240"/>
      <c r="BA321" s="240"/>
      <c r="BB321" s="240"/>
      <c r="BC321" s="240"/>
      <c r="BD321" s="240"/>
      <c r="BE321" s="240"/>
      <c r="BF321" s="240"/>
      <c r="BG321" s="240"/>
      <c r="BH321" s="240"/>
      <c r="BI321" s="240"/>
      <c r="BJ321" s="240"/>
      <c r="BK321" s="240"/>
      <c r="BL321" s="240"/>
      <c r="BM321" s="240"/>
      <c r="BN321" s="461"/>
    </row>
    <row r="322" spans="2:67" outlineLevel="2">
      <c r="B322" s="50" t="str">
        <f>$B$207&amp;": Ewe Lambs"</f>
        <v>7mo with 0% mated: Ewe Lambs</v>
      </c>
      <c r="C322" s="58">
        <f t="shared" si="263"/>
        <v>0</v>
      </c>
      <c r="D322" s="58">
        <f t="shared" si="264"/>
        <v>0</v>
      </c>
      <c r="E322" s="58">
        <f t="shared" si="265"/>
        <v>0</v>
      </c>
      <c r="F322" s="58">
        <f t="shared" si="266"/>
        <v>0</v>
      </c>
      <c r="G322" s="58">
        <f t="shared" si="267"/>
        <v>0</v>
      </c>
      <c r="H322" s="58">
        <f t="shared" si="268"/>
        <v>0</v>
      </c>
      <c r="I322" s="58">
        <f t="shared" si="269"/>
        <v>0</v>
      </c>
      <c r="J322" s="58">
        <f t="shared" si="270"/>
        <v>0</v>
      </c>
      <c r="K322" s="58">
        <f t="shared" si="271"/>
        <v>0</v>
      </c>
      <c r="L322" s="58">
        <f t="shared" si="272"/>
        <v>0</v>
      </c>
      <c r="M322" s="58">
        <f t="shared" si="273"/>
        <v>0</v>
      </c>
      <c r="N322" s="58">
        <f t="shared" si="274"/>
        <v>0</v>
      </c>
      <c r="O322" s="58">
        <f t="shared" si="275"/>
        <v>0</v>
      </c>
      <c r="P322" s="58">
        <f t="shared" si="276"/>
        <v>0</v>
      </c>
      <c r="Q322" s="58">
        <f t="shared" si="277"/>
        <v>0</v>
      </c>
      <c r="R322" s="437">
        <f t="shared" si="278"/>
        <v>0</v>
      </c>
      <c r="S322" s="353">
        <f>S307</f>
        <v>0</v>
      </c>
      <c r="T322" s="353">
        <f t="shared" ref="T322:BN322" si="295">T307</f>
        <v>0</v>
      </c>
      <c r="U322" s="353">
        <f t="shared" si="295"/>
        <v>0</v>
      </c>
      <c r="V322" s="353">
        <f t="shared" si="295"/>
        <v>0</v>
      </c>
      <c r="W322" s="353">
        <f t="shared" si="295"/>
        <v>0</v>
      </c>
      <c r="X322" s="353">
        <f t="shared" si="295"/>
        <v>0</v>
      </c>
      <c r="Y322" s="353">
        <f t="shared" si="295"/>
        <v>0</v>
      </c>
      <c r="Z322" s="353">
        <f t="shared" si="295"/>
        <v>0</v>
      </c>
      <c r="AA322" s="353">
        <f t="shared" si="295"/>
        <v>0</v>
      </c>
      <c r="AB322" s="353">
        <f t="shared" si="295"/>
        <v>0</v>
      </c>
      <c r="AC322" s="353">
        <f t="shared" si="295"/>
        <v>0</v>
      </c>
      <c r="AD322" s="353">
        <f t="shared" si="295"/>
        <v>0</v>
      </c>
      <c r="AE322" s="353">
        <f t="shared" si="295"/>
        <v>0</v>
      </c>
      <c r="AF322" s="353">
        <f t="shared" si="295"/>
        <v>0</v>
      </c>
      <c r="AG322" s="353">
        <f t="shared" si="295"/>
        <v>0</v>
      </c>
      <c r="AH322" s="353">
        <f t="shared" si="295"/>
        <v>0</v>
      </c>
      <c r="AI322" s="353">
        <f t="shared" si="295"/>
        <v>0</v>
      </c>
      <c r="AJ322" s="353">
        <f t="shared" si="295"/>
        <v>0</v>
      </c>
      <c r="AK322" s="353">
        <f t="shared" si="295"/>
        <v>0</v>
      </c>
      <c r="AL322" s="353">
        <f t="shared" si="295"/>
        <v>0</v>
      </c>
      <c r="AM322" s="353">
        <f t="shared" si="295"/>
        <v>0</v>
      </c>
      <c r="AN322" s="353">
        <f t="shared" si="295"/>
        <v>0</v>
      </c>
      <c r="AO322" s="353">
        <f t="shared" si="295"/>
        <v>0</v>
      </c>
      <c r="AP322" s="353">
        <f t="shared" si="295"/>
        <v>0</v>
      </c>
      <c r="AQ322" s="353">
        <f t="shared" si="295"/>
        <v>0</v>
      </c>
      <c r="AR322" s="353">
        <f t="shared" si="295"/>
        <v>0</v>
      </c>
      <c r="AS322" s="353">
        <f t="shared" si="295"/>
        <v>0</v>
      </c>
      <c r="AT322" s="353">
        <f t="shared" si="295"/>
        <v>0</v>
      </c>
      <c r="AU322" s="353">
        <f t="shared" si="295"/>
        <v>0</v>
      </c>
      <c r="AV322" s="353">
        <f t="shared" si="295"/>
        <v>0</v>
      </c>
      <c r="AW322" s="353">
        <f t="shared" si="295"/>
        <v>0</v>
      </c>
      <c r="AX322" s="353">
        <f t="shared" si="295"/>
        <v>0</v>
      </c>
      <c r="AY322" s="353">
        <f t="shared" si="295"/>
        <v>0</v>
      </c>
      <c r="AZ322" s="353">
        <f t="shared" si="295"/>
        <v>0</v>
      </c>
      <c r="BA322" s="353">
        <f t="shared" si="295"/>
        <v>0</v>
      </c>
      <c r="BB322" s="353">
        <f t="shared" si="295"/>
        <v>0</v>
      </c>
      <c r="BC322" s="353">
        <f t="shared" si="295"/>
        <v>0</v>
      </c>
      <c r="BD322" s="353">
        <f t="shared" si="295"/>
        <v>0</v>
      </c>
      <c r="BE322" s="353">
        <f t="shared" si="295"/>
        <v>0</v>
      </c>
      <c r="BF322" s="353">
        <f t="shared" si="295"/>
        <v>0</v>
      </c>
      <c r="BG322" s="353">
        <f t="shared" si="295"/>
        <v>0</v>
      </c>
      <c r="BH322" s="353">
        <f t="shared" si="295"/>
        <v>0</v>
      </c>
      <c r="BI322" s="353">
        <f t="shared" si="295"/>
        <v>0</v>
      </c>
      <c r="BJ322" s="353">
        <f t="shared" si="295"/>
        <v>0</v>
      </c>
      <c r="BK322" s="353">
        <f t="shared" si="295"/>
        <v>0</v>
      </c>
      <c r="BL322" s="353">
        <f t="shared" si="295"/>
        <v>0</v>
      </c>
      <c r="BM322" s="353">
        <f t="shared" si="295"/>
        <v>0</v>
      </c>
      <c r="BN322" s="353">
        <f t="shared" si="295"/>
        <v>0</v>
      </c>
      <c r="BO322" s="31" t="s">
        <v>1078</v>
      </c>
    </row>
    <row r="323" spans="2:67" outlineLevel="2">
      <c r="B323" s="51" t="s">
        <v>1114</v>
      </c>
      <c r="C323" s="242">
        <f t="shared" si="263"/>
        <v>0</v>
      </c>
      <c r="D323" s="242">
        <f t="shared" si="264"/>
        <v>0</v>
      </c>
      <c r="E323" s="242">
        <f t="shared" si="265"/>
        <v>0</v>
      </c>
      <c r="F323" s="242">
        <f t="shared" si="266"/>
        <v>0</v>
      </c>
      <c r="G323" s="242">
        <f t="shared" si="267"/>
        <v>0</v>
      </c>
      <c r="H323" s="242">
        <f t="shared" si="268"/>
        <v>0</v>
      </c>
      <c r="I323" s="242">
        <f t="shared" si="269"/>
        <v>0</v>
      </c>
      <c r="J323" s="242">
        <f t="shared" si="270"/>
        <v>0</v>
      </c>
      <c r="K323" s="242">
        <f t="shared" si="271"/>
        <v>0</v>
      </c>
      <c r="L323" s="242">
        <f t="shared" si="272"/>
        <v>0</v>
      </c>
      <c r="M323" s="242">
        <f t="shared" si="273"/>
        <v>0</v>
      </c>
      <c r="N323" s="242">
        <f t="shared" si="274"/>
        <v>0</v>
      </c>
      <c r="O323" s="242">
        <f t="shared" si="275"/>
        <v>0</v>
      </c>
      <c r="P323" s="242">
        <f t="shared" si="276"/>
        <v>0</v>
      </c>
      <c r="Q323" s="242">
        <f t="shared" si="277"/>
        <v>0</v>
      </c>
      <c r="R323" s="438">
        <f t="shared" si="278"/>
        <v>0</v>
      </c>
      <c r="S323" s="353">
        <f t="shared" ref="S323:BN323" si="296">S308</f>
        <v>0</v>
      </c>
      <c r="T323" s="353">
        <f t="shared" si="296"/>
        <v>0</v>
      </c>
      <c r="U323" s="353">
        <f t="shared" si="296"/>
        <v>0</v>
      </c>
      <c r="V323" s="353">
        <f t="shared" si="296"/>
        <v>0</v>
      </c>
      <c r="W323" s="353">
        <f t="shared" si="296"/>
        <v>0</v>
      </c>
      <c r="X323" s="353">
        <f t="shared" si="296"/>
        <v>0</v>
      </c>
      <c r="Y323" s="353">
        <f t="shared" si="296"/>
        <v>0</v>
      </c>
      <c r="Z323" s="353">
        <f t="shared" si="296"/>
        <v>0</v>
      </c>
      <c r="AA323" s="353">
        <f t="shared" si="296"/>
        <v>0</v>
      </c>
      <c r="AB323" s="353">
        <f t="shared" si="296"/>
        <v>0</v>
      </c>
      <c r="AC323" s="353">
        <f t="shared" si="296"/>
        <v>0</v>
      </c>
      <c r="AD323" s="353">
        <f t="shared" si="296"/>
        <v>0</v>
      </c>
      <c r="AE323" s="353">
        <f t="shared" si="296"/>
        <v>0</v>
      </c>
      <c r="AF323" s="353">
        <f t="shared" si="296"/>
        <v>0</v>
      </c>
      <c r="AG323" s="353">
        <f t="shared" si="296"/>
        <v>0</v>
      </c>
      <c r="AH323" s="353">
        <f t="shared" si="296"/>
        <v>0</v>
      </c>
      <c r="AI323" s="353">
        <f t="shared" si="296"/>
        <v>0</v>
      </c>
      <c r="AJ323" s="353">
        <f t="shared" si="296"/>
        <v>0</v>
      </c>
      <c r="AK323" s="353">
        <f t="shared" si="296"/>
        <v>0</v>
      </c>
      <c r="AL323" s="353">
        <f t="shared" si="296"/>
        <v>0</v>
      </c>
      <c r="AM323" s="353">
        <f t="shared" si="296"/>
        <v>0</v>
      </c>
      <c r="AN323" s="353">
        <f t="shared" si="296"/>
        <v>0</v>
      </c>
      <c r="AO323" s="353">
        <f t="shared" si="296"/>
        <v>0</v>
      </c>
      <c r="AP323" s="353">
        <f t="shared" si="296"/>
        <v>0</v>
      </c>
      <c r="AQ323" s="353">
        <f t="shared" si="296"/>
        <v>0</v>
      </c>
      <c r="AR323" s="353">
        <f t="shared" si="296"/>
        <v>0</v>
      </c>
      <c r="AS323" s="353">
        <f t="shared" si="296"/>
        <v>0</v>
      </c>
      <c r="AT323" s="353">
        <f t="shared" si="296"/>
        <v>0</v>
      </c>
      <c r="AU323" s="353">
        <f t="shared" si="296"/>
        <v>0</v>
      </c>
      <c r="AV323" s="353">
        <f t="shared" si="296"/>
        <v>0</v>
      </c>
      <c r="AW323" s="353">
        <f t="shared" si="296"/>
        <v>0</v>
      </c>
      <c r="AX323" s="353">
        <f t="shared" si="296"/>
        <v>0</v>
      </c>
      <c r="AY323" s="353">
        <f t="shared" si="296"/>
        <v>0</v>
      </c>
      <c r="AZ323" s="353">
        <f t="shared" si="296"/>
        <v>0</v>
      </c>
      <c r="BA323" s="353">
        <f t="shared" si="296"/>
        <v>0</v>
      </c>
      <c r="BB323" s="353">
        <f t="shared" si="296"/>
        <v>0</v>
      </c>
      <c r="BC323" s="353">
        <f t="shared" si="296"/>
        <v>0</v>
      </c>
      <c r="BD323" s="353">
        <f t="shared" si="296"/>
        <v>0</v>
      </c>
      <c r="BE323" s="353">
        <f t="shared" si="296"/>
        <v>0</v>
      </c>
      <c r="BF323" s="353">
        <f t="shared" si="296"/>
        <v>0</v>
      </c>
      <c r="BG323" s="353">
        <f t="shared" si="296"/>
        <v>0</v>
      </c>
      <c r="BH323" s="353">
        <f t="shared" si="296"/>
        <v>0</v>
      </c>
      <c r="BI323" s="353">
        <f t="shared" si="296"/>
        <v>0</v>
      </c>
      <c r="BJ323" s="353">
        <f t="shared" si="296"/>
        <v>0</v>
      </c>
      <c r="BK323" s="353">
        <f t="shared" si="296"/>
        <v>0</v>
      </c>
      <c r="BL323" s="353">
        <f t="shared" si="296"/>
        <v>0</v>
      </c>
      <c r="BM323" s="353">
        <f t="shared" si="296"/>
        <v>0</v>
      </c>
      <c r="BN323" s="353">
        <f t="shared" si="296"/>
        <v>0</v>
      </c>
    </row>
    <row r="324" spans="2:67" outlineLevel="2">
      <c r="B324" s="52" t="s">
        <v>1115</v>
      </c>
      <c r="C324" s="59">
        <f t="shared" si="263"/>
        <v>0</v>
      </c>
      <c r="D324" s="59">
        <f t="shared" si="264"/>
        <v>0</v>
      </c>
      <c r="E324" s="59">
        <f t="shared" si="265"/>
        <v>0</v>
      </c>
      <c r="F324" s="59">
        <f t="shared" si="266"/>
        <v>0</v>
      </c>
      <c r="G324" s="59">
        <f t="shared" si="267"/>
        <v>0</v>
      </c>
      <c r="H324" s="59">
        <f t="shared" si="268"/>
        <v>0</v>
      </c>
      <c r="I324" s="59">
        <f t="shared" si="269"/>
        <v>0</v>
      </c>
      <c r="J324" s="59">
        <f t="shared" si="270"/>
        <v>0</v>
      </c>
      <c r="K324" s="59">
        <f t="shared" si="271"/>
        <v>0</v>
      </c>
      <c r="L324" s="59">
        <f t="shared" si="272"/>
        <v>0</v>
      </c>
      <c r="M324" s="59">
        <f t="shared" si="273"/>
        <v>0</v>
      </c>
      <c r="N324" s="59">
        <f t="shared" si="274"/>
        <v>0</v>
      </c>
      <c r="O324" s="59">
        <f t="shared" si="275"/>
        <v>0</v>
      </c>
      <c r="P324" s="59">
        <f t="shared" si="276"/>
        <v>0</v>
      </c>
      <c r="Q324" s="59">
        <f t="shared" si="277"/>
        <v>0</v>
      </c>
      <c r="R324" s="439">
        <f t="shared" si="278"/>
        <v>0</v>
      </c>
      <c r="S324" s="353">
        <f t="shared" ref="S324:BN324" si="297">S309</f>
        <v>0</v>
      </c>
      <c r="T324" s="353">
        <f t="shared" si="297"/>
        <v>0</v>
      </c>
      <c r="U324" s="353">
        <f t="shared" si="297"/>
        <v>0</v>
      </c>
      <c r="V324" s="353">
        <f t="shared" si="297"/>
        <v>0</v>
      </c>
      <c r="W324" s="353">
        <f t="shared" si="297"/>
        <v>0</v>
      </c>
      <c r="X324" s="353">
        <f t="shared" si="297"/>
        <v>0</v>
      </c>
      <c r="Y324" s="353">
        <f t="shared" si="297"/>
        <v>0</v>
      </c>
      <c r="Z324" s="353">
        <f t="shared" si="297"/>
        <v>0</v>
      </c>
      <c r="AA324" s="353">
        <f t="shared" si="297"/>
        <v>0</v>
      </c>
      <c r="AB324" s="353">
        <f t="shared" si="297"/>
        <v>0</v>
      </c>
      <c r="AC324" s="353">
        <f t="shared" si="297"/>
        <v>0</v>
      </c>
      <c r="AD324" s="353">
        <f t="shared" si="297"/>
        <v>0</v>
      </c>
      <c r="AE324" s="353">
        <f t="shared" si="297"/>
        <v>0</v>
      </c>
      <c r="AF324" s="353">
        <f t="shared" si="297"/>
        <v>0</v>
      </c>
      <c r="AG324" s="353">
        <f t="shared" si="297"/>
        <v>0</v>
      </c>
      <c r="AH324" s="353">
        <f t="shared" si="297"/>
        <v>0</v>
      </c>
      <c r="AI324" s="353">
        <f t="shared" si="297"/>
        <v>0</v>
      </c>
      <c r="AJ324" s="353">
        <f t="shared" si="297"/>
        <v>0</v>
      </c>
      <c r="AK324" s="353">
        <f t="shared" si="297"/>
        <v>0</v>
      </c>
      <c r="AL324" s="353">
        <f t="shared" si="297"/>
        <v>0</v>
      </c>
      <c r="AM324" s="353">
        <f t="shared" si="297"/>
        <v>0</v>
      </c>
      <c r="AN324" s="353">
        <f t="shared" si="297"/>
        <v>0</v>
      </c>
      <c r="AO324" s="353">
        <f t="shared" si="297"/>
        <v>0</v>
      </c>
      <c r="AP324" s="353">
        <f t="shared" si="297"/>
        <v>0</v>
      </c>
      <c r="AQ324" s="353">
        <f t="shared" si="297"/>
        <v>0</v>
      </c>
      <c r="AR324" s="353">
        <f t="shared" si="297"/>
        <v>0</v>
      </c>
      <c r="AS324" s="353">
        <f t="shared" si="297"/>
        <v>0</v>
      </c>
      <c r="AT324" s="353">
        <f t="shared" si="297"/>
        <v>0</v>
      </c>
      <c r="AU324" s="353">
        <f t="shared" si="297"/>
        <v>0</v>
      </c>
      <c r="AV324" s="353">
        <f t="shared" si="297"/>
        <v>0</v>
      </c>
      <c r="AW324" s="353">
        <f t="shared" si="297"/>
        <v>0</v>
      </c>
      <c r="AX324" s="353">
        <f t="shared" si="297"/>
        <v>0</v>
      </c>
      <c r="AY324" s="353">
        <f t="shared" si="297"/>
        <v>0</v>
      </c>
      <c r="AZ324" s="353">
        <f t="shared" si="297"/>
        <v>0</v>
      </c>
      <c r="BA324" s="353">
        <f t="shared" si="297"/>
        <v>0</v>
      </c>
      <c r="BB324" s="353">
        <f t="shared" si="297"/>
        <v>0</v>
      </c>
      <c r="BC324" s="353">
        <f t="shared" si="297"/>
        <v>0</v>
      </c>
      <c r="BD324" s="353">
        <f t="shared" si="297"/>
        <v>0</v>
      </c>
      <c r="BE324" s="353">
        <f t="shared" si="297"/>
        <v>0</v>
      </c>
      <c r="BF324" s="353">
        <f t="shared" si="297"/>
        <v>0</v>
      </c>
      <c r="BG324" s="353">
        <f t="shared" si="297"/>
        <v>0</v>
      </c>
      <c r="BH324" s="353">
        <f t="shared" si="297"/>
        <v>0</v>
      </c>
      <c r="BI324" s="353">
        <f t="shared" si="297"/>
        <v>0</v>
      </c>
      <c r="BJ324" s="353">
        <f t="shared" si="297"/>
        <v>0</v>
      </c>
      <c r="BK324" s="353">
        <f t="shared" si="297"/>
        <v>0</v>
      </c>
      <c r="BL324" s="353">
        <f t="shared" si="297"/>
        <v>0</v>
      </c>
      <c r="BM324" s="353">
        <f t="shared" si="297"/>
        <v>0</v>
      </c>
      <c r="BN324" s="353">
        <f t="shared" si="297"/>
        <v>0</v>
      </c>
    </row>
    <row r="325" spans="2:67" ht="24.75" outlineLevel="1">
      <c r="B325" s="50" t="str">
        <f>"Grazing Intensity 2
"&amp;$B$202&amp;": Ewe Lambs"</f>
        <v>Grazing Intensity 2
Standard (7mo): Ewe Lambs</v>
      </c>
      <c r="C325" s="58">
        <f t="shared" si="263"/>
        <v>0</v>
      </c>
      <c r="D325" s="58">
        <f t="shared" si="264"/>
        <v>0</v>
      </c>
      <c r="E325" s="58">
        <f t="shared" si="265"/>
        <v>0</v>
      </c>
      <c r="F325" s="58">
        <f t="shared" si="266"/>
        <v>0</v>
      </c>
      <c r="G325" s="58">
        <f t="shared" si="267"/>
        <v>0</v>
      </c>
      <c r="H325" s="58">
        <f t="shared" si="268"/>
        <v>0</v>
      </c>
      <c r="I325" s="58">
        <f t="shared" si="269"/>
        <v>0</v>
      </c>
      <c r="J325" s="58">
        <f t="shared" si="270"/>
        <v>0</v>
      </c>
      <c r="K325" s="58">
        <f t="shared" si="271"/>
        <v>0</v>
      </c>
      <c r="L325" s="58">
        <f t="shared" si="272"/>
        <v>0</v>
      </c>
      <c r="M325" s="58">
        <f t="shared" si="273"/>
        <v>0</v>
      </c>
      <c r="N325" s="58">
        <f t="shared" si="274"/>
        <v>0</v>
      </c>
      <c r="O325" s="58">
        <f t="shared" si="275"/>
        <v>0</v>
      </c>
      <c r="P325" s="58">
        <f t="shared" si="276"/>
        <v>0</v>
      </c>
      <c r="Q325" s="58">
        <f t="shared" si="277"/>
        <v>0</v>
      </c>
      <c r="R325" s="437">
        <f t="shared" si="278"/>
        <v>0</v>
      </c>
      <c r="S325" s="448"/>
      <c r="T325" s="243"/>
      <c r="U325" s="243"/>
      <c r="V325" s="243"/>
      <c r="W325" s="243"/>
      <c r="X325" s="243"/>
      <c r="Y325" s="243"/>
      <c r="Z325" s="243"/>
      <c r="AA325" s="243"/>
      <c r="AB325" s="243"/>
      <c r="AC325" s="243"/>
      <c r="AD325" s="243"/>
      <c r="AE325" s="243"/>
      <c r="AF325" s="243"/>
      <c r="AG325" s="243"/>
      <c r="AH325" s="459"/>
      <c r="AI325" s="448"/>
      <c r="AJ325" s="243"/>
      <c r="AK325" s="243"/>
      <c r="AL325" s="243"/>
      <c r="AM325" s="243"/>
      <c r="AN325" s="243"/>
      <c r="AO325" s="243"/>
      <c r="AP325" s="243"/>
      <c r="AQ325" s="243"/>
      <c r="AR325" s="243"/>
      <c r="AS325" s="243"/>
      <c r="AT325" s="243"/>
      <c r="AU325" s="243"/>
      <c r="AV325" s="243"/>
      <c r="AW325" s="243"/>
      <c r="AX325" s="459"/>
      <c r="AY325" s="448"/>
      <c r="AZ325" s="243"/>
      <c r="BA325" s="243"/>
      <c r="BB325" s="243"/>
      <c r="BC325" s="243"/>
      <c r="BD325" s="243"/>
      <c r="BE325" s="243"/>
      <c r="BF325" s="243"/>
      <c r="BG325" s="243"/>
      <c r="BH325" s="243"/>
      <c r="BI325" s="243"/>
      <c r="BJ325" s="243"/>
      <c r="BK325" s="243"/>
      <c r="BL325" s="243"/>
      <c r="BM325" s="243"/>
      <c r="BN325" s="459"/>
      <c r="BO325" s="31" t="s">
        <v>1078</v>
      </c>
    </row>
    <row r="326" spans="2:67" outlineLevel="1">
      <c r="B326" s="51" t="s">
        <v>1114</v>
      </c>
      <c r="C326" s="242">
        <f t="shared" si="263"/>
        <v>0</v>
      </c>
      <c r="D326" s="242">
        <f t="shared" si="264"/>
        <v>0</v>
      </c>
      <c r="E326" s="242">
        <f t="shared" si="265"/>
        <v>0</v>
      </c>
      <c r="F326" s="242">
        <f t="shared" si="266"/>
        <v>0</v>
      </c>
      <c r="G326" s="242">
        <f t="shared" si="267"/>
        <v>0</v>
      </c>
      <c r="H326" s="242">
        <f t="shared" si="268"/>
        <v>0</v>
      </c>
      <c r="I326" s="242">
        <f t="shared" si="269"/>
        <v>0</v>
      </c>
      <c r="J326" s="242">
        <f t="shared" si="270"/>
        <v>0</v>
      </c>
      <c r="K326" s="242">
        <f t="shared" si="271"/>
        <v>0</v>
      </c>
      <c r="L326" s="242">
        <f t="shared" si="272"/>
        <v>0</v>
      </c>
      <c r="M326" s="242">
        <f t="shared" si="273"/>
        <v>0</v>
      </c>
      <c r="N326" s="242">
        <f t="shared" si="274"/>
        <v>0</v>
      </c>
      <c r="O326" s="242">
        <f t="shared" si="275"/>
        <v>0</v>
      </c>
      <c r="P326" s="242">
        <f t="shared" si="276"/>
        <v>0</v>
      </c>
      <c r="Q326" s="242">
        <f t="shared" si="277"/>
        <v>0</v>
      </c>
      <c r="R326" s="438">
        <f t="shared" si="278"/>
        <v>0</v>
      </c>
      <c r="S326" s="449"/>
      <c r="T326" s="241"/>
      <c r="U326" s="241"/>
      <c r="V326" s="241"/>
      <c r="W326" s="241"/>
      <c r="X326" s="241"/>
      <c r="Y326" s="241"/>
      <c r="Z326" s="241"/>
      <c r="AA326" s="241"/>
      <c r="AB326" s="241"/>
      <c r="AC326" s="241"/>
      <c r="AD326" s="241"/>
      <c r="AE326" s="241"/>
      <c r="AF326" s="241"/>
      <c r="AG326" s="241"/>
      <c r="AH326" s="460"/>
      <c r="AI326" s="449"/>
      <c r="AJ326" s="241"/>
      <c r="AK326" s="241"/>
      <c r="AL326" s="241"/>
      <c r="AM326" s="241"/>
      <c r="AN326" s="241"/>
      <c r="AO326" s="241"/>
      <c r="AP326" s="241"/>
      <c r="AQ326" s="241"/>
      <c r="AR326" s="241"/>
      <c r="AS326" s="241"/>
      <c r="AT326" s="241"/>
      <c r="AU326" s="241"/>
      <c r="AV326" s="241"/>
      <c r="AW326" s="241"/>
      <c r="AX326" s="460"/>
      <c r="AY326" s="449"/>
      <c r="AZ326" s="241"/>
      <c r="BA326" s="241"/>
      <c r="BB326" s="241"/>
      <c r="BC326" s="241"/>
      <c r="BD326" s="241"/>
      <c r="BE326" s="241"/>
      <c r="BF326" s="241"/>
      <c r="BG326" s="241"/>
      <c r="BH326" s="241"/>
      <c r="BI326" s="241"/>
      <c r="BJ326" s="241"/>
      <c r="BK326" s="241"/>
      <c r="BL326" s="241"/>
      <c r="BM326" s="241"/>
      <c r="BN326" s="460"/>
    </row>
    <row r="327" spans="2:67" outlineLevel="1">
      <c r="B327" s="52" t="s">
        <v>1115</v>
      </c>
      <c r="C327" s="59">
        <f t="shared" si="263"/>
        <v>0</v>
      </c>
      <c r="D327" s="59">
        <f t="shared" si="264"/>
        <v>0</v>
      </c>
      <c r="E327" s="59">
        <f t="shared" si="265"/>
        <v>0</v>
      </c>
      <c r="F327" s="59">
        <f t="shared" si="266"/>
        <v>0</v>
      </c>
      <c r="G327" s="59">
        <f t="shared" si="267"/>
        <v>0</v>
      </c>
      <c r="H327" s="59">
        <f t="shared" si="268"/>
        <v>0</v>
      </c>
      <c r="I327" s="59">
        <f t="shared" si="269"/>
        <v>0</v>
      </c>
      <c r="J327" s="59">
        <f t="shared" si="270"/>
        <v>0</v>
      </c>
      <c r="K327" s="59">
        <f t="shared" si="271"/>
        <v>0</v>
      </c>
      <c r="L327" s="59">
        <f t="shared" si="272"/>
        <v>0</v>
      </c>
      <c r="M327" s="59">
        <f t="shared" si="273"/>
        <v>0</v>
      </c>
      <c r="N327" s="59">
        <f t="shared" si="274"/>
        <v>0</v>
      </c>
      <c r="O327" s="59">
        <f t="shared" si="275"/>
        <v>0</v>
      </c>
      <c r="P327" s="59">
        <f t="shared" si="276"/>
        <v>0</v>
      </c>
      <c r="Q327" s="59">
        <f t="shared" si="277"/>
        <v>0</v>
      </c>
      <c r="R327" s="439">
        <f t="shared" si="278"/>
        <v>0</v>
      </c>
      <c r="S327" s="450"/>
      <c r="T327" s="240"/>
      <c r="U327" s="240"/>
      <c r="V327" s="240"/>
      <c r="W327" s="240"/>
      <c r="X327" s="240"/>
      <c r="Y327" s="240"/>
      <c r="Z327" s="240"/>
      <c r="AA327" s="240"/>
      <c r="AB327" s="240"/>
      <c r="AC327" s="240"/>
      <c r="AD327" s="240"/>
      <c r="AE327" s="240"/>
      <c r="AF327" s="240"/>
      <c r="AG327" s="240"/>
      <c r="AH327" s="461"/>
      <c r="AI327" s="450"/>
      <c r="AJ327" s="240"/>
      <c r="AK327" s="240"/>
      <c r="AL327" s="240"/>
      <c r="AM327" s="240"/>
      <c r="AN327" s="240"/>
      <c r="AO327" s="240"/>
      <c r="AP327" s="240"/>
      <c r="AQ327" s="240"/>
      <c r="AR327" s="240"/>
      <c r="AS327" s="240"/>
      <c r="AT327" s="240"/>
      <c r="AU327" s="240"/>
      <c r="AV327" s="240"/>
      <c r="AW327" s="240"/>
      <c r="AX327" s="461"/>
      <c r="AY327" s="450"/>
      <c r="AZ327" s="240"/>
      <c r="BA327" s="240"/>
      <c r="BB327" s="240"/>
      <c r="BC327" s="240"/>
      <c r="BD327" s="240"/>
      <c r="BE327" s="240"/>
      <c r="BF327" s="240"/>
      <c r="BG327" s="240"/>
      <c r="BH327" s="240"/>
      <c r="BI327" s="240"/>
      <c r="BJ327" s="240"/>
      <c r="BK327" s="240"/>
      <c r="BL327" s="240"/>
      <c r="BM327" s="240"/>
      <c r="BN327" s="461"/>
    </row>
    <row r="328" spans="2:67" outlineLevel="1">
      <c r="B328" s="50" t="str">
        <f t="shared" ref="B328" si="298">$B$203&amp;": Ewe Lambs"</f>
        <v>Early: Ewe Lambs</v>
      </c>
      <c r="C328" s="58">
        <f t="shared" si="263"/>
        <v>0</v>
      </c>
      <c r="D328" s="58">
        <f t="shared" si="264"/>
        <v>0</v>
      </c>
      <c r="E328" s="58">
        <f t="shared" si="265"/>
        <v>0</v>
      </c>
      <c r="F328" s="58">
        <f t="shared" si="266"/>
        <v>0</v>
      </c>
      <c r="G328" s="58">
        <f t="shared" si="267"/>
        <v>0</v>
      </c>
      <c r="H328" s="58">
        <f t="shared" si="268"/>
        <v>0</v>
      </c>
      <c r="I328" s="58">
        <f t="shared" si="269"/>
        <v>0</v>
      </c>
      <c r="J328" s="58">
        <f t="shared" si="270"/>
        <v>0</v>
      </c>
      <c r="K328" s="58">
        <f t="shared" si="271"/>
        <v>0</v>
      </c>
      <c r="L328" s="58">
        <f t="shared" si="272"/>
        <v>0</v>
      </c>
      <c r="M328" s="58">
        <f t="shared" si="273"/>
        <v>0</v>
      </c>
      <c r="N328" s="58">
        <f t="shared" si="274"/>
        <v>0</v>
      </c>
      <c r="O328" s="58">
        <f t="shared" si="275"/>
        <v>0</v>
      </c>
      <c r="P328" s="58">
        <f t="shared" si="276"/>
        <v>0</v>
      </c>
      <c r="Q328" s="58">
        <f t="shared" si="277"/>
        <v>0</v>
      </c>
      <c r="R328" s="437">
        <f t="shared" si="278"/>
        <v>0</v>
      </c>
      <c r="S328" s="448"/>
      <c r="T328" s="243"/>
      <c r="U328" s="243"/>
      <c r="V328" s="243"/>
      <c r="W328" s="243"/>
      <c r="X328" s="243"/>
      <c r="Y328" s="243"/>
      <c r="Z328" s="243"/>
      <c r="AA328" s="243"/>
      <c r="AB328" s="243"/>
      <c r="AC328" s="243"/>
      <c r="AD328" s="243"/>
      <c r="AE328" s="243"/>
      <c r="AF328" s="243"/>
      <c r="AG328" s="243"/>
      <c r="AH328" s="459"/>
      <c r="AI328" s="448"/>
      <c r="AJ328" s="243"/>
      <c r="AK328" s="243"/>
      <c r="AL328" s="243"/>
      <c r="AM328" s="243"/>
      <c r="AN328" s="243"/>
      <c r="AO328" s="243"/>
      <c r="AP328" s="243"/>
      <c r="AQ328" s="243"/>
      <c r="AR328" s="243"/>
      <c r="AS328" s="243"/>
      <c r="AT328" s="243"/>
      <c r="AU328" s="243"/>
      <c r="AV328" s="243"/>
      <c r="AW328" s="243"/>
      <c r="AX328" s="459"/>
      <c r="AY328" s="448"/>
      <c r="AZ328" s="243"/>
      <c r="BA328" s="243"/>
      <c r="BB328" s="243"/>
      <c r="BC328" s="243"/>
      <c r="BD328" s="243"/>
      <c r="BE328" s="243"/>
      <c r="BF328" s="243"/>
      <c r="BG328" s="243"/>
      <c r="BH328" s="243"/>
      <c r="BI328" s="243"/>
      <c r="BJ328" s="243"/>
      <c r="BK328" s="243"/>
      <c r="BL328" s="243"/>
      <c r="BM328" s="243"/>
      <c r="BN328" s="459"/>
      <c r="BO328" s="31" t="s">
        <v>1078</v>
      </c>
    </row>
    <row r="329" spans="2:67" outlineLevel="1">
      <c r="B329" s="51" t="s">
        <v>1114</v>
      </c>
      <c r="C329" s="242">
        <f t="shared" si="263"/>
        <v>0</v>
      </c>
      <c r="D329" s="242">
        <f t="shared" si="264"/>
        <v>0</v>
      </c>
      <c r="E329" s="242">
        <f t="shared" si="265"/>
        <v>0</v>
      </c>
      <c r="F329" s="242">
        <f t="shared" si="266"/>
        <v>0</v>
      </c>
      <c r="G329" s="242">
        <f t="shared" si="267"/>
        <v>0</v>
      </c>
      <c r="H329" s="242">
        <f t="shared" si="268"/>
        <v>0</v>
      </c>
      <c r="I329" s="242">
        <f t="shared" si="269"/>
        <v>0</v>
      </c>
      <c r="J329" s="242">
        <f t="shared" si="270"/>
        <v>0</v>
      </c>
      <c r="K329" s="242">
        <f t="shared" si="271"/>
        <v>0</v>
      </c>
      <c r="L329" s="242">
        <f t="shared" si="272"/>
        <v>0</v>
      </c>
      <c r="M329" s="242">
        <f t="shared" si="273"/>
        <v>0</v>
      </c>
      <c r="N329" s="242">
        <f t="shared" si="274"/>
        <v>0</v>
      </c>
      <c r="O329" s="242">
        <f t="shared" si="275"/>
        <v>0</v>
      </c>
      <c r="P329" s="242">
        <f t="shared" si="276"/>
        <v>0</v>
      </c>
      <c r="Q329" s="242">
        <f t="shared" si="277"/>
        <v>0</v>
      </c>
      <c r="R329" s="438">
        <f t="shared" si="278"/>
        <v>0</v>
      </c>
      <c r="S329" s="449"/>
      <c r="T329" s="241"/>
      <c r="U329" s="241"/>
      <c r="V329" s="241"/>
      <c r="W329" s="241"/>
      <c r="X329" s="241"/>
      <c r="Y329" s="241"/>
      <c r="Z329" s="241"/>
      <c r="AA329" s="241"/>
      <c r="AB329" s="241"/>
      <c r="AC329" s="241"/>
      <c r="AD329" s="241"/>
      <c r="AE329" s="241"/>
      <c r="AF329" s="241"/>
      <c r="AG329" s="241"/>
      <c r="AH329" s="460"/>
      <c r="AI329" s="449"/>
      <c r="AJ329" s="241"/>
      <c r="AK329" s="241"/>
      <c r="AL329" s="241"/>
      <c r="AM329" s="241"/>
      <c r="AN329" s="241"/>
      <c r="AO329" s="241"/>
      <c r="AP329" s="241"/>
      <c r="AQ329" s="241"/>
      <c r="AR329" s="241"/>
      <c r="AS329" s="241"/>
      <c r="AT329" s="241"/>
      <c r="AU329" s="241"/>
      <c r="AV329" s="241"/>
      <c r="AW329" s="241"/>
      <c r="AX329" s="460"/>
      <c r="AY329" s="449"/>
      <c r="AZ329" s="241"/>
      <c r="BA329" s="241"/>
      <c r="BB329" s="241"/>
      <c r="BC329" s="241"/>
      <c r="BD329" s="241"/>
      <c r="BE329" s="241"/>
      <c r="BF329" s="241"/>
      <c r="BG329" s="241"/>
      <c r="BH329" s="241"/>
      <c r="BI329" s="241"/>
      <c r="BJ329" s="241"/>
      <c r="BK329" s="241"/>
      <c r="BL329" s="241"/>
      <c r="BM329" s="241"/>
      <c r="BN329" s="460"/>
    </row>
    <row r="330" spans="2:67" outlineLevel="1">
      <c r="B330" s="52" t="s">
        <v>1115</v>
      </c>
      <c r="C330" s="59">
        <f t="shared" si="263"/>
        <v>0</v>
      </c>
      <c r="D330" s="59">
        <f t="shared" si="264"/>
        <v>0</v>
      </c>
      <c r="E330" s="59">
        <f t="shared" si="265"/>
        <v>0</v>
      </c>
      <c r="F330" s="59">
        <f t="shared" si="266"/>
        <v>0</v>
      </c>
      <c r="G330" s="59">
        <f t="shared" si="267"/>
        <v>0</v>
      </c>
      <c r="H330" s="59">
        <f t="shared" si="268"/>
        <v>0</v>
      </c>
      <c r="I330" s="59">
        <f t="shared" si="269"/>
        <v>0</v>
      </c>
      <c r="J330" s="59">
        <f t="shared" si="270"/>
        <v>0</v>
      </c>
      <c r="K330" s="59">
        <f t="shared" si="271"/>
        <v>0</v>
      </c>
      <c r="L330" s="59">
        <f t="shared" si="272"/>
        <v>0</v>
      </c>
      <c r="M330" s="59">
        <f t="shared" si="273"/>
        <v>0</v>
      </c>
      <c r="N330" s="59">
        <f t="shared" si="274"/>
        <v>0</v>
      </c>
      <c r="O330" s="59">
        <f t="shared" si="275"/>
        <v>0</v>
      </c>
      <c r="P330" s="59">
        <f t="shared" si="276"/>
        <v>0</v>
      </c>
      <c r="Q330" s="59">
        <f t="shared" si="277"/>
        <v>0</v>
      </c>
      <c r="R330" s="439">
        <f t="shared" si="278"/>
        <v>0</v>
      </c>
      <c r="S330" s="450"/>
      <c r="T330" s="240"/>
      <c r="U330" s="240"/>
      <c r="V330" s="240"/>
      <c r="W330" s="240"/>
      <c r="X330" s="240"/>
      <c r="Y330" s="240"/>
      <c r="Z330" s="240"/>
      <c r="AA330" s="240"/>
      <c r="AB330" s="240"/>
      <c r="AC330" s="240"/>
      <c r="AD330" s="240"/>
      <c r="AE330" s="240"/>
      <c r="AF330" s="240"/>
      <c r="AG330" s="240"/>
      <c r="AH330" s="461"/>
      <c r="AI330" s="450"/>
      <c r="AJ330" s="240"/>
      <c r="AK330" s="240"/>
      <c r="AL330" s="240"/>
      <c r="AM330" s="240"/>
      <c r="AN330" s="240"/>
      <c r="AO330" s="240"/>
      <c r="AP330" s="240"/>
      <c r="AQ330" s="240"/>
      <c r="AR330" s="240"/>
      <c r="AS330" s="240"/>
      <c r="AT330" s="240"/>
      <c r="AU330" s="240"/>
      <c r="AV330" s="240"/>
      <c r="AW330" s="240"/>
      <c r="AX330" s="461"/>
      <c r="AY330" s="450"/>
      <c r="AZ330" s="240"/>
      <c r="BA330" s="240"/>
      <c r="BB330" s="240"/>
      <c r="BC330" s="240"/>
      <c r="BD330" s="240"/>
      <c r="BE330" s="240"/>
      <c r="BF330" s="240"/>
      <c r="BG330" s="240"/>
      <c r="BH330" s="240"/>
      <c r="BI330" s="240"/>
      <c r="BJ330" s="240"/>
      <c r="BK330" s="240"/>
      <c r="BL330" s="240"/>
      <c r="BM330" s="240"/>
      <c r="BN330" s="461"/>
    </row>
    <row r="331" spans="2:67" outlineLevel="1">
      <c r="B331" s="50" t="str">
        <f t="shared" ref="B331" si="299">$B$204&amp;": Ewe Lambs"</f>
        <v>Middle: Ewe Lambs</v>
      </c>
      <c r="C331" s="58">
        <f t="shared" si="263"/>
        <v>0</v>
      </c>
      <c r="D331" s="58">
        <f t="shared" si="264"/>
        <v>0</v>
      </c>
      <c r="E331" s="58">
        <f t="shared" si="265"/>
        <v>0</v>
      </c>
      <c r="F331" s="58">
        <f t="shared" si="266"/>
        <v>0</v>
      </c>
      <c r="G331" s="58">
        <f t="shared" si="267"/>
        <v>0</v>
      </c>
      <c r="H331" s="58">
        <f t="shared" si="268"/>
        <v>0</v>
      </c>
      <c r="I331" s="58">
        <f t="shared" si="269"/>
        <v>0</v>
      </c>
      <c r="J331" s="58">
        <f t="shared" si="270"/>
        <v>0</v>
      </c>
      <c r="K331" s="58">
        <f t="shared" si="271"/>
        <v>0</v>
      </c>
      <c r="L331" s="58">
        <f t="shared" si="272"/>
        <v>0</v>
      </c>
      <c r="M331" s="58">
        <f t="shared" si="273"/>
        <v>0</v>
      </c>
      <c r="N331" s="58">
        <f t="shared" si="274"/>
        <v>0</v>
      </c>
      <c r="O331" s="58">
        <f t="shared" si="275"/>
        <v>0</v>
      </c>
      <c r="P331" s="58">
        <f t="shared" si="276"/>
        <v>0</v>
      </c>
      <c r="Q331" s="58">
        <f t="shared" si="277"/>
        <v>0</v>
      </c>
      <c r="R331" s="437">
        <f t="shared" si="278"/>
        <v>0</v>
      </c>
      <c r="S331" s="448"/>
      <c r="T331" s="243"/>
      <c r="U331" s="243"/>
      <c r="V331" s="243"/>
      <c r="W331" s="243"/>
      <c r="X331" s="243"/>
      <c r="Y331" s="243"/>
      <c r="Z331" s="243"/>
      <c r="AA331" s="243"/>
      <c r="AB331" s="243"/>
      <c r="AC331" s="243"/>
      <c r="AD331" s="243"/>
      <c r="AE331" s="243"/>
      <c r="AF331" s="243"/>
      <c r="AG331" s="243"/>
      <c r="AH331" s="459"/>
      <c r="AI331" s="448"/>
      <c r="AJ331" s="243"/>
      <c r="AK331" s="243"/>
      <c r="AL331" s="243"/>
      <c r="AM331" s="243"/>
      <c r="AN331" s="243"/>
      <c r="AO331" s="243"/>
      <c r="AP331" s="243"/>
      <c r="AQ331" s="243"/>
      <c r="AR331" s="243"/>
      <c r="AS331" s="243"/>
      <c r="AT331" s="243"/>
      <c r="AU331" s="243"/>
      <c r="AV331" s="243"/>
      <c r="AW331" s="243"/>
      <c r="AX331" s="459"/>
      <c r="AY331" s="448"/>
      <c r="AZ331" s="243"/>
      <c r="BA331" s="243"/>
      <c r="BB331" s="243"/>
      <c r="BC331" s="243"/>
      <c r="BD331" s="243"/>
      <c r="BE331" s="243"/>
      <c r="BF331" s="243"/>
      <c r="BG331" s="243"/>
      <c r="BH331" s="243"/>
      <c r="BI331" s="243"/>
      <c r="BJ331" s="243"/>
      <c r="BK331" s="243"/>
      <c r="BL331" s="243"/>
      <c r="BM331" s="243"/>
      <c r="BN331" s="459"/>
      <c r="BO331" s="31" t="s">
        <v>1078</v>
      </c>
    </row>
    <row r="332" spans="2:67" outlineLevel="1">
      <c r="B332" s="51" t="s">
        <v>1114</v>
      </c>
      <c r="C332" s="242">
        <f t="shared" si="263"/>
        <v>0</v>
      </c>
      <c r="D332" s="242">
        <f t="shared" si="264"/>
        <v>0</v>
      </c>
      <c r="E332" s="242">
        <f t="shared" si="265"/>
        <v>0</v>
      </c>
      <c r="F332" s="242">
        <f t="shared" si="266"/>
        <v>0</v>
      </c>
      <c r="G332" s="242">
        <f t="shared" si="267"/>
        <v>0</v>
      </c>
      <c r="H332" s="242">
        <f t="shared" si="268"/>
        <v>0</v>
      </c>
      <c r="I332" s="242">
        <f t="shared" si="269"/>
        <v>0</v>
      </c>
      <c r="J332" s="242">
        <f t="shared" si="270"/>
        <v>0</v>
      </c>
      <c r="K332" s="242">
        <f t="shared" si="271"/>
        <v>0</v>
      </c>
      <c r="L332" s="242">
        <f t="shared" si="272"/>
        <v>0</v>
      </c>
      <c r="M332" s="242">
        <f t="shared" si="273"/>
        <v>0</v>
      </c>
      <c r="N332" s="242">
        <f t="shared" si="274"/>
        <v>0</v>
      </c>
      <c r="O332" s="242">
        <f t="shared" si="275"/>
        <v>0</v>
      </c>
      <c r="P332" s="242">
        <f t="shared" si="276"/>
        <v>0</v>
      </c>
      <c r="Q332" s="242">
        <f t="shared" si="277"/>
        <v>0</v>
      </c>
      <c r="R332" s="438">
        <f t="shared" si="278"/>
        <v>0</v>
      </c>
      <c r="S332" s="449"/>
      <c r="T332" s="241"/>
      <c r="U332" s="241"/>
      <c r="V332" s="241"/>
      <c r="W332" s="241"/>
      <c r="X332" s="241"/>
      <c r="Y332" s="241"/>
      <c r="Z332" s="241"/>
      <c r="AA332" s="241"/>
      <c r="AB332" s="241"/>
      <c r="AC332" s="241"/>
      <c r="AD332" s="241"/>
      <c r="AE332" s="241"/>
      <c r="AF332" s="241"/>
      <c r="AG332" s="241"/>
      <c r="AH332" s="460"/>
      <c r="AI332" s="449"/>
      <c r="AJ332" s="241"/>
      <c r="AK332" s="241"/>
      <c r="AL332" s="241"/>
      <c r="AM332" s="241"/>
      <c r="AN332" s="241"/>
      <c r="AO332" s="241"/>
      <c r="AP332" s="241"/>
      <c r="AQ332" s="241"/>
      <c r="AR332" s="241"/>
      <c r="AS332" s="241"/>
      <c r="AT332" s="241"/>
      <c r="AU332" s="241"/>
      <c r="AV332" s="241"/>
      <c r="AW332" s="241"/>
      <c r="AX332" s="460"/>
      <c r="AY332" s="449"/>
      <c r="AZ332" s="241"/>
      <c r="BA332" s="241"/>
      <c r="BB332" s="241"/>
      <c r="BC332" s="241"/>
      <c r="BD332" s="241"/>
      <c r="BE332" s="241"/>
      <c r="BF332" s="241"/>
      <c r="BG332" s="241"/>
      <c r="BH332" s="241"/>
      <c r="BI332" s="241"/>
      <c r="BJ332" s="241"/>
      <c r="BK332" s="241"/>
      <c r="BL332" s="241"/>
      <c r="BM332" s="241"/>
      <c r="BN332" s="460"/>
    </row>
    <row r="333" spans="2:67" outlineLevel="1">
      <c r="B333" s="52" t="s">
        <v>1115</v>
      </c>
      <c r="C333" s="59">
        <f t="shared" si="263"/>
        <v>0</v>
      </c>
      <c r="D333" s="59">
        <f t="shared" si="264"/>
        <v>0</v>
      </c>
      <c r="E333" s="59">
        <f t="shared" si="265"/>
        <v>0</v>
      </c>
      <c r="F333" s="59">
        <f t="shared" si="266"/>
        <v>0</v>
      </c>
      <c r="G333" s="59">
        <f t="shared" si="267"/>
        <v>0</v>
      </c>
      <c r="H333" s="59">
        <f t="shared" si="268"/>
        <v>0</v>
      </c>
      <c r="I333" s="59">
        <f t="shared" si="269"/>
        <v>0</v>
      </c>
      <c r="J333" s="59">
        <f t="shared" si="270"/>
        <v>0</v>
      </c>
      <c r="K333" s="59">
        <f t="shared" si="271"/>
        <v>0</v>
      </c>
      <c r="L333" s="59">
        <f t="shared" si="272"/>
        <v>0</v>
      </c>
      <c r="M333" s="59">
        <f t="shared" si="273"/>
        <v>0</v>
      </c>
      <c r="N333" s="59">
        <f t="shared" si="274"/>
        <v>0</v>
      </c>
      <c r="O333" s="59">
        <f t="shared" si="275"/>
        <v>0</v>
      </c>
      <c r="P333" s="59">
        <f t="shared" si="276"/>
        <v>0</v>
      </c>
      <c r="Q333" s="59">
        <f t="shared" si="277"/>
        <v>0</v>
      </c>
      <c r="R333" s="439">
        <f t="shared" si="278"/>
        <v>0</v>
      </c>
      <c r="S333" s="450"/>
      <c r="T333" s="240"/>
      <c r="U333" s="240"/>
      <c r="V333" s="240"/>
      <c r="W333" s="240"/>
      <c r="X333" s="240"/>
      <c r="Y333" s="240"/>
      <c r="Z333" s="240"/>
      <c r="AA333" s="240"/>
      <c r="AB333" s="240"/>
      <c r="AC333" s="240"/>
      <c r="AD333" s="240"/>
      <c r="AE333" s="240"/>
      <c r="AF333" s="240"/>
      <c r="AG333" s="240"/>
      <c r="AH333" s="461"/>
      <c r="AI333" s="450"/>
      <c r="AJ333" s="240"/>
      <c r="AK333" s="240"/>
      <c r="AL333" s="240"/>
      <c r="AM333" s="240"/>
      <c r="AN333" s="240"/>
      <c r="AO333" s="240"/>
      <c r="AP333" s="240"/>
      <c r="AQ333" s="240"/>
      <c r="AR333" s="240"/>
      <c r="AS333" s="240"/>
      <c r="AT333" s="240"/>
      <c r="AU333" s="240"/>
      <c r="AV333" s="240"/>
      <c r="AW333" s="240"/>
      <c r="AX333" s="461"/>
      <c r="AY333" s="450"/>
      <c r="AZ333" s="240"/>
      <c r="BA333" s="240"/>
      <c r="BB333" s="240"/>
      <c r="BC333" s="240"/>
      <c r="BD333" s="240"/>
      <c r="BE333" s="240"/>
      <c r="BF333" s="240"/>
      <c r="BG333" s="240"/>
      <c r="BH333" s="240"/>
      <c r="BI333" s="240"/>
      <c r="BJ333" s="240"/>
      <c r="BK333" s="240"/>
      <c r="BL333" s="240"/>
      <c r="BM333" s="240"/>
      <c r="BN333" s="461"/>
    </row>
    <row r="334" spans="2:67" outlineLevel="1">
      <c r="B334" s="50" t="str">
        <f t="shared" ref="B334" si="300">$B$205&amp;": Ewe Lambs"</f>
        <v>Late: Ewe Lambs</v>
      </c>
      <c r="C334" s="58">
        <f t="shared" si="263"/>
        <v>0</v>
      </c>
      <c r="D334" s="58">
        <f t="shared" si="264"/>
        <v>0</v>
      </c>
      <c r="E334" s="58">
        <f t="shared" si="265"/>
        <v>0</v>
      </c>
      <c r="F334" s="58">
        <f t="shared" si="266"/>
        <v>0</v>
      </c>
      <c r="G334" s="58">
        <f t="shared" si="267"/>
        <v>0</v>
      </c>
      <c r="H334" s="58">
        <f t="shared" si="268"/>
        <v>0</v>
      </c>
      <c r="I334" s="58">
        <f t="shared" si="269"/>
        <v>0</v>
      </c>
      <c r="J334" s="58">
        <f t="shared" si="270"/>
        <v>0</v>
      </c>
      <c r="K334" s="58">
        <f t="shared" si="271"/>
        <v>0</v>
      </c>
      <c r="L334" s="58">
        <f t="shared" si="272"/>
        <v>0</v>
      </c>
      <c r="M334" s="58">
        <f t="shared" si="273"/>
        <v>0</v>
      </c>
      <c r="N334" s="58">
        <f t="shared" si="274"/>
        <v>0</v>
      </c>
      <c r="O334" s="58">
        <f t="shared" si="275"/>
        <v>0</v>
      </c>
      <c r="P334" s="58">
        <f t="shared" si="276"/>
        <v>0</v>
      </c>
      <c r="Q334" s="58">
        <f t="shared" si="277"/>
        <v>0</v>
      </c>
      <c r="R334" s="437">
        <f t="shared" si="278"/>
        <v>0</v>
      </c>
      <c r="S334" s="448"/>
      <c r="T334" s="243"/>
      <c r="U334" s="243"/>
      <c r="V334" s="243"/>
      <c r="W334" s="243"/>
      <c r="X334" s="243"/>
      <c r="Y334" s="243"/>
      <c r="Z334" s="243"/>
      <c r="AA334" s="243"/>
      <c r="AB334" s="243"/>
      <c r="AC334" s="243"/>
      <c r="AD334" s="243"/>
      <c r="AE334" s="243"/>
      <c r="AF334" s="243"/>
      <c r="AG334" s="243"/>
      <c r="AH334" s="459"/>
      <c r="AI334" s="448"/>
      <c r="AJ334" s="243"/>
      <c r="AK334" s="243"/>
      <c r="AL334" s="243"/>
      <c r="AM334" s="243"/>
      <c r="AN334" s="243"/>
      <c r="AO334" s="243"/>
      <c r="AP334" s="243"/>
      <c r="AQ334" s="243"/>
      <c r="AR334" s="243"/>
      <c r="AS334" s="243"/>
      <c r="AT334" s="243"/>
      <c r="AU334" s="243"/>
      <c r="AV334" s="243"/>
      <c r="AW334" s="243"/>
      <c r="AX334" s="459"/>
      <c r="AY334" s="448"/>
      <c r="AZ334" s="243"/>
      <c r="BA334" s="243"/>
      <c r="BB334" s="243"/>
      <c r="BC334" s="243"/>
      <c r="BD334" s="243"/>
      <c r="BE334" s="243"/>
      <c r="BF334" s="243"/>
      <c r="BG334" s="243"/>
      <c r="BH334" s="243"/>
      <c r="BI334" s="243"/>
      <c r="BJ334" s="243"/>
      <c r="BK334" s="243"/>
      <c r="BL334" s="243"/>
      <c r="BM334" s="243"/>
      <c r="BN334" s="459"/>
      <c r="BO334" s="31" t="s">
        <v>1078</v>
      </c>
    </row>
    <row r="335" spans="2:67" outlineLevel="1">
      <c r="B335" s="51" t="s">
        <v>1114</v>
      </c>
      <c r="C335" s="242">
        <f t="shared" si="263"/>
        <v>0</v>
      </c>
      <c r="D335" s="242">
        <f t="shared" si="264"/>
        <v>0</v>
      </c>
      <c r="E335" s="242">
        <f t="shared" si="265"/>
        <v>0</v>
      </c>
      <c r="F335" s="242">
        <f t="shared" si="266"/>
        <v>0</v>
      </c>
      <c r="G335" s="242">
        <f t="shared" si="267"/>
        <v>0</v>
      </c>
      <c r="H335" s="242">
        <f t="shared" si="268"/>
        <v>0</v>
      </c>
      <c r="I335" s="242">
        <f t="shared" si="269"/>
        <v>0</v>
      </c>
      <c r="J335" s="242">
        <f t="shared" si="270"/>
        <v>0</v>
      </c>
      <c r="K335" s="242">
        <f t="shared" si="271"/>
        <v>0</v>
      </c>
      <c r="L335" s="242">
        <f t="shared" si="272"/>
        <v>0</v>
      </c>
      <c r="M335" s="242">
        <f t="shared" si="273"/>
        <v>0</v>
      </c>
      <c r="N335" s="242">
        <f t="shared" si="274"/>
        <v>0</v>
      </c>
      <c r="O335" s="242">
        <f t="shared" si="275"/>
        <v>0</v>
      </c>
      <c r="P335" s="242">
        <f t="shared" si="276"/>
        <v>0</v>
      </c>
      <c r="Q335" s="242">
        <f t="shared" si="277"/>
        <v>0</v>
      </c>
      <c r="R335" s="438">
        <f t="shared" si="278"/>
        <v>0</v>
      </c>
      <c r="S335" s="449"/>
      <c r="T335" s="241"/>
      <c r="U335" s="241"/>
      <c r="V335" s="241"/>
      <c r="W335" s="241"/>
      <c r="X335" s="241"/>
      <c r="Y335" s="241"/>
      <c r="Z335" s="241"/>
      <c r="AA335" s="241"/>
      <c r="AB335" s="241"/>
      <c r="AC335" s="241"/>
      <c r="AD335" s="241"/>
      <c r="AE335" s="241"/>
      <c r="AF335" s="241"/>
      <c r="AG335" s="241"/>
      <c r="AH335" s="460"/>
      <c r="AI335" s="449"/>
      <c r="AJ335" s="241"/>
      <c r="AK335" s="241"/>
      <c r="AL335" s="241"/>
      <c r="AM335" s="241"/>
      <c r="AN335" s="241"/>
      <c r="AO335" s="241"/>
      <c r="AP335" s="241"/>
      <c r="AQ335" s="241"/>
      <c r="AR335" s="241"/>
      <c r="AS335" s="241"/>
      <c r="AT335" s="241"/>
      <c r="AU335" s="241"/>
      <c r="AV335" s="241"/>
      <c r="AW335" s="241"/>
      <c r="AX335" s="460"/>
      <c r="AY335" s="449"/>
      <c r="AZ335" s="241"/>
      <c r="BA335" s="241"/>
      <c r="BB335" s="241"/>
      <c r="BC335" s="241"/>
      <c r="BD335" s="241"/>
      <c r="BE335" s="241"/>
      <c r="BF335" s="241"/>
      <c r="BG335" s="241"/>
      <c r="BH335" s="241"/>
      <c r="BI335" s="241"/>
      <c r="BJ335" s="241"/>
      <c r="BK335" s="241"/>
      <c r="BL335" s="241"/>
      <c r="BM335" s="241"/>
      <c r="BN335" s="460"/>
    </row>
    <row r="336" spans="2:67" outlineLevel="1">
      <c r="B336" s="52" t="s">
        <v>1115</v>
      </c>
      <c r="C336" s="59">
        <f t="shared" si="263"/>
        <v>0</v>
      </c>
      <c r="D336" s="59">
        <f t="shared" si="264"/>
        <v>0</v>
      </c>
      <c r="E336" s="59">
        <f t="shared" si="265"/>
        <v>0</v>
      </c>
      <c r="F336" s="59">
        <f t="shared" si="266"/>
        <v>0</v>
      </c>
      <c r="G336" s="59">
        <f t="shared" si="267"/>
        <v>0</v>
      </c>
      <c r="H336" s="59">
        <f t="shared" si="268"/>
        <v>0</v>
      </c>
      <c r="I336" s="59">
        <f t="shared" si="269"/>
        <v>0</v>
      </c>
      <c r="J336" s="59">
        <f t="shared" si="270"/>
        <v>0</v>
      </c>
      <c r="K336" s="59">
        <f t="shared" si="271"/>
        <v>0</v>
      </c>
      <c r="L336" s="59">
        <f t="shared" si="272"/>
        <v>0</v>
      </c>
      <c r="M336" s="59">
        <f t="shared" si="273"/>
        <v>0</v>
      </c>
      <c r="N336" s="59">
        <f t="shared" si="274"/>
        <v>0</v>
      </c>
      <c r="O336" s="59">
        <f t="shared" si="275"/>
        <v>0</v>
      </c>
      <c r="P336" s="59">
        <f t="shared" si="276"/>
        <v>0</v>
      </c>
      <c r="Q336" s="59">
        <f t="shared" si="277"/>
        <v>0</v>
      </c>
      <c r="R336" s="439">
        <f t="shared" si="278"/>
        <v>0</v>
      </c>
      <c r="S336" s="450"/>
      <c r="T336" s="240"/>
      <c r="U336" s="240"/>
      <c r="V336" s="240"/>
      <c r="W336" s="240"/>
      <c r="X336" s="240"/>
      <c r="Y336" s="240"/>
      <c r="Z336" s="240"/>
      <c r="AA336" s="240"/>
      <c r="AB336" s="240"/>
      <c r="AC336" s="240"/>
      <c r="AD336" s="240"/>
      <c r="AE336" s="240"/>
      <c r="AF336" s="240"/>
      <c r="AG336" s="240"/>
      <c r="AH336" s="461"/>
      <c r="AI336" s="450"/>
      <c r="AJ336" s="240"/>
      <c r="AK336" s="240"/>
      <c r="AL336" s="240"/>
      <c r="AM336" s="240"/>
      <c r="AN336" s="240"/>
      <c r="AO336" s="240"/>
      <c r="AP336" s="240"/>
      <c r="AQ336" s="240"/>
      <c r="AR336" s="240"/>
      <c r="AS336" s="240"/>
      <c r="AT336" s="240"/>
      <c r="AU336" s="240"/>
      <c r="AV336" s="240"/>
      <c r="AW336" s="240"/>
      <c r="AX336" s="461"/>
      <c r="AY336" s="450"/>
      <c r="AZ336" s="240"/>
      <c r="BA336" s="240"/>
      <c r="BB336" s="240"/>
      <c r="BC336" s="240"/>
      <c r="BD336" s="240"/>
      <c r="BE336" s="240"/>
      <c r="BF336" s="240"/>
      <c r="BG336" s="240"/>
      <c r="BH336" s="240"/>
      <c r="BI336" s="240"/>
      <c r="BJ336" s="240"/>
      <c r="BK336" s="240"/>
      <c r="BL336" s="240"/>
      <c r="BM336" s="240"/>
      <c r="BN336" s="461"/>
    </row>
    <row r="337" spans="2:67" outlineLevel="1">
      <c r="B337" s="50" t="str">
        <f>$B$206&amp;": Ewe Lambs"</f>
        <v>V. Late: Ewe Lambs</v>
      </c>
      <c r="C337" s="58">
        <f t="shared" ref="C337:C339" si="301">CHOOSE(d.Region,S337,AI337,AY337)</f>
        <v>0</v>
      </c>
      <c r="D337" s="58">
        <f t="shared" ref="D337:D339" si="302">CHOOSE(d.Region,T337,AJ337,AZ337)</f>
        <v>0</v>
      </c>
      <c r="E337" s="58">
        <f t="shared" ref="E337:E339" si="303">CHOOSE(d.Region,U337,AK337,BA337)</f>
        <v>0</v>
      </c>
      <c r="F337" s="58">
        <f t="shared" ref="F337:F339" si="304">CHOOSE(d.Region,V337,AL337,BB337)</f>
        <v>0</v>
      </c>
      <c r="G337" s="58">
        <f t="shared" ref="G337:G339" si="305">CHOOSE(d.Region,W337,AM337,BC337)</f>
        <v>0</v>
      </c>
      <c r="H337" s="58">
        <f t="shared" ref="H337:H339" si="306">CHOOSE(d.Region,X337,AN337,BD337)</f>
        <v>0</v>
      </c>
      <c r="I337" s="58">
        <f t="shared" ref="I337:I339" si="307">CHOOSE(d.Region,Y337,AO337,BE337)</f>
        <v>0</v>
      </c>
      <c r="J337" s="58">
        <f t="shared" ref="J337:J339" si="308">CHOOSE(d.Region,Z337,AP337,BF337)</f>
        <v>0</v>
      </c>
      <c r="K337" s="58">
        <f t="shared" ref="K337:K339" si="309">CHOOSE(d.Region,AA337,AQ337,BG337)</f>
        <v>0</v>
      </c>
      <c r="L337" s="58">
        <f t="shared" ref="L337:L339" si="310">CHOOSE(d.Region,AB337,AR337,BH337)</f>
        <v>0</v>
      </c>
      <c r="M337" s="58">
        <f t="shared" ref="M337:M339" si="311">CHOOSE(d.Region,AC337,AS337,BI337)</f>
        <v>0</v>
      </c>
      <c r="N337" s="58">
        <f t="shared" ref="N337:N339" si="312">CHOOSE(d.Region,AD337,AT337,BJ337)</f>
        <v>0</v>
      </c>
      <c r="O337" s="58">
        <f t="shared" ref="O337:O339" si="313">CHOOSE(d.Region,AE337,AU337,BK337)</f>
        <v>0</v>
      </c>
      <c r="P337" s="58">
        <f t="shared" ref="P337:P339" si="314">CHOOSE(d.Region,AF337,AV337,BL337)</f>
        <v>0</v>
      </c>
      <c r="Q337" s="58">
        <f t="shared" ref="Q337:Q339" si="315">CHOOSE(d.Region,AG337,AW337,BM337)</f>
        <v>0</v>
      </c>
      <c r="R337" s="437">
        <f t="shared" ref="R337:R339" si="316">CHOOSE(d.Region,AH337,AX337,BN337)</f>
        <v>0</v>
      </c>
      <c r="S337" s="448"/>
      <c r="T337" s="243"/>
      <c r="U337" s="243"/>
      <c r="V337" s="243"/>
      <c r="W337" s="243"/>
      <c r="X337" s="243"/>
      <c r="Y337" s="243"/>
      <c r="Z337" s="243"/>
      <c r="AA337" s="243"/>
      <c r="AB337" s="243"/>
      <c r="AC337" s="243"/>
      <c r="AD337" s="243"/>
      <c r="AE337" s="243"/>
      <c r="AF337" s="243"/>
      <c r="AG337" s="243"/>
      <c r="AH337" s="459"/>
      <c r="AI337" s="448"/>
      <c r="AJ337" s="243"/>
      <c r="AK337" s="243"/>
      <c r="AL337" s="243"/>
      <c r="AM337" s="243"/>
      <c r="AN337" s="243"/>
      <c r="AO337" s="243"/>
      <c r="AP337" s="243"/>
      <c r="AQ337" s="243"/>
      <c r="AR337" s="243"/>
      <c r="AS337" s="243"/>
      <c r="AT337" s="243"/>
      <c r="AU337" s="243"/>
      <c r="AV337" s="243"/>
      <c r="AW337" s="243"/>
      <c r="AX337" s="459"/>
      <c r="AY337" s="448"/>
      <c r="AZ337" s="243"/>
      <c r="BA337" s="243"/>
      <c r="BB337" s="243"/>
      <c r="BC337" s="243"/>
      <c r="BD337" s="243"/>
      <c r="BE337" s="243"/>
      <c r="BF337" s="243"/>
      <c r="BG337" s="243"/>
      <c r="BH337" s="243"/>
      <c r="BI337" s="243"/>
      <c r="BJ337" s="243"/>
      <c r="BK337" s="243"/>
      <c r="BL337" s="243"/>
      <c r="BM337" s="243"/>
      <c r="BN337" s="459"/>
      <c r="BO337" s="31" t="s">
        <v>1078</v>
      </c>
    </row>
    <row r="338" spans="2:67" outlineLevel="1">
      <c r="B338" s="51" t="s">
        <v>1114</v>
      </c>
      <c r="C338" s="242">
        <f t="shared" si="301"/>
        <v>0</v>
      </c>
      <c r="D338" s="242">
        <f t="shared" si="302"/>
        <v>0</v>
      </c>
      <c r="E338" s="242">
        <f t="shared" si="303"/>
        <v>0</v>
      </c>
      <c r="F338" s="242">
        <f t="shared" si="304"/>
        <v>0</v>
      </c>
      <c r="G338" s="242">
        <f t="shared" si="305"/>
        <v>0</v>
      </c>
      <c r="H338" s="242">
        <f t="shared" si="306"/>
        <v>0</v>
      </c>
      <c r="I338" s="242">
        <f t="shared" si="307"/>
        <v>0</v>
      </c>
      <c r="J338" s="242">
        <f t="shared" si="308"/>
        <v>0</v>
      </c>
      <c r="K338" s="242">
        <f t="shared" si="309"/>
        <v>0</v>
      </c>
      <c r="L338" s="242">
        <f t="shared" si="310"/>
        <v>0</v>
      </c>
      <c r="M338" s="242">
        <f t="shared" si="311"/>
        <v>0</v>
      </c>
      <c r="N338" s="242">
        <f t="shared" si="312"/>
        <v>0</v>
      </c>
      <c r="O338" s="242">
        <f t="shared" si="313"/>
        <v>0</v>
      </c>
      <c r="P338" s="242">
        <f t="shared" si="314"/>
        <v>0</v>
      </c>
      <c r="Q338" s="242">
        <f t="shared" si="315"/>
        <v>0</v>
      </c>
      <c r="R338" s="438">
        <f t="shared" si="316"/>
        <v>0</v>
      </c>
      <c r="S338" s="449"/>
      <c r="T338" s="241"/>
      <c r="U338" s="241"/>
      <c r="V338" s="241"/>
      <c r="W338" s="241"/>
      <c r="X338" s="241"/>
      <c r="Y338" s="241"/>
      <c r="Z338" s="241"/>
      <c r="AA338" s="241"/>
      <c r="AB338" s="241"/>
      <c r="AC338" s="241"/>
      <c r="AD338" s="241"/>
      <c r="AE338" s="241"/>
      <c r="AF338" s="241"/>
      <c r="AG338" s="241"/>
      <c r="AH338" s="460"/>
      <c r="AI338" s="449"/>
      <c r="AJ338" s="241"/>
      <c r="AK338" s="241"/>
      <c r="AL338" s="241"/>
      <c r="AM338" s="241"/>
      <c r="AN338" s="241"/>
      <c r="AO338" s="241"/>
      <c r="AP338" s="241"/>
      <c r="AQ338" s="241"/>
      <c r="AR338" s="241"/>
      <c r="AS338" s="241"/>
      <c r="AT338" s="241"/>
      <c r="AU338" s="241"/>
      <c r="AV338" s="241"/>
      <c r="AW338" s="241"/>
      <c r="AX338" s="460"/>
      <c r="AY338" s="449"/>
      <c r="AZ338" s="241"/>
      <c r="BA338" s="241"/>
      <c r="BB338" s="241"/>
      <c r="BC338" s="241"/>
      <c r="BD338" s="241"/>
      <c r="BE338" s="241"/>
      <c r="BF338" s="241"/>
      <c r="BG338" s="241"/>
      <c r="BH338" s="241"/>
      <c r="BI338" s="241"/>
      <c r="BJ338" s="241"/>
      <c r="BK338" s="241"/>
      <c r="BL338" s="241"/>
      <c r="BM338" s="241"/>
      <c r="BN338" s="460"/>
    </row>
    <row r="339" spans="2:67" outlineLevel="1">
      <c r="B339" s="52" t="s">
        <v>1115</v>
      </c>
      <c r="C339" s="59">
        <f t="shared" si="301"/>
        <v>0</v>
      </c>
      <c r="D339" s="59">
        <f t="shared" si="302"/>
        <v>0</v>
      </c>
      <c r="E339" s="59">
        <f t="shared" si="303"/>
        <v>0</v>
      </c>
      <c r="F339" s="59">
        <f t="shared" si="304"/>
        <v>0</v>
      </c>
      <c r="G339" s="59">
        <f t="shared" si="305"/>
        <v>0</v>
      </c>
      <c r="H339" s="59">
        <f t="shared" si="306"/>
        <v>0</v>
      </c>
      <c r="I339" s="59">
        <f t="shared" si="307"/>
        <v>0</v>
      </c>
      <c r="J339" s="59">
        <f t="shared" si="308"/>
        <v>0</v>
      </c>
      <c r="K339" s="59">
        <f t="shared" si="309"/>
        <v>0</v>
      </c>
      <c r="L339" s="59">
        <f t="shared" si="310"/>
        <v>0</v>
      </c>
      <c r="M339" s="59">
        <f t="shared" si="311"/>
        <v>0</v>
      </c>
      <c r="N339" s="59">
        <f t="shared" si="312"/>
        <v>0</v>
      </c>
      <c r="O339" s="59">
        <f t="shared" si="313"/>
        <v>0</v>
      </c>
      <c r="P339" s="59">
        <f t="shared" si="314"/>
        <v>0</v>
      </c>
      <c r="Q339" s="59">
        <f t="shared" si="315"/>
        <v>0</v>
      </c>
      <c r="R339" s="439">
        <f t="shared" si="316"/>
        <v>0</v>
      </c>
      <c r="S339" s="450"/>
      <c r="T339" s="240"/>
      <c r="U339" s="240"/>
      <c r="V339" s="240"/>
      <c r="W339" s="240"/>
      <c r="X339" s="240"/>
      <c r="Y339" s="240"/>
      <c r="Z339" s="240"/>
      <c r="AA339" s="240"/>
      <c r="AB339" s="240"/>
      <c r="AC339" s="240"/>
      <c r="AD339" s="240"/>
      <c r="AE339" s="240"/>
      <c r="AF339" s="240"/>
      <c r="AG339" s="240"/>
      <c r="AH339" s="461"/>
      <c r="AI339" s="450"/>
      <c r="AJ339" s="240"/>
      <c r="AK339" s="240"/>
      <c r="AL339" s="240"/>
      <c r="AM339" s="240"/>
      <c r="AN339" s="240"/>
      <c r="AO339" s="240"/>
      <c r="AP339" s="240"/>
      <c r="AQ339" s="240"/>
      <c r="AR339" s="240"/>
      <c r="AS339" s="240"/>
      <c r="AT339" s="240"/>
      <c r="AU339" s="240"/>
      <c r="AV339" s="240"/>
      <c r="AW339" s="240"/>
      <c r="AX339" s="461"/>
      <c r="AY339" s="450"/>
      <c r="AZ339" s="240"/>
      <c r="BA339" s="240"/>
      <c r="BB339" s="240"/>
      <c r="BC339" s="240"/>
      <c r="BD339" s="240"/>
      <c r="BE339" s="240"/>
      <c r="BF339" s="240"/>
      <c r="BG339" s="240"/>
      <c r="BH339" s="240"/>
      <c r="BI339" s="240"/>
      <c r="BJ339" s="240"/>
      <c r="BK339" s="240"/>
      <c r="BL339" s="240"/>
      <c r="BM339" s="240"/>
      <c r="BN339" s="461"/>
    </row>
    <row r="340" spans="2:67" outlineLevel="1">
      <c r="B340" s="50" t="str">
        <f t="shared" ref="B340" si="317">$B$207&amp;": Ewe Lambs"</f>
        <v>7mo with 0% mated: Ewe Lambs</v>
      </c>
      <c r="C340" s="58">
        <f t="shared" si="263"/>
        <v>0</v>
      </c>
      <c r="D340" s="58">
        <f t="shared" si="264"/>
        <v>0</v>
      </c>
      <c r="E340" s="58">
        <f t="shared" si="265"/>
        <v>0</v>
      </c>
      <c r="F340" s="58">
        <f t="shared" si="266"/>
        <v>0</v>
      </c>
      <c r="G340" s="58">
        <f t="shared" si="267"/>
        <v>0</v>
      </c>
      <c r="H340" s="58">
        <f t="shared" si="268"/>
        <v>0</v>
      </c>
      <c r="I340" s="58">
        <f t="shared" si="269"/>
        <v>0</v>
      </c>
      <c r="J340" s="58">
        <f t="shared" si="270"/>
        <v>0</v>
      </c>
      <c r="K340" s="58">
        <f t="shared" si="271"/>
        <v>0</v>
      </c>
      <c r="L340" s="58">
        <f t="shared" si="272"/>
        <v>0</v>
      </c>
      <c r="M340" s="58">
        <f t="shared" si="273"/>
        <v>0</v>
      </c>
      <c r="N340" s="58">
        <f t="shared" si="274"/>
        <v>0</v>
      </c>
      <c r="O340" s="58">
        <f t="shared" si="275"/>
        <v>0</v>
      </c>
      <c r="P340" s="58">
        <f t="shared" si="276"/>
        <v>0</v>
      </c>
      <c r="Q340" s="58">
        <f t="shared" si="277"/>
        <v>0</v>
      </c>
      <c r="R340" s="437">
        <f t="shared" si="278"/>
        <v>0</v>
      </c>
      <c r="S340" s="448"/>
      <c r="T340" s="243"/>
      <c r="U340" s="243"/>
      <c r="V340" s="243"/>
      <c r="W340" s="243"/>
      <c r="X340" s="243"/>
      <c r="Y340" s="243"/>
      <c r="Z340" s="243"/>
      <c r="AA340" s="243"/>
      <c r="AB340" s="243"/>
      <c r="AC340" s="243"/>
      <c r="AD340" s="243"/>
      <c r="AE340" s="243"/>
      <c r="AF340" s="243"/>
      <c r="AG340" s="243"/>
      <c r="AH340" s="459"/>
      <c r="AI340" s="448"/>
      <c r="AJ340" s="243"/>
      <c r="AK340" s="243"/>
      <c r="AL340" s="243"/>
      <c r="AM340" s="243"/>
      <c r="AN340" s="243"/>
      <c r="AO340" s="243"/>
      <c r="AP340" s="243"/>
      <c r="AQ340" s="243"/>
      <c r="AR340" s="243"/>
      <c r="AS340" s="243"/>
      <c r="AT340" s="243"/>
      <c r="AU340" s="243"/>
      <c r="AV340" s="243"/>
      <c r="AW340" s="243"/>
      <c r="AX340" s="459"/>
      <c r="AY340" s="448"/>
      <c r="AZ340" s="243"/>
      <c r="BA340" s="243"/>
      <c r="BB340" s="243"/>
      <c r="BC340" s="243"/>
      <c r="BD340" s="243"/>
      <c r="BE340" s="243"/>
      <c r="BF340" s="243"/>
      <c r="BG340" s="243"/>
      <c r="BH340" s="243"/>
      <c r="BI340" s="243"/>
      <c r="BJ340" s="243"/>
      <c r="BK340" s="243"/>
      <c r="BL340" s="243"/>
      <c r="BM340" s="243"/>
      <c r="BN340" s="459"/>
      <c r="BO340" s="31" t="s">
        <v>1078</v>
      </c>
    </row>
    <row r="341" spans="2:67" outlineLevel="1">
      <c r="B341" s="51" t="s">
        <v>1114</v>
      </c>
      <c r="C341" s="242">
        <f t="shared" si="263"/>
        <v>0</v>
      </c>
      <c r="D341" s="242">
        <f t="shared" si="264"/>
        <v>0</v>
      </c>
      <c r="E341" s="242">
        <f t="shared" si="265"/>
        <v>0</v>
      </c>
      <c r="F341" s="242">
        <f t="shared" si="266"/>
        <v>0</v>
      </c>
      <c r="G341" s="242">
        <f t="shared" si="267"/>
        <v>0</v>
      </c>
      <c r="H341" s="242">
        <f t="shared" si="268"/>
        <v>0</v>
      </c>
      <c r="I341" s="242">
        <f t="shared" si="269"/>
        <v>0</v>
      </c>
      <c r="J341" s="242">
        <f t="shared" si="270"/>
        <v>0</v>
      </c>
      <c r="K341" s="242">
        <f t="shared" si="271"/>
        <v>0</v>
      </c>
      <c r="L341" s="242">
        <f t="shared" si="272"/>
        <v>0</v>
      </c>
      <c r="M341" s="242">
        <f t="shared" si="273"/>
        <v>0</v>
      </c>
      <c r="N341" s="242">
        <f t="shared" si="274"/>
        <v>0</v>
      </c>
      <c r="O341" s="242">
        <f t="shared" si="275"/>
        <v>0</v>
      </c>
      <c r="P341" s="242">
        <f t="shared" si="276"/>
        <v>0</v>
      </c>
      <c r="Q341" s="242">
        <f t="shared" si="277"/>
        <v>0</v>
      </c>
      <c r="R341" s="438">
        <f t="shared" si="278"/>
        <v>0</v>
      </c>
      <c r="S341" s="449"/>
      <c r="T341" s="241"/>
      <c r="U341" s="241"/>
      <c r="V341" s="241"/>
      <c r="W341" s="241"/>
      <c r="X341" s="241"/>
      <c r="Y341" s="241"/>
      <c r="Z341" s="241"/>
      <c r="AA341" s="241"/>
      <c r="AB341" s="241"/>
      <c r="AC341" s="241"/>
      <c r="AD341" s="241"/>
      <c r="AE341" s="241"/>
      <c r="AF341" s="241"/>
      <c r="AG341" s="241"/>
      <c r="AH341" s="460"/>
      <c r="AI341" s="449"/>
      <c r="AJ341" s="241"/>
      <c r="AK341" s="241"/>
      <c r="AL341" s="241"/>
      <c r="AM341" s="241"/>
      <c r="AN341" s="241"/>
      <c r="AO341" s="241"/>
      <c r="AP341" s="241"/>
      <c r="AQ341" s="241"/>
      <c r="AR341" s="241"/>
      <c r="AS341" s="241"/>
      <c r="AT341" s="241"/>
      <c r="AU341" s="241"/>
      <c r="AV341" s="241"/>
      <c r="AW341" s="241"/>
      <c r="AX341" s="460"/>
      <c r="AY341" s="449"/>
      <c r="AZ341" s="241"/>
      <c r="BA341" s="241"/>
      <c r="BB341" s="241"/>
      <c r="BC341" s="241"/>
      <c r="BD341" s="241"/>
      <c r="BE341" s="241"/>
      <c r="BF341" s="241"/>
      <c r="BG341" s="241"/>
      <c r="BH341" s="241"/>
      <c r="BI341" s="241"/>
      <c r="BJ341" s="241"/>
      <c r="BK341" s="241"/>
      <c r="BL341" s="241"/>
      <c r="BM341" s="241"/>
      <c r="BN341" s="460"/>
    </row>
    <row r="342" spans="2:67" outlineLevel="1">
      <c r="B342" s="52" t="s">
        <v>1115</v>
      </c>
      <c r="C342" s="59">
        <f t="shared" si="263"/>
        <v>0</v>
      </c>
      <c r="D342" s="59">
        <f t="shared" si="264"/>
        <v>0</v>
      </c>
      <c r="E342" s="59">
        <f t="shared" si="265"/>
        <v>0</v>
      </c>
      <c r="F342" s="59">
        <f t="shared" si="266"/>
        <v>0</v>
      </c>
      <c r="G342" s="59">
        <f t="shared" si="267"/>
        <v>0</v>
      </c>
      <c r="H342" s="59">
        <f t="shared" si="268"/>
        <v>0</v>
      </c>
      <c r="I342" s="59">
        <f t="shared" si="269"/>
        <v>0</v>
      </c>
      <c r="J342" s="59">
        <f t="shared" si="270"/>
        <v>0</v>
      </c>
      <c r="K342" s="59">
        <f t="shared" si="271"/>
        <v>0</v>
      </c>
      <c r="L342" s="59">
        <f t="shared" si="272"/>
        <v>0</v>
      </c>
      <c r="M342" s="59">
        <f t="shared" si="273"/>
        <v>0</v>
      </c>
      <c r="N342" s="59">
        <f t="shared" si="274"/>
        <v>0</v>
      </c>
      <c r="O342" s="59">
        <f t="shared" si="275"/>
        <v>0</v>
      </c>
      <c r="P342" s="59">
        <f t="shared" si="276"/>
        <v>0</v>
      </c>
      <c r="Q342" s="59">
        <f t="shared" si="277"/>
        <v>0</v>
      </c>
      <c r="R342" s="439">
        <f t="shared" si="278"/>
        <v>0</v>
      </c>
      <c r="S342" s="450"/>
      <c r="T342" s="240"/>
      <c r="U342" s="240"/>
      <c r="V342" s="240"/>
      <c r="W342" s="240"/>
      <c r="X342" s="240"/>
      <c r="Y342" s="240"/>
      <c r="Z342" s="240"/>
      <c r="AA342" s="240"/>
      <c r="AB342" s="240"/>
      <c r="AC342" s="240"/>
      <c r="AD342" s="240"/>
      <c r="AE342" s="240"/>
      <c r="AF342" s="240"/>
      <c r="AG342" s="240"/>
      <c r="AH342" s="461"/>
      <c r="AI342" s="450"/>
      <c r="AJ342" s="240"/>
      <c r="AK342" s="240"/>
      <c r="AL342" s="240"/>
      <c r="AM342" s="240"/>
      <c r="AN342" s="240"/>
      <c r="AO342" s="240"/>
      <c r="AP342" s="240"/>
      <c r="AQ342" s="240"/>
      <c r="AR342" s="240"/>
      <c r="AS342" s="240"/>
      <c r="AT342" s="240"/>
      <c r="AU342" s="240"/>
      <c r="AV342" s="240"/>
      <c r="AW342" s="240"/>
      <c r="AX342" s="461"/>
      <c r="AY342" s="450"/>
      <c r="AZ342" s="240"/>
      <c r="BA342" s="240"/>
      <c r="BB342" s="240"/>
      <c r="BC342" s="240"/>
      <c r="BD342" s="240"/>
      <c r="BE342" s="240"/>
      <c r="BF342" s="240"/>
      <c r="BG342" s="240"/>
      <c r="BH342" s="240"/>
      <c r="BI342" s="240"/>
      <c r="BJ342" s="240"/>
      <c r="BK342" s="240"/>
      <c r="BL342" s="240"/>
      <c r="BM342" s="240"/>
      <c r="BN342" s="461"/>
    </row>
    <row r="343" spans="2:67" ht="24.75" outlineLevel="2">
      <c r="B343" s="50" t="str">
        <f>"Grazing Intensity 3
"&amp;$B$202&amp;": Ewe Lambs"</f>
        <v>Grazing Intensity 3
Standard (7mo): Ewe Lambs</v>
      </c>
      <c r="C343" s="58">
        <f t="shared" si="263"/>
        <v>0</v>
      </c>
      <c r="D343" s="58">
        <f t="shared" si="264"/>
        <v>0</v>
      </c>
      <c r="E343" s="58">
        <f t="shared" si="265"/>
        <v>0</v>
      </c>
      <c r="F343" s="58">
        <f t="shared" si="266"/>
        <v>0</v>
      </c>
      <c r="G343" s="58">
        <f t="shared" si="267"/>
        <v>0</v>
      </c>
      <c r="H343" s="58">
        <f t="shared" si="268"/>
        <v>0</v>
      </c>
      <c r="I343" s="58">
        <f t="shared" si="269"/>
        <v>0</v>
      </c>
      <c r="J343" s="58">
        <f t="shared" si="270"/>
        <v>0</v>
      </c>
      <c r="K343" s="58">
        <f t="shared" si="271"/>
        <v>0</v>
      </c>
      <c r="L343" s="58">
        <f t="shared" si="272"/>
        <v>0</v>
      </c>
      <c r="M343" s="58">
        <f t="shared" si="273"/>
        <v>0</v>
      </c>
      <c r="N343" s="58">
        <f t="shared" si="274"/>
        <v>0</v>
      </c>
      <c r="O343" s="58">
        <f t="shared" si="275"/>
        <v>0</v>
      </c>
      <c r="P343" s="58">
        <f t="shared" si="276"/>
        <v>0</v>
      </c>
      <c r="Q343" s="58">
        <f t="shared" si="277"/>
        <v>0</v>
      </c>
      <c r="R343" s="437">
        <f t="shared" si="278"/>
        <v>0</v>
      </c>
      <c r="S343" s="448"/>
      <c r="T343" s="243"/>
      <c r="U343" s="243"/>
      <c r="V343" s="243"/>
      <c r="W343" s="243"/>
      <c r="X343" s="243"/>
      <c r="Y343" s="243"/>
      <c r="Z343" s="243"/>
      <c r="AA343" s="243"/>
      <c r="AB343" s="243"/>
      <c r="AC343" s="243"/>
      <c r="AD343" s="243"/>
      <c r="AE343" s="243"/>
      <c r="AF343" s="243"/>
      <c r="AG343" s="243"/>
      <c r="AH343" s="459"/>
      <c r="AI343" s="448"/>
      <c r="AJ343" s="243"/>
      <c r="AK343" s="243"/>
      <c r="AL343" s="243"/>
      <c r="AM343" s="243"/>
      <c r="AN343" s="243"/>
      <c r="AO343" s="243"/>
      <c r="AP343" s="243"/>
      <c r="AQ343" s="243"/>
      <c r="AR343" s="243"/>
      <c r="AS343" s="243"/>
      <c r="AT343" s="243"/>
      <c r="AU343" s="243"/>
      <c r="AV343" s="243"/>
      <c r="AW343" s="243"/>
      <c r="AX343" s="459"/>
      <c r="AY343" s="448"/>
      <c r="AZ343" s="243"/>
      <c r="BA343" s="243"/>
      <c r="BB343" s="243"/>
      <c r="BC343" s="243"/>
      <c r="BD343" s="243"/>
      <c r="BE343" s="243"/>
      <c r="BF343" s="243"/>
      <c r="BG343" s="243"/>
      <c r="BH343" s="243"/>
      <c r="BI343" s="243"/>
      <c r="BJ343" s="243"/>
      <c r="BK343" s="243"/>
      <c r="BL343" s="243"/>
      <c r="BM343" s="243"/>
      <c r="BN343" s="459"/>
      <c r="BO343" s="31" t="s">
        <v>1078</v>
      </c>
    </row>
    <row r="344" spans="2:67" outlineLevel="2">
      <c r="B344" s="51" t="s">
        <v>1114</v>
      </c>
      <c r="C344" s="242">
        <f t="shared" si="263"/>
        <v>0</v>
      </c>
      <c r="D344" s="242">
        <f t="shared" si="264"/>
        <v>0</v>
      </c>
      <c r="E344" s="242">
        <f t="shared" si="265"/>
        <v>0</v>
      </c>
      <c r="F344" s="242">
        <f t="shared" si="266"/>
        <v>0</v>
      </c>
      <c r="G344" s="242">
        <f t="shared" si="267"/>
        <v>0</v>
      </c>
      <c r="H344" s="242">
        <f t="shared" si="268"/>
        <v>0</v>
      </c>
      <c r="I344" s="242">
        <f t="shared" si="269"/>
        <v>0</v>
      </c>
      <c r="J344" s="242">
        <f t="shared" si="270"/>
        <v>0</v>
      </c>
      <c r="K344" s="242">
        <f t="shared" si="271"/>
        <v>0</v>
      </c>
      <c r="L344" s="242">
        <f t="shared" si="272"/>
        <v>0</v>
      </c>
      <c r="M344" s="242">
        <f t="shared" si="273"/>
        <v>0</v>
      </c>
      <c r="N344" s="242">
        <f t="shared" si="274"/>
        <v>0</v>
      </c>
      <c r="O344" s="242">
        <f t="shared" si="275"/>
        <v>0</v>
      </c>
      <c r="P344" s="242">
        <f t="shared" si="276"/>
        <v>0</v>
      </c>
      <c r="Q344" s="242">
        <f t="shared" si="277"/>
        <v>0</v>
      </c>
      <c r="R344" s="438">
        <f t="shared" si="278"/>
        <v>0</v>
      </c>
      <c r="S344" s="449"/>
      <c r="T344" s="241"/>
      <c r="U344" s="241"/>
      <c r="V344" s="241"/>
      <c r="W344" s="241"/>
      <c r="X344" s="241"/>
      <c r="Y344" s="241"/>
      <c r="Z344" s="241"/>
      <c r="AA344" s="241"/>
      <c r="AB344" s="241"/>
      <c r="AC344" s="241"/>
      <c r="AD344" s="241"/>
      <c r="AE344" s="241"/>
      <c r="AF344" s="241"/>
      <c r="AG344" s="241"/>
      <c r="AH344" s="460"/>
      <c r="AI344" s="449"/>
      <c r="AJ344" s="241"/>
      <c r="AK344" s="241"/>
      <c r="AL344" s="241"/>
      <c r="AM344" s="241"/>
      <c r="AN344" s="241"/>
      <c r="AO344" s="241"/>
      <c r="AP344" s="241"/>
      <c r="AQ344" s="241"/>
      <c r="AR344" s="241"/>
      <c r="AS344" s="241"/>
      <c r="AT344" s="241"/>
      <c r="AU344" s="241"/>
      <c r="AV344" s="241"/>
      <c r="AW344" s="241"/>
      <c r="AX344" s="460"/>
      <c r="AY344" s="449"/>
      <c r="AZ344" s="241"/>
      <c r="BA344" s="241"/>
      <c r="BB344" s="241"/>
      <c r="BC344" s="241"/>
      <c r="BD344" s="241"/>
      <c r="BE344" s="241"/>
      <c r="BF344" s="241"/>
      <c r="BG344" s="241"/>
      <c r="BH344" s="241"/>
      <c r="BI344" s="241"/>
      <c r="BJ344" s="241"/>
      <c r="BK344" s="241"/>
      <c r="BL344" s="241"/>
      <c r="BM344" s="241"/>
      <c r="BN344" s="460"/>
    </row>
    <row r="345" spans="2:67" outlineLevel="2">
      <c r="B345" s="52" t="s">
        <v>1115</v>
      </c>
      <c r="C345" s="59">
        <f t="shared" si="263"/>
        <v>0</v>
      </c>
      <c r="D345" s="59">
        <f t="shared" si="264"/>
        <v>0</v>
      </c>
      <c r="E345" s="59">
        <f t="shared" si="265"/>
        <v>0</v>
      </c>
      <c r="F345" s="59">
        <f t="shared" si="266"/>
        <v>0</v>
      </c>
      <c r="G345" s="59">
        <f t="shared" si="267"/>
        <v>0</v>
      </c>
      <c r="H345" s="59">
        <f t="shared" si="268"/>
        <v>0</v>
      </c>
      <c r="I345" s="59">
        <f t="shared" si="269"/>
        <v>0</v>
      </c>
      <c r="J345" s="59">
        <f t="shared" si="270"/>
        <v>0</v>
      </c>
      <c r="K345" s="59">
        <f t="shared" si="271"/>
        <v>0</v>
      </c>
      <c r="L345" s="59">
        <f t="shared" si="272"/>
        <v>0</v>
      </c>
      <c r="M345" s="59">
        <f t="shared" si="273"/>
        <v>0</v>
      </c>
      <c r="N345" s="59">
        <f t="shared" si="274"/>
        <v>0</v>
      </c>
      <c r="O345" s="59">
        <f t="shared" si="275"/>
        <v>0</v>
      </c>
      <c r="P345" s="59">
        <f t="shared" si="276"/>
        <v>0</v>
      </c>
      <c r="Q345" s="59">
        <f t="shared" si="277"/>
        <v>0</v>
      </c>
      <c r="R345" s="439">
        <f t="shared" si="278"/>
        <v>0</v>
      </c>
      <c r="S345" s="450"/>
      <c r="T345" s="240"/>
      <c r="U345" s="240"/>
      <c r="V345" s="240"/>
      <c r="W345" s="240"/>
      <c r="X345" s="240"/>
      <c r="Y345" s="240"/>
      <c r="Z345" s="240"/>
      <c r="AA345" s="240"/>
      <c r="AB345" s="240"/>
      <c r="AC345" s="240"/>
      <c r="AD345" s="240"/>
      <c r="AE345" s="240"/>
      <c r="AF345" s="240"/>
      <c r="AG345" s="240"/>
      <c r="AH345" s="461"/>
      <c r="AI345" s="450"/>
      <c r="AJ345" s="240"/>
      <c r="AK345" s="240"/>
      <c r="AL345" s="240"/>
      <c r="AM345" s="240"/>
      <c r="AN345" s="240"/>
      <c r="AO345" s="240"/>
      <c r="AP345" s="240"/>
      <c r="AQ345" s="240"/>
      <c r="AR345" s="240"/>
      <c r="AS345" s="240"/>
      <c r="AT345" s="240"/>
      <c r="AU345" s="240"/>
      <c r="AV345" s="240"/>
      <c r="AW345" s="240"/>
      <c r="AX345" s="461"/>
      <c r="AY345" s="450"/>
      <c r="AZ345" s="240"/>
      <c r="BA345" s="240"/>
      <c r="BB345" s="240"/>
      <c r="BC345" s="240"/>
      <c r="BD345" s="240"/>
      <c r="BE345" s="240"/>
      <c r="BF345" s="240"/>
      <c r="BG345" s="240"/>
      <c r="BH345" s="240"/>
      <c r="BI345" s="240"/>
      <c r="BJ345" s="240"/>
      <c r="BK345" s="240"/>
      <c r="BL345" s="240"/>
      <c r="BM345" s="240"/>
      <c r="BN345" s="461"/>
    </row>
    <row r="346" spans="2:67" outlineLevel="2">
      <c r="B346" s="50" t="str">
        <f t="shared" ref="B346" si="318">$B$203&amp;": Ewe Lambs"</f>
        <v>Early: Ewe Lambs</v>
      </c>
      <c r="C346" s="58">
        <f t="shared" si="263"/>
        <v>0</v>
      </c>
      <c r="D346" s="58">
        <f t="shared" si="264"/>
        <v>0</v>
      </c>
      <c r="E346" s="58">
        <f t="shared" si="265"/>
        <v>0</v>
      </c>
      <c r="F346" s="58">
        <f t="shared" si="266"/>
        <v>0</v>
      </c>
      <c r="G346" s="58">
        <f t="shared" si="267"/>
        <v>0</v>
      </c>
      <c r="H346" s="58">
        <f t="shared" si="268"/>
        <v>0</v>
      </c>
      <c r="I346" s="58">
        <f t="shared" si="269"/>
        <v>0</v>
      </c>
      <c r="J346" s="58">
        <f t="shared" si="270"/>
        <v>0</v>
      </c>
      <c r="K346" s="58">
        <f t="shared" si="271"/>
        <v>0</v>
      </c>
      <c r="L346" s="58">
        <f t="shared" si="272"/>
        <v>0</v>
      </c>
      <c r="M346" s="58">
        <f t="shared" si="273"/>
        <v>0</v>
      </c>
      <c r="N346" s="58">
        <f t="shared" si="274"/>
        <v>0</v>
      </c>
      <c r="O346" s="58">
        <f t="shared" si="275"/>
        <v>0</v>
      </c>
      <c r="P346" s="58">
        <f t="shared" si="276"/>
        <v>0</v>
      </c>
      <c r="Q346" s="58">
        <f t="shared" si="277"/>
        <v>0</v>
      </c>
      <c r="R346" s="437">
        <f t="shared" si="278"/>
        <v>0</v>
      </c>
      <c r="S346" s="448"/>
      <c r="T346" s="243"/>
      <c r="U346" s="243"/>
      <c r="V346" s="243"/>
      <c r="W346" s="243"/>
      <c r="X346" s="243"/>
      <c r="Y346" s="243"/>
      <c r="Z346" s="243"/>
      <c r="AA346" s="243"/>
      <c r="AB346" s="243"/>
      <c r="AC346" s="243"/>
      <c r="AD346" s="243"/>
      <c r="AE346" s="243"/>
      <c r="AF346" s="243"/>
      <c r="AG346" s="243"/>
      <c r="AH346" s="459"/>
      <c r="AI346" s="448"/>
      <c r="AJ346" s="243"/>
      <c r="AK346" s="243"/>
      <c r="AL346" s="243"/>
      <c r="AM346" s="243"/>
      <c r="AN346" s="243"/>
      <c r="AO346" s="243"/>
      <c r="AP346" s="243"/>
      <c r="AQ346" s="243"/>
      <c r="AR346" s="243"/>
      <c r="AS346" s="243"/>
      <c r="AT346" s="243"/>
      <c r="AU346" s="243"/>
      <c r="AV346" s="243"/>
      <c r="AW346" s="243"/>
      <c r="AX346" s="459"/>
      <c r="AY346" s="448"/>
      <c r="AZ346" s="243"/>
      <c r="BA346" s="243"/>
      <c r="BB346" s="243"/>
      <c r="BC346" s="243"/>
      <c r="BD346" s="243"/>
      <c r="BE346" s="243"/>
      <c r="BF346" s="243"/>
      <c r="BG346" s="243"/>
      <c r="BH346" s="243"/>
      <c r="BI346" s="243"/>
      <c r="BJ346" s="243"/>
      <c r="BK346" s="243"/>
      <c r="BL346" s="243"/>
      <c r="BM346" s="243"/>
      <c r="BN346" s="459"/>
      <c r="BO346" s="31" t="s">
        <v>1078</v>
      </c>
    </row>
    <row r="347" spans="2:67" outlineLevel="2">
      <c r="B347" s="51" t="s">
        <v>1114</v>
      </c>
      <c r="C347" s="242">
        <f t="shared" si="263"/>
        <v>0</v>
      </c>
      <c r="D347" s="242">
        <f t="shared" si="264"/>
        <v>0</v>
      </c>
      <c r="E347" s="242">
        <f t="shared" si="265"/>
        <v>0</v>
      </c>
      <c r="F347" s="242">
        <f t="shared" si="266"/>
        <v>0</v>
      </c>
      <c r="G347" s="242">
        <f t="shared" si="267"/>
        <v>0</v>
      </c>
      <c r="H347" s="242">
        <f t="shared" si="268"/>
        <v>0</v>
      </c>
      <c r="I347" s="242">
        <f t="shared" si="269"/>
        <v>0</v>
      </c>
      <c r="J347" s="242">
        <f t="shared" si="270"/>
        <v>0</v>
      </c>
      <c r="K347" s="242">
        <f t="shared" si="271"/>
        <v>0</v>
      </c>
      <c r="L347" s="242">
        <f t="shared" si="272"/>
        <v>0</v>
      </c>
      <c r="M347" s="242">
        <f t="shared" si="273"/>
        <v>0</v>
      </c>
      <c r="N347" s="242">
        <f t="shared" si="274"/>
        <v>0</v>
      </c>
      <c r="O347" s="242">
        <f t="shared" si="275"/>
        <v>0</v>
      </c>
      <c r="P347" s="242">
        <f t="shared" si="276"/>
        <v>0</v>
      </c>
      <c r="Q347" s="242">
        <f t="shared" si="277"/>
        <v>0</v>
      </c>
      <c r="R347" s="438">
        <f t="shared" si="278"/>
        <v>0</v>
      </c>
      <c r="S347" s="449"/>
      <c r="T347" s="241"/>
      <c r="U347" s="241"/>
      <c r="V347" s="241"/>
      <c r="W347" s="241"/>
      <c r="X347" s="241"/>
      <c r="Y347" s="241"/>
      <c r="Z347" s="241"/>
      <c r="AA347" s="241"/>
      <c r="AB347" s="241"/>
      <c r="AC347" s="241"/>
      <c r="AD347" s="241"/>
      <c r="AE347" s="241"/>
      <c r="AF347" s="241"/>
      <c r="AG347" s="241"/>
      <c r="AH347" s="460"/>
      <c r="AI347" s="449"/>
      <c r="AJ347" s="241"/>
      <c r="AK347" s="241"/>
      <c r="AL347" s="241"/>
      <c r="AM347" s="241"/>
      <c r="AN347" s="241"/>
      <c r="AO347" s="241"/>
      <c r="AP347" s="241"/>
      <c r="AQ347" s="241"/>
      <c r="AR347" s="241"/>
      <c r="AS347" s="241"/>
      <c r="AT347" s="241"/>
      <c r="AU347" s="241"/>
      <c r="AV347" s="241"/>
      <c r="AW347" s="241"/>
      <c r="AX347" s="460"/>
      <c r="AY347" s="449"/>
      <c r="AZ347" s="241"/>
      <c r="BA347" s="241"/>
      <c r="BB347" s="241"/>
      <c r="BC347" s="241"/>
      <c r="BD347" s="241"/>
      <c r="BE347" s="241"/>
      <c r="BF347" s="241"/>
      <c r="BG347" s="241"/>
      <c r="BH347" s="241"/>
      <c r="BI347" s="241"/>
      <c r="BJ347" s="241"/>
      <c r="BK347" s="241"/>
      <c r="BL347" s="241"/>
      <c r="BM347" s="241"/>
      <c r="BN347" s="460"/>
    </row>
    <row r="348" spans="2:67" outlineLevel="2">
      <c r="B348" s="52" t="s">
        <v>1115</v>
      </c>
      <c r="C348" s="59">
        <f t="shared" si="263"/>
        <v>0</v>
      </c>
      <c r="D348" s="59">
        <f t="shared" si="264"/>
        <v>0</v>
      </c>
      <c r="E348" s="59">
        <f t="shared" si="265"/>
        <v>0</v>
      </c>
      <c r="F348" s="59">
        <f t="shared" si="266"/>
        <v>0</v>
      </c>
      <c r="G348" s="59">
        <f t="shared" si="267"/>
        <v>0</v>
      </c>
      <c r="H348" s="59">
        <f t="shared" si="268"/>
        <v>0</v>
      </c>
      <c r="I348" s="59">
        <f t="shared" si="269"/>
        <v>0</v>
      </c>
      <c r="J348" s="59">
        <f t="shared" si="270"/>
        <v>0</v>
      </c>
      <c r="K348" s="59">
        <f t="shared" si="271"/>
        <v>0</v>
      </c>
      <c r="L348" s="59">
        <f t="shared" si="272"/>
        <v>0</v>
      </c>
      <c r="M348" s="59">
        <f t="shared" si="273"/>
        <v>0</v>
      </c>
      <c r="N348" s="59">
        <f t="shared" si="274"/>
        <v>0</v>
      </c>
      <c r="O348" s="59">
        <f t="shared" si="275"/>
        <v>0</v>
      </c>
      <c r="P348" s="59">
        <f t="shared" si="276"/>
        <v>0</v>
      </c>
      <c r="Q348" s="59">
        <f t="shared" si="277"/>
        <v>0</v>
      </c>
      <c r="R348" s="439">
        <f t="shared" si="278"/>
        <v>0</v>
      </c>
      <c r="S348" s="450"/>
      <c r="T348" s="240"/>
      <c r="U348" s="240"/>
      <c r="V348" s="240"/>
      <c r="W348" s="240"/>
      <c r="X348" s="240"/>
      <c r="Y348" s="240"/>
      <c r="Z348" s="240"/>
      <c r="AA348" s="240"/>
      <c r="AB348" s="240"/>
      <c r="AC348" s="240"/>
      <c r="AD348" s="240"/>
      <c r="AE348" s="240"/>
      <c r="AF348" s="240"/>
      <c r="AG348" s="240"/>
      <c r="AH348" s="461"/>
      <c r="AI348" s="450"/>
      <c r="AJ348" s="240"/>
      <c r="AK348" s="240"/>
      <c r="AL348" s="240"/>
      <c r="AM348" s="240"/>
      <c r="AN348" s="240"/>
      <c r="AO348" s="240"/>
      <c r="AP348" s="240"/>
      <c r="AQ348" s="240"/>
      <c r="AR348" s="240"/>
      <c r="AS348" s="240"/>
      <c r="AT348" s="240"/>
      <c r="AU348" s="240"/>
      <c r="AV348" s="240"/>
      <c r="AW348" s="240"/>
      <c r="AX348" s="461"/>
      <c r="AY348" s="450"/>
      <c r="AZ348" s="240"/>
      <c r="BA348" s="240"/>
      <c r="BB348" s="240"/>
      <c r="BC348" s="240"/>
      <c r="BD348" s="240"/>
      <c r="BE348" s="240"/>
      <c r="BF348" s="240"/>
      <c r="BG348" s="240"/>
      <c r="BH348" s="240"/>
      <c r="BI348" s="240"/>
      <c r="BJ348" s="240"/>
      <c r="BK348" s="240"/>
      <c r="BL348" s="240"/>
      <c r="BM348" s="240"/>
      <c r="BN348" s="461"/>
    </row>
    <row r="349" spans="2:67" outlineLevel="2">
      <c r="B349" s="50" t="str">
        <f t="shared" ref="B349" si="319">$B$204&amp;": Ewe Lambs"</f>
        <v>Middle: Ewe Lambs</v>
      </c>
      <c r="C349" s="58">
        <f t="shared" si="263"/>
        <v>0</v>
      </c>
      <c r="D349" s="58">
        <f t="shared" si="264"/>
        <v>0</v>
      </c>
      <c r="E349" s="58">
        <f t="shared" si="265"/>
        <v>0</v>
      </c>
      <c r="F349" s="58">
        <f t="shared" si="266"/>
        <v>0</v>
      </c>
      <c r="G349" s="58">
        <f t="shared" si="267"/>
        <v>0</v>
      </c>
      <c r="H349" s="58">
        <f t="shared" si="268"/>
        <v>0</v>
      </c>
      <c r="I349" s="58">
        <f t="shared" si="269"/>
        <v>0</v>
      </c>
      <c r="J349" s="58">
        <f t="shared" si="270"/>
        <v>0</v>
      </c>
      <c r="K349" s="58">
        <f t="shared" si="271"/>
        <v>0</v>
      </c>
      <c r="L349" s="58">
        <f t="shared" si="272"/>
        <v>0</v>
      </c>
      <c r="M349" s="58">
        <f t="shared" si="273"/>
        <v>0</v>
      </c>
      <c r="N349" s="58">
        <f t="shared" si="274"/>
        <v>0</v>
      </c>
      <c r="O349" s="58">
        <f t="shared" si="275"/>
        <v>0</v>
      </c>
      <c r="P349" s="58">
        <f t="shared" si="276"/>
        <v>0</v>
      </c>
      <c r="Q349" s="58">
        <f t="shared" si="277"/>
        <v>0</v>
      </c>
      <c r="R349" s="437">
        <f t="shared" si="278"/>
        <v>0</v>
      </c>
      <c r="S349" s="448"/>
      <c r="T349" s="243"/>
      <c r="U349" s="243"/>
      <c r="V349" s="243"/>
      <c r="W349" s="243"/>
      <c r="X349" s="243"/>
      <c r="Y349" s="243"/>
      <c r="Z349" s="243"/>
      <c r="AA349" s="243"/>
      <c r="AB349" s="243"/>
      <c r="AC349" s="243"/>
      <c r="AD349" s="243"/>
      <c r="AE349" s="243"/>
      <c r="AF349" s="243"/>
      <c r="AG349" s="243"/>
      <c r="AH349" s="459"/>
      <c r="AI349" s="448"/>
      <c r="AJ349" s="243"/>
      <c r="AK349" s="243"/>
      <c r="AL349" s="243"/>
      <c r="AM349" s="243"/>
      <c r="AN349" s="243"/>
      <c r="AO349" s="243"/>
      <c r="AP349" s="243"/>
      <c r="AQ349" s="243"/>
      <c r="AR349" s="243"/>
      <c r="AS349" s="243"/>
      <c r="AT349" s="243"/>
      <c r="AU349" s="243"/>
      <c r="AV349" s="243"/>
      <c r="AW349" s="243"/>
      <c r="AX349" s="459"/>
      <c r="AY349" s="448"/>
      <c r="AZ349" s="243"/>
      <c r="BA349" s="243"/>
      <c r="BB349" s="243"/>
      <c r="BC349" s="243"/>
      <c r="BD349" s="243"/>
      <c r="BE349" s="243"/>
      <c r="BF349" s="243"/>
      <c r="BG349" s="243"/>
      <c r="BH349" s="243"/>
      <c r="BI349" s="243"/>
      <c r="BJ349" s="243"/>
      <c r="BK349" s="243"/>
      <c r="BL349" s="243"/>
      <c r="BM349" s="243"/>
      <c r="BN349" s="459"/>
      <c r="BO349" s="31" t="s">
        <v>1078</v>
      </c>
    </row>
    <row r="350" spans="2:67" outlineLevel="2">
      <c r="B350" s="51" t="s">
        <v>1114</v>
      </c>
      <c r="C350" s="242">
        <f t="shared" si="263"/>
        <v>0</v>
      </c>
      <c r="D350" s="242">
        <f t="shared" si="264"/>
        <v>0</v>
      </c>
      <c r="E350" s="242">
        <f t="shared" si="265"/>
        <v>0</v>
      </c>
      <c r="F350" s="242">
        <f t="shared" si="266"/>
        <v>0</v>
      </c>
      <c r="G350" s="242">
        <f t="shared" si="267"/>
        <v>0</v>
      </c>
      <c r="H350" s="242">
        <f t="shared" si="268"/>
        <v>0</v>
      </c>
      <c r="I350" s="242">
        <f t="shared" si="269"/>
        <v>0</v>
      </c>
      <c r="J350" s="242">
        <f t="shared" si="270"/>
        <v>0</v>
      </c>
      <c r="K350" s="242">
        <f t="shared" si="271"/>
        <v>0</v>
      </c>
      <c r="L350" s="242">
        <f t="shared" si="272"/>
        <v>0</v>
      </c>
      <c r="M350" s="242">
        <f t="shared" si="273"/>
        <v>0</v>
      </c>
      <c r="N350" s="242">
        <f t="shared" si="274"/>
        <v>0</v>
      </c>
      <c r="O350" s="242">
        <f t="shared" si="275"/>
        <v>0</v>
      </c>
      <c r="P350" s="242">
        <f t="shared" si="276"/>
        <v>0</v>
      </c>
      <c r="Q350" s="242">
        <f t="shared" si="277"/>
        <v>0</v>
      </c>
      <c r="R350" s="438">
        <f t="shared" si="278"/>
        <v>0</v>
      </c>
      <c r="S350" s="449"/>
      <c r="T350" s="241"/>
      <c r="U350" s="241"/>
      <c r="V350" s="241"/>
      <c r="W350" s="241"/>
      <c r="X350" s="241"/>
      <c r="Y350" s="241"/>
      <c r="Z350" s="241"/>
      <c r="AA350" s="241"/>
      <c r="AB350" s="241"/>
      <c r="AC350" s="241"/>
      <c r="AD350" s="241"/>
      <c r="AE350" s="241"/>
      <c r="AF350" s="241"/>
      <c r="AG350" s="241"/>
      <c r="AH350" s="460"/>
      <c r="AI350" s="449"/>
      <c r="AJ350" s="241"/>
      <c r="AK350" s="241"/>
      <c r="AL350" s="241"/>
      <c r="AM350" s="241"/>
      <c r="AN350" s="241"/>
      <c r="AO350" s="241"/>
      <c r="AP350" s="241"/>
      <c r="AQ350" s="241"/>
      <c r="AR350" s="241"/>
      <c r="AS350" s="241"/>
      <c r="AT350" s="241"/>
      <c r="AU350" s="241"/>
      <c r="AV350" s="241"/>
      <c r="AW350" s="241"/>
      <c r="AX350" s="460"/>
      <c r="AY350" s="449"/>
      <c r="AZ350" s="241"/>
      <c r="BA350" s="241"/>
      <c r="BB350" s="241"/>
      <c r="BC350" s="241"/>
      <c r="BD350" s="241"/>
      <c r="BE350" s="241"/>
      <c r="BF350" s="241"/>
      <c r="BG350" s="241"/>
      <c r="BH350" s="241"/>
      <c r="BI350" s="241"/>
      <c r="BJ350" s="241"/>
      <c r="BK350" s="241"/>
      <c r="BL350" s="241"/>
      <c r="BM350" s="241"/>
      <c r="BN350" s="460"/>
    </row>
    <row r="351" spans="2:67" outlineLevel="2">
      <c r="B351" s="52" t="s">
        <v>1115</v>
      </c>
      <c r="C351" s="59">
        <f t="shared" si="263"/>
        <v>0</v>
      </c>
      <c r="D351" s="59">
        <f t="shared" si="264"/>
        <v>0</v>
      </c>
      <c r="E351" s="59">
        <f t="shared" si="265"/>
        <v>0</v>
      </c>
      <c r="F351" s="59">
        <f t="shared" si="266"/>
        <v>0</v>
      </c>
      <c r="G351" s="59">
        <f t="shared" si="267"/>
        <v>0</v>
      </c>
      <c r="H351" s="59">
        <f t="shared" si="268"/>
        <v>0</v>
      </c>
      <c r="I351" s="59">
        <f t="shared" si="269"/>
        <v>0</v>
      </c>
      <c r="J351" s="59">
        <f t="shared" si="270"/>
        <v>0</v>
      </c>
      <c r="K351" s="59">
        <f t="shared" si="271"/>
        <v>0</v>
      </c>
      <c r="L351" s="59">
        <f t="shared" si="272"/>
        <v>0</v>
      </c>
      <c r="M351" s="59">
        <f t="shared" si="273"/>
        <v>0</v>
      </c>
      <c r="N351" s="59">
        <f t="shared" si="274"/>
        <v>0</v>
      </c>
      <c r="O351" s="59">
        <f t="shared" si="275"/>
        <v>0</v>
      </c>
      <c r="P351" s="59">
        <f t="shared" si="276"/>
        <v>0</v>
      </c>
      <c r="Q351" s="59">
        <f t="shared" si="277"/>
        <v>0</v>
      </c>
      <c r="R351" s="439">
        <f t="shared" si="278"/>
        <v>0</v>
      </c>
      <c r="S351" s="450"/>
      <c r="T351" s="240"/>
      <c r="U351" s="240"/>
      <c r="V351" s="240"/>
      <c r="W351" s="240"/>
      <c r="X351" s="240"/>
      <c r="Y351" s="240"/>
      <c r="Z351" s="240"/>
      <c r="AA351" s="240"/>
      <c r="AB351" s="240"/>
      <c r="AC351" s="240"/>
      <c r="AD351" s="240"/>
      <c r="AE351" s="240"/>
      <c r="AF351" s="240"/>
      <c r="AG351" s="240"/>
      <c r="AH351" s="461"/>
      <c r="AI351" s="450"/>
      <c r="AJ351" s="240"/>
      <c r="AK351" s="240"/>
      <c r="AL351" s="240"/>
      <c r="AM351" s="240"/>
      <c r="AN351" s="240"/>
      <c r="AO351" s="240"/>
      <c r="AP351" s="240"/>
      <c r="AQ351" s="240"/>
      <c r="AR351" s="240"/>
      <c r="AS351" s="240"/>
      <c r="AT351" s="240"/>
      <c r="AU351" s="240"/>
      <c r="AV351" s="240"/>
      <c r="AW351" s="240"/>
      <c r="AX351" s="461"/>
      <c r="AY351" s="450"/>
      <c r="AZ351" s="240"/>
      <c r="BA351" s="240"/>
      <c r="BB351" s="240"/>
      <c r="BC351" s="240"/>
      <c r="BD351" s="240"/>
      <c r="BE351" s="240"/>
      <c r="BF351" s="240"/>
      <c r="BG351" s="240"/>
      <c r="BH351" s="240"/>
      <c r="BI351" s="240"/>
      <c r="BJ351" s="240"/>
      <c r="BK351" s="240"/>
      <c r="BL351" s="240"/>
      <c r="BM351" s="240"/>
      <c r="BN351" s="461"/>
    </row>
    <row r="352" spans="2:67" outlineLevel="2">
      <c r="B352" s="50" t="str">
        <f t="shared" ref="B352" si="320">$B$205&amp;": Ewe Lambs"</f>
        <v>Late: Ewe Lambs</v>
      </c>
      <c r="C352" s="58">
        <f t="shared" si="263"/>
        <v>0</v>
      </c>
      <c r="D352" s="58">
        <f t="shared" si="264"/>
        <v>0</v>
      </c>
      <c r="E352" s="58">
        <f t="shared" si="265"/>
        <v>0</v>
      </c>
      <c r="F352" s="58">
        <f t="shared" si="266"/>
        <v>0</v>
      </c>
      <c r="G352" s="58">
        <f t="shared" si="267"/>
        <v>0</v>
      </c>
      <c r="H352" s="58">
        <f t="shared" si="268"/>
        <v>0</v>
      </c>
      <c r="I352" s="58">
        <f t="shared" si="269"/>
        <v>0</v>
      </c>
      <c r="J352" s="58">
        <f t="shared" si="270"/>
        <v>0</v>
      </c>
      <c r="K352" s="58">
        <f t="shared" si="271"/>
        <v>0</v>
      </c>
      <c r="L352" s="58">
        <f t="shared" si="272"/>
        <v>0</v>
      </c>
      <c r="M352" s="58">
        <f t="shared" si="273"/>
        <v>0</v>
      </c>
      <c r="N352" s="58">
        <f t="shared" si="274"/>
        <v>0</v>
      </c>
      <c r="O352" s="58">
        <f t="shared" si="275"/>
        <v>0</v>
      </c>
      <c r="P352" s="58">
        <f t="shared" si="276"/>
        <v>0</v>
      </c>
      <c r="Q352" s="58">
        <f t="shared" si="277"/>
        <v>0</v>
      </c>
      <c r="R352" s="437">
        <f t="shared" si="278"/>
        <v>0</v>
      </c>
      <c r="S352" s="448"/>
      <c r="T352" s="243"/>
      <c r="U352" s="243"/>
      <c r="V352" s="243"/>
      <c r="W352" s="243"/>
      <c r="X352" s="243"/>
      <c r="Y352" s="243"/>
      <c r="Z352" s="243"/>
      <c r="AA352" s="243"/>
      <c r="AB352" s="243"/>
      <c r="AC352" s="243"/>
      <c r="AD352" s="243"/>
      <c r="AE352" s="243"/>
      <c r="AF352" s="243"/>
      <c r="AG352" s="243"/>
      <c r="AH352" s="459"/>
      <c r="AI352" s="448"/>
      <c r="AJ352" s="243"/>
      <c r="AK352" s="243"/>
      <c r="AL352" s="243"/>
      <c r="AM352" s="243"/>
      <c r="AN352" s="243"/>
      <c r="AO352" s="243"/>
      <c r="AP352" s="243"/>
      <c r="AQ352" s="243"/>
      <c r="AR352" s="243"/>
      <c r="AS352" s="243"/>
      <c r="AT352" s="243"/>
      <c r="AU352" s="243"/>
      <c r="AV352" s="243"/>
      <c r="AW352" s="243"/>
      <c r="AX352" s="459"/>
      <c r="AY352" s="448"/>
      <c r="AZ352" s="243"/>
      <c r="BA352" s="243"/>
      <c r="BB352" s="243"/>
      <c r="BC352" s="243"/>
      <c r="BD352" s="243"/>
      <c r="BE352" s="243"/>
      <c r="BF352" s="243"/>
      <c r="BG352" s="243"/>
      <c r="BH352" s="243"/>
      <c r="BI352" s="243"/>
      <c r="BJ352" s="243"/>
      <c r="BK352" s="243"/>
      <c r="BL352" s="243"/>
      <c r="BM352" s="243"/>
      <c r="BN352" s="459"/>
      <c r="BO352" s="31" t="s">
        <v>1078</v>
      </c>
    </row>
    <row r="353" spans="1:122" outlineLevel="2">
      <c r="B353" s="51" t="s">
        <v>1114</v>
      </c>
      <c r="C353" s="242">
        <f t="shared" si="263"/>
        <v>0</v>
      </c>
      <c r="D353" s="242">
        <f t="shared" si="264"/>
        <v>0</v>
      </c>
      <c r="E353" s="242">
        <f t="shared" si="265"/>
        <v>0</v>
      </c>
      <c r="F353" s="242">
        <f t="shared" si="266"/>
        <v>0</v>
      </c>
      <c r="G353" s="242">
        <f t="shared" si="267"/>
        <v>0</v>
      </c>
      <c r="H353" s="242">
        <f t="shared" si="268"/>
        <v>0</v>
      </c>
      <c r="I353" s="242">
        <f t="shared" si="269"/>
        <v>0</v>
      </c>
      <c r="J353" s="242">
        <f t="shared" si="270"/>
        <v>0</v>
      </c>
      <c r="K353" s="242">
        <f t="shared" si="271"/>
        <v>0</v>
      </c>
      <c r="L353" s="242">
        <f t="shared" si="272"/>
        <v>0</v>
      </c>
      <c r="M353" s="242">
        <f t="shared" si="273"/>
        <v>0</v>
      </c>
      <c r="N353" s="242">
        <f t="shared" si="274"/>
        <v>0</v>
      </c>
      <c r="O353" s="242">
        <f t="shared" si="275"/>
        <v>0</v>
      </c>
      <c r="P353" s="242">
        <f t="shared" si="276"/>
        <v>0</v>
      </c>
      <c r="Q353" s="242">
        <f t="shared" si="277"/>
        <v>0</v>
      </c>
      <c r="R353" s="438">
        <f t="shared" si="278"/>
        <v>0</v>
      </c>
      <c r="S353" s="449"/>
      <c r="T353" s="241"/>
      <c r="U353" s="241"/>
      <c r="V353" s="241"/>
      <c r="W353" s="241"/>
      <c r="X353" s="241"/>
      <c r="Y353" s="241"/>
      <c r="Z353" s="241"/>
      <c r="AA353" s="241"/>
      <c r="AB353" s="241"/>
      <c r="AC353" s="241"/>
      <c r="AD353" s="241"/>
      <c r="AE353" s="241"/>
      <c r="AF353" s="241"/>
      <c r="AG353" s="241"/>
      <c r="AH353" s="460"/>
      <c r="AI353" s="449"/>
      <c r="AJ353" s="241"/>
      <c r="AK353" s="241"/>
      <c r="AL353" s="241"/>
      <c r="AM353" s="241"/>
      <c r="AN353" s="241"/>
      <c r="AO353" s="241"/>
      <c r="AP353" s="241"/>
      <c r="AQ353" s="241"/>
      <c r="AR353" s="241"/>
      <c r="AS353" s="241"/>
      <c r="AT353" s="241"/>
      <c r="AU353" s="241"/>
      <c r="AV353" s="241"/>
      <c r="AW353" s="241"/>
      <c r="AX353" s="460"/>
      <c r="AY353" s="449"/>
      <c r="AZ353" s="241"/>
      <c r="BA353" s="241"/>
      <c r="BB353" s="241"/>
      <c r="BC353" s="241"/>
      <c r="BD353" s="241"/>
      <c r="BE353" s="241"/>
      <c r="BF353" s="241"/>
      <c r="BG353" s="241"/>
      <c r="BH353" s="241"/>
      <c r="BI353" s="241"/>
      <c r="BJ353" s="241"/>
      <c r="BK353" s="241"/>
      <c r="BL353" s="241"/>
      <c r="BM353" s="241"/>
      <c r="BN353" s="460"/>
    </row>
    <row r="354" spans="1:122" outlineLevel="2">
      <c r="B354" s="52" t="s">
        <v>1115</v>
      </c>
      <c r="C354" s="59">
        <f t="shared" si="263"/>
        <v>0</v>
      </c>
      <c r="D354" s="59">
        <f t="shared" si="264"/>
        <v>0</v>
      </c>
      <c r="E354" s="59">
        <f t="shared" si="265"/>
        <v>0</v>
      </c>
      <c r="F354" s="59">
        <f t="shared" si="266"/>
        <v>0</v>
      </c>
      <c r="G354" s="59">
        <f t="shared" si="267"/>
        <v>0</v>
      </c>
      <c r="H354" s="59">
        <f t="shared" si="268"/>
        <v>0</v>
      </c>
      <c r="I354" s="59">
        <f t="shared" si="269"/>
        <v>0</v>
      </c>
      <c r="J354" s="59">
        <f t="shared" si="270"/>
        <v>0</v>
      </c>
      <c r="K354" s="59">
        <f t="shared" si="271"/>
        <v>0</v>
      </c>
      <c r="L354" s="59">
        <f t="shared" si="272"/>
        <v>0</v>
      </c>
      <c r="M354" s="59">
        <f t="shared" si="273"/>
        <v>0</v>
      </c>
      <c r="N354" s="59">
        <f t="shared" si="274"/>
        <v>0</v>
      </c>
      <c r="O354" s="59">
        <f t="shared" si="275"/>
        <v>0</v>
      </c>
      <c r="P354" s="59">
        <f t="shared" si="276"/>
        <v>0</v>
      </c>
      <c r="Q354" s="59">
        <f t="shared" si="277"/>
        <v>0</v>
      </c>
      <c r="R354" s="439">
        <f t="shared" si="278"/>
        <v>0</v>
      </c>
      <c r="S354" s="450"/>
      <c r="T354" s="240"/>
      <c r="U354" s="240"/>
      <c r="V354" s="240"/>
      <c r="W354" s="240"/>
      <c r="X354" s="240"/>
      <c r="Y354" s="240"/>
      <c r="Z354" s="240"/>
      <c r="AA354" s="240"/>
      <c r="AB354" s="240"/>
      <c r="AC354" s="240"/>
      <c r="AD354" s="240"/>
      <c r="AE354" s="240"/>
      <c r="AF354" s="240"/>
      <c r="AG354" s="240"/>
      <c r="AH354" s="461"/>
      <c r="AI354" s="450"/>
      <c r="AJ354" s="240"/>
      <c r="AK354" s="240"/>
      <c r="AL354" s="240"/>
      <c r="AM354" s="240"/>
      <c r="AN354" s="240"/>
      <c r="AO354" s="240"/>
      <c r="AP354" s="240"/>
      <c r="AQ354" s="240"/>
      <c r="AR354" s="240"/>
      <c r="AS354" s="240"/>
      <c r="AT354" s="240"/>
      <c r="AU354" s="240"/>
      <c r="AV354" s="240"/>
      <c r="AW354" s="240"/>
      <c r="AX354" s="461"/>
      <c r="AY354" s="450"/>
      <c r="AZ354" s="240"/>
      <c r="BA354" s="240"/>
      <c r="BB354" s="240"/>
      <c r="BC354" s="240"/>
      <c r="BD354" s="240"/>
      <c r="BE354" s="240"/>
      <c r="BF354" s="240"/>
      <c r="BG354" s="240"/>
      <c r="BH354" s="240"/>
      <c r="BI354" s="240"/>
      <c r="BJ354" s="240"/>
      <c r="BK354" s="240"/>
      <c r="BL354" s="240"/>
      <c r="BM354" s="240"/>
      <c r="BN354" s="461"/>
    </row>
    <row r="355" spans="1:122" outlineLevel="2">
      <c r="B355" s="50" t="str">
        <f>$B$206&amp;": Ewe Lambs"</f>
        <v>V. Late: Ewe Lambs</v>
      </c>
      <c r="C355" s="58">
        <f t="shared" ref="C355:C357" si="321">CHOOSE(d.Region,S355,AI355,AY355)</f>
        <v>0</v>
      </c>
      <c r="D355" s="58">
        <f t="shared" ref="D355:D357" si="322">CHOOSE(d.Region,T355,AJ355,AZ355)</f>
        <v>0</v>
      </c>
      <c r="E355" s="58">
        <f t="shared" ref="E355:E357" si="323">CHOOSE(d.Region,U355,AK355,BA355)</f>
        <v>0</v>
      </c>
      <c r="F355" s="58">
        <f t="shared" ref="F355:F357" si="324">CHOOSE(d.Region,V355,AL355,BB355)</f>
        <v>0</v>
      </c>
      <c r="G355" s="58">
        <f t="shared" ref="G355:G357" si="325">CHOOSE(d.Region,W355,AM355,BC355)</f>
        <v>0</v>
      </c>
      <c r="H355" s="58">
        <f t="shared" ref="H355:H357" si="326">CHOOSE(d.Region,X355,AN355,BD355)</f>
        <v>0</v>
      </c>
      <c r="I355" s="58">
        <f t="shared" ref="I355:I357" si="327">CHOOSE(d.Region,Y355,AO355,BE355)</f>
        <v>0</v>
      </c>
      <c r="J355" s="58">
        <f t="shared" ref="J355:J357" si="328">CHOOSE(d.Region,Z355,AP355,BF355)</f>
        <v>0</v>
      </c>
      <c r="K355" s="58">
        <f t="shared" ref="K355:K357" si="329">CHOOSE(d.Region,AA355,AQ355,BG355)</f>
        <v>0</v>
      </c>
      <c r="L355" s="58">
        <f t="shared" ref="L355:L357" si="330">CHOOSE(d.Region,AB355,AR355,BH355)</f>
        <v>0</v>
      </c>
      <c r="M355" s="58">
        <f t="shared" ref="M355:M357" si="331">CHOOSE(d.Region,AC355,AS355,BI355)</f>
        <v>0</v>
      </c>
      <c r="N355" s="58">
        <f t="shared" ref="N355:N357" si="332">CHOOSE(d.Region,AD355,AT355,BJ355)</f>
        <v>0</v>
      </c>
      <c r="O355" s="58">
        <f t="shared" ref="O355:O357" si="333">CHOOSE(d.Region,AE355,AU355,BK355)</f>
        <v>0</v>
      </c>
      <c r="P355" s="58">
        <f t="shared" ref="P355:P357" si="334">CHOOSE(d.Region,AF355,AV355,BL355)</f>
        <v>0</v>
      </c>
      <c r="Q355" s="58">
        <f t="shared" ref="Q355:Q357" si="335">CHOOSE(d.Region,AG355,AW355,BM355)</f>
        <v>0</v>
      </c>
      <c r="R355" s="437">
        <f t="shared" ref="R355:R357" si="336">CHOOSE(d.Region,AH355,AX355,BN355)</f>
        <v>0</v>
      </c>
      <c r="S355" s="448"/>
      <c r="T355" s="243"/>
      <c r="U355" s="243"/>
      <c r="V355" s="243"/>
      <c r="W355" s="243"/>
      <c r="X355" s="243"/>
      <c r="Y355" s="243"/>
      <c r="Z355" s="243"/>
      <c r="AA355" s="243"/>
      <c r="AB355" s="243"/>
      <c r="AC355" s="243"/>
      <c r="AD355" s="243"/>
      <c r="AE355" s="243"/>
      <c r="AF355" s="243"/>
      <c r="AG355" s="243"/>
      <c r="AH355" s="459"/>
      <c r="AI355" s="448"/>
      <c r="AJ355" s="243"/>
      <c r="AK355" s="243"/>
      <c r="AL355" s="243"/>
      <c r="AM355" s="243"/>
      <c r="AN355" s="243"/>
      <c r="AO355" s="243"/>
      <c r="AP355" s="243"/>
      <c r="AQ355" s="243"/>
      <c r="AR355" s="243"/>
      <c r="AS355" s="243"/>
      <c r="AT355" s="243"/>
      <c r="AU355" s="243"/>
      <c r="AV355" s="243"/>
      <c r="AW355" s="243"/>
      <c r="AX355" s="459"/>
      <c r="AY355" s="448"/>
      <c r="AZ355" s="243"/>
      <c r="BA355" s="243"/>
      <c r="BB355" s="243"/>
      <c r="BC355" s="243"/>
      <c r="BD355" s="243"/>
      <c r="BE355" s="243"/>
      <c r="BF355" s="243"/>
      <c r="BG355" s="243"/>
      <c r="BH355" s="243"/>
      <c r="BI355" s="243"/>
      <c r="BJ355" s="243"/>
      <c r="BK355" s="243"/>
      <c r="BL355" s="243"/>
      <c r="BM355" s="243"/>
      <c r="BN355" s="459"/>
      <c r="BO355" s="31" t="s">
        <v>1078</v>
      </c>
    </row>
    <row r="356" spans="1:122" outlineLevel="2">
      <c r="B356" s="51" t="s">
        <v>1114</v>
      </c>
      <c r="C356" s="242">
        <f t="shared" si="321"/>
        <v>0</v>
      </c>
      <c r="D356" s="242">
        <f t="shared" si="322"/>
        <v>0</v>
      </c>
      <c r="E356" s="242">
        <f t="shared" si="323"/>
        <v>0</v>
      </c>
      <c r="F356" s="242">
        <f t="shared" si="324"/>
        <v>0</v>
      </c>
      <c r="G356" s="242">
        <f t="shared" si="325"/>
        <v>0</v>
      </c>
      <c r="H356" s="242">
        <f t="shared" si="326"/>
        <v>0</v>
      </c>
      <c r="I356" s="242">
        <f t="shared" si="327"/>
        <v>0</v>
      </c>
      <c r="J356" s="242">
        <f t="shared" si="328"/>
        <v>0</v>
      </c>
      <c r="K356" s="242">
        <f t="shared" si="329"/>
        <v>0</v>
      </c>
      <c r="L356" s="242">
        <f t="shared" si="330"/>
        <v>0</v>
      </c>
      <c r="M356" s="242">
        <f t="shared" si="331"/>
        <v>0</v>
      </c>
      <c r="N356" s="242">
        <f t="shared" si="332"/>
        <v>0</v>
      </c>
      <c r="O356" s="242">
        <f t="shared" si="333"/>
        <v>0</v>
      </c>
      <c r="P356" s="242">
        <f t="shared" si="334"/>
        <v>0</v>
      </c>
      <c r="Q356" s="242">
        <f t="shared" si="335"/>
        <v>0</v>
      </c>
      <c r="R356" s="438">
        <f t="shared" si="336"/>
        <v>0</v>
      </c>
      <c r="S356" s="449"/>
      <c r="T356" s="241"/>
      <c r="U356" s="241"/>
      <c r="V356" s="241"/>
      <c r="W356" s="241"/>
      <c r="X356" s="241"/>
      <c r="Y356" s="241"/>
      <c r="Z356" s="241"/>
      <c r="AA356" s="241"/>
      <c r="AB356" s="241"/>
      <c r="AC356" s="241"/>
      <c r="AD356" s="241"/>
      <c r="AE356" s="241"/>
      <c r="AF356" s="241"/>
      <c r="AG356" s="241"/>
      <c r="AH356" s="460"/>
      <c r="AI356" s="449"/>
      <c r="AJ356" s="241"/>
      <c r="AK356" s="241"/>
      <c r="AL356" s="241"/>
      <c r="AM356" s="241"/>
      <c r="AN356" s="241"/>
      <c r="AO356" s="241"/>
      <c r="AP356" s="241"/>
      <c r="AQ356" s="241"/>
      <c r="AR356" s="241"/>
      <c r="AS356" s="241"/>
      <c r="AT356" s="241"/>
      <c r="AU356" s="241"/>
      <c r="AV356" s="241"/>
      <c r="AW356" s="241"/>
      <c r="AX356" s="460"/>
      <c r="AY356" s="449"/>
      <c r="AZ356" s="241"/>
      <c r="BA356" s="241"/>
      <c r="BB356" s="241"/>
      <c r="BC356" s="241"/>
      <c r="BD356" s="241"/>
      <c r="BE356" s="241"/>
      <c r="BF356" s="241"/>
      <c r="BG356" s="241"/>
      <c r="BH356" s="241"/>
      <c r="BI356" s="241"/>
      <c r="BJ356" s="241"/>
      <c r="BK356" s="241"/>
      <c r="BL356" s="241"/>
      <c r="BM356" s="241"/>
      <c r="BN356" s="460"/>
    </row>
    <row r="357" spans="1:122" outlineLevel="2">
      <c r="B357" s="52" t="s">
        <v>1115</v>
      </c>
      <c r="C357" s="59">
        <f t="shared" si="321"/>
        <v>0</v>
      </c>
      <c r="D357" s="59">
        <f t="shared" si="322"/>
        <v>0</v>
      </c>
      <c r="E357" s="59">
        <f t="shared" si="323"/>
        <v>0</v>
      </c>
      <c r="F357" s="59">
        <f t="shared" si="324"/>
        <v>0</v>
      </c>
      <c r="G357" s="59">
        <f t="shared" si="325"/>
        <v>0</v>
      </c>
      <c r="H357" s="59">
        <f t="shared" si="326"/>
        <v>0</v>
      </c>
      <c r="I357" s="59">
        <f t="shared" si="327"/>
        <v>0</v>
      </c>
      <c r="J357" s="59">
        <f t="shared" si="328"/>
        <v>0</v>
      </c>
      <c r="K357" s="59">
        <f t="shared" si="329"/>
        <v>0</v>
      </c>
      <c r="L357" s="59">
        <f t="shared" si="330"/>
        <v>0</v>
      </c>
      <c r="M357" s="59">
        <f t="shared" si="331"/>
        <v>0</v>
      </c>
      <c r="N357" s="59">
        <f t="shared" si="332"/>
        <v>0</v>
      </c>
      <c r="O357" s="59">
        <f t="shared" si="333"/>
        <v>0</v>
      </c>
      <c r="P357" s="59">
        <f t="shared" si="334"/>
        <v>0</v>
      </c>
      <c r="Q357" s="59">
        <f t="shared" si="335"/>
        <v>0</v>
      </c>
      <c r="R357" s="439">
        <f t="shared" si="336"/>
        <v>0</v>
      </c>
      <c r="S357" s="450"/>
      <c r="T357" s="240"/>
      <c r="U357" s="240"/>
      <c r="V357" s="240"/>
      <c r="W357" s="240"/>
      <c r="X357" s="240"/>
      <c r="Y357" s="240"/>
      <c r="Z357" s="240"/>
      <c r="AA357" s="240"/>
      <c r="AB357" s="240"/>
      <c r="AC357" s="240"/>
      <c r="AD357" s="240"/>
      <c r="AE357" s="240"/>
      <c r="AF357" s="240"/>
      <c r="AG357" s="240"/>
      <c r="AH357" s="461"/>
      <c r="AI357" s="450"/>
      <c r="AJ357" s="240"/>
      <c r="AK357" s="240"/>
      <c r="AL357" s="240"/>
      <c r="AM357" s="240"/>
      <c r="AN357" s="240"/>
      <c r="AO357" s="240"/>
      <c r="AP357" s="240"/>
      <c r="AQ357" s="240"/>
      <c r="AR357" s="240"/>
      <c r="AS357" s="240"/>
      <c r="AT357" s="240"/>
      <c r="AU357" s="240"/>
      <c r="AV357" s="240"/>
      <c r="AW357" s="240"/>
      <c r="AX357" s="461"/>
      <c r="AY357" s="450"/>
      <c r="AZ357" s="240"/>
      <c r="BA357" s="240"/>
      <c r="BB357" s="240"/>
      <c r="BC357" s="240"/>
      <c r="BD357" s="240"/>
      <c r="BE357" s="240"/>
      <c r="BF357" s="240"/>
      <c r="BG357" s="240"/>
      <c r="BH357" s="240"/>
      <c r="BI357" s="240"/>
      <c r="BJ357" s="240"/>
      <c r="BK357" s="240"/>
      <c r="BL357" s="240"/>
      <c r="BM357" s="240"/>
      <c r="BN357" s="461"/>
    </row>
    <row r="358" spans="1:122" outlineLevel="2">
      <c r="B358" s="50" t="str">
        <f t="shared" ref="B358" si="337">$B$207&amp;": Ewe Lambs"</f>
        <v>7mo with 0% mated: Ewe Lambs</v>
      </c>
      <c r="C358" s="58">
        <f t="shared" si="263"/>
        <v>0</v>
      </c>
      <c r="D358" s="58">
        <f t="shared" si="264"/>
        <v>0</v>
      </c>
      <c r="E358" s="58">
        <f t="shared" si="265"/>
        <v>0</v>
      </c>
      <c r="F358" s="58">
        <f t="shared" si="266"/>
        <v>0</v>
      </c>
      <c r="G358" s="58">
        <f t="shared" si="267"/>
        <v>0</v>
      </c>
      <c r="H358" s="58">
        <f t="shared" si="268"/>
        <v>0</v>
      </c>
      <c r="I358" s="58">
        <f t="shared" si="269"/>
        <v>0</v>
      </c>
      <c r="J358" s="58">
        <f t="shared" si="270"/>
        <v>0</v>
      </c>
      <c r="K358" s="58">
        <f t="shared" si="271"/>
        <v>0</v>
      </c>
      <c r="L358" s="58">
        <f t="shared" si="272"/>
        <v>0</v>
      </c>
      <c r="M358" s="58">
        <f t="shared" si="273"/>
        <v>0</v>
      </c>
      <c r="N358" s="58">
        <f t="shared" si="274"/>
        <v>0</v>
      </c>
      <c r="O358" s="58">
        <f t="shared" si="275"/>
        <v>0</v>
      </c>
      <c r="P358" s="58">
        <f t="shared" si="276"/>
        <v>0</v>
      </c>
      <c r="Q358" s="58">
        <f t="shared" si="277"/>
        <v>0</v>
      </c>
      <c r="R358" s="437">
        <f t="shared" si="278"/>
        <v>0</v>
      </c>
      <c r="S358" s="353">
        <f>S343</f>
        <v>0</v>
      </c>
      <c r="T358" s="353">
        <f t="shared" ref="T358:BN358" si="338">T343</f>
        <v>0</v>
      </c>
      <c r="U358" s="353">
        <f t="shared" si="338"/>
        <v>0</v>
      </c>
      <c r="V358" s="353">
        <f t="shared" si="338"/>
        <v>0</v>
      </c>
      <c r="W358" s="353">
        <f t="shared" si="338"/>
        <v>0</v>
      </c>
      <c r="X358" s="353">
        <f t="shared" si="338"/>
        <v>0</v>
      </c>
      <c r="Y358" s="353">
        <f t="shared" si="338"/>
        <v>0</v>
      </c>
      <c r="Z358" s="353">
        <f t="shared" si="338"/>
        <v>0</v>
      </c>
      <c r="AA358" s="353">
        <f t="shared" si="338"/>
        <v>0</v>
      </c>
      <c r="AB358" s="353">
        <f t="shared" si="338"/>
        <v>0</v>
      </c>
      <c r="AC358" s="353">
        <f t="shared" si="338"/>
        <v>0</v>
      </c>
      <c r="AD358" s="353">
        <f t="shared" si="338"/>
        <v>0</v>
      </c>
      <c r="AE358" s="353">
        <f t="shared" si="338"/>
        <v>0</v>
      </c>
      <c r="AF358" s="353">
        <f t="shared" si="338"/>
        <v>0</v>
      </c>
      <c r="AG358" s="353">
        <f t="shared" si="338"/>
        <v>0</v>
      </c>
      <c r="AH358" s="353">
        <f t="shared" si="338"/>
        <v>0</v>
      </c>
      <c r="AI358" s="353">
        <f t="shared" si="338"/>
        <v>0</v>
      </c>
      <c r="AJ358" s="353">
        <f t="shared" si="338"/>
        <v>0</v>
      </c>
      <c r="AK358" s="353">
        <f t="shared" si="338"/>
        <v>0</v>
      </c>
      <c r="AL358" s="353">
        <f t="shared" si="338"/>
        <v>0</v>
      </c>
      <c r="AM358" s="353">
        <f t="shared" si="338"/>
        <v>0</v>
      </c>
      <c r="AN358" s="353">
        <f t="shared" si="338"/>
        <v>0</v>
      </c>
      <c r="AO358" s="353">
        <f t="shared" si="338"/>
        <v>0</v>
      </c>
      <c r="AP358" s="353">
        <f t="shared" si="338"/>
        <v>0</v>
      </c>
      <c r="AQ358" s="353">
        <f t="shared" si="338"/>
        <v>0</v>
      </c>
      <c r="AR358" s="353">
        <f t="shared" si="338"/>
        <v>0</v>
      </c>
      <c r="AS358" s="353">
        <f t="shared" si="338"/>
        <v>0</v>
      </c>
      <c r="AT358" s="353">
        <f t="shared" si="338"/>
        <v>0</v>
      </c>
      <c r="AU358" s="353">
        <f t="shared" si="338"/>
        <v>0</v>
      </c>
      <c r="AV358" s="353">
        <f t="shared" si="338"/>
        <v>0</v>
      </c>
      <c r="AW358" s="353">
        <f t="shared" si="338"/>
        <v>0</v>
      </c>
      <c r="AX358" s="353">
        <f t="shared" si="338"/>
        <v>0</v>
      </c>
      <c r="AY358" s="353">
        <f t="shared" si="338"/>
        <v>0</v>
      </c>
      <c r="AZ358" s="353">
        <f t="shared" si="338"/>
        <v>0</v>
      </c>
      <c r="BA358" s="353">
        <f t="shared" si="338"/>
        <v>0</v>
      </c>
      <c r="BB358" s="353">
        <f t="shared" si="338"/>
        <v>0</v>
      </c>
      <c r="BC358" s="353">
        <f t="shared" si="338"/>
        <v>0</v>
      </c>
      <c r="BD358" s="353">
        <f t="shared" si="338"/>
        <v>0</v>
      </c>
      <c r="BE358" s="353">
        <f t="shared" si="338"/>
        <v>0</v>
      </c>
      <c r="BF358" s="353">
        <f t="shared" si="338"/>
        <v>0</v>
      </c>
      <c r="BG358" s="353">
        <f t="shared" si="338"/>
        <v>0</v>
      </c>
      <c r="BH358" s="353">
        <f t="shared" si="338"/>
        <v>0</v>
      </c>
      <c r="BI358" s="353">
        <f t="shared" si="338"/>
        <v>0</v>
      </c>
      <c r="BJ358" s="353">
        <f t="shared" si="338"/>
        <v>0</v>
      </c>
      <c r="BK358" s="353">
        <f t="shared" si="338"/>
        <v>0</v>
      </c>
      <c r="BL358" s="353">
        <f t="shared" si="338"/>
        <v>0</v>
      </c>
      <c r="BM358" s="353">
        <f t="shared" si="338"/>
        <v>0</v>
      </c>
      <c r="BN358" s="353">
        <f t="shared" si="338"/>
        <v>0</v>
      </c>
      <c r="BO358" s="31" t="s">
        <v>1078</v>
      </c>
    </row>
    <row r="359" spans="1:122" outlineLevel="2">
      <c r="B359" s="51" t="s">
        <v>1114</v>
      </c>
      <c r="C359" s="242">
        <f t="shared" si="263"/>
        <v>0</v>
      </c>
      <c r="D359" s="242">
        <f t="shared" si="264"/>
        <v>0</v>
      </c>
      <c r="E359" s="242">
        <f t="shared" si="265"/>
        <v>0</v>
      </c>
      <c r="F359" s="242">
        <f t="shared" si="266"/>
        <v>0</v>
      </c>
      <c r="G359" s="242">
        <f t="shared" si="267"/>
        <v>0</v>
      </c>
      <c r="H359" s="242">
        <f t="shared" si="268"/>
        <v>0</v>
      </c>
      <c r="I359" s="242">
        <f t="shared" si="269"/>
        <v>0</v>
      </c>
      <c r="J359" s="242">
        <f t="shared" si="270"/>
        <v>0</v>
      </c>
      <c r="K359" s="242">
        <f t="shared" si="271"/>
        <v>0</v>
      </c>
      <c r="L359" s="242">
        <f t="shared" si="272"/>
        <v>0</v>
      </c>
      <c r="M359" s="242">
        <f t="shared" si="273"/>
        <v>0</v>
      </c>
      <c r="N359" s="242">
        <f t="shared" si="274"/>
        <v>0</v>
      </c>
      <c r="O359" s="242">
        <f t="shared" si="275"/>
        <v>0</v>
      </c>
      <c r="P359" s="242">
        <f t="shared" si="276"/>
        <v>0</v>
      </c>
      <c r="Q359" s="242">
        <f t="shared" si="277"/>
        <v>0</v>
      </c>
      <c r="R359" s="438">
        <f t="shared" si="278"/>
        <v>0</v>
      </c>
      <c r="S359" s="353">
        <f t="shared" ref="S359:BN359" si="339">S344</f>
        <v>0</v>
      </c>
      <c r="T359" s="353">
        <f t="shared" si="339"/>
        <v>0</v>
      </c>
      <c r="U359" s="353">
        <f t="shared" si="339"/>
        <v>0</v>
      </c>
      <c r="V359" s="353">
        <f t="shared" si="339"/>
        <v>0</v>
      </c>
      <c r="W359" s="353">
        <f t="shared" si="339"/>
        <v>0</v>
      </c>
      <c r="X359" s="353">
        <f t="shared" si="339"/>
        <v>0</v>
      </c>
      <c r="Y359" s="353">
        <f t="shared" si="339"/>
        <v>0</v>
      </c>
      <c r="Z359" s="353">
        <f t="shared" si="339"/>
        <v>0</v>
      </c>
      <c r="AA359" s="353">
        <f t="shared" si="339"/>
        <v>0</v>
      </c>
      <c r="AB359" s="353">
        <f t="shared" si="339"/>
        <v>0</v>
      </c>
      <c r="AC359" s="353">
        <f t="shared" si="339"/>
        <v>0</v>
      </c>
      <c r="AD359" s="353">
        <f t="shared" si="339"/>
        <v>0</v>
      </c>
      <c r="AE359" s="353">
        <f t="shared" si="339"/>
        <v>0</v>
      </c>
      <c r="AF359" s="353">
        <f t="shared" si="339"/>
        <v>0</v>
      </c>
      <c r="AG359" s="353">
        <f t="shared" si="339"/>
        <v>0</v>
      </c>
      <c r="AH359" s="353">
        <f t="shared" si="339"/>
        <v>0</v>
      </c>
      <c r="AI359" s="353">
        <f t="shared" si="339"/>
        <v>0</v>
      </c>
      <c r="AJ359" s="353">
        <f t="shared" si="339"/>
        <v>0</v>
      </c>
      <c r="AK359" s="353">
        <f t="shared" si="339"/>
        <v>0</v>
      </c>
      <c r="AL359" s="353">
        <f t="shared" si="339"/>
        <v>0</v>
      </c>
      <c r="AM359" s="353">
        <f t="shared" si="339"/>
        <v>0</v>
      </c>
      <c r="AN359" s="353">
        <f t="shared" si="339"/>
        <v>0</v>
      </c>
      <c r="AO359" s="353">
        <f t="shared" si="339"/>
        <v>0</v>
      </c>
      <c r="AP359" s="353">
        <f t="shared" si="339"/>
        <v>0</v>
      </c>
      <c r="AQ359" s="353">
        <f t="shared" si="339"/>
        <v>0</v>
      </c>
      <c r="AR359" s="353">
        <f t="shared" si="339"/>
        <v>0</v>
      </c>
      <c r="AS359" s="353">
        <f t="shared" si="339"/>
        <v>0</v>
      </c>
      <c r="AT359" s="353">
        <f t="shared" si="339"/>
        <v>0</v>
      </c>
      <c r="AU359" s="353">
        <f t="shared" si="339"/>
        <v>0</v>
      </c>
      <c r="AV359" s="353">
        <f t="shared" si="339"/>
        <v>0</v>
      </c>
      <c r="AW359" s="353">
        <f t="shared" si="339"/>
        <v>0</v>
      </c>
      <c r="AX359" s="353">
        <f t="shared" si="339"/>
        <v>0</v>
      </c>
      <c r="AY359" s="353">
        <f t="shared" si="339"/>
        <v>0</v>
      </c>
      <c r="AZ359" s="353">
        <f t="shared" si="339"/>
        <v>0</v>
      </c>
      <c r="BA359" s="353">
        <f t="shared" si="339"/>
        <v>0</v>
      </c>
      <c r="BB359" s="353">
        <f t="shared" si="339"/>
        <v>0</v>
      </c>
      <c r="BC359" s="353">
        <f t="shared" si="339"/>
        <v>0</v>
      </c>
      <c r="BD359" s="353">
        <f t="shared" si="339"/>
        <v>0</v>
      </c>
      <c r="BE359" s="353">
        <f t="shared" si="339"/>
        <v>0</v>
      </c>
      <c r="BF359" s="353">
        <f t="shared" si="339"/>
        <v>0</v>
      </c>
      <c r="BG359" s="353">
        <f t="shared" si="339"/>
        <v>0</v>
      </c>
      <c r="BH359" s="353">
        <f t="shared" si="339"/>
        <v>0</v>
      </c>
      <c r="BI359" s="353">
        <f t="shared" si="339"/>
        <v>0</v>
      </c>
      <c r="BJ359" s="353">
        <f t="shared" si="339"/>
        <v>0</v>
      </c>
      <c r="BK359" s="353">
        <f t="shared" si="339"/>
        <v>0</v>
      </c>
      <c r="BL359" s="353">
        <f t="shared" si="339"/>
        <v>0</v>
      </c>
      <c r="BM359" s="353">
        <f t="shared" si="339"/>
        <v>0</v>
      </c>
      <c r="BN359" s="353">
        <f t="shared" si="339"/>
        <v>0</v>
      </c>
    </row>
    <row r="360" spans="1:122" outlineLevel="2">
      <c r="B360" s="52" t="s">
        <v>1115</v>
      </c>
      <c r="C360" s="59">
        <f t="shared" si="263"/>
        <v>0</v>
      </c>
      <c r="D360" s="59">
        <f t="shared" si="264"/>
        <v>0</v>
      </c>
      <c r="E360" s="59">
        <f t="shared" si="265"/>
        <v>0</v>
      </c>
      <c r="F360" s="59">
        <f t="shared" si="266"/>
        <v>0</v>
      </c>
      <c r="G360" s="59">
        <f t="shared" si="267"/>
        <v>0</v>
      </c>
      <c r="H360" s="59">
        <f t="shared" si="268"/>
        <v>0</v>
      </c>
      <c r="I360" s="59">
        <f t="shared" si="269"/>
        <v>0</v>
      </c>
      <c r="J360" s="59">
        <f t="shared" si="270"/>
        <v>0</v>
      </c>
      <c r="K360" s="59">
        <f t="shared" si="271"/>
        <v>0</v>
      </c>
      <c r="L360" s="59">
        <f t="shared" si="272"/>
        <v>0</v>
      </c>
      <c r="M360" s="59">
        <f t="shared" si="273"/>
        <v>0</v>
      </c>
      <c r="N360" s="59">
        <f t="shared" si="274"/>
        <v>0</v>
      </c>
      <c r="O360" s="59">
        <f t="shared" si="275"/>
        <v>0</v>
      </c>
      <c r="P360" s="59">
        <f t="shared" si="276"/>
        <v>0</v>
      </c>
      <c r="Q360" s="59">
        <f t="shared" si="277"/>
        <v>0</v>
      </c>
      <c r="R360" s="439">
        <f t="shared" si="278"/>
        <v>0</v>
      </c>
      <c r="S360" s="353">
        <f t="shared" ref="S360:BN360" si="340">S345</f>
        <v>0</v>
      </c>
      <c r="T360" s="353">
        <f t="shared" si="340"/>
        <v>0</v>
      </c>
      <c r="U360" s="353">
        <f t="shared" si="340"/>
        <v>0</v>
      </c>
      <c r="V360" s="353">
        <f t="shared" si="340"/>
        <v>0</v>
      </c>
      <c r="W360" s="353">
        <f t="shared" si="340"/>
        <v>0</v>
      </c>
      <c r="X360" s="353">
        <f t="shared" si="340"/>
        <v>0</v>
      </c>
      <c r="Y360" s="353">
        <f t="shared" si="340"/>
        <v>0</v>
      </c>
      <c r="Z360" s="353">
        <f t="shared" si="340"/>
        <v>0</v>
      </c>
      <c r="AA360" s="353">
        <f t="shared" si="340"/>
        <v>0</v>
      </c>
      <c r="AB360" s="353">
        <f t="shared" si="340"/>
        <v>0</v>
      </c>
      <c r="AC360" s="353">
        <f t="shared" si="340"/>
        <v>0</v>
      </c>
      <c r="AD360" s="353">
        <f t="shared" si="340"/>
        <v>0</v>
      </c>
      <c r="AE360" s="353">
        <f t="shared" si="340"/>
        <v>0</v>
      </c>
      <c r="AF360" s="353">
        <f t="shared" si="340"/>
        <v>0</v>
      </c>
      <c r="AG360" s="353">
        <f t="shared" si="340"/>
        <v>0</v>
      </c>
      <c r="AH360" s="353">
        <f t="shared" si="340"/>
        <v>0</v>
      </c>
      <c r="AI360" s="353">
        <f t="shared" si="340"/>
        <v>0</v>
      </c>
      <c r="AJ360" s="353">
        <f t="shared" si="340"/>
        <v>0</v>
      </c>
      <c r="AK360" s="353">
        <f t="shared" si="340"/>
        <v>0</v>
      </c>
      <c r="AL360" s="353">
        <f t="shared" si="340"/>
        <v>0</v>
      </c>
      <c r="AM360" s="353">
        <f t="shared" si="340"/>
        <v>0</v>
      </c>
      <c r="AN360" s="353">
        <f t="shared" si="340"/>
        <v>0</v>
      </c>
      <c r="AO360" s="353">
        <f t="shared" si="340"/>
        <v>0</v>
      </c>
      <c r="AP360" s="353">
        <f t="shared" si="340"/>
        <v>0</v>
      </c>
      <c r="AQ360" s="353">
        <f t="shared" si="340"/>
        <v>0</v>
      </c>
      <c r="AR360" s="353">
        <f t="shared" si="340"/>
        <v>0</v>
      </c>
      <c r="AS360" s="353">
        <f t="shared" si="340"/>
        <v>0</v>
      </c>
      <c r="AT360" s="353">
        <f t="shared" si="340"/>
        <v>0</v>
      </c>
      <c r="AU360" s="353">
        <f t="shared" si="340"/>
        <v>0</v>
      </c>
      <c r="AV360" s="353">
        <f t="shared" si="340"/>
        <v>0</v>
      </c>
      <c r="AW360" s="353">
        <f t="shared" si="340"/>
        <v>0</v>
      </c>
      <c r="AX360" s="353">
        <f t="shared" si="340"/>
        <v>0</v>
      </c>
      <c r="AY360" s="353">
        <f t="shared" si="340"/>
        <v>0</v>
      </c>
      <c r="AZ360" s="353">
        <f t="shared" si="340"/>
        <v>0</v>
      </c>
      <c r="BA360" s="353">
        <f t="shared" si="340"/>
        <v>0</v>
      </c>
      <c r="BB360" s="353">
        <f t="shared" si="340"/>
        <v>0</v>
      </c>
      <c r="BC360" s="353">
        <f t="shared" si="340"/>
        <v>0</v>
      </c>
      <c r="BD360" s="353">
        <f t="shared" si="340"/>
        <v>0</v>
      </c>
      <c r="BE360" s="353">
        <f t="shared" si="340"/>
        <v>0</v>
      </c>
      <c r="BF360" s="353">
        <f t="shared" si="340"/>
        <v>0</v>
      </c>
      <c r="BG360" s="353">
        <f t="shared" si="340"/>
        <v>0</v>
      </c>
      <c r="BH360" s="353">
        <f t="shared" si="340"/>
        <v>0</v>
      </c>
      <c r="BI360" s="353">
        <f t="shared" si="340"/>
        <v>0</v>
      </c>
      <c r="BJ360" s="353">
        <f t="shared" si="340"/>
        <v>0</v>
      </c>
      <c r="BK360" s="353">
        <f t="shared" si="340"/>
        <v>0</v>
      </c>
      <c r="BL360" s="353">
        <f t="shared" si="340"/>
        <v>0</v>
      </c>
      <c r="BM360" s="353">
        <f t="shared" si="340"/>
        <v>0</v>
      </c>
      <c r="BN360" s="353">
        <f t="shared" si="340"/>
        <v>0</v>
      </c>
    </row>
    <row r="361" spans="1:122" outlineLevel="1"/>
    <row r="363" spans="1:122">
      <c r="A363" s="16" t="s">
        <v>1147</v>
      </c>
    </row>
    <row r="364" spans="1:122" ht="86.25" outlineLevel="1">
      <c r="P364" s="27" t="s">
        <v>539</v>
      </c>
      <c r="Q364" s="27" t="s">
        <v>539</v>
      </c>
      <c r="R364" s="27" t="s">
        <v>539</v>
      </c>
      <c r="S364" s="27" t="s">
        <v>539</v>
      </c>
      <c r="T364" s="27" t="s">
        <v>539</v>
      </c>
      <c r="U364" s="27" t="s">
        <v>539</v>
      </c>
      <c r="V364" s="27" t="s">
        <v>539</v>
      </c>
      <c r="W364" s="27" t="s">
        <v>539</v>
      </c>
      <c r="X364" s="27" t="s">
        <v>539</v>
      </c>
      <c r="Y364" s="27" t="s">
        <v>539</v>
      </c>
      <c r="Z364" s="27" t="s">
        <v>539</v>
      </c>
      <c r="AA364" s="27" t="s">
        <v>539</v>
      </c>
      <c r="AB364" s="27" t="s">
        <v>539</v>
      </c>
      <c r="AC364" s="27" t="s">
        <v>539</v>
      </c>
      <c r="AD364" s="27" t="s">
        <v>539</v>
      </c>
      <c r="AE364" s="27" t="s">
        <v>539</v>
      </c>
      <c r="AF364" s="27" t="s">
        <v>539</v>
      </c>
      <c r="AG364" s="27" t="s">
        <v>539</v>
      </c>
      <c r="AH364" s="27" t="s">
        <v>539</v>
      </c>
      <c r="AI364" s="27" t="s">
        <v>539</v>
      </c>
      <c r="AJ364" s="27" t="s">
        <v>539</v>
      </c>
      <c r="AK364" s="27" t="s">
        <v>539</v>
      </c>
      <c r="AL364" s="27" t="s">
        <v>539</v>
      </c>
      <c r="AM364" s="27" t="s">
        <v>539</v>
      </c>
      <c r="AN364" s="27" t="s">
        <v>539</v>
      </c>
      <c r="AO364" s="27" t="s">
        <v>539</v>
      </c>
      <c r="AP364" s="27" t="s">
        <v>539</v>
      </c>
      <c r="AQ364" s="27" t="s">
        <v>539</v>
      </c>
      <c r="AR364" s="27" t="s">
        <v>539</v>
      </c>
      <c r="AS364" s="27" t="s">
        <v>539</v>
      </c>
      <c r="AT364" s="27" t="s">
        <v>539</v>
      </c>
      <c r="AU364" s="27" t="s">
        <v>539</v>
      </c>
      <c r="AV364" s="27" t="s">
        <v>539</v>
      </c>
      <c r="AW364" s="27" t="s">
        <v>539</v>
      </c>
      <c r="AX364" s="27" t="s">
        <v>539</v>
      </c>
      <c r="AY364" s="27" t="s">
        <v>539</v>
      </c>
      <c r="AZ364" s="27" t="s">
        <v>539</v>
      </c>
      <c r="BA364" s="27" t="s">
        <v>539</v>
      </c>
      <c r="BB364" s="27" t="s">
        <v>539</v>
      </c>
      <c r="BC364" s="27" t="s">
        <v>539</v>
      </c>
      <c r="BD364" s="27" t="s">
        <v>539</v>
      </c>
      <c r="BE364" s="27" t="s">
        <v>539</v>
      </c>
      <c r="BF364" s="27" t="s">
        <v>539</v>
      </c>
      <c r="BG364" s="27" t="s">
        <v>539</v>
      </c>
      <c r="BH364" s="27" t="s">
        <v>539</v>
      </c>
      <c r="BI364" s="27" t="s">
        <v>539</v>
      </c>
      <c r="BJ364" s="27" t="s">
        <v>539</v>
      </c>
      <c r="BK364" s="27" t="s">
        <v>539</v>
      </c>
      <c r="BL364" s="27" t="s">
        <v>539</v>
      </c>
      <c r="BM364" s="27" t="s">
        <v>539</v>
      </c>
      <c r="BN364" s="27" t="s">
        <v>539</v>
      </c>
      <c r="BO364" s="27" t="s">
        <v>539</v>
      </c>
      <c r="BP364" s="27" t="s">
        <v>539</v>
      </c>
      <c r="BQ364" s="27" t="s">
        <v>539</v>
      </c>
      <c r="BR364" s="27" t="s">
        <v>539</v>
      </c>
      <c r="BS364" s="27" t="s">
        <v>539</v>
      </c>
      <c r="BT364" s="27" t="s">
        <v>539</v>
      </c>
      <c r="BU364" s="27" t="s">
        <v>539</v>
      </c>
      <c r="BV364" s="27" t="s">
        <v>539</v>
      </c>
      <c r="BW364" s="27" t="s">
        <v>539</v>
      </c>
      <c r="BX364" s="27" t="s">
        <v>539</v>
      </c>
      <c r="BY364" s="27" t="s">
        <v>539</v>
      </c>
      <c r="BZ364" s="27" t="s">
        <v>539</v>
      </c>
      <c r="CA364" s="27" t="s">
        <v>539</v>
      </c>
      <c r="CB364" s="27" t="s">
        <v>539</v>
      </c>
      <c r="CC364" s="27" t="s">
        <v>539</v>
      </c>
      <c r="CD364" s="27" t="s">
        <v>539</v>
      </c>
      <c r="CE364" s="27" t="s">
        <v>539</v>
      </c>
      <c r="CF364" s="27" t="s">
        <v>539</v>
      </c>
      <c r="CG364" s="27" t="s">
        <v>539</v>
      </c>
      <c r="CH364" s="27" t="s">
        <v>539</v>
      </c>
      <c r="CI364" s="27" t="s">
        <v>539</v>
      </c>
      <c r="CJ364" s="27" t="s">
        <v>539</v>
      </c>
      <c r="CK364" s="27" t="s">
        <v>539</v>
      </c>
      <c r="CL364" s="27" t="s">
        <v>539</v>
      </c>
      <c r="CM364" s="27" t="s">
        <v>539</v>
      </c>
      <c r="CN364" s="27" t="s">
        <v>539</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B365" s="29"/>
      <c r="P365" s="118" t="str">
        <f>"Yearling "&amp;$B$202</f>
        <v>Yearling Standard (7mo)</v>
      </c>
      <c r="Q365" s="118"/>
      <c r="R365" s="118"/>
      <c r="S365" s="118"/>
      <c r="T365" s="118"/>
      <c r="U365" s="118"/>
      <c r="V365" s="118"/>
      <c r="W365" s="118" t="str">
        <f>"Yearling "&amp;$B$203</f>
        <v>Yearling Early</v>
      </c>
      <c r="X365" s="118"/>
      <c r="Y365" s="118"/>
      <c r="Z365" s="118"/>
      <c r="AA365" s="118"/>
      <c r="AB365" s="118"/>
      <c r="AC365" s="118"/>
      <c r="AD365" s="118" t="str">
        <f>"Yearling "&amp;$B$204</f>
        <v>Yearling Middle</v>
      </c>
      <c r="AE365" s="118"/>
      <c r="AF365" s="118"/>
      <c r="AG365" s="118"/>
      <c r="AH365" s="118"/>
      <c r="AI365" s="118"/>
      <c r="AJ365" s="118"/>
      <c r="AK365" s="118" t="str">
        <f>"Yearling "&amp;$B$205</f>
        <v>Yearling Late</v>
      </c>
      <c r="AL365" s="118"/>
      <c r="AM365" s="118"/>
      <c r="AN365" s="118"/>
      <c r="AO365" s="118"/>
      <c r="AP365" s="118"/>
      <c r="AQ365" s="118"/>
      <c r="AR365" s="118" t="str">
        <f>"Yearling "&amp;$B$206</f>
        <v>Yearling V. Late</v>
      </c>
      <c r="AS365" s="118"/>
      <c r="AT365" s="118"/>
      <c r="AU365" s="118"/>
      <c r="AV365" s="118"/>
      <c r="AW365" s="118"/>
      <c r="AX365" s="118"/>
      <c r="AY365" s="118" t="str">
        <f>"Yearling "&amp;$B$207</f>
        <v>Yearling 7mo with 0% mated</v>
      </c>
      <c r="AZ365" s="118"/>
      <c r="BA365" s="118"/>
      <c r="BB365" s="118"/>
      <c r="BC365" s="118"/>
      <c r="BD365" s="118"/>
      <c r="BE365" s="118"/>
      <c r="BF365" t="s">
        <v>1121</v>
      </c>
      <c r="BM365" t="s">
        <v>1122</v>
      </c>
      <c r="BT365" t="s">
        <v>1123</v>
      </c>
      <c r="CA365" t="s">
        <v>1124</v>
      </c>
      <c r="CH365" t="s">
        <v>1125</v>
      </c>
    </row>
    <row r="366" spans="1:122" outlineLevel="1">
      <c r="B366" s="29"/>
      <c r="O366" s="29" t="s">
        <v>1142</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outlineLevel="1">
      <c r="B367" s="29"/>
      <c r="O367" s="29" t="s">
        <v>1143</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outlineLevel="1">
      <c r="P368" s="212">
        <f>INDEX(i.Periods,P$367,1+d.TOL+3*(P$366-1))</f>
        <v>54</v>
      </c>
      <c r="Q368" s="212">
        <f>INDEX(i.Periods,Q$367,1+d.TOL+3*(Q$366-1))</f>
        <v>59</v>
      </c>
      <c r="R368" s="212">
        <f>INDEX(i.Periods,R$367,1+d.TOL+3*(R$366-1))</f>
        <v>67</v>
      </c>
      <c r="S368" s="212">
        <f>INDEX(i.Periods,S$367,1+d.TOL+3*(S$366-1))</f>
        <v>74</v>
      </c>
      <c r="T368" s="212"/>
      <c r="U368" s="212"/>
      <c r="V368" s="212"/>
      <c r="W368" s="212">
        <f>INDEX(i.Periods,W$367,1+d.TOL+3*(W$366-1))</f>
        <v>56</v>
      </c>
      <c r="X368" s="212">
        <f>INDEX(i.Periods,X$367,1+d.TOL+3*(X$366-1))</f>
        <v>61</v>
      </c>
      <c r="Y368" s="212">
        <f>INDEX(i.Periods,Y$367,1+d.TOL+3*(Y$366-1))</f>
        <v>69</v>
      </c>
      <c r="Z368" s="212">
        <f>INDEX(i.Periods,Z$367,1+d.TOL+3*(Z$366-1))</f>
        <v>76</v>
      </c>
      <c r="AA368" s="212"/>
      <c r="AB368" s="212"/>
      <c r="AC368" s="212"/>
      <c r="AD368" s="212">
        <f>INDEX(i.Periods,AD$367,1+d.TOL+3*(AD$366-1))</f>
        <v>59</v>
      </c>
      <c r="AE368" s="212">
        <f>INDEX(i.Periods,AE$367,1+d.TOL+3*(AE$366-1))</f>
        <v>64</v>
      </c>
      <c r="AF368" s="212">
        <f>INDEX(i.Periods,AF$367,1+d.TOL+3*(AF$366-1))</f>
        <v>72</v>
      </c>
      <c r="AG368" s="212">
        <f>INDEX(i.Periods,AG$367,1+d.TOL+3*(AG$366-1))</f>
        <v>79</v>
      </c>
      <c r="AH368" s="212"/>
      <c r="AI368" s="212"/>
      <c r="AJ368" s="212"/>
      <c r="AK368" s="212">
        <f>INDEX(i.Periods,AK$367,1+d.TOL+3*(AK$366-1))</f>
        <v>61</v>
      </c>
      <c r="AL368" s="212">
        <f>INDEX(i.Periods,AL$367,1+d.TOL+3*(AL$366-1))</f>
        <v>66</v>
      </c>
      <c r="AM368" s="212">
        <f>INDEX(i.Periods,AM$367,1+d.TOL+3*(AM$366-1))</f>
        <v>74</v>
      </c>
      <c r="AN368" s="212">
        <f>INDEX(i.Periods,AN$367,1+d.TOL+3*(AN$366-1))</f>
        <v>81</v>
      </c>
      <c r="AO368" s="212"/>
      <c r="AP368" s="212"/>
      <c r="AQ368" s="212"/>
      <c r="AR368" s="212">
        <f>INDEX(i.Periods,AR$367,1+d.TOL+3*(AR$366-1))</f>
        <v>63</v>
      </c>
      <c r="AS368" s="212">
        <f>INDEX(i.Periods,AS$367,1+d.TOL+3*(AS$366-1))</f>
        <v>68</v>
      </c>
      <c r="AT368" s="212">
        <f>INDEX(i.Periods,AT$367,1+d.TOL+3*(AT$366-1))</f>
        <v>76</v>
      </c>
      <c r="AU368" s="212">
        <f>INDEX(i.Periods,AU$367,1+d.TOL+3*(AU$366-1))</f>
        <v>83</v>
      </c>
      <c r="AV368" s="212"/>
      <c r="AW368" s="212"/>
      <c r="AX368" s="212"/>
      <c r="AY368" s="212">
        <f>INDEX(i.Periods,AY$367,1+d.TOL+3*(AY$366-1))</f>
        <v>54</v>
      </c>
      <c r="AZ368" s="212">
        <f>INDEX(i.Periods,AZ$367,1+d.TOL+3*(AZ$366-1))</f>
        <v>59</v>
      </c>
      <c r="BA368" s="212">
        <f>INDEX(i.Periods,BA$367,1+d.TOL+3*(BA$366-1))</f>
        <v>67</v>
      </c>
      <c r="BB368" s="212">
        <f>INDEX(i.Periods,BB$367,1+d.TOL+3*(BB$366-1))</f>
        <v>74</v>
      </c>
      <c r="BC368" s="212"/>
      <c r="BD368" s="212"/>
      <c r="BE368" s="212"/>
      <c r="BF368" s="259">
        <f>P368+52</f>
        <v>106</v>
      </c>
      <c r="BG368" s="259">
        <f>R368+52</f>
        <v>119</v>
      </c>
      <c r="BH368" s="259">
        <f>S368+52</f>
        <v>126</v>
      </c>
      <c r="BI368" s="21"/>
      <c r="BJ368" s="21"/>
      <c r="BK368" s="21"/>
      <c r="BL368" s="21"/>
      <c r="BM368" s="260">
        <f>BF368+52</f>
        <v>158</v>
      </c>
      <c r="BN368" s="260">
        <f>BG368+52</f>
        <v>171</v>
      </c>
      <c r="BO368" s="260">
        <f>BH368+52</f>
        <v>178</v>
      </c>
      <c r="BP368" s="21"/>
      <c r="BQ368" s="21"/>
      <c r="BR368" s="21"/>
      <c r="BS368" s="21"/>
      <c r="BT368" s="260">
        <f>BM368+52</f>
        <v>210</v>
      </c>
      <c r="BU368" s="260">
        <f>BN368+52</f>
        <v>223</v>
      </c>
      <c r="BV368" s="260">
        <f>BO368+52</f>
        <v>230</v>
      </c>
      <c r="BW368" s="21"/>
      <c r="BX368" s="21"/>
      <c r="BY368" s="21"/>
      <c r="BZ368" s="21"/>
      <c r="CA368" s="260">
        <f>BT368+52</f>
        <v>262</v>
      </c>
      <c r="CB368" s="260">
        <f>BU368+52</f>
        <v>275</v>
      </c>
      <c r="CC368" s="260">
        <f>BV368+52</f>
        <v>282</v>
      </c>
      <c r="CD368" s="21"/>
      <c r="CE368" s="21"/>
      <c r="CF368" s="21"/>
      <c r="CG368" s="21"/>
      <c r="CH368" s="260">
        <f>CA368+52</f>
        <v>314</v>
      </c>
      <c r="CI368" s="260">
        <f>CB368+52</f>
        <v>327</v>
      </c>
      <c r="CJ368" s="260">
        <f>CC368+52</f>
        <v>334</v>
      </c>
      <c r="CK368" s="21"/>
      <c r="CL368" s="21"/>
      <c r="CM368" s="21"/>
      <c r="CN368" s="21"/>
    </row>
    <row r="369" spans="1:92" outlineLevel="1">
      <c r="C369" s="127" t="s">
        <v>1075</v>
      </c>
      <c r="D369" s="127" t="s">
        <v>1074</v>
      </c>
      <c r="E369" s="127" t="s">
        <v>1073</v>
      </c>
      <c r="F369" s="127" t="s">
        <v>1072</v>
      </c>
      <c r="G369" s="127" t="s">
        <v>1073</v>
      </c>
      <c r="H369" s="127" t="s">
        <v>1072</v>
      </c>
      <c r="I369" s="127" t="s">
        <v>1071</v>
      </c>
      <c r="J369" s="127"/>
      <c r="K369" s="127"/>
      <c r="L369" s="127"/>
      <c r="M369" s="127"/>
      <c r="P369" s="259" t="str">
        <f>Q368&amp;":"&amp;R368</f>
        <v>59:67</v>
      </c>
      <c r="Q369" s="259" t="str">
        <f>R368&amp;":"&amp;S368</f>
        <v>67:74</v>
      </c>
      <c r="R369" s="261" t="str">
        <f>Q369</f>
        <v>67:74</v>
      </c>
      <c r="S369" s="261" t="str">
        <f>R369</f>
        <v>67:74</v>
      </c>
      <c r="T369" s="261" t="str">
        <f>S369</f>
        <v>67:74</v>
      </c>
      <c r="U369" s="261" t="str">
        <f>T369</f>
        <v>67:74</v>
      </c>
      <c r="V369" s="261" t="str">
        <f>U369</f>
        <v>67:74</v>
      </c>
      <c r="W369" s="259" t="str">
        <f>X368&amp;":"&amp;Y368</f>
        <v>61:69</v>
      </c>
      <c r="X369" s="259" t="str">
        <f>Y368&amp;":"&amp;Z368</f>
        <v>69:76</v>
      </c>
      <c r="Y369" s="261" t="str">
        <f>X369</f>
        <v>69:76</v>
      </c>
      <c r="Z369" s="261" t="str">
        <f>Y369</f>
        <v>69:76</v>
      </c>
      <c r="AA369" s="261" t="str">
        <f>Z369</f>
        <v>69:76</v>
      </c>
      <c r="AB369" s="261" t="str">
        <f>AA369</f>
        <v>69:76</v>
      </c>
      <c r="AC369" s="261" t="str">
        <f>AB369</f>
        <v>69:76</v>
      </c>
      <c r="AD369" s="259" t="str">
        <f>AE368&amp;":"&amp;AF368</f>
        <v>64:72</v>
      </c>
      <c r="AE369" s="259" t="str">
        <f>AF368&amp;":"&amp;AG368</f>
        <v>72:79</v>
      </c>
      <c r="AF369" s="261" t="str">
        <f t="shared" ref="AF369:AJ369" si="341">AE369</f>
        <v>72:79</v>
      </c>
      <c r="AG369" s="261" t="str">
        <f t="shared" si="341"/>
        <v>72:79</v>
      </c>
      <c r="AH369" s="261" t="str">
        <f t="shared" si="341"/>
        <v>72:79</v>
      </c>
      <c r="AI369" s="261" t="str">
        <f t="shared" si="341"/>
        <v>72:79</v>
      </c>
      <c r="AJ369" s="261" t="str">
        <f t="shared" si="341"/>
        <v>72:79</v>
      </c>
      <c r="AK369" s="259" t="str">
        <f>AL368&amp;":"&amp;AM368</f>
        <v>66:74</v>
      </c>
      <c r="AL369" s="259" t="str">
        <f>AM368&amp;":"&amp;AN368</f>
        <v>74:81</v>
      </c>
      <c r="AM369" s="261" t="str">
        <f t="shared" ref="AM369:AQ369" si="342">AL369</f>
        <v>74:81</v>
      </c>
      <c r="AN369" s="261" t="str">
        <f t="shared" si="342"/>
        <v>74:81</v>
      </c>
      <c r="AO369" s="261" t="str">
        <f t="shared" si="342"/>
        <v>74:81</v>
      </c>
      <c r="AP369" s="261" t="str">
        <f t="shared" si="342"/>
        <v>74:81</v>
      </c>
      <c r="AQ369" s="261" t="str">
        <f t="shared" si="342"/>
        <v>74:81</v>
      </c>
      <c r="AR369" s="259" t="str">
        <f>AS368&amp;":"&amp;AT368</f>
        <v>68:76</v>
      </c>
      <c r="AS369" s="259" t="str">
        <f>AT368&amp;":"&amp;AU368</f>
        <v>76:83</v>
      </c>
      <c r="AT369" s="261" t="str">
        <f t="shared" ref="AT369" si="343">AS369</f>
        <v>76:83</v>
      </c>
      <c r="AU369" s="261" t="str">
        <f t="shared" ref="AU369" si="344">AT369</f>
        <v>76:83</v>
      </c>
      <c r="AV369" s="261" t="str">
        <f t="shared" ref="AV369" si="345">AU369</f>
        <v>76:83</v>
      </c>
      <c r="AW369" s="261" t="str">
        <f t="shared" ref="AW369" si="346">AV369</f>
        <v>76:83</v>
      </c>
      <c r="AX369" s="261" t="str">
        <f t="shared" ref="AX369" si="347">AW369</f>
        <v>76:83</v>
      </c>
      <c r="AY369" s="259" t="str">
        <f>AZ368&amp;":"&amp;BA368</f>
        <v>59:67</v>
      </c>
      <c r="AZ369" s="259" t="str">
        <f>BA368&amp;":"&amp;BB368</f>
        <v>67:74</v>
      </c>
      <c r="BA369" s="261" t="str">
        <f t="shared" ref="BA369:BE369" si="348">AZ369</f>
        <v>67:74</v>
      </c>
      <c r="BB369" s="261" t="str">
        <f t="shared" si="348"/>
        <v>67:74</v>
      </c>
      <c r="BC369" s="261" t="str">
        <f t="shared" si="348"/>
        <v>67:74</v>
      </c>
      <c r="BD369" s="261" t="str">
        <f t="shared" si="348"/>
        <v>67:74</v>
      </c>
      <c r="BE369" s="261" t="str">
        <f t="shared" si="348"/>
        <v>67:74</v>
      </c>
      <c r="BF369" s="260" t="str">
        <f>BF368&amp;":"&amp;BG368</f>
        <v>106:119</v>
      </c>
      <c r="BG369" s="260" t="str">
        <f>BG368&amp;":"&amp;BH368</f>
        <v>119:126</v>
      </c>
      <c r="BH369" s="261" t="str">
        <f t="shared" ref="BH369:BL369" si="349">BG369</f>
        <v>119:126</v>
      </c>
      <c r="BI369" s="261" t="str">
        <f t="shared" si="349"/>
        <v>119:126</v>
      </c>
      <c r="BJ369" s="261" t="str">
        <f t="shared" si="349"/>
        <v>119:126</v>
      </c>
      <c r="BK369" s="261" t="str">
        <f t="shared" si="349"/>
        <v>119:126</v>
      </c>
      <c r="BL369" s="261" t="str">
        <f t="shared" si="349"/>
        <v>119:126</v>
      </c>
      <c r="BM369" s="260" t="str">
        <f>BM368&amp;":"&amp;BN368</f>
        <v>158:171</v>
      </c>
      <c r="BN369" s="260" t="str">
        <f>BN368&amp;":"&amp;BO368</f>
        <v>171:178</v>
      </c>
      <c r="BO369" s="261" t="str">
        <f t="shared" ref="BO369:BS369" si="350">BN369</f>
        <v>171:178</v>
      </c>
      <c r="BP369" s="261" t="str">
        <f t="shared" si="350"/>
        <v>171:178</v>
      </c>
      <c r="BQ369" s="261" t="str">
        <f t="shared" si="350"/>
        <v>171:178</v>
      </c>
      <c r="BR369" s="261" t="str">
        <f t="shared" si="350"/>
        <v>171:178</v>
      </c>
      <c r="BS369" s="261" t="str">
        <f t="shared" si="350"/>
        <v>171:178</v>
      </c>
      <c r="BT369" s="260" t="str">
        <f>BT368&amp;":"&amp;BU368</f>
        <v>210:223</v>
      </c>
      <c r="BU369" s="260" t="str">
        <f>BU368&amp;":"&amp;BV368</f>
        <v>223:230</v>
      </c>
      <c r="BV369" s="261" t="str">
        <f t="shared" ref="BV369:BZ369" si="351">BU369</f>
        <v>223:230</v>
      </c>
      <c r="BW369" s="261" t="str">
        <f t="shared" si="351"/>
        <v>223:230</v>
      </c>
      <c r="BX369" s="261" t="str">
        <f t="shared" si="351"/>
        <v>223:230</v>
      </c>
      <c r="BY369" s="261" t="str">
        <f t="shared" si="351"/>
        <v>223:230</v>
      </c>
      <c r="BZ369" s="261" t="str">
        <f t="shared" si="351"/>
        <v>223:230</v>
      </c>
      <c r="CA369" s="260" t="str">
        <f>CA368&amp;":"&amp;CB368</f>
        <v>262:275</v>
      </c>
      <c r="CB369" s="260" t="str">
        <f>CB368&amp;":"&amp;CC368</f>
        <v>275:282</v>
      </c>
      <c r="CC369" s="261" t="str">
        <f t="shared" ref="CC369:CG369" si="352">CB369</f>
        <v>275:282</v>
      </c>
      <c r="CD369" s="261" t="str">
        <f t="shared" si="352"/>
        <v>275:282</v>
      </c>
      <c r="CE369" s="261" t="str">
        <f t="shared" si="352"/>
        <v>275:282</v>
      </c>
      <c r="CF369" s="261" t="str">
        <f t="shared" si="352"/>
        <v>275:282</v>
      </c>
      <c r="CG369" s="261" t="str">
        <f t="shared" si="352"/>
        <v>275:282</v>
      </c>
      <c r="CH369" s="260" t="str">
        <f>CH368&amp;":"&amp;CI368</f>
        <v>314:327</v>
      </c>
      <c r="CI369" s="260" t="str">
        <f>CI368&amp;":"&amp;CJ368</f>
        <v>327:334</v>
      </c>
      <c r="CJ369" s="261" t="str">
        <f t="shared" ref="CJ369:CN369" si="353">CI369</f>
        <v>327:334</v>
      </c>
      <c r="CK369" s="261" t="str">
        <f t="shared" si="353"/>
        <v>327:334</v>
      </c>
      <c r="CL369" s="261" t="str">
        <f t="shared" si="353"/>
        <v>327:334</v>
      </c>
      <c r="CM369" s="261" t="str">
        <f t="shared" si="353"/>
        <v>327:334</v>
      </c>
      <c r="CN369" s="261" t="str">
        <f t="shared" si="353"/>
        <v>327:334</v>
      </c>
    </row>
    <row r="370" spans="1:92" outlineLevel="1">
      <c r="A370" s="21"/>
      <c r="B370" t="s">
        <v>1144</v>
      </c>
      <c r="C370" s="238" t="s">
        <v>6</v>
      </c>
      <c r="D370" s="238" t="str">
        <f>C370</f>
        <v>0:1</v>
      </c>
      <c r="E370" s="237" t="s">
        <v>8</v>
      </c>
      <c r="F370" s="237" t="s">
        <v>168</v>
      </c>
      <c r="G370" s="237" t="s">
        <v>183</v>
      </c>
      <c r="H370" s="237" t="s">
        <v>246</v>
      </c>
      <c r="I370" s="237" t="s">
        <v>248</v>
      </c>
      <c r="J370" s="237"/>
      <c r="K370" s="237"/>
      <c r="L370" s="237"/>
      <c r="M370" s="237"/>
      <c r="N370" s="234"/>
      <c r="O370" s="234"/>
      <c r="P370" s="236" t="str">
        <f>C370</f>
        <v>0:1</v>
      </c>
      <c r="Q370" s="236" t="str">
        <f>D370</f>
        <v>0:1</v>
      </c>
      <c r="R370" s="235" t="str">
        <f>LEFT(E370,FIND(":",E370)-1)+i.TOLoffset_r2*(d.TOL-1)&amp;":"&amp;RIGHT(E370,LEN(E370)-FIND(":",E370))+i.TOLoffset_r2*(d.TOL-1)</f>
        <v>26:27</v>
      </c>
      <c r="S370" s="235" t="str">
        <f>LEFT(F370,FIND(":",F370)-1)+i.TOLoffset_r2*(d.TOL-1)&amp;":"&amp;RIGHT(F370,LEN(F370)-FIND(":",F370))+i.TOLoffset_r2*(d.TOL-1)</f>
        <v>27:28</v>
      </c>
      <c r="T370" s="235" t="str">
        <f>LEFT(G370,FIND(":",G370)-1)+i.TOLoffset_r2*(d.TOL-1)&amp;":"&amp;RIGHT(G370,LEN(G370)-FIND(":",G370))+i.TOLoffset_r2*(d.TOL-1)</f>
        <v>28:29</v>
      </c>
      <c r="U370" s="235" t="str">
        <f>LEFT(H370,FIND(":",H370)-1)+i.TOLoffset_r2*(d.TOL-1)&amp;":"&amp;RIGHT(H370,LEN(H370)-FIND(":",H370))+i.TOLoffset_r2*(d.TOL-1)</f>
        <v>29:30</v>
      </c>
      <c r="V370" s="235" t="str">
        <f>LEFT(I370,FIND(":",I370)-1)+i.TOLoffset_r2*(d.TOL-1)&amp;":"&amp;RIGHT(I370,LEN(I370)-FIND(":",I370))+i.TOLoffset_r2*(d.TOL-1)</f>
        <v>30:31</v>
      </c>
      <c r="W370" s="258" t="str">
        <f>P370</f>
        <v>0:1</v>
      </c>
      <c r="X370" s="258" t="str">
        <f t="shared" ref="X370:CN370" si="354">Q370</f>
        <v>0:1</v>
      </c>
      <c r="Y370" s="258" t="str">
        <f t="shared" si="354"/>
        <v>26:27</v>
      </c>
      <c r="Z370" s="258" t="str">
        <f t="shared" si="354"/>
        <v>27:28</v>
      </c>
      <c r="AA370" s="258" t="str">
        <f t="shared" si="354"/>
        <v>28:29</v>
      </c>
      <c r="AB370" s="258" t="str">
        <f t="shared" si="354"/>
        <v>29:30</v>
      </c>
      <c r="AC370" s="258" t="str">
        <f t="shared" si="354"/>
        <v>30:31</v>
      </c>
      <c r="AD370" s="258" t="str">
        <f t="shared" si="354"/>
        <v>0:1</v>
      </c>
      <c r="AE370" s="258" t="str">
        <f t="shared" si="354"/>
        <v>0:1</v>
      </c>
      <c r="AF370" s="258" t="str">
        <f t="shared" si="354"/>
        <v>26:27</v>
      </c>
      <c r="AG370" s="258" t="str">
        <f t="shared" si="354"/>
        <v>27:28</v>
      </c>
      <c r="AH370" s="258" t="str">
        <f t="shared" si="354"/>
        <v>28:29</v>
      </c>
      <c r="AI370" s="258" t="str">
        <f t="shared" si="354"/>
        <v>29:30</v>
      </c>
      <c r="AJ370" s="258" t="str">
        <f t="shared" si="354"/>
        <v>30:31</v>
      </c>
      <c r="AK370" s="258" t="str">
        <f t="shared" si="354"/>
        <v>0:1</v>
      </c>
      <c r="AL370" s="258" t="str">
        <f t="shared" si="354"/>
        <v>0:1</v>
      </c>
      <c r="AM370" s="258" t="str">
        <f t="shared" si="354"/>
        <v>26:27</v>
      </c>
      <c r="AN370" s="258" t="str">
        <f t="shared" si="354"/>
        <v>27:28</v>
      </c>
      <c r="AO370" s="258" t="str">
        <f t="shared" si="354"/>
        <v>28:29</v>
      </c>
      <c r="AP370" s="258" t="str">
        <f t="shared" si="354"/>
        <v>29:30</v>
      </c>
      <c r="AQ370" s="258" t="str">
        <f t="shared" si="354"/>
        <v>30:31</v>
      </c>
      <c r="AR370" s="258" t="str">
        <f t="shared" ref="AR370:BE370" si="355">AD370</f>
        <v>0:1</v>
      </c>
      <c r="AS370" s="258" t="str">
        <f t="shared" si="355"/>
        <v>0:1</v>
      </c>
      <c r="AT370" s="258" t="str">
        <f t="shared" si="355"/>
        <v>26:27</v>
      </c>
      <c r="AU370" s="258" t="str">
        <f t="shared" si="355"/>
        <v>27:28</v>
      </c>
      <c r="AV370" s="258" t="str">
        <f t="shared" si="355"/>
        <v>28:29</v>
      </c>
      <c r="AW370" s="258" t="str">
        <f t="shared" si="355"/>
        <v>29:30</v>
      </c>
      <c r="AX370" s="258" t="str">
        <f t="shared" si="355"/>
        <v>30:31</v>
      </c>
      <c r="AY370" s="258" t="str">
        <f t="shared" si="355"/>
        <v>0:1</v>
      </c>
      <c r="AZ370" s="258" t="str">
        <f t="shared" si="355"/>
        <v>0:1</v>
      </c>
      <c r="BA370" s="258" t="str">
        <f t="shared" si="355"/>
        <v>26:27</v>
      </c>
      <c r="BB370" s="258" t="str">
        <f t="shared" si="355"/>
        <v>27:28</v>
      </c>
      <c r="BC370" s="258" t="str">
        <f t="shared" si="355"/>
        <v>28:29</v>
      </c>
      <c r="BD370" s="258" t="str">
        <f t="shared" si="355"/>
        <v>29:30</v>
      </c>
      <c r="BE370" s="258" t="str">
        <f t="shared" si="355"/>
        <v>30:31</v>
      </c>
      <c r="BF370" s="258" t="str">
        <f t="shared" si="354"/>
        <v>0:1</v>
      </c>
      <c r="BG370" s="258" t="str">
        <f t="shared" si="354"/>
        <v>0:1</v>
      </c>
      <c r="BH370" s="258" t="str">
        <f t="shared" si="354"/>
        <v>26:27</v>
      </c>
      <c r="BI370" s="258" t="str">
        <f t="shared" si="354"/>
        <v>27:28</v>
      </c>
      <c r="BJ370" s="258" t="str">
        <f t="shared" si="354"/>
        <v>28:29</v>
      </c>
      <c r="BK370" s="258" t="str">
        <f t="shared" si="354"/>
        <v>29:30</v>
      </c>
      <c r="BL370" s="258" t="str">
        <f t="shared" si="354"/>
        <v>30:31</v>
      </c>
      <c r="BM370" s="258" t="str">
        <f t="shared" si="354"/>
        <v>0:1</v>
      </c>
      <c r="BN370" s="258" t="str">
        <f t="shared" si="354"/>
        <v>0:1</v>
      </c>
      <c r="BO370" s="258" t="str">
        <f t="shared" si="354"/>
        <v>26:27</v>
      </c>
      <c r="BP370" s="258" t="str">
        <f t="shared" si="354"/>
        <v>27:28</v>
      </c>
      <c r="BQ370" s="258" t="str">
        <f t="shared" si="354"/>
        <v>28:29</v>
      </c>
      <c r="BR370" s="258" t="str">
        <f t="shared" si="354"/>
        <v>29:30</v>
      </c>
      <c r="BS370" s="258" t="str">
        <f t="shared" si="354"/>
        <v>30:31</v>
      </c>
      <c r="BT370" s="258" t="str">
        <f t="shared" si="354"/>
        <v>0:1</v>
      </c>
      <c r="BU370" s="258" t="str">
        <f t="shared" si="354"/>
        <v>0:1</v>
      </c>
      <c r="BV370" s="258" t="str">
        <f t="shared" si="354"/>
        <v>26:27</v>
      </c>
      <c r="BW370" s="258" t="str">
        <f t="shared" si="354"/>
        <v>27:28</v>
      </c>
      <c r="BX370" s="258" t="str">
        <f t="shared" si="354"/>
        <v>28:29</v>
      </c>
      <c r="BY370" s="258" t="str">
        <f t="shared" si="354"/>
        <v>29:30</v>
      </c>
      <c r="BZ370" s="258" t="str">
        <f t="shared" si="354"/>
        <v>30:31</v>
      </c>
      <c r="CA370" s="258" t="str">
        <f t="shared" si="354"/>
        <v>0:1</v>
      </c>
      <c r="CB370" s="258" t="str">
        <f t="shared" si="354"/>
        <v>0:1</v>
      </c>
      <c r="CC370" s="258" t="str">
        <f t="shared" si="354"/>
        <v>26:27</v>
      </c>
      <c r="CD370" s="258" t="str">
        <f t="shared" si="354"/>
        <v>27:28</v>
      </c>
      <c r="CE370" s="258" t="str">
        <f t="shared" si="354"/>
        <v>28:29</v>
      </c>
      <c r="CF370" s="258" t="str">
        <f t="shared" si="354"/>
        <v>29:30</v>
      </c>
      <c r="CG370" s="258" t="str">
        <f t="shared" si="354"/>
        <v>30:31</v>
      </c>
      <c r="CH370" s="258" t="str">
        <f t="shared" si="354"/>
        <v>0:1</v>
      </c>
      <c r="CI370" s="258" t="str">
        <f t="shared" si="354"/>
        <v>0:1</v>
      </c>
      <c r="CJ370" s="258" t="str">
        <f t="shared" si="354"/>
        <v>26:27</v>
      </c>
      <c r="CK370" s="258" t="str">
        <f t="shared" si="354"/>
        <v>27:28</v>
      </c>
      <c r="CL370" s="258" t="str">
        <f t="shared" si="354"/>
        <v>28:29</v>
      </c>
      <c r="CM370" s="258" t="str">
        <f t="shared" si="354"/>
        <v>29:30</v>
      </c>
      <c r="CN370" s="258" t="str">
        <f t="shared" si="354"/>
        <v>30:31</v>
      </c>
    </row>
    <row r="371" spans="1:92" ht="66.75" outlineLevel="1">
      <c r="A371" s="21"/>
      <c r="C371" s="27"/>
      <c r="D371" s="27"/>
      <c r="E371" s="27"/>
      <c r="F371" s="27"/>
      <c r="G371" s="27"/>
      <c r="H371" s="27"/>
      <c r="I371" s="27"/>
      <c r="J371" s="27"/>
      <c r="K371" s="27"/>
      <c r="L371" s="27"/>
      <c r="M371" s="27"/>
      <c r="N371" s="27"/>
      <c r="O371" s="27"/>
      <c r="P371" s="257" t="str">
        <f t="shared" ref="P371:Q371" si="356">P370&amp;", "&amp;P$369</f>
        <v>0:1, 59:67</v>
      </c>
      <c r="Q371" s="257" t="str">
        <f t="shared" si="356"/>
        <v>0:1, 67:74</v>
      </c>
      <c r="R371" s="257" t="str">
        <f>R370&amp;", "&amp;R$369</f>
        <v>26:27, 67:74</v>
      </c>
      <c r="S371" s="257" t="str">
        <f>S370&amp;", "&amp;S$369</f>
        <v>27:28, 67:74</v>
      </c>
      <c r="T371" s="257" t="str">
        <f>T370&amp;", "&amp;T$369</f>
        <v>28:29, 67:74</v>
      </c>
      <c r="U371" s="257" t="str">
        <f>U370&amp;", "&amp;U$369</f>
        <v>29:30, 67:74</v>
      </c>
      <c r="V371" s="257" t="str">
        <f>V370&amp;", "&amp;V$369</f>
        <v>30:31, 67:74</v>
      </c>
      <c r="W371" s="257" t="str">
        <f t="shared" ref="W371:BE371" si="357">W370&amp;", "&amp;W$369</f>
        <v>0:1, 61:69</v>
      </c>
      <c r="X371" s="257" t="str">
        <f t="shared" si="357"/>
        <v>0:1, 69:76</v>
      </c>
      <c r="Y371" s="257" t="str">
        <f t="shared" si="357"/>
        <v>26:27, 69:76</v>
      </c>
      <c r="Z371" s="257" t="str">
        <f t="shared" si="357"/>
        <v>27:28, 69:76</v>
      </c>
      <c r="AA371" s="257" t="str">
        <f t="shared" si="357"/>
        <v>28:29, 69:76</v>
      </c>
      <c r="AB371" s="257" t="str">
        <f t="shared" si="357"/>
        <v>29:30, 69:76</v>
      </c>
      <c r="AC371" s="257" t="str">
        <f t="shared" si="357"/>
        <v>30:31, 69:76</v>
      </c>
      <c r="AD371" s="257" t="str">
        <f t="shared" si="357"/>
        <v>0:1, 64:72</v>
      </c>
      <c r="AE371" s="257" t="str">
        <f t="shared" si="357"/>
        <v>0:1, 72:79</v>
      </c>
      <c r="AF371" s="257" t="str">
        <f t="shared" si="357"/>
        <v>26:27, 72:79</v>
      </c>
      <c r="AG371" s="257" t="str">
        <f t="shared" si="357"/>
        <v>27:28, 72:79</v>
      </c>
      <c r="AH371" s="257" t="str">
        <f t="shared" si="357"/>
        <v>28:29, 72:79</v>
      </c>
      <c r="AI371" s="257" t="str">
        <f t="shared" si="357"/>
        <v>29:30, 72:79</v>
      </c>
      <c r="AJ371" s="257" t="str">
        <f t="shared" si="357"/>
        <v>30:31, 72:79</v>
      </c>
      <c r="AK371" s="257" t="str">
        <f t="shared" si="357"/>
        <v>0:1, 66:74</v>
      </c>
      <c r="AL371" s="257" t="str">
        <f t="shared" si="357"/>
        <v>0:1, 74:81</v>
      </c>
      <c r="AM371" s="257" t="str">
        <f t="shared" si="357"/>
        <v>26:27, 74:81</v>
      </c>
      <c r="AN371" s="257" t="str">
        <f t="shared" si="357"/>
        <v>27:28, 74:81</v>
      </c>
      <c r="AO371" s="257" t="str">
        <f t="shared" si="357"/>
        <v>28:29, 74:81</v>
      </c>
      <c r="AP371" s="257" t="str">
        <f t="shared" si="357"/>
        <v>29:30, 74:81</v>
      </c>
      <c r="AQ371" s="257" t="str">
        <f t="shared" si="357"/>
        <v>30:31, 74:81</v>
      </c>
      <c r="AR371" s="257" t="str">
        <f t="shared" ref="AR371:AX371" si="358">AR370&amp;", "&amp;AR$369</f>
        <v>0:1, 68:76</v>
      </c>
      <c r="AS371" s="257" t="str">
        <f t="shared" si="358"/>
        <v>0:1, 76:83</v>
      </c>
      <c r="AT371" s="257" t="str">
        <f t="shared" si="358"/>
        <v>26:27, 76:83</v>
      </c>
      <c r="AU371" s="257" t="str">
        <f t="shared" si="358"/>
        <v>27:28, 76:83</v>
      </c>
      <c r="AV371" s="257" t="str">
        <f t="shared" si="358"/>
        <v>28:29, 76:83</v>
      </c>
      <c r="AW371" s="257" t="str">
        <f t="shared" si="358"/>
        <v>29:30, 76:83</v>
      </c>
      <c r="AX371" s="257" t="str">
        <f t="shared" si="358"/>
        <v>30:31, 76:83</v>
      </c>
      <c r="AY371" s="257" t="str">
        <f t="shared" si="357"/>
        <v>0:1, 59:67</v>
      </c>
      <c r="AZ371" s="257" t="str">
        <f t="shared" si="357"/>
        <v>0:1, 67:74</v>
      </c>
      <c r="BA371" s="257" t="str">
        <f t="shared" si="357"/>
        <v>26:27, 67:74</v>
      </c>
      <c r="BB371" s="257" t="str">
        <f t="shared" si="357"/>
        <v>27:28, 67:74</v>
      </c>
      <c r="BC371" s="257" t="str">
        <f t="shared" si="357"/>
        <v>28:29, 67:74</v>
      </c>
      <c r="BD371" s="257" t="str">
        <f t="shared" si="357"/>
        <v>29:30, 67:74</v>
      </c>
      <c r="BE371" s="257" t="str">
        <f t="shared" si="357"/>
        <v>30:31, 67:74</v>
      </c>
      <c r="BF371" s="257" t="str">
        <f t="shared" ref="BF371:CG371" si="359">BF370&amp;", "&amp;BF$369</f>
        <v>0:1, 106:119</v>
      </c>
      <c r="BG371" s="257" t="str">
        <f t="shared" si="359"/>
        <v>0:1, 119:126</v>
      </c>
      <c r="BH371" s="257" t="str">
        <f t="shared" si="359"/>
        <v>26:27, 119:126</v>
      </c>
      <c r="BI371" s="257" t="str">
        <f t="shared" si="359"/>
        <v>27:28, 119:126</v>
      </c>
      <c r="BJ371" s="257" t="str">
        <f t="shared" si="359"/>
        <v>28:29, 119:126</v>
      </c>
      <c r="BK371" s="257" t="str">
        <f t="shared" si="359"/>
        <v>29:30, 119:126</v>
      </c>
      <c r="BL371" s="257" t="str">
        <f t="shared" si="359"/>
        <v>30:31, 119:126</v>
      </c>
      <c r="BM371" s="257" t="str">
        <f t="shared" si="359"/>
        <v>0:1, 158:171</v>
      </c>
      <c r="BN371" s="257" t="str">
        <f t="shared" si="359"/>
        <v>0:1, 171:178</v>
      </c>
      <c r="BO371" s="257" t="str">
        <f t="shared" si="359"/>
        <v>26:27, 171:178</v>
      </c>
      <c r="BP371" s="257" t="str">
        <f t="shared" si="359"/>
        <v>27:28, 171:178</v>
      </c>
      <c r="BQ371" s="257" t="str">
        <f t="shared" si="359"/>
        <v>28:29, 171:178</v>
      </c>
      <c r="BR371" s="257" t="str">
        <f t="shared" si="359"/>
        <v>29:30, 171:178</v>
      </c>
      <c r="BS371" s="257" t="str">
        <f t="shared" si="359"/>
        <v>30:31, 171:178</v>
      </c>
      <c r="BT371" s="257" t="str">
        <f t="shared" si="359"/>
        <v>0:1, 210:223</v>
      </c>
      <c r="BU371" s="257" t="str">
        <f t="shared" si="359"/>
        <v>0:1, 223:230</v>
      </c>
      <c r="BV371" s="257" t="str">
        <f t="shared" si="359"/>
        <v>26:27, 223:230</v>
      </c>
      <c r="BW371" s="257" t="str">
        <f t="shared" si="359"/>
        <v>27:28, 223:230</v>
      </c>
      <c r="BX371" s="257" t="str">
        <f t="shared" si="359"/>
        <v>28:29, 223:230</v>
      </c>
      <c r="BY371" s="257" t="str">
        <f t="shared" si="359"/>
        <v>29:30, 223:230</v>
      </c>
      <c r="BZ371" s="257" t="str">
        <f t="shared" si="359"/>
        <v>30:31, 223:230</v>
      </c>
      <c r="CA371" s="257" t="str">
        <f t="shared" si="359"/>
        <v>0:1, 262:275</v>
      </c>
      <c r="CB371" s="257" t="str">
        <f t="shared" si="359"/>
        <v>0:1, 275:282</v>
      </c>
      <c r="CC371" s="257" t="str">
        <f t="shared" si="359"/>
        <v>26:27, 275:282</v>
      </c>
      <c r="CD371" s="257" t="str">
        <f t="shared" si="359"/>
        <v>27:28, 275:282</v>
      </c>
      <c r="CE371" s="257" t="str">
        <f t="shared" si="359"/>
        <v>28:29, 275:282</v>
      </c>
      <c r="CF371" s="257" t="str">
        <f t="shared" si="359"/>
        <v>29:30, 275:282</v>
      </c>
      <c r="CG371" s="257" t="str">
        <f t="shared" si="359"/>
        <v>30:31, 275:282</v>
      </c>
      <c r="CH371" s="257" t="str">
        <f t="shared" ref="CH371:CN371" si="360">CH370&amp;", "&amp;CH$369</f>
        <v>0:1, 314:327</v>
      </c>
      <c r="CI371" s="257" t="str">
        <f t="shared" si="360"/>
        <v>0:1, 327:334</v>
      </c>
      <c r="CJ371" s="257" t="str">
        <f t="shared" si="360"/>
        <v>26:27, 327:334</v>
      </c>
      <c r="CK371" s="257" t="str">
        <f t="shared" si="360"/>
        <v>27:28, 327:334</v>
      </c>
      <c r="CL371" s="257" t="str">
        <f t="shared" si="360"/>
        <v>28:29, 327:334</v>
      </c>
      <c r="CM371" s="257" t="str">
        <f t="shared" si="360"/>
        <v>29:30, 327:334</v>
      </c>
      <c r="CN371" s="257" t="str">
        <f t="shared" si="360"/>
        <v>30:31, 327:334</v>
      </c>
    </row>
    <row r="372" spans="1:92" outlineLevel="1">
      <c r="B372" t="s">
        <v>1145</v>
      </c>
      <c r="C372" s="255"/>
      <c r="D372" s="255"/>
      <c r="E372" s="255"/>
      <c r="F372" s="255"/>
      <c r="G372" s="255"/>
      <c r="H372" s="255"/>
      <c r="I372" s="255"/>
      <c r="J372" s="255"/>
      <c r="K372" s="255"/>
      <c r="L372" s="255"/>
      <c r="M372" s="255"/>
      <c r="N372" s="255"/>
      <c r="O372" s="255"/>
      <c r="P372" s="258" t="str">
        <f>P370</f>
        <v>0:1</v>
      </c>
      <c r="Q372" s="258" t="str">
        <f>Q370</f>
        <v>0:1</v>
      </c>
      <c r="R372" s="278" t="str">
        <f>LEFT(R370,FIND(":",R370)-1)+i.BMToffset_r2&amp;":"&amp;RIGHT(R370,LEN(R370)-FIND(":",R370))+i.BMToffset_r2</f>
        <v>170:171</v>
      </c>
      <c r="S372" s="278" t="str">
        <f>LEFT(S370,FIND(":",S370)-1)+i.BMToffset_r2&amp;":"&amp;RIGHT(S370,LEN(S370)-FIND(":",S370))+i.BMToffset_r2</f>
        <v>171:172</v>
      </c>
      <c r="T372" s="278" t="str">
        <f>LEFT(T370,FIND(":",T370)-1)+i.BMToffset_r2&amp;":"&amp;RIGHT(T370,LEN(T370)-FIND(":",T370))+i.BMToffset_r2</f>
        <v>172:173</v>
      </c>
      <c r="U372" s="278" t="str">
        <f>LEFT(U370,FIND(":",U370)-1)+i.BMToffset_r2&amp;":"&amp;RIGHT(U370,LEN(U370)-FIND(":",U370))+i.BMToffset_r2</f>
        <v>173:174</v>
      </c>
      <c r="V372" s="278" t="str">
        <f>LEFT(V370,FIND(":",V370)-1)+i.BMToffset_r2&amp;":"&amp;RIGHT(V370,LEN(V370)-FIND(":",V370))+i.BMToffset_r2</f>
        <v>174:175</v>
      </c>
      <c r="W372" s="258" t="str">
        <f>P372</f>
        <v>0:1</v>
      </c>
      <c r="X372" s="258" t="str">
        <f t="shared" ref="X372:CN372" si="361">Q372</f>
        <v>0:1</v>
      </c>
      <c r="Y372" s="258" t="str">
        <f t="shared" si="361"/>
        <v>170:171</v>
      </c>
      <c r="Z372" s="258" t="str">
        <f t="shared" si="361"/>
        <v>171:172</v>
      </c>
      <c r="AA372" s="258" t="str">
        <f t="shared" si="361"/>
        <v>172:173</v>
      </c>
      <c r="AB372" s="258" t="str">
        <f t="shared" si="361"/>
        <v>173:174</v>
      </c>
      <c r="AC372" s="258" t="str">
        <f t="shared" si="361"/>
        <v>174:175</v>
      </c>
      <c r="AD372" s="258" t="str">
        <f t="shared" si="361"/>
        <v>0:1</v>
      </c>
      <c r="AE372" s="258" t="str">
        <f t="shared" si="361"/>
        <v>0:1</v>
      </c>
      <c r="AF372" s="258" t="str">
        <f t="shared" si="361"/>
        <v>170:171</v>
      </c>
      <c r="AG372" s="258" t="str">
        <f t="shared" si="361"/>
        <v>171:172</v>
      </c>
      <c r="AH372" s="258" t="str">
        <f t="shared" si="361"/>
        <v>172:173</v>
      </c>
      <c r="AI372" s="258" t="str">
        <f t="shared" si="361"/>
        <v>173:174</v>
      </c>
      <c r="AJ372" s="258" t="str">
        <f t="shared" si="361"/>
        <v>174:175</v>
      </c>
      <c r="AK372" s="258" t="str">
        <f t="shared" si="361"/>
        <v>0:1</v>
      </c>
      <c r="AL372" s="258" t="str">
        <f t="shared" si="361"/>
        <v>0:1</v>
      </c>
      <c r="AM372" s="258" t="str">
        <f t="shared" si="361"/>
        <v>170:171</v>
      </c>
      <c r="AN372" s="258" t="str">
        <f t="shared" si="361"/>
        <v>171:172</v>
      </c>
      <c r="AO372" s="258" t="str">
        <f t="shared" si="361"/>
        <v>172:173</v>
      </c>
      <c r="AP372" s="258" t="str">
        <f t="shared" si="361"/>
        <v>173:174</v>
      </c>
      <c r="AQ372" s="258" t="str">
        <f t="shared" si="361"/>
        <v>174:175</v>
      </c>
      <c r="AR372" s="258" t="str">
        <f t="shared" ref="AR372:BE372" si="362">AD372</f>
        <v>0:1</v>
      </c>
      <c r="AS372" s="258" t="str">
        <f t="shared" si="362"/>
        <v>0:1</v>
      </c>
      <c r="AT372" s="258" t="str">
        <f t="shared" si="362"/>
        <v>170:171</v>
      </c>
      <c r="AU372" s="258" t="str">
        <f t="shared" si="362"/>
        <v>171:172</v>
      </c>
      <c r="AV372" s="258" t="str">
        <f t="shared" si="362"/>
        <v>172:173</v>
      </c>
      <c r="AW372" s="258" t="str">
        <f t="shared" si="362"/>
        <v>173:174</v>
      </c>
      <c r="AX372" s="258" t="str">
        <f t="shared" si="362"/>
        <v>174:175</v>
      </c>
      <c r="AY372" s="258" t="str">
        <f t="shared" si="362"/>
        <v>0:1</v>
      </c>
      <c r="AZ372" s="258" t="str">
        <f t="shared" si="362"/>
        <v>0:1</v>
      </c>
      <c r="BA372" s="258" t="str">
        <f t="shared" si="362"/>
        <v>170:171</v>
      </c>
      <c r="BB372" s="258" t="str">
        <f t="shared" si="362"/>
        <v>171:172</v>
      </c>
      <c r="BC372" s="258" t="str">
        <f t="shared" si="362"/>
        <v>172:173</v>
      </c>
      <c r="BD372" s="258" t="str">
        <f t="shared" si="362"/>
        <v>173:174</v>
      </c>
      <c r="BE372" s="258" t="str">
        <f t="shared" si="362"/>
        <v>174:175</v>
      </c>
      <c r="BF372" s="258" t="str">
        <f t="shared" si="361"/>
        <v>0:1</v>
      </c>
      <c r="BG372" s="258" t="str">
        <f t="shared" si="361"/>
        <v>0:1</v>
      </c>
      <c r="BH372" s="258" t="str">
        <f t="shared" si="361"/>
        <v>170:171</v>
      </c>
      <c r="BI372" s="258" t="str">
        <f t="shared" si="361"/>
        <v>171:172</v>
      </c>
      <c r="BJ372" s="258" t="str">
        <f t="shared" si="361"/>
        <v>172:173</v>
      </c>
      <c r="BK372" s="258" t="str">
        <f t="shared" si="361"/>
        <v>173:174</v>
      </c>
      <c r="BL372" s="258" t="str">
        <f t="shared" si="361"/>
        <v>174:175</v>
      </c>
      <c r="BM372" s="258" t="str">
        <f t="shared" si="361"/>
        <v>0:1</v>
      </c>
      <c r="BN372" s="258" t="str">
        <f t="shared" si="361"/>
        <v>0:1</v>
      </c>
      <c r="BO372" s="258" t="str">
        <f t="shared" si="361"/>
        <v>170:171</v>
      </c>
      <c r="BP372" s="258" t="str">
        <f t="shared" si="361"/>
        <v>171:172</v>
      </c>
      <c r="BQ372" s="258" t="str">
        <f t="shared" si="361"/>
        <v>172:173</v>
      </c>
      <c r="BR372" s="258" t="str">
        <f t="shared" si="361"/>
        <v>173:174</v>
      </c>
      <c r="BS372" s="258" t="str">
        <f t="shared" si="361"/>
        <v>174:175</v>
      </c>
      <c r="BT372" s="258" t="str">
        <f t="shared" si="361"/>
        <v>0:1</v>
      </c>
      <c r="BU372" s="258" t="str">
        <f t="shared" si="361"/>
        <v>0:1</v>
      </c>
      <c r="BV372" s="258" t="str">
        <f t="shared" si="361"/>
        <v>170:171</v>
      </c>
      <c r="BW372" s="258" t="str">
        <f t="shared" si="361"/>
        <v>171:172</v>
      </c>
      <c r="BX372" s="258" t="str">
        <f t="shared" si="361"/>
        <v>172:173</v>
      </c>
      <c r="BY372" s="258" t="str">
        <f t="shared" si="361"/>
        <v>173:174</v>
      </c>
      <c r="BZ372" s="258" t="str">
        <f t="shared" si="361"/>
        <v>174:175</v>
      </c>
      <c r="CA372" s="258" t="str">
        <f t="shared" si="361"/>
        <v>0:1</v>
      </c>
      <c r="CB372" s="258" t="str">
        <f t="shared" si="361"/>
        <v>0:1</v>
      </c>
      <c r="CC372" s="258" t="str">
        <f t="shared" si="361"/>
        <v>170:171</v>
      </c>
      <c r="CD372" s="258" t="str">
        <f t="shared" si="361"/>
        <v>171:172</v>
      </c>
      <c r="CE372" s="258" t="str">
        <f t="shared" si="361"/>
        <v>172:173</v>
      </c>
      <c r="CF372" s="258" t="str">
        <f t="shared" si="361"/>
        <v>173:174</v>
      </c>
      <c r="CG372" s="258" t="str">
        <f t="shared" si="361"/>
        <v>174:175</v>
      </c>
      <c r="CH372" s="258" t="str">
        <f t="shared" si="361"/>
        <v>0:1</v>
      </c>
      <c r="CI372" s="258" t="str">
        <f t="shared" si="361"/>
        <v>0:1</v>
      </c>
      <c r="CJ372" s="258" t="str">
        <f t="shared" si="361"/>
        <v>170:171</v>
      </c>
      <c r="CK372" s="258" t="str">
        <f t="shared" si="361"/>
        <v>171:172</v>
      </c>
      <c r="CL372" s="258" t="str">
        <f t="shared" si="361"/>
        <v>172:173</v>
      </c>
      <c r="CM372" s="258" t="str">
        <f t="shared" si="361"/>
        <v>173:174</v>
      </c>
      <c r="CN372" s="258" t="str">
        <f t="shared" si="361"/>
        <v>174:175</v>
      </c>
    </row>
    <row r="373" spans="1:92" ht="78" outlineLevel="1">
      <c r="B373" s="29"/>
      <c r="C373" s="149"/>
      <c r="D373" s="149"/>
      <c r="E373" s="149"/>
      <c r="F373" s="149"/>
      <c r="G373" s="149"/>
      <c r="H373" s="149"/>
      <c r="I373" s="149"/>
      <c r="J373" s="149"/>
      <c r="K373" s="149"/>
      <c r="L373" s="149"/>
      <c r="M373" s="149"/>
      <c r="N373" s="27"/>
      <c r="O373" s="27"/>
      <c r="P373" s="256" t="str">
        <f t="shared" ref="P373:CH373" si="363">P372&amp;", "&amp;P$369</f>
        <v>0:1, 59:67</v>
      </c>
      <c r="Q373" s="256" t="str">
        <f t="shared" si="363"/>
        <v>0:1, 67:74</v>
      </c>
      <c r="R373" s="256" t="str">
        <f t="shared" si="363"/>
        <v>170:171, 67:74</v>
      </c>
      <c r="S373" s="256" t="str">
        <f t="shared" si="363"/>
        <v>171:172, 67:74</v>
      </c>
      <c r="T373" s="256" t="str">
        <f t="shared" si="363"/>
        <v>172:173, 67:74</v>
      </c>
      <c r="U373" s="256" t="str">
        <f t="shared" si="363"/>
        <v>173:174, 67:74</v>
      </c>
      <c r="V373" s="256" t="str">
        <f t="shared" si="363"/>
        <v>174:175, 67:74</v>
      </c>
      <c r="W373" s="256" t="str">
        <f t="shared" si="363"/>
        <v>0:1, 61:69</v>
      </c>
      <c r="X373" s="256" t="str">
        <f t="shared" si="363"/>
        <v>0:1, 69:76</v>
      </c>
      <c r="Y373" s="256" t="str">
        <f t="shared" si="363"/>
        <v>170:171, 69:76</v>
      </c>
      <c r="Z373" s="256" t="str">
        <f t="shared" si="363"/>
        <v>171:172, 69:76</v>
      </c>
      <c r="AA373" s="256" t="str">
        <f t="shared" si="363"/>
        <v>172:173, 69:76</v>
      </c>
      <c r="AB373" s="256" t="str">
        <f t="shared" si="363"/>
        <v>173:174, 69:76</v>
      </c>
      <c r="AC373" s="256" t="str">
        <f t="shared" si="363"/>
        <v>174:175, 69:76</v>
      </c>
      <c r="AD373" s="256" t="str">
        <f t="shared" si="363"/>
        <v>0:1, 64:72</v>
      </c>
      <c r="AE373" s="256" t="str">
        <f t="shared" si="363"/>
        <v>0:1, 72:79</v>
      </c>
      <c r="AF373" s="256" t="str">
        <f t="shared" si="363"/>
        <v>170:171, 72:79</v>
      </c>
      <c r="AG373" s="256" t="str">
        <f t="shared" si="363"/>
        <v>171:172, 72:79</v>
      </c>
      <c r="AH373" s="256" t="str">
        <f t="shared" si="363"/>
        <v>172:173, 72:79</v>
      </c>
      <c r="AI373" s="256" t="str">
        <f t="shared" si="363"/>
        <v>173:174, 72:79</v>
      </c>
      <c r="AJ373" s="256" t="str">
        <f t="shared" si="363"/>
        <v>174:175, 72:79</v>
      </c>
      <c r="AK373" s="256" t="str">
        <f t="shared" si="363"/>
        <v>0:1, 66:74</v>
      </c>
      <c r="AL373" s="256" t="str">
        <f t="shared" si="363"/>
        <v>0:1, 74:81</v>
      </c>
      <c r="AM373" s="256" t="str">
        <f t="shared" si="363"/>
        <v>170:171, 74:81</v>
      </c>
      <c r="AN373" s="256" t="str">
        <f t="shared" si="363"/>
        <v>171:172, 74:81</v>
      </c>
      <c r="AO373" s="256" t="str">
        <f t="shared" si="363"/>
        <v>172:173, 74:81</v>
      </c>
      <c r="AP373" s="256" t="str">
        <f t="shared" si="363"/>
        <v>173:174, 74:81</v>
      </c>
      <c r="AQ373" s="256" t="str">
        <f t="shared" si="363"/>
        <v>174:175, 74:81</v>
      </c>
      <c r="AR373" s="256" t="str">
        <f t="shared" ref="AR373:AX373" si="364">AR372&amp;", "&amp;AR$369</f>
        <v>0:1, 68:76</v>
      </c>
      <c r="AS373" s="256" t="str">
        <f t="shared" si="364"/>
        <v>0:1, 76:83</v>
      </c>
      <c r="AT373" s="256" t="str">
        <f t="shared" si="364"/>
        <v>170:171, 76:83</v>
      </c>
      <c r="AU373" s="256" t="str">
        <f t="shared" si="364"/>
        <v>171:172, 76:83</v>
      </c>
      <c r="AV373" s="256" t="str">
        <f t="shared" si="364"/>
        <v>172:173, 76:83</v>
      </c>
      <c r="AW373" s="256" t="str">
        <f t="shared" si="364"/>
        <v>173:174, 76:83</v>
      </c>
      <c r="AX373" s="256" t="str">
        <f t="shared" si="364"/>
        <v>174:175, 76:83</v>
      </c>
      <c r="AY373" s="256" t="str">
        <f t="shared" si="363"/>
        <v>0:1, 59:67</v>
      </c>
      <c r="AZ373" s="256" t="str">
        <f t="shared" si="363"/>
        <v>0:1, 67:74</v>
      </c>
      <c r="BA373" s="256" t="str">
        <f t="shared" si="363"/>
        <v>170:171, 67:74</v>
      </c>
      <c r="BB373" s="256" t="str">
        <f t="shared" si="363"/>
        <v>171:172, 67:74</v>
      </c>
      <c r="BC373" s="256" t="str">
        <f t="shared" si="363"/>
        <v>172:173, 67:74</v>
      </c>
      <c r="BD373" s="256" t="str">
        <f t="shared" si="363"/>
        <v>173:174, 67:74</v>
      </c>
      <c r="BE373" s="256" t="str">
        <f t="shared" si="363"/>
        <v>174:175, 67:74</v>
      </c>
      <c r="BF373" s="256" t="str">
        <f t="shared" si="363"/>
        <v>0:1, 106:119</v>
      </c>
      <c r="BG373" s="256" t="str">
        <f t="shared" si="363"/>
        <v>0:1, 119:126</v>
      </c>
      <c r="BH373" s="256" t="str">
        <f t="shared" si="363"/>
        <v>170:171, 119:126</v>
      </c>
      <c r="BI373" s="256" t="str">
        <f t="shared" si="363"/>
        <v>171:172, 119:126</v>
      </c>
      <c r="BJ373" s="256" t="str">
        <f t="shared" si="363"/>
        <v>172:173, 119:126</v>
      </c>
      <c r="BK373" s="256" t="str">
        <f t="shared" si="363"/>
        <v>173:174, 119:126</v>
      </c>
      <c r="BL373" s="256" t="str">
        <f t="shared" si="363"/>
        <v>174:175, 119:126</v>
      </c>
      <c r="BM373" s="256" t="str">
        <f t="shared" si="363"/>
        <v>0:1, 158:171</v>
      </c>
      <c r="BN373" s="256" t="str">
        <f t="shared" si="363"/>
        <v>0:1, 171:178</v>
      </c>
      <c r="BO373" s="256" t="str">
        <f t="shared" si="363"/>
        <v>170:171, 171:178</v>
      </c>
      <c r="BP373" s="256" t="str">
        <f t="shared" si="363"/>
        <v>171:172, 171:178</v>
      </c>
      <c r="BQ373" s="256" t="str">
        <f t="shared" si="363"/>
        <v>172:173, 171:178</v>
      </c>
      <c r="BR373" s="256" t="str">
        <f t="shared" si="363"/>
        <v>173:174, 171:178</v>
      </c>
      <c r="BS373" s="256" t="str">
        <f t="shared" si="363"/>
        <v>174:175, 171:178</v>
      </c>
      <c r="BT373" s="256" t="str">
        <f t="shared" si="363"/>
        <v>0:1, 210:223</v>
      </c>
      <c r="BU373" s="256" t="str">
        <f t="shared" si="363"/>
        <v>0:1, 223:230</v>
      </c>
      <c r="BV373" s="256" t="str">
        <f t="shared" si="363"/>
        <v>170:171, 223:230</v>
      </c>
      <c r="BW373" s="256" t="str">
        <f t="shared" si="363"/>
        <v>171:172, 223:230</v>
      </c>
      <c r="BX373" s="256" t="str">
        <f t="shared" si="363"/>
        <v>172:173, 223:230</v>
      </c>
      <c r="BY373" s="256" t="str">
        <f t="shared" si="363"/>
        <v>173:174, 223:230</v>
      </c>
      <c r="BZ373" s="256" t="str">
        <f t="shared" si="363"/>
        <v>174:175, 223:230</v>
      </c>
      <c r="CA373" s="256" t="str">
        <f t="shared" si="363"/>
        <v>0:1, 262:275</v>
      </c>
      <c r="CB373" s="256" t="str">
        <f t="shared" si="363"/>
        <v>0:1, 275:282</v>
      </c>
      <c r="CC373" s="256" t="str">
        <f t="shared" si="363"/>
        <v>170:171, 275:282</v>
      </c>
      <c r="CD373" s="256" t="str">
        <f t="shared" si="363"/>
        <v>171:172, 275:282</v>
      </c>
      <c r="CE373" s="256" t="str">
        <f t="shared" si="363"/>
        <v>172:173, 275:282</v>
      </c>
      <c r="CF373" s="256" t="str">
        <f t="shared" si="363"/>
        <v>173:174, 275:282</v>
      </c>
      <c r="CG373" s="256" t="str">
        <f t="shared" si="363"/>
        <v>174:175, 275:282</v>
      </c>
      <c r="CH373" s="256" t="str">
        <f t="shared" si="363"/>
        <v>0:1, 314:327</v>
      </c>
      <c r="CI373" s="256" t="str">
        <f t="shared" ref="CI373:CN373" si="365">CI372&amp;", "&amp;CI$369</f>
        <v>0:1, 327:334</v>
      </c>
      <c r="CJ373" s="256" t="str">
        <f t="shared" si="365"/>
        <v>170:171, 327:334</v>
      </c>
      <c r="CK373" s="256" t="str">
        <f t="shared" si="365"/>
        <v>171:172, 327:334</v>
      </c>
      <c r="CL373" s="256" t="str">
        <f t="shared" si="365"/>
        <v>172:173, 327:334</v>
      </c>
      <c r="CM373" s="256" t="str">
        <f t="shared" si="365"/>
        <v>173:174, 327:334</v>
      </c>
      <c r="CN373" s="256" t="str">
        <f t="shared" si="365"/>
        <v>174:175, 327:334</v>
      </c>
    </row>
    <row r="374" spans="1:92" outlineLevel="1"/>
    <row r="375" spans="1:92" outlineLevel="1">
      <c r="BE375">
        <f>BF375-13</f>
        <v>93</v>
      </c>
      <c r="BF375">
        <f>BF$368</f>
        <v>106</v>
      </c>
      <c r="BL375">
        <f t="shared" ref="BL375" si="366">BM375-13</f>
        <v>145</v>
      </c>
      <c r="BM375">
        <f>BM$368</f>
        <v>158</v>
      </c>
      <c r="BS375">
        <f t="shared" ref="BS375" si="367">BT375-13</f>
        <v>197</v>
      </c>
      <c r="BT375">
        <f>BT$368</f>
        <v>210</v>
      </c>
      <c r="BZ375">
        <f t="shared" ref="BZ375" si="368">CA375-13</f>
        <v>249</v>
      </c>
      <c r="CA375">
        <f>CA$368</f>
        <v>262</v>
      </c>
      <c r="CG375">
        <f t="shared" ref="CG375" si="369">CH375-13</f>
        <v>301</v>
      </c>
      <c r="CH375">
        <f>CH$368</f>
        <v>314</v>
      </c>
    </row>
    <row r="376" spans="1:92" outlineLevel="1">
      <c r="BF376" t="str">
        <f>BE375&amp;":"&amp;BF375</f>
        <v>93:106</v>
      </c>
      <c r="BM376" t="str">
        <f t="shared" ref="BM376" si="370">BL375&amp;":"&amp;BM375</f>
        <v>145:158</v>
      </c>
      <c r="BT376" t="str">
        <f t="shared" ref="BT376" si="371">BS375&amp;":"&amp;BT375</f>
        <v>197:210</v>
      </c>
      <c r="CA376" t="str">
        <f t="shared" ref="CA376" si="372">BZ375&amp;":"&amp;CA375</f>
        <v>249:262</v>
      </c>
      <c r="CH376" t="str">
        <f t="shared" ref="CH376" si="373">CG375&amp;":"&amp;CH375</f>
        <v>301:314</v>
      </c>
    </row>
    <row r="377" spans="1:92" outlineLevel="1">
      <c r="BF377" t="str">
        <f>INDEX(i.TOL_indices,d.TOL,1)</f>
        <v>43:44</v>
      </c>
      <c r="BM377" t="str">
        <f>INDEX(i.TOL_indices,d.TOL,1)</f>
        <v>43:44</v>
      </c>
      <c r="BT377" t="str">
        <f>INDEX(i.TOL_indices,d.TOL,1)</f>
        <v>43:44</v>
      </c>
      <c r="CA377" t="str">
        <f>INDEX(i.TOL_indices,d.TOL,1)</f>
        <v>43:44</v>
      </c>
      <c r="CH377" t="str">
        <f>INDEX(i.TOL_indices,d.TOL,1)</f>
        <v>43:44</v>
      </c>
    </row>
    <row r="378" spans="1:92" ht="66.75" outlineLevel="1">
      <c r="BF378" s="257" t="str">
        <f>BF377&amp;", "&amp;BF$376</f>
        <v>43:44, 93:106</v>
      </c>
      <c r="BM378" s="257" t="str">
        <f t="shared" ref="BM378" si="374">BM377&amp;", "&amp;BM$376</f>
        <v>43:44, 145:158</v>
      </c>
      <c r="BT378" s="257" t="str">
        <f t="shared" ref="BT378" si="375">BT377&amp;", "&amp;BT$376</f>
        <v>43:44, 197:210</v>
      </c>
      <c r="CA378" s="257" t="str">
        <f t="shared" ref="CA378" si="376">CA377&amp;", "&amp;CA$376</f>
        <v>43:44, 249:262</v>
      </c>
      <c r="CH378" s="257" t="str">
        <f t="shared" ref="CH378" si="377">CH377&amp;", "&amp;CH$376</f>
        <v>43:44, 301:314</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4" t="s">
        <v>1371</v>
      </c>
    </row>
    <row r="730" spans="1:30" ht="17.25" outlineLevel="1">
      <c r="C730">
        <v>1</v>
      </c>
      <c r="H730" s="139" t="s">
        <v>1372</v>
      </c>
      <c r="I730" s="139"/>
      <c r="J730" s="139"/>
      <c r="K730" s="139"/>
      <c r="L730" s="139"/>
      <c r="M730" s="139"/>
      <c r="N730" s="139"/>
      <c r="O730" s="139"/>
      <c r="P730" s="139"/>
      <c r="Q730" s="139"/>
      <c r="R730" s="139"/>
      <c r="S730" s="139"/>
      <c r="T730" s="139"/>
      <c r="U730" s="139"/>
      <c r="Y730" s="389" t="str">
        <f>$M$54</f>
        <v>SW Victoria</v>
      </c>
      <c r="Z730" s="118"/>
      <c r="AA730" s="389" t="str">
        <f>$W$54</f>
        <v>Great Southern</v>
      </c>
      <c r="AB730" s="118"/>
      <c r="AC730" s="389" t="str">
        <f>$AG$54</f>
        <v>Central Wheatbelt</v>
      </c>
      <c r="AD730" s="389"/>
    </row>
    <row r="731" spans="1:30" ht="83.25" outlineLevel="1">
      <c r="C731" s="27" t="s">
        <v>374</v>
      </c>
      <c r="D731" s="27" t="s">
        <v>374</v>
      </c>
      <c r="H731" s="210" t="s">
        <v>1373</v>
      </c>
      <c r="I731" s="210" t="s">
        <v>1374</v>
      </c>
      <c r="J731" s="210" t="s">
        <v>1375</v>
      </c>
      <c r="K731" s="210" t="s">
        <v>1376</v>
      </c>
      <c r="L731" s="210" t="s">
        <v>1377</v>
      </c>
      <c r="M731" s="210" t="s">
        <v>1378</v>
      </c>
      <c r="N731" s="210" t="s">
        <v>1379</v>
      </c>
      <c r="O731" s="210" t="s">
        <v>1380</v>
      </c>
      <c r="P731" s="210" t="s">
        <v>1381</v>
      </c>
      <c r="Q731" s="210" t="s">
        <v>1382</v>
      </c>
      <c r="R731" s="390" t="s">
        <v>1383</v>
      </c>
      <c r="S731" s="390"/>
      <c r="T731" s="390" t="s">
        <v>1384</v>
      </c>
      <c r="U731" s="390"/>
      <c r="V731" s="390"/>
      <c r="X731" s="210" t="s">
        <v>1385</v>
      </c>
      <c r="Y731" s="210" t="s">
        <v>1377</v>
      </c>
      <c r="Z731" s="210" t="s">
        <v>1378</v>
      </c>
      <c r="AA731" s="210" t="s">
        <v>1377</v>
      </c>
      <c r="AB731" s="210" t="s">
        <v>1378</v>
      </c>
      <c r="AC731" s="210" t="s">
        <v>1377</v>
      </c>
      <c r="AD731" s="210" t="s">
        <v>1378</v>
      </c>
    </row>
    <row r="732" spans="1:30" outlineLevel="1">
      <c r="C732" s="126" t="s">
        <v>1386</v>
      </c>
      <c r="D732" s="126" t="s">
        <v>1387</v>
      </c>
      <c r="L732" s="149" t="s">
        <v>1388</v>
      </c>
      <c r="M732" s="149"/>
      <c r="R732" s="126" t="s">
        <v>1389</v>
      </c>
      <c r="S732" s="126" t="s">
        <v>1390</v>
      </c>
      <c r="T732" s="126" t="s">
        <v>1389</v>
      </c>
      <c r="U732" s="126" t="s">
        <v>1390</v>
      </c>
      <c r="V732" s="31" t="s">
        <v>1391</v>
      </c>
    </row>
    <row r="733" spans="1:30" outlineLevel="1">
      <c r="A733" t="s">
        <v>1225</v>
      </c>
      <c r="B733" t="s">
        <v>852</v>
      </c>
      <c r="C733" s="391">
        <f t="shared" ref="C733:D740" si="378">T733</f>
        <v>0</v>
      </c>
      <c r="D733" s="391">
        <f t="shared" si="378"/>
        <v>0</v>
      </c>
      <c r="G733" s="29" t="s">
        <v>1392</v>
      </c>
      <c r="H733" s="392">
        <v>0.35</v>
      </c>
      <c r="I733" s="392">
        <v>0.5</v>
      </c>
      <c r="J733" s="393">
        <v>1.5</v>
      </c>
      <c r="K733" s="393">
        <v>1.8</v>
      </c>
      <c r="L733" s="394">
        <f t="shared" ref="L733:M740" si="379">CHOOSE(d.Region,Y733,AA733,AC733)</f>
        <v>0</v>
      </c>
      <c r="M733" s="395">
        <f t="shared" si="379"/>
        <v>0</v>
      </c>
      <c r="N733" s="241">
        <v>200</v>
      </c>
      <c r="O733" s="396"/>
      <c r="P733" s="396"/>
      <c r="Q733" s="396"/>
      <c r="R733" s="397">
        <f>$H733/(2-$H733)*$N733</f>
        <v>42.424242424242422</v>
      </c>
      <c r="S733" s="397">
        <f>-(1-$H733)/(2-$H733)*$N733</f>
        <v>-78.787878787878796</v>
      </c>
      <c r="T733" s="398">
        <f>L733*R733/100</f>
        <v>0</v>
      </c>
      <c r="U733" s="398">
        <f>M733*S733/100</f>
        <v>0</v>
      </c>
      <c r="V733" s="398">
        <f t="shared" ref="V733:V740" si="380">((1-$H733)*T733+2*$H733*U733)/(1+$H733)</f>
        <v>0</v>
      </c>
      <c r="Y733" s="399">
        <v>0</v>
      </c>
      <c r="Z733" s="399">
        <v>0</v>
      </c>
      <c r="AA733" s="400">
        <f>Y733</f>
        <v>0</v>
      </c>
      <c r="AB733" s="400">
        <f>Z733</f>
        <v>0</v>
      </c>
      <c r="AC733" s="400">
        <f>AA733</f>
        <v>0</v>
      </c>
      <c r="AD733" s="400">
        <f>AB733</f>
        <v>0</v>
      </c>
    </row>
    <row r="734" spans="1:30" outlineLevel="1">
      <c r="B734" t="s">
        <v>377</v>
      </c>
      <c r="C734" s="391">
        <f t="shared" si="378"/>
        <v>0</v>
      </c>
      <c r="D734" s="391">
        <f t="shared" si="378"/>
        <v>0</v>
      </c>
      <c r="G734" s="29" t="s">
        <v>1393</v>
      </c>
      <c r="H734" s="401">
        <f>H733</f>
        <v>0.35</v>
      </c>
      <c r="I734" s="401">
        <f>I733</f>
        <v>0.5</v>
      </c>
      <c r="J734" s="402">
        <f t="shared" ref="J734:K740" si="381">J733</f>
        <v>1.5</v>
      </c>
      <c r="K734" s="402">
        <f t="shared" si="381"/>
        <v>1.8</v>
      </c>
      <c r="L734" s="403">
        <f t="shared" si="379"/>
        <v>0</v>
      </c>
      <c r="M734" s="404">
        <f t="shared" si="379"/>
        <v>0</v>
      </c>
      <c r="N734" s="31"/>
      <c r="O734" s="396">
        <f>MIN($H734*$K734*(1-$I734),(1-$H734)*$I734*$J734)</f>
        <v>0.315</v>
      </c>
      <c r="P734" s="396">
        <f>$O734/$J734/(1-$H734)</f>
        <v>0.32307692307692304</v>
      </c>
      <c r="Q734" s="396">
        <f>$O734/$K734/$H734</f>
        <v>0.5</v>
      </c>
      <c r="R734" s="396"/>
      <c r="S734" s="396"/>
      <c r="T734" s="398">
        <f t="shared" ref="T734:U736" si="382">P734*L734</f>
        <v>0</v>
      </c>
      <c r="U734" s="398">
        <f t="shared" si="382"/>
        <v>0</v>
      </c>
      <c r="V734" s="398">
        <f t="shared" si="380"/>
        <v>0</v>
      </c>
      <c r="X734" s="405">
        <v>850</v>
      </c>
      <c r="Y734" s="406">
        <v>0</v>
      </c>
      <c r="Z734" s="407">
        <v>0</v>
      </c>
      <c r="AA734" s="406">
        <v>0</v>
      </c>
      <c r="AB734" s="407">
        <v>0</v>
      </c>
      <c r="AC734" s="406">
        <v>0</v>
      </c>
      <c r="AD734" s="407">
        <v>0</v>
      </c>
    </row>
    <row r="735" spans="1:30" outlineLevel="1">
      <c r="B735" t="s">
        <v>1060</v>
      </c>
      <c r="C735" s="391">
        <f t="shared" si="378"/>
        <v>0</v>
      </c>
      <c r="D735" s="391">
        <f t="shared" si="378"/>
        <v>0</v>
      </c>
      <c r="G735" s="29"/>
      <c r="H735" s="401">
        <f>H734</f>
        <v>0.35</v>
      </c>
      <c r="I735" s="401">
        <f t="shared" ref="I735:I740" si="383">I734</f>
        <v>0.5</v>
      </c>
      <c r="J735" s="402">
        <f t="shared" si="381"/>
        <v>1.5</v>
      </c>
      <c r="K735" s="402">
        <f t="shared" si="381"/>
        <v>1.8</v>
      </c>
      <c r="L735" s="403">
        <f t="shared" si="379"/>
        <v>0</v>
      </c>
      <c r="M735" s="404">
        <f t="shared" si="379"/>
        <v>0</v>
      </c>
      <c r="N735" s="31"/>
      <c r="O735" s="396">
        <f>MIN($H735*$K735*(1-$I735),(1-$H735)*$I735*$J735)</f>
        <v>0.315</v>
      </c>
      <c r="P735" s="396">
        <f>$O735/$J735/(1-$H735)</f>
        <v>0.32307692307692304</v>
      </c>
      <c r="Q735" s="396">
        <f>$O735/$K735/$H735</f>
        <v>0.5</v>
      </c>
      <c r="R735" s="396"/>
      <c r="S735" s="396"/>
      <c r="T735" s="398">
        <f t="shared" si="382"/>
        <v>0</v>
      </c>
      <c r="U735" s="398">
        <f t="shared" si="382"/>
        <v>0</v>
      </c>
      <c r="V735" s="398">
        <f t="shared" si="380"/>
        <v>0</v>
      </c>
      <c r="X735" s="405">
        <v>1000</v>
      </c>
      <c r="Y735" s="408">
        <v>0</v>
      </c>
      <c r="Z735" s="409">
        <v>0</v>
      </c>
      <c r="AA735" s="408">
        <v>0</v>
      </c>
      <c r="AB735" s="409">
        <v>0</v>
      </c>
      <c r="AC735" s="408">
        <v>0</v>
      </c>
      <c r="AD735" s="409">
        <v>0</v>
      </c>
    </row>
    <row r="736" spans="1:30" outlineLevel="1">
      <c r="B736" t="s">
        <v>1394</v>
      </c>
      <c r="C736" s="391">
        <f t="shared" si="378"/>
        <v>0</v>
      </c>
      <c r="D736" s="391">
        <f t="shared" si="378"/>
        <v>0</v>
      </c>
      <c r="G736" s="29"/>
      <c r="H736" s="401">
        <f>H735</f>
        <v>0.35</v>
      </c>
      <c r="I736" s="401">
        <f t="shared" si="383"/>
        <v>0.5</v>
      </c>
      <c r="J736" s="402">
        <f t="shared" si="381"/>
        <v>1.5</v>
      </c>
      <c r="K736" s="402">
        <f t="shared" si="381"/>
        <v>1.8</v>
      </c>
      <c r="L736" s="410">
        <f t="shared" si="379"/>
        <v>0</v>
      </c>
      <c r="M736" s="411">
        <f t="shared" si="379"/>
        <v>0</v>
      </c>
      <c r="N736" s="31"/>
      <c r="O736" s="396">
        <f>MIN($H736*$K736*(1-$I736),(1-$H736)*$I736*$J736)</f>
        <v>0.315</v>
      </c>
      <c r="P736" s="396">
        <f>$O736/$J736/(1-$H736)</f>
        <v>0.32307692307692304</v>
      </c>
      <c r="Q736" s="396">
        <f>$O736/$K736/$H736</f>
        <v>0.5</v>
      </c>
      <c r="R736" s="396"/>
      <c r="S736" s="396"/>
      <c r="T736" s="398">
        <f t="shared" si="382"/>
        <v>0</v>
      </c>
      <c r="U736" s="398">
        <f t="shared" si="382"/>
        <v>0</v>
      </c>
      <c r="V736" s="398">
        <f t="shared" si="380"/>
        <v>0</v>
      </c>
      <c r="X736" s="405">
        <v>1200</v>
      </c>
      <c r="Y736" s="412">
        <v>0</v>
      </c>
      <c r="Z736" s="413">
        <v>0</v>
      </c>
      <c r="AA736" s="412">
        <v>0</v>
      </c>
      <c r="AB736" s="413">
        <v>0</v>
      </c>
      <c r="AC736" s="412">
        <v>0</v>
      </c>
      <c r="AD736" s="413">
        <v>0</v>
      </c>
    </row>
    <row r="737" spans="1:30" outlineLevel="1">
      <c r="A737" t="s">
        <v>863</v>
      </c>
      <c r="B737" t="s">
        <v>852</v>
      </c>
      <c r="C737" s="391">
        <f t="shared" si="378"/>
        <v>0</v>
      </c>
      <c r="D737" s="391">
        <f t="shared" si="378"/>
        <v>0</v>
      </c>
      <c r="G737" s="29" t="s">
        <v>1392</v>
      </c>
      <c r="H737" s="392">
        <v>0.5</v>
      </c>
      <c r="I737" s="401">
        <f t="shared" si="383"/>
        <v>0.5</v>
      </c>
      <c r="J737" s="402">
        <f t="shared" si="381"/>
        <v>1.5</v>
      </c>
      <c r="K737" s="402">
        <f t="shared" si="381"/>
        <v>1.8</v>
      </c>
      <c r="L737" s="394">
        <f t="shared" si="379"/>
        <v>0</v>
      </c>
      <c r="M737" s="395">
        <f t="shared" si="379"/>
        <v>0</v>
      </c>
      <c r="N737" s="241">
        <v>200</v>
      </c>
      <c r="O737" s="396"/>
      <c r="P737" s="396"/>
      <c r="Q737" s="396"/>
      <c r="R737" s="397">
        <f>$H737/(2-$H737)*$N737</f>
        <v>66.666666666666657</v>
      </c>
      <c r="S737" s="397">
        <f>-(1-$H737)/(2-$H737)*$N737</f>
        <v>-66.666666666666657</v>
      </c>
      <c r="T737" s="398">
        <f>L737*R737/100</f>
        <v>0</v>
      </c>
      <c r="U737" s="398">
        <f>M737*S737/100</f>
        <v>0</v>
      </c>
      <c r="V737" s="398">
        <f t="shared" si="380"/>
        <v>0</v>
      </c>
      <c r="X737" s="405"/>
      <c r="Y737" s="399">
        <v>0</v>
      </c>
      <c r="Z737" s="399">
        <v>0</v>
      </c>
      <c r="AA737" s="400">
        <f>Y737</f>
        <v>0</v>
      </c>
      <c r="AB737" s="400">
        <f>Z737</f>
        <v>0</v>
      </c>
      <c r="AC737" s="400">
        <f>AA737</f>
        <v>0</v>
      </c>
      <c r="AD737" s="400">
        <f>AB737</f>
        <v>0</v>
      </c>
    </row>
    <row r="738" spans="1:30" outlineLevel="1">
      <c r="B738" t="s">
        <v>377</v>
      </c>
      <c r="C738" s="391">
        <f t="shared" si="378"/>
        <v>0</v>
      </c>
      <c r="D738" s="391">
        <f t="shared" si="378"/>
        <v>0</v>
      </c>
      <c r="G738" s="29" t="s">
        <v>1393</v>
      </c>
      <c r="H738" s="401">
        <f>H737</f>
        <v>0.5</v>
      </c>
      <c r="I738" s="401">
        <f t="shared" si="383"/>
        <v>0.5</v>
      </c>
      <c r="J738" s="402">
        <f t="shared" si="381"/>
        <v>1.5</v>
      </c>
      <c r="K738" s="402">
        <f t="shared" si="381"/>
        <v>1.8</v>
      </c>
      <c r="L738" s="403">
        <f t="shared" si="379"/>
        <v>0</v>
      </c>
      <c r="M738" s="404">
        <f t="shared" si="379"/>
        <v>0</v>
      </c>
      <c r="N738" s="31"/>
      <c r="O738" s="396">
        <f>MIN($H738*$K738*(1-$I738),(1-$H738)*$I738*$J738)</f>
        <v>0.375</v>
      </c>
      <c r="P738" s="396">
        <f>$O738/$J738/(1-$H738)</f>
        <v>0.5</v>
      </c>
      <c r="Q738" s="396">
        <f>$O738/$K738/$H738</f>
        <v>0.41666666666666663</v>
      </c>
      <c r="R738" s="396"/>
      <c r="S738" s="396"/>
      <c r="T738" s="398">
        <f t="shared" ref="T738:U740" si="384">P738*L738</f>
        <v>0</v>
      </c>
      <c r="U738" s="398">
        <f t="shared" si="384"/>
        <v>0</v>
      </c>
      <c r="V738" s="398">
        <f t="shared" si="380"/>
        <v>0</v>
      </c>
      <c r="X738" s="405">
        <v>850</v>
      </c>
      <c r="Y738" s="406">
        <v>0</v>
      </c>
      <c r="Z738" s="407">
        <v>0</v>
      </c>
      <c r="AA738" s="406">
        <v>0</v>
      </c>
      <c r="AB738" s="407">
        <v>0</v>
      </c>
      <c r="AC738" s="406">
        <v>0</v>
      </c>
      <c r="AD738" s="407">
        <v>0</v>
      </c>
    </row>
    <row r="739" spans="1:30" outlineLevel="1">
      <c r="B739" t="s">
        <v>1060</v>
      </c>
      <c r="C739" s="391">
        <f t="shared" si="378"/>
        <v>0</v>
      </c>
      <c r="D739" s="391">
        <f t="shared" si="378"/>
        <v>0</v>
      </c>
      <c r="G739" s="29"/>
      <c r="H739" s="401">
        <f>H738</f>
        <v>0.5</v>
      </c>
      <c r="I739" s="401">
        <f t="shared" si="383"/>
        <v>0.5</v>
      </c>
      <c r="J739" s="402">
        <f t="shared" si="381"/>
        <v>1.5</v>
      </c>
      <c r="K739" s="402">
        <f t="shared" si="381"/>
        <v>1.8</v>
      </c>
      <c r="L739" s="403">
        <f t="shared" si="379"/>
        <v>0</v>
      </c>
      <c r="M739" s="404">
        <f t="shared" si="379"/>
        <v>0</v>
      </c>
      <c r="N739" s="31"/>
      <c r="O739" s="396">
        <f>MIN($H739*$K739*(1-$I739),(1-$H739)*$I739*$J739)</f>
        <v>0.375</v>
      </c>
      <c r="P739" s="396">
        <f>$O739/$J739/(1-$H739)</f>
        <v>0.5</v>
      </c>
      <c r="Q739" s="396">
        <f>$O739/$K739/$H739</f>
        <v>0.41666666666666663</v>
      </c>
      <c r="R739" s="396"/>
      <c r="S739" s="396"/>
      <c r="T739" s="398">
        <f t="shared" si="384"/>
        <v>0</v>
      </c>
      <c r="U739" s="398">
        <f t="shared" si="384"/>
        <v>0</v>
      </c>
      <c r="V739" s="398">
        <f t="shared" si="380"/>
        <v>0</v>
      </c>
      <c r="X739" s="405">
        <v>1000</v>
      </c>
      <c r="Y739" s="408">
        <v>0</v>
      </c>
      <c r="Z739" s="409">
        <v>0</v>
      </c>
      <c r="AA739" s="408">
        <v>0</v>
      </c>
      <c r="AB739" s="409">
        <v>0</v>
      </c>
      <c r="AC739" s="408">
        <v>0</v>
      </c>
      <c r="AD739" s="409">
        <v>0</v>
      </c>
    </row>
    <row r="740" spans="1:30" outlineLevel="1">
      <c r="B740" t="s">
        <v>1394</v>
      </c>
      <c r="C740" s="391">
        <f t="shared" si="378"/>
        <v>0</v>
      </c>
      <c r="D740" s="391">
        <f t="shared" si="378"/>
        <v>0</v>
      </c>
      <c r="G740" s="29"/>
      <c r="H740" s="401">
        <f>H739</f>
        <v>0.5</v>
      </c>
      <c r="I740" s="401">
        <f t="shared" si="383"/>
        <v>0.5</v>
      </c>
      <c r="J740" s="402">
        <f t="shared" si="381"/>
        <v>1.5</v>
      </c>
      <c r="K740" s="402">
        <f t="shared" si="381"/>
        <v>1.8</v>
      </c>
      <c r="L740" s="410">
        <f t="shared" si="379"/>
        <v>0</v>
      </c>
      <c r="M740" s="411">
        <f t="shared" si="379"/>
        <v>0</v>
      </c>
      <c r="N740" s="31"/>
      <c r="O740" s="396">
        <f>MIN($H740*$K740*(1-$I740),(1-$H740)*$I740*$J740)</f>
        <v>0.375</v>
      </c>
      <c r="P740" s="396">
        <f>$O740/$J740/(1-$H740)</f>
        <v>0.5</v>
      </c>
      <c r="Q740" s="396">
        <f>$O740/$K740/$H740</f>
        <v>0.41666666666666663</v>
      </c>
      <c r="R740" s="396"/>
      <c r="S740" s="396"/>
      <c r="T740" s="398">
        <f t="shared" si="384"/>
        <v>0</v>
      </c>
      <c r="U740" s="398">
        <f t="shared" si="384"/>
        <v>0</v>
      </c>
      <c r="V740" s="398">
        <f t="shared" si="380"/>
        <v>0</v>
      </c>
      <c r="X740" s="405">
        <v>1200</v>
      </c>
      <c r="Y740" s="412">
        <v>0</v>
      </c>
      <c r="Z740" s="413">
        <v>0</v>
      </c>
      <c r="AA740" s="412">
        <v>0</v>
      </c>
      <c r="AB740" s="413">
        <v>0</v>
      </c>
      <c r="AC740" s="412">
        <v>0</v>
      </c>
      <c r="AD740" s="413">
        <v>0</v>
      </c>
    </row>
    <row r="741" spans="1:30" ht="36.75" outlineLevel="1">
      <c r="Y741" s="414" t="s">
        <v>1395</v>
      </c>
      <c r="Z741" s="415"/>
      <c r="AA741" s="415"/>
      <c r="AB741" s="415"/>
      <c r="AC741" s="415"/>
      <c r="AD741" s="415"/>
    </row>
    <row r="743" spans="1:30">
      <c r="A743" s="184" t="s">
        <v>1474</v>
      </c>
    </row>
    <row r="744" spans="1:30" ht="45.75" outlineLevel="1">
      <c r="C744" s="210" t="s">
        <v>1475</v>
      </c>
      <c r="D744" s="210" t="s">
        <v>908</v>
      </c>
      <c r="E744" s="210" t="s">
        <v>575</v>
      </c>
      <c r="F744" s="210" t="s">
        <v>833</v>
      </c>
      <c r="G744" s="210" t="s">
        <v>1476</v>
      </c>
      <c r="H744" s="210" t="s">
        <v>1477</v>
      </c>
      <c r="I744" s="210" t="s">
        <v>1478</v>
      </c>
      <c r="J744" s="210" t="s">
        <v>1479</v>
      </c>
      <c r="K744" s="210" t="s">
        <v>1480</v>
      </c>
      <c r="L744" s="210" t="s">
        <v>1481</v>
      </c>
      <c r="M744" s="210" t="s">
        <v>1482</v>
      </c>
      <c r="N744" s="210" t="s">
        <v>1483</v>
      </c>
    </row>
    <row r="745" spans="1:30" outlineLevel="1">
      <c r="A745" s="102" t="s">
        <v>1103</v>
      </c>
      <c r="B745" t="str">
        <f t="shared" ref="B745:B780" si="385">INDEX(i.Region_Desc,$C745,1)&amp;" "&amp;INDEX(i.GenotypeDesc,$D745,1)&amp;" "&amp;INDEX(i.TOL_Desc,$E745+1,1)</f>
        <v>SWV  Win</v>
      </c>
      <c r="C745">
        <v>1</v>
      </c>
      <c r="D745">
        <v>1</v>
      </c>
      <c r="E745">
        <v>1</v>
      </c>
      <c r="F745">
        <v>1</v>
      </c>
      <c r="G745">
        <v>1</v>
      </c>
      <c r="H745" s="466">
        <f>CHOOSE($D745,3,4,4,5)</f>
        <v>3</v>
      </c>
      <c r="I745" s="466">
        <f>CHOOSE($E745,4,3,2)</f>
        <v>4</v>
      </c>
      <c r="J745" s="466">
        <v>0</v>
      </c>
      <c r="K745" s="466">
        <v>0</v>
      </c>
      <c r="L745" s="466">
        <v>0</v>
      </c>
      <c r="M745" s="466">
        <v>0</v>
      </c>
      <c r="N745" s="466">
        <f>CHOOSE($D745,2,2,2,3)</f>
        <v>2</v>
      </c>
    </row>
    <row r="746" spans="1:30" outlineLevel="1">
      <c r="B746" t="str">
        <f t="shared" si="385"/>
        <v>SWV  Spr</v>
      </c>
      <c r="C746">
        <v>1</v>
      </c>
      <c r="D746">
        <v>1</v>
      </c>
      <c r="E746">
        <v>2</v>
      </c>
      <c r="F746">
        <v>1</v>
      </c>
      <c r="G746">
        <v>1</v>
      </c>
      <c r="H746" s="466">
        <f t="shared" ref="H746:H780" si="386">CHOOSE($D746,3,4,4,5)</f>
        <v>3</v>
      </c>
      <c r="I746" s="466">
        <f t="shared" ref="I746:I780" si="387">CHOOSE($E746,4,3,2)</f>
        <v>3</v>
      </c>
      <c r="J746" s="466">
        <v>0</v>
      </c>
      <c r="K746" s="466">
        <v>0</v>
      </c>
      <c r="L746" s="466">
        <v>0</v>
      </c>
      <c r="M746" s="466">
        <v>0</v>
      </c>
      <c r="N746" s="466">
        <f t="shared" ref="N746:N780" si="388">CHOOSE($D746,2,2,2,3)</f>
        <v>2</v>
      </c>
    </row>
    <row r="747" spans="1:30" outlineLevel="1">
      <c r="B747" t="e">
        <f t="shared" si="385"/>
        <v>#REF!</v>
      </c>
      <c r="C747">
        <v>1</v>
      </c>
      <c r="D747">
        <v>1</v>
      </c>
      <c r="E747">
        <v>3</v>
      </c>
      <c r="F747">
        <v>1</v>
      </c>
      <c r="G747">
        <v>1</v>
      </c>
      <c r="H747" s="466">
        <f t="shared" si="386"/>
        <v>3</v>
      </c>
      <c r="I747" s="466">
        <f t="shared" si="387"/>
        <v>2</v>
      </c>
      <c r="J747" s="466">
        <v>0</v>
      </c>
      <c r="K747" s="466">
        <v>0</v>
      </c>
      <c r="L747" s="466">
        <v>0</v>
      </c>
      <c r="M747" s="466">
        <v>0</v>
      </c>
      <c r="N747" s="466">
        <f t="shared" si="388"/>
        <v>2</v>
      </c>
    </row>
    <row r="748" spans="1:30" outlineLevel="1">
      <c r="A748" t="s">
        <v>1104</v>
      </c>
      <c r="B748" t="str">
        <f t="shared" si="385"/>
        <v>SWV  Win</v>
      </c>
      <c r="C748">
        <v>1</v>
      </c>
      <c r="D748">
        <v>2</v>
      </c>
      <c r="E748">
        <v>1</v>
      </c>
      <c r="F748">
        <v>1</v>
      </c>
      <c r="G748">
        <v>1</v>
      </c>
      <c r="H748" s="466">
        <f t="shared" si="386"/>
        <v>4</v>
      </c>
      <c r="I748" s="466">
        <f t="shared" si="387"/>
        <v>4</v>
      </c>
      <c r="J748" s="466">
        <v>0</v>
      </c>
      <c r="K748" s="466">
        <v>0</v>
      </c>
      <c r="L748" s="466">
        <v>0</v>
      </c>
      <c r="M748" s="466">
        <v>0</v>
      </c>
      <c r="N748" s="466">
        <f t="shared" si="388"/>
        <v>2</v>
      </c>
    </row>
    <row r="749" spans="1:30" outlineLevel="1">
      <c r="B749" t="str">
        <f t="shared" si="385"/>
        <v>SWV  Spr</v>
      </c>
      <c r="C749">
        <v>1</v>
      </c>
      <c r="D749">
        <v>2</v>
      </c>
      <c r="E749">
        <v>2</v>
      </c>
      <c r="F749">
        <v>1</v>
      </c>
      <c r="G749">
        <v>1</v>
      </c>
      <c r="H749" s="466">
        <f t="shared" si="386"/>
        <v>4</v>
      </c>
      <c r="I749" s="466">
        <f t="shared" si="387"/>
        <v>3</v>
      </c>
      <c r="J749" s="466">
        <v>0</v>
      </c>
      <c r="K749" s="466">
        <v>0</v>
      </c>
      <c r="L749" s="466">
        <v>0</v>
      </c>
      <c r="M749" s="466">
        <v>0</v>
      </c>
      <c r="N749" s="466">
        <f t="shared" si="388"/>
        <v>2</v>
      </c>
    </row>
    <row r="750" spans="1:30" outlineLevel="1">
      <c r="B750" t="e">
        <f t="shared" si="385"/>
        <v>#REF!</v>
      </c>
      <c r="C750">
        <v>1</v>
      </c>
      <c r="D750">
        <v>2</v>
      </c>
      <c r="E750">
        <v>3</v>
      </c>
      <c r="F750">
        <v>1</v>
      </c>
      <c r="G750">
        <v>1</v>
      </c>
      <c r="H750" s="466">
        <f t="shared" si="386"/>
        <v>4</v>
      </c>
      <c r="I750" s="466">
        <f t="shared" si="387"/>
        <v>2</v>
      </c>
      <c r="J750" s="466">
        <v>0</v>
      </c>
      <c r="K750" s="466">
        <v>0</v>
      </c>
      <c r="L750" s="466">
        <v>0</v>
      </c>
      <c r="M750" s="466">
        <v>0</v>
      </c>
      <c r="N750" s="466">
        <f t="shared" si="388"/>
        <v>2</v>
      </c>
    </row>
    <row r="751" spans="1:30" outlineLevel="1">
      <c r="A751" t="s">
        <v>1666</v>
      </c>
      <c r="H751" s="466"/>
      <c r="I751" s="466"/>
      <c r="J751" s="466"/>
      <c r="K751" s="466"/>
      <c r="L751" s="466"/>
      <c r="M751" s="466"/>
      <c r="N751" s="466"/>
    </row>
    <row r="752" spans="1:30" outlineLevel="1">
      <c r="H752" s="466"/>
      <c r="I752" s="466"/>
      <c r="J752" s="466"/>
      <c r="K752" s="466"/>
      <c r="L752" s="466"/>
      <c r="M752" s="466"/>
      <c r="N752" s="466"/>
    </row>
    <row r="753" spans="1:14" outlineLevel="1">
      <c r="H753" s="466"/>
      <c r="I753" s="466"/>
      <c r="J753" s="466"/>
      <c r="K753" s="466"/>
      <c r="L753" s="466"/>
      <c r="M753" s="466"/>
      <c r="N753" s="466"/>
    </row>
    <row r="754" spans="1:14" outlineLevel="1">
      <c r="A754" t="s">
        <v>863</v>
      </c>
      <c r="B754" t="str">
        <f t="shared" si="385"/>
        <v>SWV  Win</v>
      </c>
      <c r="C754">
        <v>1</v>
      </c>
      <c r="D754">
        <v>4</v>
      </c>
      <c r="E754">
        <v>1</v>
      </c>
      <c r="F754">
        <v>1</v>
      </c>
      <c r="G754">
        <v>1</v>
      </c>
      <c r="H754" s="466">
        <f t="shared" si="386"/>
        <v>5</v>
      </c>
      <c r="I754" s="466">
        <f t="shared" si="387"/>
        <v>4</v>
      </c>
      <c r="J754" s="466">
        <v>0</v>
      </c>
      <c r="K754" s="466">
        <v>0</v>
      </c>
      <c r="L754" s="466">
        <v>0</v>
      </c>
      <c r="M754" s="466">
        <v>0</v>
      </c>
      <c r="N754" s="466">
        <f t="shared" si="388"/>
        <v>3</v>
      </c>
    </row>
    <row r="755" spans="1:14" outlineLevel="1">
      <c r="B755" t="str">
        <f t="shared" si="385"/>
        <v>SWV  Spr</v>
      </c>
      <c r="C755">
        <v>1</v>
      </c>
      <c r="D755">
        <v>4</v>
      </c>
      <c r="E755">
        <v>2</v>
      </c>
      <c r="F755">
        <v>1</v>
      </c>
      <c r="G755">
        <v>1</v>
      </c>
      <c r="H755" s="466">
        <f t="shared" si="386"/>
        <v>5</v>
      </c>
      <c r="I755" s="466">
        <f t="shared" si="387"/>
        <v>3</v>
      </c>
      <c r="J755" s="466">
        <v>0</v>
      </c>
      <c r="K755" s="466">
        <v>0</v>
      </c>
      <c r="L755" s="466">
        <v>0</v>
      </c>
      <c r="M755" s="466">
        <v>0</v>
      </c>
      <c r="N755" s="466">
        <f t="shared" si="388"/>
        <v>3</v>
      </c>
    </row>
    <row r="756" spans="1:14" outlineLevel="1">
      <c r="A756" s="105"/>
      <c r="B756" t="e">
        <f t="shared" si="385"/>
        <v>#REF!</v>
      </c>
      <c r="C756">
        <v>1</v>
      </c>
      <c r="D756">
        <v>4</v>
      </c>
      <c r="E756">
        <v>3</v>
      </c>
      <c r="F756">
        <v>1</v>
      </c>
      <c r="G756">
        <v>1</v>
      </c>
      <c r="H756" s="466">
        <f t="shared" si="386"/>
        <v>5</v>
      </c>
      <c r="I756" s="466">
        <f t="shared" si="387"/>
        <v>2</v>
      </c>
      <c r="J756" s="466">
        <v>0</v>
      </c>
      <c r="K756" s="466">
        <v>0</v>
      </c>
      <c r="L756" s="466">
        <v>0</v>
      </c>
      <c r="M756" s="466">
        <v>0</v>
      </c>
      <c r="N756" s="466">
        <f t="shared" si="388"/>
        <v>3</v>
      </c>
    </row>
    <row r="757" spans="1:14" outlineLevel="1">
      <c r="A757" s="102" t="s">
        <v>1103</v>
      </c>
      <c r="B757" t="str">
        <f t="shared" si="385"/>
        <v>GSW  Win</v>
      </c>
      <c r="C757">
        <v>2</v>
      </c>
      <c r="D757">
        <v>1</v>
      </c>
      <c r="E757">
        <v>1</v>
      </c>
      <c r="F757">
        <v>1</v>
      </c>
      <c r="G757">
        <v>1</v>
      </c>
      <c r="H757" s="466">
        <f t="shared" si="386"/>
        <v>3</v>
      </c>
      <c r="I757" s="466">
        <f t="shared" si="387"/>
        <v>4</v>
      </c>
      <c r="J757" s="466">
        <v>0</v>
      </c>
      <c r="K757" s="466">
        <v>0</v>
      </c>
      <c r="L757" s="466">
        <v>0</v>
      </c>
      <c r="M757" s="466">
        <v>0</v>
      </c>
      <c r="N757" s="466">
        <f t="shared" si="388"/>
        <v>2</v>
      </c>
    </row>
    <row r="758" spans="1:14" outlineLevel="1">
      <c r="B758" t="str">
        <f t="shared" si="385"/>
        <v>GSW  Spr</v>
      </c>
      <c r="C758">
        <v>2</v>
      </c>
      <c r="D758">
        <v>1</v>
      </c>
      <c r="E758">
        <v>2</v>
      </c>
      <c r="F758">
        <v>1</v>
      </c>
      <c r="G758">
        <v>1</v>
      </c>
      <c r="H758" s="466">
        <f t="shared" si="386"/>
        <v>3</v>
      </c>
      <c r="I758" s="466">
        <f t="shared" si="387"/>
        <v>3</v>
      </c>
      <c r="J758" s="466">
        <v>0</v>
      </c>
      <c r="K758" s="466">
        <v>0</v>
      </c>
      <c r="L758" s="466">
        <v>0</v>
      </c>
      <c r="M758" s="466">
        <v>0</v>
      </c>
      <c r="N758" s="466">
        <f t="shared" si="388"/>
        <v>2</v>
      </c>
    </row>
    <row r="759" spans="1:14" outlineLevel="1">
      <c r="B759" t="e">
        <f t="shared" si="385"/>
        <v>#REF!</v>
      </c>
      <c r="C759">
        <v>2</v>
      </c>
      <c r="D759">
        <v>1</v>
      </c>
      <c r="E759">
        <v>3</v>
      </c>
      <c r="F759">
        <v>1</v>
      </c>
      <c r="G759">
        <v>1</v>
      </c>
      <c r="H759" s="466">
        <f t="shared" si="386"/>
        <v>3</v>
      </c>
      <c r="I759" s="466">
        <f t="shared" si="387"/>
        <v>2</v>
      </c>
      <c r="J759" s="466">
        <v>0</v>
      </c>
      <c r="K759" s="466">
        <v>0</v>
      </c>
      <c r="L759" s="466">
        <v>0</v>
      </c>
      <c r="M759" s="466">
        <v>0</v>
      </c>
      <c r="N759" s="466">
        <f t="shared" si="388"/>
        <v>2</v>
      </c>
    </row>
    <row r="760" spans="1:14" outlineLevel="1">
      <c r="A760" t="s">
        <v>1104</v>
      </c>
      <c r="B760" t="str">
        <f t="shared" si="385"/>
        <v>GSW  Win</v>
      </c>
      <c r="C760">
        <v>2</v>
      </c>
      <c r="D760">
        <v>2</v>
      </c>
      <c r="E760">
        <v>1</v>
      </c>
      <c r="F760">
        <v>1</v>
      </c>
      <c r="G760">
        <v>1</v>
      </c>
      <c r="H760" s="466">
        <f t="shared" si="386"/>
        <v>4</v>
      </c>
      <c r="I760" s="466">
        <f t="shared" si="387"/>
        <v>4</v>
      </c>
      <c r="J760" s="466">
        <v>0</v>
      </c>
      <c r="K760" s="466">
        <v>0</v>
      </c>
      <c r="L760" s="466">
        <v>0</v>
      </c>
      <c r="M760" s="466">
        <v>0</v>
      </c>
      <c r="N760" s="466">
        <f t="shared" si="388"/>
        <v>2</v>
      </c>
    </row>
    <row r="761" spans="1:14" outlineLevel="1">
      <c r="B761" t="str">
        <f t="shared" si="385"/>
        <v>GSW  Spr</v>
      </c>
      <c r="C761">
        <v>2</v>
      </c>
      <c r="D761">
        <v>2</v>
      </c>
      <c r="E761">
        <v>2</v>
      </c>
      <c r="F761">
        <v>1</v>
      </c>
      <c r="G761">
        <v>1</v>
      </c>
      <c r="H761" s="466">
        <f t="shared" si="386"/>
        <v>4</v>
      </c>
      <c r="I761" s="466">
        <f t="shared" si="387"/>
        <v>3</v>
      </c>
      <c r="J761" s="466">
        <v>0</v>
      </c>
      <c r="K761" s="466">
        <v>0</v>
      </c>
      <c r="L761" s="466">
        <v>0</v>
      </c>
      <c r="M761" s="466">
        <v>0</v>
      </c>
      <c r="N761" s="466">
        <f t="shared" si="388"/>
        <v>2</v>
      </c>
    </row>
    <row r="762" spans="1:14" outlineLevel="1">
      <c r="B762" t="e">
        <f t="shared" si="385"/>
        <v>#REF!</v>
      </c>
      <c r="C762">
        <v>2</v>
      </c>
      <c r="D762">
        <v>2</v>
      </c>
      <c r="E762">
        <v>3</v>
      </c>
      <c r="F762">
        <v>1</v>
      </c>
      <c r="G762">
        <v>1</v>
      </c>
      <c r="H762" s="466">
        <f t="shared" si="386"/>
        <v>4</v>
      </c>
      <c r="I762" s="466">
        <f t="shared" si="387"/>
        <v>2</v>
      </c>
      <c r="J762" s="466">
        <v>0</v>
      </c>
      <c r="K762" s="466">
        <v>0</v>
      </c>
      <c r="L762" s="466">
        <v>0</v>
      </c>
      <c r="M762" s="466">
        <v>0</v>
      </c>
      <c r="N762" s="466">
        <f t="shared" si="388"/>
        <v>2</v>
      </c>
    </row>
    <row r="763" spans="1:14" outlineLevel="1">
      <c r="A763" t="s">
        <v>1666</v>
      </c>
      <c r="H763" s="466"/>
      <c r="I763" s="466"/>
      <c r="J763" s="466"/>
      <c r="K763" s="466"/>
      <c r="L763" s="466"/>
      <c r="M763" s="466"/>
      <c r="N763" s="466"/>
    </row>
    <row r="764" spans="1:14" outlineLevel="1">
      <c r="H764" s="466"/>
      <c r="I764" s="466"/>
      <c r="J764" s="466"/>
      <c r="K764" s="466"/>
      <c r="L764" s="466"/>
      <c r="M764" s="466"/>
      <c r="N764" s="466"/>
    </row>
    <row r="765" spans="1:14" outlineLevel="1">
      <c r="H765" s="466"/>
      <c r="I765" s="466"/>
      <c r="J765" s="466"/>
      <c r="K765" s="466"/>
      <c r="L765" s="466"/>
      <c r="M765" s="466"/>
      <c r="N765" s="466"/>
    </row>
    <row r="766" spans="1:14" outlineLevel="1">
      <c r="A766" t="s">
        <v>863</v>
      </c>
      <c r="B766" t="str">
        <f t="shared" si="385"/>
        <v>GSW  Win</v>
      </c>
      <c r="C766">
        <v>2</v>
      </c>
      <c r="D766">
        <v>4</v>
      </c>
      <c r="E766">
        <v>1</v>
      </c>
      <c r="F766">
        <v>1</v>
      </c>
      <c r="G766">
        <v>1</v>
      </c>
      <c r="H766" s="466">
        <f t="shared" si="386"/>
        <v>5</v>
      </c>
      <c r="I766" s="466">
        <f t="shared" si="387"/>
        <v>4</v>
      </c>
      <c r="J766" s="466">
        <v>0</v>
      </c>
      <c r="K766" s="466">
        <v>0</v>
      </c>
      <c r="L766" s="466">
        <v>0</v>
      </c>
      <c r="M766" s="466">
        <v>0</v>
      </c>
      <c r="N766" s="466">
        <f t="shared" si="388"/>
        <v>3</v>
      </c>
    </row>
    <row r="767" spans="1:14" outlineLevel="1">
      <c r="B767" t="str">
        <f t="shared" si="385"/>
        <v>GSW  Spr</v>
      </c>
      <c r="C767">
        <v>2</v>
      </c>
      <c r="D767">
        <v>4</v>
      </c>
      <c r="E767">
        <v>2</v>
      </c>
      <c r="F767">
        <v>1</v>
      </c>
      <c r="G767">
        <v>1</v>
      </c>
      <c r="H767" s="466">
        <f t="shared" si="386"/>
        <v>5</v>
      </c>
      <c r="I767" s="466">
        <f t="shared" si="387"/>
        <v>3</v>
      </c>
      <c r="J767" s="466">
        <v>0</v>
      </c>
      <c r="K767" s="466">
        <v>0</v>
      </c>
      <c r="L767" s="466">
        <v>0</v>
      </c>
      <c r="M767" s="466">
        <v>0</v>
      </c>
      <c r="N767" s="466">
        <f t="shared" si="388"/>
        <v>3</v>
      </c>
    </row>
    <row r="768" spans="1:14" outlineLevel="1">
      <c r="A768" s="105"/>
      <c r="B768" t="e">
        <f t="shared" si="385"/>
        <v>#REF!</v>
      </c>
      <c r="C768">
        <v>2</v>
      </c>
      <c r="D768">
        <v>4</v>
      </c>
      <c r="E768">
        <v>3</v>
      </c>
      <c r="F768">
        <v>1</v>
      </c>
      <c r="G768">
        <v>1</v>
      </c>
      <c r="H768" s="466">
        <f t="shared" si="386"/>
        <v>5</v>
      </c>
      <c r="I768" s="466">
        <f t="shared" si="387"/>
        <v>2</v>
      </c>
      <c r="J768" s="466">
        <v>0</v>
      </c>
      <c r="K768" s="466">
        <v>0</v>
      </c>
      <c r="L768" s="466">
        <v>0</v>
      </c>
      <c r="M768" s="466">
        <v>0</v>
      </c>
      <c r="N768" s="466">
        <f t="shared" si="388"/>
        <v>3</v>
      </c>
    </row>
    <row r="769" spans="1:14" outlineLevel="1">
      <c r="A769" s="102" t="s">
        <v>1103</v>
      </c>
      <c r="B769" t="str">
        <f t="shared" si="385"/>
        <v>CWW  Win</v>
      </c>
      <c r="C769">
        <v>3</v>
      </c>
      <c r="D769">
        <v>1</v>
      </c>
      <c r="E769">
        <v>1</v>
      </c>
      <c r="F769">
        <v>1</v>
      </c>
      <c r="G769">
        <v>1</v>
      </c>
      <c r="H769" s="466">
        <f t="shared" si="386"/>
        <v>3</v>
      </c>
      <c r="I769" s="466">
        <f t="shared" si="387"/>
        <v>4</v>
      </c>
      <c r="J769" s="466">
        <v>0</v>
      </c>
      <c r="K769" s="466">
        <v>0</v>
      </c>
      <c r="L769" s="466">
        <v>0</v>
      </c>
      <c r="M769" s="466">
        <v>0</v>
      </c>
      <c r="N769" s="466">
        <f t="shared" si="388"/>
        <v>2</v>
      </c>
    </row>
    <row r="770" spans="1:14" outlineLevel="1">
      <c r="B770" t="str">
        <f t="shared" si="385"/>
        <v>CWW  Spr</v>
      </c>
      <c r="C770">
        <v>3</v>
      </c>
      <c r="D770">
        <v>1</v>
      </c>
      <c r="E770">
        <v>2</v>
      </c>
      <c r="F770">
        <v>1</v>
      </c>
      <c r="G770">
        <v>1</v>
      </c>
      <c r="H770" s="466">
        <f t="shared" si="386"/>
        <v>3</v>
      </c>
      <c r="I770" s="466">
        <f t="shared" si="387"/>
        <v>3</v>
      </c>
      <c r="J770" s="466">
        <v>0</v>
      </c>
      <c r="K770" s="466">
        <v>0</v>
      </c>
      <c r="L770" s="466">
        <v>0</v>
      </c>
      <c r="M770" s="466">
        <v>0</v>
      </c>
      <c r="N770" s="466">
        <f t="shared" si="388"/>
        <v>2</v>
      </c>
    </row>
    <row r="771" spans="1:14" outlineLevel="1">
      <c r="B771" t="e">
        <f t="shared" si="385"/>
        <v>#REF!</v>
      </c>
      <c r="C771">
        <v>3</v>
      </c>
      <c r="D771">
        <v>1</v>
      </c>
      <c r="E771">
        <v>3</v>
      </c>
      <c r="F771">
        <v>1</v>
      </c>
      <c r="G771">
        <v>1</v>
      </c>
      <c r="H771" s="466">
        <f t="shared" si="386"/>
        <v>3</v>
      </c>
      <c r="I771" s="466">
        <f t="shared" si="387"/>
        <v>2</v>
      </c>
      <c r="J771" s="466">
        <v>0</v>
      </c>
      <c r="K771" s="466">
        <v>0</v>
      </c>
      <c r="L771" s="466">
        <v>0</v>
      </c>
      <c r="M771" s="466">
        <v>0</v>
      </c>
      <c r="N771" s="466">
        <f t="shared" si="388"/>
        <v>2</v>
      </c>
    </row>
    <row r="772" spans="1:14" outlineLevel="1">
      <c r="A772" t="s">
        <v>1104</v>
      </c>
      <c r="B772" t="str">
        <f t="shared" si="385"/>
        <v>CWW  Win</v>
      </c>
      <c r="C772">
        <v>3</v>
      </c>
      <c r="D772">
        <v>2</v>
      </c>
      <c r="E772">
        <v>1</v>
      </c>
      <c r="F772">
        <v>1</v>
      </c>
      <c r="G772">
        <v>1</v>
      </c>
      <c r="H772" s="466">
        <f t="shared" si="386"/>
        <v>4</v>
      </c>
      <c r="I772" s="466">
        <f t="shared" si="387"/>
        <v>4</v>
      </c>
      <c r="J772" s="466">
        <v>0</v>
      </c>
      <c r="K772" s="466">
        <v>0</v>
      </c>
      <c r="L772" s="466">
        <v>0</v>
      </c>
      <c r="M772" s="466">
        <v>0</v>
      </c>
      <c r="N772" s="466">
        <f t="shared" si="388"/>
        <v>2</v>
      </c>
    </row>
    <row r="773" spans="1:14" outlineLevel="1">
      <c r="B773" t="str">
        <f t="shared" si="385"/>
        <v>CWW  Spr</v>
      </c>
      <c r="C773">
        <v>3</v>
      </c>
      <c r="D773">
        <v>2</v>
      </c>
      <c r="E773">
        <v>2</v>
      </c>
      <c r="F773">
        <v>1</v>
      </c>
      <c r="G773">
        <v>1</v>
      </c>
      <c r="H773" s="466">
        <f t="shared" si="386"/>
        <v>4</v>
      </c>
      <c r="I773" s="466">
        <f t="shared" si="387"/>
        <v>3</v>
      </c>
      <c r="J773" s="466">
        <v>0</v>
      </c>
      <c r="K773" s="466">
        <v>0</v>
      </c>
      <c r="L773" s="466">
        <v>0</v>
      </c>
      <c r="M773" s="466">
        <v>0</v>
      </c>
      <c r="N773" s="466">
        <f t="shared" si="388"/>
        <v>2</v>
      </c>
    </row>
    <row r="774" spans="1:14" outlineLevel="1">
      <c r="B774" t="e">
        <f t="shared" si="385"/>
        <v>#REF!</v>
      </c>
      <c r="C774">
        <v>3</v>
      </c>
      <c r="D774">
        <v>2</v>
      </c>
      <c r="E774">
        <v>3</v>
      </c>
      <c r="F774">
        <v>1</v>
      </c>
      <c r="G774">
        <v>1</v>
      </c>
      <c r="H774" s="466">
        <f t="shared" si="386"/>
        <v>4</v>
      </c>
      <c r="I774" s="466">
        <f t="shared" si="387"/>
        <v>2</v>
      </c>
      <c r="J774" s="466">
        <v>0</v>
      </c>
      <c r="K774" s="466">
        <v>0</v>
      </c>
      <c r="L774" s="466">
        <v>0</v>
      </c>
      <c r="M774" s="466">
        <v>0</v>
      </c>
      <c r="N774" s="466">
        <f t="shared" si="388"/>
        <v>2</v>
      </c>
    </row>
    <row r="775" spans="1:14" outlineLevel="1">
      <c r="A775" t="s">
        <v>1666</v>
      </c>
      <c r="H775" s="466"/>
      <c r="I775" s="466"/>
      <c r="J775" s="466"/>
      <c r="K775" s="466"/>
      <c r="L775" s="466"/>
      <c r="M775" s="466"/>
      <c r="N775" s="466"/>
    </row>
    <row r="776" spans="1:14" outlineLevel="1">
      <c r="H776" s="466"/>
      <c r="I776" s="466"/>
      <c r="J776" s="466"/>
      <c r="K776" s="466"/>
      <c r="L776" s="466"/>
      <c r="M776" s="466"/>
      <c r="N776" s="466"/>
    </row>
    <row r="777" spans="1:14" outlineLevel="1">
      <c r="H777" s="466"/>
      <c r="I777" s="466"/>
      <c r="J777" s="466"/>
      <c r="K777" s="466"/>
      <c r="L777" s="466"/>
      <c r="M777" s="466"/>
      <c r="N777" s="466"/>
    </row>
    <row r="778" spans="1:14" outlineLevel="1">
      <c r="A778" t="s">
        <v>863</v>
      </c>
      <c r="B778" t="str">
        <f t="shared" si="385"/>
        <v>CWW  Win</v>
      </c>
      <c r="C778">
        <v>3</v>
      </c>
      <c r="D778">
        <v>4</v>
      </c>
      <c r="E778">
        <v>1</v>
      </c>
      <c r="F778">
        <v>1</v>
      </c>
      <c r="G778">
        <v>1</v>
      </c>
      <c r="H778" s="466">
        <f t="shared" si="386"/>
        <v>5</v>
      </c>
      <c r="I778" s="466">
        <f t="shared" si="387"/>
        <v>4</v>
      </c>
      <c r="J778" s="466">
        <v>0</v>
      </c>
      <c r="K778" s="466">
        <v>0</v>
      </c>
      <c r="L778" s="466">
        <v>0</v>
      </c>
      <c r="M778" s="466">
        <v>0</v>
      </c>
      <c r="N778" s="466">
        <f t="shared" si="388"/>
        <v>3</v>
      </c>
    </row>
    <row r="779" spans="1:14" outlineLevel="1">
      <c r="B779" t="str">
        <f t="shared" si="385"/>
        <v>CWW  Spr</v>
      </c>
      <c r="C779">
        <v>3</v>
      </c>
      <c r="D779">
        <v>4</v>
      </c>
      <c r="E779">
        <v>2</v>
      </c>
      <c r="F779">
        <v>1</v>
      </c>
      <c r="G779">
        <v>1</v>
      </c>
      <c r="H779" s="466">
        <f t="shared" si="386"/>
        <v>5</v>
      </c>
      <c r="I779" s="466">
        <f t="shared" si="387"/>
        <v>3</v>
      </c>
      <c r="J779" s="466">
        <v>0</v>
      </c>
      <c r="K779" s="466">
        <v>0</v>
      </c>
      <c r="L779" s="466">
        <v>0</v>
      </c>
      <c r="M779" s="466">
        <v>0</v>
      </c>
      <c r="N779" s="466">
        <f t="shared" si="388"/>
        <v>3</v>
      </c>
    </row>
    <row r="780" spans="1:14" outlineLevel="1">
      <c r="A780" s="105"/>
      <c r="B780" t="e">
        <f t="shared" si="385"/>
        <v>#REF!</v>
      </c>
      <c r="C780">
        <v>3</v>
      </c>
      <c r="D780">
        <v>4</v>
      </c>
      <c r="E780">
        <v>3</v>
      </c>
      <c r="F780">
        <v>1</v>
      </c>
      <c r="G780">
        <v>1</v>
      </c>
      <c r="H780" s="466">
        <f t="shared" si="386"/>
        <v>5</v>
      </c>
      <c r="I780" s="466">
        <f t="shared" si="387"/>
        <v>2</v>
      </c>
      <c r="J780" s="466">
        <v>0</v>
      </c>
      <c r="K780" s="466">
        <v>0</v>
      </c>
      <c r="L780" s="466">
        <v>0</v>
      </c>
      <c r="M780" s="466">
        <v>0</v>
      </c>
      <c r="N780" s="466">
        <f t="shared" si="388"/>
        <v>3</v>
      </c>
    </row>
  </sheetData>
  <phoneticPr fontId="7" type="noConversion"/>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C5CFD-411F-418F-8C7F-931EC73EBBDA}">
  <sheetPr codeName="Sheet7">
    <outlinePr summaryBelow="0" summaryRight="0"/>
  </sheetPr>
  <dimension ref="A1:GJ780"/>
  <sheetViews>
    <sheetView topLeftCell="A248" workbookViewId="0">
      <selection activeCell="S253" sqref="S253:BN300"/>
    </sheetView>
  </sheetViews>
  <sheetFormatPr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376</v>
      </c>
      <c r="H1" t="s">
        <v>618</v>
      </c>
      <c r="I1" s="30"/>
    </row>
    <row r="2" spans="1:73">
      <c r="B2" t="s">
        <v>759</v>
      </c>
    </row>
    <row r="3" spans="1:73">
      <c r="B3" t="s">
        <v>378</v>
      </c>
    </row>
    <row r="4" spans="1:73">
      <c r="A4" t="s">
        <v>575</v>
      </c>
      <c r="B4" t="s">
        <v>957</v>
      </c>
      <c r="C4" s="49">
        <v>3</v>
      </c>
      <c r="D4" s="62" t="str">
        <f>(INDEX(i.TOL_Desc,d.TOL,1)&amp;" ")</f>
        <v xml:space="preserve">Spr </v>
      </c>
    </row>
    <row r="5" spans="1:73">
      <c r="A5" s="184" t="s">
        <v>1135</v>
      </c>
    </row>
    <row r="6" spans="1:73" outlineLevel="1">
      <c r="B6" s="33" t="s">
        <v>1852</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7.25" outlineLevel="1" collapsed="1">
      <c r="A8" s="252"/>
      <c r="B8" s="252" t="s">
        <v>953</v>
      </c>
      <c r="C8" s="252">
        <v>1</v>
      </c>
      <c r="D8" s="252">
        <v>2</v>
      </c>
      <c r="E8" s="252">
        <v>3</v>
      </c>
      <c r="F8" s="252">
        <v>1</v>
      </c>
      <c r="G8" s="252">
        <v>2</v>
      </c>
      <c r="H8" s="252">
        <v>3</v>
      </c>
      <c r="I8" s="252">
        <v>1</v>
      </c>
      <c r="J8" s="252">
        <v>2</v>
      </c>
      <c r="K8" s="252">
        <v>3</v>
      </c>
      <c r="L8" s="252">
        <v>1</v>
      </c>
      <c r="M8" s="252">
        <v>2</v>
      </c>
      <c r="N8" s="252">
        <v>3</v>
      </c>
      <c r="O8" s="252">
        <v>1</v>
      </c>
      <c r="P8" s="252">
        <v>2</v>
      </c>
      <c r="Q8" s="252">
        <v>3</v>
      </c>
      <c r="R8" s="252">
        <v>1</v>
      </c>
      <c r="S8" s="252">
        <v>2</v>
      </c>
      <c r="T8" s="252">
        <v>3</v>
      </c>
      <c r="U8" s="275"/>
      <c r="V8" s="275"/>
      <c r="W8" s="275"/>
      <c r="X8" s="275"/>
      <c r="Y8" s="275"/>
      <c r="Z8" s="275"/>
      <c r="AA8" s="275"/>
      <c r="AB8" s="275"/>
      <c r="AC8" s="275"/>
      <c r="AD8" s="275"/>
      <c r="AE8" s="275"/>
      <c r="AF8" s="275"/>
      <c r="AG8" s="275"/>
      <c r="AH8" s="275"/>
      <c r="AI8" s="275"/>
      <c r="AJ8" s="275"/>
      <c r="AK8" s="275"/>
      <c r="AL8" s="275"/>
      <c r="AM8" s="276" t="s">
        <v>936</v>
      </c>
      <c r="AN8" s="276"/>
      <c r="AO8" s="276"/>
      <c r="AP8" s="276" t="s">
        <v>1816</v>
      </c>
      <c r="AQ8" s="276"/>
      <c r="AR8" s="276"/>
      <c r="AS8" s="276" t="s">
        <v>1817</v>
      </c>
      <c r="AT8" s="276"/>
      <c r="AU8" s="276"/>
    </row>
    <row r="9" spans="1:73" outlineLevel="1" collapsed="1">
      <c r="A9" s="252"/>
      <c r="B9" s="252"/>
      <c r="C9" s="277" t="s">
        <v>954</v>
      </c>
      <c r="D9" s="277" t="s">
        <v>955</v>
      </c>
      <c r="E9" s="277" t="s">
        <v>956</v>
      </c>
      <c r="F9" s="277" t="s">
        <v>954</v>
      </c>
      <c r="G9" s="277" t="s">
        <v>955</v>
      </c>
      <c r="H9" s="277" t="s">
        <v>956</v>
      </c>
      <c r="I9" s="277" t="s">
        <v>954</v>
      </c>
      <c r="J9" s="277" t="s">
        <v>955</v>
      </c>
      <c r="K9" s="277" t="s">
        <v>956</v>
      </c>
      <c r="L9" s="277" t="s">
        <v>954</v>
      </c>
      <c r="M9" s="277" t="s">
        <v>955</v>
      </c>
      <c r="N9" s="277" t="s">
        <v>956</v>
      </c>
      <c r="O9" s="277" t="s">
        <v>954</v>
      </c>
      <c r="P9" s="277" t="s">
        <v>955</v>
      </c>
      <c r="Q9" s="277" t="s">
        <v>956</v>
      </c>
      <c r="R9" s="277" t="s">
        <v>954</v>
      </c>
      <c r="S9" s="277" t="s">
        <v>955</v>
      </c>
      <c r="T9" s="277" t="s">
        <v>956</v>
      </c>
      <c r="U9" s="277" t="s">
        <v>954</v>
      </c>
      <c r="V9" s="277" t="s">
        <v>955</v>
      </c>
      <c r="W9" s="277" t="s">
        <v>956</v>
      </c>
      <c r="X9" s="277" t="s">
        <v>954</v>
      </c>
      <c r="Y9" s="277" t="s">
        <v>955</v>
      </c>
      <c r="Z9" s="277" t="s">
        <v>956</v>
      </c>
      <c r="AA9" s="277" t="s">
        <v>954</v>
      </c>
      <c r="AB9" s="277" t="s">
        <v>955</v>
      </c>
      <c r="AC9" s="277" t="s">
        <v>956</v>
      </c>
      <c r="AD9" s="277" t="s">
        <v>954</v>
      </c>
      <c r="AE9" s="277" t="s">
        <v>955</v>
      </c>
      <c r="AF9" s="277" t="s">
        <v>956</v>
      </c>
      <c r="AG9" s="277" t="s">
        <v>954</v>
      </c>
      <c r="AH9" s="277" t="s">
        <v>955</v>
      </c>
      <c r="AI9" s="277" t="s">
        <v>956</v>
      </c>
      <c r="AJ9" s="277" t="s">
        <v>954</v>
      </c>
      <c r="AK9" s="277" t="s">
        <v>955</v>
      </c>
      <c r="AL9" s="277" t="s">
        <v>956</v>
      </c>
      <c r="AM9" s="277" t="s">
        <v>954</v>
      </c>
      <c r="AN9" s="277" t="s">
        <v>955</v>
      </c>
      <c r="AO9" s="277" t="s">
        <v>956</v>
      </c>
      <c r="AP9" s="277" t="s">
        <v>954</v>
      </c>
      <c r="AQ9" s="277" t="s">
        <v>955</v>
      </c>
      <c r="AR9" s="277" t="s">
        <v>956</v>
      </c>
      <c r="AS9" s="277" t="s">
        <v>954</v>
      </c>
      <c r="AT9" s="277" t="s">
        <v>955</v>
      </c>
      <c r="AU9" s="277" t="s">
        <v>956</v>
      </c>
    </row>
    <row r="10" spans="1:73" outlineLevel="1">
      <c r="A10" s="252"/>
      <c r="B10" s="252" t="s">
        <v>1134</v>
      </c>
      <c r="C10" s="277">
        <v>1</v>
      </c>
      <c r="D10" s="277">
        <v>1</v>
      </c>
      <c r="E10" s="277">
        <v>1</v>
      </c>
      <c r="F10" s="277">
        <v>2</v>
      </c>
      <c r="G10" s="277">
        <v>2</v>
      </c>
      <c r="H10" s="277">
        <v>2</v>
      </c>
      <c r="I10" s="277">
        <v>3</v>
      </c>
      <c r="J10" s="277">
        <v>3</v>
      </c>
      <c r="K10" s="277">
        <v>3</v>
      </c>
      <c r="L10" s="277">
        <v>4</v>
      </c>
      <c r="M10" s="277">
        <v>4</v>
      </c>
      <c r="N10" s="277">
        <v>4</v>
      </c>
      <c r="O10" s="277">
        <v>5</v>
      </c>
      <c r="P10" s="277">
        <v>5</v>
      </c>
      <c r="Q10" s="277">
        <v>5</v>
      </c>
      <c r="R10" s="277">
        <v>6</v>
      </c>
      <c r="S10" s="277">
        <v>6</v>
      </c>
      <c r="T10" s="277">
        <v>6</v>
      </c>
      <c r="U10" s="252"/>
      <c r="V10" s="252"/>
      <c r="W10" s="252"/>
      <c r="X10" s="252"/>
      <c r="Y10" s="252"/>
      <c r="Z10" s="252"/>
      <c r="AA10" s="252"/>
      <c r="AB10" s="252"/>
      <c r="AC10" s="252"/>
      <c r="AD10" s="252"/>
      <c r="AE10" s="252"/>
      <c r="AF10" s="252"/>
      <c r="AG10" s="252"/>
      <c r="AH10" s="252"/>
      <c r="AI10" s="252"/>
      <c r="AJ10" s="252"/>
      <c r="AK10" s="252"/>
      <c r="AL10" s="252"/>
      <c r="AM10" s="270"/>
      <c r="AN10" s="270"/>
      <c r="AO10" s="270"/>
      <c r="AP10" s="270">
        <v>43600</v>
      </c>
      <c r="AQ10" s="270">
        <v>43634</v>
      </c>
      <c r="AR10" s="270">
        <v>43669</v>
      </c>
      <c r="AS10" s="270"/>
      <c r="AT10" s="270"/>
      <c r="AU10" s="270"/>
    </row>
    <row r="11" spans="1:73" outlineLevel="1" collapsed="1">
      <c r="A11" s="252">
        <v>1</v>
      </c>
      <c r="B11" s="272" t="s">
        <v>948</v>
      </c>
      <c r="C11" s="273">
        <f t="shared" ref="C11:N17" si="0">INDEX($AM11:$AU11,1,C$8+(d.Region-1)*3)+INDEX(i.AgeJ,C$10,1)/7</f>
        <v>35</v>
      </c>
      <c r="D11" s="273">
        <f t="shared" si="0"/>
        <v>39</v>
      </c>
      <c r="E11" s="273">
        <f t="shared" si="0"/>
        <v>43</v>
      </c>
      <c r="F11" s="273">
        <f t="shared" si="0"/>
        <v>37</v>
      </c>
      <c r="G11" s="273">
        <f t="shared" si="0"/>
        <v>41</v>
      </c>
      <c r="H11" s="273">
        <f t="shared" si="0"/>
        <v>45</v>
      </c>
      <c r="I11" s="273">
        <f t="shared" si="0"/>
        <v>40</v>
      </c>
      <c r="J11" s="273">
        <f t="shared" si="0"/>
        <v>44</v>
      </c>
      <c r="K11" s="273">
        <f t="shared" si="0"/>
        <v>48</v>
      </c>
      <c r="L11" s="273">
        <f t="shared" si="0"/>
        <v>42</v>
      </c>
      <c r="M11" s="273">
        <f t="shared" si="0"/>
        <v>46</v>
      </c>
      <c r="N11" s="273">
        <f t="shared" si="0"/>
        <v>50</v>
      </c>
      <c r="O11" s="273">
        <f>INDEX($AM11:$AU11,1,O$8+(d.Region-1)*3)</f>
        <v>35</v>
      </c>
      <c r="P11" s="273">
        <f>INDEX($AM11:$AU11,1,P$8+(d.Region-1)*3)</f>
        <v>39</v>
      </c>
      <c r="Q11" s="273">
        <f>INDEX($AM11:$AU11,1,Q$8+(d.Region-1)*3)</f>
        <v>43</v>
      </c>
      <c r="R11" s="273">
        <f t="shared" ref="R11:T17" si="1">INDEX($AM11:$AU11,1,R$8+(d.Region-1)*3)+INDEX(i.AgeJ,R$10,1)/7</f>
        <v>35</v>
      </c>
      <c r="S11" s="273">
        <f t="shared" si="1"/>
        <v>39</v>
      </c>
      <c r="T11" s="273">
        <f t="shared" si="1"/>
        <v>43</v>
      </c>
      <c r="U11" s="252"/>
      <c r="V11" s="252"/>
      <c r="W11" s="252"/>
      <c r="X11" s="252"/>
      <c r="Y11" s="252"/>
      <c r="Z11" s="252"/>
      <c r="AA11" s="252"/>
      <c r="AB11" s="252"/>
      <c r="AC11" s="252"/>
      <c r="AD11" s="252"/>
      <c r="AE11" s="252"/>
      <c r="AF11" s="252"/>
      <c r="AG11" s="252" t="str">
        <f t="shared" ref="AG11:AI12" si="2">O11&amp;":"&amp;O11+1</f>
        <v>35:36</v>
      </c>
      <c r="AH11" s="252" t="str">
        <f t="shared" si="2"/>
        <v>39:40</v>
      </c>
      <c r="AI11" s="252" t="str">
        <f t="shared" si="2"/>
        <v>43:44</v>
      </c>
      <c r="AJ11" s="252"/>
      <c r="AK11" s="252"/>
      <c r="AL11" s="252"/>
      <c r="AM11" s="271">
        <v>36</v>
      </c>
      <c r="AN11" s="271">
        <v>40</v>
      </c>
      <c r="AO11" s="271">
        <v>44</v>
      </c>
      <c r="AP11" s="271">
        <v>35</v>
      </c>
      <c r="AQ11" s="271">
        <v>39</v>
      </c>
      <c r="AR11" s="271">
        <v>43</v>
      </c>
      <c r="AS11" s="271">
        <v>34</v>
      </c>
      <c r="AT11" s="271">
        <v>38</v>
      </c>
      <c r="AU11" s="271">
        <v>42</v>
      </c>
    </row>
    <row r="12" spans="1:73" outlineLevel="1" collapsed="1">
      <c r="A12" s="252">
        <f t="shared" ref="A12:A21" ca="1" si="3">OFFSET(A12,-1,0)+1</f>
        <v>2</v>
      </c>
      <c r="B12" s="272" t="s">
        <v>949</v>
      </c>
      <c r="C12" s="273">
        <f t="shared" si="0"/>
        <v>55</v>
      </c>
      <c r="D12" s="273">
        <f t="shared" si="0"/>
        <v>59</v>
      </c>
      <c r="E12" s="273">
        <f t="shared" si="0"/>
        <v>63</v>
      </c>
      <c r="F12" s="273">
        <f t="shared" si="0"/>
        <v>57</v>
      </c>
      <c r="G12" s="273">
        <f t="shared" si="0"/>
        <v>61</v>
      </c>
      <c r="H12" s="273">
        <f t="shared" si="0"/>
        <v>65</v>
      </c>
      <c r="I12" s="273">
        <f t="shared" si="0"/>
        <v>60</v>
      </c>
      <c r="J12" s="273">
        <f t="shared" si="0"/>
        <v>64</v>
      </c>
      <c r="K12" s="273">
        <f t="shared" si="0"/>
        <v>68</v>
      </c>
      <c r="L12" s="273">
        <f t="shared" si="0"/>
        <v>62</v>
      </c>
      <c r="M12" s="273">
        <f t="shared" si="0"/>
        <v>66</v>
      </c>
      <c r="N12" s="273">
        <f t="shared" si="0"/>
        <v>70</v>
      </c>
      <c r="O12" s="273">
        <f t="shared" ref="O12:Q17" si="4">INDEX($AM12:$AU12,1,O$8+(d.Region-1)*3)+INDEX(i.AgeJ,O$10,1)/7</f>
        <v>64</v>
      </c>
      <c r="P12" s="273">
        <f t="shared" si="4"/>
        <v>68</v>
      </c>
      <c r="Q12" s="273">
        <f t="shared" si="4"/>
        <v>72</v>
      </c>
      <c r="R12" s="273">
        <f t="shared" si="1"/>
        <v>55</v>
      </c>
      <c r="S12" s="273">
        <f t="shared" si="1"/>
        <v>59</v>
      </c>
      <c r="T12" s="273">
        <f t="shared" si="1"/>
        <v>63</v>
      </c>
      <c r="U12" s="252"/>
      <c r="V12" s="252"/>
      <c r="W12" s="252"/>
      <c r="X12" s="252"/>
      <c r="Y12" s="252"/>
      <c r="Z12" s="252"/>
      <c r="AA12" s="252"/>
      <c r="AB12" s="252"/>
      <c r="AC12" s="252"/>
      <c r="AD12" s="252"/>
      <c r="AE12" s="252"/>
      <c r="AF12" s="252"/>
      <c r="AG12" s="252" t="str">
        <f t="shared" si="2"/>
        <v>64:65</v>
      </c>
      <c r="AH12" s="252" t="str">
        <f t="shared" si="2"/>
        <v>68:69</v>
      </c>
      <c r="AI12" s="252" t="str">
        <f t="shared" si="2"/>
        <v>72:73</v>
      </c>
      <c r="AJ12" s="252"/>
      <c r="AK12" s="252"/>
      <c r="AL12" s="252"/>
      <c r="AM12" s="271">
        <f>INT(AM16-(150/7))</f>
        <v>56</v>
      </c>
      <c r="AN12" s="271">
        <f t="shared" ref="AN12:AU12" si="5">INT(AN16-(150/7))</f>
        <v>60</v>
      </c>
      <c r="AO12" s="271">
        <f t="shared" si="5"/>
        <v>64</v>
      </c>
      <c r="AP12" s="271">
        <f t="shared" si="5"/>
        <v>55</v>
      </c>
      <c r="AQ12" s="271">
        <f t="shared" si="5"/>
        <v>59</v>
      </c>
      <c r="AR12" s="271">
        <f t="shared" si="5"/>
        <v>63</v>
      </c>
      <c r="AS12" s="271">
        <f t="shared" si="5"/>
        <v>54</v>
      </c>
      <c r="AT12" s="271">
        <f t="shared" si="5"/>
        <v>58</v>
      </c>
      <c r="AU12" s="271">
        <f t="shared" si="5"/>
        <v>62</v>
      </c>
    </row>
    <row r="13" spans="1:73" outlineLevel="1" collapsed="1">
      <c r="A13" s="252">
        <f t="shared" ca="1" si="3"/>
        <v>3</v>
      </c>
      <c r="B13" s="272" t="s">
        <v>959</v>
      </c>
      <c r="C13" s="273">
        <f t="shared" si="0"/>
        <v>60</v>
      </c>
      <c r="D13" s="273">
        <f t="shared" si="0"/>
        <v>64</v>
      </c>
      <c r="E13" s="273">
        <f t="shared" si="0"/>
        <v>68</v>
      </c>
      <c r="F13" s="273">
        <f t="shared" si="0"/>
        <v>62</v>
      </c>
      <c r="G13" s="273">
        <f t="shared" si="0"/>
        <v>66</v>
      </c>
      <c r="H13" s="273">
        <f t="shared" si="0"/>
        <v>70</v>
      </c>
      <c r="I13" s="273">
        <f t="shared" si="0"/>
        <v>65</v>
      </c>
      <c r="J13" s="273">
        <f t="shared" si="0"/>
        <v>69</v>
      </c>
      <c r="K13" s="273">
        <f t="shared" si="0"/>
        <v>73</v>
      </c>
      <c r="L13" s="273">
        <f t="shared" si="0"/>
        <v>67</v>
      </c>
      <c r="M13" s="273">
        <f t="shared" si="0"/>
        <v>71</v>
      </c>
      <c r="N13" s="273">
        <f t="shared" si="0"/>
        <v>75</v>
      </c>
      <c r="O13" s="273">
        <f t="shared" si="4"/>
        <v>69</v>
      </c>
      <c r="P13" s="273">
        <f t="shared" si="4"/>
        <v>73</v>
      </c>
      <c r="Q13" s="273">
        <f t="shared" si="4"/>
        <v>77</v>
      </c>
      <c r="R13" s="273">
        <f t="shared" si="1"/>
        <v>60</v>
      </c>
      <c r="S13" s="273">
        <f t="shared" si="1"/>
        <v>64</v>
      </c>
      <c r="T13" s="273">
        <f t="shared" si="1"/>
        <v>68</v>
      </c>
      <c r="U13" s="252"/>
      <c r="V13" s="252"/>
      <c r="W13" s="252"/>
      <c r="X13" s="252"/>
      <c r="Y13" s="252"/>
      <c r="Z13" s="252"/>
      <c r="AA13" s="252"/>
      <c r="AB13" s="252"/>
      <c r="AC13" s="252"/>
      <c r="AD13" s="252"/>
      <c r="AE13" s="252"/>
      <c r="AF13" s="252"/>
      <c r="AG13" s="252"/>
      <c r="AH13" s="252"/>
      <c r="AI13" s="252"/>
      <c r="AJ13" s="252"/>
      <c r="AK13" s="252"/>
      <c r="AL13" s="252"/>
      <c r="AM13" s="271">
        <f>AM12+5</f>
        <v>61</v>
      </c>
      <c r="AN13" s="271">
        <f t="shared" ref="AN13:AU13" si="6">AN12+5</f>
        <v>65</v>
      </c>
      <c r="AO13" s="271">
        <f t="shared" si="6"/>
        <v>69</v>
      </c>
      <c r="AP13" s="271">
        <f t="shared" si="6"/>
        <v>60</v>
      </c>
      <c r="AQ13" s="271">
        <f t="shared" si="6"/>
        <v>64</v>
      </c>
      <c r="AR13" s="271">
        <f t="shared" si="6"/>
        <v>68</v>
      </c>
      <c r="AS13" s="271">
        <f t="shared" si="6"/>
        <v>59</v>
      </c>
      <c r="AT13" s="271">
        <f t="shared" si="6"/>
        <v>63</v>
      </c>
      <c r="AU13" s="271">
        <f t="shared" si="6"/>
        <v>67</v>
      </c>
    </row>
    <row r="14" spans="1:73" outlineLevel="1">
      <c r="A14" s="252">
        <f t="shared" ca="1" si="3"/>
        <v>4</v>
      </c>
      <c r="B14" s="272" t="s">
        <v>1128</v>
      </c>
      <c r="C14" s="273">
        <f t="shared" si="0"/>
        <v>0</v>
      </c>
      <c r="D14" s="273">
        <f t="shared" si="0"/>
        <v>0</v>
      </c>
      <c r="E14" s="273">
        <f t="shared" si="0"/>
        <v>0</v>
      </c>
      <c r="F14" s="273">
        <f t="shared" si="0"/>
        <v>2</v>
      </c>
      <c r="G14" s="273">
        <f t="shared" si="0"/>
        <v>2</v>
      </c>
      <c r="H14" s="273">
        <f t="shared" si="0"/>
        <v>2</v>
      </c>
      <c r="I14" s="273">
        <f t="shared" si="0"/>
        <v>5</v>
      </c>
      <c r="J14" s="273">
        <f t="shared" si="0"/>
        <v>5</v>
      </c>
      <c r="K14" s="273">
        <f t="shared" si="0"/>
        <v>5</v>
      </c>
      <c r="L14" s="273">
        <f t="shared" si="0"/>
        <v>7</v>
      </c>
      <c r="M14" s="273">
        <f t="shared" si="0"/>
        <v>7</v>
      </c>
      <c r="N14" s="273">
        <f t="shared" si="0"/>
        <v>7</v>
      </c>
      <c r="O14" s="273">
        <f t="shared" si="4"/>
        <v>9</v>
      </c>
      <c r="P14" s="273">
        <f t="shared" si="4"/>
        <v>9</v>
      </c>
      <c r="Q14" s="273">
        <f t="shared" si="4"/>
        <v>9</v>
      </c>
      <c r="R14" s="273">
        <f t="shared" si="1"/>
        <v>0</v>
      </c>
      <c r="S14" s="273">
        <f t="shared" si="1"/>
        <v>0</v>
      </c>
      <c r="T14" s="273">
        <f t="shared" si="1"/>
        <v>0</v>
      </c>
      <c r="U14" s="252"/>
      <c r="V14" s="252"/>
      <c r="W14" s="252"/>
      <c r="X14" s="252"/>
      <c r="Y14" s="252"/>
      <c r="Z14" s="252"/>
      <c r="AA14" s="252"/>
      <c r="AB14" s="252"/>
      <c r="AC14" s="252"/>
      <c r="AD14" s="252"/>
      <c r="AE14" s="252"/>
      <c r="AF14" s="252"/>
      <c r="AG14" s="252"/>
      <c r="AH14" s="252"/>
      <c r="AI14" s="252"/>
      <c r="AJ14" s="252"/>
      <c r="AK14" s="252"/>
      <c r="AL14" s="252"/>
      <c r="AM14" s="271"/>
      <c r="AN14" s="271"/>
      <c r="AO14" s="271"/>
      <c r="AP14" s="271"/>
      <c r="AQ14" s="271"/>
      <c r="AR14" s="271"/>
      <c r="AS14" s="271"/>
      <c r="AT14" s="271"/>
      <c r="AU14" s="271"/>
    </row>
    <row r="15" spans="1:73" outlineLevel="1">
      <c r="A15" s="252">
        <f t="shared" ca="1" si="3"/>
        <v>5</v>
      </c>
      <c r="B15" s="272" t="s">
        <v>1681</v>
      </c>
      <c r="C15" s="273" t="e">
        <f t="shared" ref="C15:T15" si="7">INDEX($AM15:$AU15,1,C$8+(d.Region-1)*3)+INDEX(i.AgeJ,C$10,1)/7</f>
        <v>#DIV/0!</v>
      </c>
      <c r="D15" s="273" t="e">
        <f t="shared" si="7"/>
        <v>#DIV/0!</v>
      </c>
      <c r="E15" s="273" t="e">
        <f t="shared" si="7"/>
        <v>#DIV/0!</v>
      </c>
      <c r="F15" s="273" t="e">
        <f t="shared" si="7"/>
        <v>#DIV/0!</v>
      </c>
      <c r="G15" s="273" t="e">
        <f t="shared" si="7"/>
        <v>#DIV/0!</v>
      </c>
      <c r="H15" s="273" t="e">
        <f t="shared" si="7"/>
        <v>#DIV/0!</v>
      </c>
      <c r="I15" s="273" t="e">
        <f t="shared" si="7"/>
        <v>#DIV/0!</v>
      </c>
      <c r="J15" s="273" t="e">
        <f t="shared" si="7"/>
        <v>#DIV/0!</v>
      </c>
      <c r="K15" s="273" t="e">
        <f t="shared" si="7"/>
        <v>#DIV/0!</v>
      </c>
      <c r="L15" s="273" t="e">
        <f t="shared" si="7"/>
        <v>#DIV/0!</v>
      </c>
      <c r="M15" s="273" t="e">
        <f t="shared" si="7"/>
        <v>#DIV/0!</v>
      </c>
      <c r="N15" s="273" t="e">
        <f t="shared" si="7"/>
        <v>#DIV/0!</v>
      </c>
      <c r="O15" s="273" t="e">
        <f t="shared" si="7"/>
        <v>#DIV/0!</v>
      </c>
      <c r="P15" s="273" t="e">
        <f t="shared" si="7"/>
        <v>#DIV/0!</v>
      </c>
      <c r="Q15" s="273" t="e">
        <f t="shared" si="7"/>
        <v>#DIV/0!</v>
      </c>
      <c r="R15" s="273" t="e">
        <f t="shared" si="7"/>
        <v>#DIV/0!</v>
      </c>
      <c r="S15" s="273" t="e">
        <f t="shared" si="7"/>
        <v>#DIV/0!</v>
      </c>
      <c r="T15" s="273" t="e">
        <f t="shared" si="7"/>
        <v>#DIV/0!</v>
      </c>
      <c r="U15" s="252"/>
      <c r="V15" s="252"/>
      <c r="W15" s="252"/>
      <c r="X15" s="252"/>
      <c r="Y15" s="252"/>
      <c r="Z15" s="252"/>
      <c r="AA15" s="252"/>
      <c r="AB15" s="252"/>
      <c r="AC15" s="252"/>
      <c r="AD15" s="252"/>
      <c r="AE15" s="252"/>
      <c r="AF15" s="252"/>
      <c r="AG15" s="252" t="e">
        <f t="shared" ref="AG15:AL15" si="8">O15&amp;":"&amp;O15+1</f>
        <v>#DIV/0!</v>
      </c>
      <c r="AH15" s="252" t="e">
        <f t="shared" si="8"/>
        <v>#DIV/0!</v>
      </c>
      <c r="AI15" s="252" t="e">
        <f t="shared" si="8"/>
        <v>#DIV/0!</v>
      </c>
      <c r="AJ15" s="252" t="e">
        <f t="shared" si="8"/>
        <v>#DIV/0!</v>
      </c>
      <c r="AK15" s="252" t="e">
        <f t="shared" si="8"/>
        <v>#DIV/0!</v>
      </c>
      <c r="AL15" s="252" t="e">
        <f t="shared" si="8"/>
        <v>#DIV/0!</v>
      </c>
      <c r="AM15" s="271" t="e">
        <f t="shared" ref="AM15:AU15" si="9">AX15</f>
        <v>#DIV/0!</v>
      </c>
      <c r="AN15" s="271" t="e">
        <f t="shared" si="9"/>
        <v>#DIV/0!</v>
      </c>
      <c r="AO15" s="271" t="e">
        <f t="shared" si="9"/>
        <v>#DIV/0!</v>
      </c>
      <c r="AP15" s="271" t="e">
        <f t="shared" si="9"/>
        <v>#DIV/0!</v>
      </c>
      <c r="AQ15" s="271" t="e">
        <f t="shared" si="9"/>
        <v>#DIV/0!</v>
      </c>
      <c r="AR15" s="271" t="e">
        <f t="shared" si="9"/>
        <v>#DIV/0!</v>
      </c>
      <c r="AS15" s="271" t="e">
        <f t="shared" si="9"/>
        <v>#DIV/0!</v>
      </c>
      <c r="AT15" s="271" t="e">
        <f t="shared" si="9"/>
        <v>#DIV/0!</v>
      </c>
      <c r="AU15" s="271"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52">
        <f t="shared" ca="1" si="3"/>
        <v>6</v>
      </c>
      <c r="B16" s="272" t="s">
        <v>950</v>
      </c>
      <c r="C16" s="273">
        <f t="shared" si="0"/>
        <v>77</v>
      </c>
      <c r="D16" s="273">
        <f t="shared" si="0"/>
        <v>81</v>
      </c>
      <c r="E16" s="273">
        <f t="shared" si="0"/>
        <v>85</v>
      </c>
      <c r="F16" s="273">
        <f t="shared" si="0"/>
        <v>79</v>
      </c>
      <c r="G16" s="273">
        <f t="shared" si="0"/>
        <v>83</v>
      </c>
      <c r="H16" s="273">
        <f t="shared" si="0"/>
        <v>87</v>
      </c>
      <c r="I16" s="273">
        <f t="shared" si="0"/>
        <v>82</v>
      </c>
      <c r="J16" s="273">
        <f t="shared" si="0"/>
        <v>86</v>
      </c>
      <c r="K16" s="273">
        <f t="shared" si="0"/>
        <v>90</v>
      </c>
      <c r="L16" s="273">
        <f t="shared" si="0"/>
        <v>84</v>
      </c>
      <c r="M16" s="273">
        <f t="shared" si="0"/>
        <v>88</v>
      </c>
      <c r="N16" s="273">
        <f t="shared" si="0"/>
        <v>92</v>
      </c>
      <c r="O16" s="273">
        <f t="shared" si="4"/>
        <v>86</v>
      </c>
      <c r="P16" s="273">
        <f t="shared" si="4"/>
        <v>90</v>
      </c>
      <c r="Q16" s="273">
        <f t="shared" si="4"/>
        <v>94</v>
      </c>
      <c r="R16" s="273">
        <f t="shared" si="1"/>
        <v>77</v>
      </c>
      <c r="S16" s="273">
        <f t="shared" si="1"/>
        <v>81</v>
      </c>
      <c r="T16" s="273">
        <f t="shared" si="1"/>
        <v>85</v>
      </c>
      <c r="U16" s="252"/>
      <c r="V16" s="252"/>
      <c r="W16" s="252"/>
      <c r="X16" s="252"/>
      <c r="Y16" s="252"/>
      <c r="Z16" s="252"/>
      <c r="AA16" s="252"/>
      <c r="AB16" s="252"/>
      <c r="AC16" s="252"/>
      <c r="AD16" s="252"/>
      <c r="AE16" s="252"/>
      <c r="AF16" s="252"/>
      <c r="AG16" s="252"/>
      <c r="AH16" s="252"/>
      <c r="AI16" s="252"/>
      <c r="AJ16" s="252"/>
      <c r="AK16" s="252"/>
      <c r="AL16" s="252"/>
      <c r="AM16" s="271">
        <f>AM11-10+52</f>
        <v>78</v>
      </c>
      <c r="AN16" s="271">
        <f t="shared" ref="AN16:AU16" si="11">AN11-10+52</f>
        <v>82</v>
      </c>
      <c r="AO16" s="271">
        <f t="shared" si="11"/>
        <v>86</v>
      </c>
      <c r="AP16" s="271">
        <f t="shared" si="11"/>
        <v>77</v>
      </c>
      <c r="AQ16" s="271">
        <f t="shared" si="11"/>
        <v>81</v>
      </c>
      <c r="AR16" s="271">
        <f t="shared" si="11"/>
        <v>85</v>
      </c>
      <c r="AS16" s="271">
        <f t="shared" si="11"/>
        <v>76</v>
      </c>
      <c r="AT16" s="271">
        <f t="shared" si="11"/>
        <v>80</v>
      </c>
      <c r="AU16" s="271">
        <f t="shared" si="11"/>
        <v>84</v>
      </c>
    </row>
    <row r="17" spans="1:69" outlineLevel="1" collapsed="1">
      <c r="A17" s="252">
        <f t="shared" ca="1" si="3"/>
        <v>7</v>
      </c>
      <c r="B17" s="272" t="s">
        <v>951</v>
      </c>
      <c r="C17" s="273">
        <f t="shared" si="0"/>
        <v>87</v>
      </c>
      <c r="D17" s="273">
        <f t="shared" si="0"/>
        <v>91</v>
      </c>
      <c r="E17" s="273">
        <f t="shared" si="0"/>
        <v>95</v>
      </c>
      <c r="F17" s="273">
        <f t="shared" si="0"/>
        <v>89</v>
      </c>
      <c r="G17" s="273">
        <f t="shared" si="0"/>
        <v>93</v>
      </c>
      <c r="H17" s="273">
        <f t="shared" si="0"/>
        <v>97</v>
      </c>
      <c r="I17" s="273">
        <f t="shared" si="0"/>
        <v>92</v>
      </c>
      <c r="J17" s="273">
        <f t="shared" si="0"/>
        <v>96</v>
      </c>
      <c r="K17" s="273">
        <f t="shared" si="0"/>
        <v>100</v>
      </c>
      <c r="L17" s="273">
        <f t="shared" si="0"/>
        <v>94</v>
      </c>
      <c r="M17" s="273">
        <f t="shared" si="0"/>
        <v>98</v>
      </c>
      <c r="N17" s="273">
        <f t="shared" si="0"/>
        <v>102</v>
      </c>
      <c r="O17" s="273">
        <f t="shared" si="4"/>
        <v>96</v>
      </c>
      <c r="P17" s="273">
        <f t="shared" si="4"/>
        <v>100</v>
      </c>
      <c r="Q17" s="273">
        <f t="shared" si="4"/>
        <v>104</v>
      </c>
      <c r="R17" s="273">
        <f t="shared" si="1"/>
        <v>87</v>
      </c>
      <c r="S17" s="273">
        <f t="shared" si="1"/>
        <v>91</v>
      </c>
      <c r="T17" s="273">
        <f t="shared" si="1"/>
        <v>95</v>
      </c>
      <c r="U17" s="252"/>
      <c r="V17" s="252"/>
      <c r="W17" s="252"/>
      <c r="X17" s="252"/>
      <c r="Y17" s="252"/>
      <c r="Z17" s="252"/>
      <c r="AA17" s="252"/>
      <c r="AB17" s="252"/>
      <c r="AC17" s="252"/>
      <c r="AD17" s="252"/>
      <c r="AE17" s="252"/>
      <c r="AF17" s="252"/>
      <c r="AG17" s="252"/>
      <c r="AH17" s="252"/>
      <c r="AI17" s="252"/>
      <c r="AJ17" s="252"/>
      <c r="AK17" s="252"/>
      <c r="AL17" s="252"/>
      <c r="AM17" s="271">
        <f>AM16+10</f>
        <v>88</v>
      </c>
      <c r="AN17" s="271">
        <f t="shared" ref="AN17:AU17" si="12">AN16+10</f>
        <v>92</v>
      </c>
      <c r="AO17" s="271">
        <f t="shared" si="12"/>
        <v>96</v>
      </c>
      <c r="AP17" s="271">
        <f t="shared" si="12"/>
        <v>87</v>
      </c>
      <c r="AQ17" s="271">
        <f t="shared" si="12"/>
        <v>91</v>
      </c>
      <c r="AR17" s="271">
        <f t="shared" si="12"/>
        <v>95</v>
      </c>
      <c r="AS17" s="271">
        <f t="shared" si="12"/>
        <v>86</v>
      </c>
      <c r="AT17" s="271">
        <f t="shared" si="12"/>
        <v>90</v>
      </c>
      <c r="AU17" s="271">
        <f t="shared" si="12"/>
        <v>94</v>
      </c>
    </row>
    <row r="18" spans="1:69" outlineLevel="1" collapsed="1">
      <c r="A18" s="252">
        <f t="shared" ca="1" si="3"/>
        <v>8</v>
      </c>
      <c r="B18" s="272" t="s">
        <v>952</v>
      </c>
      <c r="C18" s="274">
        <f t="shared" ref="C18:T18" si="13">INDEX($AM18:$AU18,1,C$8+(d.Region-1)*3)</f>
        <v>129</v>
      </c>
      <c r="D18" s="274">
        <f t="shared" si="13"/>
        <v>133</v>
      </c>
      <c r="E18" s="274">
        <f t="shared" si="13"/>
        <v>137</v>
      </c>
      <c r="F18" s="274">
        <f t="shared" si="13"/>
        <v>129</v>
      </c>
      <c r="G18" s="274">
        <f t="shared" si="13"/>
        <v>133</v>
      </c>
      <c r="H18" s="274">
        <f t="shared" si="13"/>
        <v>137</v>
      </c>
      <c r="I18" s="274">
        <f t="shared" si="13"/>
        <v>129</v>
      </c>
      <c r="J18" s="274">
        <f t="shared" si="13"/>
        <v>133</v>
      </c>
      <c r="K18" s="274">
        <f t="shared" si="13"/>
        <v>137</v>
      </c>
      <c r="L18" s="274">
        <f t="shared" si="13"/>
        <v>129</v>
      </c>
      <c r="M18" s="274">
        <f t="shared" si="13"/>
        <v>133</v>
      </c>
      <c r="N18" s="274">
        <f t="shared" si="13"/>
        <v>137</v>
      </c>
      <c r="O18" s="274">
        <f t="shared" si="13"/>
        <v>129</v>
      </c>
      <c r="P18" s="274">
        <f t="shared" si="13"/>
        <v>133</v>
      </c>
      <c r="Q18" s="274">
        <f t="shared" si="13"/>
        <v>137</v>
      </c>
      <c r="R18" s="274">
        <f t="shared" si="13"/>
        <v>129</v>
      </c>
      <c r="S18" s="274">
        <f t="shared" si="13"/>
        <v>133</v>
      </c>
      <c r="T18" s="274">
        <f t="shared" si="13"/>
        <v>137</v>
      </c>
      <c r="U18" s="252"/>
      <c r="V18" s="252"/>
      <c r="W18" s="252"/>
      <c r="X18" s="252"/>
      <c r="Y18" s="252"/>
      <c r="Z18" s="252"/>
      <c r="AA18" s="252"/>
      <c r="AB18" s="252"/>
      <c r="AC18" s="252"/>
      <c r="AD18" s="252"/>
      <c r="AE18" s="252"/>
      <c r="AF18" s="252"/>
      <c r="AG18" s="252"/>
      <c r="AH18" s="252"/>
      <c r="AI18" s="252"/>
      <c r="AJ18" s="252"/>
      <c r="AK18" s="252"/>
      <c r="AL18" s="252"/>
      <c r="AM18" s="271">
        <f>AM16+52</f>
        <v>130</v>
      </c>
      <c r="AN18" s="271">
        <f t="shared" ref="AN18:AU18" si="14">AN16+52</f>
        <v>134</v>
      </c>
      <c r="AO18" s="271">
        <f t="shared" si="14"/>
        <v>138</v>
      </c>
      <c r="AP18" s="271">
        <f t="shared" si="14"/>
        <v>129</v>
      </c>
      <c r="AQ18" s="271">
        <f t="shared" si="14"/>
        <v>133</v>
      </c>
      <c r="AR18" s="271">
        <f t="shared" si="14"/>
        <v>137</v>
      </c>
      <c r="AS18" s="271">
        <f t="shared" si="14"/>
        <v>128</v>
      </c>
      <c r="AT18" s="271">
        <f t="shared" si="14"/>
        <v>132</v>
      </c>
      <c r="AU18" s="271">
        <f t="shared" si="14"/>
        <v>136</v>
      </c>
    </row>
    <row r="19" spans="1:69" s="252" customFormat="1" outlineLevel="1">
      <c r="A19" s="252">
        <f t="shared" ca="1" si="3"/>
        <v>9</v>
      </c>
      <c r="B19" s="272" t="s">
        <v>1077</v>
      </c>
      <c r="C19" s="273" t="e">
        <f t="shared" ref="C19:E37" si="15">INDEX($AM19:$AU19,1,C$8+(d.Region-1)*3)+INDEX(i.AgeJ,C$10,1)/7</f>
        <v>#DIV/0!</v>
      </c>
      <c r="D19" s="273" t="e">
        <f t="shared" si="15"/>
        <v>#DIV/0!</v>
      </c>
      <c r="E19" s="273" t="e">
        <f t="shared" si="15"/>
        <v>#DIV/0!</v>
      </c>
      <c r="F19" s="273"/>
      <c r="G19" s="273"/>
      <c r="H19" s="273"/>
      <c r="I19" s="273"/>
      <c r="J19" s="273"/>
      <c r="K19" s="273"/>
      <c r="L19" s="273"/>
      <c r="M19" s="273"/>
      <c r="N19" s="273"/>
      <c r="O19" s="273"/>
      <c r="P19" s="273"/>
      <c r="Q19" s="273"/>
      <c r="R19" s="273"/>
      <c r="S19" s="273"/>
      <c r="T19" s="273"/>
      <c r="U19" s="534" t="e">
        <f t="shared" ref="U19" si="16">C19&amp;":"&amp;C19+1</f>
        <v>#DIV/0!</v>
      </c>
      <c r="V19" s="534" t="e">
        <f t="shared" ref="V19" si="17">D19&amp;":"&amp;D19+1</f>
        <v>#DIV/0!</v>
      </c>
      <c r="W19" s="534" t="e">
        <f t="shared" ref="W19" si="18">E19&amp;":"&amp;E19+1</f>
        <v>#DIV/0!</v>
      </c>
      <c r="X19" s="534"/>
      <c r="Y19" s="534"/>
      <c r="Z19" s="534"/>
      <c r="AA19" s="534"/>
      <c r="AB19" s="534"/>
      <c r="AC19" s="534"/>
      <c r="AD19" s="534"/>
      <c r="AE19" s="534"/>
      <c r="AF19" s="534"/>
      <c r="AG19" s="534"/>
      <c r="AH19" s="534"/>
      <c r="AI19" s="534"/>
      <c r="AJ19" s="534"/>
      <c r="AK19" s="534"/>
      <c r="AL19" s="534"/>
      <c r="AM19" s="535" t="e">
        <f t="shared" ref="AM19" si="19">AX19</f>
        <v>#DIV/0!</v>
      </c>
      <c r="AN19" s="535" t="e">
        <f t="shared" ref="AN19" si="20">AY19</f>
        <v>#DIV/0!</v>
      </c>
      <c r="AO19" s="535" t="e">
        <f t="shared" ref="AO19" si="21">AZ19</f>
        <v>#DIV/0!</v>
      </c>
      <c r="AP19" s="535" t="e">
        <f t="shared" ref="AP19" si="22">BA19</f>
        <v>#DIV/0!</v>
      </c>
      <c r="AQ19" s="535" t="e">
        <f t="shared" ref="AQ19" si="23">BB19</f>
        <v>#DIV/0!</v>
      </c>
      <c r="AR19" s="535" t="e">
        <f t="shared" ref="AR19" si="24">BC19</f>
        <v>#DIV/0!</v>
      </c>
      <c r="AS19" s="535" t="e">
        <f t="shared" ref="AS19" si="25">BD19</f>
        <v>#DIV/0!</v>
      </c>
      <c r="AT19" s="535" t="e">
        <f t="shared" ref="AT19" si="26">BE19</f>
        <v>#DIV/0!</v>
      </c>
      <c r="AU19" s="535" t="e">
        <f t="shared" ref="AU19" si="27">BF19</f>
        <v>#DIV/0!</v>
      </c>
      <c r="AW19" s="252">
        <f>AW18+90</f>
        <v>90</v>
      </c>
      <c r="AX19" s="252" t="e">
        <f t="shared" ref="AX19:BF38" si="28">ROUND((AX$10+$AW19-$AX$8)/$AX$9,0)</f>
        <v>#DIV/0!</v>
      </c>
      <c r="AY19" s="252" t="e">
        <f t="shared" si="28"/>
        <v>#DIV/0!</v>
      </c>
      <c r="AZ19" s="252" t="e">
        <f t="shared" si="28"/>
        <v>#DIV/0!</v>
      </c>
      <c r="BA19" s="252" t="e">
        <f t="shared" si="28"/>
        <v>#DIV/0!</v>
      </c>
      <c r="BB19" s="252" t="e">
        <f t="shared" si="28"/>
        <v>#DIV/0!</v>
      </c>
      <c r="BC19" s="252" t="e">
        <f t="shared" si="28"/>
        <v>#DIV/0!</v>
      </c>
      <c r="BD19" s="252" t="e">
        <f t="shared" si="28"/>
        <v>#DIV/0!</v>
      </c>
      <c r="BE19" s="252" t="e">
        <f t="shared" si="28"/>
        <v>#DIV/0!</v>
      </c>
      <c r="BF19" s="252" t="e">
        <f t="shared" si="28"/>
        <v>#DIV/0!</v>
      </c>
      <c r="BI19" s="271"/>
      <c r="BJ19" s="271"/>
      <c r="BK19" s="271"/>
      <c r="BL19" s="271"/>
      <c r="BM19" s="271"/>
      <c r="BN19" s="271"/>
      <c r="BO19" s="271"/>
      <c r="BP19" s="271"/>
      <c r="BQ19" s="271"/>
    </row>
    <row r="20" spans="1:69" s="252" customFormat="1" outlineLevel="1">
      <c r="A20" s="252">
        <f t="shared" ca="1" si="3"/>
        <v>10</v>
      </c>
      <c r="B20" s="272" t="s">
        <v>1681</v>
      </c>
      <c r="C20" s="273" t="e">
        <f t="shared" si="15"/>
        <v>#DIV/0!</v>
      </c>
      <c r="D20" s="273" t="e">
        <f t="shared" si="15"/>
        <v>#DIV/0!</v>
      </c>
      <c r="E20" s="273" t="e">
        <f t="shared" si="15"/>
        <v>#DIV/0!</v>
      </c>
      <c r="F20" s="273"/>
      <c r="G20" s="273"/>
      <c r="H20" s="273"/>
      <c r="I20" s="273"/>
      <c r="J20" s="273"/>
      <c r="K20" s="273"/>
      <c r="L20" s="273"/>
      <c r="M20" s="273"/>
      <c r="N20" s="273"/>
      <c r="O20" s="273"/>
      <c r="P20" s="273"/>
      <c r="Q20" s="273"/>
      <c r="R20" s="273"/>
      <c r="S20" s="273"/>
      <c r="T20" s="273"/>
      <c r="U20" s="534" t="e">
        <f t="shared" ref="U20:W38" si="29">C20&amp;":"&amp;C20+1</f>
        <v>#DIV/0!</v>
      </c>
      <c r="V20" s="534" t="e">
        <f t="shared" si="29"/>
        <v>#DIV/0!</v>
      </c>
      <c r="W20" s="534" t="e">
        <f t="shared" si="29"/>
        <v>#DIV/0!</v>
      </c>
      <c r="X20" s="534"/>
      <c r="Y20" s="534"/>
      <c r="Z20" s="534"/>
      <c r="AA20" s="534"/>
      <c r="AB20" s="534"/>
      <c r="AC20" s="534"/>
      <c r="AD20" s="534"/>
      <c r="AE20" s="534"/>
      <c r="AF20" s="534"/>
      <c r="AG20" s="534"/>
      <c r="AH20" s="534"/>
      <c r="AI20" s="534"/>
      <c r="AJ20" s="534"/>
      <c r="AK20" s="534"/>
      <c r="AL20" s="534"/>
      <c r="AM20" s="535" t="e">
        <f t="shared" ref="AM20:AU38" si="30">AX20</f>
        <v>#DIV/0!</v>
      </c>
      <c r="AN20" s="535" t="e">
        <f t="shared" si="30"/>
        <v>#DIV/0!</v>
      </c>
      <c r="AO20" s="535" t="e">
        <f t="shared" si="30"/>
        <v>#DIV/0!</v>
      </c>
      <c r="AP20" s="535" t="e">
        <f t="shared" si="30"/>
        <v>#DIV/0!</v>
      </c>
      <c r="AQ20" s="535" t="e">
        <f t="shared" si="30"/>
        <v>#DIV/0!</v>
      </c>
      <c r="AR20" s="535" t="e">
        <f t="shared" si="30"/>
        <v>#DIV/0!</v>
      </c>
      <c r="AS20" s="535" t="e">
        <f t="shared" si="30"/>
        <v>#DIV/0!</v>
      </c>
      <c r="AT20" s="535" t="e">
        <f t="shared" si="30"/>
        <v>#DIV/0!</v>
      </c>
      <c r="AU20" s="535" t="e">
        <f t="shared" si="30"/>
        <v>#DIV/0!</v>
      </c>
      <c r="AW20" s="252">
        <f>AW18+135</f>
        <v>135</v>
      </c>
      <c r="AX20" s="252" t="e">
        <f t="shared" si="28"/>
        <v>#DIV/0!</v>
      </c>
      <c r="AY20" s="252" t="e">
        <f t="shared" si="28"/>
        <v>#DIV/0!</v>
      </c>
      <c r="AZ20" s="252" t="e">
        <f t="shared" si="28"/>
        <v>#DIV/0!</v>
      </c>
      <c r="BA20" s="252" t="e">
        <f t="shared" si="28"/>
        <v>#DIV/0!</v>
      </c>
      <c r="BB20" s="252" t="e">
        <f t="shared" si="28"/>
        <v>#DIV/0!</v>
      </c>
      <c r="BC20" s="252" t="e">
        <f t="shared" si="28"/>
        <v>#DIV/0!</v>
      </c>
      <c r="BD20" s="252" t="e">
        <f t="shared" si="28"/>
        <v>#DIV/0!</v>
      </c>
      <c r="BE20" s="252" t="e">
        <f t="shared" si="28"/>
        <v>#DIV/0!</v>
      </c>
      <c r="BF20" s="252" t="e">
        <f t="shared" si="28"/>
        <v>#DIV/0!</v>
      </c>
      <c r="BI20" s="271">
        <v>58</v>
      </c>
      <c r="BJ20" s="271">
        <v>66</v>
      </c>
      <c r="BK20" s="271">
        <v>72</v>
      </c>
      <c r="BL20" s="271">
        <v>62</v>
      </c>
      <c r="BM20" s="271">
        <v>67</v>
      </c>
      <c r="BN20" s="271">
        <v>72</v>
      </c>
      <c r="BO20" s="271">
        <v>58</v>
      </c>
      <c r="BP20" s="271">
        <v>63</v>
      </c>
      <c r="BQ20" s="271">
        <v>68</v>
      </c>
    </row>
    <row r="21" spans="1:69" s="252" customFormat="1" outlineLevel="1" collapsed="1">
      <c r="A21" s="252">
        <f t="shared" ca="1" si="3"/>
        <v>11</v>
      </c>
      <c r="B21" s="272" t="s">
        <v>1682</v>
      </c>
      <c r="C21" s="273" t="e">
        <f t="shared" si="15"/>
        <v>#DIV/0!</v>
      </c>
      <c r="D21" s="273" t="e">
        <f t="shared" si="15"/>
        <v>#DIV/0!</v>
      </c>
      <c r="E21" s="273" t="e">
        <f t="shared" si="15"/>
        <v>#DIV/0!</v>
      </c>
      <c r="F21" s="273"/>
      <c r="G21" s="273"/>
      <c r="H21" s="273"/>
      <c r="I21" s="273"/>
      <c r="J21" s="273"/>
      <c r="K21" s="273"/>
      <c r="L21" s="273"/>
      <c r="M21" s="273"/>
      <c r="N21" s="273"/>
      <c r="O21" s="273"/>
      <c r="P21" s="273"/>
      <c r="Q21" s="273"/>
      <c r="R21" s="273"/>
      <c r="S21" s="273"/>
      <c r="T21" s="273"/>
      <c r="U21" s="534" t="e">
        <f t="shared" si="29"/>
        <v>#DIV/0!</v>
      </c>
      <c r="V21" s="534" t="e">
        <f t="shared" si="29"/>
        <v>#DIV/0!</v>
      </c>
      <c r="W21" s="534" t="e">
        <f t="shared" si="29"/>
        <v>#DIV/0!</v>
      </c>
      <c r="X21" s="534"/>
      <c r="Y21" s="534"/>
      <c r="Z21" s="534"/>
      <c r="AA21" s="534"/>
      <c r="AB21" s="534"/>
      <c r="AC21" s="534"/>
      <c r="AD21" s="534"/>
      <c r="AE21" s="534"/>
      <c r="AF21" s="534"/>
      <c r="AG21" s="534"/>
      <c r="AH21" s="534"/>
      <c r="AI21" s="534"/>
      <c r="AJ21" s="534"/>
      <c r="AK21" s="534"/>
      <c r="AL21" s="534"/>
      <c r="AM21" s="535" t="e">
        <f t="shared" si="30"/>
        <v>#DIV/0!</v>
      </c>
      <c r="AN21" s="535" t="e">
        <f t="shared" si="30"/>
        <v>#DIV/0!</v>
      </c>
      <c r="AO21" s="535" t="e">
        <f t="shared" si="30"/>
        <v>#DIV/0!</v>
      </c>
      <c r="AP21" s="535" t="e">
        <f t="shared" si="30"/>
        <v>#DIV/0!</v>
      </c>
      <c r="AQ21" s="535" t="e">
        <f t="shared" si="30"/>
        <v>#DIV/0!</v>
      </c>
      <c r="AR21" s="535" t="e">
        <f t="shared" si="30"/>
        <v>#DIV/0!</v>
      </c>
      <c r="AS21" s="535" t="e">
        <f t="shared" si="30"/>
        <v>#DIV/0!</v>
      </c>
      <c r="AT21" s="535" t="e">
        <f t="shared" si="30"/>
        <v>#DIV/0!</v>
      </c>
      <c r="AU21" s="535" t="e">
        <f t="shared" si="30"/>
        <v>#DIV/0!</v>
      </c>
      <c r="AW21" s="252">
        <f>AW16+365</f>
        <v>365</v>
      </c>
      <c r="AX21" s="252" t="e">
        <f t="shared" si="28"/>
        <v>#DIV/0!</v>
      </c>
      <c r="AY21" s="252" t="e">
        <f t="shared" si="28"/>
        <v>#DIV/0!</v>
      </c>
      <c r="AZ21" s="252" t="e">
        <f t="shared" si="28"/>
        <v>#DIV/0!</v>
      </c>
      <c r="BA21" s="252" t="e">
        <f t="shared" si="28"/>
        <v>#DIV/0!</v>
      </c>
      <c r="BB21" s="252" t="e">
        <f t="shared" si="28"/>
        <v>#DIV/0!</v>
      </c>
      <c r="BC21" s="252" t="e">
        <f t="shared" si="28"/>
        <v>#DIV/0!</v>
      </c>
      <c r="BD21" s="252" t="e">
        <f t="shared" si="28"/>
        <v>#DIV/0!</v>
      </c>
      <c r="BE21" s="252" t="e">
        <f t="shared" si="28"/>
        <v>#DIV/0!</v>
      </c>
      <c r="BF21" s="252" t="e">
        <f t="shared" si="28"/>
        <v>#DIV/0!</v>
      </c>
      <c r="BI21" s="271">
        <v>74</v>
      </c>
      <c r="BJ21" s="271">
        <v>82</v>
      </c>
      <c r="BK21" s="271">
        <v>88</v>
      </c>
      <c r="BL21" s="271">
        <v>76</v>
      </c>
      <c r="BM21" s="271">
        <v>81</v>
      </c>
      <c r="BN21" s="271">
        <v>86</v>
      </c>
      <c r="BO21" s="271">
        <v>74</v>
      </c>
      <c r="BP21" s="271">
        <v>79</v>
      </c>
      <c r="BQ21" s="271">
        <v>84</v>
      </c>
    </row>
    <row r="22" spans="1:69" s="252" customFormat="1" outlineLevel="1" collapsed="1">
      <c r="A22" s="252">
        <f t="shared" ref="A22:A43" ca="1" si="31">OFFSET(A22,-1,0)+1</f>
        <v>12</v>
      </c>
      <c r="B22" s="272" t="s">
        <v>1683</v>
      </c>
      <c r="C22" s="273" t="e">
        <f t="shared" si="15"/>
        <v>#DIV/0!</v>
      </c>
      <c r="D22" s="273" t="e">
        <f t="shared" si="15"/>
        <v>#DIV/0!</v>
      </c>
      <c r="E22" s="273" t="e">
        <f t="shared" si="15"/>
        <v>#DIV/0!</v>
      </c>
      <c r="F22" s="273"/>
      <c r="G22" s="273"/>
      <c r="H22" s="273"/>
      <c r="I22" s="273"/>
      <c r="J22" s="273"/>
      <c r="K22" s="273"/>
      <c r="L22" s="273"/>
      <c r="M22" s="273"/>
      <c r="N22" s="273"/>
      <c r="O22" s="273"/>
      <c r="P22" s="273"/>
      <c r="Q22" s="273"/>
      <c r="R22" s="273"/>
      <c r="S22" s="273"/>
      <c r="T22" s="273"/>
      <c r="U22" s="534" t="e">
        <f t="shared" si="29"/>
        <v>#DIV/0!</v>
      </c>
      <c r="V22" s="534" t="e">
        <f t="shared" si="29"/>
        <v>#DIV/0!</v>
      </c>
      <c r="W22" s="534" t="e">
        <f t="shared" si="29"/>
        <v>#DIV/0!</v>
      </c>
      <c r="X22" s="534"/>
      <c r="Y22" s="534"/>
      <c r="Z22" s="534"/>
      <c r="AA22" s="534"/>
      <c r="AB22" s="534"/>
      <c r="AC22" s="534"/>
      <c r="AD22" s="534"/>
      <c r="AE22" s="534"/>
      <c r="AF22" s="534"/>
      <c r="AG22" s="534"/>
      <c r="AH22" s="534"/>
      <c r="AI22" s="534"/>
      <c r="AJ22" s="534"/>
      <c r="AK22" s="534"/>
      <c r="AL22" s="534"/>
      <c r="AM22" s="535" t="e">
        <f t="shared" si="30"/>
        <v>#DIV/0!</v>
      </c>
      <c r="AN22" s="535" t="e">
        <f t="shared" si="30"/>
        <v>#DIV/0!</v>
      </c>
      <c r="AO22" s="535" t="e">
        <f t="shared" si="30"/>
        <v>#DIV/0!</v>
      </c>
      <c r="AP22" s="535" t="e">
        <f t="shared" si="30"/>
        <v>#DIV/0!</v>
      </c>
      <c r="AQ22" s="535" t="e">
        <f t="shared" si="30"/>
        <v>#DIV/0!</v>
      </c>
      <c r="AR22" s="535" t="e">
        <f t="shared" si="30"/>
        <v>#DIV/0!</v>
      </c>
      <c r="AS22" s="535" t="e">
        <f t="shared" si="30"/>
        <v>#DIV/0!</v>
      </c>
      <c r="AT22" s="535" t="e">
        <f t="shared" si="30"/>
        <v>#DIV/0!</v>
      </c>
      <c r="AU22" s="535" t="e">
        <f t="shared" si="30"/>
        <v>#DIV/0!</v>
      </c>
      <c r="AW22" s="252">
        <f>AW17+365</f>
        <v>365</v>
      </c>
      <c r="AX22" s="252" t="e">
        <f t="shared" si="28"/>
        <v>#DIV/0!</v>
      </c>
      <c r="AY22" s="252" t="e">
        <f t="shared" si="28"/>
        <v>#DIV/0!</v>
      </c>
      <c r="AZ22" s="252" t="e">
        <f t="shared" si="28"/>
        <v>#DIV/0!</v>
      </c>
      <c r="BA22" s="252" t="e">
        <f t="shared" si="28"/>
        <v>#DIV/0!</v>
      </c>
      <c r="BB22" s="252" t="e">
        <f t="shared" si="28"/>
        <v>#DIV/0!</v>
      </c>
      <c r="BC22" s="252" t="e">
        <f t="shared" si="28"/>
        <v>#DIV/0!</v>
      </c>
      <c r="BD22" s="252" t="e">
        <f t="shared" si="28"/>
        <v>#DIV/0!</v>
      </c>
      <c r="BE22" s="252" t="e">
        <f t="shared" si="28"/>
        <v>#DIV/0!</v>
      </c>
      <c r="BF22" s="252" t="e">
        <f t="shared" si="28"/>
        <v>#DIV/0!</v>
      </c>
      <c r="BI22" s="271">
        <v>83</v>
      </c>
      <c r="BJ22" s="271">
        <v>91</v>
      </c>
      <c r="BK22" s="271">
        <v>97</v>
      </c>
      <c r="BL22" s="271">
        <v>85</v>
      </c>
      <c r="BM22" s="271">
        <v>90</v>
      </c>
      <c r="BN22" s="271">
        <v>95</v>
      </c>
      <c r="BO22" s="271">
        <v>83</v>
      </c>
      <c r="BP22" s="271">
        <v>88</v>
      </c>
      <c r="BQ22" s="271">
        <v>93</v>
      </c>
    </row>
    <row r="23" spans="1:69" s="252" customFormat="1" outlineLevel="1" collapsed="1">
      <c r="A23" s="252">
        <f t="shared" ca="1" si="31"/>
        <v>13</v>
      </c>
      <c r="B23" s="272" t="s">
        <v>1685</v>
      </c>
      <c r="C23" s="274" t="e">
        <f t="shared" ref="C23:E23" si="32">INDEX($AM23:$AU23,1,C$8+(d.Region-1)*3)</f>
        <v>#DIV/0!</v>
      </c>
      <c r="D23" s="274" t="e">
        <f t="shared" si="32"/>
        <v>#DIV/0!</v>
      </c>
      <c r="E23" s="274" t="e">
        <f t="shared" si="32"/>
        <v>#DIV/0!</v>
      </c>
      <c r="F23" s="274"/>
      <c r="G23" s="274"/>
      <c r="H23" s="274"/>
      <c r="I23" s="274"/>
      <c r="J23" s="274"/>
      <c r="K23" s="274"/>
      <c r="L23" s="274"/>
      <c r="M23" s="274"/>
      <c r="N23" s="274"/>
      <c r="O23" s="274"/>
      <c r="P23" s="274"/>
      <c r="Q23" s="274"/>
      <c r="R23" s="274"/>
      <c r="S23" s="274"/>
      <c r="T23" s="274"/>
      <c r="U23" s="534" t="e">
        <f t="shared" si="29"/>
        <v>#DIV/0!</v>
      </c>
      <c r="V23" s="534" t="e">
        <f t="shared" si="29"/>
        <v>#DIV/0!</v>
      </c>
      <c r="W23" s="534" t="e">
        <f t="shared" si="29"/>
        <v>#DIV/0!</v>
      </c>
      <c r="X23" s="534"/>
      <c r="Y23" s="534"/>
      <c r="Z23" s="534"/>
      <c r="AA23" s="534"/>
      <c r="AB23" s="534"/>
      <c r="AC23" s="534"/>
      <c r="AD23" s="534"/>
      <c r="AE23" s="534"/>
      <c r="AF23" s="534"/>
      <c r="AG23" s="534"/>
      <c r="AH23" s="534"/>
      <c r="AI23" s="534"/>
      <c r="AJ23" s="534"/>
      <c r="AK23" s="534"/>
      <c r="AL23" s="534"/>
      <c r="AM23" s="535" t="e">
        <f t="shared" si="30"/>
        <v>#DIV/0!</v>
      </c>
      <c r="AN23" s="535" t="e">
        <f t="shared" si="30"/>
        <v>#DIV/0!</v>
      </c>
      <c r="AO23" s="535" t="e">
        <f t="shared" si="30"/>
        <v>#DIV/0!</v>
      </c>
      <c r="AP23" s="535" t="e">
        <f t="shared" si="30"/>
        <v>#DIV/0!</v>
      </c>
      <c r="AQ23" s="535" t="e">
        <f t="shared" si="30"/>
        <v>#DIV/0!</v>
      </c>
      <c r="AR23" s="535" t="e">
        <f t="shared" si="30"/>
        <v>#DIV/0!</v>
      </c>
      <c r="AS23" s="535" t="e">
        <f t="shared" si="30"/>
        <v>#DIV/0!</v>
      </c>
      <c r="AT23" s="535" t="e">
        <f t="shared" si="30"/>
        <v>#DIV/0!</v>
      </c>
      <c r="AU23" s="535" t="e">
        <f t="shared" si="30"/>
        <v>#DIV/0!</v>
      </c>
      <c r="AW23" s="252">
        <f>AW18+365</f>
        <v>365</v>
      </c>
      <c r="AX23" s="252" t="e">
        <f t="shared" si="28"/>
        <v>#DIV/0!</v>
      </c>
      <c r="AY23" s="252" t="e">
        <f t="shared" si="28"/>
        <v>#DIV/0!</v>
      </c>
      <c r="AZ23" s="252" t="e">
        <f t="shared" si="28"/>
        <v>#DIV/0!</v>
      </c>
      <c r="BA23" s="252" t="e">
        <f t="shared" si="28"/>
        <v>#DIV/0!</v>
      </c>
      <c r="BB23" s="252" t="e">
        <f t="shared" si="28"/>
        <v>#DIV/0!</v>
      </c>
      <c r="BC23" s="252" t="e">
        <f t="shared" si="28"/>
        <v>#DIV/0!</v>
      </c>
      <c r="BD23" s="252" t="e">
        <f t="shared" si="28"/>
        <v>#DIV/0!</v>
      </c>
      <c r="BE23" s="252" t="e">
        <f t="shared" si="28"/>
        <v>#DIV/0!</v>
      </c>
      <c r="BF23" s="252" t="e">
        <f t="shared" si="28"/>
        <v>#DIV/0!</v>
      </c>
      <c r="BI23" s="271">
        <v>99</v>
      </c>
      <c r="BJ23" s="271">
        <v>107</v>
      </c>
      <c r="BK23" s="271">
        <v>113</v>
      </c>
      <c r="BL23" s="271">
        <v>101</v>
      </c>
      <c r="BM23" s="271">
        <v>106</v>
      </c>
      <c r="BN23" s="271">
        <v>111</v>
      </c>
      <c r="BO23" s="271">
        <v>99</v>
      </c>
      <c r="BP23" s="271">
        <v>104</v>
      </c>
      <c r="BQ23" s="271">
        <v>109</v>
      </c>
    </row>
    <row r="24" spans="1:69" s="252" customFormat="1" outlineLevel="1">
      <c r="A24" s="252">
        <f t="shared" ca="1" si="31"/>
        <v>14</v>
      </c>
      <c r="B24" s="272" t="s">
        <v>1077</v>
      </c>
      <c r="C24" s="273" t="e">
        <f t="shared" si="15"/>
        <v>#DIV/0!</v>
      </c>
      <c r="D24" s="273" t="e">
        <f t="shared" si="15"/>
        <v>#DIV/0!</v>
      </c>
      <c r="E24" s="273" t="e">
        <f t="shared" si="15"/>
        <v>#DIV/0!</v>
      </c>
      <c r="F24" s="273"/>
      <c r="G24" s="273"/>
      <c r="H24" s="273"/>
      <c r="I24" s="273"/>
      <c r="J24" s="273"/>
      <c r="K24" s="273"/>
      <c r="L24" s="273"/>
      <c r="M24" s="273"/>
      <c r="N24" s="273"/>
      <c r="O24" s="273"/>
      <c r="P24" s="273"/>
      <c r="Q24" s="273"/>
      <c r="R24" s="273"/>
      <c r="S24" s="273"/>
      <c r="T24" s="273"/>
      <c r="U24" s="534" t="e">
        <f t="shared" ref="U24" si="33">C24&amp;":"&amp;C24+1</f>
        <v>#DIV/0!</v>
      </c>
      <c r="V24" s="534" t="e">
        <f t="shared" ref="V24" si="34">D24&amp;":"&amp;D24+1</f>
        <v>#DIV/0!</v>
      </c>
      <c r="W24" s="534" t="e">
        <f t="shared" ref="W24" si="35">E24&amp;":"&amp;E24+1</f>
        <v>#DIV/0!</v>
      </c>
      <c r="X24" s="534"/>
      <c r="Y24" s="534"/>
      <c r="Z24" s="534"/>
      <c r="AA24" s="534"/>
      <c r="AB24" s="534"/>
      <c r="AC24" s="534"/>
      <c r="AD24" s="534"/>
      <c r="AE24" s="534"/>
      <c r="AF24" s="534"/>
      <c r="AG24" s="534"/>
      <c r="AH24" s="534"/>
      <c r="AI24" s="534"/>
      <c r="AJ24" s="534"/>
      <c r="AK24" s="534"/>
      <c r="AL24" s="534"/>
      <c r="AM24" s="535" t="e">
        <f t="shared" ref="AM24" si="36">AX24</f>
        <v>#DIV/0!</v>
      </c>
      <c r="AN24" s="535" t="e">
        <f t="shared" ref="AN24" si="37">AY24</f>
        <v>#DIV/0!</v>
      </c>
      <c r="AO24" s="535" t="e">
        <f t="shared" ref="AO24" si="38">AZ24</f>
        <v>#DIV/0!</v>
      </c>
      <c r="AP24" s="535" t="e">
        <f t="shared" ref="AP24" si="39">BA24</f>
        <v>#DIV/0!</v>
      </c>
      <c r="AQ24" s="535" t="e">
        <f t="shared" ref="AQ24" si="40">BB24</f>
        <v>#DIV/0!</v>
      </c>
      <c r="AR24" s="535" t="e">
        <f t="shared" ref="AR24" si="41">BC24</f>
        <v>#DIV/0!</v>
      </c>
      <c r="AS24" s="535" t="e">
        <f t="shared" ref="AS24" si="42">BD24</f>
        <v>#DIV/0!</v>
      </c>
      <c r="AT24" s="535" t="e">
        <f t="shared" ref="AT24" si="43">BE24</f>
        <v>#DIV/0!</v>
      </c>
      <c r="AU24" s="535" t="e">
        <f t="shared" ref="AU24" si="44">BF24</f>
        <v>#DIV/0!</v>
      </c>
      <c r="AW24" s="252">
        <f>AW23+90</f>
        <v>455</v>
      </c>
      <c r="AX24" s="252" t="e">
        <f t="shared" si="28"/>
        <v>#DIV/0!</v>
      </c>
      <c r="AY24" s="252" t="e">
        <f t="shared" si="28"/>
        <v>#DIV/0!</v>
      </c>
      <c r="AZ24" s="252" t="e">
        <f t="shared" si="28"/>
        <v>#DIV/0!</v>
      </c>
      <c r="BA24" s="252" t="e">
        <f t="shared" si="28"/>
        <v>#DIV/0!</v>
      </c>
      <c r="BB24" s="252" t="e">
        <f t="shared" si="28"/>
        <v>#DIV/0!</v>
      </c>
      <c r="BC24" s="252" t="e">
        <f t="shared" si="28"/>
        <v>#DIV/0!</v>
      </c>
      <c r="BD24" s="252" t="e">
        <f t="shared" si="28"/>
        <v>#DIV/0!</v>
      </c>
      <c r="BE24" s="252" t="e">
        <f t="shared" si="28"/>
        <v>#DIV/0!</v>
      </c>
      <c r="BF24" s="252" t="e">
        <f t="shared" si="28"/>
        <v>#DIV/0!</v>
      </c>
      <c r="BI24" s="271"/>
      <c r="BJ24" s="271"/>
      <c r="BK24" s="271"/>
      <c r="BL24" s="271"/>
      <c r="BM24" s="271"/>
      <c r="BN24" s="271"/>
      <c r="BO24" s="271"/>
      <c r="BP24" s="271"/>
      <c r="BQ24" s="271"/>
    </row>
    <row r="25" spans="1:69" s="252" customFormat="1" outlineLevel="1">
      <c r="A25" s="252">
        <f t="shared" ca="1" si="31"/>
        <v>15</v>
      </c>
      <c r="B25" s="272" t="s">
        <v>1681</v>
      </c>
      <c r="C25" s="273" t="e">
        <f t="shared" si="15"/>
        <v>#DIV/0!</v>
      </c>
      <c r="D25" s="273" t="e">
        <f t="shared" si="15"/>
        <v>#DIV/0!</v>
      </c>
      <c r="E25" s="273" t="e">
        <f t="shared" si="15"/>
        <v>#DIV/0!</v>
      </c>
      <c r="F25" s="273"/>
      <c r="G25" s="273"/>
      <c r="H25" s="273"/>
      <c r="I25" s="273"/>
      <c r="J25" s="273"/>
      <c r="K25" s="273"/>
      <c r="L25" s="273"/>
      <c r="M25" s="273"/>
      <c r="N25" s="273"/>
      <c r="O25" s="273"/>
      <c r="P25" s="273"/>
      <c r="Q25" s="273"/>
      <c r="R25" s="273"/>
      <c r="S25" s="273"/>
      <c r="T25" s="273"/>
      <c r="U25" s="534" t="e">
        <f t="shared" si="29"/>
        <v>#DIV/0!</v>
      </c>
      <c r="V25" s="534" t="e">
        <f t="shared" si="29"/>
        <v>#DIV/0!</v>
      </c>
      <c r="W25" s="534" t="e">
        <f t="shared" si="29"/>
        <v>#DIV/0!</v>
      </c>
      <c r="X25" s="534"/>
      <c r="Y25" s="534"/>
      <c r="Z25" s="534"/>
      <c r="AA25" s="534"/>
      <c r="AB25" s="534"/>
      <c r="AC25" s="534"/>
      <c r="AD25" s="534"/>
      <c r="AE25" s="534"/>
      <c r="AF25" s="534"/>
      <c r="AG25" s="534"/>
      <c r="AH25" s="534"/>
      <c r="AI25" s="534"/>
      <c r="AJ25" s="534"/>
      <c r="AK25" s="534"/>
      <c r="AL25" s="534"/>
      <c r="AM25" s="535" t="e">
        <f t="shared" si="30"/>
        <v>#DIV/0!</v>
      </c>
      <c r="AN25" s="535" t="e">
        <f t="shared" si="30"/>
        <v>#DIV/0!</v>
      </c>
      <c r="AO25" s="535" t="e">
        <f t="shared" si="30"/>
        <v>#DIV/0!</v>
      </c>
      <c r="AP25" s="535" t="e">
        <f t="shared" si="30"/>
        <v>#DIV/0!</v>
      </c>
      <c r="AQ25" s="535" t="e">
        <f t="shared" si="30"/>
        <v>#DIV/0!</v>
      </c>
      <c r="AR25" s="535" t="e">
        <f t="shared" si="30"/>
        <v>#DIV/0!</v>
      </c>
      <c r="AS25" s="535" t="e">
        <f t="shared" si="30"/>
        <v>#DIV/0!</v>
      </c>
      <c r="AT25" s="535" t="e">
        <f t="shared" si="30"/>
        <v>#DIV/0!</v>
      </c>
      <c r="AU25" s="535" t="e">
        <f t="shared" si="30"/>
        <v>#DIV/0!</v>
      </c>
      <c r="AW25" s="252">
        <f>AW23+135</f>
        <v>500</v>
      </c>
      <c r="AX25" s="252" t="e">
        <f t="shared" si="28"/>
        <v>#DIV/0!</v>
      </c>
      <c r="AY25" s="252" t="e">
        <f t="shared" si="28"/>
        <v>#DIV/0!</v>
      </c>
      <c r="AZ25" s="252" t="e">
        <f t="shared" si="28"/>
        <v>#DIV/0!</v>
      </c>
      <c r="BA25" s="252" t="e">
        <f t="shared" si="28"/>
        <v>#DIV/0!</v>
      </c>
      <c r="BB25" s="252" t="e">
        <f t="shared" si="28"/>
        <v>#DIV/0!</v>
      </c>
      <c r="BC25" s="252" t="e">
        <f t="shared" si="28"/>
        <v>#DIV/0!</v>
      </c>
      <c r="BD25" s="252" t="e">
        <f t="shared" si="28"/>
        <v>#DIV/0!</v>
      </c>
      <c r="BE25" s="252" t="e">
        <f t="shared" si="28"/>
        <v>#DIV/0!</v>
      </c>
      <c r="BF25" s="252" t="e">
        <f t="shared" si="28"/>
        <v>#DIV/0!</v>
      </c>
      <c r="BI25" s="271">
        <v>58</v>
      </c>
      <c r="BJ25" s="271">
        <v>66</v>
      </c>
      <c r="BK25" s="271">
        <v>72</v>
      </c>
      <c r="BL25" s="271">
        <v>62</v>
      </c>
      <c r="BM25" s="271">
        <v>67</v>
      </c>
      <c r="BN25" s="271">
        <v>72</v>
      </c>
      <c r="BO25" s="271">
        <v>58</v>
      </c>
      <c r="BP25" s="271">
        <v>63</v>
      </c>
      <c r="BQ25" s="271">
        <v>68</v>
      </c>
    </row>
    <row r="26" spans="1:69" s="252" customFormat="1" outlineLevel="1" collapsed="1">
      <c r="A26" s="252">
        <f t="shared" ca="1" si="31"/>
        <v>16</v>
      </c>
      <c r="B26" s="272" t="s">
        <v>1686</v>
      </c>
      <c r="C26" s="273" t="e">
        <f t="shared" si="15"/>
        <v>#DIV/0!</v>
      </c>
      <c r="D26" s="273" t="e">
        <f t="shared" si="15"/>
        <v>#DIV/0!</v>
      </c>
      <c r="E26" s="273" t="e">
        <f t="shared" si="15"/>
        <v>#DIV/0!</v>
      </c>
      <c r="F26" s="273"/>
      <c r="G26" s="273"/>
      <c r="H26" s="273"/>
      <c r="I26" s="273"/>
      <c r="J26" s="273"/>
      <c r="K26" s="273"/>
      <c r="L26" s="273"/>
      <c r="M26" s="273"/>
      <c r="N26" s="273"/>
      <c r="O26" s="273"/>
      <c r="P26" s="273"/>
      <c r="Q26" s="273"/>
      <c r="R26" s="273"/>
      <c r="S26" s="273"/>
      <c r="T26" s="273"/>
      <c r="U26" s="534" t="e">
        <f t="shared" si="29"/>
        <v>#DIV/0!</v>
      </c>
      <c r="V26" s="534" t="e">
        <f t="shared" si="29"/>
        <v>#DIV/0!</v>
      </c>
      <c r="W26" s="534" t="e">
        <f t="shared" si="29"/>
        <v>#DIV/0!</v>
      </c>
      <c r="X26" s="534"/>
      <c r="Y26" s="534"/>
      <c r="Z26" s="534"/>
      <c r="AA26" s="534"/>
      <c r="AB26" s="534"/>
      <c r="AC26" s="534"/>
      <c r="AD26" s="534"/>
      <c r="AE26" s="534"/>
      <c r="AF26" s="534"/>
      <c r="AG26" s="534"/>
      <c r="AH26" s="534"/>
      <c r="AI26" s="534"/>
      <c r="AJ26" s="534"/>
      <c r="AK26" s="534"/>
      <c r="AL26" s="534"/>
      <c r="AM26" s="535" t="e">
        <f t="shared" si="30"/>
        <v>#DIV/0!</v>
      </c>
      <c r="AN26" s="535" t="e">
        <f t="shared" si="30"/>
        <v>#DIV/0!</v>
      </c>
      <c r="AO26" s="535" t="e">
        <f t="shared" si="30"/>
        <v>#DIV/0!</v>
      </c>
      <c r="AP26" s="535" t="e">
        <f t="shared" si="30"/>
        <v>#DIV/0!</v>
      </c>
      <c r="AQ26" s="535" t="e">
        <f t="shared" si="30"/>
        <v>#DIV/0!</v>
      </c>
      <c r="AR26" s="535" t="e">
        <f t="shared" si="30"/>
        <v>#DIV/0!</v>
      </c>
      <c r="AS26" s="535" t="e">
        <f t="shared" si="30"/>
        <v>#DIV/0!</v>
      </c>
      <c r="AT26" s="535" t="e">
        <f t="shared" si="30"/>
        <v>#DIV/0!</v>
      </c>
      <c r="AU26" s="535" t="e">
        <f t="shared" si="30"/>
        <v>#DIV/0!</v>
      </c>
      <c r="AW26" s="252">
        <f>AW21+365</f>
        <v>730</v>
      </c>
      <c r="AX26" s="252" t="e">
        <f t="shared" si="28"/>
        <v>#DIV/0!</v>
      </c>
      <c r="AY26" s="252" t="e">
        <f t="shared" si="28"/>
        <v>#DIV/0!</v>
      </c>
      <c r="AZ26" s="252" t="e">
        <f t="shared" si="28"/>
        <v>#DIV/0!</v>
      </c>
      <c r="BA26" s="252" t="e">
        <f t="shared" si="28"/>
        <v>#DIV/0!</v>
      </c>
      <c r="BB26" s="252" t="e">
        <f t="shared" si="28"/>
        <v>#DIV/0!</v>
      </c>
      <c r="BC26" s="252" t="e">
        <f t="shared" si="28"/>
        <v>#DIV/0!</v>
      </c>
      <c r="BD26" s="252" t="e">
        <f t="shared" si="28"/>
        <v>#DIV/0!</v>
      </c>
      <c r="BE26" s="252" t="e">
        <f t="shared" si="28"/>
        <v>#DIV/0!</v>
      </c>
      <c r="BF26" s="252" t="e">
        <f t="shared" si="28"/>
        <v>#DIV/0!</v>
      </c>
      <c r="BI26" s="271">
        <v>74</v>
      </c>
      <c r="BJ26" s="271">
        <v>82</v>
      </c>
      <c r="BK26" s="271">
        <v>88</v>
      </c>
      <c r="BL26" s="271">
        <v>76</v>
      </c>
      <c r="BM26" s="271">
        <v>81</v>
      </c>
      <c r="BN26" s="271">
        <v>86</v>
      </c>
      <c r="BO26" s="271">
        <v>74</v>
      </c>
      <c r="BP26" s="271">
        <v>79</v>
      </c>
      <c r="BQ26" s="271">
        <v>84</v>
      </c>
    </row>
    <row r="27" spans="1:69" s="252" customFormat="1" outlineLevel="1" collapsed="1">
      <c r="A27" s="252">
        <f t="shared" ca="1" si="31"/>
        <v>17</v>
      </c>
      <c r="B27" s="272" t="s">
        <v>1683</v>
      </c>
      <c r="C27" s="273" t="e">
        <f t="shared" si="15"/>
        <v>#DIV/0!</v>
      </c>
      <c r="D27" s="273" t="e">
        <f t="shared" si="15"/>
        <v>#DIV/0!</v>
      </c>
      <c r="E27" s="273" t="e">
        <f t="shared" si="15"/>
        <v>#DIV/0!</v>
      </c>
      <c r="F27" s="273"/>
      <c r="G27" s="273"/>
      <c r="H27" s="273"/>
      <c r="I27" s="273"/>
      <c r="J27" s="273"/>
      <c r="K27" s="273"/>
      <c r="L27" s="273"/>
      <c r="M27" s="273"/>
      <c r="N27" s="273"/>
      <c r="O27" s="273"/>
      <c r="P27" s="273"/>
      <c r="Q27" s="273"/>
      <c r="R27" s="273"/>
      <c r="S27" s="273"/>
      <c r="T27" s="273"/>
      <c r="U27" s="534" t="e">
        <f t="shared" si="29"/>
        <v>#DIV/0!</v>
      </c>
      <c r="V27" s="534" t="e">
        <f t="shared" si="29"/>
        <v>#DIV/0!</v>
      </c>
      <c r="W27" s="534" t="e">
        <f t="shared" si="29"/>
        <v>#DIV/0!</v>
      </c>
      <c r="X27" s="534"/>
      <c r="Y27" s="534"/>
      <c r="Z27" s="534"/>
      <c r="AA27" s="534"/>
      <c r="AB27" s="534"/>
      <c r="AC27" s="534"/>
      <c r="AD27" s="534"/>
      <c r="AE27" s="534"/>
      <c r="AF27" s="534"/>
      <c r="AG27" s="534"/>
      <c r="AH27" s="534"/>
      <c r="AI27" s="534"/>
      <c r="AJ27" s="534"/>
      <c r="AK27" s="534"/>
      <c r="AL27" s="534"/>
      <c r="AM27" s="535" t="e">
        <f t="shared" si="30"/>
        <v>#DIV/0!</v>
      </c>
      <c r="AN27" s="535" t="e">
        <f t="shared" si="30"/>
        <v>#DIV/0!</v>
      </c>
      <c r="AO27" s="535" t="e">
        <f t="shared" si="30"/>
        <v>#DIV/0!</v>
      </c>
      <c r="AP27" s="535" t="e">
        <f t="shared" si="30"/>
        <v>#DIV/0!</v>
      </c>
      <c r="AQ27" s="535" t="e">
        <f t="shared" si="30"/>
        <v>#DIV/0!</v>
      </c>
      <c r="AR27" s="535" t="e">
        <f t="shared" si="30"/>
        <v>#DIV/0!</v>
      </c>
      <c r="AS27" s="535" t="e">
        <f t="shared" si="30"/>
        <v>#DIV/0!</v>
      </c>
      <c r="AT27" s="535" t="e">
        <f t="shared" si="30"/>
        <v>#DIV/0!</v>
      </c>
      <c r="AU27" s="535" t="e">
        <f t="shared" si="30"/>
        <v>#DIV/0!</v>
      </c>
      <c r="AW27" s="252">
        <f>AW22+365</f>
        <v>730</v>
      </c>
      <c r="AX27" s="252" t="e">
        <f t="shared" si="28"/>
        <v>#DIV/0!</v>
      </c>
      <c r="AY27" s="252" t="e">
        <f t="shared" si="28"/>
        <v>#DIV/0!</v>
      </c>
      <c r="AZ27" s="252" t="e">
        <f t="shared" si="28"/>
        <v>#DIV/0!</v>
      </c>
      <c r="BA27" s="252" t="e">
        <f t="shared" si="28"/>
        <v>#DIV/0!</v>
      </c>
      <c r="BB27" s="252" t="e">
        <f t="shared" si="28"/>
        <v>#DIV/0!</v>
      </c>
      <c r="BC27" s="252" t="e">
        <f t="shared" si="28"/>
        <v>#DIV/0!</v>
      </c>
      <c r="BD27" s="252" t="e">
        <f t="shared" si="28"/>
        <v>#DIV/0!</v>
      </c>
      <c r="BE27" s="252" t="e">
        <f t="shared" si="28"/>
        <v>#DIV/0!</v>
      </c>
      <c r="BF27" s="252" t="e">
        <f t="shared" si="28"/>
        <v>#DIV/0!</v>
      </c>
      <c r="BI27" s="271">
        <v>83</v>
      </c>
      <c r="BJ27" s="271">
        <v>91</v>
      </c>
      <c r="BK27" s="271">
        <v>97</v>
      </c>
      <c r="BL27" s="271">
        <v>85</v>
      </c>
      <c r="BM27" s="271">
        <v>90</v>
      </c>
      <c r="BN27" s="271">
        <v>95</v>
      </c>
      <c r="BO27" s="271">
        <v>83</v>
      </c>
      <c r="BP27" s="271">
        <v>88</v>
      </c>
      <c r="BQ27" s="271">
        <v>93</v>
      </c>
    </row>
    <row r="28" spans="1:69" s="252" customFormat="1" outlineLevel="1" collapsed="1">
      <c r="A28" s="252">
        <f t="shared" ca="1" si="31"/>
        <v>18</v>
      </c>
      <c r="B28" s="272" t="s">
        <v>1687</v>
      </c>
      <c r="C28" s="274" t="e">
        <f t="shared" ref="C28:E43" si="45">INDEX($AM28:$AU28,1,C$8+(d.Region-1)*3)</f>
        <v>#DIV/0!</v>
      </c>
      <c r="D28" s="274" t="e">
        <f t="shared" si="45"/>
        <v>#DIV/0!</v>
      </c>
      <c r="E28" s="274" t="e">
        <f t="shared" si="45"/>
        <v>#DIV/0!</v>
      </c>
      <c r="F28" s="274"/>
      <c r="G28" s="274"/>
      <c r="H28" s="274"/>
      <c r="I28" s="274"/>
      <c r="J28" s="274"/>
      <c r="K28" s="274"/>
      <c r="L28" s="274"/>
      <c r="M28" s="274"/>
      <c r="N28" s="274"/>
      <c r="O28" s="274"/>
      <c r="P28" s="274"/>
      <c r="Q28" s="274"/>
      <c r="R28" s="274"/>
      <c r="S28" s="274"/>
      <c r="T28" s="274"/>
      <c r="U28" s="534" t="e">
        <f t="shared" si="29"/>
        <v>#DIV/0!</v>
      </c>
      <c r="V28" s="534" t="e">
        <f t="shared" si="29"/>
        <v>#DIV/0!</v>
      </c>
      <c r="W28" s="534" t="e">
        <f t="shared" si="29"/>
        <v>#DIV/0!</v>
      </c>
      <c r="X28" s="534"/>
      <c r="Y28" s="534"/>
      <c r="Z28" s="534"/>
      <c r="AA28" s="534"/>
      <c r="AB28" s="534"/>
      <c r="AC28" s="534"/>
      <c r="AD28" s="534"/>
      <c r="AE28" s="534"/>
      <c r="AF28" s="534"/>
      <c r="AG28" s="534"/>
      <c r="AH28" s="534"/>
      <c r="AI28" s="534"/>
      <c r="AJ28" s="534"/>
      <c r="AK28" s="534"/>
      <c r="AL28" s="534"/>
      <c r="AM28" s="535" t="e">
        <f t="shared" si="30"/>
        <v>#DIV/0!</v>
      </c>
      <c r="AN28" s="535" t="e">
        <f t="shared" si="30"/>
        <v>#DIV/0!</v>
      </c>
      <c r="AO28" s="535" t="e">
        <f t="shared" si="30"/>
        <v>#DIV/0!</v>
      </c>
      <c r="AP28" s="535" t="e">
        <f t="shared" si="30"/>
        <v>#DIV/0!</v>
      </c>
      <c r="AQ28" s="535" t="e">
        <f t="shared" si="30"/>
        <v>#DIV/0!</v>
      </c>
      <c r="AR28" s="535" t="e">
        <f t="shared" si="30"/>
        <v>#DIV/0!</v>
      </c>
      <c r="AS28" s="535" t="e">
        <f t="shared" si="30"/>
        <v>#DIV/0!</v>
      </c>
      <c r="AT28" s="535" t="e">
        <f t="shared" si="30"/>
        <v>#DIV/0!</v>
      </c>
      <c r="AU28" s="535" t="e">
        <f t="shared" si="30"/>
        <v>#DIV/0!</v>
      </c>
      <c r="AW28" s="252">
        <f>AW23+365</f>
        <v>730</v>
      </c>
      <c r="AX28" s="252" t="e">
        <f t="shared" si="28"/>
        <v>#DIV/0!</v>
      </c>
      <c r="AY28" s="252" t="e">
        <f t="shared" si="28"/>
        <v>#DIV/0!</v>
      </c>
      <c r="AZ28" s="252" t="e">
        <f t="shared" si="28"/>
        <v>#DIV/0!</v>
      </c>
      <c r="BA28" s="252" t="e">
        <f t="shared" si="28"/>
        <v>#DIV/0!</v>
      </c>
      <c r="BB28" s="252" t="e">
        <f t="shared" si="28"/>
        <v>#DIV/0!</v>
      </c>
      <c r="BC28" s="252" t="e">
        <f t="shared" si="28"/>
        <v>#DIV/0!</v>
      </c>
      <c r="BD28" s="252" t="e">
        <f t="shared" si="28"/>
        <v>#DIV/0!</v>
      </c>
      <c r="BE28" s="252" t="e">
        <f t="shared" si="28"/>
        <v>#DIV/0!</v>
      </c>
      <c r="BF28" s="252" t="e">
        <f t="shared" si="28"/>
        <v>#DIV/0!</v>
      </c>
      <c r="BI28" s="271">
        <v>99</v>
      </c>
      <c r="BJ28" s="271">
        <v>107</v>
      </c>
      <c r="BK28" s="271">
        <v>113</v>
      </c>
      <c r="BL28" s="271">
        <v>101</v>
      </c>
      <c r="BM28" s="271">
        <v>106</v>
      </c>
      <c r="BN28" s="271">
        <v>111</v>
      </c>
      <c r="BO28" s="271">
        <v>99</v>
      </c>
      <c r="BP28" s="271">
        <v>104</v>
      </c>
      <c r="BQ28" s="271">
        <v>109</v>
      </c>
    </row>
    <row r="29" spans="1:69" s="252" customFormat="1" outlineLevel="1">
      <c r="A29" s="252">
        <f t="shared" ca="1" si="31"/>
        <v>19</v>
      </c>
      <c r="B29" s="272" t="s">
        <v>1077</v>
      </c>
      <c r="C29" s="273" t="e">
        <f t="shared" si="15"/>
        <v>#DIV/0!</v>
      </c>
      <c r="D29" s="273" t="e">
        <f t="shared" si="15"/>
        <v>#DIV/0!</v>
      </c>
      <c r="E29" s="273" t="e">
        <f t="shared" si="15"/>
        <v>#DIV/0!</v>
      </c>
      <c r="F29" s="273"/>
      <c r="G29" s="273"/>
      <c r="H29" s="273"/>
      <c r="I29" s="273"/>
      <c r="J29" s="273"/>
      <c r="K29" s="273"/>
      <c r="L29" s="273"/>
      <c r="M29" s="273"/>
      <c r="N29" s="273"/>
      <c r="O29" s="273"/>
      <c r="P29" s="273"/>
      <c r="Q29" s="273"/>
      <c r="R29" s="273"/>
      <c r="S29" s="273"/>
      <c r="T29" s="273"/>
      <c r="U29" s="534" t="e">
        <f t="shared" ref="U29" si="46">C29&amp;":"&amp;C29+1</f>
        <v>#DIV/0!</v>
      </c>
      <c r="V29" s="534" t="e">
        <f t="shared" ref="V29" si="47">D29&amp;":"&amp;D29+1</f>
        <v>#DIV/0!</v>
      </c>
      <c r="W29" s="534" t="e">
        <f t="shared" ref="W29" si="48">E29&amp;":"&amp;E29+1</f>
        <v>#DIV/0!</v>
      </c>
      <c r="X29" s="534"/>
      <c r="Y29" s="534"/>
      <c r="Z29" s="534"/>
      <c r="AA29" s="534"/>
      <c r="AB29" s="534"/>
      <c r="AC29" s="534"/>
      <c r="AD29" s="534"/>
      <c r="AE29" s="534"/>
      <c r="AF29" s="534"/>
      <c r="AG29" s="534"/>
      <c r="AH29" s="534"/>
      <c r="AI29" s="534"/>
      <c r="AJ29" s="534"/>
      <c r="AK29" s="534"/>
      <c r="AL29" s="534"/>
      <c r="AM29" s="535" t="e">
        <f t="shared" ref="AM29" si="49">AX29</f>
        <v>#DIV/0!</v>
      </c>
      <c r="AN29" s="535" t="e">
        <f t="shared" ref="AN29" si="50">AY29</f>
        <v>#DIV/0!</v>
      </c>
      <c r="AO29" s="535" t="e">
        <f t="shared" ref="AO29" si="51">AZ29</f>
        <v>#DIV/0!</v>
      </c>
      <c r="AP29" s="535" t="e">
        <f t="shared" ref="AP29" si="52">BA29</f>
        <v>#DIV/0!</v>
      </c>
      <c r="AQ29" s="535" t="e">
        <f t="shared" ref="AQ29" si="53">BB29</f>
        <v>#DIV/0!</v>
      </c>
      <c r="AR29" s="535" t="e">
        <f t="shared" ref="AR29" si="54">BC29</f>
        <v>#DIV/0!</v>
      </c>
      <c r="AS29" s="535" t="e">
        <f t="shared" ref="AS29" si="55">BD29</f>
        <v>#DIV/0!</v>
      </c>
      <c r="AT29" s="535" t="e">
        <f t="shared" ref="AT29" si="56">BE29</f>
        <v>#DIV/0!</v>
      </c>
      <c r="AU29" s="535" t="e">
        <f t="shared" ref="AU29" si="57">BF29</f>
        <v>#DIV/0!</v>
      </c>
      <c r="AW29" s="252">
        <f>AW28+90</f>
        <v>820</v>
      </c>
      <c r="AX29" s="252" t="e">
        <f t="shared" si="28"/>
        <v>#DIV/0!</v>
      </c>
      <c r="AY29" s="252" t="e">
        <f t="shared" si="28"/>
        <v>#DIV/0!</v>
      </c>
      <c r="AZ29" s="252" t="e">
        <f t="shared" si="28"/>
        <v>#DIV/0!</v>
      </c>
      <c r="BA29" s="252" t="e">
        <f t="shared" si="28"/>
        <v>#DIV/0!</v>
      </c>
      <c r="BB29" s="252" t="e">
        <f t="shared" si="28"/>
        <v>#DIV/0!</v>
      </c>
      <c r="BC29" s="252" t="e">
        <f t="shared" si="28"/>
        <v>#DIV/0!</v>
      </c>
      <c r="BD29" s="252" t="e">
        <f t="shared" si="28"/>
        <v>#DIV/0!</v>
      </c>
      <c r="BE29" s="252" t="e">
        <f t="shared" si="28"/>
        <v>#DIV/0!</v>
      </c>
      <c r="BF29" s="252" t="e">
        <f t="shared" si="28"/>
        <v>#DIV/0!</v>
      </c>
      <c r="BI29" s="271"/>
      <c r="BJ29" s="271"/>
      <c r="BK29" s="271"/>
      <c r="BL29" s="271"/>
      <c r="BM29" s="271"/>
      <c r="BN29" s="271"/>
      <c r="BO29" s="271"/>
      <c r="BP29" s="271"/>
      <c r="BQ29" s="271"/>
    </row>
    <row r="30" spans="1:69" s="252" customFormat="1" outlineLevel="1">
      <c r="A30" s="252">
        <f t="shared" ca="1" si="31"/>
        <v>20</v>
      </c>
      <c r="B30" s="272" t="s">
        <v>1681</v>
      </c>
      <c r="C30" s="273" t="e">
        <f t="shared" si="15"/>
        <v>#DIV/0!</v>
      </c>
      <c r="D30" s="273" t="e">
        <f t="shared" si="15"/>
        <v>#DIV/0!</v>
      </c>
      <c r="E30" s="273" t="e">
        <f t="shared" si="15"/>
        <v>#DIV/0!</v>
      </c>
      <c r="F30" s="273"/>
      <c r="G30" s="273"/>
      <c r="H30" s="273"/>
      <c r="I30" s="273"/>
      <c r="J30" s="273"/>
      <c r="K30" s="273"/>
      <c r="L30" s="273"/>
      <c r="M30" s="273"/>
      <c r="N30" s="273"/>
      <c r="O30" s="273"/>
      <c r="P30" s="273"/>
      <c r="Q30" s="273"/>
      <c r="R30" s="273"/>
      <c r="S30" s="273"/>
      <c r="T30" s="273"/>
      <c r="U30" s="534" t="e">
        <f t="shared" si="29"/>
        <v>#DIV/0!</v>
      </c>
      <c r="V30" s="534" t="e">
        <f t="shared" si="29"/>
        <v>#DIV/0!</v>
      </c>
      <c r="W30" s="534" t="e">
        <f t="shared" si="29"/>
        <v>#DIV/0!</v>
      </c>
      <c r="X30" s="534"/>
      <c r="Y30" s="534"/>
      <c r="Z30" s="534"/>
      <c r="AA30" s="534"/>
      <c r="AB30" s="534"/>
      <c r="AC30" s="534"/>
      <c r="AD30" s="534"/>
      <c r="AE30" s="534"/>
      <c r="AF30" s="534"/>
      <c r="AG30" s="534"/>
      <c r="AH30" s="534"/>
      <c r="AI30" s="534"/>
      <c r="AJ30" s="534"/>
      <c r="AK30" s="534"/>
      <c r="AL30" s="534"/>
      <c r="AM30" s="535" t="e">
        <f t="shared" si="30"/>
        <v>#DIV/0!</v>
      </c>
      <c r="AN30" s="535" t="e">
        <f t="shared" si="30"/>
        <v>#DIV/0!</v>
      </c>
      <c r="AO30" s="535" t="e">
        <f t="shared" si="30"/>
        <v>#DIV/0!</v>
      </c>
      <c r="AP30" s="535" t="e">
        <f t="shared" si="30"/>
        <v>#DIV/0!</v>
      </c>
      <c r="AQ30" s="535" t="e">
        <f t="shared" si="30"/>
        <v>#DIV/0!</v>
      </c>
      <c r="AR30" s="535" t="e">
        <f t="shared" si="30"/>
        <v>#DIV/0!</v>
      </c>
      <c r="AS30" s="535" t="e">
        <f t="shared" si="30"/>
        <v>#DIV/0!</v>
      </c>
      <c r="AT30" s="535" t="e">
        <f t="shared" si="30"/>
        <v>#DIV/0!</v>
      </c>
      <c r="AU30" s="535" t="e">
        <f t="shared" si="30"/>
        <v>#DIV/0!</v>
      </c>
      <c r="AW30" s="252">
        <f>AW28+135</f>
        <v>865</v>
      </c>
      <c r="AX30" s="252" t="e">
        <f t="shared" si="28"/>
        <v>#DIV/0!</v>
      </c>
      <c r="AY30" s="252" t="e">
        <f t="shared" si="28"/>
        <v>#DIV/0!</v>
      </c>
      <c r="AZ30" s="252" t="e">
        <f t="shared" si="28"/>
        <v>#DIV/0!</v>
      </c>
      <c r="BA30" s="252" t="e">
        <f t="shared" si="28"/>
        <v>#DIV/0!</v>
      </c>
      <c r="BB30" s="252" t="e">
        <f t="shared" si="28"/>
        <v>#DIV/0!</v>
      </c>
      <c r="BC30" s="252" t="e">
        <f t="shared" si="28"/>
        <v>#DIV/0!</v>
      </c>
      <c r="BD30" s="252" t="e">
        <f t="shared" si="28"/>
        <v>#DIV/0!</v>
      </c>
      <c r="BE30" s="252" t="e">
        <f t="shared" si="28"/>
        <v>#DIV/0!</v>
      </c>
      <c r="BF30" s="252" t="e">
        <f t="shared" si="28"/>
        <v>#DIV/0!</v>
      </c>
      <c r="BI30" s="271">
        <v>58</v>
      </c>
      <c r="BJ30" s="271">
        <v>66</v>
      </c>
      <c r="BK30" s="271">
        <v>72</v>
      </c>
      <c r="BL30" s="271">
        <v>62</v>
      </c>
      <c r="BM30" s="271">
        <v>67</v>
      </c>
      <c r="BN30" s="271">
        <v>72</v>
      </c>
      <c r="BO30" s="271">
        <v>58</v>
      </c>
      <c r="BP30" s="271">
        <v>63</v>
      </c>
      <c r="BQ30" s="271">
        <v>68</v>
      </c>
    </row>
    <row r="31" spans="1:69" s="252" customFormat="1" outlineLevel="1" collapsed="1">
      <c r="A31" s="252">
        <f t="shared" ca="1" si="31"/>
        <v>21</v>
      </c>
      <c r="B31" s="272" t="s">
        <v>1688</v>
      </c>
      <c r="C31" s="273" t="e">
        <f t="shared" si="15"/>
        <v>#DIV/0!</v>
      </c>
      <c r="D31" s="273" t="e">
        <f t="shared" si="15"/>
        <v>#DIV/0!</v>
      </c>
      <c r="E31" s="273" t="e">
        <f t="shared" si="15"/>
        <v>#DIV/0!</v>
      </c>
      <c r="F31" s="273"/>
      <c r="G31" s="273"/>
      <c r="H31" s="273"/>
      <c r="I31" s="273"/>
      <c r="J31" s="273"/>
      <c r="K31" s="273"/>
      <c r="L31" s="273"/>
      <c r="M31" s="273"/>
      <c r="N31" s="273"/>
      <c r="O31" s="273"/>
      <c r="P31" s="273"/>
      <c r="Q31" s="273"/>
      <c r="R31" s="273"/>
      <c r="S31" s="273"/>
      <c r="T31" s="273"/>
      <c r="U31" s="534" t="e">
        <f t="shared" si="29"/>
        <v>#DIV/0!</v>
      </c>
      <c r="V31" s="534" t="e">
        <f t="shared" si="29"/>
        <v>#DIV/0!</v>
      </c>
      <c r="W31" s="534" t="e">
        <f t="shared" si="29"/>
        <v>#DIV/0!</v>
      </c>
      <c r="X31" s="534"/>
      <c r="Y31" s="534"/>
      <c r="Z31" s="534"/>
      <c r="AA31" s="534"/>
      <c r="AB31" s="534"/>
      <c r="AC31" s="534"/>
      <c r="AD31" s="534"/>
      <c r="AE31" s="534"/>
      <c r="AF31" s="534"/>
      <c r="AG31" s="534"/>
      <c r="AH31" s="534"/>
      <c r="AI31" s="534"/>
      <c r="AJ31" s="534"/>
      <c r="AK31" s="534"/>
      <c r="AL31" s="534"/>
      <c r="AM31" s="535" t="e">
        <f t="shared" si="30"/>
        <v>#DIV/0!</v>
      </c>
      <c r="AN31" s="535" t="e">
        <f t="shared" si="30"/>
        <v>#DIV/0!</v>
      </c>
      <c r="AO31" s="535" t="e">
        <f t="shared" si="30"/>
        <v>#DIV/0!</v>
      </c>
      <c r="AP31" s="535" t="e">
        <f t="shared" si="30"/>
        <v>#DIV/0!</v>
      </c>
      <c r="AQ31" s="535" t="e">
        <f t="shared" si="30"/>
        <v>#DIV/0!</v>
      </c>
      <c r="AR31" s="535" t="e">
        <f t="shared" si="30"/>
        <v>#DIV/0!</v>
      </c>
      <c r="AS31" s="535" t="e">
        <f t="shared" si="30"/>
        <v>#DIV/0!</v>
      </c>
      <c r="AT31" s="535" t="e">
        <f t="shared" si="30"/>
        <v>#DIV/0!</v>
      </c>
      <c r="AU31" s="535" t="e">
        <f t="shared" si="30"/>
        <v>#DIV/0!</v>
      </c>
      <c r="AW31" s="252">
        <f>AW26+365</f>
        <v>1095</v>
      </c>
      <c r="AX31" s="252" t="e">
        <f t="shared" si="28"/>
        <v>#DIV/0!</v>
      </c>
      <c r="AY31" s="252" t="e">
        <f t="shared" si="28"/>
        <v>#DIV/0!</v>
      </c>
      <c r="AZ31" s="252" t="e">
        <f t="shared" si="28"/>
        <v>#DIV/0!</v>
      </c>
      <c r="BA31" s="252" t="e">
        <f t="shared" si="28"/>
        <v>#DIV/0!</v>
      </c>
      <c r="BB31" s="252" t="e">
        <f t="shared" si="28"/>
        <v>#DIV/0!</v>
      </c>
      <c r="BC31" s="252" t="e">
        <f t="shared" si="28"/>
        <v>#DIV/0!</v>
      </c>
      <c r="BD31" s="252" t="e">
        <f t="shared" si="28"/>
        <v>#DIV/0!</v>
      </c>
      <c r="BE31" s="252" t="e">
        <f t="shared" si="28"/>
        <v>#DIV/0!</v>
      </c>
      <c r="BF31" s="252" t="e">
        <f t="shared" si="28"/>
        <v>#DIV/0!</v>
      </c>
      <c r="BI31" s="271">
        <v>74</v>
      </c>
      <c r="BJ31" s="271">
        <v>82</v>
      </c>
      <c r="BK31" s="271">
        <v>88</v>
      </c>
      <c r="BL31" s="271">
        <v>76</v>
      </c>
      <c r="BM31" s="271">
        <v>81</v>
      </c>
      <c r="BN31" s="271">
        <v>86</v>
      </c>
      <c r="BO31" s="271">
        <v>74</v>
      </c>
      <c r="BP31" s="271">
        <v>79</v>
      </c>
      <c r="BQ31" s="271">
        <v>84</v>
      </c>
    </row>
    <row r="32" spans="1:69" s="252" customFormat="1" outlineLevel="1" collapsed="1">
      <c r="A32" s="252">
        <f t="shared" ca="1" si="31"/>
        <v>22</v>
      </c>
      <c r="B32" s="272" t="s">
        <v>1683</v>
      </c>
      <c r="C32" s="273" t="e">
        <f t="shared" si="15"/>
        <v>#DIV/0!</v>
      </c>
      <c r="D32" s="273" t="e">
        <f t="shared" si="15"/>
        <v>#DIV/0!</v>
      </c>
      <c r="E32" s="273" t="e">
        <f t="shared" si="15"/>
        <v>#DIV/0!</v>
      </c>
      <c r="F32" s="273"/>
      <c r="G32" s="273"/>
      <c r="H32" s="273"/>
      <c r="I32" s="273"/>
      <c r="J32" s="273"/>
      <c r="K32" s="273"/>
      <c r="L32" s="273"/>
      <c r="M32" s="273"/>
      <c r="N32" s="273"/>
      <c r="O32" s="273"/>
      <c r="P32" s="273"/>
      <c r="Q32" s="273"/>
      <c r="R32" s="273"/>
      <c r="S32" s="273"/>
      <c r="T32" s="273"/>
      <c r="U32" s="534" t="e">
        <f t="shared" si="29"/>
        <v>#DIV/0!</v>
      </c>
      <c r="V32" s="534" t="e">
        <f t="shared" si="29"/>
        <v>#DIV/0!</v>
      </c>
      <c r="W32" s="534" t="e">
        <f t="shared" si="29"/>
        <v>#DIV/0!</v>
      </c>
      <c r="X32" s="534"/>
      <c r="Y32" s="534"/>
      <c r="Z32" s="534"/>
      <c r="AA32" s="534"/>
      <c r="AB32" s="534"/>
      <c r="AC32" s="534"/>
      <c r="AD32" s="534"/>
      <c r="AE32" s="534"/>
      <c r="AF32" s="534"/>
      <c r="AG32" s="534"/>
      <c r="AH32" s="534"/>
      <c r="AI32" s="534"/>
      <c r="AJ32" s="534"/>
      <c r="AK32" s="534"/>
      <c r="AL32" s="534"/>
      <c r="AM32" s="535" t="e">
        <f t="shared" si="30"/>
        <v>#DIV/0!</v>
      </c>
      <c r="AN32" s="535" t="e">
        <f t="shared" si="30"/>
        <v>#DIV/0!</v>
      </c>
      <c r="AO32" s="535" t="e">
        <f t="shared" si="30"/>
        <v>#DIV/0!</v>
      </c>
      <c r="AP32" s="535" t="e">
        <f t="shared" si="30"/>
        <v>#DIV/0!</v>
      </c>
      <c r="AQ32" s="535" t="e">
        <f t="shared" si="30"/>
        <v>#DIV/0!</v>
      </c>
      <c r="AR32" s="535" t="e">
        <f t="shared" si="30"/>
        <v>#DIV/0!</v>
      </c>
      <c r="AS32" s="535" t="e">
        <f t="shared" si="30"/>
        <v>#DIV/0!</v>
      </c>
      <c r="AT32" s="535" t="e">
        <f t="shared" si="30"/>
        <v>#DIV/0!</v>
      </c>
      <c r="AU32" s="535" t="e">
        <f t="shared" si="30"/>
        <v>#DIV/0!</v>
      </c>
      <c r="AW32" s="252">
        <f>AW27+365</f>
        <v>1095</v>
      </c>
      <c r="AX32" s="252" t="e">
        <f t="shared" si="28"/>
        <v>#DIV/0!</v>
      </c>
      <c r="AY32" s="252" t="e">
        <f t="shared" si="28"/>
        <v>#DIV/0!</v>
      </c>
      <c r="AZ32" s="252" t="e">
        <f t="shared" si="28"/>
        <v>#DIV/0!</v>
      </c>
      <c r="BA32" s="252" t="e">
        <f t="shared" si="28"/>
        <v>#DIV/0!</v>
      </c>
      <c r="BB32" s="252" t="e">
        <f t="shared" si="28"/>
        <v>#DIV/0!</v>
      </c>
      <c r="BC32" s="252" t="e">
        <f t="shared" si="28"/>
        <v>#DIV/0!</v>
      </c>
      <c r="BD32" s="252" t="e">
        <f t="shared" si="28"/>
        <v>#DIV/0!</v>
      </c>
      <c r="BE32" s="252" t="e">
        <f t="shared" si="28"/>
        <v>#DIV/0!</v>
      </c>
      <c r="BF32" s="252" t="e">
        <f t="shared" si="28"/>
        <v>#DIV/0!</v>
      </c>
      <c r="BI32" s="271">
        <v>83</v>
      </c>
      <c r="BJ32" s="271">
        <v>91</v>
      </c>
      <c r="BK32" s="271">
        <v>97</v>
      </c>
      <c r="BL32" s="271">
        <v>85</v>
      </c>
      <c r="BM32" s="271">
        <v>90</v>
      </c>
      <c r="BN32" s="271">
        <v>95</v>
      </c>
      <c r="BO32" s="271">
        <v>83</v>
      </c>
      <c r="BP32" s="271">
        <v>88</v>
      </c>
      <c r="BQ32" s="271">
        <v>93</v>
      </c>
    </row>
    <row r="33" spans="1:69" s="252" customFormat="1" outlineLevel="1" collapsed="1">
      <c r="A33" s="252">
        <f t="shared" ca="1" si="31"/>
        <v>23</v>
      </c>
      <c r="B33" s="272" t="s">
        <v>1689</v>
      </c>
      <c r="C33" s="274" t="e">
        <f t="shared" si="45"/>
        <v>#DIV/0!</v>
      </c>
      <c r="D33" s="274" t="e">
        <f t="shared" si="45"/>
        <v>#DIV/0!</v>
      </c>
      <c r="E33" s="274" t="e">
        <f t="shared" si="45"/>
        <v>#DIV/0!</v>
      </c>
      <c r="F33" s="274"/>
      <c r="G33" s="274"/>
      <c r="H33" s="274"/>
      <c r="I33" s="274"/>
      <c r="J33" s="274"/>
      <c r="K33" s="274"/>
      <c r="L33" s="274"/>
      <c r="M33" s="274"/>
      <c r="N33" s="274"/>
      <c r="O33" s="274"/>
      <c r="P33" s="274"/>
      <c r="Q33" s="274"/>
      <c r="R33" s="274"/>
      <c r="S33" s="274"/>
      <c r="T33" s="274"/>
      <c r="U33" s="534" t="e">
        <f t="shared" si="29"/>
        <v>#DIV/0!</v>
      </c>
      <c r="V33" s="534" t="e">
        <f t="shared" si="29"/>
        <v>#DIV/0!</v>
      </c>
      <c r="W33" s="534" t="e">
        <f t="shared" si="29"/>
        <v>#DIV/0!</v>
      </c>
      <c r="X33" s="534"/>
      <c r="Y33" s="534"/>
      <c r="Z33" s="534"/>
      <c r="AA33" s="534"/>
      <c r="AB33" s="534"/>
      <c r="AC33" s="534"/>
      <c r="AD33" s="534"/>
      <c r="AE33" s="534"/>
      <c r="AF33" s="534"/>
      <c r="AG33" s="534"/>
      <c r="AH33" s="534"/>
      <c r="AI33" s="534"/>
      <c r="AJ33" s="534"/>
      <c r="AK33" s="534"/>
      <c r="AL33" s="534"/>
      <c r="AM33" s="535" t="e">
        <f t="shared" si="30"/>
        <v>#DIV/0!</v>
      </c>
      <c r="AN33" s="535" t="e">
        <f t="shared" si="30"/>
        <v>#DIV/0!</v>
      </c>
      <c r="AO33" s="535" t="e">
        <f t="shared" si="30"/>
        <v>#DIV/0!</v>
      </c>
      <c r="AP33" s="535" t="e">
        <f t="shared" si="30"/>
        <v>#DIV/0!</v>
      </c>
      <c r="AQ33" s="535" t="e">
        <f t="shared" si="30"/>
        <v>#DIV/0!</v>
      </c>
      <c r="AR33" s="535" t="e">
        <f t="shared" si="30"/>
        <v>#DIV/0!</v>
      </c>
      <c r="AS33" s="535" t="e">
        <f t="shared" si="30"/>
        <v>#DIV/0!</v>
      </c>
      <c r="AT33" s="535" t="e">
        <f t="shared" si="30"/>
        <v>#DIV/0!</v>
      </c>
      <c r="AU33" s="535" t="e">
        <f t="shared" si="30"/>
        <v>#DIV/0!</v>
      </c>
      <c r="AW33" s="252">
        <f>AW28+365</f>
        <v>1095</v>
      </c>
      <c r="AX33" s="252" t="e">
        <f t="shared" si="28"/>
        <v>#DIV/0!</v>
      </c>
      <c r="AY33" s="252" t="e">
        <f t="shared" si="28"/>
        <v>#DIV/0!</v>
      </c>
      <c r="AZ33" s="252" t="e">
        <f t="shared" si="28"/>
        <v>#DIV/0!</v>
      </c>
      <c r="BA33" s="252" t="e">
        <f t="shared" si="28"/>
        <v>#DIV/0!</v>
      </c>
      <c r="BB33" s="252" t="e">
        <f t="shared" si="28"/>
        <v>#DIV/0!</v>
      </c>
      <c r="BC33" s="252" t="e">
        <f t="shared" si="28"/>
        <v>#DIV/0!</v>
      </c>
      <c r="BD33" s="252" t="e">
        <f t="shared" si="28"/>
        <v>#DIV/0!</v>
      </c>
      <c r="BE33" s="252" t="e">
        <f t="shared" si="28"/>
        <v>#DIV/0!</v>
      </c>
      <c r="BF33" s="252" t="e">
        <f t="shared" si="28"/>
        <v>#DIV/0!</v>
      </c>
      <c r="BI33" s="271">
        <v>99</v>
      </c>
      <c r="BJ33" s="271">
        <v>107</v>
      </c>
      <c r="BK33" s="271">
        <v>113</v>
      </c>
      <c r="BL33" s="271">
        <v>101</v>
      </c>
      <c r="BM33" s="271">
        <v>106</v>
      </c>
      <c r="BN33" s="271">
        <v>111</v>
      </c>
      <c r="BO33" s="271">
        <v>99</v>
      </c>
      <c r="BP33" s="271">
        <v>104</v>
      </c>
      <c r="BQ33" s="271">
        <v>109</v>
      </c>
    </row>
    <row r="34" spans="1:69" s="252" customFormat="1" outlineLevel="1">
      <c r="A34" s="252">
        <f t="shared" ca="1" si="31"/>
        <v>24</v>
      </c>
      <c r="B34" s="272" t="s">
        <v>1077</v>
      </c>
      <c r="C34" s="273" t="e">
        <f t="shared" si="15"/>
        <v>#DIV/0!</v>
      </c>
      <c r="D34" s="273" t="e">
        <f t="shared" si="15"/>
        <v>#DIV/0!</v>
      </c>
      <c r="E34" s="273" t="e">
        <f t="shared" si="15"/>
        <v>#DIV/0!</v>
      </c>
      <c r="F34" s="273"/>
      <c r="G34" s="273"/>
      <c r="H34" s="273"/>
      <c r="I34" s="273"/>
      <c r="J34" s="273"/>
      <c r="K34" s="273"/>
      <c r="L34" s="273"/>
      <c r="M34" s="273"/>
      <c r="N34" s="273"/>
      <c r="O34" s="273"/>
      <c r="P34" s="273"/>
      <c r="Q34" s="273"/>
      <c r="R34" s="273"/>
      <c r="S34" s="273"/>
      <c r="T34" s="273"/>
      <c r="U34" s="534" t="e">
        <f t="shared" ref="U34" si="58">C34&amp;":"&amp;C34+1</f>
        <v>#DIV/0!</v>
      </c>
      <c r="V34" s="534" t="e">
        <f t="shared" ref="V34" si="59">D34&amp;":"&amp;D34+1</f>
        <v>#DIV/0!</v>
      </c>
      <c r="W34" s="534" t="e">
        <f t="shared" ref="W34" si="60">E34&amp;":"&amp;E34+1</f>
        <v>#DIV/0!</v>
      </c>
      <c r="X34" s="534"/>
      <c r="Y34" s="534"/>
      <c r="Z34" s="534"/>
      <c r="AA34" s="534"/>
      <c r="AB34" s="534"/>
      <c r="AC34" s="534"/>
      <c r="AD34" s="534"/>
      <c r="AE34" s="534"/>
      <c r="AF34" s="534"/>
      <c r="AG34" s="534"/>
      <c r="AH34" s="534"/>
      <c r="AI34" s="534"/>
      <c r="AJ34" s="534"/>
      <c r="AK34" s="534"/>
      <c r="AL34" s="534"/>
      <c r="AM34" s="535" t="e">
        <f t="shared" ref="AM34" si="61">AX34</f>
        <v>#DIV/0!</v>
      </c>
      <c r="AN34" s="535" t="e">
        <f t="shared" ref="AN34" si="62">AY34</f>
        <v>#DIV/0!</v>
      </c>
      <c r="AO34" s="535" t="e">
        <f t="shared" ref="AO34" si="63">AZ34</f>
        <v>#DIV/0!</v>
      </c>
      <c r="AP34" s="535" t="e">
        <f t="shared" ref="AP34" si="64">BA34</f>
        <v>#DIV/0!</v>
      </c>
      <c r="AQ34" s="535" t="e">
        <f t="shared" ref="AQ34" si="65">BB34</f>
        <v>#DIV/0!</v>
      </c>
      <c r="AR34" s="535" t="e">
        <f t="shared" ref="AR34" si="66">BC34</f>
        <v>#DIV/0!</v>
      </c>
      <c r="AS34" s="535" t="e">
        <f t="shared" ref="AS34" si="67">BD34</f>
        <v>#DIV/0!</v>
      </c>
      <c r="AT34" s="535" t="e">
        <f t="shared" ref="AT34" si="68">BE34</f>
        <v>#DIV/0!</v>
      </c>
      <c r="AU34" s="535" t="e">
        <f t="shared" ref="AU34" si="69">BF34</f>
        <v>#DIV/0!</v>
      </c>
      <c r="AW34" s="252">
        <f>AW33+90</f>
        <v>1185</v>
      </c>
      <c r="AX34" s="252" t="e">
        <f t="shared" si="28"/>
        <v>#DIV/0!</v>
      </c>
      <c r="AY34" s="252" t="e">
        <f t="shared" si="28"/>
        <v>#DIV/0!</v>
      </c>
      <c r="AZ34" s="252" t="e">
        <f t="shared" si="28"/>
        <v>#DIV/0!</v>
      </c>
      <c r="BA34" s="252" t="e">
        <f t="shared" si="28"/>
        <v>#DIV/0!</v>
      </c>
      <c r="BB34" s="252" t="e">
        <f t="shared" si="28"/>
        <v>#DIV/0!</v>
      </c>
      <c r="BC34" s="252" t="e">
        <f t="shared" si="28"/>
        <v>#DIV/0!</v>
      </c>
      <c r="BD34" s="252" t="e">
        <f t="shared" si="28"/>
        <v>#DIV/0!</v>
      </c>
      <c r="BE34" s="252" t="e">
        <f t="shared" si="28"/>
        <v>#DIV/0!</v>
      </c>
      <c r="BF34" s="252" t="e">
        <f t="shared" si="28"/>
        <v>#DIV/0!</v>
      </c>
      <c r="BI34" s="271"/>
      <c r="BJ34" s="271"/>
      <c r="BK34" s="271"/>
      <c r="BL34" s="271"/>
      <c r="BM34" s="271"/>
      <c r="BN34" s="271"/>
      <c r="BO34" s="271"/>
      <c r="BP34" s="271"/>
      <c r="BQ34" s="271"/>
    </row>
    <row r="35" spans="1:69" s="252" customFormat="1" outlineLevel="1">
      <c r="A35" s="252">
        <f t="shared" ca="1" si="31"/>
        <v>25</v>
      </c>
      <c r="B35" s="272" t="s">
        <v>1681</v>
      </c>
      <c r="C35" s="273" t="e">
        <f t="shared" si="15"/>
        <v>#DIV/0!</v>
      </c>
      <c r="D35" s="273" t="e">
        <f t="shared" si="15"/>
        <v>#DIV/0!</v>
      </c>
      <c r="E35" s="273" t="e">
        <f t="shared" si="15"/>
        <v>#DIV/0!</v>
      </c>
      <c r="F35" s="273"/>
      <c r="G35" s="273"/>
      <c r="H35" s="273"/>
      <c r="I35" s="273"/>
      <c r="J35" s="273"/>
      <c r="K35" s="273"/>
      <c r="L35" s="273"/>
      <c r="M35" s="273"/>
      <c r="N35" s="273"/>
      <c r="O35" s="273"/>
      <c r="P35" s="273"/>
      <c r="Q35" s="273"/>
      <c r="R35" s="273"/>
      <c r="S35" s="273"/>
      <c r="T35" s="273"/>
      <c r="U35" s="534" t="e">
        <f t="shared" si="29"/>
        <v>#DIV/0!</v>
      </c>
      <c r="V35" s="534" t="e">
        <f t="shared" si="29"/>
        <v>#DIV/0!</v>
      </c>
      <c r="W35" s="534" t="e">
        <f t="shared" si="29"/>
        <v>#DIV/0!</v>
      </c>
      <c r="X35" s="534"/>
      <c r="Y35" s="534"/>
      <c r="Z35" s="534"/>
      <c r="AA35" s="534"/>
      <c r="AB35" s="534"/>
      <c r="AC35" s="534"/>
      <c r="AD35" s="534"/>
      <c r="AE35" s="534"/>
      <c r="AF35" s="534"/>
      <c r="AG35" s="534"/>
      <c r="AH35" s="534"/>
      <c r="AI35" s="534"/>
      <c r="AJ35" s="534"/>
      <c r="AK35" s="534"/>
      <c r="AL35" s="534"/>
      <c r="AM35" s="535" t="e">
        <f t="shared" si="30"/>
        <v>#DIV/0!</v>
      </c>
      <c r="AN35" s="535" t="e">
        <f t="shared" si="30"/>
        <v>#DIV/0!</v>
      </c>
      <c r="AO35" s="535" t="e">
        <f t="shared" si="30"/>
        <v>#DIV/0!</v>
      </c>
      <c r="AP35" s="535" t="e">
        <f t="shared" si="30"/>
        <v>#DIV/0!</v>
      </c>
      <c r="AQ35" s="535" t="e">
        <f t="shared" si="30"/>
        <v>#DIV/0!</v>
      </c>
      <c r="AR35" s="535" t="e">
        <f t="shared" si="30"/>
        <v>#DIV/0!</v>
      </c>
      <c r="AS35" s="535" t="e">
        <f t="shared" si="30"/>
        <v>#DIV/0!</v>
      </c>
      <c r="AT35" s="535" t="e">
        <f t="shared" si="30"/>
        <v>#DIV/0!</v>
      </c>
      <c r="AU35" s="535" t="e">
        <f t="shared" si="30"/>
        <v>#DIV/0!</v>
      </c>
      <c r="AW35" s="252">
        <f>AW33+135</f>
        <v>1230</v>
      </c>
      <c r="AX35" s="252" t="e">
        <f t="shared" si="28"/>
        <v>#DIV/0!</v>
      </c>
      <c r="AY35" s="252" t="e">
        <f t="shared" si="28"/>
        <v>#DIV/0!</v>
      </c>
      <c r="AZ35" s="252" t="e">
        <f t="shared" si="28"/>
        <v>#DIV/0!</v>
      </c>
      <c r="BA35" s="252" t="e">
        <f t="shared" si="28"/>
        <v>#DIV/0!</v>
      </c>
      <c r="BB35" s="252" t="e">
        <f t="shared" si="28"/>
        <v>#DIV/0!</v>
      </c>
      <c r="BC35" s="252" t="e">
        <f t="shared" si="28"/>
        <v>#DIV/0!</v>
      </c>
      <c r="BD35" s="252" t="e">
        <f t="shared" si="28"/>
        <v>#DIV/0!</v>
      </c>
      <c r="BE35" s="252" t="e">
        <f t="shared" si="28"/>
        <v>#DIV/0!</v>
      </c>
      <c r="BF35" s="252" t="e">
        <f t="shared" si="28"/>
        <v>#DIV/0!</v>
      </c>
      <c r="BI35" s="271">
        <v>58</v>
      </c>
      <c r="BJ35" s="271">
        <v>66</v>
      </c>
      <c r="BK35" s="271">
        <v>72</v>
      </c>
      <c r="BL35" s="271">
        <v>62</v>
      </c>
      <c r="BM35" s="271">
        <v>67</v>
      </c>
      <c r="BN35" s="271">
        <v>72</v>
      </c>
      <c r="BO35" s="271">
        <v>58</v>
      </c>
      <c r="BP35" s="271">
        <v>63</v>
      </c>
      <c r="BQ35" s="271">
        <v>68</v>
      </c>
    </row>
    <row r="36" spans="1:69" s="252" customFormat="1" outlineLevel="1" collapsed="1">
      <c r="A36" s="252">
        <f t="shared" ca="1" si="31"/>
        <v>26</v>
      </c>
      <c r="B36" s="272" t="s">
        <v>1690</v>
      </c>
      <c r="C36" s="273" t="e">
        <f t="shared" si="15"/>
        <v>#DIV/0!</v>
      </c>
      <c r="D36" s="273" t="e">
        <f t="shared" si="15"/>
        <v>#DIV/0!</v>
      </c>
      <c r="E36" s="273" t="e">
        <f t="shared" si="15"/>
        <v>#DIV/0!</v>
      </c>
      <c r="F36" s="273"/>
      <c r="G36" s="273"/>
      <c r="H36" s="273"/>
      <c r="I36" s="273"/>
      <c r="J36" s="273"/>
      <c r="K36" s="273"/>
      <c r="L36" s="273"/>
      <c r="M36" s="273"/>
      <c r="N36" s="273"/>
      <c r="O36" s="273"/>
      <c r="P36" s="273"/>
      <c r="Q36" s="273"/>
      <c r="R36" s="273"/>
      <c r="S36" s="273"/>
      <c r="T36" s="273"/>
      <c r="U36" s="534" t="e">
        <f t="shared" si="29"/>
        <v>#DIV/0!</v>
      </c>
      <c r="V36" s="534" t="e">
        <f t="shared" si="29"/>
        <v>#DIV/0!</v>
      </c>
      <c r="W36" s="534" t="e">
        <f t="shared" si="29"/>
        <v>#DIV/0!</v>
      </c>
      <c r="X36" s="534"/>
      <c r="Y36" s="534"/>
      <c r="Z36" s="534"/>
      <c r="AA36" s="534"/>
      <c r="AB36" s="534"/>
      <c r="AC36" s="534"/>
      <c r="AD36" s="534"/>
      <c r="AE36" s="534"/>
      <c r="AF36" s="534"/>
      <c r="AG36" s="534"/>
      <c r="AH36" s="534"/>
      <c r="AI36" s="534"/>
      <c r="AJ36" s="534"/>
      <c r="AK36" s="534"/>
      <c r="AL36" s="534"/>
      <c r="AM36" s="535" t="e">
        <f t="shared" si="30"/>
        <v>#DIV/0!</v>
      </c>
      <c r="AN36" s="535" t="e">
        <f t="shared" si="30"/>
        <v>#DIV/0!</v>
      </c>
      <c r="AO36" s="535" t="e">
        <f t="shared" si="30"/>
        <v>#DIV/0!</v>
      </c>
      <c r="AP36" s="535" t="e">
        <f t="shared" si="30"/>
        <v>#DIV/0!</v>
      </c>
      <c r="AQ36" s="535" t="e">
        <f t="shared" si="30"/>
        <v>#DIV/0!</v>
      </c>
      <c r="AR36" s="535" t="e">
        <f t="shared" si="30"/>
        <v>#DIV/0!</v>
      </c>
      <c r="AS36" s="535" t="e">
        <f t="shared" si="30"/>
        <v>#DIV/0!</v>
      </c>
      <c r="AT36" s="535" t="e">
        <f t="shared" si="30"/>
        <v>#DIV/0!</v>
      </c>
      <c r="AU36" s="535" t="e">
        <f t="shared" si="30"/>
        <v>#DIV/0!</v>
      </c>
      <c r="AW36" s="252">
        <f>AW31+365</f>
        <v>1460</v>
      </c>
      <c r="AX36" s="252" t="e">
        <f t="shared" si="28"/>
        <v>#DIV/0!</v>
      </c>
      <c r="AY36" s="252" t="e">
        <f t="shared" si="28"/>
        <v>#DIV/0!</v>
      </c>
      <c r="AZ36" s="252" t="e">
        <f t="shared" si="28"/>
        <v>#DIV/0!</v>
      </c>
      <c r="BA36" s="252" t="e">
        <f t="shared" si="28"/>
        <v>#DIV/0!</v>
      </c>
      <c r="BB36" s="252" t="e">
        <f t="shared" si="28"/>
        <v>#DIV/0!</v>
      </c>
      <c r="BC36" s="252" t="e">
        <f t="shared" si="28"/>
        <v>#DIV/0!</v>
      </c>
      <c r="BD36" s="252" t="e">
        <f t="shared" si="28"/>
        <v>#DIV/0!</v>
      </c>
      <c r="BE36" s="252" t="e">
        <f t="shared" si="28"/>
        <v>#DIV/0!</v>
      </c>
      <c r="BF36" s="252" t="e">
        <f t="shared" si="28"/>
        <v>#DIV/0!</v>
      </c>
      <c r="BI36" s="271">
        <v>74</v>
      </c>
      <c r="BJ36" s="271">
        <v>82</v>
      </c>
      <c r="BK36" s="271">
        <v>88</v>
      </c>
      <c r="BL36" s="271">
        <v>76</v>
      </c>
      <c r="BM36" s="271">
        <v>81</v>
      </c>
      <c r="BN36" s="271">
        <v>86</v>
      </c>
      <c r="BO36" s="271">
        <v>74</v>
      </c>
      <c r="BP36" s="271">
        <v>79</v>
      </c>
      <c r="BQ36" s="271">
        <v>84</v>
      </c>
    </row>
    <row r="37" spans="1:69" s="252" customFormat="1" outlineLevel="1" collapsed="1">
      <c r="A37" s="252">
        <f t="shared" ca="1" si="31"/>
        <v>27</v>
      </c>
      <c r="B37" s="272" t="s">
        <v>1683</v>
      </c>
      <c r="C37" s="273" t="e">
        <f t="shared" si="15"/>
        <v>#DIV/0!</v>
      </c>
      <c r="D37" s="273" t="e">
        <f t="shared" si="15"/>
        <v>#DIV/0!</v>
      </c>
      <c r="E37" s="273" t="e">
        <f t="shared" si="15"/>
        <v>#DIV/0!</v>
      </c>
      <c r="F37" s="273"/>
      <c r="G37" s="273"/>
      <c r="H37" s="273"/>
      <c r="I37" s="273"/>
      <c r="J37" s="273"/>
      <c r="K37" s="273"/>
      <c r="L37" s="273"/>
      <c r="M37" s="273"/>
      <c r="N37" s="273"/>
      <c r="O37" s="273"/>
      <c r="P37" s="273"/>
      <c r="Q37" s="273"/>
      <c r="R37" s="273"/>
      <c r="S37" s="273"/>
      <c r="T37" s="273"/>
      <c r="U37" s="534" t="e">
        <f t="shared" si="29"/>
        <v>#DIV/0!</v>
      </c>
      <c r="V37" s="534" t="e">
        <f t="shared" si="29"/>
        <v>#DIV/0!</v>
      </c>
      <c r="W37" s="534" t="e">
        <f t="shared" si="29"/>
        <v>#DIV/0!</v>
      </c>
      <c r="X37" s="534"/>
      <c r="Y37" s="534"/>
      <c r="Z37" s="534"/>
      <c r="AA37" s="534"/>
      <c r="AB37" s="534"/>
      <c r="AC37" s="534"/>
      <c r="AD37" s="534"/>
      <c r="AE37" s="534"/>
      <c r="AF37" s="534"/>
      <c r="AG37" s="534"/>
      <c r="AH37" s="534"/>
      <c r="AI37" s="534"/>
      <c r="AJ37" s="534"/>
      <c r="AK37" s="534"/>
      <c r="AL37" s="534"/>
      <c r="AM37" s="535" t="e">
        <f t="shared" si="30"/>
        <v>#DIV/0!</v>
      </c>
      <c r="AN37" s="535" t="e">
        <f t="shared" si="30"/>
        <v>#DIV/0!</v>
      </c>
      <c r="AO37" s="535" t="e">
        <f t="shared" si="30"/>
        <v>#DIV/0!</v>
      </c>
      <c r="AP37" s="535" t="e">
        <f t="shared" si="30"/>
        <v>#DIV/0!</v>
      </c>
      <c r="AQ37" s="535" t="e">
        <f t="shared" si="30"/>
        <v>#DIV/0!</v>
      </c>
      <c r="AR37" s="535" t="e">
        <f t="shared" si="30"/>
        <v>#DIV/0!</v>
      </c>
      <c r="AS37" s="535" t="e">
        <f t="shared" si="30"/>
        <v>#DIV/0!</v>
      </c>
      <c r="AT37" s="535" t="e">
        <f t="shared" si="30"/>
        <v>#DIV/0!</v>
      </c>
      <c r="AU37" s="535" t="e">
        <f t="shared" si="30"/>
        <v>#DIV/0!</v>
      </c>
      <c r="AW37" s="252">
        <f>AW32+365</f>
        <v>1460</v>
      </c>
      <c r="AX37" s="252" t="e">
        <f t="shared" si="28"/>
        <v>#DIV/0!</v>
      </c>
      <c r="AY37" s="252" t="e">
        <f t="shared" si="28"/>
        <v>#DIV/0!</v>
      </c>
      <c r="AZ37" s="252" t="e">
        <f t="shared" si="28"/>
        <v>#DIV/0!</v>
      </c>
      <c r="BA37" s="252" t="e">
        <f t="shared" si="28"/>
        <v>#DIV/0!</v>
      </c>
      <c r="BB37" s="252" t="e">
        <f t="shared" si="28"/>
        <v>#DIV/0!</v>
      </c>
      <c r="BC37" s="252" t="e">
        <f t="shared" si="28"/>
        <v>#DIV/0!</v>
      </c>
      <c r="BD37" s="252" t="e">
        <f t="shared" si="28"/>
        <v>#DIV/0!</v>
      </c>
      <c r="BE37" s="252" t="e">
        <f t="shared" si="28"/>
        <v>#DIV/0!</v>
      </c>
      <c r="BF37" s="252" t="e">
        <f t="shared" si="28"/>
        <v>#DIV/0!</v>
      </c>
      <c r="BI37" s="271">
        <v>83</v>
      </c>
      <c r="BJ37" s="271">
        <v>91</v>
      </c>
      <c r="BK37" s="271">
        <v>97</v>
      </c>
      <c r="BL37" s="271">
        <v>85</v>
      </c>
      <c r="BM37" s="271">
        <v>90</v>
      </c>
      <c r="BN37" s="271">
        <v>95</v>
      </c>
      <c r="BO37" s="271">
        <v>83</v>
      </c>
      <c r="BP37" s="271">
        <v>88</v>
      </c>
      <c r="BQ37" s="271">
        <v>93</v>
      </c>
    </row>
    <row r="38" spans="1:69" s="252" customFormat="1" outlineLevel="1" collapsed="1">
      <c r="A38" s="252">
        <f t="shared" ca="1" si="31"/>
        <v>28</v>
      </c>
      <c r="B38" s="272" t="s">
        <v>1691</v>
      </c>
      <c r="C38" s="274" t="e">
        <f t="shared" si="45"/>
        <v>#DIV/0!</v>
      </c>
      <c r="D38" s="274" t="e">
        <f t="shared" si="45"/>
        <v>#DIV/0!</v>
      </c>
      <c r="E38" s="274" t="e">
        <f t="shared" si="45"/>
        <v>#DIV/0!</v>
      </c>
      <c r="F38" s="274"/>
      <c r="G38" s="274"/>
      <c r="H38" s="274"/>
      <c r="I38" s="274"/>
      <c r="J38" s="274"/>
      <c r="K38" s="274"/>
      <c r="L38" s="274"/>
      <c r="M38" s="274"/>
      <c r="N38" s="274"/>
      <c r="O38" s="274"/>
      <c r="P38" s="274"/>
      <c r="Q38" s="274"/>
      <c r="R38" s="274"/>
      <c r="S38" s="274"/>
      <c r="T38" s="274"/>
      <c r="U38" s="534" t="e">
        <f t="shared" si="29"/>
        <v>#DIV/0!</v>
      </c>
      <c r="V38" s="534" t="e">
        <f t="shared" si="29"/>
        <v>#DIV/0!</v>
      </c>
      <c r="W38" s="534" t="e">
        <f t="shared" si="29"/>
        <v>#DIV/0!</v>
      </c>
      <c r="X38" s="534"/>
      <c r="Y38" s="534"/>
      <c r="Z38" s="534"/>
      <c r="AA38" s="534"/>
      <c r="AB38" s="534"/>
      <c r="AC38" s="534"/>
      <c r="AD38" s="534"/>
      <c r="AE38" s="534"/>
      <c r="AF38" s="534"/>
      <c r="AG38" s="534"/>
      <c r="AH38" s="534"/>
      <c r="AI38" s="534"/>
      <c r="AJ38" s="534"/>
      <c r="AK38" s="534"/>
      <c r="AL38" s="534"/>
      <c r="AM38" s="535" t="e">
        <f t="shared" si="30"/>
        <v>#DIV/0!</v>
      </c>
      <c r="AN38" s="535" t="e">
        <f t="shared" si="30"/>
        <v>#DIV/0!</v>
      </c>
      <c r="AO38" s="535" t="e">
        <f t="shared" si="30"/>
        <v>#DIV/0!</v>
      </c>
      <c r="AP38" s="535" t="e">
        <f t="shared" si="30"/>
        <v>#DIV/0!</v>
      </c>
      <c r="AQ38" s="535" t="e">
        <f t="shared" si="30"/>
        <v>#DIV/0!</v>
      </c>
      <c r="AR38" s="535" t="e">
        <f t="shared" si="30"/>
        <v>#DIV/0!</v>
      </c>
      <c r="AS38" s="535" t="e">
        <f t="shared" si="30"/>
        <v>#DIV/0!</v>
      </c>
      <c r="AT38" s="535" t="e">
        <f t="shared" si="30"/>
        <v>#DIV/0!</v>
      </c>
      <c r="AU38" s="535" t="e">
        <f t="shared" si="30"/>
        <v>#DIV/0!</v>
      </c>
      <c r="AW38" s="252">
        <f>AW33+365</f>
        <v>1460</v>
      </c>
      <c r="AX38" s="252" t="e">
        <f t="shared" si="28"/>
        <v>#DIV/0!</v>
      </c>
      <c r="AY38" s="252" t="e">
        <f t="shared" si="28"/>
        <v>#DIV/0!</v>
      </c>
      <c r="AZ38" s="252" t="e">
        <f t="shared" si="28"/>
        <v>#DIV/0!</v>
      </c>
      <c r="BA38" s="252" t="e">
        <f t="shared" si="28"/>
        <v>#DIV/0!</v>
      </c>
      <c r="BB38" s="252" t="e">
        <f t="shared" si="28"/>
        <v>#DIV/0!</v>
      </c>
      <c r="BC38" s="252" t="e">
        <f t="shared" si="28"/>
        <v>#DIV/0!</v>
      </c>
      <c r="BD38" s="252" t="e">
        <f t="shared" si="28"/>
        <v>#DIV/0!</v>
      </c>
      <c r="BE38" s="252" t="e">
        <f t="shared" si="28"/>
        <v>#DIV/0!</v>
      </c>
      <c r="BF38" s="252" t="e">
        <f t="shared" si="28"/>
        <v>#DIV/0!</v>
      </c>
      <c r="BI38" s="271">
        <v>99</v>
      </c>
      <c r="BJ38" s="271">
        <v>107</v>
      </c>
      <c r="BK38" s="271">
        <v>113</v>
      </c>
      <c r="BL38" s="271">
        <v>101</v>
      </c>
      <c r="BM38" s="271">
        <v>106</v>
      </c>
      <c r="BN38" s="271">
        <v>111</v>
      </c>
      <c r="BO38" s="271">
        <v>99</v>
      </c>
      <c r="BP38" s="271">
        <v>104</v>
      </c>
      <c r="BQ38" s="271">
        <v>109</v>
      </c>
    </row>
    <row r="39" spans="1:69" s="252" customFormat="1" outlineLevel="1">
      <c r="A39" s="252">
        <f t="shared" ca="1" si="31"/>
        <v>29</v>
      </c>
      <c r="B39" s="272" t="s">
        <v>1077</v>
      </c>
      <c r="C39" s="273" t="e">
        <f t="shared" ref="C39:E42" si="70">INDEX($AM39:$AU39,1,C$8+(d.Region-1)*3)+INDEX(i.AgeJ,C$10,1)/7</f>
        <v>#DIV/0!</v>
      </c>
      <c r="D39" s="273" t="e">
        <f t="shared" si="70"/>
        <v>#DIV/0!</v>
      </c>
      <c r="E39" s="273" t="e">
        <f t="shared" si="70"/>
        <v>#DIV/0!</v>
      </c>
      <c r="F39" s="273"/>
      <c r="G39" s="273"/>
      <c r="H39" s="273"/>
      <c r="I39" s="273"/>
      <c r="J39" s="273"/>
      <c r="K39" s="273"/>
      <c r="L39" s="273"/>
      <c r="M39" s="273"/>
      <c r="N39" s="273"/>
      <c r="O39" s="273"/>
      <c r="P39" s="273"/>
      <c r="Q39" s="273"/>
      <c r="R39" s="273"/>
      <c r="S39" s="273"/>
      <c r="T39" s="273"/>
      <c r="U39" s="534" t="e">
        <f t="shared" ref="U39" si="71">C39&amp;":"&amp;C39+1</f>
        <v>#DIV/0!</v>
      </c>
      <c r="V39" s="534" t="e">
        <f t="shared" ref="V39" si="72">D39&amp;":"&amp;D39+1</f>
        <v>#DIV/0!</v>
      </c>
      <c r="W39" s="534" t="e">
        <f t="shared" ref="W39" si="73">E39&amp;":"&amp;E39+1</f>
        <v>#DIV/0!</v>
      </c>
      <c r="X39" s="534"/>
      <c r="Y39" s="534"/>
      <c r="Z39" s="534"/>
      <c r="AA39" s="534"/>
      <c r="AB39" s="534"/>
      <c r="AC39" s="534"/>
      <c r="AD39" s="534"/>
      <c r="AE39" s="534"/>
      <c r="AF39" s="534"/>
      <c r="AG39" s="534"/>
      <c r="AH39" s="534"/>
      <c r="AI39" s="534"/>
      <c r="AJ39" s="534"/>
      <c r="AK39" s="534"/>
      <c r="AL39" s="534"/>
      <c r="AM39" s="535" t="e">
        <f t="shared" ref="AM39" si="74">AX39</f>
        <v>#DIV/0!</v>
      </c>
      <c r="AN39" s="535" t="e">
        <f t="shared" ref="AN39" si="75">AY39</f>
        <v>#DIV/0!</v>
      </c>
      <c r="AO39" s="535" t="e">
        <f t="shared" ref="AO39" si="76">AZ39</f>
        <v>#DIV/0!</v>
      </c>
      <c r="AP39" s="535" t="e">
        <f t="shared" ref="AP39" si="77">BA39</f>
        <v>#DIV/0!</v>
      </c>
      <c r="AQ39" s="535" t="e">
        <f t="shared" ref="AQ39" si="78">BB39</f>
        <v>#DIV/0!</v>
      </c>
      <c r="AR39" s="535" t="e">
        <f t="shared" ref="AR39" si="79">BC39</f>
        <v>#DIV/0!</v>
      </c>
      <c r="AS39" s="535" t="e">
        <f t="shared" ref="AS39" si="80">BD39</f>
        <v>#DIV/0!</v>
      </c>
      <c r="AT39" s="535" t="e">
        <f t="shared" ref="AT39" si="81">BE39</f>
        <v>#DIV/0!</v>
      </c>
      <c r="AU39" s="535" t="e">
        <f t="shared" ref="AU39" si="82">BF39</f>
        <v>#DIV/0!</v>
      </c>
      <c r="AW39" s="252">
        <f>AW38+90</f>
        <v>1550</v>
      </c>
      <c r="AX39" s="252" t="e">
        <f t="shared" ref="AX39:BF43" si="83">ROUND((AX$10+$AW39-$AX$8)/$AX$9,0)</f>
        <v>#DIV/0!</v>
      </c>
      <c r="AY39" s="252" t="e">
        <f t="shared" si="83"/>
        <v>#DIV/0!</v>
      </c>
      <c r="AZ39" s="252" t="e">
        <f t="shared" si="83"/>
        <v>#DIV/0!</v>
      </c>
      <c r="BA39" s="252" t="e">
        <f t="shared" si="83"/>
        <v>#DIV/0!</v>
      </c>
      <c r="BB39" s="252" t="e">
        <f t="shared" si="83"/>
        <v>#DIV/0!</v>
      </c>
      <c r="BC39" s="252" t="e">
        <f t="shared" si="83"/>
        <v>#DIV/0!</v>
      </c>
      <c r="BD39" s="252" t="e">
        <f t="shared" si="83"/>
        <v>#DIV/0!</v>
      </c>
      <c r="BE39" s="252" t="e">
        <f t="shared" si="83"/>
        <v>#DIV/0!</v>
      </c>
      <c r="BF39" s="252" t="e">
        <f t="shared" si="83"/>
        <v>#DIV/0!</v>
      </c>
      <c r="BI39" s="271"/>
      <c r="BJ39" s="271"/>
      <c r="BK39" s="271"/>
      <c r="BL39" s="271"/>
      <c r="BM39" s="271"/>
      <c r="BN39" s="271"/>
      <c r="BO39" s="271"/>
      <c r="BP39" s="271"/>
      <c r="BQ39" s="271"/>
    </row>
    <row r="40" spans="1:69" s="252" customFormat="1" outlineLevel="1">
      <c r="A40" s="252">
        <f t="shared" ca="1" si="31"/>
        <v>30</v>
      </c>
      <c r="B40" s="272" t="s">
        <v>1681</v>
      </c>
      <c r="C40" s="273" t="e">
        <f t="shared" si="70"/>
        <v>#DIV/0!</v>
      </c>
      <c r="D40" s="273" t="e">
        <f t="shared" si="70"/>
        <v>#DIV/0!</v>
      </c>
      <c r="E40" s="273" t="e">
        <f t="shared" si="70"/>
        <v>#DIV/0!</v>
      </c>
      <c r="F40" s="273"/>
      <c r="G40" s="273"/>
      <c r="H40" s="273"/>
      <c r="I40" s="273"/>
      <c r="J40" s="273"/>
      <c r="K40" s="273"/>
      <c r="L40" s="273"/>
      <c r="M40" s="273"/>
      <c r="N40" s="273"/>
      <c r="O40" s="273"/>
      <c r="P40" s="273"/>
      <c r="Q40" s="273"/>
      <c r="R40" s="273"/>
      <c r="S40" s="273"/>
      <c r="T40" s="273"/>
      <c r="U40" s="534" t="e">
        <f t="shared" ref="U40:W43" si="84">C40&amp;":"&amp;C40+1</f>
        <v>#DIV/0!</v>
      </c>
      <c r="V40" s="534" t="e">
        <f t="shared" si="84"/>
        <v>#DIV/0!</v>
      </c>
      <c r="W40" s="534" t="e">
        <f t="shared" si="84"/>
        <v>#DIV/0!</v>
      </c>
      <c r="X40" s="534"/>
      <c r="Y40" s="534"/>
      <c r="Z40" s="534"/>
      <c r="AA40" s="534"/>
      <c r="AB40" s="534"/>
      <c r="AC40" s="534"/>
      <c r="AD40" s="534"/>
      <c r="AE40" s="534"/>
      <c r="AF40" s="534"/>
      <c r="AG40" s="534"/>
      <c r="AH40" s="534"/>
      <c r="AI40" s="534"/>
      <c r="AJ40" s="534"/>
      <c r="AK40" s="534"/>
      <c r="AL40" s="534"/>
      <c r="AM40" s="535" t="e">
        <f t="shared" ref="AM40:AU43" si="85">AX40</f>
        <v>#DIV/0!</v>
      </c>
      <c r="AN40" s="535" t="e">
        <f t="shared" si="85"/>
        <v>#DIV/0!</v>
      </c>
      <c r="AO40" s="535" t="e">
        <f t="shared" si="85"/>
        <v>#DIV/0!</v>
      </c>
      <c r="AP40" s="535" t="e">
        <f t="shared" si="85"/>
        <v>#DIV/0!</v>
      </c>
      <c r="AQ40" s="535" t="e">
        <f t="shared" si="85"/>
        <v>#DIV/0!</v>
      </c>
      <c r="AR40" s="535" t="e">
        <f t="shared" si="85"/>
        <v>#DIV/0!</v>
      </c>
      <c r="AS40" s="535" t="e">
        <f t="shared" si="85"/>
        <v>#DIV/0!</v>
      </c>
      <c r="AT40" s="535" t="e">
        <f t="shared" si="85"/>
        <v>#DIV/0!</v>
      </c>
      <c r="AU40" s="535" t="e">
        <f t="shared" si="85"/>
        <v>#DIV/0!</v>
      </c>
      <c r="AW40" s="252">
        <f>AW38+135</f>
        <v>1595</v>
      </c>
      <c r="AX40" s="252" t="e">
        <f t="shared" si="83"/>
        <v>#DIV/0!</v>
      </c>
      <c r="AY40" s="252" t="e">
        <f t="shared" si="83"/>
        <v>#DIV/0!</v>
      </c>
      <c r="AZ40" s="252" t="e">
        <f t="shared" si="83"/>
        <v>#DIV/0!</v>
      </c>
      <c r="BA40" s="252" t="e">
        <f t="shared" si="83"/>
        <v>#DIV/0!</v>
      </c>
      <c r="BB40" s="252" t="e">
        <f t="shared" si="83"/>
        <v>#DIV/0!</v>
      </c>
      <c r="BC40" s="252" t="e">
        <f t="shared" si="83"/>
        <v>#DIV/0!</v>
      </c>
      <c r="BD40" s="252" t="e">
        <f t="shared" si="83"/>
        <v>#DIV/0!</v>
      </c>
      <c r="BE40" s="252" t="e">
        <f t="shared" si="83"/>
        <v>#DIV/0!</v>
      </c>
      <c r="BF40" s="252" t="e">
        <f t="shared" si="83"/>
        <v>#DIV/0!</v>
      </c>
      <c r="BI40" s="271">
        <v>58</v>
      </c>
      <c r="BJ40" s="271">
        <v>66</v>
      </c>
      <c r="BK40" s="271">
        <v>72</v>
      </c>
      <c r="BL40" s="271">
        <v>62</v>
      </c>
      <c r="BM40" s="271">
        <v>67</v>
      </c>
      <c r="BN40" s="271">
        <v>72</v>
      </c>
      <c r="BO40" s="271">
        <v>58</v>
      </c>
      <c r="BP40" s="271">
        <v>63</v>
      </c>
      <c r="BQ40" s="271">
        <v>68</v>
      </c>
    </row>
    <row r="41" spans="1:69" s="252" customFormat="1" outlineLevel="1" collapsed="1">
      <c r="A41" s="252">
        <f t="shared" ca="1" si="31"/>
        <v>31</v>
      </c>
      <c r="B41" s="272" t="s">
        <v>1692</v>
      </c>
      <c r="C41" s="273" t="e">
        <f t="shared" si="70"/>
        <v>#DIV/0!</v>
      </c>
      <c r="D41" s="273" t="e">
        <f t="shared" si="70"/>
        <v>#DIV/0!</v>
      </c>
      <c r="E41" s="273" t="e">
        <f t="shared" si="70"/>
        <v>#DIV/0!</v>
      </c>
      <c r="F41" s="273"/>
      <c r="G41" s="273"/>
      <c r="H41" s="273"/>
      <c r="I41" s="273"/>
      <c r="J41" s="273"/>
      <c r="K41" s="273"/>
      <c r="L41" s="273"/>
      <c r="M41" s="273"/>
      <c r="N41" s="273"/>
      <c r="O41" s="273"/>
      <c r="P41" s="273"/>
      <c r="Q41" s="273"/>
      <c r="R41" s="273"/>
      <c r="S41" s="273"/>
      <c r="T41" s="273"/>
      <c r="U41" s="534" t="e">
        <f t="shared" si="84"/>
        <v>#DIV/0!</v>
      </c>
      <c r="V41" s="534" t="e">
        <f t="shared" si="84"/>
        <v>#DIV/0!</v>
      </c>
      <c r="W41" s="534" t="e">
        <f t="shared" si="84"/>
        <v>#DIV/0!</v>
      </c>
      <c r="X41" s="534"/>
      <c r="Y41" s="534"/>
      <c r="Z41" s="534"/>
      <c r="AA41" s="534"/>
      <c r="AB41" s="534"/>
      <c r="AC41" s="534"/>
      <c r="AD41" s="534"/>
      <c r="AE41" s="534"/>
      <c r="AF41" s="534"/>
      <c r="AG41" s="534"/>
      <c r="AH41" s="534"/>
      <c r="AI41" s="534"/>
      <c r="AJ41" s="534"/>
      <c r="AK41" s="534"/>
      <c r="AL41" s="534"/>
      <c r="AM41" s="535" t="e">
        <f t="shared" si="85"/>
        <v>#DIV/0!</v>
      </c>
      <c r="AN41" s="535" t="e">
        <f t="shared" si="85"/>
        <v>#DIV/0!</v>
      </c>
      <c r="AO41" s="535" t="e">
        <f t="shared" si="85"/>
        <v>#DIV/0!</v>
      </c>
      <c r="AP41" s="535" t="e">
        <f t="shared" si="85"/>
        <v>#DIV/0!</v>
      </c>
      <c r="AQ41" s="535" t="e">
        <f t="shared" si="85"/>
        <v>#DIV/0!</v>
      </c>
      <c r="AR41" s="535" t="e">
        <f t="shared" si="85"/>
        <v>#DIV/0!</v>
      </c>
      <c r="AS41" s="535" t="e">
        <f t="shared" si="85"/>
        <v>#DIV/0!</v>
      </c>
      <c r="AT41" s="535" t="e">
        <f t="shared" si="85"/>
        <v>#DIV/0!</v>
      </c>
      <c r="AU41" s="535" t="e">
        <f t="shared" si="85"/>
        <v>#DIV/0!</v>
      </c>
      <c r="AW41" s="252">
        <f>AW36+365</f>
        <v>1825</v>
      </c>
      <c r="AX41" s="252" t="e">
        <f t="shared" si="83"/>
        <v>#DIV/0!</v>
      </c>
      <c r="AY41" s="252" t="e">
        <f t="shared" si="83"/>
        <v>#DIV/0!</v>
      </c>
      <c r="AZ41" s="252" t="e">
        <f t="shared" si="83"/>
        <v>#DIV/0!</v>
      </c>
      <c r="BA41" s="252" t="e">
        <f t="shared" si="83"/>
        <v>#DIV/0!</v>
      </c>
      <c r="BB41" s="252" t="e">
        <f t="shared" si="83"/>
        <v>#DIV/0!</v>
      </c>
      <c r="BC41" s="252" t="e">
        <f t="shared" si="83"/>
        <v>#DIV/0!</v>
      </c>
      <c r="BD41" s="252" t="e">
        <f t="shared" si="83"/>
        <v>#DIV/0!</v>
      </c>
      <c r="BE41" s="252" t="e">
        <f t="shared" si="83"/>
        <v>#DIV/0!</v>
      </c>
      <c r="BF41" s="252" t="e">
        <f t="shared" si="83"/>
        <v>#DIV/0!</v>
      </c>
      <c r="BI41" s="271">
        <v>74</v>
      </c>
      <c r="BJ41" s="271">
        <v>82</v>
      </c>
      <c r="BK41" s="271">
        <v>88</v>
      </c>
      <c r="BL41" s="271">
        <v>76</v>
      </c>
      <c r="BM41" s="271">
        <v>81</v>
      </c>
      <c r="BN41" s="271">
        <v>86</v>
      </c>
      <c r="BO41" s="271">
        <v>74</v>
      </c>
      <c r="BP41" s="271">
        <v>79</v>
      </c>
      <c r="BQ41" s="271">
        <v>84</v>
      </c>
    </row>
    <row r="42" spans="1:69" s="252" customFormat="1" outlineLevel="1" collapsed="1">
      <c r="A42" s="252">
        <f t="shared" ca="1" si="31"/>
        <v>32</v>
      </c>
      <c r="B42" s="272" t="s">
        <v>1683</v>
      </c>
      <c r="C42" s="273" t="e">
        <f t="shared" si="70"/>
        <v>#DIV/0!</v>
      </c>
      <c r="D42" s="273" t="e">
        <f t="shared" si="70"/>
        <v>#DIV/0!</v>
      </c>
      <c r="E42" s="273" t="e">
        <f t="shared" si="70"/>
        <v>#DIV/0!</v>
      </c>
      <c r="F42" s="273"/>
      <c r="G42" s="273"/>
      <c r="H42" s="273"/>
      <c r="I42" s="273"/>
      <c r="J42" s="273"/>
      <c r="K42" s="273"/>
      <c r="L42" s="273"/>
      <c r="M42" s="273"/>
      <c r="N42" s="273"/>
      <c r="O42" s="273"/>
      <c r="P42" s="273"/>
      <c r="Q42" s="273"/>
      <c r="R42" s="273"/>
      <c r="S42" s="273"/>
      <c r="T42" s="273"/>
      <c r="U42" s="534" t="e">
        <f t="shared" si="84"/>
        <v>#DIV/0!</v>
      </c>
      <c r="V42" s="534" t="e">
        <f t="shared" si="84"/>
        <v>#DIV/0!</v>
      </c>
      <c r="W42" s="534" t="e">
        <f t="shared" si="84"/>
        <v>#DIV/0!</v>
      </c>
      <c r="X42" s="534"/>
      <c r="Y42" s="534"/>
      <c r="Z42" s="534"/>
      <c r="AA42" s="534"/>
      <c r="AB42" s="534"/>
      <c r="AC42" s="534"/>
      <c r="AD42" s="534"/>
      <c r="AE42" s="534"/>
      <c r="AF42" s="534"/>
      <c r="AG42" s="534"/>
      <c r="AH42" s="534"/>
      <c r="AI42" s="534"/>
      <c r="AJ42" s="534"/>
      <c r="AK42" s="534"/>
      <c r="AL42" s="534"/>
      <c r="AM42" s="535" t="e">
        <f t="shared" si="85"/>
        <v>#DIV/0!</v>
      </c>
      <c r="AN42" s="535" t="e">
        <f t="shared" si="85"/>
        <v>#DIV/0!</v>
      </c>
      <c r="AO42" s="535" t="e">
        <f t="shared" si="85"/>
        <v>#DIV/0!</v>
      </c>
      <c r="AP42" s="535" t="e">
        <f t="shared" si="85"/>
        <v>#DIV/0!</v>
      </c>
      <c r="AQ42" s="535" t="e">
        <f t="shared" si="85"/>
        <v>#DIV/0!</v>
      </c>
      <c r="AR42" s="535" t="e">
        <f t="shared" si="85"/>
        <v>#DIV/0!</v>
      </c>
      <c r="AS42" s="535" t="e">
        <f t="shared" si="85"/>
        <v>#DIV/0!</v>
      </c>
      <c r="AT42" s="535" t="e">
        <f t="shared" si="85"/>
        <v>#DIV/0!</v>
      </c>
      <c r="AU42" s="535" t="e">
        <f t="shared" si="85"/>
        <v>#DIV/0!</v>
      </c>
      <c r="AW42" s="252">
        <f>AW37+365</f>
        <v>1825</v>
      </c>
      <c r="AX42" s="252" t="e">
        <f t="shared" si="83"/>
        <v>#DIV/0!</v>
      </c>
      <c r="AY42" s="252" t="e">
        <f t="shared" si="83"/>
        <v>#DIV/0!</v>
      </c>
      <c r="AZ42" s="252" t="e">
        <f t="shared" si="83"/>
        <v>#DIV/0!</v>
      </c>
      <c r="BA42" s="252" t="e">
        <f t="shared" si="83"/>
        <v>#DIV/0!</v>
      </c>
      <c r="BB42" s="252" t="e">
        <f t="shared" si="83"/>
        <v>#DIV/0!</v>
      </c>
      <c r="BC42" s="252" t="e">
        <f t="shared" si="83"/>
        <v>#DIV/0!</v>
      </c>
      <c r="BD42" s="252" t="e">
        <f t="shared" si="83"/>
        <v>#DIV/0!</v>
      </c>
      <c r="BE42" s="252" t="e">
        <f t="shared" si="83"/>
        <v>#DIV/0!</v>
      </c>
      <c r="BF42" s="252" t="e">
        <f t="shared" si="83"/>
        <v>#DIV/0!</v>
      </c>
      <c r="BI42" s="271">
        <v>83</v>
      </c>
      <c r="BJ42" s="271">
        <v>91</v>
      </c>
      <c r="BK42" s="271">
        <v>97</v>
      </c>
      <c r="BL42" s="271">
        <v>85</v>
      </c>
      <c r="BM42" s="271">
        <v>90</v>
      </c>
      <c r="BN42" s="271">
        <v>95</v>
      </c>
      <c r="BO42" s="271">
        <v>83</v>
      </c>
      <c r="BP42" s="271">
        <v>88</v>
      </c>
      <c r="BQ42" s="271">
        <v>93</v>
      </c>
    </row>
    <row r="43" spans="1:69" s="252" customFormat="1" outlineLevel="1" collapsed="1">
      <c r="A43" s="252">
        <f t="shared" ca="1" si="31"/>
        <v>33</v>
      </c>
      <c r="B43" s="272" t="s">
        <v>1693</v>
      </c>
      <c r="C43" s="274" t="e">
        <f t="shared" si="45"/>
        <v>#DIV/0!</v>
      </c>
      <c r="D43" s="274" t="e">
        <f t="shared" si="45"/>
        <v>#DIV/0!</v>
      </c>
      <c r="E43" s="274" t="e">
        <f t="shared" si="45"/>
        <v>#DIV/0!</v>
      </c>
      <c r="F43" s="274"/>
      <c r="G43" s="274"/>
      <c r="H43" s="274"/>
      <c r="I43" s="274"/>
      <c r="J43" s="274"/>
      <c r="K43" s="274"/>
      <c r="L43" s="274"/>
      <c r="M43" s="274"/>
      <c r="N43" s="274"/>
      <c r="O43" s="274"/>
      <c r="P43" s="274"/>
      <c r="Q43" s="274"/>
      <c r="R43" s="274"/>
      <c r="S43" s="274"/>
      <c r="T43" s="274"/>
      <c r="U43" s="534" t="e">
        <f t="shared" si="84"/>
        <v>#DIV/0!</v>
      </c>
      <c r="V43" s="534" t="e">
        <f t="shared" si="84"/>
        <v>#DIV/0!</v>
      </c>
      <c r="W43" s="534" t="e">
        <f t="shared" si="84"/>
        <v>#DIV/0!</v>
      </c>
      <c r="X43" s="534"/>
      <c r="Y43" s="534"/>
      <c r="Z43" s="534"/>
      <c r="AA43" s="534"/>
      <c r="AB43" s="534"/>
      <c r="AC43" s="534"/>
      <c r="AD43" s="534"/>
      <c r="AE43" s="534"/>
      <c r="AF43" s="534"/>
      <c r="AG43" s="534"/>
      <c r="AH43" s="534"/>
      <c r="AI43" s="534"/>
      <c r="AJ43" s="534"/>
      <c r="AK43" s="534"/>
      <c r="AL43" s="534"/>
      <c r="AM43" s="535" t="e">
        <f t="shared" si="85"/>
        <v>#DIV/0!</v>
      </c>
      <c r="AN43" s="535" t="e">
        <f t="shared" si="85"/>
        <v>#DIV/0!</v>
      </c>
      <c r="AO43" s="535" t="e">
        <f t="shared" si="85"/>
        <v>#DIV/0!</v>
      </c>
      <c r="AP43" s="535" t="e">
        <f t="shared" si="85"/>
        <v>#DIV/0!</v>
      </c>
      <c r="AQ43" s="535" t="e">
        <f t="shared" si="85"/>
        <v>#DIV/0!</v>
      </c>
      <c r="AR43" s="535" t="e">
        <f t="shared" si="85"/>
        <v>#DIV/0!</v>
      </c>
      <c r="AS43" s="535" t="e">
        <f t="shared" si="85"/>
        <v>#DIV/0!</v>
      </c>
      <c r="AT43" s="535" t="e">
        <f t="shared" si="85"/>
        <v>#DIV/0!</v>
      </c>
      <c r="AU43" s="535" t="e">
        <f t="shared" si="85"/>
        <v>#DIV/0!</v>
      </c>
      <c r="AW43" s="252">
        <f>AW38+365</f>
        <v>1825</v>
      </c>
      <c r="AX43" s="252" t="e">
        <f t="shared" si="83"/>
        <v>#DIV/0!</v>
      </c>
      <c r="AY43" s="252" t="e">
        <f t="shared" si="83"/>
        <v>#DIV/0!</v>
      </c>
      <c r="AZ43" s="252" t="e">
        <f t="shared" si="83"/>
        <v>#DIV/0!</v>
      </c>
      <c r="BA43" s="252" t="e">
        <f t="shared" si="83"/>
        <v>#DIV/0!</v>
      </c>
      <c r="BB43" s="252" t="e">
        <f t="shared" si="83"/>
        <v>#DIV/0!</v>
      </c>
      <c r="BC43" s="252" t="e">
        <f t="shared" si="83"/>
        <v>#DIV/0!</v>
      </c>
      <c r="BD43" s="252" t="e">
        <f t="shared" si="83"/>
        <v>#DIV/0!</v>
      </c>
      <c r="BE43" s="252" t="e">
        <f t="shared" si="83"/>
        <v>#DIV/0!</v>
      </c>
      <c r="BF43" s="252" t="e">
        <f t="shared" si="83"/>
        <v>#DIV/0!</v>
      </c>
      <c r="BI43" s="271">
        <v>99</v>
      </c>
      <c r="BJ43" s="271">
        <v>107</v>
      </c>
      <c r="BK43" s="271">
        <v>113</v>
      </c>
      <c r="BL43" s="271">
        <v>101</v>
      </c>
      <c r="BM43" s="271">
        <v>106</v>
      </c>
      <c r="BN43" s="271">
        <v>111</v>
      </c>
      <c r="BO43" s="271">
        <v>99</v>
      </c>
      <c r="BP43" s="271">
        <v>104</v>
      </c>
      <c r="BQ43" s="271">
        <v>109</v>
      </c>
    </row>
    <row r="44" spans="1:69" outlineLevel="1">
      <c r="B44" s="282"/>
      <c r="C44" s="283" t="s">
        <v>575</v>
      </c>
      <c r="D44" s="284"/>
      <c r="E44" s="285"/>
      <c r="F44" s="283" t="s">
        <v>1117</v>
      </c>
      <c r="G44" s="283"/>
      <c r="H44" s="31"/>
      <c r="I44" s="31"/>
      <c r="J44" s="31"/>
      <c r="K44" s="31"/>
      <c r="L44" s="31"/>
      <c r="M44" s="31"/>
      <c r="N44" s="31"/>
      <c r="O44" s="31"/>
      <c r="P44" s="31"/>
      <c r="Q44" s="31"/>
      <c r="R44" s="31"/>
      <c r="S44" s="31"/>
      <c r="T44" s="31"/>
    </row>
    <row r="45" spans="1:69" outlineLevel="1">
      <c r="B45" s="286" t="s">
        <v>1141</v>
      </c>
      <c r="C45" s="287">
        <v>2</v>
      </c>
      <c r="D45" s="287">
        <v>24</v>
      </c>
      <c r="E45" s="252"/>
      <c r="F45" s="288">
        <f>i.TOLoffset_r1*6</f>
        <v>12</v>
      </c>
      <c r="G45" s="288">
        <f>i.TOLoffset_r2*6</f>
        <v>144</v>
      </c>
      <c r="H45" s="31"/>
      <c r="I45" s="31"/>
      <c r="J45" s="31"/>
      <c r="K45" s="31"/>
      <c r="L45" s="31"/>
      <c r="M45" s="31"/>
      <c r="N45" s="31"/>
      <c r="O45" s="31"/>
      <c r="P45" s="31"/>
      <c r="Q45" s="31"/>
      <c r="R45" s="31"/>
      <c r="S45" s="31"/>
      <c r="T45" s="31"/>
    </row>
    <row r="46" spans="1:69" collapsed="1"/>
    <row r="53" spans="1:43">
      <c r="A53" s="184" t="s">
        <v>947</v>
      </c>
    </row>
    <row r="54" spans="1:43" ht="16.5" outlineLevel="1">
      <c r="B54" s="61" t="s">
        <v>676</v>
      </c>
      <c r="C54" s="64"/>
      <c r="D54" s="64"/>
      <c r="E54" s="64"/>
      <c r="F54" s="64"/>
      <c r="G54" s="64"/>
      <c r="H54" s="64"/>
      <c r="I54" s="64"/>
      <c r="J54" s="64"/>
      <c r="K54" s="64"/>
      <c r="L54" s="64"/>
      <c r="M54" s="63" t="s">
        <v>634</v>
      </c>
      <c r="N54" s="63"/>
      <c r="O54" s="63"/>
      <c r="P54" s="63"/>
      <c r="Q54" s="63"/>
      <c r="R54" s="63"/>
      <c r="S54" s="63"/>
      <c r="T54" s="63"/>
      <c r="U54" s="63"/>
      <c r="V54" s="63"/>
      <c r="W54" s="63" t="s">
        <v>635</v>
      </c>
      <c r="X54" s="63"/>
      <c r="Y54" s="63"/>
      <c r="Z54" s="63"/>
      <c r="AA54" s="63"/>
      <c r="AB54" s="63"/>
      <c r="AC54" s="63"/>
      <c r="AD54" s="63"/>
      <c r="AE54" s="63"/>
      <c r="AF54" s="63"/>
      <c r="AG54" s="63" t="s">
        <v>675</v>
      </c>
      <c r="AH54" s="63"/>
      <c r="AI54" s="63"/>
      <c r="AJ54" s="63"/>
      <c r="AK54" s="63"/>
      <c r="AL54" s="63"/>
      <c r="AM54" s="63"/>
      <c r="AN54" s="63"/>
      <c r="AO54" s="63"/>
      <c r="AP54" s="63"/>
      <c r="AQ54" s="62"/>
    </row>
    <row r="55" spans="1:43" ht="36" outlineLevel="1">
      <c r="B55" s="61"/>
      <c r="C55" s="64" t="s">
        <v>677</v>
      </c>
      <c r="D55" s="64" t="s">
        <v>678</v>
      </c>
      <c r="E55" s="64" t="s">
        <v>679</v>
      </c>
      <c r="F55" s="64" t="s">
        <v>794</v>
      </c>
      <c r="G55" s="64" t="s">
        <v>795</v>
      </c>
      <c r="H55" s="64" t="s">
        <v>680</v>
      </c>
      <c r="I55" s="64" t="s">
        <v>681</v>
      </c>
      <c r="J55" s="64" t="s">
        <v>682</v>
      </c>
      <c r="K55" s="64" t="s">
        <v>682</v>
      </c>
      <c r="L55" s="64" t="s">
        <v>682</v>
      </c>
      <c r="M55" s="64" t="s">
        <v>677</v>
      </c>
      <c r="N55" s="64" t="s">
        <v>678</v>
      </c>
      <c r="O55" s="64" t="s">
        <v>679</v>
      </c>
      <c r="P55" s="64" t="s">
        <v>794</v>
      </c>
      <c r="Q55" s="64" t="s">
        <v>795</v>
      </c>
      <c r="R55" s="64" t="s">
        <v>680</v>
      </c>
      <c r="S55" s="64" t="s">
        <v>681</v>
      </c>
      <c r="T55" s="64" t="s">
        <v>682</v>
      </c>
      <c r="U55" s="64" t="s">
        <v>682</v>
      </c>
      <c r="V55" s="64" t="s">
        <v>682</v>
      </c>
      <c r="W55" s="64" t="s">
        <v>677</v>
      </c>
      <c r="X55" s="64" t="s">
        <v>678</v>
      </c>
      <c r="Y55" s="64" t="s">
        <v>679</v>
      </c>
      <c r="Z55" s="64" t="s">
        <v>794</v>
      </c>
      <c r="AA55" s="64" t="s">
        <v>795</v>
      </c>
      <c r="AB55" s="64" t="s">
        <v>680</v>
      </c>
      <c r="AC55" s="64" t="s">
        <v>681</v>
      </c>
      <c r="AD55" s="64" t="s">
        <v>682</v>
      </c>
      <c r="AE55" s="64" t="s">
        <v>682</v>
      </c>
      <c r="AF55" s="64" t="s">
        <v>682</v>
      </c>
      <c r="AG55" s="64" t="s">
        <v>677</v>
      </c>
      <c r="AH55" s="64" t="s">
        <v>678</v>
      </c>
      <c r="AI55" s="64" t="s">
        <v>679</v>
      </c>
      <c r="AJ55" s="64" t="s">
        <v>794</v>
      </c>
      <c r="AK55" s="64" t="s">
        <v>795</v>
      </c>
      <c r="AL55" s="64" t="s">
        <v>680</v>
      </c>
      <c r="AM55" s="64" t="s">
        <v>681</v>
      </c>
      <c r="AN55" s="64" t="s">
        <v>682</v>
      </c>
      <c r="AO55" s="64" t="s">
        <v>682</v>
      </c>
      <c r="AP55" s="64" t="s">
        <v>682</v>
      </c>
      <c r="AQ55" s="62"/>
    </row>
    <row r="56" spans="1:43" outlineLevel="1">
      <c r="B56" s="50" t="s">
        <v>734</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573</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401</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735</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573</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401</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1258</v>
      </c>
      <c r="C63" s="21">
        <v>0</v>
      </c>
      <c r="D63" s="21">
        <v>1</v>
      </c>
      <c r="E63" s="21">
        <v>2</v>
      </c>
      <c r="F63" s="21">
        <v>3</v>
      </c>
      <c r="G63" s="21">
        <v>4</v>
      </c>
      <c r="H63" s="21">
        <v>5</v>
      </c>
      <c r="I63" s="21">
        <v>6</v>
      </c>
      <c r="J63" s="21"/>
    </row>
    <row r="64" spans="1:43" outlineLevel="1">
      <c r="C64" s="21" t="s">
        <v>1251</v>
      </c>
      <c r="D64" s="21" t="s">
        <v>1252</v>
      </c>
      <c r="E64" s="21" t="s">
        <v>1253</v>
      </c>
      <c r="F64" s="21" t="s">
        <v>1254</v>
      </c>
      <c r="G64" s="21" t="s">
        <v>1255</v>
      </c>
      <c r="H64" s="21" t="s">
        <v>1256</v>
      </c>
      <c r="I64" s="21" t="s">
        <v>1257</v>
      </c>
      <c r="M64" s="21" t="s">
        <v>1251</v>
      </c>
      <c r="N64" s="21" t="s">
        <v>1252</v>
      </c>
      <c r="O64" s="21" t="s">
        <v>1253</v>
      </c>
      <c r="P64" s="21" t="s">
        <v>1254</v>
      </c>
      <c r="Q64" s="21" t="s">
        <v>1255</v>
      </c>
      <c r="R64" s="21" t="s">
        <v>1256</v>
      </c>
      <c r="S64" s="21" t="s">
        <v>1257</v>
      </c>
      <c r="W64" s="21" t="s">
        <v>1251</v>
      </c>
      <c r="X64" s="21" t="s">
        <v>1252</v>
      </c>
      <c r="Y64" s="21" t="s">
        <v>1253</v>
      </c>
      <c r="Z64" s="21" t="s">
        <v>1254</v>
      </c>
      <c r="AA64" s="21" t="s">
        <v>1255</v>
      </c>
      <c r="AB64" s="21" t="s">
        <v>1256</v>
      </c>
      <c r="AC64" s="21" t="s">
        <v>1257</v>
      </c>
      <c r="AG64" s="21" t="s">
        <v>1251</v>
      </c>
      <c r="AH64" s="21" t="s">
        <v>1252</v>
      </c>
      <c r="AI64" s="21" t="s">
        <v>1253</v>
      </c>
      <c r="AJ64" s="21" t="s">
        <v>1254</v>
      </c>
      <c r="AK64" s="21" t="s">
        <v>1255</v>
      </c>
      <c r="AL64" s="21" t="s">
        <v>1256</v>
      </c>
      <c r="AM64" s="21" t="s">
        <v>1257</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1396</v>
      </c>
      <c r="E67" t="s">
        <v>936</v>
      </c>
      <c r="F67" t="s">
        <v>1816</v>
      </c>
      <c r="G67" t="s">
        <v>1817</v>
      </c>
    </row>
    <row r="68" spans="1:39" outlineLevel="1">
      <c r="B68" s="29" t="s">
        <v>1397</v>
      </c>
      <c r="C68">
        <f>INDEX(E68:G68,1,d.Region)</f>
        <v>0</v>
      </c>
    </row>
    <row r="70" spans="1:39">
      <c r="A70" s="16" t="s">
        <v>1021</v>
      </c>
    </row>
    <row r="71" spans="1:39" ht="118.5" outlineLevel="1">
      <c r="B71" s="21" t="s">
        <v>420</v>
      </c>
      <c r="C71" s="27" t="s">
        <v>288</v>
      </c>
      <c r="D71" s="27" t="s">
        <v>287</v>
      </c>
      <c r="E71" s="27" t="s">
        <v>288</v>
      </c>
      <c r="F71" s="27" t="s">
        <v>287</v>
      </c>
      <c r="G71" s="27" t="s">
        <v>363</v>
      </c>
      <c r="H71" s="27" t="s">
        <v>364</v>
      </c>
      <c r="I71" s="27" t="s">
        <v>397</v>
      </c>
      <c r="J71" s="168" t="s">
        <v>379</v>
      </c>
      <c r="L71" s="168" t="s">
        <v>408</v>
      </c>
      <c r="M71" s="168" t="s">
        <v>408</v>
      </c>
      <c r="N71" s="168" t="s">
        <v>408</v>
      </c>
      <c r="O71" s="202" t="s">
        <v>931</v>
      </c>
      <c r="P71" s="202"/>
      <c r="Q71" s="202"/>
      <c r="R71" s="202"/>
      <c r="S71" s="167"/>
      <c r="T71" s="167"/>
      <c r="U71" s="167"/>
      <c r="V71" s="167"/>
      <c r="W71" s="167"/>
      <c r="X71" s="167"/>
      <c r="Y71" s="167"/>
      <c r="Z71" s="167"/>
      <c r="AA71" s="167"/>
      <c r="AB71" s="167"/>
      <c r="AC71" s="167"/>
      <c r="AD71" s="167"/>
    </row>
    <row r="72" spans="1:39" outlineLevel="1">
      <c r="C72" s="31"/>
      <c r="D72" s="31"/>
      <c r="E72" s="31"/>
      <c r="F72" s="31"/>
      <c r="G72" s="31"/>
      <c r="H72" s="31"/>
      <c r="I72" s="31"/>
      <c r="O72" s="149" t="s">
        <v>908</v>
      </c>
      <c r="P72" s="149"/>
      <c r="Q72" s="149"/>
      <c r="R72" s="149"/>
      <c r="S72" s="149" t="s">
        <v>908</v>
      </c>
      <c r="T72" s="149"/>
      <c r="U72" s="149"/>
      <c r="V72" s="149"/>
      <c r="W72" s="149" t="s">
        <v>908</v>
      </c>
      <c r="X72" s="149"/>
      <c r="Y72" s="149"/>
      <c r="Z72" s="149"/>
      <c r="AA72" s="149" t="s">
        <v>908</v>
      </c>
      <c r="AB72" s="149"/>
      <c r="AC72" s="149"/>
      <c r="AD72" s="149"/>
    </row>
    <row r="73" spans="1:39" outlineLevel="1">
      <c r="C73" s="31"/>
      <c r="D73" s="31"/>
      <c r="E73" s="31"/>
      <c r="F73" s="31"/>
      <c r="G73" s="31"/>
      <c r="H73" s="31"/>
      <c r="I73" s="31"/>
      <c r="J73" s="203" t="s">
        <v>516</v>
      </c>
      <c r="L73" s="204" t="s">
        <v>636</v>
      </c>
      <c r="M73" s="204" t="s">
        <v>637</v>
      </c>
      <c r="N73" s="204" t="s">
        <v>638</v>
      </c>
      <c r="O73" s="147">
        <v>1</v>
      </c>
      <c r="P73" s="147">
        <v>2</v>
      </c>
      <c r="Q73" s="147">
        <v>3</v>
      </c>
      <c r="R73" s="147">
        <v>4</v>
      </c>
      <c r="S73" s="48" t="s">
        <v>932</v>
      </c>
      <c r="T73" s="48" t="s">
        <v>933</v>
      </c>
      <c r="U73" s="48" t="s">
        <v>934</v>
      </c>
      <c r="V73" s="48" t="s">
        <v>966</v>
      </c>
      <c r="W73" s="48" t="s">
        <v>932</v>
      </c>
      <c r="X73" s="48" t="s">
        <v>933</v>
      </c>
      <c r="Y73" s="48" t="s">
        <v>934</v>
      </c>
      <c r="Z73" s="48" t="s">
        <v>966</v>
      </c>
      <c r="AA73" s="48" t="s">
        <v>932</v>
      </c>
      <c r="AB73" s="48" t="s">
        <v>933</v>
      </c>
      <c r="AC73" s="48" t="s">
        <v>934</v>
      </c>
      <c r="AD73" s="48" t="s">
        <v>966</v>
      </c>
    </row>
    <row r="74" spans="1:39" outlineLevel="1">
      <c r="A74" s="21">
        <v>1</v>
      </c>
      <c r="B74" s="45" t="s">
        <v>528</v>
      </c>
      <c r="C74" s="36" t="s">
        <v>34</v>
      </c>
      <c r="D74" s="36" t="s">
        <v>34</v>
      </c>
      <c r="E74" s="36" t="s">
        <v>34</v>
      </c>
      <c r="F74" s="36" t="s">
        <v>34</v>
      </c>
      <c r="G74" s="36" t="s">
        <v>34</v>
      </c>
      <c r="H74" s="36" t="s">
        <v>34</v>
      </c>
      <c r="I74" s="38" t="s">
        <v>34</v>
      </c>
      <c r="J74" s="167"/>
      <c r="L74" s="167">
        <v>0</v>
      </c>
      <c r="M74" s="205">
        <f>L74</f>
        <v>0</v>
      </c>
      <c r="N74" s="205">
        <f>M74</f>
        <v>0</v>
      </c>
      <c r="O74" s="189">
        <v>0</v>
      </c>
      <c r="P74" s="189">
        <v>0.5</v>
      </c>
      <c r="Q74" s="189">
        <v>0.5</v>
      </c>
      <c r="R74" s="189">
        <v>1</v>
      </c>
      <c r="T74" s="143"/>
    </row>
    <row r="75" spans="1:39" outlineLevel="1">
      <c r="A75" s="21">
        <v>2</v>
      </c>
      <c r="B75" s="46" t="s">
        <v>529</v>
      </c>
      <c r="C75" s="35" t="s">
        <v>34</v>
      </c>
      <c r="D75" s="35" t="b">
        <v>1</v>
      </c>
      <c r="E75" s="35" t="s">
        <v>34</v>
      </c>
      <c r="F75" s="35" t="b">
        <v>1</v>
      </c>
      <c r="G75" s="35" t="s">
        <v>34</v>
      </c>
      <c r="H75" s="35" t="s">
        <v>34</v>
      </c>
      <c r="I75" s="39" t="str">
        <f ca="1">OFFSET(I75,-1,0)</f>
        <v>-</v>
      </c>
      <c r="J75" s="167"/>
      <c r="L75" s="167">
        <v>0</v>
      </c>
      <c r="M75" s="205">
        <f t="shared" ref="M75:N77" si="88">L75</f>
        <v>0</v>
      </c>
      <c r="N75" s="205">
        <f t="shared" si="88"/>
        <v>0</v>
      </c>
      <c r="O75" s="193">
        <f t="shared" ref="O75:R77" ca="1" si="89">OFFSET(O75,-1,0)</f>
        <v>0</v>
      </c>
      <c r="P75" s="193">
        <f t="shared" ca="1" si="89"/>
        <v>0.5</v>
      </c>
      <c r="Q75" s="193">
        <f t="shared" ca="1" si="89"/>
        <v>0.5</v>
      </c>
      <c r="R75" s="193">
        <f t="shared" ca="1" si="89"/>
        <v>1</v>
      </c>
    </row>
    <row r="76" spans="1:39" outlineLevel="1">
      <c r="A76" s="21">
        <v>3</v>
      </c>
      <c r="B76" s="46" t="s">
        <v>530</v>
      </c>
      <c r="C76" s="35" t="b">
        <v>1</v>
      </c>
      <c r="D76" s="35" t="s">
        <v>34</v>
      </c>
      <c r="E76" s="35" t="b">
        <v>1</v>
      </c>
      <c r="F76" s="35" t="s">
        <v>34</v>
      </c>
      <c r="G76" s="35" t="s">
        <v>34</v>
      </c>
      <c r="H76" s="35" t="s">
        <v>34</v>
      </c>
      <c r="I76" s="39" t="str">
        <f ca="1">OFFSET(I76,-1,0)</f>
        <v>-</v>
      </c>
      <c r="J76" s="198">
        <f>1.25*J77</f>
        <v>1.2500000000000001E-2</v>
      </c>
      <c r="L76" s="206">
        <f>1.25*M77</f>
        <v>6.25E-2</v>
      </c>
      <c r="M76" s="205">
        <f t="shared" si="88"/>
        <v>6.25E-2</v>
      </c>
      <c r="N76" s="205">
        <f t="shared" si="88"/>
        <v>6.25E-2</v>
      </c>
      <c r="O76" s="193">
        <f t="shared" ca="1" si="89"/>
        <v>0</v>
      </c>
      <c r="P76" s="193">
        <f t="shared" ca="1" si="89"/>
        <v>0.5</v>
      </c>
      <c r="Q76" s="193">
        <f t="shared" ca="1" si="89"/>
        <v>0.5</v>
      </c>
      <c r="R76" s="193">
        <f t="shared" ca="1" si="89"/>
        <v>1</v>
      </c>
    </row>
    <row r="77" spans="1:39" outlineLevel="1">
      <c r="A77" s="21">
        <v>4</v>
      </c>
      <c r="B77" s="47" t="s">
        <v>531</v>
      </c>
      <c r="C77" s="37" t="s">
        <v>34</v>
      </c>
      <c r="D77" s="37" t="s">
        <v>34</v>
      </c>
      <c r="E77" s="37" t="s">
        <v>34</v>
      </c>
      <c r="F77" s="37" t="s">
        <v>34</v>
      </c>
      <c r="G77" s="37" t="b">
        <v>1</v>
      </c>
      <c r="H77" s="35" t="s">
        <v>34</v>
      </c>
      <c r="I77" s="40" t="str">
        <f ca="1">OFFSET(I77,-1,0)</f>
        <v>-</v>
      </c>
      <c r="J77" s="198">
        <v>0.01</v>
      </c>
      <c r="L77" s="167">
        <v>0</v>
      </c>
      <c r="M77" s="198">
        <v>0.05</v>
      </c>
      <c r="N77" s="205">
        <f t="shared" si="88"/>
        <v>0.05</v>
      </c>
      <c r="O77" s="197">
        <f t="shared" ca="1" si="89"/>
        <v>0</v>
      </c>
      <c r="P77" s="197">
        <f t="shared" ca="1" si="89"/>
        <v>0.5</v>
      </c>
      <c r="Q77" s="197">
        <f t="shared" ca="1" si="89"/>
        <v>0.5</v>
      </c>
      <c r="R77" s="197">
        <f t="shared" ca="1" si="89"/>
        <v>1</v>
      </c>
    </row>
    <row r="78" spans="1:39" outlineLevel="1">
      <c r="A78" s="175">
        <v>5</v>
      </c>
      <c r="B78" s="186" t="s">
        <v>532</v>
      </c>
      <c r="C78" s="187" t="str">
        <f t="shared" ref="C78:H81" si="90">C74</f>
        <v>-</v>
      </c>
      <c r="D78" s="187" t="str">
        <f t="shared" si="90"/>
        <v>-</v>
      </c>
      <c r="E78" s="187" t="str">
        <f t="shared" si="90"/>
        <v>-</v>
      </c>
      <c r="F78" s="187" t="str">
        <f t="shared" si="90"/>
        <v>-</v>
      </c>
      <c r="G78" s="187" t="str">
        <f t="shared" si="90"/>
        <v>-</v>
      </c>
      <c r="H78" s="188" t="str">
        <f t="shared" si="90"/>
        <v>-</v>
      </c>
      <c r="I78" s="189">
        <v>0</v>
      </c>
      <c r="J78" s="190">
        <f>J74</f>
        <v>0</v>
      </c>
      <c r="L78" s="190">
        <f t="shared" ref="L78:N85" si="91">L74</f>
        <v>0</v>
      </c>
      <c r="M78" s="190">
        <f t="shared" si="91"/>
        <v>0</v>
      </c>
      <c r="N78" s="190">
        <f t="shared" si="91"/>
        <v>0</v>
      </c>
      <c r="O78" s="167"/>
      <c r="P78" s="167"/>
      <c r="Q78" s="167"/>
      <c r="R78" s="167"/>
      <c r="S78" s="167"/>
      <c r="T78" s="167"/>
      <c r="U78" s="167"/>
      <c r="V78" s="167"/>
      <c r="W78" s="167"/>
    </row>
    <row r="79" spans="1:39" outlineLevel="1">
      <c r="A79" s="175">
        <v>6</v>
      </c>
      <c r="B79" s="186" t="s">
        <v>421</v>
      </c>
      <c r="C79" s="191" t="str">
        <f t="shared" si="90"/>
        <v>-</v>
      </c>
      <c r="D79" s="191" t="b">
        <f t="shared" si="90"/>
        <v>1</v>
      </c>
      <c r="E79" s="191" t="str">
        <f t="shared" si="90"/>
        <v>-</v>
      </c>
      <c r="F79" s="191" t="b">
        <f t="shared" si="90"/>
        <v>1</v>
      </c>
      <c r="G79" s="191" t="str">
        <f t="shared" si="90"/>
        <v>-</v>
      </c>
      <c r="H79" s="192" t="str">
        <f t="shared" si="90"/>
        <v>-</v>
      </c>
      <c r="I79" s="193">
        <f ca="1">OFFSET(I79,-1,0)</f>
        <v>0</v>
      </c>
      <c r="J79" s="190">
        <f>J75</f>
        <v>0</v>
      </c>
      <c r="L79" s="190">
        <f t="shared" si="91"/>
        <v>0</v>
      </c>
      <c r="M79" s="190">
        <f t="shared" si="91"/>
        <v>0</v>
      </c>
      <c r="N79" s="190">
        <f t="shared" si="91"/>
        <v>0</v>
      </c>
      <c r="O79" s="167"/>
      <c r="P79" s="167"/>
      <c r="Q79" s="167"/>
      <c r="R79" s="167"/>
      <c r="S79" s="167"/>
      <c r="T79" s="167"/>
      <c r="U79" s="167"/>
      <c r="V79" s="167"/>
      <c r="W79" s="167"/>
    </row>
    <row r="80" spans="1:39" outlineLevel="1">
      <c r="A80" s="175">
        <v>7</v>
      </c>
      <c r="B80" s="186" t="s">
        <v>422</v>
      </c>
      <c r="C80" s="191" t="b">
        <f t="shared" si="90"/>
        <v>1</v>
      </c>
      <c r="D80" s="191" t="str">
        <f t="shared" si="90"/>
        <v>-</v>
      </c>
      <c r="E80" s="191" t="b">
        <f t="shared" si="90"/>
        <v>1</v>
      </c>
      <c r="F80" s="191" t="str">
        <f t="shared" si="90"/>
        <v>-</v>
      </c>
      <c r="G80" s="191" t="str">
        <f t="shared" si="90"/>
        <v>-</v>
      </c>
      <c r="H80" s="192" t="str">
        <f t="shared" si="90"/>
        <v>-</v>
      </c>
      <c r="I80" s="193">
        <f ca="1">OFFSET(I80,-1,0)</f>
        <v>0</v>
      </c>
      <c r="J80" s="190">
        <f>J76</f>
        <v>1.2500000000000001E-2</v>
      </c>
      <c r="L80" s="190">
        <f t="shared" si="91"/>
        <v>6.25E-2</v>
      </c>
      <c r="M80" s="190">
        <f t="shared" si="91"/>
        <v>6.25E-2</v>
      </c>
      <c r="N80" s="190">
        <f t="shared" si="91"/>
        <v>6.25E-2</v>
      </c>
      <c r="O80" s="167"/>
      <c r="P80" s="167"/>
      <c r="Q80" s="167"/>
      <c r="R80" s="167"/>
      <c r="S80" s="167"/>
      <c r="T80" s="167"/>
      <c r="U80" s="167"/>
      <c r="V80" s="167"/>
      <c r="W80" s="167"/>
    </row>
    <row r="81" spans="1:30" outlineLevel="1">
      <c r="A81" s="175">
        <v>8</v>
      </c>
      <c r="B81" s="194" t="s">
        <v>423</v>
      </c>
      <c r="C81" s="195" t="str">
        <f t="shared" si="90"/>
        <v>-</v>
      </c>
      <c r="D81" s="195" t="str">
        <f t="shared" si="90"/>
        <v>-</v>
      </c>
      <c r="E81" s="195" t="str">
        <f t="shared" si="90"/>
        <v>-</v>
      </c>
      <c r="F81" s="195" t="str">
        <f t="shared" si="90"/>
        <v>-</v>
      </c>
      <c r="G81" s="195" t="b">
        <f t="shared" si="90"/>
        <v>1</v>
      </c>
      <c r="H81" s="196" t="str">
        <f t="shared" si="90"/>
        <v>-</v>
      </c>
      <c r="I81" s="197">
        <f ca="1">OFFSET(I81,-1,0)</f>
        <v>0</v>
      </c>
      <c r="J81" s="190">
        <f>J77</f>
        <v>0.01</v>
      </c>
      <c r="L81" s="190">
        <f t="shared" si="91"/>
        <v>0</v>
      </c>
      <c r="M81" s="190">
        <f t="shared" si="91"/>
        <v>0.05</v>
      </c>
      <c r="N81" s="190">
        <f t="shared" si="91"/>
        <v>0.05</v>
      </c>
      <c r="O81" s="167"/>
      <c r="P81" s="167"/>
      <c r="Q81" s="167"/>
      <c r="R81" s="167"/>
      <c r="S81" s="167"/>
      <c r="T81" s="167"/>
      <c r="U81" s="167"/>
      <c r="V81" s="167"/>
      <c r="W81" s="167"/>
    </row>
    <row r="82" spans="1:30" outlineLevel="1">
      <c r="A82" s="175">
        <v>9</v>
      </c>
      <c r="B82" s="186" t="s">
        <v>533</v>
      </c>
      <c r="C82" s="191" t="str">
        <f t="shared" ref="C82:D85" si="92">C78</f>
        <v>-</v>
      </c>
      <c r="D82" s="191" t="str">
        <f t="shared" si="92"/>
        <v>-</v>
      </c>
      <c r="E82" s="191" t="str">
        <f t="shared" ref="E82:F82" si="93">E78</f>
        <v>-</v>
      </c>
      <c r="F82" s="191" t="str">
        <f t="shared" si="93"/>
        <v>-</v>
      </c>
      <c r="G82" s="191" t="str">
        <f t="shared" ref="G82:H89" si="94">G78</f>
        <v>-</v>
      </c>
      <c r="H82" s="192" t="str">
        <f t="shared" si="94"/>
        <v>-</v>
      </c>
      <c r="I82" s="189">
        <v>0.92</v>
      </c>
      <c r="J82" s="190">
        <f t="shared" ref="J82:J85" si="95">J78</f>
        <v>0</v>
      </c>
      <c r="L82" s="190">
        <f t="shared" si="91"/>
        <v>0</v>
      </c>
      <c r="M82" s="190">
        <f t="shared" si="91"/>
        <v>0</v>
      </c>
      <c r="N82" s="190">
        <f t="shared" si="91"/>
        <v>0</v>
      </c>
      <c r="O82" s="167"/>
      <c r="P82" s="167"/>
      <c r="Q82" s="167"/>
      <c r="R82" s="167"/>
      <c r="S82" s="167"/>
      <c r="T82" s="167"/>
      <c r="U82" s="167"/>
      <c r="V82" s="167"/>
      <c r="W82" s="167"/>
    </row>
    <row r="83" spans="1:30" outlineLevel="1">
      <c r="A83" s="175">
        <v>10</v>
      </c>
      <c r="B83" s="186" t="s">
        <v>424</v>
      </c>
      <c r="C83" s="191" t="str">
        <f t="shared" si="92"/>
        <v>-</v>
      </c>
      <c r="D83" s="191" t="b">
        <f t="shared" si="92"/>
        <v>1</v>
      </c>
      <c r="E83" s="191" t="str">
        <f t="shared" ref="E83:F83" si="96">E79</f>
        <v>-</v>
      </c>
      <c r="F83" s="191" t="b">
        <f t="shared" si="96"/>
        <v>1</v>
      </c>
      <c r="G83" s="191" t="str">
        <f t="shared" si="94"/>
        <v>-</v>
      </c>
      <c r="H83" s="192" t="str">
        <f t="shared" si="94"/>
        <v>-</v>
      </c>
      <c r="I83" s="193">
        <f ca="1">OFFSET(I83,-1,0)</f>
        <v>0.92</v>
      </c>
      <c r="J83" s="190">
        <f t="shared" si="95"/>
        <v>0</v>
      </c>
      <c r="L83" s="190">
        <f t="shared" si="91"/>
        <v>0</v>
      </c>
      <c r="M83" s="190">
        <f t="shared" si="91"/>
        <v>0</v>
      </c>
      <c r="N83" s="190">
        <f t="shared" si="91"/>
        <v>0</v>
      </c>
      <c r="O83" s="167"/>
      <c r="P83" s="167"/>
      <c r="Q83" s="167"/>
      <c r="R83" s="167"/>
      <c r="S83" s="167"/>
      <c r="T83" s="167"/>
      <c r="U83" s="167"/>
      <c r="V83" s="167"/>
      <c r="W83" s="167"/>
    </row>
    <row r="84" spans="1:30" outlineLevel="1">
      <c r="A84" s="175">
        <v>11</v>
      </c>
      <c r="B84" s="186" t="s">
        <v>425</v>
      </c>
      <c r="C84" s="191" t="b">
        <f t="shared" si="92"/>
        <v>1</v>
      </c>
      <c r="D84" s="191" t="str">
        <f t="shared" si="92"/>
        <v>-</v>
      </c>
      <c r="E84" s="191" t="b">
        <f t="shared" ref="E84:F84" si="97">E80</f>
        <v>1</v>
      </c>
      <c r="F84" s="191" t="str">
        <f t="shared" si="97"/>
        <v>-</v>
      </c>
      <c r="G84" s="191" t="str">
        <f t="shared" si="94"/>
        <v>-</v>
      </c>
      <c r="H84" s="192" t="str">
        <f t="shared" si="94"/>
        <v>-</v>
      </c>
      <c r="I84" s="193">
        <f ca="1">OFFSET(I84,-1,0)</f>
        <v>0.92</v>
      </c>
      <c r="J84" s="190">
        <f t="shared" si="95"/>
        <v>1.2500000000000001E-2</v>
      </c>
      <c r="L84" s="190">
        <f t="shared" si="91"/>
        <v>6.25E-2</v>
      </c>
      <c r="M84" s="190">
        <f t="shared" si="91"/>
        <v>6.25E-2</v>
      </c>
      <c r="N84" s="190">
        <f t="shared" si="91"/>
        <v>6.25E-2</v>
      </c>
      <c r="O84" s="167"/>
      <c r="P84" s="167"/>
      <c r="Q84" s="167"/>
      <c r="R84" s="167"/>
      <c r="S84" s="167"/>
      <c r="T84" s="167"/>
      <c r="U84" s="167"/>
      <c r="V84" s="167"/>
      <c r="W84" s="167"/>
    </row>
    <row r="85" spans="1:30" outlineLevel="1">
      <c r="A85" s="175">
        <v>12</v>
      </c>
      <c r="B85" s="194" t="s">
        <v>426</v>
      </c>
      <c r="C85" s="195" t="str">
        <f t="shared" si="92"/>
        <v>-</v>
      </c>
      <c r="D85" s="195" t="str">
        <f t="shared" si="92"/>
        <v>-</v>
      </c>
      <c r="E85" s="195" t="str">
        <f t="shared" ref="E85:F85" si="98">E81</f>
        <v>-</v>
      </c>
      <c r="F85" s="195" t="str">
        <f t="shared" si="98"/>
        <v>-</v>
      </c>
      <c r="G85" s="195" t="b">
        <f t="shared" si="94"/>
        <v>1</v>
      </c>
      <c r="H85" s="196" t="str">
        <f t="shared" si="94"/>
        <v>-</v>
      </c>
      <c r="I85" s="197">
        <f ca="1">OFFSET(I85,-1,0)</f>
        <v>0.92</v>
      </c>
      <c r="J85" s="190">
        <f t="shared" si="95"/>
        <v>0.01</v>
      </c>
      <c r="L85" s="190">
        <f t="shared" si="91"/>
        <v>0</v>
      </c>
      <c r="M85" s="190">
        <f t="shared" si="91"/>
        <v>0.05</v>
      </c>
      <c r="N85" s="190">
        <f t="shared" si="91"/>
        <v>0.05</v>
      </c>
      <c r="O85" s="167"/>
      <c r="P85" s="167"/>
      <c r="Q85" s="167"/>
      <c r="R85" s="167"/>
      <c r="S85" s="167"/>
      <c r="T85" s="167"/>
      <c r="U85" s="167"/>
      <c r="V85" s="167"/>
      <c r="W85" s="167"/>
    </row>
    <row r="86" spans="1:30" outlineLevel="1">
      <c r="A86" s="175">
        <v>5</v>
      </c>
      <c r="B86" s="186" t="s">
        <v>534</v>
      </c>
      <c r="C86" s="191" t="str">
        <f t="shared" ref="C86:D89" si="99">C82</f>
        <v>-</v>
      </c>
      <c r="D86" s="191" t="str">
        <f t="shared" si="99"/>
        <v>-</v>
      </c>
      <c r="E86" s="191" t="str">
        <f t="shared" ref="E86:F86" si="100">E82</f>
        <v>-</v>
      </c>
      <c r="F86" s="191" t="str">
        <f t="shared" si="100"/>
        <v>-</v>
      </c>
      <c r="G86" s="191" t="str">
        <f t="shared" si="94"/>
        <v>-</v>
      </c>
      <c r="H86" s="192" t="str">
        <f t="shared" si="94"/>
        <v>-</v>
      </c>
      <c r="I86" s="189">
        <v>0.5</v>
      </c>
      <c r="J86" s="198">
        <v>0.01</v>
      </c>
      <c r="L86" s="190">
        <f t="shared" ref="L86:M89" si="101">L74</f>
        <v>0</v>
      </c>
      <c r="M86" s="190">
        <f t="shared" si="101"/>
        <v>0</v>
      </c>
      <c r="N86" s="198">
        <v>0.06</v>
      </c>
      <c r="O86" s="167"/>
      <c r="P86" s="167"/>
      <c r="Q86" s="167"/>
      <c r="R86" s="167"/>
      <c r="S86" s="199" t="s">
        <v>535</v>
      </c>
      <c r="T86" s="167" t="s">
        <v>536</v>
      </c>
      <c r="U86" s="167"/>
      <c r="V86" s="167"/>
      <c r="W86" s="167"/>
    </row>
    <row r="87" spans="1:30" outlineLevel="1">
      <c r="A87" s="175">
        <v>6</v>
      </c>
      <c r="B87" s="186" t="s">
        <v>427</v>
      </c>
      <c r="C87" s="191" t="str">
        <f t="shared" si="99"/>
        <v>-</v>
      </c>
      <c r="D87" s="191" t="b">
        <f t="shared" si="99"/>
        <v>1</v>
      </c>
      <c r="E87" s="191" t="str">
        <f t="shared" ref="E87:F87" si="102">E83</f>
        <v>-</v>
      </c>
      <c r="F87" s="191" t="b">
        <f t="shared" si="102"/>
        <v>1</v>
      </c>
      <c r="G87" s="191" t="str">
        <f t="shared" si="94"/>
        <v>-</v>
      </c>
      <c r="H87" s="192" t="str">
        <f t="shared" si="94"/>
        <v>-</v>
      </c>
      <c r="I87" s="193">
        <f ca="1">OFFSET(I87,-1,0)</f>
        <v>0.5</v>
      </c>
      <c r="J87" s="200">
        <f>J$86+J75</f>
        <v>0.01</v>
      </c>
      <c r="L87" s="190">
        <f t="shared" si="101"/>
        <v>0</v>
      </c>
      <c r="M87" s="190">
        <f t="shared" si="101"/>
        <v>0</v>
      </c>
      <c r="N87" s="201">
        <f>N$86+M87</f>
        <v>0.06</v>
      </c>
      <c r="O87" s="167"/>
      <c r="P87" s="167"/>
      <c r="Q87" s="167"/>
      <c r="R87" s="167"/>
      <c r="S87" s="167"/>
      <c r="T87" s="167" t="s">
        <v>976</v>
      </c>
      <c r="U87" s="167"/>
      <c r="V87" s="167"/>
      <c r="W87" s="167"/>
    </row>
    <row r="88" spans="1:30" outlineLevel="1">
      <c r="A88" s="175">
        <v>7</v>
      </c>
      <c r="B88" s="186" t="s">
        <v>428</v>
      </c>
      <c r="C88" s="191" t="b">
        <f t="shared" si="99"/>
        <v>1</v>
      </c>
      <c r="D88" s="191" t="str">
        <f t="shared" si="99"/>
        <v>-</v>
      </c>
      <c r="E88" s="191" t="b">
        <f t="shared" ref="E88:F88" si="103">E84</f>
        <v>1</v>
      </c>
      <c r="F88" s="191" t="str">
        <f t="shared" si="103"/>
        <v>-</v>
      </c>
      <c r="G88" s="191" t="str">
        <f t="shared" si="94"/>
        <v>-</v>
      </c>
      <c r="H88" s="192" t="str">
        <f t="shared" si="94"/>
        <v>-</v>
      </c>
      <c r="I88" s="193">
        <f ca="1">OFFSET(I88,-1,0)</f>
        <v>0.5</v>
      </c>
      <c r="J88" s="200">
        <f>J$86+J76</f>
        <v>2.2499999999999999E-2</v>
      </c>
      <c r="L88" s="190">
        <f t="shared" si="101"/>
        <v>6.25E-2</v>
      </c>
      <c r="M88" s="190">
        <f t="shared" si="101"/>
        <v>6.25E-2</v>
      </c>
      <c r="N88" s="201">
        <f>N$86+M88</f>
        <v>0.1225</v>
      </c>
      <c r="O88" s="167"/>
      <c r="P88" s="167"/>
      <c r="Q88" s="167"/>
      <c r="R88" s="167"/>
      <c r="S88" s="167"/>
      <c r="T88" s="167"/>
      <c r="U88" s="167"/>
      <c r="V88" s="167"/>
      <c r="W88" s="167"/>
    </row>
    <row r="89" spans="1:30" outlineLevel="1">
      <c r="A89" s="175">
        <v>8</v>
      </c>
      <c r="B89" s="194" t="s">
        <v>429</v>
      </c>
      <c r="C89" s="195" t="str">
        <f t="shared" si="99"/>
        <v>-</v>
      </c>
      <c r="D89" s="195" t="str">
        <f t="shared" si="99"/>
        <v>-</v>
      </c>
      <c r="E89" s="195" t="str">
        <f t="shared" ref="E89:F89" si="104">E85</f>
        <v>-</v>
      </c>
      <c r="F89" s="195" t="str">
        <f t="shared" si="104"/>
        <v>-</v>
      </c>
      <c r="G89" s="195" t="b">
        <f t="shared" si="94"/>
        <v>1</v>
      </c>
      <c r="H89" s="196" t="str">
        <f t="shared" si="94"/>
        <v>-</v>
      </c>
      <c r="I89" s="197">
        <f ca="1">OFFSET(I89,-1,0)</f>
        <v>0.5</v>
      </c>
      <c r="J89" s="200">
        <f>J$86+J77</f>
        <v>0.02</v>
      </c>
      <c r="L89" s="190">
        <f t="shared" si="101"/>
        <v>0</v>
      </c>
      <c r="M89" s="190">
        <f t="shared" si="101"/>
        <v>0.05</v>
      </c>
      <c r="N89" s="201">
        <f>N$86+M89</f>
        <v>0.11</v>
      </c>
      <c r="O89" s="167"/>
      <c r="P89" s="167"/>
      <c r="Q89" s="167"/>
      <c r="R89" s="167"/>
      <c r="S89" s="167"/>
      <c r="T89" s="167"/>
      <c r="U89" s="167"/>
      <c r="V89" s="167"/>
      <c r="W89" s="167"/>
    </row>
    <row r="90" spans="1:30" outlineLevel="1">
      <c r="A90" s="21"/>
      <c r="B90" s="46"/>
      <c r="C90" s="43"/>
      <c r="D90" s="43"/>
      <c r="G90" s="43"/>
      <c r="H90" s="43"/>
      <c r="I90" s="141"/>
      <c r="J90" s="56"/>
      <c r="L90" s="142"/>
      <c r="M90" s="142"/>
      <c r="N90" s="57"/>
    </row>
    <row r="91" spans="1:30" ht="17.25" outlineLevel="1">
      <c r="O91" s="118" t="s">
        <v>975</v>
      </c>
      <c r="P91" s="118"/>
      <c r="Q91" s="118"/>
      <c r="R91" s="118"/>
      <c r="S91" s="139" t="s">
        <v>936</v>
      </c>
      <c r="T91" s="139"/>
      <c r="U91" s="139"/>
      <c r="V91" s="139"/>
      <c r="W91" s="139" t="s">
        <v>1816</v>
      </c>
      <c r="X91" s="139"/>
      <c r="Y91" s="139"/>
      <c r="Z91" s="139"/>
      <c r="AA91" s="139" t="s">
        <v>1817</v>
      </c>
      <c r="AB91" s="139"/>
      <c r="AC91" s="139"/>
      <c r="AD91" s="139"/>
    </row>
    <row r="92" spans="1:30" outlineLevel="1">
      <c r="B92" t="s">
        <v>965</v>
      </c>
      <c r="O92">
        <f>INDEX($S$92:$AD$92,1,(d.Region-1)*4+O$73)</f>
        <v>4</v>
      </c>
      <c r="P92">
        <f>INDEX($S$92:$AD$92,1,(d.Region-1)*4+P$73)</f>
        <v>3</v>
      </c>
      <c r="Q92">
        <f>INDEX($S$92:$AD$92,1,(d.Region-1)*4+Q$73)</f>
        <v>3</v>
      </c>
      <c r="R92">
        <f>INDEX($S$92:$AD$92,1,(d.Region-1)*4+R$73)</f>
        <v>3</v>
      </c>
      <c r="S92" s="12">
        <v>4</v>
      </c>
      <c r="T92" s="12">
        <v>3</v>
      </c>
      <c r="U92" s="12">
        <v>3</v>
      </c>
      <c r="V92" s="12">
        <v>3</v>
      </c>
      <c r="W92" s="12">
        <v>4</v>
      </c>
      <c r="X92" s="12">
        <v>3</v>
      </c>
      <c r="Y92" s="12">
        <v>3</v>
      </c>
      <c r="Z92" s="12">
        <v>3</v>
      </c>
      <c r="AA92" s="12">
        <v>4</v>
      </c>
      <c r="AB92" s="12">
        <v>4</v>
      </c>
      <c r="AC92" s="12">
        <v>3</v>
      </c>
      <c r="AD92" s="12">
        <v>3</v>
      </c>
    </row>
    <row r="93" spans="1:30" outlineLevel="1">
      <c r="X93" t="s">
        <v>967</v>
      </c>
    </row>
    <row r="94" spans="1:30" outlineLevel="1">
      <c r="A94" s="167" t="s">
        <v>742</v>
      </c>
      <c r="B94" s="167"/>
      <c r="C94" s="167"/>
      <c r="D94" s="167"/>
      <c r="G94" s="167"/>
      <c r="H94" s="167"/>
      <c r="I94" s="167"/>
      <c r="J94" s="167"/>
      <c r="L94" s="167"/>
      <c r="M94" s="167"/>
      <c r="N94" s="167"/>
      <c r="O94" s="167"/>
      <c r="P94" s="167"/>
      <c r="Q94" s="167"/>
      <c r="R94" s="167"/>
      <c r="S94" s="167"/>
      <c r="T94" s="167"/>
      <c r="U94" s="167"/>
      <c r="V94" s="167"/>
      <c r="W94" s="167"/>
    </row>
    <row r="96" spans="1:30">
      <c r="A96" s="184" t="s">
        <v>404</v>
      </c>
    </row>
    <row r="97" spans="1:11" ht="81" customHeight="1" outlineLevel="1">
      <c r="C97" s="27" t="s">
        <v>76</v>
      </c>
      <c r="D97" s="27" t="s">
        <v>115</v>
      </c>
      <c r="E97" s="27" t="s">
        <v>77</v>
      </c>
      <c r="F97" s="27" t="s">
        <v>368</v>
      </c>
      <c r="G97" s="27"/>
      <c r="H97" s="27" t="s">
        <v>838</v>
      </c>
      <c r="I97" s="27" t="s">
        <v>839</v>
      </c>
      <c r="J97" s="27" t="s">
        <v>840</v>
      </c>
      <c r="K97" s="27" t="s">
        <v>1469</v>
      </c>
    </row>
    <row r="98" spans="1:11" outlineLevel="1">
      <c r="B98" t="s">
        <v>377</v>
      </c>
      <c r="C98" s="32">
        <v>70</v>
      </c>
      <c r="D98" s="32">
        <v>50</v>
      </c>
      <c r="E98" s="32">
        <v>75</v>
      </c>
      <c r="F98" s="32">
        <v>50</v>
      </c>
      <c r="H98" s="110">
        <v>1</v>
      </c>
      <c r="I98" s="110">
        <v>1</v>
      </c>
      <c r="J98" s="110">
        <v>1</v>
      </c>
      <c r="K98" s="110">
        <v>1</v>
      </c>
    </row>
    <row r="99" spans="1:11" outlineLevel="1">
      <c r="B99" t="s">
        <v>852</v>
      </c>
      <c r="H99" s="110">
        <v>0.75</v>
      </c>
      <c r="I99" s="110">
        <v>0.75</v>
      </c>
      <c r="J99" s="110">
        <v>0.75</v>
      </c>
      <c r="K99" s="110">
        <v>0.75</v>
      </c>
    </row>
    <row r="100" spans="1:11" outlineLevel="1">
      <c r="B100" t="s">
        <v>853</v>
      </c>
      <c r="H100" s="110">
        <v>1.25</v>
      </c>
      <c r="I100" s="110">
        <v>1.25</v>
      </c>
      <c r="J100" s="110">
        <v>1.25</v>
      </c>
      <c r="K100" s="110">
        <v>1.25</v>
      </c>
    </row>
    <row r="101" spans="1:11" outlineLevel="1">
      <c r="B101" t="s">
        <v>854</v>
      </c>
      <c r="H101" s="111"/>
      <c r="I101" s="110">
        <v>1.5</v>
      </c>
      <c r="J101" s="111"/>
      <c r="K101" s="110">
        <v>1.5</v>
      </c>
    </row>
    <row r="102" spans="1:11" outlineLevel="1"/>
    <row r="103" spans="1:11" collapsed="1"/>
    <row r="104" spans="1:11">
      <c r="A104" s="184" t="s">
        <v>841</v>
      </c>
      <c r="B104" s="16"/>
      <c r="C104" t="s">
        <v>919</v>
      </c>
    </row>
    <row r="105" spans="1:11">
      <c r="A105" s="184"/>
      <c r="B105" s="16"/>
      <c r="J105" t="s">
        <v>1816</v>
      </c>
    </row>
    <row r="106" spans="1:11" ht="38.25" outlineLevel="1">
      <c r="C106" s="27" t="s">
        <v>963</v>
      </c>
      <c r="D106" s="210" t="s">
        <v>1502</v>
      </c>
      <c r="E106" s="210" t="s">
        <v>1503</v>
      </c>
      <c r="F106" s="210" t="s">
        <v>1503</v>
      </c>
      <c r="G106" s="210" t="s">
        <v>1503</v>
      </c>
    </row>
    <row r="107" spans="1:11" outlineLevel="1">
      <c r="C107" s="27"/>
      <c r="D107" s="210"/>
      <c r="E107" s="541" t="s">
        <v>1724</v>
      </c>
      <c r="F107" s="541" t="s">
        <v>1725</v>
      </c>
      <c r="G107" s="541" t="s">
        <v>1726</v>
      </c>
    </row>
    <row r="108" spans="1:11" outlineLevel="1">
      <c r="A108">
        <v>1</v>
      </c>
      <c r="B108" t="s">
        <v>842</v>
      </c>
      <c r="C108" s="106">
        <v>19</v>
      </c>
      <c r="D108" s="486" t="str">
        <f>TEXT($C108,"0")&amp;":"&amp;TEXT($C108+1,"0")</f>
        <v>19:20</v>
      </c>
      <c r="E108" s="480" t="str">
        <f>TEXT($C108-18,"0")&amp;":"&amp;TEXT($C108-17,"0")</f>
        <v>1:2</v>
      </c>
      <c r="F108" s="480" t="str">
        <f t="shared" ref="F108:G110" si="105">TEXT($C108-18,"0")&amp;":"&amp;TEXT($C108-17,"0")</f>
        <v>1:2</v>
      </c>
      <c r="G108" s="480" t="str">
        <f t="shared" si="105"/>
        <v>1:2</v>
      </c>
    </row>
    <row r="109" spans="1:11" outlineLevel="1">
      <c r="A109">
        <v>2</v>
      </c>
      <c r="B109" t="s">
        <v>843</v>
      </c>
      <c r="C109" s="108">
        <v>43</v>
      </c>
      <c r="D109" s="479" t="str">
        <f>TEXT($C109,"0")&amp;":"&amp;TEXT($C109+1,"0")</f>
        <v>43:44</v>
      </c>
      <c r="E109" s="481" t="str">
        <f>TEXT($C109-18,"0")&amp;":"&amp;TEXT($C109-17,"0")</f>
        <v>25:26</v>
      </c>
      <c r="F109" s="481" t="str">
        <f t="shared" si="105"/>
        <v>25:26</v>
      </c>
      <c r="G109" s="481" t="str">
        <f t="shared" si="105"/>
        <v>25:26</v>
      </c>
    </row>
    <row r="110" spans="1:11" outlineLevel="1">
      <c r="A110">
        <v>3</v>
      </c>
      <c r="B110" t="s">
        <v>401</v>
      </c>
      <c r="C110" s="109">
        <v>67</v>
      </c>
      <c r="D110" s="487" t="str">
        <f>TEXT($C110,"0")&amp;":"&amp;TEXT($C110+1,"0")</f>
        <v>67:68</v>
      </c>
      <c r="E110" s="482" t="str">
        <f>TEXT($C110-18,"0")&amp;":"&amp;TEXT($C110-17,"0")</f>
        <v>49:50</v>
      </c>
      <c r="F110" s="482" t="str">
        <f t="shared" si="105"/>
        <v>49:50</v>
      </c>
      <c r="G110" s="482" t="str">
        <f t="shared" si="105"/>
        <v>49:50</v>
      </c>
    </row>
    <row r="111" spans="1:11" outlineLevel="1"/>
    <row r="112" spans="1:11" outlineLevel="1">
      <c r="A112" s="184" t="s">
        <v>1437</v>
      </c>
    </row>
    <row r="113" spans="1:13" ht="78.75" outlineLevel="1">
      <c r="C113" s="119" t="s">
        <v>804</v>
      </c>
      <c r="D113" s="119" t="s">
        <v>1438</v>
      </c>
      <c r="E113" s="119" t="s">
        <v>1439</v>
      </c>
      <c r="F113" s="119" t="s">
        <v>1440</v>
      </c>
      <c r="G113" s="119" t="s">
        <v>1441</v>
      </c>
      <c r="H113" s="119" t="s">
        <v>1442</v>
      </c>
      <c r="I113" s="119" t="s">
        <v>1443</v>
      </c>
      <c r="J113" s="119" t="s">
        <v>1229</v>
      </c>
      <c r="K113" s="119" t="s">
        <v>1444</v>
      </c>
      <c r="L113" s="119" t="s">
        <v>1445</v>
      </c>
      <c r="M113" s="119" t="s">
        <v>1446</v>
      </c>
    </row>
    <row r="114" spans="1:13" outlineLevel="1">
      <c r="A114">
        <v>1</v>
      </c>
      <c r="B114" t="s">
        <v>1447</v>
      </c>
      <c r="C114" s="32">
        <v>0</v>
      </c>
      <c r="D114" s="32" t="s">
        <v>34</v>
      </c>
      <c r="E114" s="466">
        <v>1</v>
      </c>
      <c r="F114" s="467">
        <v>4.4999999999999998E-2</v>
      </c>
      <c r="G114" s="467">
        <v>4.4999999999999998E-2</v>
      </c>
      <c r="H114" s="393" t="s">
        <v>34</v>
      </c>
      <c r="I114" s="393" t="s">
        <v>34</v>
      </c>
      <c r="J114" s="393" t="s">
        <v>34</v>
      </c>
      <c r="K114" s="393">
        <v>1</v>
      </c>
      <c r="L114" s="393">
        <v>1</v>
      </c>
      <c r="M114" s="393">
        <v>1</v>
      </c>
    </row>
    <row r="115" spans="1:13" outlineLevel="1">
      <c r="A115">
        <v>2</v>
      </c>
      <c r="B115" t="s">
        <v>1448</v>
      </c>
      <c r="C115" s="32">
        <v>0.25</v>
      </c>
      <c r="D115" s="32">
        <v>500000</v>
      </c>
      <c r="E115" s="466">
        <v>2</v>
      </c>
      <c r="F115" s="467">
        <v>0.03</v>
      </c>
      <c r="G115" s="467">
        <v>0.03</v>
      </c>
      <c r="H115" s="393">
        <v>0</v>
      </c>
      <c r="I115" s="393">
        <v>2</v>
      </c>
      <c r="J115" s="393" t="b">
        <v>0</v>
      </c>
      <c r="K115" s="393">
        <v>0.85</v>
      </c>
      <c r="L115" s="393">
        <v>0.85</v>
      </c>
      <c r="M115" s="393">
        <v>0</v>
      </c>
    </row>
    <row r="116" spans="1:13" outlineLevel="1">
      <c r="A116">
        <v>3</v>
      </c>
      <c r="B116" t="s">
        <v>1449</v>
      </c>
      <c r="C116" s="32">
        <v>0.75</v>
      </c>
      <c r="D116" s="468">
        <v>1500000</v>
      </c>
      <c r="E116" s="466">
        <v>1</v>
      </c>
      <c r="F116" s="467">
        <v>6.7500000000000004E-2</v>
      </c>
      <c r="G116" s="467">
        <v>6.7500000000000004E-2</v>
      </c>
      <c r="H116" s="393">
        <v>99</v>
      </c>
      <c r="I116" s="393" t="s">
        <v>34</v>
      </c>
      <c r="J116" s="393" t="b">
        <v>1</v>
      </c>
      <c r="K116" s="393">
        <v>1.1499999999999999</v>
      </c>
      <c r="L116" s="393">
        <v>1.1499999999999999</v>
      </c>
      <c r="M116" s="393">
        <v>2</v>
      </c>
    </row>
    <row r="117" spans="1:13" outlineLevel="1">
      <c r="A117">
        <v>4</v>
      </c>
      <c r="B117" t="s">
        <v>1450</v>
      </c>
      <c r="C117" s="32">
        <v>0.5</v>
      </c>
      <c r="D117" s="32">
        <v>1000000</v>
      </c>
      <c r="M117" s="393">
        <v>1</v>
      </c>
    </row>
    <row r="118" spans="1:13" outlineLevel="1"/>
    <row r="119" spans="1:13" outlineLevel="1"/>
    <row r="120" spans="1:13" outlineLevel="1">
      <c r="A120" s="184" t="s">
        <v>1451</v>
      </c>
    </row>
    <row r="121" spans="1:13" ht="66.75" outlineLevel="1">
      <c r="C121" s="119" t="s">
        <v>1212</v>
      </c>
      <c r="D121" s="119" t="s">
        <v>1211</v>
      </c>
      <c r="E121" s="119" t="s">
        <v>1452</v>
      </c>
      <c r="F121" s="119" t="s">
        <v>1453</v>
      </c>
      <c r="G121" s="119" t="s">
        <v>1454</v>
      </c>
      <c r="H121" s="119"/>
      <c r="I121" s="119"/>
    </row>
    <row r="122" spans="1:13" outlineLevel="1">
      <c r="A122">
        <v>1</v>
      </c>
      <c r="B122" s="466" t="s">
        <v>1455</v>
      </c>
      <c r="C122" s="466" t="b">
        <v>0</v>
      </c>
      <c r="D122" s="466" t="b">
        <v>0</v>
      </c>
      <c r="E122" s="466" t="s">
        <v>34</v>
      </c>
      <c r="F122" s="466" t="s">
        <v>34</v>
      </c>
      <c r="G122" s="466" t="s">
        <v>34</v>
      </c>
    </row>
    <row r="123" spans="1:13" outlineLevel="1">
      <c r="A123">
        <v>2</v>
      </c>
      <c r="B123" s="466" t="s">
        <v>1456</v>
      </c>
      <c r="C123" s="466" t="b">
        <v>1</v>
      </c>
      <c r="D123" s="466" t="b">
        <v>1</v>
      </c>
      <c r="E123" s="466">
        <v>1</v>
      </c>
      <c r="F123" s="466">
        <v>3.0000000000000001E-6</v>
      </c>
      <c r="G123" s="466" t="s">
        <v>34</v>
      </c>
    </row>
    <row r="124" spans="1:13" outlineLevel="1">
      <c r="A124">
        <v>3</v>
      </c>
      <c r="B124" s="466" t="s">
        <v>1457</v>
      </c>
      <c r="C124" s="466" t="b">
        <v>1</v>
      </c>
      <c r="D124" s="466" t="b">
        <v>1</v>
      </c>
      <c r="E124" s="466">
        <v>1</v>
      </c>
      <c r="F124" s="466">
        <v>5.0000000000000004E-6</v>
      </c>
      <c r="G124" s="466" t="s">
        <v>34</v>
      </c>
    </row>
    <row r="125" spans="1:13" outlineLevel="1">
      <c r="A125">
        <v>4</v>
      </c>
      <c r="B125" s="466" t="s">
        <v>1458</v>
      </c>
      <c r="C125" s="466" t="b">
        <v>1</v>
      </c>
      <c r="D125" s="466" t="b">
        <v>1</v>
      </c>
      <c r="E125" s="466">
        <v>2</v>
      </c>
      <c r="F125" s="466" t="s">
        <v>34</v>
      </c>
      <c r="G125" s="466">
        <v>0.3</v>
      </c>
    </row>
    <row r="126" spans="1:13" outlineLevel="1">
      <c r="A126">
        <v>5</v>
      </c>
      <c r="B126" s="466" t="s">
        <v>1459</v>
      </c>
      <c r="C126" s="466" t="b">
        <v>1</v>
      </c>
      <c r="D126" s="466" t="b">
        <v>1</v>
      </c>
      <c r="E126" s="466">
        <v>2</v>
      </c>
      <c r="F126" s="466" t="s">
        <v>34</v>
      </c>
      <c r="G126" s="466">
        <v>0.7</v>
      </c>
    </row>
    <row r="128" spans="1:13">
      <c r="A128" s="184" t="s">
        <v>920</v>
      </c>
      <c r="B128" s="16"/>
      <c r="C128" t="s">
        <v>919</v>
      </c>
    </row>
    <row r="129" spans="1:192" outlineLevel="1">
      <c r="C129" s="175" t="s">
        <v>1225</v>
      </c>
      <c r="D129" s="175" t="s">
        <v>863</v>
      </c>
      <c r="E129" s="172" t="s">
        <v>1225</v>
      </c>
      <c r="F129" s="172"/>
      <c r="G129" s="172"/>
      <c r="H129" s="172" t="s">
        <v>863</v>
      </c>
      <c r="I129" s="172"/>
      <c r="J129" s="172"/>
    </row>
    <row r="130" spans="1:192" ht="94.5" outlineLevel="1">
      <c r="C130" s="168" t="s">
        <v>847</v>
      </c>
      <c r="D130" s="167"/>
      <c r="E130" s="168" t="s">
        <v>849</v>
      </c>
      <c r="F130" s="168" t="s">
        <v>850</v>
      </c>
      <c r="G130" s="168" t="s">
        <v>851</v>
      </c>
      <c r="H130" s="168" t="s">
        <v>849</v>
      </c>
      <c r="I130" s="168" t="s">
        <v>850</v>
      </c>
      <c r="J130" s="168" t="s">
        <v>851</v>
      </c>
    </row>
    <row r="131" spans="1:192" outlineLevel="1">
      <c r="B131" s="29" t="s">
        <v>848</v>
      </c>
      <c r="C131" s="167"/>
      <c r="D131" s="167"/>
      <c r="E131" s="334">
        <v>0.5</v>
      </c>
      <c r="F131" s="334">
        <v>0.85</v>
      </c>
      <c r="G131" s="334">
        <v>1</v>
      </c>
      <c r="H131" s="334">
        <v>0.5</v>
      </c>
      <c r="I131" s="334">
        <v>0.85</v>
      </c>
      <c r="J131" s="334">
        <v>1</v>
      </c>
    </row>
    <row r="132" spans="1:192" outlineLevel="1">
      <c r="A132">
        <v>1</v>
      </c>
      <c r="B132" t="s">
        <v>844</v>
      </c>
      <c r="C132" s="335">
        <v>0.02</v>
      </c>
      <c r="D132" s="335">
        <v>0.11</v>
      </c>
      <c r="E132" s="336">
        <f t="shared" ref="E132:G134" si="106">$C132*E$131</f>
        <v>0.01</v>
      </c>
      <c r="F132" s="337">
        <f t="shared" si="106"/>
        <v>1.7000000000000001E-2</v>
      </c>
      <c r="G132" s="338">
        <f t="shared" si="106"/>
        <v>0.02</v>
      </c>
      <c r="H132" s="336">
        <f t="shared" ref="H132:J134" si="107">$D132*H$131</f>
        <v>5.5E-2</v>
      </c>
      <c r="I132" s="337">
        <f t="shared" si="107"/>
        <v>9.35E-2</v>
      </c>
      <c r="J132" s="338">
        <f t="shared" si="107"/>
        <v>0.11</v>
      </c>
    </row>
    <row r="133" spans="1:192" outlineLevel="1">
      <c r="A133">
        <v>2</v>
      </c>
      <c r="B133" t="s">
        <v>845</v>
      </c>
      <c r="C133" s="335">
        <v>-0.06</v>
      </c>
      <c r="D133" s="335">
        <v>0.01</v>
      </c>
      <c r="E133" s="339">
        <f t="shared" si="106"/>
        <v>-0.03</v>
      </c>
      <c r="F133" s="167">
        <f t="shared" si="106"/>
        <v>-5.0999999999999997E-2</v>
      </c>
      <c r="G133" s="340">
        <f t="shared" si="106"/>
        <v>-0.06</v>
      </c>
      <c r="H133" s="339">
        <f t="shared" si="107"/>
        <v>5.0000000000000001E-3</v>
      </c>
      <c r="I133" s="167">
        <f t="shared" si="107"/>
        <v>8.5000000000000006E-3</v>
      </c>
      <c r="J133" s="340">
        <f t="shared" si="107"/>
        <v>0.01</v>
      </c>
    </row>
    <row r="134" spans="1:192" outlineLevel="1">
      <c r="A134">
        <v>3</v>
      </c>
      <c r="B134" t="s">
        <v>846</v>
      </c>
      <c r="C134" s="335">
        <v>0.1</v>
      </c>
      <c r="D134" s="335">
        <v>0.2</v>
      </c>
      <c r="E134" s="341">
        <f t="shared" si="106"/>
        <v>0.05</v>
      </c>
      <c r="F134" s="342">
        <f t="shared" si="106"/>
        <v>8.5000000000000006E-2</v>
      </c>
      <c r="G134" s="343">
        <f t="shared" si="106"/>
        <v>0.1</v>
      </c>
      <c r="H134" s="341">
        <f t="shared" si="107"/>
        <v>0.1</v>
      </c>
      <c r="I134" s="342">
        <f t="shared" si="107"/>
        <v>0.17</v>
      </c>
      <c r="J134" s="343">
        <f t="shared" si="107"/>
        <v>0.2</v>
      </c>
    </row>
    <row r="135" spans="1:192" outlineLevel="1">
      <c r="C135" s="540"/>
      <c r="D135" s="540"/>
      <c r="E135" s="167"/>
      <c r="F135" s="167"/>
      <c r="G135" s="167"/>
      <c r="H135" s="167"/>
      <c r="I135" s="167"/>
      <c r="J135" s="167"/>
    </row>
    <row r="136" spans="1:192" outlineLevel="1"/>
    <row r="137" spans="1:192">
      <c r="BX137" t="s">
        <v>1165</v>
      </c>
      <c r="CE137" t="s">
        <v>1165</v>
      </c>
    </row>
    <row r="138" spans="1:192" ht="17.25">
      <c r="A138" s="219" t="s">
        <v>1171</v>
      </c>
      <c r="X138" s="16" t="str">
        <f>"Grazing Intensity (BBB &amp; Mat) for TOL:"&amp;D.TOLDesc</f>
        <v xml:space="preserve">Grazing Intensity (BBB &amp; Mat) for TOL:Spr </v>
      </c>
      <c r="AS138" s="16" t="str">
        <f>"GI (BBT) for TOL:"&amp;D.TOLDesc</f>
        <v xml:space="preserve">GI (BBT) for TOL:Spr </v>
      </c>
      <c r="BO138" s="163" t="str">
        <f>"GI - SW Victoria BBB (&amp;Mat) for TOL:"&amp;D.TOLDesc</f>
        <v xml:space="preserve">GI - SW Victoria BBB (&amp;Mat) for TOL:Spr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"GI - SW Victoria BBT for TOL:"&amp;D.TOLDesc</f>
        <v xml:space="preserve">GI - SW Victoria BBT for TOL:Spr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"GI - Great Southern BBB (&amp;Mat) for TOL:"&amp;D.TOLDesc</f>
        <v xml:space="preserve">GI - Great Southern BBB (&amp;Mat) for TOL:Spr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"GI - Great Southern BBT for TOL:"&amp;D.TOLDesc</f>
        <v xml:space="preserve">GI - Great Southern BBT for TOL:Spr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"GI - Central Wheatbelt BBB (&amp;Mat) for TOL:"&amp;D.TOLDesc</f>
        <v xml:space="preserve">GI - Central Wheatbelt BBB (&amp;Mat) for TOL:Spr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"GI - Central Wheatbelt BBT for TOL:"&amp;D.TOLDesc</f>
        <v xml:space="preserve">GI - Central Wheatbelt BBT for TOL:Spr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32.75" outlineLevel="1">
      <c r="A139" s="167"/>
      <c r="B139" s="167"/>
      <c r="C139" s="168" t="s">
        <v>859</v>
      </c>
      <c r="D139" s="168" t="s">
        <v>860</v>
      </c>
      <c r="E139" s="168" t="s">
        <v>1232</v>
      </c>
      <c r="F139" s="168" t="s">
        <v>289</v>
      </c>
      <c r="G139" s="168" t="s">
        <v>290</v>
      </c>
      <c r="H139" s="168" t="s">
        <v>989</v>
      </c>
      <c r="I139" s="168" t="s">
        <v>984</v>
      </c>
      <c r="J139" s="168" t="s">
        <v>990</v>
      </c>
      <c r="K139" s="168" t="s">
        <v>988</v>
      </c>
      <c r="L139" s="168" t="s">
        <v>858</v>
      </c>
      <c r="M139" s="168" t="s">
        <v>1057</v>
      </c>
      <c r="N139" s="168" t="s">
        <v>397</v>
      </c>
      <c r="O139" s="168" t="s">
        <v>1645</v>
      </c>
      <c r="P139" s="168" t="s">
        <v>1646</v>
      </c>
      <c r="Q139" s="167"/>
      <c r="X139" s="27" t="s">
        <v>889</v>
      </c>
      <c r="Y139" s="27" t="s">
        <v>890</v>
      </c>
      <c r="Z139" s="27" t="s">
        <v>891</v>
      </c>
      <c r="AA139" s="27" t="s">
        <v>892</v>
      </c>
      <c r="AB139" s="27" t="s">
        <v>893</v>
      </c>
      <c r="AC139" s="27" t="s">
        <v>894</v>
      </c>
      <c r="AD139" s="27" t="s">
        <v>895</v>
      </c>
      <c r="AE139" s="27" t="s">
        <v>889</v>
      </c>
      <c r="AF139" s="27" t="s">
        <v>890</v>
      </c>
      <c r="AG139" s="27" t="s">
        <v>891</v>
      </c>
      <c r="AH139" s="27" t="s">
        <v>892</v>
      </c>
      <c r="AI139" s="27" t="s">
        <v>893</v>
      </c>
      <c r="AJ139" s="27" t="s">
        <v>894</v>
      </c>
      <c r="AK139" s="27" t="s">
        <v>895</v>
      </c>
      <c r="AL139" s="27" t="s">
        <v>889</v>
      </c>
      <c r="AM139" s="27" t="s">
        <v>890</v>
      </c>
      <c r="AN139" s="27" t="s">
        <v>891</v>
      </c>
      <c r="AO139" s="27" t="s">
        <v>892</v>
      </c>
      <c r="AP139" s="27" t="s">
        <v>893</v>
      </c>
      <c r="AQ139" s="27" t="s">
        <v>894</v>
      </c>
      <c r="AR139" s="27" t="s">
        <v>895</v>
      </c>
      <c r="AS139" s="27" t="s">
        <v>889</v>
      </c>
      <c r="AT139" s="27" t="s">
        <v>890</v>
      </c>
      <c r="AU139" s="27" t="s">
        <v>891</v>
      </c>
      <c r="AV139" s="27" t="s">
        <v>892</v>
      </c>
      <c r="AW139" s="27" t="s">
        <v>893</v>
      </c>
      <c r="AX139" s="27" t="s">
        <v>894</v>
      </c>
      <c r="AY139" s="27" t="s">
        <v>895</v>
      </c>
      <c r="AZ139" s="27" t="s">
        <v>889</v>
      </c>
      <c r="BA139" s="27" t="s">
        <v>890</v>
      </c>
      <c r="BB139" s="27" t="s">
        <v>891</v>
      </c>
      <c r="BC139" s="27" t="s">
        <v>892</v>
      </c>
      <c r="BD139" s="27" t="s">
        <v>893</v>
      </c>
      <c r="BE139" s="27" t="s">
        <v>894</v>
      </c>
      <c r="BF139" s="27" t="s">
        <v>895</v>
      </c>
      <c r="BG139" s="27" t="s">
        <v>889</v>
      </c>
      <c r="BH139" s="27" t="s">
        <v>890</v>
      </c>
      <c r="BI139" s="27" t="s">
        <v>891</v>
      </c>
      <c r="BJ139" s="27" t="s">
        <v>892</v>
      </c>
      <c r="BK139" s="27" t="s">
        <v>893</v>
      </c>
      <c r="BL139" s="27" t="s">
        <v>894</v>
      </c>
      <c r="BM139" s="27" t="s">
        <v>895</v>
      </c>
      <c r="BO139" s="152" t="s">
        <v>889</v>
      </c>
      <c r="BP139" s="27" t="s">
        <v>890</v>
      </c>
      <c r="BQ139" s="27" t="s">
        <v>891</v>
      </c>
      <c r="BR139" s="27" t="s">
        <v>892</v>
      </c>
      <c r="BS139" s="27" t="s">
        <v>893</v>
      </c>
      <c r="BT139" s="27" t="s">
        <v>894</v>
      </c>
      <c r="BU139" s="160" t="s">
        <v>895</v>
      </c>
      <c r="BV139" s="27" t="s">
        <v>889</v>
      </c>
      <c r="BW139" s="27" t="s">
        <v>890</v>
      </c>
      <c r="BX139" s="27" t="s">
        <v>891</v>
      </c>
      <c r="BY139" s="27" t="s">
        <v>892</v>
      </c>
      <c r="BZ139" s="27" t="s">
        <v>893</v>
      </c>
      <c r="CA139" s="27" t="s">
        <v>894</v>
      </c>
      <c r="CB139" s="160" t="s">
        <v>895</v>
      </c>
      <c r="CC139" s="27" t="s">
        <v>889</v>
      </c>
      <c r="CD139" s="27" t="s">
        <v>890</v>
      </c>
      <c r="CE139" s="27" t="s">
        <v>891</v>
      </c>
      <c r="CF139" s="27" t="s">
        <v>892</v>
      </c>
      <c r="CG139" s="27" t="s">
        <v>893</v>
      </c>
      <c r="CH139" s="27" t="s">
        <v>894</v>
      </c>
      <c r="CI139" s="156" t="s">
        <v>895</v>
      </c>
      <c r="CJ139" s="152" t="s">
        <v>889</v>
      </c>
      <c r="CK139" s="27" t="s">
        <v>890</v>
      </c>
      <c r="CL139" s="27" t="s">
        <v>891</v>
      </c>
      <c r="CM139" s="27" t="s">
        <v>892</v>
      </c>
      <c r="CN139" s="27" t="s">
        <v>893</v>
      </c>
      <c r="CO139" s="27" t="s">
        <v>894</v>
      </c>
      <c r="CP139" s="160" t="s">
        <v>895</v>
      </c>
      <c r="CQ139" s="27" t="s">
        <v>889</v>
      </c>
      <c r="CR139" s="27" t="s">
        <v>890</v>
      </c>
      <c r="CS139" s="27" t="s">
        <v>891</v>
      </c>
      <c r="CT139" s="27" t="s">
        <v>892</v>
      </c>
      <c r="CU139" s="27" t="s">
        <v>893</v>
      </c>
      <c r="CV139" s="27" t="s">
        <v>894</v>
      </c>
      <c r="CW139" s="160" t="s">
        <v>895</v>
      </c>
      <c r="CX139" s="27" t="s">
        <v>889</v>
      </c>
      <c r="CY139" s="27" t="s">
        <v>890</v>
      </c>
      <c r="CZ139" s="27" t="s">
        <v>891</v>
      </c>
      <c r="DA139" s="27" t="s">
        <v>892</v>
      </c>
      <c r="DB139" s="27" t="s">
        <v>893</v>
      </c>
      <c r="DC139" s="27" t="s">
        <v>894</v>
      </c>
      <c r="DD139" s="156" t="s">
        <v>895</v>
      </c>
      <c r="DE139" s="152" t="s">
        <v>889</v>
      </c>
      <c r="DF139" s="27" t="s">
        <v>890</v>
      </c>
      <c r="DG139" s="27" t="s">
        <v>891</v>
      </c>
      <c r="DH139" s="27" t="s">
        <v>892</v>
      </c>
      <c r="DI139" s="27" t="s">
        <v>893</v>
      </c>
      <c r="DJ139" s="27" t="s">
        <v>894</v>
      </c>
      <c r="DK139" s="160" t="s">
        <v>895</v>
      </c>
      <c r="DL139" s="27" t="s">
        <v>889</v>
      </c>
      <c r="DM139" s="27" t="s">
        <v>890</v>
      </c>
      <c r="DN139" s="27" t="s">
        <v>891</v>
      </c>
      <c r="DO139" s="27" t="s">
        <v>892</v>
      </c>
      <c r="DP139" s="27" t="s">
        <v>893</v>
      </c>
      <c r="DQ139" s="27" t="s">
        <v>894</v>
      </c>
      <c r="DR139" s="160" t="s">
        <v>895</v>
      </c>
      <c r="DS139" s="27" t="s">
        <v>889</v>
      </c>
      <c r="DT139" s="27" t="s">
        <v>890</v>
      </c>
      <c r="DU139" s="27" t="s">
        <v>891</v>
      </c>
      <c r="DV139" s="27" t="s">
        <v>892</v>
      </c>
      <c r="DW139" s="27" t="s">
        <v>893</v>
      </c>
      <c r="DX139" s="27" t="s">
        <v>894</v>
      </c>
      <c r="DY139" s="156" t="s">
        <v>895</v>
      </c>
      <c r="DZ139" s="152" t="s">
        <v>889</v>
      </c>
      <c r="EA139" s="27" t="s">
        <v>890</v>
      </c>
      <c r="EB139" s="27" t="s">
        <v>891</v>
      </c>
      <c r="EC139" s="27" t="s">
        <v>892</v>
      </c>
      <c r="ED139" s="27" t="s">
        <v>893</v>
      </c>
      <c r="EE139" s="27" t="s">
        <v>894</v>
      </c>
      <c r="EF139" s="160" t="s">
        <v>895</v>
      </c>
      <c r="EG139" s="27" t="s">
        <v>889</v>
      </c>
      <c r="EH139" s="27" t="s">
        <v>890</v>
      </c>
      <c r="EI139" s="27" t="s">
        <v>891</v>
      </c>
      <c r="EJ139" s="27" t="s">
        <v>892</v>
      </c>
      <c r="EK139" s="27" t="s">
        <v>893</v>
      </c>
      <c r="EL139" s="27" t="s">
        <v>894</v>
      </c>
      <c r="EM139" s="160" t="s">
        <v>895</v>
      </c>
      <c r="EN139" s="27" t="s">
        <v>889</v>
      </c>
      <c r="EO139" s="27" t="s">
        <v>890</v>
      </c>
      <c r="EP139" s="27" t="s">
        <v>891</v>
      </c>
      <c r="EQ139" s="27" t="s">
        <v>892</v>
      </c>
      <c r="ER139" s="27" t="s">
        <v>893</v>
      </c>
      <c r="ES139" s="27" t="s">
        <v>894</v>
      </c>
      <c r="ET139" s="156" t="s">
        <v>895</v>
      </c>
      <c r="EU139" s="152" t="s">
        <v>889</v>
      </c>
      <c r="EV139" s="27" t="s">
        <v>890</v>
      </c>
      <c r="EW139" s="27" t="s">
        <v>891</v>
      </c>
      <c r="EX139" s="27" t="s">
        <v>892</v>
      </c>
      <c r="EY139" s="27" t="s">
        <v>893</v>
      </c>
      <c r="EZ139" s="27" t="s">
        <v>894</v>
      </c>
      <c r="FA139" s="160" t="s">
        <v>895</v>
      </c>
      <c r="FB139" s="27" t="s">
        <v>889</v>
      </c>
      <c r="FC139" s="27" t="s">
        <v>890</v>
      </c>
      <c r="FD139" s="27" t="s">
        <v>891</v>
      </c>
      <c r="FE139" s="27" t="s">
        <v>892</v>
      </c>
      <c r="FF139" s="27" t="s">
        <v>893</v>
      </c>
      <c r="FG139" s="27" t="s">
        <v>894</v>
      </c>
      <c r="FH139" s="160" t="s">
        <v>895</v>
      </c>
      <c r="FI139" s="27" t="s">
        <v>889</v>
      </c>
      <c r="FJ139" s="27" t="s">
        <v>890</v>
      </c>
      <c r="FK139" s="27" t="s">
        <v>891</v>
      </c>
      <c r="FL139" s="27" t="s">
        <v>892</v>
      </c>
      <c r="FM139" s="27" t="s">
        <v>893</v>
      </c>
      <c r="FN139" s="27" t="s">
        <v>894</v>
      </c>
      <c r="FO139" s="156" t="s">
        <v>895</v>
      </c>
      <c r="FP139" s="152" t="s">
        <v>889</v>
      </c>
      <c r="FQ139" s="27" t="s">
        <v>890</v>
      </c>
      <c r="FR139" s="27" t="s">
        <v>891</v>
      </c>
      <c r="FS139" s="27" t="s">
        <v>892</v>
      </c>
      <c r="FT139" s="27" t="s">
        <v>893</v>
      </c>
      <c r="FU139" s="27" t="s">
        <v>894</v>
      </c>
      <c r="FV139" s="160" t="s">
        <v>895</v>
      </c>
      <c r="FW139" s="27" t="s">
        <v>889</v>
      </c>
      <c r="FX139" s="27" t="s">
        <v>890</v>
      </c>
      <c r="FY139" s="27" t="s">
        <v>891</v>
      </c>
      <c r="FZ139" s="27" t="s">
        <v>892</v>
      </c>
      <c r="GA139" s="27" t="s">
        <v>893</v>
      </c>
      <c r="GB139" s="27" t="s">
        <v>894</v>
      </c>
      <c r="GC139" s="160" t="s">
        <v>895</v>
      </c>
      <c r="GD139" s="27" t="s">
        <v>889</v>
      </c>
      <c r="GE139" s="27" t="s">
        <v>890</v>
      </c>
      <c r="GF139" s="27" t="s">
        <v>891</v>
      </c>
      <c r="GG139" s="27" t="s">
        <v>892</v>
      </c>
      <c r="GH139" s="27" t="s">
        <v>893</v>
      </c>
      <c r="GI139" s="27" t="s">
        <v>894</v>
      </c>
      <c r="GJ139" s="156" t="s">
        <v>895</v>
      </c>
    </row>
    <row r="140" spans="1:192" ht="36" outlineLevel="1">
      <c r="A140" s="167"/>
      <c r="B140" s="167"/>
      <c r="C140" s="169" t="s">
        <v>862</v>
      </c>
      <c r="D140" s="170" t="s">
        <v>861</v>
      </c>
      <c r="E140" s="170"/>
      <c r="F140" s="171"/>
      <c r="G140" s="171"/>
      <c r="H140" s="171"/>
      <c r="I140" s="171"/>
      <c r="J140" s="171"/>
      <c r="K140" s="171"/>
      <c r="L140" s="171"/>
      <c r="M140" s="171"/>
      <c r="N140" s="171"/>
      <c r="O140" s="172"/>
      <c r="P140" s="172"/>
      <c r="Q140" s="167"/>
      <c r="X140" s="121" t="s">
        <v>1166</v>
      </c>
      <c r="Y140" s="122"/>
      <c r="Z140" s="122"/>
      <c r="AA140" s="122"/>
      <c r="AB140" s="122"/>
      <c r="AC140" s="122"/>
      <c r="AD140" s="122"/>
      <c r="AE140" s="121" t="s">
        <v>1167</v>
      </c>
      <c r="AF140" s="122"/>
      <c r="AG140" s="122"/>
      <c r="AH140" s="122"/>
      <c r="AI140" s="122"/>
      <c r="AJ140" s="122"/>
      <c r="AK140" s="122"/>
      <c r="AL140" s="121" t="s">
        <v>1168</v>
      </c>
      <c r="AM140" s="122"/>
      <c r="AN140" s="122"/>
      <c r="AO140" s="122"/>
      <c r="AP140" s="122"/>
      <c r="AQ140" s="122"/>
      <c r="AR140" s="122"/>
      <c r="AS140" s="121" t="s">
        <v>1166</v>
      </c>
      <c r="AT140" s="122"/>
      <c r="AU140" s="122"/>
      <c r="AV140" s="122"/>
      <c r="AW140" s="122"/>
      <c r="AX140" s="122"/>
      <c r="AY140" s="122"/>
      <c r="AZ140" s="121" t="s">
        <v>1167</v>
      </c>
      <c r="BA140" s="122"/>
      <c r="BB140" s="122"/>
      <c r="BC140" s="122"/>
      <c r="BD140" s="122"/>
      <c r="BE140" s="122"/>
      <c r="BF140" s="122"/>
      <c r="BG140" s="121" t="s">
        <v>1168</v>
      </c>
      <c r="BH140" s="122"/>
      <c r="BI140" s="122"/>
      <c r="BJ140" s="122"/>
      <c r="BK140" s="122"/>
      <c r="BL140" s="122"/>
      <c r="BM140" s="122"/>
      <c r="BO140" s="153" t="s">
        <v>1166</v>
      </c>
      <c r="BP140" s="122"/>
      <c r="BQ140" s="122"/>
      <c r="BR140" s="122"/>
      <c r="BS140" s="122"/>
      <c r="BT140" s="122"/>
      <c r="BU140" s="161"/>
      <c r="BV140" s="121" t="s">
        <v>1167</v>
      </c>
      <c r="BW140" s="122"/>
      <c r="BX140" s="122"/>
      <c r="BY140" s="122"/>
      <c r="BZ140" s="122"/>
      <c r="CA140" s="122"/>
      <c r="CB140" s="161"/>
      <c r="CC140" s="121" t="s">
        <v>1168</v>
      </c>
      <c r="CD140" s="122"/>
      <c r="CE140" s="122"/>
      <c r="CF140" s="122"/>
      <c r="CG140" s="122"/>
      <c r="CH140" s="122"/>
      <c r="CI140" s="157"/>
      <c r="CJ140" s="153" t="s">
        <v>1166</v>
      </c>
      <c r="CK140" s="122"/>
      <c r="CL140" s="122"/>
      <c r="CM140" s="122"/>
      <c r="CN140" s="122"/>
      <c r="CO140" s="122"/>
      <c r="CP140" s="161"/>
      <c r="CQ140" s="121" t="s">
        <v>1167</v>
      </c>
      <c r="CR140" s="122"/>
      <c r="CS140" s="122"/>
      <c r="CT140" s="122"/>
      <c r="CU140" s="122"/>
      <c r="CV140" s="122"/>
      <c r="CW140" s="161"/>
      <c r="CX140" s="121" t="s">
        <v>1168</v>
      </c>
      <c r="CY140" s="122"/>
      <c r="CZ140" s="122"/>
      <c r="DA140" s="122"/>
      <c r="DB140" s="122"/>
      <c r="DC140" s="122"/>
      <c r="DD140" s="157"/>
      <c r="DE140" s="153" t="s">
        <v>1166</v>
      </c>
      <c r="DF140" s="122"/>
      <c r="DG140" s="122"/>
      <c r="DH140" s="122"/>
      <c r="DI140" s="122"/>
      <c r="DJ140" s="122"/>
      <c r="DK140" s="161"/>
      <c r="DL140" s="121" t="s">
        <v>1167</v>
      </c>
      <c r="DM140" s="122"/>
      <c r="DN140" s="122"/>
      <c r="DO140" s="122"/>
      <c r="DP140" s="122"/>
      <c r="DQ140" s="122"/>
      <c r="DR140" s="161"/>
      <c r="DS140" s="121" t="s">
        <v>1168</v>
      </c>
      <c r="DT140" s="122"/>
      <c r="DU140" s="122"/>
      <c r="DV140" s="122"/>
      <c r="DW140" s="122"/>
      <c r="DX140" s="122"/>
      <c r="DY140" s="157"/>
      <c r="DZ140" s="153" t="s">
        <v>1166</v>
      </c>
      <c r="EA140" s="122"/>
      <c r="EB140" s="122"/>
      <c r="EC140" s="122"/>
      <c r="ED140" s="122"/>
      <c r="EE140" s="122"/>
      <c r="EF140" s="161"/>
      <c r="EG140" s="121" t="s">
        <v>1167</v>
      </c>
      <c r="EH140" s="122"/>
      <c r="EI140" s="122"/>
      <c r="EJ140" s="122"/>
      <c r="EK140" s="122"/>
      <c r="EL140" s="122"/>
      <c r="EM140" s="161"/>
      <c r="EN140" s="121" t="s">
        <v>1168</v>
      </c>
      <c r="EO140" s="122"/>
      <c r="EP140" s="122"/>
      <c r="EQ140" s="122"/>
      <c r="ER140" s="122"/>
      <c r="ES140" s="122"/>
      <c r="ET140" s="157"/>
      <c r="EU140" s="153" t="s">
        <v>1166</v>
      </c>
      <c r="EV140" s="122"/>
      <c r="EW140" s="122"/>
      <c r="EX140" s="122"/>
      <c r="EY140" s="122"/>
      <c r="EZ140" s="122"/>
      <c r="FA140" s="161"/>
      <c r="FB140" s="121" t="s">
        <v>1167</v>
      </c>
      <c r="FC140" s="122"/>
      <c r="FD140" s="122"/>
      <c r="FE140" s="122"/>
      <c r="FF140" s="122"/>
      <c r="FG140" s="122"/>
      <c r="FH140" s="161"/>
      <c r="FI140" s="121" t="s">
        <v>1168</v>
      </c>
      <c r="FJ140" s="122"/>
      <c r="FK140" s="122"/>
      <c r="FL140" s="122"/>
      <c r="FM140" s="122"/>
      <c r="FN140" s="122"/>
      <c r="FO140" s="157"/>
      <c r="FP140" s="153" t="s">
        <v>1166</v>
      </c>
      <c r="FQ140" s="122"/>
      <c r="FR140" s="122"/>
      <c r="FS140" s="122"/>
      <c r="FT140" s="122"/>
      <c r="FU140" s="122"/>
      <c r="FV140" s="161"/>
      <c r="FW140" s="121" t="s">
        <v>1167</v>
      </c>
      <c r="FX140" s="122"/>
      <c r="FY140" s="122"/>
      <c r="FZ140" s="122"/>
      <c r="GA140" s="122"/>
      <c r="GB140" s="122"/>
      <c r="GC140" s="161"/>
      <c r="GD140" s="121" t="s">
        <v>1168</v>
      </c>
      <c r="GE140" s="122"/>
      <c r="GF140" s="122"/>
      <c r="GG140" s="122"/>
      <c r="GH140" s="122"/>
      <c r="GI140" s="122"/>
      <c r="GJ140" s="157"/>
    </row>
    <row r="141" spans="1:192" ht="165" outlineLevel="1">
      <c r="A141" s="167">
        <v>1</v>
      </c>
      <c r="B141" s="167"/>
      <c r="C141" s="333">
        <v>0</v>
      </c>
      <c r="D141" s="173" t="b">
        <v>0</v>
      </c>
      <c r="E141" s="173">
        <v>50</v>
      </c>
      <c r="F141" s="330" t="s">
        <v>1233</v>
      </c>
      <c r="G141" s="331">
        <f>IF(F142="","-",F142-1)</f>
        <v>329</v>
      </c>
      <c r="H141" s="331" t="s">
        <v>34</v>
      </c>
      <c r="I141" s="331">
        <v>0</v>
      </c>
      <c r="J141" s="331">
        <v>0</v>
      </c>
      <c r="K141" s="331">
        <v>0</v>
      </c>
      <c r="L141" s="173">
        <v>0</v>
      </c>
      <c r="M141" s="173">
        <f>15*30</f>
        <v>450</v>
      </c>
      <c r="N141" s="176">
        <v>1</v>
      </c>
      <c r="O141" s="167" t="s">
        <v>864</v>
      </c>
      <c r="P141" s="167" t="s">
        <v>867</v>
      </c>
      <c r="Q141" s="167"/>
      <c r="X141" s="178">
        <v>1</v>
      </c>
      <c r="Y141" s="178">
        <f>X141+3</f>
        <v>4</v>
      </c>
      <c r="Z141" s="178">
        <f t="shared" ref="Z141:AD141" si="108">Y141+3</f>
        <v>7</v>
      </c>
      <c r="AA141" s="178">
        <f t="shared" si="108"/>
        <v>10</v>
      </c>
      <c r="AB141" s="178">
        <f t="shared" si="108"/>
        <v>13</v>
      </c>
      <c r="AC141" s="178">
        <f t="shared" si="108"/>
        <v>16</v>
      </c>
      <c r="AD141" s="178">
        <f t="shared" si="108"/>
        <v>19</v>
      </c>
      <c r="AE141" s="179" t="s">
        <v>882</v>
      </c>
      <c r="AF141" s="179" t="s">
        <v>883</v>
      </c>
      <c r="AG141" s="179" t="s">
        <v>884</v>
      </c>
      <c r="AH141" s="179" t="s">
        <v>885</v>
      </c>
      <c r="AI141" s="179" t="s">
        <v>886</v>
      </c>
      <c r="AJ141" s="179" t="s">
        <v>887</v>
      </c>
      <c r="AK141" s="179" t="s">
        <v>888</v>
      </c>
      <c r="AL141" s="179" t="s">
        <v>882</v>
      </c>
      <c r="AM141" s="179" t="s">
        <v>883</v>
      </c>
      <c r="AN141" s="179" t="s">
        <v>884</v>
      </c>
      <c r="AO141" s="179" t="s">
        <v>885</v>
      </c>
      <c r="AP141" s="179" t="s">
        <v>886</v>
      </c>
      <c r="AQ141" s="179" t="s">
        <v>887</v>
      </c>
      <c r="AR141" s="179" t="s">
        <v>888</v>
      </c>
      <c r="AS141" s="178">
        <v>1</v>
      </c>
      <c r="AT141" s="178">
        <f>AS141+3</f>
        <v>4</v>
      </c>
      <c r="AU141" s="178">
        <f t="shared" ref="AU141:AY141" si="109">AT141+3</f>
        <v>7</v>
      </c>
      <c r="AV141" s="178">
        <f t="shared" si="109"/>
        <v>10</v>
      </c>
      <c r="AW141" s="178">
        <f t="shared" si="109"/>
        <v>13</v>
      </c>
      <c r="AX141" s="178">
        <f t="shared" si="109"/>
        <v>16</v>
      </c>
      <c r="AY141" s="178">
        <f t="shared" si="109"/>
        <v>19</v>
      </c>
      <c r="AZ141" s="179" t="s">
        <v>882</v>
      </c>
      <c r="BA141" s="179" t="s">
        <v>883</v>
      </c>
      <c r="BB141" s="179" t="s">
        <v>884</v>
      </c>
      <c r="BC141" s="179" t="s">
        <v>885</v>
      </c>
      <c r="BD141" s="179" t="s">
        <v>886</v>
      </c>
      <c r="BE141" s="179" t="s">
        <v>887</v>
      </c>
      <c r="BF141" s="179" t="s">
        <v>888</v>
      </c>
      <c r="BG141" s="179" t="s">
        <v>882</v>
      </c>
      <c r="BH141" s="179" t="s">
        <v>883</v>
      </c>
      <c r="BI141" s="179" t="s">
        <v>884</v>
      </c>
      <c r="BJ141" s="179" t="s">
        <v>885</v>
      </c>
      <c r="BK141" s="179" t="s">
        <v>886</v>
      </c>
      <c r="BL141" s="179" t="s">
        <v>887</v>
      </c>
      <c r="BM141" s="179" t="s">
        <v>888</v>
      </c>
      <c r="BO141" s="154">
        <v>1</v>
      </c>
      <c r="BP141" s="155">
        <v>4</v>
      </c>
      <c r="BQ141" s="155">
        <v>7</v>
      </c>
      <c r="BR141" s="155">
        <v>10</v>
      </c>
      <c r="BS141" s="155">
        <v>13</v>
      </c>
      <c r="BT141" s="155">
        <v>16</v>
      </c>
      <c r="BU141" s="162">
        <v>19</v>
      </c>
      <c r="BV141" s="155" t="s">
        <v>882</v>
      </c>
      <c r="BW141" s="155" t="s">
        <v>883</v>
      </c>
      <c r="BX141" s="155" t="s">
        <v>884</v>
      </c>
      <c r="BY141" s="155" t="s">
        <v>885</v>
      </c>
      <c r="BZ141" s="155" t="s">
        <v>886</v>
      </c>
      <c r="CA141" s="155" t="s">
        <v>887</v>
      </c>
      <c r="CB141" s="162" t="s">
        <v>888</v>
      </c>
      <c r="CC141" s="155" t="s">
        <v>882</v>
      </c>
      <c r="CD141" s="155" t="s">
        <v>883</v>
      </c>
      <c r="CE141" s="155" t="s">
        <v>884</v>
      </c>
      <c r="CF141" s="155" t="s">
        <v>885</v>
      </c>
      <c r="CG141" s="155" t="s">
        <v>886</v>
      </c>
      <c r="CH141" s="155" t="s">
        <v>887</v>
      </c>
      <c r="CI141" s="158" t="s">
        <v>888</v>
      </c>
      <c r="CJ141" s="154">
        <v>1</v>
      </c>
      <c r="CK141" s="155">
        <v>4</v>
      </c>
      <c r="CL141" s="155">
        <v>7</v>
      </c>
      <c r="CM141" s="155">
        <v>10</v>
      </c>
      <c r="CN141" s="155">
        <v>13</v>
      </c>
      <c r="CO141" s="155">
        <v>16</v>
      </c>
      <c r="CP141" s="162">
        <v>19</v>
      </c>
      <c r="CQ141" s="155" t="s">
        <v>882</v>
      </c>
      <c r="CR141" s="155" t="s">
        <v>883</v>
      </c>
      <c r="CS141" s="155" t="s">
        <v>884</v>
      </c>
      <c r="CT141" s="155" t="s">
        <v>885</v>
      </c>
      <c r="CU141" s="155" t="s">
        <v>886</v>
      </c>
      <c r="CV141" s="155" t="s">
        <v>887</v>
      </c>
      <c r="CW141" s="162" t="s">
        <v>888</v>
      </c>
      <c r="CX141" s="155" t="s">
        <v>882</v>
      </c>
      <c r="CY141" s="155" t="s">
        <v>883</v>
      </c>
      <c r="CZ141" s="155" t="s">
        <v>884</v>
      </c>
      <c r="DA141" s="155" t="s">
        <v>885</v>
      </c>
      <c r="DB141" s="155" t="s">
        <v>886</v>
      </c>
      <c r="DC141" s="155" t="s">
        <v>887</v>
      </c>
      <c r="DD141" s="158" t="s">
        <v>888</v>
      </c>
      <c r="DE141" s="154">
        <v>1</v>
      </c>
      <c r="DF141" s="155">
        <v>4</v>
      </c>
      <c r="DG141" s="155">
        <v>7</v>
      </c>
      <c r="DH141" s="155">
        <v>10</v>
      </c>
      <c r="DI141" s="155">
        <v>13</v>
      </c>
      <c r="DJ141" s="155">
        <v>16</v>
      </c>
      <c r="DK141" s="162">
        <v>19</v>
      </c>
      <c r="DL141" s="155" t="s">
        <v>882</v>
      </c>
      <c r="DM141" s="155" t="s">
        <v>883</v>
      </c>
      <c r="DN141" s="155" t="s">
        <v>884</v>
      </c>
      <c r="DO141" s="155" t="s">
        <v>885</v>
      </c>
      <c r="DP141" s="155" t="s">
        <v>886</v>
      </c>
      <c r="DQ141" s="155" t="s">
        <v>887</v>
      </c>
      <c r="DR141" s="162" t="s">
        <v>888</v>
      </c>
      <c r="DS141" s="155" t="s">
        <v>882</v>
      </c>
      <c r="DT141" s="155" t="s">
        <v>883</v>
      </c>
      <c r="DU141" s="155" t="s">
        <v>884</v>
      </c>
      <c r="DV141" s="155" t="s">
        <v>885</v>
      </c>
      <c r="DW141" s="155" t="s">
        <v>886</v>
      </c>
      <c r="DX141" s="155" t="s">
        <v>887</v>
      </c>
      <c r="DY141" s="158" t="s">
        <v>888</v>
      </c>
      <c r="DZ141" s="154">
        <v>1</v>
      </c>
      <c r="EA141" s="155">
        <v>4</v>
      </c>
      <c r="EB141" s="155">
        <v>7</v>
      </c>
      <c r="EC141" s="155">
        <v>10</v>
      </c>
      <c r="ED141" s="155">
        <v>13</v>
      </c>
      <c r="EE141" s="155">
        <v>16</v>
      </c>
      <c r="EF141" s="162">
        <v>19</v>
      </c>
      <c r="EG141" s="155" t="s">
        <v>882</v>
      </c>
      <c r="EH141" s="155" t="s">
        <v>883</v>
      </c>
      <c r="EI141" s="155" t="s">
        <v>884</v>
      </c>
      <c r="EJ141" s="155" t="s">
        <v>885</v>
      </c>
      <c r="EK141" s="155" t="s">
        <v>886</v>
      </c>
      <c r="EL141" s="155" t="s">
        <v>887</v>
      </c>
      <c r="EM141" s="162" t="s">
        <v>888</v>
      </c>
      <c r="EN141" s="155" t="s">
        <v>882</v>
      </c>
      <c r="EO141" s="155" t="s">
        <v>883</v>
      </c>
      <c r="EP141" s="155" t="s">
        <v>884</v>
      </c>
      <c r="EQ141" s="155" t="s">
        <v>885</v>
      </c>
      <c r="ER141" s="155" t="s">
        <v>886</v>
      </c>
      <c r="ES141" s="155" t="s">
        <v>887</v>
      </c>
      <c r="ET141" s="158" t="s">
        <v>888</v>
      </c>
      <c r="EU141" s="154">
        <v>1</v>
      </c>
      <c r="EV141" s="155">
        <v>4</v>
      </c>
      <c r="EW141" s="155">
        <v>7</v>
      </c>
      <c r="EX141" s="155">
        <v>10</v>
      </c>
      <c r="EY141" s="155">
        <v>13</v>
      </c>
      <c r="EZ141" s="155">
        <v>16</v>
      </c>
      <c r="FA141" s="162">
        <v>19</v>
      </c>
      <c r="FB141" s="155" t="s">
        <v>882</v>
      </c>
      <c r="FC141" s="155" t="s">
        <v>883</v>
      </c>
      <c r="FD141" s="155" t="s">
        <v>884</v>
      </c>
      <c r="FE141" s="155" t="s">
        <v>885</v>
      </c>
      <c r="FF141" s="155" t="s">
        <v>886</v>
      </c>
      <c r="FG141" s="155" t="s">
        <v>887</v>
      </c>
      <c r="FH141" s="162" t="s">
        <v>888</v>
      </c>
      <c r="FI141" s="155" t="s">
        <v>882</v>
      </c>
      <c r="FJ141" s="155" t="s">
        <v>883</v>
      </c>
      <c r="FK141" s="155" t="s">
        <v>884</v>
      </c>
      <c r="FL141" s="155" t="s">
        <v>885</v>
      </c>
      <c r="FM141" s="155" t="s">
        <v>886</v>
      </c>
      <c r="FN141" s="155" t="s">
        <v>887</v>
      </c>
      <c r="FO141" s="158" t="s">
        <v>888</v>
      </c>
      <c r="FP141" s="154">
        <v>1</v>
      </c>
      <c r="FQ141" s="155">
        <v>4</v>
      </c>
      <c r="FR141" s="155">
        <v>7</v>
      </c>
      <c r="FS141" s="155">
        <v>10</v>
      </c>
      <c r="FT141" s="155">
        <v>13</v>
      </c>
      <c r="FU141" s="155">
        <v>16</v>
      </c>
      <c r="FV141" s="162">
        <v>19</v>
      </c>
      <c r="FW141" s="155" t="s">
        <v>882</v>
      </c>
      <c r="FX141" s="155" t="s">
        <v>883</v>
      </c>
      <c r="FY141" s="155" t="s">
        <v>884</v>
      </c>
      <c r="FZ141" s="155" t="s">
        <v>885</v>
      </c>
      <c r="GA141" s="155" t="s">
        <v>886</v>
      </c>
      <c r="GB141" s="155" t="s">
        <v>887</v>
      </c>
      <c r="GC141" s="162" t="s">
        <v>888</v>
      </c>
      <c r="GD141" s="155" t="s">
        <v>882</v>
      </c>
      <c r="GE141" s="155" t="s">
        <v>883</v>
      </c>
      <c r="GF141" s="155" t="s">
        <v>884</v>
      </c>
      <c r="GG141" s="155" t="s">
        <v>885</v>
      </c>
      <c r="GH141" s="155" t="s">
        <v>886</v>
      </c>
      <c r="GI141" s="155" t="s">
        <v>887</v>
      </c>
      <c r="GJ141" s="158" t="s">
        <v>888</v>
      </c>
    </row>
    <row r="142" spans="1:192" outlineLevel="1">
      <c r="A142" s="167">
        <v>2</v>
      </c>
      <c r="B142" s="167"/>
      <c r="C142" s="173">
        <v>1</v>
      </c>
      <c r="D142" s="173" t="b">
        <v>0</v>
      </c>
      <c r="E142" s="173">
        <v>55</v>
      </c>
      <c r="F142" s="174">
        <v>330</v>
      </c>
      <c r="G142" s="175">
        <f t="shared" ref="G142:G143" si="110">IF(F143="","-",F143-1)</f>
        <v>729</v>
      </c>
      <c r="H142" s="175" t="s">
        <v>34</v>
      </c>
      <c r="I142" s="175" t="s">
        <v>34</v>
      </c>
      <c r="J142" s="175">
        <v>0</v>
      </c>
      <c r="K142" s="175">
        <v>0</v>
      </c>
      <c r="L142" s="173">
        <v>500</v>
      </c>
      <c r="M142" s="173">
        <f>L142+365</f>
        <v>865</v>
      </c>
      <c r="N142" s="176">
        <v>0</v>
      </c>
      <c r="O142" s="167" t="s">
        <v>865</v>
      </c>
      <c r="P142" s="167" t="s">
        <v>866</v>
      </c>
      <c r="Q142" s="167"/>
      <c r="W142" s="29" t="s">
        <v>896</v>
      </c>
      <c r="X142" s="180" t="s">
        <v>8</v>
      </c>
      <c r="Y142" s="181" t="str">
        <f>X142</f>
        <v>2:3</v>
      </c>
      <c r="Z142" s="181" t="str">
        <f t="shared" ref="Z142:AD142" si="111">Y142</f>
        <v>2:3</v>
      </c>
      <c r="AA142" s="181" t="str">
        <f t="shared" si="111"/>
        <v>2:3</v>
      </c>
      <c r="AB142" s="181" t="str">
        <f t="shared" si="111"/>
        <v>2:3</v>
      </c>
      <c r="AC142" s="181" t="str">
        <f t="shared" si="111"/>
        <v>2:3</v>
      </c>
      <c r="AD142" s="181" t="str">
        <f t="shared" si="111"/>
        <v>2:3</v>
      </c>
      <c r="AE142" s="167"/>
      <c r="AF142" s="167"/>
      <c r="AG142" s="167"/>
      <c r="AH142" s="167"/>
      <c r="AI142" s="167"/>
      <c r="AJ142" s="167"/>
      <c r="AK142" s="167"/>
      <c r="AS142" s="181" t="str">
        <f t="shared" ref="AS142:AY143" si="112">X142</f>
        <v>2:3</v>
      </c>
      <c r="AT142" s="181" t="str">
        <f t="shared" si="112"/>
        <v>2:3</v>
      </c>
      <c r="AU142" s="181" t="str">
        <f t="shared" si="112"/>
        <v>2:3</v>
      </c>
      <c r="AV142" s="181" t="str">
        <f t="shared" si="112"/>
        <v>2:3</v>
      </c>
      <c r="AW142" s="181" t="str">
        <f t="shared" si="112"/>
        <v>2:3</v>
      </c>
      <c r="AX142" s="181" t="str">
        <f t="shared" si="112"/>
        <v>2:3</v>
      </c>
      <c r="AY142" s="181" t="str">
        <f t="shared" si="112"/>
        <v>2:3</v>
      </c>
      <c r="AZ142" s="167"/>
      <c r="BA142" s="167"/>
      <c r="BB142" s="167"/>
      <c r="BC142" s="167"/>
      <c r="BD142" s="167"/>
      <c r="BE142" s="167"/>
      <c r="BF142" s="167"/>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outlineLevel="1">
      <c r="A143" s="167">
        <v>3</v>
      </c>
      <c r="B143" s="167"/>
      <c r="C143" s="173">
        <v>1</v>
      </c>
      <c r="D143" s="173" t="b">
        <v>1</v>
      </c>
      <c r="E143" s="173">
        <v>55</v>
      </c>
      <c r="F143" s="174">
        <v>730</v>
      </c>
      <c r="G143" s="175" t="str">
        <f t="shared" si="110"/>
        <v>-</v>
      </c>
      <c r="H143" s="175" t="s">
        <v>34</v>
      </c>
      <c r="I143" s="175" t="s">
        <v>34</v>
      </c>
      <c r="J143" s="175" t="s">
        <v>34</v>
      </c>
      <c r="K143" s="175" t="s">
        <v>34</v>
      </c>
      <c r="L143" s="167"/>
      <c r="M143" s="167"/>
      <c r="N143" s="167"/>
      <c r="O143" s="167"/>
      <c r="P143" s="167"/>
      <c r="Q143" s="167"/>
      <c r="W143" s="29" t="s">
        <v>878</v>
      </c>
      <c r="X143" s="180" t="str">
        <f>X141&amp;":"&amp;X141+1</f>
        <v>1:2</v>
      </c>
      <c r="Y143" s="182" t="str">
        <f t="shared" ref="Y143:AD143" si="113">Y141&amp;":"&amp;Y141+1</f>
        <v>4:5</v>
      </c>
      <c r="Z143" s="182" t="str">
        <f t="shared" si="113"/>
        <v>7:8</v>
      </c>
      <c r="AA143" s="182" t="str">
        <f t="shared" si="113"/>
        <v>10:11</v>
      </c>
      <c r="AB143" s="182" t="str">
        <f t="shared" si="113"/>
        <v>13:14</v>
      </c>
      <c r="AC143" s="182" t="str">
        <f t="shared" si="113"/>
        <v>16:17</v>
      </c>
      <c r="AD143" s="182" t="str">
        <f t="shared" si="113"/>
        <v>19:20</v>
      </c>
      <c r="AE143" s="167"/>
      <c r="AF143" s="167"/>
      <c r="AG143" s="167"/>
      <c r="AH143" s="167"/>
      <c r="AI143" s="167"/>
      <c r="AJ143" s="167"/>
      <c r="AK143" s="167"/>
      <c r="AS143" s="181" t="str">
        <f t="shared" si="112"/>
        <v>1:2</v>
      </c>
      <c r="AT143" s="181" t="str">
        <f t="shared" si="112"/>
        <v>4:5</v>
      </c>
      <c r="AU143" s="181" t="str">
        <f t="shared" si="112"/>
        <v>7:8</v>
      </c>
      <c r="AV143" s="181" t="str">
        <f t="shared" si="112"/>
        <v>10:11</v>
      </c>
      <c r="AW143" s="181" t="str">
        <f t="shared" si="112"/>
        <v>13:14</v>
      </c>
      <c r="AX143" s="181" t="str">
        <f t="shared" si="112"/>
        <v>16:17</v>
      </c>
      <c r="AY143" s="181" t="str">
        <f t="shared" si="112"/>
        <v>19:20</v>
      </c>
      <c r="AZ143" s="167"/>
      <c r="BA143" s="167"/>
      <c r="BB143" s="167"/>
      <c r="BC143" s="167"/>
      <c r="BD143" s="167"/>
      <c r="BE143" s="167"/>
      <c r="BF143" s="167"/>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outlineLevel="1">
      <c r="A144" s="167">
        <v>4</v>
      </c>
      <c r="B144" s="167"/>
      <c r="C144" s="173">
        <v>5</v>
      </c>
      <c r="D144" s="173" t="b">
        <v>0</v>
      </c>
      <c r="E144" s="173">
        <v>65</v>
      </c>
      <c r="F144" s="174"/>
      <c r="G144" s="175" t="e">
        <f>IF(#REF!="","-",#REF!-1)</f>
        <v>#REF!</v>
      </c>
      <c r="H144" s="175" t="s">
        <v>34</v>
      </c>
      <c r="I144" s="175" t="s">
        <v>34</v>
      </c>
      <c r="J144" s="175" t="s">
        <v>34</v>
      </c>
      <c r="K144" s="175" t="s">
        <v>34</v>
      </c>
      <c r="L144" s="167"/>
      <c r="M144" s="167"/>
      <c r="N144" s="167"/>
      <c r="O144" s="167"/>
      <c r="P144" s="167"/>
      <c r="Q144" s="167"/>
      <c r="W144" s="29" t="s">
        <v>897</v>
      </c>
      <c r="X144" s="183" t="s">
        <v>6</v>
      </c>
      <c r="Y144" s="181" t="str">
        <f t="shared" ref="Y144:AD144" si="114">X144</f>
        <v>0:1</v>
      </c>
      <c r="Z144" s="181" t="str">
        <f t="shared" si="114"/>
        <v>0:1</v>
      </c>
      <c r="AA144" s="181" t="str">
        <f t="shared" si="114"/>
        <v>0:1</v>
      </c>
      <c r="AB144" s="181" t="str">
        <f t="shared" si="114"/>
        <v>0:1</v>
      </c>
      <c r="AC144" s="181" t="str">
        <f t="shared" si="114"/>
        <v>0:1</v>
      </c>
      <c r="AD144" s="181" t="str">
        <f t="shared" si="114"/>
        <v>0:1</v>
      </c>
      <c r="AE144" s="167"/>
      <c r="AF144" s="167"/>
      <c r="AG144" s="167"/>
      <c r="AH144" s="167"/>
      <c r="AI144" s="167"/>
      <c r="AJ144" s="167"/>
      <c r="AK144" s="167"/>
      <c r="AS144" s="183" t="s">
        <v>168</v>
      </c>
      <c r="AT144" s="181" t="str">
        <f t="shared" ref="AT144:AY144" si="115">AS144</f>
        <v>3:4</v>
      </c>
      <c r="AU144" s="181" t="str">
        <f t="shared" si="115"/>
        <v>3:4</v>
      </c>
      <c r="AV144" s="181" t="str">
        <f t="shared" si="115"/>
        <v>3:4</v>
      </c>
      <c r="AW144" s="181" t="str">
        <f t="shared" si="115"/>
        <v>3:4</v>
      </c>
      <c r="AX144" s="181" t="str">
        <f t="shared" si="115"/>
        <v>3:4</v>
      </c>
      <c r="AY144" s="181" t="str">
        <f t="shared" si="115"/>
        <v>3:4</v>
      </c>
      <c r="AZ144" s="167"/>
      <c r="BA144" s="167"/>
      <c r="BB144" s="167"/>
      <c r="BC144" s="167"/>
      <c r="BD144" s="167"/>
      <c r="BE144" s="167"/>
      <c r="BF144" s="167"/>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 r="A146" s="184" t="s">
        <v>904</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3" outlineLevel="1">
      <c r="A148">
        <f>COUNTA($B$157:$B$161)</f>
        <v>5</v>
      </c>
      <c r="B148" t="s">
        <v>905</v>
      </c>
      <c r="C148" s="137">
        <v>0</v>
      </c>
      <c r="D148" s="137">
        <f>C148</f>
        <v>0</v>
      </c>
      <c r="E148" s="137">
        <f t="shared" ref="E148:BP148" si="116">D148</f>
        <v>0</v>
      </c>
      <c r="F148" s="137">
        <f t="shared" si="116"/>
        <v>0</v>
      </c>
      <c r="G148" s="137">
        <f t="shared" si="116"/>
        <v>0</v>
      </c>
      <c r="H148" s="137">
        <f t="shared" si="116"/>
        <v>0</v>
      </c>
      <c r="I148" s="137">
        <f t="shared" si="116"/>
        <v>0</v>
      </c>
      <c r="J148" s="137">
        <f t="shared" si="116"/>
        <v>0</v>
      </c>
      <c r="K148" s="137">
        <f t="shared" si="116"/>
        <v>0</v>
      </c>
      <c r="L148" s="137">
        <f t="shared" si="116"/>
        <v>0</v>
      </c>
      <c r="M148" s="137">
        <f t="shared" si="116"/>
        <v>0</v>
      </c>
      <c r="N148" s="137">
        <f t="shared" si="116"/>
        <v>0</v>
      </c>
      <c r="O148" s="137">
        <f t="shared" si="116"/>
        <v>0</v>
      </c>
      <c r="P148" s="137">
        <f t="shared" si="116"/>
        <v>0</v>
      </c>
      <c r="Q148" s="137">
        <f t="shared" si="116"/>
        <v>0</v>
      </c>
      <c r="R148" s="137">
        <v>1</v>
      </c>
      <c r="S148" s="137">
        <f>R148</f>
        <v>1</v>
      </c>
      <c r="T148" s="137">
        <f t="shared" si="116"/>
        <v>1</v>
      </c>
      <c r="U148" s="137">
        <f t="shared" si="116"/>
        <v>1</v>
      </c>
      <c r="V148" s="137">
        <f t="shared" si="116"/>
        <v>1</v>
      </c>
      <c r="W148" s="137">
        <f t="shared" si="116"/>
        <v>1</v>
      </c>
      <c r="X148" s="137">
        <f t="shared" si="116"/>
        <v>1</v>
      </c>
      <c r="Y148" s="137">
        <f t="shared" si="116"/>
        <v>1</v>
      </c>
      <c r="Z148" s="137">
        <f t="shared" si="116"/>
        <v>1</v>
      </c>
      <c r="AA148" s="137">
        <f t="shared" si="116"/>
        <v>1</v>
      </c>
      <c r="AB148" s="137">
        <f t="shared" si="116"/>
        <v>1</v>
      </c>
      <c r="AC148" s="137">
        <f t="shared" si="116"/>
        <v>1</v>
      </c>
      <c r="AD148" s="137">
        <f t="shared" si="116"/>
        <v>1</v>
      </c>
      <c r="AE148" s="137">
        <f t="shared" si="116"/>
        <v>1</v>
      </c>
      <c r="AF148" s="137">
        <f t="shared" si="116"/>
        <v>1</v>
      </c>
      <c r="AG148" s="137">
        <v>2</v>
      </c>
      <c r="AH148" s="137">
        <f>AG148</f>
        <v>2</v>
      </c>
      <c r="AI148" s="137">
        <f t="shared" si="116"/>
        <v>2</v>
      </c>
      <c r="AJ148" s="137">
        <f t="shared" si="116"/>
        <v>2</v>
      </c>
      <c r="AK148" s="137">
        <f t="shared" si="116"/>
        <v>2</v>
      </c>
      <c r="AL148" s="137">
        <f t="shared" si="116"/>
        <v>2</v>
      </c>
      <c r="AM148" s="137">
        <f t="shared" si="116"/>
        <v>2</v>
      </c>
      <c r="AN148" s="137">
        <f t="shared" si="116"/>
        <v>2</v>
      </c>
      <c r="AO148" s="137">
        <f t="shared" si="116"/>
        <v>2</v>
      </c>
      <c r="AP148" s="137">
        <f t="shared" si="116"/>
        <v>2</v>
      </c>
      <c r="AQ148" s="137">
        <f t="shared" si="116"/>
        <v>2</v>
      </c>
      <c r="AR148" s="137">
        <f t="shared" si="116"/>
        <v>2</v>
      </c>
      <c r="AS148" s="137">
        <f t="shared" si="116"/>
        <v>2</v>
      </c>
      <c r="AT148" s="137">
        <f t="shared" si="116"/>
        <v>2</v>
      </c>
      <c r="AU148" s="137">
        <f t="shared" si="116"/>
        <v>2</v>
      </c>
      <c r="AV148" s="137">
        <v>3</v>
      </c>
      <c r="AW148" s="137">
        <f>AV148</f>
        <v>3</v>
      </c>
      <c r="AX148" s="137">
        <f t="shared" si="116"/>
        <v>3</v>
      </c>
      <c r="AY148" s="137">
        <f t="shared" si="116"/>
        <v>3</v>
      </c>
      <c r="AZ148" s="137">
        <f t="shared" si="116"/>
        <v>3</v>
      </c>
      <c r="BA148" s="137">
        <f t="shared" si="116"/>
        <v>3</v>
      </c>
      <c r="BB148" s="137">
        <f t="shared" si="116"/>
        <v>3</v>
      </c>
      <c r="BC148" s="137">
        <f t="shared" si="116"/>
        <v>3</v>
      </c>
      <c r="BD148" s="137">
        <f t="shared" si="116"/>
        <v>3</v>
      </c>
      <c r="BE148" s="137">
        <f t="shared" si="116"/>
        <v>3</v>
      </c>
      <c r="BF148" s="137">
        <f t="shared" si="116"/>
        <v>3</v>
      </c>
      <c r="BG148" s="137">
        <f t="shared" si="116"/>
        <v>3</v>
      </c>
      <c r="BH148" s="137">
        <f t="shared" si="116"/>
        <v>3</v>
      </c>
      <c r="BI148" s="137">
        <f t="shared" si="116"/>
        <v>3</v>
      </c>
      <c r="BJ148" s="137">
        <f t="shared" si="116"/>
        <v>3</v>
      </c>
      <c r="BK148" s="137">
        <v>4</v>
      </c>
      <c r="BL148" s="137">
        <f>BK148</f>
        <v>4</v>
      </c>
      <c r="BM148" s="137">
        <f t="shared" si="116"/>
        <v>4</v>
      </c>
      <c r="BN148" s="137">
        <f t="shared" si="116"/>
        <v>4</v>
      </c>
      <c r="BO148" s="137">
        <f t="shared" si="116"/>
        <v>4</v>
      </c>
      <c r="BP148" s="137">
        <f t="shared" si="116"/>
        <v>4</v>
      </c>
      <c r="BQ148" s="137">
        <f t="shared" ref="BQ148:BY148" si="117">BP148</f>
        <v>4</v>
      </c>
      <c r="BR148" s="137">
        <f t="shared" si="117"/>
        <v>4</v>
      </c>
      <c r="BS148" s="137">
        <f t="shared" si="117"/>
        <v>4</v>
      </c>
      <c r="BT148" s="137">
        <f t="shared" si="117"/>
        <v>4</v>
      </c>
      <c r="BU148" s="137">
        <f t="shared" si="117"/>
        <v>4</v>
      </c>
      <c r="BV148" s="137">
        <f t="shared" si="117"/>
        <v>4</v>
      </c>
      <c r="BW148" s="137">
        <f t="shared" si="117"/>
        <v>4</v>
      </c>
      <c r="BX148" s="137">
        <f t="shared" si="117"/>
        <v>4</v>
      </c>
      <c r="BY148" s="137">
        <f t="shared" si="117"/>
        <v>4</v>
      </c>
      <c r="BZ148" s="137">
        <v>5</v>
      </c>
      <c r="CA148" s="137">
        <f>BZ148</f>
        <v>5</v>
      </c>
      <c r="CB148" s="137">
        <f t="shared" ref="CB148:CN148" si="118">CA148</f>
        <v>5</v>
      </c>
      <c r="CC148" s="137">
        <f t="shared" si="118"/>
        <v>5</v>
      </c>
      <c r="CD148" s="137">
        <f t="shared" si="118"/>
        <v>5</v>
      </c>
      <c r="CE148" s="137">
        <f t="shared" si="118"/>
        <v>5</v>
      </c>
      <c r="CF148" s="137">
        <f t="shared" si="118"/>
        <v>5</v>
      </c>
      <c r="CG148" s="137">
        <f t="shared" si="118"/>
        <v>5</v>
      </c>
      <c r="CH148" s="137">
        <f t="shared" si="118"/>
        <v>5</v>
      </c>
      <c r="CI148" s="137">
        <f t="shared" si="118"/>
        <v>5</v>
      </c>
      <c r="CJ148" s="137">
        <f t="shared" si="118"/>
        <v>5</v>
      </c>
      <c r="CK148" s="137">
        <f t="shared" si="118"/>
        <v>5</v>
      </c>
      <c r="CL148" s="137">
        <f t="shared" si="118"/>
        <v>5</v>
      </c>
      <c r="CM148" s="137">
        <f t="shared" si="118"/>
        <v>5</v>
      </c>
      <c r="CN148" s="137">
        <f t="shared" si="118"/>
        <v>5</v>
      </c>
      <c r="CO148" s="137">
        <v>6</v>
      </c>
      <c r="CP148" s="137">
        <f>CO148</f>
        <v>6</v>
      </c>
      <c r="CQ148" s="137">
        <f t="shared" ref="CQ148:DC148" si="119">CP148</f>
        <v>6</v>
      </c>
      <c r="CR148" s="137">
        <f t="shared" si="119"/>
        <v>6</v>
      </c>
      <c r="CS148" s="137">
        <f t="shared" si="119"/>
        <v>6</v>
      </c>
      <c r="CT148" s="137">
        <f t="shared" si="119"/>
        <v>6</v>
      </c>
      <c r="CU148" s="137">
        <f t="shared" si="119"/>
        <v>6</v>
      </c>
      <c r="CV148" s="137">
        <f t="shared" si="119"/>
        <v>6</v>
      </c>
      <c r="CW148" s="137">
        <f t="shared" si="119"/>
        <v>6</v>
      </c>
      <c r="CX148" s="137">
        <f t="shared" si="119"/>
        <v>6</v>
      </c>
      <c r="CY148" s="137">
        <f t="shared" si="119"/>
        <v>6</v>
      </c>
      <c r="CZ148" s="137">
        <f t="shared" si="119"/>
        <v>6</v>
      </c>
      <c r="DA148" s="137">
        <f t="shared" si="119"/>
        <v>6</v>
      </c>
      <c r="DB148" s="137">
        <f t="shared" si="119"/>
        <v>6</v>
      </c>
      <c r="DC148" s="137">
        <f t="shared" si="119"/>
        <v>6</v>
      </c>
      <c r="DD148" s="137">
        <v>7</v>
      </c>
      <c r="DE148" s="137">
        <f>DD148</f>
        <v>7</v>
      </c>
      <c r="DF148" s="137">
        <f t="shared" ref="DF148:DR148" si="120">DE148</f>
        <v>7</v>
      </c>
      <c r="DG148" s="137">
        <f t="shared" si="120"/>
        <v>7</v>
      </c>
      <c r="DH148" s="137">
        <f t="shared" si="120"/>
        <v>7</v>
      </c>
      <c r="DI148" s="137">
        <f t="shared" si="120"/>
        <v>7</v>
      </c>
      <c r="DJ148" s="137">
        <f t="shared" si="120"/>
        <v>7</v>
      </c>
      <c r="DK148" s="137">
        <f t="shared" si="120"/>
        <v>7</v>
      </c>
      <c r="DL148" s="137">
        <f t="shared" si="120"/>
        <v>7</v>
      </c>
      <c r="DM148" s="137">
        <f t="shared" si="120"/>
        <v>7</v>
      </c>
      <c r="DN148" s="137">
        <f t="shared" si="120"/>
        <v>7</v>
      </c>
      <c r="DO148" s="137">
        <f t="shared" si="120"/>
        <v>7</v>
      </c>
      <c r="DP148" s="137">
        <f t="shared" si="120"/>
        <v>7</v>
      </c>
      <c r="DQ148" s="137">
        <f t="shared" si="120"/>
        <v>7</v>
      </c>
      <c r="DR148" s="137">
        <f t="shared" si="120"/>
        <v>7</v>
      </c>
    </row>
    <row r="149" spans="1:122" outlineLevel="1">
      <c r="A149">
        <v>1</v>
      </c>
      <c r="B149" t="s">
        <v>906</v>
      </c>
      <c r="C149" s="140" t="str">
        <f t="shared" ref="C149:AH149" si="121">INDEX(LMU_Data,(C$148*$A$148)+$A149,(d.Region-1)*15+C$147)</f>
        <v>-</v>
      </c>
      <c r="D149" s="140" t="str">
        <f t="shared" si="121"/>
        <v>-</v>
      </c>
      <c r="E149" s="140" t="str">
        <f t="shared" si="121"/>
        <v>-</v>
      </c>
      <c r="F149" s="140" t="str">
        <f t="shared" si="121"/>
        <v>-</v>
      </c>
      <c r="G149" s="140" t="str">
        <f t="shared" si="121"/>
        <v>-</v>
      </c>
      <c r="H149" s="140" t="str">
        <f t="shared" si="121"/>
        <v>-</v>
      </c>
      <c r="I149" s="140" t="str">
        <f t="shared" si="121"/>
        <v>-</v>
      </c>
      <c r="J149" s="140" t="str">
        <f t="shared" si="121"/>
        <v>-</v>
      </c>
      <c r="K149" s="140" t="str">
        <f t="shared" si="121"/>
        <v>-</v>
      </c>
      <c r="L149" s="140" t="str">
        <f t="shared" si="121"/>
        <v>-</v>
      </c>
      <c r="M149" s="140" t="str">
        <f t="shared" si="121"/>
        <v>-</v>
      </c>
      <c r="N149" s="140" t="str">
        <f t="shared" si="121"/>
        <v>-</v>
      </c>
      <c r="O149" s="140" t="str">
        <f t="shared" si="121"/>
        <v>-</v>
      </c>
      <c r="P149" s="140" t="str">
        <f t="shared" si="121"/>
        <v>-</v>
      </c>
      <c r="Q149" s="140" t="str">
        <f t="shared" si="121"/>
        <v>-</v>
      </c>
      <c r="R149" s="140" t="str">
        <f t="shared" si="121"/>
        <v>-</v>
      </c>
      <c r="S149" s="140" t="str">
        <f t="shared" si="121"/>
        <v>-</v>
      </c>
      <c r="T149" s="140" t="str">
        <f t="shared" si="121"/>
        <v>-</v>
      </c>
      <c r="U149" s="140" t="str">
        <f t="shared" si="121"/>
        <v>-</v>
      </c>
      <c r="V149" s="140" t="str">
        <f t="shared" si="121"/>
        <v>-</v>
      </c>
      <c r="W149" s="140" t="str">
        <f t="shared" si="121"/>
        <v>-</v>
      </c>
      <c r="X149" s="140" t="str">
        <f t="shared" si="121"/>
        <v>-</v>
      </c>
      <c r="Y149" s="140" t="str">
        <f t="shared" si="121"/>
        <v>-</v>
      </c>
      <c r="Z149" s="140" t="str">
        <f t="shared" si="121"/>
        <v>-</v>
      </c>
      <c r="AA149" s="140" t="str">
        <f t="shared" si="121"/>
        <v>-</v>
      </c>
      <c r="AB149" s="140" t="str">
        <f t="shared" si="121"/>
        <v>-</v>
      </c>
      <c r="AC149" s="140" t="str">
        <f t="shared" si="121"/>
        <v>-</v>
      </c>
      <c r="AD149" s="140" t="str">
        <f t="shared" si="121"/>
        <v>-</v>
      </c>
      <c r="AE149" s="140" t="str">
        <f t="shared" si="121"/>
        <v>-</v>
      </c>
      <c r="AF149" s="140" t="str">
        <f t="shared" si="121"/>
        <v>-</v>
      </c>
      <c r="AG149" s="140">
        <f t="shared" si="121"/>
        <v>1</v>
      </c>
      <c r="AH149" s="140">
        <f t="shared" si="121"/>
        <v>14</v>
      </c>
      <c r="AI149" s="140">
        <f t="shared" ref="AI149:BN149" si="122">INDEX(LMU_Data,(AI$148*$A$148)+$A149,(d.Region-1)*15+AI$147)</f>
        <v>15</v>
      </c>
      <c r="AJ149" s="140">
        <f t="shared" si="122"/>
        <v>28</v>
      </c>
      <c r="AK149" s="140">
        <f t="shared" si="122"/>
        <v>34</v>
      </c>
      <c r="AL149" s="140">
        <f t="shared" si="122"/>
        <v>16</v>
      </c>
      <c r="AM149" s="140">
        <f t="shared" si="122"/>
        <v>27</v>
      </c>
      <c r="AN149" s="140">
        <f t="shared" si="122"/>
        <v>33</v>
      </c>
      <c r="AO149" s="140">
        <f t="shared" si="122"/>
        <v>17</v>
      </c>
      <c r="AP149" s="140">
        <f t="shared" si="122"/>
        <v>26</v>
      </c>
      <c r="AQ149" s="140">
        <f t="shared" si="122"/>
        <v>31</v>
      </c>
      <c r="AR149" s="140">
        <f t="shared" si="122"/>
        <v>4</v>
      </c>
      <c r="AS149" s="140">
        <f t="shared" si="122"/>
        <v>5</v>
      </c>
      <c r="AT149" s="140">
        <f t="shared" si="122"/>
        <v>7</v>
      </c>
      <c r="AU149" s="140">
        <f t="shared" si="122"/>
        <v>32</v>
      </c>
      <c r="AV149" s="140">
        <f t="shared" si="122"/>
        <v>23</v>
      </c>
      <c r="AW149" s="140">
        <f t="shared" si="122"/>
        <v>24</v>
      </c>
      <c r="AX149" s="140">
        <f t="shared" si="122"/>
        <v>25</v>
      </c>
      <c r="AY149" s="140">
        <f t="shared" si="122"/>
        <v>26</v>
      </c>
      <c r="AZ149" s="140">
        <f t="shared" si="122"/>
        <v>27</v>
      </c>
      <c r="BA149" s="140">
        <f t="shared" si="122"/>
        <v>28</v>
      </c>
      <c r="BB149" s="140">
        <f t="shared" si="122"/>
        <v>29</v>
      </c>
      <c r="BC149" s="140">
        <f t="shared" si="122"/>
        <v>30</v>
      </c>
      <c r="BD149" s="140">
        <f t="shared" si="122"/>
        <v>12</v>
      </c>
      <c r="BE149" s="140">
        <f t="shared" si="122"/>
        <v>13</v>
      </c>
      <c r="BF149" s="140">
        <f t="shared" si="122"/>
        <v>11</v>
      </c>
      <c r="BG149" s="140">
        <f t="shared" si="122"/>
        <v>1</v>
      </c>
      <c r="BH149" s="140">
        <f t="shared" si="122"/>
        <v>28</v>
      </c>
      <c r="BI149" s="140">
        <f t="shared" si="122"/>
        <v>34</v>
      </c>
      <c r="BJ149" s="140">
        <f t="shared" si="122"/>
        <v>27</v>
      </c>
      <c r="BK149" s="140">
        <f t="shared" si="122"/>
        <v>23</v>
      </c>
      <c r="BL149" s="140">
        <f t="shared" si="122"/>
        <v>24</v>
      </c>
      <c r="BM149" s="140">
        <f t="shared" si="122"/>
        <v>25</v>
      </c>
      <c r="BN149" s="140">
        <f t="shared" si="122"/>
        <v>26</v>
      </c>
      <c r="BO149" s="140">
        <f t="shared" ref="BO149:CT149" si="123">INDEX(LMU_Data,(BO$148*$A$148)+$A149,(d.Region-1)*15+BO$147)</f>
        <v>27</v>
      </c>
      <c r="BP149" s="140">
        <f t="shared" si="123"/>
        <v>28</v>
      </c>
      <c r="BQ149" s="140">
        <f t="shared" si="123"/>
        <v>29</v>
      </c>
      <c r="BR149" s="140">
        <f t="shared" si="123"/>
        <v>30</v>
      </c>
      <c r="BS149" s="140">
        <f t="shared" si="123"/>
        <v>12</v>
      </c>
      <c r="BT149" s="140">
        <f t="shared" si="123"/>
        <v>13</v>
      </c>
      <c r="BU149" s="140">
        <f t="shared" si="123"/>
        <v>27</v>
      </c>
      <c r="BV149" s="140">
        <f t="shared" si="123"/>
        <v>17</v>
      </c>
      <c r="BW149" s="140">
        <f t="shared" si="123"/>
        <v>26</v>
      </c>
      <c r="BX149" s="140">
        <f t="shared" si="123"/>
        <v>31</v>
      </c>
      <c r="BY149" s="140">
        <f t="shared" si="123"/>
        <v>4</v>
      </c>
      <c r="BZ149" s="140" t="str">
        <f t="shared" si="123"/>
        <v>-</v>
      </c>
      <c r="CA149" s="140" t="str">
        <f t="shared" si="123"/>
        <v>-</v>
      </c>
      <c r="CB149" s="140" t="str">
        <f t="shared" si="123"/>
        <v>-</v>
      </c>
      <c r="CC149" s="140" t="str">
        <f t="shared" si="123"/>
        <v>-</v>
      </c>
      <c r="CD149" s="140" t="str">
        <f t="shared" si="123"/>
        <v>-</v>
      </c>
      <c r="CE149" s="140" t="str">
        <f t="shared" si="123"/>
        <v>-</v>
      </c>
      <c r="CF149" s="140" t="str">
        <f t="shared" si="123"/>
        <v>-</v>
      </c>
      <c r="CG149" s="140" t="str">
        <f t="shared" si="123"/>
        <v>-</v>
      </c>
      <c r="CH149" s="140" t="str">
        <f t="shared" si="123"/>
        <v>-</v>
      </c>
      <c r="CI149" s="140" t="str">
        <f t="shared" si="123"/>
        <v>-</v>
      </c>
      <c r="CJ149" s="140" t="str">
        <f t="shared" si="123"/>
        <v>-</v>
      </c>
      <c r="CK149" s="140" t="str">
        <f t="shared" si="123"/>
        <v>-</v>
      </c>
      <c r="CL149" s="140" t="str">
        <f t="shared" si="123"/>
        <v>-</v>
      </c>
      <c r="CM149" s="140" t="str">
        <f t="shared" si="123"/>
        <v>-</v>
      </c>
      <c r="CN149" s="140" t="str">
        <f t="shared" si="123"/>
        <v>-</v>
      </c>
      <c r="CO149" s="140" t="str">
        <f t="shared" si="123"/>
        <v>-</v>
      </c>
      <c r="CP149" s="140" t="str">
        <f t="shared" si="123"/>
        <v>-</v>
      </c>
      <c r="CQ149" s="140" t="str">
        <f t="shared" si="123"/>
        <v>-</v>
      </c>
      <c r="CR149" s="140" t="str">
        <f t="shared" si="123"/>
        <v>-</v>
      </c>
      <c r="CS149" s="140" t="str">
        <f t="shared" si="123"/>
        <v>-</v>
      </c>
      <c r="CT149" s="140" t="str">
        <f t="shared" si="123"/>
        <v>-</v>
      </c>
      <c r="CU149" s="140" t="str">
        <f t="shared" ref="CU149:DR149" si="124">INDEX(LMU_Data,(CU$148*$A$148)+$A149,(d.Region-1)*15+CU$147)</f>
        <v>-</v>
      </c>
      <c r="CV149" s="140" t="str">
        <f t="shared" si="124"/>
        <v>-</v>
      </c>
      <c r="CW149" s="140" t="str">
        <f t="shared" si="124"/>
        <v>-</v>
      </c>
      <c r="CX149" s="140" t="str">
        <f t="shared" si="124"/>
        <v>-</v>
      </c>
      <c r="CY149" s="140" t="str">
        <f t="shared" si="124"/>
        <v>-</v>
      </c>
      <c r="CZ149" s="140" t="str">
        <f t="shared" si="124"/>
        <v>-</v>
      </c>
      <c r="DA149" s="140" t="str">
        <f t="shared" si="124"/>
        <v>-</v>
      </c>
      <c r="DB149" s="140" t="str">
        <f t="shared" si="124"/>
        <v>-</v>
      </c>
      <c r="DC149" s="140" t="str">
        <f t="shared" si="124"/>
        <v>-</v>
      </c>
      <c r="DD149" s="140" t="str">
        <f t="shared" si="124"/>
        <v>-</v>
      </c>
      <c r="DE149" s="140" t="str">
        <f t="shared" si="124"/>
        <v>-</v>
      </c>
      <c r="DF149" s="140" t="str">
        <f t="shared" si="124"/>
        <v>-</v>
      </c>
      <c r="DG149" s="140" t="str">
        <f t="shared" si="124"/>
        <v>-</v>
      </c>
      <c r="DH149" s="140" t="str">
        <f t="shared" si="124"/>
        <v>-</v>
      </c>
      <c r="DI149" s="140" t="str">
        <f t="shared" si="124"/>
        <v>-</v>
      </c>
      <c r="DJ149" s="140" t="str">
        <f t="shared" si="124"/>
        <v>-</v>
      </c>
      <c r="DK149" s="140" t="str">
        <f t="shared" si="124"/>
        <v>-</v>
      </c>
      <c r="DL149" s="140" t="str">
        <f t="shared" si="124"/>
        <v>-</v>
      </c>
      <c r="DM149" s="140" t="str">
        <f t="shared" si="124"/>
        <v>-</v>
      </c>
      <c r="DN149" s="140" t="str">
        <f t="shared" si="124"/>
        <v>-</v>
      </c>
      <c r="DO149" s="140" t="str">
        <f t="shared" si="124"/>
        <v>-</v>
      </c>
      <c r="DP149" s="140" t="str">
        <f t="shared" si="124"/>
        <v>-</v>
      </c>
      <c r="DQ149" s="140" t="str">
        <f t="shared" si="124"/>
        <v>-</v>
      </c>
      <c r="DR149" s="140" t="str">
        <f t="shared" si="124"/>
        <v>-</v>
      </c>
    </row>
    <row r="150" spans="1:122" outlineLevel="1">
      <c r="B150" t="s">
        <v>907</v>
      </c>
      <c r="C150" s="112" t="str">
        <f>IF(C$149="-",":",TEXT(C$149,"0")&amp;":"&amp;TEXT(C$149+1,"0"))&amp;","&amp;TEXT(C$148,"0")&amp;":"&amp;TEXT(C$148+1,"0")</f>
        <v>:,0:1</v>
      </c>
      <c r="D150" s="112" t="str">
        <f t="shared" ref="D150:BO150" si="125">IF(D$149="-",":",TEXT(D$149,"0")&amp;":"&amp;TEXT(D$149+1,"0"))&amp;","&amp;TEXT(D$148,"0")&amp;":"&amp;TEXT(D$148+1,"0")</f>
        <v>:,0:1</v>
      </c>
      <c r="E150" s="112" t="str">
        <f t="shared" si="125"/>
        <v>:,0:1</v>
      </c>
      <c r="F150" s="112" t="str">
        <f t="shared" si="125"/>
        <v>:,0:1</v>
      </c>
      <c r="G150" s="112" t="str">
        <f t="shared" si="125"/>
        <v>:,0:1</v>
      </c>
      <c r="H150" s="112" t="str">
        <f t="shared" si="125"/>
        <v>:,0:1</v>
      </c>
      <c r="I150" s="112" t="str">
        <f t="shared" si="125"/>
        <v>:,0:1</v>
      </c>
      <c r="J150" s="112" t="str">
        <f t="shared" si="125"/>
        <v>:,0:1</v>
      </c>
      <c r="K150" s="112" t="str">
        <f t="shared" si="125"/>
        <v>:,0:1</v>
      </c>
      <c r="L150" s="112" t="str">
        <f t="shared" si="125"/>
        <v>:,0:1</v>
      </c>
      <c r="M150" s="112" t="str">
        <f t="shared" si="125"/>
        <v>:,0:1</v>
      </c>
      <c r="N150" s="112" t="str">
        <f t="shared" si="125"/>
        <v>:,0:1</v>
      </c>
      <c r="O150" s="112" t="str">
        <f t="shared" si="125"/>
        <v>:,0:1</v>
      </c>
      <c r="P150" s="112" t="str">
        <f t="shared" si="125"/>
        <v>:,0:1</v>
      </c>
      <c r="Q150" s="112" t="str">
        <f t="shared" si="125"/>
        <v>:,0:1</v>
      </c>
      <c r="R150" s="112" t="str">
        <f t="shared" si="125"/>
        <v>:,1:2</v>
      </c>
      <c r="S150" s="112" t="str">
        <f t="shared" si="125"/>
        <v>:,1:2</v>
      </c>
      <c r="T150" s="112" t="str">
        <f t="shared" si="125"/>
        <v>:,1:2</v>
      </c>
      <c r="U150" s="112" t="str">
        <f t="shared" si="125"/>
        <v>:,1:2</v>
      </c>
      <c r="V150" s="112" t="str">
        <f t="shared" si="125"/>
        <v>:,1:2</v>
      </c>
      <c r="W150" s="112" t="str">
        <f t="shared" si="125"/>
        <v>:,1:2</v>
      </c>
      <c r="X150" s="112" t="str">
        <f t="shared" si="125"/>
        <v>:,1:2</v>
      </c>
      <c r="Y150" s="112" t="str">
        <f t="shared" si="125"/>
        <v>:,1:2</v>
      </c>
      <c r="Z150" s="112" t="str">
        <f t="shared" si="125"/>
        <v>:,1:2</v>
      </c>
      <c r="AA150" s="112" t="str">
        <f t="shared" si="125"/>
        <v>:,1:2</v>
      </c>
      <c r="AB150" s="112" t="str">
        <f t="shared" si="125"/>
        <v>:,1:2</v>
      </c>
      <c r="AC150" s="112" t="str">
        <f t="shared" si="125"/>
        <v>:,1:2</v>
      </c>
      <c r="AD150" s="112" t="str">
        <f t="shared" si="125"/>
        <v>:,1:2</v>
      </c>
      <c r="AE150" s="112" t="str">
        <f t="shared" si="125"/>
        <v>:,1:2</v>
      </c>
      <c r="AF150" s="112" t="str">
        <f t="shared" si="125"/>
        <v>:,1:2</v>
      </c>
      <c r="AG150" s="112" t="str">
        <f t="shared" si="125"/>
        <v>1:2,2:3</v>
      </c>
      <c r="AH150" s="112" t="str">
        <f t="shared" si="125"/>
        <v>14:15,2:3</v>
      </c>
      <c r="AI150" s="112" t="str">
        <f t="shared" si="125"/>
        <v>15:16,2:3</v>
      </c>
      <c r="AJ150" s="112" t="str">
        <f t="shared" si="125"/>
        <v>28:29,2:3</v>
      </c>
      <c r="AK150" s="112" t="str">
        <f t="shared" si="125"/>
        <v>34:35,2:3</v>
      </c>
      <c r="AL150" s="112" t="str">
        <f t="shared" si="125"/>
        <v>16:17,2:3</v>
      </c>
      <c r="AM150" s="112" t="str">
        <f t="shared" si="125"/>
        <v>27:28,2:3</v>
      </c>
      <c r="AN150" s="112" t="str">
        <f t="shared" si="125"/>
        <v>33:34,2:3</v>
      </c>
      <c r="AO150" s="112" t="str">
        <f t="shared" si="125"/>
        <v>17:18,2:3</v>
      </c>
      <c r="AP150" s="112" t="str">
        <f t="shared" si="125"/>
        <v>26:27,2:3</v>
      </c>
      <c r="AQ150" s="112" t="str">
        <f t="shared" si="125"/>
        <v>31:32,2:3</v>
      </c>
      <c r="AR150" s="112" t="str">
        <f t="shared" si="125"/>
        <v>4:5,2:3</v>
      </c>
      <c r="AS150" s="112" t="str">
        <f t="shared" si="125"/>
        <v>5:6,2:3</v>
      </c>
      <c r="AT150" s="112" t="str">
        <f t="shared" si="125"/>
        <v>7:8,2:3</v>
      </c>
      <c r="AU150" s="112" t="str">
        <f t="shared" si="125"/>
        <v>32:33,2:3</v>
      </c>
      <c r="AV150" s="112" t="str">
        <f t="shared" si="125"/>
        <v>23:24,3:4</v>
      </c>
      <c r="AW150" s="112" t="str">
        <f t="shared" si="125"/>
        <v>24:25,3:4</v>
      </c>
      <c r="AX150" s="112" t="str">
        <f t="shared" si="125"/>
        <v>25:26,3:4</v>
      </c>
      <c r="AY150" s="112" t="str">
        <f t="shared" si="125"/>
        <v>26:27,3:4</v>
      </c>
      <c r="AZ150" s="112" t="str">
        <f t="shared" si="125"/>
        <v>27:28,3:4</v>
      </c>
      <c r="BA150" s="112" t="str">
        <f t="shared" si="125"/>
        <v>28:29,3:4</v>
      </c>
      <c r="BB150" s="112" t="str">
        <f t="shared" si="125"/>
        <v>29:30,3:4</v>
      </c>
      <c r="BC150" s="112" t="str">
        <f t="shared" si="125"/>
        <v>30:31,3:4</v>
      </c>
      <c r="BD150" s="112" t="str">
        <f t="shared" si="125"/>
        <v>12:13,3:4</v>
      </c>
      <c r="BE150" s="112" t="str">
        <f t="shared" si="125"/>
        <v>13:14,3:4</v>
      </c>
      <c r="BF150" s="112" t="str">
        <f t="shared" si="125"/>
        <v>11:12,3:4</v>
      </c>
      <c r="BG150" s="112" t="str">
        <f t="shared" si="125"/>
        <v>1:2,3:4</v>
      </c>
      <c r="BH150" s="112" t="str">
        <f t="shared" si="125"/>
        <v>28:29,3:4</v>
      </c>
      <c r="BI150" s="112" t="str">
        <f t="shared" si="125"/>
        <v>34:35,3:4</v>
      </c>
      <c r="BJ150" s="112" t="str">
        <f t="shared" si="125"/>
        <v>27:28,3:4</v>
      </c>
      <c r="BK150" s="112" t="str">
        <f t="shared" si="125"/>
        <v>23:24,4:5</v>
      </c>
      <c r="BL150" s="112" t="str">
        <f t="shared" si="125"/>
        <v>24:25,4:5</v>
      </c>
      <c r="BM150" s="112" t="str">
        <f t="shared" si="125"/>
        <v>25:26,4:5</v>
      </c>
      <c r="BN150" s="112" t="str">
        <f t="shared" si="125"/>
        <v>26:27,4:5</v>
      </c>
      <c r="BO150" s="112" t="str">
        <f t="shared" si="125"/>
        <v>27:28,4:5</v>
      </c>
      <c r="BP150" s="112" t="str">
        <f t="shared" ref="BP150:DR150" si="126">IF(BP$149="-",":",TEXT(BP$149,"0")&amp;":"&amp;TEXT(BP$149+1,"0"))&amp;","&amp;TEXT(BP$148,"0")&amp;":"&amp;TEXT(BP$148+1,"0")</f>
        <v>28:29,4:5</v>
      </c>
      <c r="BQ150" s="112" t="str">
        <f t="shared" si="126"/>
        <v>29:30,4:5</v>
      </c>
      <c r="BR150" s="112" t="str">
        <f t="shared" si="126"/>
        <v>30:31,4:5</v>
      </c>
      <c r="BS150" s="112" t="str">
        <f t="shared" si="126"/>
        <v>12:13,4:5</v>
      </c>
      <c r="BT150" s="112" t="str">
        <f t="shared" si="126"/>
        <v>13:14,4:5</v>
      </c>
      <c r="BU150" s="112" t="str">
        <f t="shared" si="126"/>
        <v>27:28,4:5</v>
      </c>
      <c r="BV150" s="112" t="str">
        <f t="shared" si="126"/>
        <v>17:18,4:5</v>
      </c>
      <c r="BW150" s="112" t="str">
        <f t="shared" si="126"/>
        <v>26:27,4:5</v>
      </c>
      <c r="BX150" s="112" t="str">
        <f t="shared" si="126"/>
        <v>31:32,4:5</v>
      </c>
      <c r="BY150" s="112" t="str">
        <f t="shared" si="126"/>
        <v>4:5,4:5</v>
      </c>
      <c r="BZ150" s="112" t="str">
        <f t="shared" si="126"/>
        <v>:,5:6</v>
      </c>
      <c r="CA150" s="112" t="str">
        <f t="shared" si="126"/>
        <v>:,5:6</v>
      </c>
      <c r="CB150" s="112" t="str">
        <f t="shared" si="126"/>
        <v>:,5:6</v>
      </c>
      <c r="CC150" s="112" t="str">
        <f t="shared" si="126"/>
        <v>:,5:6</v>
      </c>
      <c r="CD150" s="112" t="str">
        <f t="shared" si="126"/>
        <v>:,5:6</v>
      </c>
      <c r="CE150" s="112" t="str">
        <f t="shared" si="126"/>
        <v>:,5:6</v>
      </c>
      <c r="CF150" s="112" t="str">
        <f t="shared" si="126"/>
        <v>:,5:6</v>
      </c>
      <c r="CG150" s="112" t="str">
        <f t="shared" si="126"/>
        <v>:,5:6</v>
      </c>
      <c r="CH150" s="112" t="str">
        <f t="shared" si="126"/>
        <v>:,5:6</v>
      </c>
      <c r="CI150" s="112" t="str">
        <f t="shared" si="126"/>
        <v>:,5:6</v>
      </c>
      <c r="CJ150" s="112" t="str">
        <f t="shared" si="126"/>
        <v>:,5:6</v>
      </c>
      <c r="CK150" s="112" t="str">
        <f t="shared" si="126"/>
        <v>:,5:6</v>
      </c>
      <c r="CL150" s="112" t="str">
        <f t="shared" si="126"/>
        <v>:,5:6</v>
      </c>
      <c r="CM150" s="112" t="str">
        <f t="shared" si="126"/>
        <v>:,5:6</v>
      </c>
      <c r="CN150" s="112" t="str">
        <f t="shared" si="126"/>
        <v>:,5:6</v>
      </c>
      <c r="CO150" s="112" t="str">
        <f t="shared" si="126"/>
        <v>:,6:7</v>
      </c>
      <c r="CP150" s="112" t="str">
        <f t="shared" si="126"/>
        <v>:,6:7</v>
      </c>
      <c r="CQ150" s="112" t="str">
        <f t="shared" si="126"/>
        <v>:,6:7</v>
      </c>
      <c r="CR150" s="112" t="str">
        <f t="shared" si="126"/>
        <v>:,6:7</v>
      </c>
      <c r="CS150" s="112" t="str">
        <f t="shared" si="126"/>
        <v>:,6:7</v>
      </c>
      <c r="CT150" s="112" t="str">
        <f t="shared" si="126"/>
        <v>:,6:7</v>
      </c>
      <c r="CU150" s="112" t="str">
        <f t="shared" si="126"/>
        <v>:,6:7</v>
      </c>
      <c r="CV150" s="112" t="str">
        <f t="shared" si="126"/>
        <v>:,6:7</v>
      </c>
      <c r="CW150" s="112" t="str">
        <f t="shared" si="126"/>
        <v>:,6:7</v>
      </c>
      <c r="CX150" s="112" t="str">
        <f t="shared" si="126"/>
        <v>:,6:7</v>
      </c>
      <c r="CY150" s="112" t="str">
        <f t="shared" si="126"/>
        <v>:,6:7</v>
      </c>
      <c r="CZ150" s="112" t="str">
        <f t="shared" si="126"/>
        <v>:,6:7</v>
      </c>
      <c r="DA150" s="112" t="str">
        <f t="shared" si="126"/>
        <v>:,6:7</v>
      </c>
      <c r="DB150" s="112" t="str">
        <f t="shared" si="126"/>
        <v>:,6:7</v>
      </c>
      <c r="DC150" s="112" t="str">
        <f t="shared" si="126"/>
        <v>:,6:7</v>
      </c>
      <c r="DD150" s="112" t="str">
        <f t="shared" si="126"/>
        <v>:,7:8</v>
      </c>
      <c r="DE150" s="112" t="str">
        <f t="shared" si="126"/>
        <v>:,7:8</v>
      </c>
      <c r="DF150" s="112" t="str">
        <f t="shared" si="126"/>
        <v>:,7:8</v>
      </c>
      <c r="DG150" s="112" t="str">
        <f t="shared" si="126"/>
        <v>:,7:8</v>
      </c>
      <c r="DH150" s="112" t="str">
        <f t="shared" si="126"/>
        <v>:,7:8</v>
      </c>
      <c r="DI150" s="112" t="str">
        <f t="shared" si="126"/>
        <v>:,7:8</v>
      </c>
      <c r="DJ150" s="112" t="str">
        <f t="shared" si="126"/>
        <v>:,7:8</v>
      </c>
      <c r="DK150" s="112" t="str">
        <f t="shared" si="126"/>
        <v>:,7:8</v>
      </c>
      <c r="DL150" s="112" t="str">
        <f t="shared" si="126"/>
        <v>:,7:8</v>
      </c>
      <c r="DM150" s="112" t="str">
        <f t="shared" si="126"/>
        <v>:,7:8</v>
      </c>
      <c r="DN150" s="112" t="str">
        <f t="shared" si="126"/>
        <v>:,7:8</v>
      </c>
      <c r="DO150" s="112" t="str">
        <f t="shared" si="126"/>
        <v>:,7:8</v>
      </c>
      <c r="DP150" s="112" t="str">
        <f t="shared" si="126"/>
        <v>:,7:8</v>
      </c>
      <c r="DQ150" s="112" t="str">
        <f t="shared" si="126"/>
        <v>:,7:8</v>
      </c>
      <c r="DR150" s="112" t="str">
        <f t="shared" si="126"/>
        <v>:,7:8</v>
      </c>
    </row>
    <row r="151" spans="1:122" outlineLevel="1">
      <c r="A151">
        <v>2</v>
      </c>
      <c r="B151" t="s">
        <v>909</v>
      </c>
      <c r="C151" s="140" t="str">
        <f t="shared" ref="C151:L154" si="127">INDEX(LMU_Data,(C$148*$A$148)+$A151,(d.Region-1)*15+C$147)</f>
        <v>-</v>
      </c>
      <c r="D151" s="140" t="str">
        <f t="shared" si="127"/>
        <v>-</v>
      </c>
      <c r="E151" s="140" t="str">
        <f t="shared" si="127"/>
        <v>-</v>
      </c>
      <c r="F151" s="140" t="str">
        <f t="shared" si="127"/>
        <v>-</v>
      </c>
      <c r="G151" s="140" t="str">
        <f t="shared" si="127"/>
        <v>-</v>
      </c>
      <c r="H151" s="140" t="str">
        <f t="shared" si="127"/>
        <v>-</v>
      </c>
      <c r="I151" s="140" t="str">
        <f t="shared" si="127"/>
        <v>-</v>
      </c>
      <c r="J151" s="140" t="str">
        <f t="shared" si="127"/>
        <v>-</v>
      </c>
      <c r="K151" s="140" t="str">
        <f t="shared" si="127"/>
        <v>-</v>
      </c>
      <c r="L151" s="140" t="str">
        <f t="shared" si="127"/>
        <v>-</v>
      </c>
      <c r="M151" s="140" t="str">
        <f t="shared" ref="M151:V154" si="128">INDEX(LMU_Data,(M$148*$A$148)+$A151,(d.Region-1)*15+M$147)</f>
        <v>-</v>
      </c>
      <c r="N151" s="140" t="str">
        <f t="shared" si="128"/>
        <v>-</v>
      </c>
      <c r="O151" s="140" t="str">
        <f t="shared" si="128"/>
        <v>-</v>
      </c>
      <c r="P151" s="140" t="str">
        <f t="shared" si="128"/>
        <v>-</v>
      </c>
      <c r="Q151" s="140" t="str">
        <f t="shared" si="128"/>
        <v>-</v>
      </c>
      <c r="R151" s="140" t="str">
        <f t="shared" si="128"/>
        <v>-</v>
      </c>
      <c r="S151" s="140" t="str">
        <f t="shared" si="128"/>
        <v>-</v>
      </c>
      <c r="T151" s="140" t="str">
        <f t="shared" si="128"/>
        <v>-</v>
      </c>
      <c r="U151" s="140" t="str">
        <f t="shared" si="128"/>
        <v>-</v>
      </c>
      <c r="V151" s="140" t="str">
        <f t="shared" si="128"/>
        <v>-</v>
      </c>
      <c r="W151" s="140" t="str">
        <f t="shared" ref="W151:AF154" si="129">INDEX(LMU_Data,(W$148*$A$148)+$A151,(d.Region-1)*15+W$147)</f>
        <v>-</v>
      </c>
      <c r="X151" s="140" t="str">
        <f t="shared" si="129"/>
        <v>-</v>
      </c>
      <c r="Y151" s="140" t="str">
        <f t="shared" si="129"/>
        <v>-</v>
      </c>
      <c r="Z151" s="140" t="str">
        <f t="shared" si="129"/>
        <v>-</v>
      </c>
      <c r="AA151" s="140" t="str">
        <f t="shared" si="129"/>
        <v>-</v>
      </c>
      <c r="AB151" s="140" t="str">
        <f t="shared" si="129"/>
        <v>-</v>
      </c>
      <c r="AC151" s="140" t="str">
        <f t="shared" si="129"/>
        <v>-</v>
      </c>
      <c r="AD151" s="140" t="str">
        <f t="shared" si="129"/>
        <v>-</v>
      </c>
      <c r="AE151" s="140" t="str">
        <f t="shared" si="129"/>
        <v>-</v>
      </c>
      <c r="AF151" s="140" t="str">
        <f t="shared" si="129"/>
        <v>-</v>
      </c>
      <c r="AG151" s="140">
        <f t="shared" ref="AG151:AP154" si="130">INDEX(LMU_Data,(AG$148*$A$148)+$A151,(d.Region-1)*15+AG$147)</f>
        <v>150</v>
      </c>
      <c r="AH151" s="140" t="str">
        <f t="shared" si="130"/>
        <v>-</v>
      </c>
      <c r="AI151" s="140" t="str">
        <f t="shared" si="130"/>
        <v>-</v>
      </c>
      <c r="AJ151" s="140" t="str">
        <f t="shared" si="130"/>
        <v>-</v>
      </c>
      <c r="AK151" s="140" t="str">
        <f t="shared" si="130"/>
        <v>-</v>
      </c>
      <c r="AL151" s="140" t="str">
        <f t="shared" si="130"/>
        <v>-</v>
      </c>
      <c r="AM151" s="140" t="str">
        <f t="shared" si="130"/>
        <v>-</v>
      </c>
      <c r="AN151" s="140" t="str">
        <f t="shared" si="130"/>
        <v>-</v>
      </c>
      <c r="AO151" s="140" t="str">
        <f t="shared" si="130"/>
        <v>-</v>
      </c>
      <c r="AP151" s="140" t="str">
        <f t="shared" si="130"/>
        <v>-</v>
      </c>
      <c r="AQ151" s="140" t="str">
        <f t="shared" ref="AQ151:AZ154" si="131">INDEX(LMU_Data,(AQ$148*$A$148)+$A151,(d.Region-1)*15+AQ$147)</f>
        <v>-</v>
      </c>
      <c r="AR151" s="140" t="str">
        <f t="shared" si="131"/>
        <v>-</v>
      </c>
      <c r="AS151" s="140" t="str">
        <f t="shared" si="131"/>
        <v>-</v>
      </c>
      <c r="AT151" s="140" t="str">
        <f t="shared" si="131"/>
        <v>-</v>
      </c>
      <c r="AU151" s="140" t="str">
        <f t="shared" si="131"/>
        <v>-</v>
      </c>
      <c r="AV151" s="140">
        <f t="shared" si="131"/>
        <v>153.75</v>
      </c>
      <c r="AW151" s="140">
        <f t="shared" si="131"/>
        <v>153.75</v>
      </c>
      <c r="AX151" s="140">
        <f t="shared" si="131"/>
        <v>153.75</v>
      </c>
      <c r="AY151" s="140">
        <f t="shared" si="131"/>
        <v>153.75</v>
      </c>
      <c r="AZ151" s="140">
        <f t="shared" si="131"/>
        <v>153.75</v>
      </c>
      <c r="BA151" s="140">
        <f t="shared" ref="BA151:BJ154" si="132">INDEX(LMU_Data,(BA$148*$A$148)+$A151,(d.Region-1)*15+BA$147)</f>
        <v>153.75</v>
      </c>
      <c r="BB151" s="140">
        <f t="shared" si="132"/>
        <v>153.75</v>
      </c>
      <c r="BC151" s="140">
        <f t="shared" si="132"/>
        <v>153.75</v>
      </c>
      <c r="BD151" s="140" t="str">
        <f t="shared" si="132"/>
        <v>-</v>
      </c>
      <c r="BE151" s="140" t="str">
        <f t="shared" si="132"/>
        <v>-</v>
      </c>
      <c r="BF151" s="140" t="str">
        <f t="shared" si="132"/>
        <v>-</v>
      </c>
      <c r="BG151" s="140" t="str">
        <f t="shared" si="132"/>
        <v>-</v>
      </c>
      <c r="BH151" s="140" t="str">
        <f t="shared" si="132"/>
        <v>-</v>
      </c>
      <c r="BI151" s="140" t="str">
        <f t="shared" si="132"/>
        <v>-</v>
      </c>
      <c r="BJ151" s="140" t="str">
        <f t="shared" si="132"/>
        <v>-</v>
      </c>
      <c r="BK151" s="140">
        <f t="shared" ref="BK151:BT154" si="133">INDEX(LMU_Data,(BK$148*$A$148)+$A151,(d.Region-1)*15+BK$147)</f>
        <v>93.75</v>
      </c>
      <c r="BL151" s="140">
        <f t="shared" si="133"/>
        <v>93.75</v>
      </c>
      <c r="BM151" s="140">
        <f t="shared" si="133"/>
        <v>93.75</v>
      </c>
      <c r="BN151" s="140">
        <f t="shared" si="133"/>
        <v>93.75</v>
      </c>
      <c r="BO151" s="140">
        <f t="shared" si="133"/>
        <v>93.75</v>
      </c>
      <c r="BP151" s="140">
        <f t="shared" si="133"/>
        <v>93.75</v>
      </c>
      <c r="BQ151" s="140">
        <f t="shared" si="133"/>
        <v>93.75</v>
      </c>
      <c r="BR151" s="140">
        <f t="shared" si="133"/>
        <v>93.75</v>
      </c>
      <c r="BS151" s="140" t="str">
        <f t="shared" si="133"/>
        <v>-</v>
      </c>
      <c r="BT151" s="140" t="str">
        <f t="shared" si="133"/>
        <v>-</v>
      </c>
      <c r="BU151" s="140" t="str">
        <f t="shared" ref="BU151:CD154" si="134">INDEX(LMU_Data,(BU$148*$A$148)+$A151,(d.Region-1)*15+BU$147)</f>
        <v>-</v>
      </c>
      <c r="BV151" s="140" t="str">
        <f t="shared" si="134"/>
        <v>-</v>
      </c>
      <c r="BW151" s="140" t="str">
        <f t="shared" si="134"/>
        <v>-</v>
      </c>
      <c r="BX151" s="140" t="str">
        <f t="shared" si="134"/>
        <v>-</v>
      </c>
      <c r="BY151" s="140" t="str">
        <f t="shared" si="134"/>
        <v>-</v>
      </c>
      <c r="BZ151" s="140" t="str">
        <f t="shared" si="134"/>
        <v>-</v>
      </c>
      <c r="CA151" s="140" t="str">
        <f t="shared" si="134"/>
        <v>-</v>
      </c>
      <c r="CB151" s="140" t="str">
        <f t="shared" si="134"/>
        <v>-</v>
      </c>
      <c r="CC151" s="140" t="str">
        <f t="shared" si="134"/>
        <v>-</v>
      </c>
      <c r="CD151" s="140" t="str">
        <f t="shared" si="134"/>
        <v>-</v>
      </c>
      <c r="CE151" s="140" t="str">
        <f t="shared" ref="CE151:CN154" si="135">INDEX(LMU_Data,(CE$148*$A$148)+$A151,(d.Region-1)*15+CE$147)</f>
        <v>-</v>
      </c>
      <c r="CF151" s="140" t="str">
        <f t="shared" si="135"/>
        <v>-</v>
      </c>
      <c r="CG151" s="140" t="str">
        <f t="shared" si="135"/>
        <v>-</v>
      </c>
      <c r="CH151" s="140" t="str">
        <f t="shared" si="135"/>
        <v>-</v>
      </c>
      <c r="CI151" s="140" t="str">
        <f t="shared" si="135"/>
        <v>-</v>
      </c>
      <c r="CJ151" s="140" t="str">
        <f t="shared" si="135"/>
        <v>-</v>
      </c>
      <c r="CK151" s="140" t="str">
        <f t="shared" si="135"/>
        <v>-</v>
      </c>
      <c r="CL151" s="140" t="str">
        <f t="shared" si="135"/>
        <v>-</v>
      </c>
      <c r="CM151" s="140" t="str">
        <f t="shared" si="135"/>
        <v>-</v>
      </c>
      <c r="CN151" s="140" t="str">
        <f t="shared" si="135"/>
        <v>-</v>
      </c>
      <c r="CO151" s="140" t="str">
        <f t="shared" ref="CO151:CX154" si="136">INDEX(LMU_Data,(CO$148*$A$148)+$A151,(d.Region-1)*15+CO$147)</f>
        <v>-</v>
      </c>
      <c r="CP151" s="140" t="str">
        <f t="shared" si="136"/>
        <v>-</v>
      </c>
      <c r="CQ151" s="140" t="str">
        <f t="shared" si="136"/>
        <v>-</v>
      </c>
      <c r="CR151" s="140" t="str">
        <f t="shared" si="136"/>
        <v>-</v>
      </c>
      <c r="CS151" s="140" t="str">
        <f t="shared" si="136"/>
        <v>-</v>
      </c>
      <c r="CT151" s="140" t="str">
        <f t="shared" si="136"/>
        <v>-</v>
      </c>
      <c r="CU151" s="140" t="str">
        <f t="shared" si="136"/>
        <v>-</v>
      </c>
      <c r="CV151" s="140" t="str">
        <f t="shared" si="136"/>
        <v>-</v>
      </c>
      <c r="CW151" s="140" t="str">
        <f t="shared" si="136"/>
        <v>-</v>
      </c>
      <c r="CX151" s="140" t="str">
        <f t="shared" si="136"/>
        <v>-</v>
      </c>
      <c r="CY151" s="140" t="str">
        <f t="shared" ref="CY151:DH154" si="137">INDEX(LMU_Data,(CY$148*$A$148)+$A151,(d.Region-1)*15+CY$147)</f>
        <v>-</v>
      </c>
      <c r="CZ151" s="140" t="str">
        <f t="shared" si="137"/>
        <v>-</v>
      </c>
      <c r="DA151" s="140" t="str">
        <f t="shared" si="137"/>
        <v>-</v>
      </c>
      <c r="DB151" s="140" t="str">
        <f t="shared" si="137"/>
        <v>-</v>
      </c>
      <c r="DC151" s="140" t="str">
        <f t="shared" si="137"/>
        <v>-</v>
      </c>
      <c r="DD151" s="140" t="str">
        <f t="shared" si="137"/>
        <v>-</v>
      </c>
      <c r="DE151" s="140" t="str">
        <f t="shared" si="137"/>
        <v>-</v>
      </c>
      <c r="DF151" s="140" t="str">
        <f t="shared" si="137"/>
        <v>-</v>
      </c>
      <c r="DG151" s="140" t="str">
        <f t="shared" si="137"/>
        <v>-</v>
      </c>
      <c r="DH151" s="140" t="str">
        <f t="shared" si="137"/>
        <v>-</v>
      </c>
      <c r="DI151" s="140" t="str">
        <f t="shared" ref="DI151:DR154" si="138">INDEX(LMU_Data,(DI$148*$A$148)+$A151,(d.Region-1)*15+DI$147)</f>
        <v>-</v>
      </c>
      <c r="DJ151" s="140" t="str">
        <f t="shared" si="138"/>
        <v>-</v>
      </c>
      <c r="DK151" s="140" t="str">
        <f t="shared" si="138"/>
        <v>-</v>
      </c>
      <c r="DL151" s="140" t="str">
        <f t="shared" si="138"/>
        <v>-</v>
      </c>
      <c r="DM151" s="140" t="str">
        <f t="shared" si="138"/>
        <v>-</v>
      </c>
      <c r="DN151" s="140" t="str">
        <f t="shared" si="138"/>
        <v>-</v>
      </c>
      <c r="DO151" s="140" t="str">
        <f t="shared" si="138"/>
        <v>-</v>
      </c>
      <c r="DP151" s="140" t="str">
        <f t="shared" si="138"/>
        <v>-</v>
      </c>
      <c r="DQ151" s="140" t="str">
        <f t="shared" si="138"/>
        <v>-</v>
      </c>
      <c r="DR151" s="140" t="str">
        <f t="shared" si="138"/>
        <v>-</v>
      </c>
    </row>
    <row r="152" spans="1:122" outlineLevel="1">
      <c r="A152">
        <v>3</v>
      </c>
      <c r="B152" t="s">
        <v>910</v>
      </c>
      <c r="C152" s="140" t="str">
        <f t="shared" si="127"/>
        <v>-</v>
      </c>
      <c r="D152" s="140" t="str">
        <f t="shared" si="127"/>
        <v>-</v>
      </c>
      <c r="E152" s="140" t="str">
        <f t="shared" si="127"/>
        <v>-</v>
      </c>
      <c r="F152" s="140" t="str">
        <f t="shared" si="127"/>
        <v>-</v>
      </c>
      <c r="G152" s="140" t="str">
        <f t="shared" si="127"/>
        <v>-</v>
      </c>
      <c r="H152" s="140" t="str">
        <f t="shared" si="127"/>
        <v>-</v>
      </c>
      <c r="I152" s="140" t="str">
        <f t="shared" si="127"/>
        <v>-</v>
      </c>
      <c r="J152" s="140" t="str">
        <f t="shared" si="127"/>
        <v>-</v>
      </c>
      <c r="K152" s="140" t="str">
        <f t="shared" si="127"/>
        <v>-</v>
      </c>
      <c r="L152" s="140" t="str">
        <f t="shared" si="127"/>
        <v>-</v>
      </c>
      <c r="M152" s="140" t="str">
        <f t="shared" si="128"/>
        <v>-</v>
      </c>
      <c r="N152" s="140" t="str">
        <f t="shared" si="128"/>
        <v>-</v>
      </c>
      <c r="O152" s="140" t="str">
        <f t="shared" si="128"/>
        <v>-</v>
      </c>
      <c r="P152" s="140" t="str">
        <f t="shared" si="128"/>
        <v>-</v>
      </c>
      <c r="Q152" s="140" t="str">
        <f t="shared" si="128"/>
        <v>-</v>
      </c>
      <c r="R152" s="140" t="str">
        <f t="shared" si="128"/>
        <v>-</v>
      </c>
      <c r="S152" s="140" t="str">
        <f t="shared" si="128"/>
        <v>-</v>
      </c>
      <c r="T152" s="140" t="str">
        <f t="shared" si="128"/>
        <v>-</v>
      </c>
      <c r="U152" s="140" t="str">
        <f t="shared" si="128"/>
        <v>-</v>
      </c>
      <c r="V152" s="140" t="str">
        <f t="shared" si="128"/>
        <v>-</v>
      </c>
      <c r="W152" s="140" t="str">
        <f t="shared" si="129"/>
        <v>-</v>
      </c>
      <c r="X152" s="140" t="str">
        <f t="shared" si="129"/>
        <v>-</v>
      </c>
      <c r="Y152" s="140" t="str">
        <f t="shared" si="129"/>
        <v>-</v>
      </c>
      <c r="Z152" s="140" t="str">
        <f t="shared" si="129"/>
        <v>-</v>
      </c>
      <c r="AA152" s="140" t="str">
        <f t="shared" si="129"/>
        <v>-</v>
      </c>
      <c r="AB152" s="140" t="str">
        <f t="shared" si="129"/>
        <v>-</v>
      </c>
      <c r="AC152" s="140" t="str">
        <f t="shared" si="129"/>
        <v>-</v>
      </c>
      <c r="AD152" s="140" t="str">
        <f t="shared" si="129"/>
        <v>-</v>
      </c>
      <c r="AE152" s="140" t="str">
        <f t="shared" si="129"/>
        <v>-</v>
      </c>
      <c r="AF152" s="140" t="str">
        <f t="shared" si="129"/>
        <v>-</v>
      </c>
      <c r="AG152" s="140">
        <f t="shared" si="130"/>
        <v>150</v>
      </c>
      <c r="AH152" s="140" t="str">
        <f t="shared" si="130"/>
        <v>-</v>
      </c>
      <c r="AI152" s="140" t="str">
        <f t="shared" si="130"/>
        <v>-</v>
      </c>
      <c r="AJ152" s="140" t="str">
        <f t="shared" si="130"/>
        <v>-</v>
      </c>
      <c r="AK152" s="140" t="str">
        <f t="shared" si="130"/>
        <v>-</v>
      </c>
      <c r="AL152" s="140" t="str">
        <f t="shared" si="130"/>
        <v>-</v>
      </c>
      <c r="AM152" s="140" t="str">
        <f t="shared" si="130"/>
        <v>-</v>
      </c>
      <c r="AN152" s="140" t="str">
        <f t="shared" si="130"/>
        <v>-</v>
      </c>
      <c r="AO152" s="140" t="str">
        <f t="shared" si="130"/>
        <v>-</v>
      </c>
      <c r="AP152" s="140" t="str">
        <f t="shared" si="130"/>
        <v>-</v>
      </c>
      <c r="AQ152" s="140" t="str">
        <f t="shared" si="131"/>
        <v>-</v>
      </c>
      <c r="AR152" s="140" t="str">
        <f t="shared" si="131"/>
        <v>-</v>
      </c>
      <c r="AS152" s="140" t="str">
        <f t="shared" si="131"/>
        <v>-</v>
      </c>
      <c r="AT152" s="140" t="str">
        <f t="shared" si="131"/>
        <v>-</v>
      </c>
      <c r="AU152" s="140" t="str">
        <f t="shared" si="131"/>
        <v>-</v>
      </c>
      <c r="AV152" s="140">
        <f t="shared" si="131"/>
        <v>153.75</v>
      </c>
      <c r="AW152" s="140">
        <f t="shared" si="131"/>
        <v>153.75</v>
      </c>
      <c r="AX152" s="140">
        <f t="shared" si="131"/>
        <v>153.75</v>
      </c>
      <c r="AY152" s="140">
        <f t="shared" si="131"/>
        <v>153.75</v>
      </c>
      <c r="AZ152" s="140">
        <f t="shared" si="131"/>
        <v>153.75</v>
      </c>
      <c r="BA152" s="140">
        <f t="shared" si="132"/>
        <v>153.75</v>
      </c>
      <c r="BB152" s="140">
        <f t="shared" si="132"/>
        <v>153.75</v>
      </c>
      <c r="BC152" s="140">
        <f t="shared" si="132"/>
        <v>153.75</v>
      </c>
      <c r="BD152" s="140" t="str">
        <f t="shared" si="132"/>
        <v>-</v>
      </c>
      <c r="BE152" s="140" t="str">
        <f t="shared" si="132"/>
        <v>-</v>
      </c>
      <c r="BF152" s="140" t="str">
        <f t="shared" si="132"/>
        <v>-</v>
      </c>
      <c r="BG152" s="140" t="str">
        <f t="shared" si="132"/>
        <v>-</v>
      </c>
      <c r="BH152" s="140" t="str">
        <f t="shared" si="132"/>
        <v>-</v>
      </c>
      <c r="BI152" s="140" t="str">
        <f t="shared" si="132"/>
        <v>-</v>
      </c>
      <c r="BJ152" s="140" t="str">
        <f t="shared" si="132"/>
        <v>-</v>
      </c>
      <c r="BK152" s="140">
        <f t="shared" si="133"/>
        <v>93.75</v>
      </c>
      <c r="BL152" s="140">
        <f t="shared" si="133"/>
        <v>93.75</v>
      </c>
      <c r="BM152" s="140">
        <f t="shared" si="133"/>
        <v>93.75</v>
      </c>
      <c r="BN152" s="140">
        <f t="shared" si="133"/>
        <v>93.75</v>
      </c>
      <c r="BO152" s="140">
        <f t="shared" si="133"/>
        <v>93.75</v>
      </c>
      <c r="BP152" s="140">
        <f t="shared" si="133"/>
        <v>93.75</v>
      </c>
      <c r="BQ152" s="140">
        <f t="shared" si="133"/>
        <v>93.75</v>
      </c>
      <c r="BR152" s="140">
        <f t="shared" si="133"/>
        <v>93.75</v>
      </c>
      <c r="BS152" s="140" t="str">
        <f t="shared" si="133"/>
        <v>-</v>
      </c>
      <c r="BT152" s="140" t="str">
        <f t="shared" si="133"/>
        <v>-</v>
      </c>
      <c r="BU152" s="140" t="str">
        <f t="shared" si="134"/>
        <v>-</v>
      </c>
      <c r="BV152" s="140" t="str">
        <f t="shared" si="134"/>
        <v>-</v>
      </c>
      <c r="BW152" s="140" t="str">
        <f t="shared" si="134"/>
        <v>-</v>
      </c>
      <c r="BX152" s="140" t="str">
        <f t="shared" si="134"/>
        <v>-</v>
      </c>
      <c r="BY152" s="140" t="str">
        <f t="shared" si="134"/>
        <v>-</v>
      </c>
      <c r="BZ152" s="140" t="str">
        <f t="shared" si="134"/>
        <v>-</v>
      </c>
      <c r="CA152" s="140" t="str">
        <f t="shared" si="134"/>
        <v>-</v>
      </c>
      <c r="CB152" s="140" t="str">
        <f t="shared" si="134"/>
        <v>-</v>
      </c>
      <c r="CC152" s="140" t="str">
        <f t="shared" si="134"/>
        <v>-</v>
      </c>
      <c r="CD152" s="140" t="str">
        <f t="shared" si="134"/>
        <v>-</v>
      </c>
      <c r="CE152" s="140" t="str">
        <f t="shared" si="135"/>
        <v>-</v>
      </c>
      <c r="CF152" s="140" t="str">
        <f t="shared" si="135"/>
        <v>-</v>
      </c>
      <c r="CG152" s="140" t="str">
        <f t="shared" si="135"/>
        <v>-</v>
      </c>
      <c r="CH152" s="140" t="str">
        <f t="shared" si="135"/>
        <v>-</v>
      </c>
      <c r="CI152" s="140" t="str">
        <f t="shared" si="135"/>
        <v>-</v>
      </c>
      <c r="CJ152" s="140" t="str">
        <f t="shared" si="135"/>
        <v>-</v>
      </c>
      <c r="CK152" s="140" t="str">
        <f t="shared" si="135"/>
        <v>-</v>
      </c>
      <c r="CL152" s="140" t="str">
        <f t="shared" si="135"/>
        <v>-</v>
      </c>
      <c r="CM152" s="140" t="str">
        <f t="shared" si="135"/>
        <v>-</v>
      </c>
      <c r="CN152" s="140" t="str">
        <f t="shared" si="135"/>
        <v>-</v>
      </c>
      <c r="CO152" s="140" t="str">
        <f t="shared" si="136"/>
        <v>-</v>
      </c>
      <c r="CP152" s="140" t="str">
        <f t="shared" si="136"/>
        <v>-</v>
      </c>
      <c r="CQ152" s="140" t="str">
        <f t="shared" si="136"/>
        <v>-</v>
      </c>
      <c r="CR152" s="140" t="str">
        <f t="shared" si="136"/>
        <v>-</v>
      </c>
      <c r="CS152" s="140" t="str">
        <f t="shared" si="136"/>
        <v>-</v>
      </c>
      <c r="CT152" s="140" t="str">
        <f t="shared" si="136"/>
        <v>-</v>
      </c>
      <c r="CU152" s="140" t="str">
        <f t="shared" si="136"/>
        <v>-</v>
      </c>
      <c r="CV152" s="140" t="str">
        <f t="shared" si="136"/>
        <v>-</v>
      </c>
      <c r="CW152" s="140" t="str">
        <f t="shared" si="136"/>
        <v>-</v>
      </c>
      <c r="CX152" s="140" t="str">
        <f t="shared" si="136"/>
        <v>-</v>
      </c>
      <c r="CY152" s="140" t="str">
        <f t="shared" si="137"/>
        <v>-</v>
      </c>
      <c r="CZ152" s="140" t="str">
        <f t="shared" si="137"/>
        <v>-</v>
      </c>
      <c r="DA152" s="140" t="str">
        <f t="shared" si="137"/>
        <v>-</v>
      </c>
      <c r="DB152" s="140" t="str">
        <f t="shared" si="137"/>
        <v>-</v>
      </c>
      <c r="DC152" s="140" t="str">
        <f t="shared" si="137"/>
        <v>-</v>
      </c>
      <c r="DD152" s="140" t="str">
        <f t="shared" si="137"/>
        <v>-</v>
      </c>
      <c r="DE152" s="140" t="str">
        <f t="shared" si="137"/>
        <v>-</v>
      </c>
      <c r="DF152" s="140" t="str">
        <f t="shared" si="137"/>
        <v>-</v>
      </c>
      <c r="DG152" s="140" t="str">
        <f t="shared" si="137"/>
        <v>-</v>
      </c>
      <c r="DH152" s="140" t="str">
        <f t="shared" si="137"/>
        <v>-</v>
      </c>
      <c r="DI152" s="140" t="str">
        <f t="shared" si="138"/>
        <v>-</v>
      </c>
      <c r="DJ152" s="140" t="str">
        <f t="shared" si="138"/>
        <v>-</v>
      </c>
      <c r="DK152" s="140" t="str">
        <f t="shared" si="138"/>
        <v>-</v>
      </c>
      <c r="DL152" s="140" t="str">
        <f t="shared" si="138"/>
        <v>-</v>
      </c>
      <c r="DM152" s="140" t="str">
        <f t="shared" si="138"/>
        <v>-</v>
      </c>
      <c r="DN152" s="140" t="str">
        <f t="shared" si="138"/>
        <v>-</v>
      </c>
      <c r="DO152" s="140" t="str">
        <f t="shared" si="138"/>
        <v>-</v>
      </c>
      <c r="DP152" s="140" t="str">
        <f t="shared" si="138"/>
        <v>-</v>
      </c>
      <c r="DQ152" s="140" t="str">
        <f t="shared" si="138"/>
        <v>-</v>
      </c>
      <c r="DR152" s="140" t="str">
        <f t="shared" si="138"/>
        <v>-</v>
      </c>
    </row>
    <row r="153" spans="1:122" outlineLevel="1">
      <c r="A153">
        <v>4</v>
      </c>
      <c r="B153" t="s">
        <v>911</v>
      </c>
      <c r="C153" s="140" t="str">
        <f t="shared" si="127"/>
        <v>-</v>
      </c>
      <c r="D153" s="140" t="str">
        <f t="shared" si="127"/>
        <v>-</v>
      </c>
      <c r="E153" s="140" t="str">
        <f t="shared" si="127"/>
        <v>-</v>
      </c>
      <c r="F153" s="140" t="str">
        <f t="shared" si="127"/>
        <v>-</v>
      </c>
      <c r="G153" s="140" t="str">
        <f t="shared" si="127"/>
        <v>-</v>
      </c>
      <c r="H153" s="140" t="str">
        <f t="shared" si="127"/>
        <v>-</v>
      </c>
      <c r="I153" s="140" t="str">
        <f t="shared" si="127"/>
        <v>-</v>
      </c>
      <c r="J153" s="140" t="str">
        <f t="shared" si="127"/>
        <v>-</v>
      </c>
      <c r="K153" s="140" t="str">
        <f t="shared" si="127"/>
        <v>-</v>
      </c>
      <c r="L153" s="140" t="str">
        <f t="shared" si="127"/>
        <v>-</v>
      </c>
      <c r="M153" s="140" t="str">
        <f t="shared" si="128"/>
        <v>-</v>
      </c>
      <c r="N153" s="140" t="str">
        <f t="shared" si="128"/>
        <v>-</v>
      </c>
      <c r="O153" s="140" t="str">
        <f t="shared" si="128"/>
        <v>-</v>
      </c>
      <c r="P153" s="140" t="str">
        <f t="shared" si="128"/>
        <v>-</v>
      </c>
      <c r="Q153" s="140" t="str">
        <f t="shared" si="128"/>
        <v>-</v>
      </c>
      <c r="R153" s="140" t="str">
        <f t="shared" si="128"/>
        <v>-</v>
      </c>
      <c r="S153" s="140" t="str">
        <f t="shared" si="128"/>
        <v>-</v>
      </c>
      <c r="T153" s="140" t="str">
        <f t="shared" si="128"/>
        <v>-</v>
      </c>
      <c r="U153" s="140" t="str">
        <f t="shared" si="128"/>
        <v>-</v>
      </c>
      <c r="V153" s="140" t="str">
        <f t="shared" si="128"/>
        <v>-</v>
      </c>
      <c r="W153" s="140" t="str">
        <f t="shared" si="129"/>
        <v>-</v>
      </c>
      <c r="X153" s="140" t="str">
        <f t="shared" si="129"/>
        <v>-</v>
      </c>
      <c r="Y153" s="140" t="str">
        <f t="shared" si="129"/>
        <v>-</v>
      </c>
      <c r="Z153" s="140" t="str">
        <f t="shared" si="129"/>
        <v>-</v>
      </c>
      <c r="AA153" s="140" t="str">
        <f t="shared" si="129"/>
        <v>-</v>
      </c>
      <c r="AB153" s="140" t="str">
        <f t="shared" si="129"/>
        <v>-</v>
      </c>
      <c r="AC153" s="140" t="str">
        <f t="shared" si="129"/>
        <v>-</v>
      </c>
      <c r="AD153" s="140" t="str">
        <f t="shared" si="129"/>
        <v>-</v>
      </c>
      <c r="AE153" s="140" t="str">
        <f t="shared" si="129"/>
        <v>-</v>
      </c>
      <c r="AF153" s="140" t="str">
        <f t="shared" si="129"/>
        <v>-</v>
      </c>
      <c r="AG153" s="140">
        <f t="shared" si="130"/>
        <v>150</v>
      </c>
      <c r="AH153" s="140" t="str">
        <f t="shared" si="130"/>
        <v>-</v>
      </c>
      <c r="AI153" s="140" t="str">
        <f t="shared" si="130"/>
        <v>-</v>
      </c>
      <c r="AJ153" s="140" t="str">
        <f t="shared" si="130"/>
        <v>-</v>
      </c>
      <c r="AK153" s="140" t="str">
        <f t="shared" si="130"/>
        <v>-</v>
      </c>
      <c r="AL153" s="140" t="str">
        <f t="shared" si="130"/>
        <v>-</v>
      </c>
      <c r="AM153" s="140" t="str">
        <f t="shared" si="130"/>
        <v>-</v>
      </c>
      <c r="AN153" s="140" t="str">
        <f t="shared" si="130"/>
        <v>-</v>
      </c>
      <c r="AO153" s="140" t="str">
        <f t="shared" si="130"/>
        <v>-</v>
      </c>
      <c r="AP153" s="140" t="str">
        <f t="shared" si="130"/>
        <v>-</v>
      </c>
      <c r="AQ153" s="140" t="str">
        <f t="shared" si="131"/>
        <v>-</v>
      </c>
      <c r="AR153" s="140" t="str">
        <f t="shared" si="131"/>
        <v>-</v>
      </c>
      <c r="AS153" s="140" t="str">
        <f t="shared" si="131"/>
        <v>-</v>
      </c>
      <c r="AT153" s="140" t="str">
        <f t="shared" si="131"/>
        <v>-</v>
      </c>
      <c r="AU153" s="140" t="str">
        <f t="shared" si="131"/>
        <v>-</v>
      </c>
      <c r="AV153" s="140">
        <f t="shared" si="131"/>
        <v>153.75</v>
      </c>
      <c r="AW153" s="140">
        <f t="shared" si="131"/>
        <v>153.75</v>
      </c>
      <c r="AX153" s="140">
        <f t="shared" si="131"/>
        <v>153.75</v>
      </c>
      <c r="AY153" s="140">
        <f t="shared" si="131"/>
        <v>153.75</v>
      </c>
      <c r="AZ153" s="140">
        <f t="shared" si="131"/>
        <v>153.75</v>
      </c>
      <c r="BA153" s="140">
        <f t="shared" si="132"/>
        <v>153.75</v>
      </c>
      <c r="BB153" s="140">
        <f t="shared" si="132"/>
        <v>153.75</v>
      </c>
      <c r="BC153" s="140">
        <f t="shared" si="132"/>
        <v>153.75</v>
      </c>
      <c r="BD153" s="140" t="str">
        <f t="shared" si="132"/>
        <v>-</v>
      </c>
      <c r="BE153" s="140" t="str">
        <f t="shared" si="132"/>
        <v>-</v>
      </c>
      <c r="BF153" s="140" t="str">
        <f t="shared" si="132"/>
        <v>-</v>
      </c>
      <c r="BG153" s="140" t="str">
        <f t="shared" si="132"/>
        <v>-</v>
      </c>
      <c r="BH153" s="140" t="str">
        <f t="shared" si="132"/>
        <v>-</v>
      </c>
      <c r="BI153" s="140" t="str">
        <f t="shared" si="132"/>
        <v>-</v>
      </c>
      <c r="BJ153" s="140" t="str">
        <f t="shared" si="132"/>
        <v>-</v>
      </c>
      <c r="BK153" s="140">
        <f t="shared" si="133"/>
        <v>93.75</v>
      </c>
      <c r="BL153" s="140">
        <f t="shared" si="133"/>
        <v>93.75</v>
      </c>
      <c r="BM153" s="140">
        <f t="shared" si="133"/>
        <v>93.75</v>
      </c>
      <c r="BN153" s="140">
        <f t="shared" si="133"/>
        <v>93.75</v>
      </c>
      <c r="BO153" s="140">
        <f t="shared" si="133"/>
        <v>93.75</v>
      </c>
      <c r="BP153" s="140">
        <f t="shared" si="133"/>
        <v>93.75</v>
      </c>
      <c r="BQ153" s="140">
        <f t="shared" si="133"/>
        <v>93.75</v>
      </c>
      <c r="BR153" s="140">
        <f t="shared" si="133"/>
        <v>93.75</v>
      </c>
      <c r="BS153" s="140" t="str">
        <f t="shared" si="133"/>
        <v>-</v>
      </c>
      <c r="BT153" s="140" t="str">
        <f t="shared" si="133"/>
        <v>-</v>
      </c>
      <c r="BU153" s="140" t="str">
        <f t="shared" si="134"/>
        <v>-</v>
      </c>
      <c r="BV153" s="140" t="str">
        <f t="shared" si="134"/>
        <v>-</v>
      </c>
      <c r="BW153" s="140" t="str">
        <f t="shared" si="134"/>
        <v>-</v>
      </c>
      <c r="BX153" s="140" t="str">
        <f t="shared" si="134"/>
        <v>-</v>
      </c>
      <c r="BY153" s="140" t="str">
        <f t="shared" si="134"/>
        <v>-</v>
      </c>
      <c r="BZ153" s="140" t="str">
        <f t="shared" si="134"/>
        <v>-</v>
      </c>
      <c r="CA153" s="140" t="str">
        <f t="shared" si="134"/>
        <v>-</v>
      </c>
      <c r="CB153" s="140" t="str">
        <f t="shared" si="134"/>
        <v>-</v>
      </c>
      <c r="CC153" s="140" t="str">
        <f t="shared" si="134"/>
        <v>-</v>
      </c>
      <c r="CD153" s="140" t="str">
        <f t="shared" si="134"/>
        <v>-</v>
      </c>
      <c r="CE153" s="140" t="str">
        <f t="shared" si="135"/>
        <v>-</v>
      </c>
      <c r="CF153" s="140" t="str">
        <f t="shared" si="135"/>
        <v>-</v>
      </c>
      <c r="CG153" s="140" t="str">
        <f t="shared" si="135"/>
        <v>-</v>
      </c>
      <c r="CH153" s="140" t="str">
        <f t="shared" si="135"/>
        <v>-</v>
      </c>
      <c r="CI153" s="140" t="str">
        <f t="shared" si="135"/>
        <v>-</v>
      </c>
      <c r="CJ153" s="140" t="str">
        <f t="shared" si="135"/>
        <v>-</v>
      </c>
      <c r="CK153" s="140" t="str">
        <f t="shared" si="135"/>
        <v>-</v>
      </c>
      <c r="CL153" s="140" t="str">
        <f t="shared" si="135"/>
        <v>-</v>
      </c>
      <c r="CM153" s="140" t="str">
        <f t="shared" si="135"/>
        <v>-</v>
      </c>
      <c r="CN153" s="140" t="str">
        <f t="shared" si="135"/>
        <v>-</v>
      </c>
      <c r="CO153" s="140" t="str">
        <f t="shared" si="136"/>
        <v>-</v>
      </c>
      <c r="CP153" s="140" t="str">
        <f t="shared" si="136"/>
        <v>-</v>
      </c>
      <c r="CQ153" s="140" t="str">
        <f t="shared" si="136"/>
        <v>-</v>
      </c>
      <c r="CR153" s="140" t="str">
        <f t="shared" si="136"/>
        <v>-</v>
      </c>
      <c r="CS153" s="140" t="str">
        <f t="shared" si="136"/>
        <v>-</v>
      </c>
      <c r="CT153" s="140" t="str">
        <f t="shared" si="136"/>
        <v>-</v>
      </c>
      <c r="CU153" s="140" t="str">
        <f t="shared" si="136"/>
        <v>-</v>
      </c>
      <c r="CV153" s="140" t="str">
        <f t="shared" si="136"/>
        <v>-</v>
      </c>
      <c r="CW153" s="140" t="str">
        <f t="shared" si="136"/>
        <v>-</v>
      </c>
      <c r="CX153" s="140" t="str">
        <f t="shared" si="136"/>
        <v>-</v>
      </c>
      <c r="CY153" s="140" t="str">
        <f t="shared" si="137"/>
        <v>-</v>
      </c>
      <c r="CZ153" s="140" t="str">
        <f t="shared" si="137"/>
        <v>-</v>
      </c>
      <c r="DA153" s="140" t="str">
        <f t="shared" si="137"/>
        <v>-</v>
      </c>
      <c r="DB153" s="140" t="str">
        <f t="shared" si="137"/>
        <v>-</v>
      </c>
      <c r="DC153" s="140" t="str">
        <f t="shared" si="137"/>
        <v>-</v>
      </c>
      <c r="DD153" s="140" t="str">
        <f t="shared" si="137"/>
        <v>-</v>
      </c>
      <c r="DE153" s="140" t="str">
        <f t="shared" si="137"/>
        <v>-</v>
      </c>
      <c r="DF153" s="140" t="str">
        <f t="shared" si="137"/>
        <v>-</v>
      </c>
      <c r="DG153" s="140" t="str">
        <f t="shared" si="137"/>
        <v>-</v>
      </c>
      <c r="DH153" s="140" t="str">
        <f t="shared" si="137"/>
        <v>-</v>
      </c>
      <c r="DI153" s="140" t="str">
        <f t="shared" si="138"/>
        <v>-</v>
      </c>
      <c r="DJ153" s="140" t="str">
        <f t="shared" si="138"/>
        <v>-</v>
      </c>
      <c r="DK153" s="140" t="str">
        <f t="shared" si="138"/>
        <v>-</v>
      </c>
      <c r="DL153" s="140" t="str">
        <f t="shared" si="138"/>
        <v>-</v>
      </c>
      <c r="DM153" s="140" t="str">
        <f t="shared" si="138"/>
        <v>-</v>
      </c>
      <c r="DN153" s="140" t="str">
        <f t="shared" si="138"/>
        <v>-</v>
      </c>
      <c r="DO153" s="140" t="str">
        <f t="shared" si="138"/>
        <v>-</v>
      </c>
      <c r="DP153" s="140" t="str">
        <f t="shared" si="138"/>
        <v>-</v>
      </c>
      <c r="DQ153" s="140" t="str">
        <f t="shared" si="138"/>
        <v>-</v>
      </c>
      <c r="DR153" s="140" t="str">
        <f t="shared" si="138"/>
        <v>-</v>
      </c>
    </row>
    <row r="154" spans="1:122" outlineLevel="1">
      <c r="A154">
        <v>5</v>
      </c>
      <c r="B154" t="s">
        <v>912</v>
      </c>
      <c r="C154" s="140" t="str">
        <f t="shared" si="127"/>
        <v>-</v>
      </c>
      <c r="D154" s="140" t="str">
        <f t="shared" si="127"/>
        <v>-</v>
      </c>
      <c r="E154" s="140" t="str">
        <f t="shared" si="127"/>
        <v>-</v>
      </c>
      <c r="F154" s="140" t="str">
        <f t="shared" si="127"/>
        <v>-</v>
      </c>
      <c r="G154" s="140" t="str">
        <f t="shared" si="127"/>
        <v>-</v>
      </c>
      <c r="H154" s="140" t="str">
        <f t="shared" si="127"/>
        <v>-</v>
      </c>
      <c r="I154" s="140" t="str">
        <f t="shared" si="127"/>
        <v>-</v>
      </c>
      <c r="J154" s="140" t="str">
        <f t="shared" si="127"/>
        <v>-</v>
      </c>
      <c r="K154" s="140" t="str">
        <f t="shared" si="127"/>
        <v>-</v>
      </c>
      <c r="L154" s="140" t="str">
        <f t="shared" si="127"/>
        <v>-</v>
      </c>
      <c r="M154" s="140" t="str">
        <f t="shared" si="128"/>
        <v>-</v>
      </c>
      <c r="N154" s="140" t="str">
        <f t="shared" si="128"/>
        <v>-</v>
      </c>
      <c r="O154" s="140" t="str">
        <f t="shared" si="128"/>
        <v>-</v>
      </c>
      <c r="P154" s="140" t="str">
        <f t="shared" si="128"/>
        <v>-</v>
      </c>
      <c r="Q154" s="140" t="str">
        <f t="shared" si="128"/>
        <v>-</v>
      </c>
      <c r="R154" s="140" t="str">
        <f t="shared" si="128"/>
        <v>-</v>
      </c>
      <c r="S154" s="140" t="str">
        <f t="shared" si="128"/>
        <v>-</v>
      </c>
      <c r="T154" s="140" t="str">
        <f t="shared" si="128"/>
        <v>-</v>
      </c>
      <c r="U154" s="140" t="str">
        <f t="shared" si="128"/>
        <v>-</v>
      </c>
      <c r="V154" s="140" t="str">
        <f t="shared" si="128"/>
        <v>-</v>
      </c>
      <c r="W154" s="140" t="str">
        <f t="shared" si="129"/>
        <v>-</v>
      </c>
      <c r="X154" s="140" t="str">
        <f t="shared" si="129"/>
        <v>-</v>
      </c>
      <c r="Y154" s="140" t="str">
        <f t="shared" si="129"/>
        <v>-</v>
      </c>
      <c r="Z154" s="140" t="str">
        <f t="shared" si="129"/>
        <v>-</v>
      </c>
      <c r="AA154" s="140" t="str">
        <f t="shared" si="129"/>
        <v>-</v>
      </c>
      <c r="AB154" s="140" t="str">
        <f t="shared" si="129"/>
        <v>-</v>
      </c>
      <c r="AC154" s="140" t="str">
        <f t="shared" si="129"/>
        <v>-</v>
      </c>
      <c r="AD154" s="140" t="str">
        <f t="shared" si="129"/>
        <v>-</v>
      </c>
      <c r="AE154" s="140" t="str">
        <f t="shared" si="129"/>
        <v>-</v>
      </c>
      <c r="AF154" s="140" t="str">
        <f t="shared" si="129"/>
        <v>-</v>
      </c>
      <c r="AG154" s="140">
        <f t="shared" si="130"/>
        <v>150</v>
      </c>
      <c r="AH154" s="140" t="str">
        <f t="shared" si="130"/>
        <v>-</v>
      </c>
      <c r="AI154" s="140" t="str">
        <f t="shared" si="130"/>
        <v>-</v>
      </c>
      <c r="AJ154" s="140" t="str">
        <f t="shared" si="130"/>
        <v>-</v>
      </c>
      <c r="AK154" s="140" t="str">
        <f t="shared" si="130"/>
        <v>-</v>
      </c>
      <c r="AL154" s="140" t="str">
        <f t="shared" si="130"/>
        <v>-</v>
      </c>
      <c r="AM154" s="140" t="str">
        <f t="shared" si="130"/>
        <v>-</v>
      </c>
      <c r="AN154" s="140" t="str">
        <f t="shared" si="130"/>
        <v>-</v>
      </c>
      <c r="AO154" s="140" t="str">
        <f t="shared" si="130"/>
        <v>-</v>
      </c>
      <c r="AP154" s="140" t="str">
        <f t="shared" si="130"/>
        <v>-</v>
      </c>
      <c r="AQ154" s="140" t="str">
        <f t="shared" si="131"/>
        <v>-</v>
      </c>
      <c r="AR154" s="140" t="str">
        <f t="shared" si="131"/>
        <v>-</v>
      </c>
      <c r="AS154" s="140" t="str">
        <f t="shared" si="131"/>
        <v>-</v>
      </c>
      <c r="AT154" s="140" t="str">
        <f t="shared" si="131"/>
        <v>-</v>
      </c>
      <c r="AU154" s="140" t="str">
        <f t="shared" si="131"/>
        <v>-</v>
      </c>
      <c r="AV154" s="140">
        <f t="shared" si="131"/>
        <v>153.75</v>
      </c>
      <c r="AW154" s="140">
        <f t="shared" si="131"/>
        <v>153.75</v>
      </c>
      <c r="AX154" s="140">
        <f t="shared" si="131"/>
        <v>153.75</v>
      </c>
      <c r="AY154" s="140">
        <f t="shared" si="131"/>
        <v>153.75</v>
      </c>
      <c r="AZ154" s="140">
        <f t="shared" si="131"/>
        <v>153.75</v>
      </c>
      <c r="BA154" s="140">
        <f t="shared" si="132"/>
        <v>153.75</v>
      </c>
      <c r="BB154" s="140">
        <f t="shared" si="132"/>
        <v>153.75</v>
      </c>
      <c r="BC154" s="140">
        <f t="shared" si="132"/>
        <v>153.75</v>
      </c>
      <c r="BD154" s="140" t="str">
        <f t="shared" si="132"/>
        <v>-</v>
      </c>
      <c r="BE154" s="140" t="str">
        <f t="shared" si="132"/>
        <v>-</v>
      </c>
      <c r="BF154" s="140" t="str">
        <f t="shared" si="132"/>
        <v>-</v>
      </c>
      <c r="BG154" s="140" t="str">
        <f t="shared" si="132"/>
        <v>-</v>
      </c>
      <c r="BH154" s="140" t="str">
        <f t="shared" si="132"/>
        <v>-</v>
      </c>
      <c r="BI154" s="140" t="str">
        <f t="shared" si="132"/>
        <v>-</v>
      </c>
      <c r="BJ154" s="140" t="str">
        <f t="shared" si="132"/>
        <v>-</v>
      </c>
      <c r="BK154" s="140">
        <f t="shared" si="133"/>
        <v>93.75</v>
      </c>
      <c r="BL154" s="140">
        <f t="shared" si="133"/>
        <v>93.75</v>
      </c>
      <c r="BM154" s="140">
        <f t="shared" si="133"/>
        <v>93.75</v>
      </c>
      <c r="BN154" s="140">
        <f t="shared" si="133"/>
        <v>93.75</v>
      </c>
      <c r="BO154" s="140">
        <f t="shared" si="133"/>
        <v>93.75</v>
      </c>
      <c r="BP154" s="140">
        <f t="shared" si="133"/>
        <v>93.75</v>
      </c>
      <c r="BQ154" s="140">
        <f t="shared" si="133"/>
        <v>93.75</v>
      </c>
      <c r="BR154" s="140">
        <f t="shared" si="133"/>
        <v>93.75</v>
      </c>
      <c r="BS154" s="140" t="str">
        <f t="shared" si="133"/>
        <v>-</v>
      </c>
      <c r="BT154" s="140" t="str">
        <f t="shared" si="133"/>
        <v>-</v>
      </c>
      <c r="BU154" s="140" t="str">
        <f t="shared" si="134"/>
        <v>-</v>
      </c>
      <c r="BV154" s="140" t="str">
        <f t="shared" si="134"/>
        <v>-</v>
      </c>
      <c r="BW154" s="140" t="str">
        <f t="shared" si="134"/>
        <v>-</v>
      </c>
      <c r="BX154" s="140" t="str">
        <f t="shared" si="134"/>
        <v>-</v>
      </c>
      <c r="BY154" s="140" t="str">
        <f t="shared" si="134"/>
        <v>-</v>
      </c>
      <c r="BZ154" s="140" t="str">
        <f t="shared" si="134"/>
        <v>-</v>
      </c>
      <c r="CA154" s="140" t="str">
        <f t="shared" si="134"/>
        <v>-</v>
      </c>
      <c r="CB154" s="140" t="str">
        <f t="shared" si="134"/>
        <v>-</v>
      </c>
      <c r="CC154" s="140" t="str">
        <f t="shared" si="134"/>
        <v>-</v>
      </c>
      <c r="CD154" s="140" t="str">
        <f t="shared" si="134"/>
        <v>-</v>
      </c>
      <c r="CE154" s="140" t="str">
        <f t="shared" si="135"/>
        <v>-</v>
      </c>
      <c r="CF154" s="140" t="str">
        <f t="shared" si="135"/>
        <v>-</v>
      </c>
      <c r="CG154" s="140" t="str">
        <f t="shared" si="135"/>
        <v>-</v>
      </c>
      <c r="CH154" s="140" t="str">
        <f t="shared" si="135"/>
        <v>-</v>
      </c>
      <c r="CI154" s="140" t="str">
        <f t="shared" si="135"/>
        <v>-</v>
      </c>
      <c r="CJ154" s="140" t="str">
        <f t="shared" si="135"/>
        <v>-</v>
      </c>
      <c r="CK154" s="140" t="str">
        <f t="shared" si="135"/>
        <v>-</v>
      </c>
      <c r="CL154" s="140" t="str">
        <f t="shared" si="135"/>
        <v>-</v>
      </c>
      <c r="CM154" s="140" t="str">
        <f t="shared" si="135"/>
        <v>-</v>
      </c>
      <c r="CN154" s="140" t="str">
        <f t="shared" si="135"/>
        <v>-</v>
      </c>
      <c r="CO154" s="140" t="str">
        <f t="shared" si="136"/>
        <v>-</v>
      </c>
      <c r="CP154" s="140" t="str">
        <f t="shared" si="136"/>
        <v>-</v>
      </c>
      <c r="CQ154" s="140" t="str">
        <f t="shared" si="136"/>
        <v>-</v>
      </c>
      <c r="CR154" s="140" t="str">
        <f t="shared" si="136"/>
        <v>-</v>
      </c>
      <c r="CS154" s="140" t="str">
        <f t="shared" si="136"/>
        <v>-</v>
      </c>
      <c r="CT154" s="140" t="str">
        <f t="shared" si="136"/>
        <v>-</v>
      </c>
      <c r="CU154" s="140" t="str">
        <f t="shared" si="136"/>
        <v>-</v>
      </c>
      <c r="CV154" s="140" t="str">
        <f t="shared" si="136"/>
        <v>-</v>
      </c>
      <c r="CW154" s="140" t="str">
        <f t="shared" si="136"/>
        <v>-</v>
      </c>
      <c r="CX154" s="140" t="str">
        <f t="shared" si="136"/>
        <v>-</v>
      </c>
      <c r="CY154" s="140" t="str">
        <f t="shared" si="137"/>
        <v>-</v>
      </c>
      <c r="CZ154" s="140" t="str">
        <f t="shared" si="137"/>
        <v>-</v>
      </c>
      <c r="DA154" s="140" t="str">
        <f t="shared" si="137"/>
        <v>-</v>
      </c>
      <c r="DB154" s="140" t="str">
        <f t="shared" si="137"/>
        <v>-</v>
      </c>
      <c r="DC154" s="140" t="str">
        <f t="shared" si="137"/>
        <v>-</v>
      </c>
      <c r="DD154" s="140" t="str">
        <f t="shared" si="137"/>
        <v>-</v>
      </c>
      <c r="DE154" s="140" t="str">
        <f t="shared" si="137"/>
        <v>-</v>
      </c>
      <c r="DF154" s="140" t="str">
        <f t="shared" si="137"/>
        <v>-</v>
      </c>
      <c r="DG154" s="140" t="str">
        <f t="shared" si="137"/>
        <v>-</v>
      </c>
      <c r="DH154" s="140" t="str">
        <f t="shared" si="137"/>
        <v>-</v>
      </c>
      <c r="DI154" s="140" t="str">
        <f t="shared" si="138"/>
        <v>-</v>
      </c>
      <c r="DJ154" s="140" t="str">
        <f t="shared" si="138"/>
        <v>-</v>
      </c>
      <c r="DK154" s="140" t="str">
        <f t="shared" si="138"/>
        <v>-</v>
      </c>
      <c r="DL154" s="140" t="str">
        <f t="shared" si="138"/>
        <v>-</v>
      </c>
      <c r="DM154" s="140" t="str">
        <f t="shared" si="138"/>
        <v>-</v>
      </c>
      <c r="DN154" s="140" t="str">
        <f t="shared" si="138"/>
        <v>-</v>
      </c>
      <c r="DO154" s="140" t="str">
        <f t="shared" si="138"/>
        <v>-</v>
      </c>
      <c r="DP154" s="140" t="str">
        <f t="shared" si="138"/>
        <v>-</v>
      </c>
      <c r="DQ154" s="140" t="str">
        <f t="shared" si="138"/>
        <v>-</v>
      </c>
      <c r="DR154" s="140" t="str">
        <f t="shared" si="138"/>
        <v>-</v>
      </c>
    </row>
    <row r="155" spans="1:122" outlineLevel="1"/>
    <row r="156" spans="1:122" ht="17.25" outlineLevel="1">
      <c r="B156" s="16" t="s">
        <v>913</v>
      </c>
      <c r="C156" s="138" t="s">
        <v>634</v>
      </c>
      <c r="D156" s="138"/>
      <c r="E156" s="138"/>
      <c r="F156" s="138"/>
      <c r="G156" s="138"/>
      <c r="H156" s="138"/>
      <c r="I156" s="138"/>
      <c r="J156" s="138"/>
      <c r="K156" s="138"/>
      <c r="L156" s="138"/>
      <c r="M156" s="138"/>
      <c r="N156" s="138"/>
      <c r="O156" s="138"/>
      <c r="P156" s="138"/>
      <c r="Q156" s="138"/>
      <c r="R156" s="138" t="s">
        <v>635</v>
      </c>
      <c r="S156" s="138"/>
      <c r="T156" s="138"/>
      <c r="U156" s="138"/>
      <c r="V156" s="138"/>
      <c r="W156" s="138"/>
      <c r="X156" s="138"/>
      <c r="Y156" s="138"/>
      <c r="Z156" s="138"/>
      <c r="AA156" s="138"/>
      <c r="AB156" s="138"/>
      <c r="AC156" s="138"/>
      <c r="AD156" s="138"/>
      <c r="AE156" s="138"/>
      <c r="AF156" s="138"/>
      <c r="AG156" s="138" t="s">
        <v>675</v>
      </c>
      <c r="AH156" s="139"/>
      <c r="AI156" s="139"/>
      <c r="AJ156" s="139"/>
      <c r="AK156" s="139"/>
      <c r="AL156" s="139"/>
      <c r="AM156" s="139"/>
      <c r="AN156" s="139"/>
      <c r="AO156" s="139"/>
      <c r="AP156" s="139"/>
      <c r="AQ156" s="139"/>
      <c r="AR156" s="139"/>
      <c r="AS156" s="139"/>
      <c r="AT156" s="139"/>
      <c r="AU156" s="139"/>
    </row>
    <row r="157" spans="1:122" outlineLevel="1">
      <c r="B157" s="29" t="s">
        <v>914</v>
      </c>
      <c r="C157" s="32" t="s">
        <v>34</v>
      </c>
      <c r="D157" s="32" t="s">
        <v>34</v>
      </c>
      <c r="E157" s="32" t="s">
        <v>34</v>
      </c>
      <c r="F157" s="32" t="s">
        <v>34</v>
      </c>
      <c r="G157" s="32" t="s">
        <v>34</v>
      </c>
      <c r="H157" s="32" t="s">
        <v>34</v>
      </c>
      <c r="I157" s="32" t="s">
        <v>34</v>
      </c>
      <c r="J157" s="32" t="s">
        <v>34</v>
      </c>
      <c r="K157" s="32" t="s">
        <v>34</v>
      </c>
      <c r="L157" s="32" t="s">
        <v>34</v>
      </c>
      <c r="M157" s="32" t="s">
        <v>34</v>
      </c>
      <c r="N157" s="32" t="s">
        <v>34</v>
      </c>
      <c r="O157" s="32" t="s">
        <v>34</v>
      </c>
      <c r="P157" s="32" t="s">
        <v>34</v>
      </c>
      <c r="Q157" s="32" t="s">
        <v>34</v>
      </c>
      <c r="R157" s="32" t="s">
        <v>34</v>
      </c>
      <c r="S157" s="32" t="s">
        <v>34</v>
      </c>
      <c r="T157" s="32" t="s">
        <v>34</v>
      </c>
      <c r="U157" s="32" t="s">
        <v>34</v>
      </c>
      <c r="V157" s="32" t="s">
        <v>34</v>
      </c>
      <c r="W157" s="32" t="s">
        <v>34</v>
      </c>
      <c r="X157" s="32" t="s">
        <v>34</v>
      </c>
      <c r="Y157" s="32" t="s">
        <v>34</v>
      </c>
      <c r="Z157" s="32" t="s">
        <v>34</v>
      </c>
      <c r="AA157" s="32" t="s">
        <v>34</v>
      </c>
      <c r="AB157" s="32" t="s">
        <v>34</v>
      </c>
      <c r="AC157" s="32" t="s">
        <v>34</v>
      </c>
      <c r="AD157" s="32" t="s">
        <v>34</v>
      </c>
      <c r="AE157" s="32" t="s">
        <v>34</v>
      </c>
      <c r="AF157" s="32" t="s">
        <v>34</v>
      </c>
      <c r="AG157" s="32" t="s">
        <v>34</v>
      </c>
      <c r="AH157" s="32" t="s">
        <v>34</v>
      </c>
      <c r="AI157" s="32" t="s">
        <v>34</v>
      </c>
      <c r="AJ157" s="32" t="s">
        <v>34</v>
      </c>
      <c r="AK157" s="32" t="s">
        <v>34</v>
      </c>
      <c r="AL157" s="32" t="s">
        <v>34</v>
      </c>
      <c r="AM157" s="32" t="s">
        <v>34</v>
      </c>
      <c r="AN157" s="32" t="s">
        <v>34</v>
      </c>
      <c r="AO157" s="32" t="s">
        <v>34</v>
      </c>
      <c r="AP157" s="32" t="s">
        <v>34</v>
      </c>
      <c r="AQ157" s="32" t="s">
        <v>34</v>
      </c>
      <c r="AR157" s="32" t="s">
        <v>34</v>
      </c>
      <c r="AS157" s="32" t="s">
        <v>34</v>
      </c>
      <c r="AT157" s="32" t="s">
        <v>34</v>
      </c>
      <c r="AU157" s="32" t="s">
        <v>34</v>
      </c>
    </row>
    <row r="158" spans="1:122" outlineLevel="1">
      <c r="B158" s="29" t="s">
        <v>915</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outlineLevel="1">
      <c r="B159" s="29" t="s">
        <v>916</v>
      </c>
      <c r="C159" s="31">
        <f>C158</f>
        <v>0</v>
      </c>
      <c r="D159" s="31">
        <f t="shared" ref="D159:R161" si="139">D158</f>
        <v>0</v>
      </c>
      <c r="E159" s="31">
        <f t="shared" si="139"/>
        <v>0</v>
      </c>
      <c r="F159" s="31">
        <f t="shared" si="139"/>
        <v>0</v>
      </c>
      <c r="G159" s="31">
        <f t="shared" si="139"/>
        <v>0</v>
      </c>
      <c r="H159" s="31">
        <f t="shared" si="139"/>
        <v>0</v>
      </c>
      <c r="I159" s="31">
        <f t="shared" si="139"/>
        <v>0</v>
      </c>
      <c r="J159" s="31">
        <f t="shared" si="139"/>
        <v>0</v>
      </c>
      <c r="K159" s="31">
        <f t="shared" si="139"/>
        <v>0</v>
      </c>
      <c r="L159" s="31">
        <f t="shared" si="139"/>
        <v>0</v>
      </c>
      <c r="M159" s="31">
        <f t="shared" si="139"/>
        <v>0</v>
      </c>
      <c r="N159" s="31">
        <f t="shared" si="139"/>
        <v>0</v>
      </c>
      <c r="O159" s="31">
        <f t="shared" si="139"/>
        <v>0</v>
      </c>
      <c r="P159" s="31">
        <f t="shared" si="139"/>
        <v>0</v>
      </c>
      <c r="Q159" s="31">
        <f t="shared" si="139"/>
        <v>0</v>
      </c>
      <c r="R159" s="31">
        <f>R158</f>
        <v>0</v>
      </c>
      <c r="S159" s="31">
        <f t="shared" ref="S159:AG161" si="140">S158</f>
        <v>0</v>
      </c>
      <c r="T159" s="31">
        <f t="shared" si="140"/>
        <v>0</v>
      </c>
      <c r="U159" s="31">
        <f t="shared" si="140"/>
        <v>0</v>
      </c>
      <c r="V159" s="31">
        <f t="shared" si="140"/>
        <v>0</v>
      </c>
      <c r="W159" s="31">
        <f t="shared" si="140"/>
        <v>0</v>
      </c>
      <c r="X159" s="31">
        <f t="shared" si="140"/>
        <v>0</v>
      </c>
      <c r="Y159" s="31">
        <f t="shared" si="140"/>
        <v>0</v>
      </c>
      <c r="Z159" s="31">
        <f t="shared" si="140"/>
        <v>0</v>
      </c>
      <c r="AA159" s="31">
        <f t="shared" si="140"/>
        <v>0</v>
      </c>
      <c r="AB159" s="31">
        <f t="shared" si="140"/>
        <v>0</v>
      </c>
      <c r="AC159" s="31">
        <f t="shared" si="140"/>
        <v>0</v>
      </c>
      <c r="AD159" s="31">
        <f t="shared" si="140"/>
        <v>0</v>
      </c>
      <c r="AE159" s="31">
        <f t="shared" si="140"/>
        <v>0</v>
      </c>
      <c r="AF159" s="31">
        <f t="shared" si="140"/>
        <v>0</v>
      </c>
      <c r="AG159" s="31">
        <f>AG158</f>
        <v>0</v>
      </c>
      <c r="AH159" s="31">
        <f t="shared" ref="AH159:AU161" si="141">AH158</f>
        <v>0</v>
      </c>
      <c r="AI159" s="31">
        <f t="shared" si="141"/>
        <v>0</v>
      </c>
      <c r="AJ159" s="31">
        <f t="shared" si="141"/>
        <v>0</v>
      </c>
      <c r="AK159" s="31">
        <f t="shared" si="141"/>
        <v>0</v>
      </c>
      <c r="AL159" s="31">
        <f t="shared" si="141"/>
        <v>0</v>
      </c>
      <c r="AM159" s="31">
        <f t="shared" si="141"/>
        <v>0</v>
      </c>
      <c r="AN159" s="31">
        <f t="shared" si="141"/>
        <v>0</v>
      </c>
      <c r="AO159" s="31">
        <f t="shared" si="141"/>
        <v>0</v>
      </c>
      <c r="AP159" s="31">
        <f t="shared" si="141"/>
        <v>0</v>
      </c>
      <c r="AQ159" s="31">
        <f t="shared" si="141"/>
        <v>0</v>
      </c>
      <c r="AR159" s="31">
        <f t="shared" si="141"/>
        <v>0</v>
      </c>
      <c r="AS159" s="31">
        <f t="shared" si="141"/>
        <v>0</v>
      </c>
      <c r="AT159" s="31">
        <f t="shared" si="141"/>
        <v>0</v>
      </c>
      <c r="AU159" s="31">
        <f t="shared" si="141"/>
        <v>0</v>
      </c>
    </row>
    <row r="160" spans="1:122" outlineLevel="1">
      <c r="B160" s="29" t="s">
        <v>917</v>
      </c>
      <c r="C160" s="31">
        <f t="shared" ref="C160:C161" si="142">C159</f>
        <v>0</v>
      </c>
      <c r="D160" s="31">
        <f t="shared" si="139"/>
        <v>0</v>
      </c>
      <c r="E160" s="31">
        <f t="shared" si="139"/>
        <v>0</v>
      </c>
      <c r="F160" s="31">
        <f t="shared" si="139"/>
        <v>0</v>
      </c>
      <c r="G160" s="31">
        <f t="shared" si="139"/>
        <v>0</v>
      </c>
      <c r="H160" s="31">
        <f t="shared" si="139"/>
        <v>0</v>
      </c>
      <c r="I160" s="31">
        <f t="shared" si="139"/>
        <v>0</v>
      </c>
      <c r="J160" s="31">
        <f t="shared" si="139"/>
        <v>0</v>
      </c>
      <c r="K160" s="31">
        <f t="shared" si="139"/>
        <v>0</v>
      </c>
      <c r="L160" s="31">
        <f t="shared" si="139"/>
        <v>0</v>
      </c>
      <c r="M160" s="31">
        <f t="shared" si="139"/>
        <v>0</v>
      </c>
      <c r="N160" s="31">
        <f t="shared" si="139"/>
        <v>0</v>
      </c>
      <c r="O160" s="31">
        <f t="shared" si="139"/>
        <v>0</v>
      </c>
      <c r="P160" s="31">
        <f t="shared" si="139"/>
        <v>0</v>
      </c>
      <c r="Q160" s="31">
        <f t="shared" si="139"/>
        <v>0</v>
      </c>
      <c r="R160" s="31">
        <f t="shared" si="139"/>
        <v>0</v>
      </c>
      <c r="S160" s="31">
        <f t="shared" si="140"/>
        <v>0</v>
      </c>
      <c r="T160" s="31">
        <f t="shared" si="140"/>
        <v>0</v>
      </c>
      <c r="U160" s="31">
        <f t="shared" si="140"/>
        <v>0</v>
      </c>
      <c r="V160" s="31">
        <f t="shared" si="140"/>
        <v>0</v>
      </c>
      <c r="W160" s="31">
        <f t="shared" si="140"/>
        <v>0</v>
      </c>
      <c r="X160" s="31">
        <f t="shared" si="140"/>
        <v>0</v>
      </c>
      <c r="Y160" s="31">
        <f t="shared" si="140"/>
        <v>0</v>
      </c>
      <c r="Z160" s="31">
        <f t="shared" si="140"/>
        <v>0</v>
      </c>
      <c r="AA160" s="31">
        <f t="shared" si="140"/>
        <v>0</v>
      </c>
      <c r="AB160" s="31">
        <f t="shared" si="140"/>
        <v>0</v>
      </c>
      <c r="AC160" s="31">
        <f t="shared" si="140"/>
        <v>0</v>
      </c>
      <c r="AD160" s="31">
        <f t="shared" si="140"/>
        <v>0</v>
      </c>
      <c r="AE160" s="31">
        <f t="shared" si="140"/>
        <v>0</v>
      </c>
      <c r="AF160" s="31">
        <f t="shared" si="140"/>
        <v>0</v>
      </c>
      <c r="AG160" s="31">
        <f t="shared" si="140"/>
        <v>0</v>
      </c>
      <c r="AH160" s="31">
        <f t="shared" si="141"/>
        <v>0</v>
      </c>
      <c r="AI160" s="31">
        <f t="shared" si="141"/>
        <v>0</v>
      </c>
      <c r="AJ160" s="31">
        <f t="shared" si="141"/>
        <v>0</v>
      </c>
      <c r="AK160" s="31">
        <f t="shared" si="141"/>
        <v>0</v>
      </c>
      <c r="AL160" s="31">
        <f t="shared" si="141"/>
        <v>0</v>
      </c>
      <c r="AM160" s="31">
        <f t="shared" si="141"/>
        <v>0</v>
      </c>
      <c r="AN160" s="31">
        <f t="shared" si="141"/>
        <v>0</v>
      </c>
      <c r="AO160" s="31">
        <f t="shared" si="141"/>
        <v>0</v>
      </c>
      <c r="AP160" s="31">
        <f t="shared" si="141"/>
        <v>0</v>
      </c>
      <c r="AQ160" s="31">
        <f t="shared" si="141"/>
        <v>0</v>
      </c>
      <c r="AR160" s="31">
        <f t="shared" si="141"/>
        <v>0</v>
      </c>
      <c r="AS160" s="31">
        <f t="shared" si="141"/>
        <v>0</v>
      </c>
      <c r="AT160" s="31">
        <f t="shared" si="141"/>
        <v>0</v>
      </c>
      <c r="AU160" s="31">
        <f t="shared" si="141"/>
        <v>0</v>
      </c>
    </row>
    <row r="161" spans="2:47" outlineLevel="1">
      <c r="B161" s="29" t="s">
        <v>918</v>
      </c>
      <c r="C161" s="31">
        <f t="shared" si="142"/>
        <v>0</v>
      </c>
      <c r="D161" s="31">
        <f t="shared" si="139"/>
        <v>0</v>
      </c>
      <c r="E161" s="31">
        <f t="shared" si="139"/>
        <v>0</v>
      </c>
      <c r="F161" s="31">
        <f t="shared" si="139"/>
        <v>0</v>
      </c>
      <c r="G161" s="31">
        <f t="shared" si="139"/>
        <v>0</v>
      </c>
      <c r="H161" s="31">
        <f t="shared" si="139"/>
        <v>0</v>
      </c>
      <c r="I161" s="31">
        <f t="shared" si="139"/>
        <v>0</v>
      </c>
      <c r="J161" s="31">
        <f t="shared" si="139"/>
        <v>0</v>
      </c>
      <c r="K161" s="31">
        <f t="shared" si="139"/>
        <v>0</v>
      </c>
      <c r="L161" s="31">
        <f t="shared" si="139"/>
        <v>0</v>
      </c>
      <c r="M161" s="31">
        <f t="shared" si="139"/>
        <v>0</v>
      </c>
      <c r="N161" s="31">
        <f t="shared" si="139"/>
        <v>0</v>
      </c>
      <c r="O161" s="31">
        <f t="shared" si="139"/>
        <v>0</v>
      </c>
      <c r="P161" s="31">
        <f t="shared" si="139"/>
        <v>0</v>
      </c>
      <c r="Q161" s="31">
        <f t="shared" si="139"/>
        <v>0</v>
      </c>
      <c r="R161" s="31">
        <f t="shared" si="139"/>
        <v>0</v>
      </c>
      <c r="S161" s="31">
        <f t="shared" si="140"/>
        <v>0</v>
      </c>
      <c r="T161" s="31">
        <f t="shared" si="140"/>
        <v>0</v>
      </c>
      <c r="U161" s="31">
        <f t="shared" si="140"/>
        <v>0</v>
      </c>
      <c r="V161" s="31">
        <f t="shared" si="140"/>
        <v>0</v>
      </c>
      <c r="W161" s="31">
        <f t="shared" si="140"/>
        <v>0</v>
      </c>
      <c r="X161" s="31">
        <f t="shared" si="140"/>
        <v>0</v>
      </c>
      <c r="Y161" s="31">
        <f t="shared" si="140"/>
        <v>0</v>
      </c>
      <c r="Z161" s="31">
        <f t="shared" si="140"/>
        <v>0</v>
      </c>
      <c r="AA161" s="31">
        <f t="shared" si="140"/>
        <v>0</v>
      </c>
      <c r="AB161" s="31">
        <f t="shared" si="140"/>
        <v>0</v>
      </c>
      <c r="AC161" s="31">
        <f t="shared" si="140"/>
        <v>0</v>
      </c>
      <c r="AD161" s="31">
        <f t="shared" si="140"/>
        <v>0</v>
      </c>
      <c r="AE161" s="31">
        <f t="shared" si="140"/>
        <v>0</v>
      </c>
      <c r="AF161" s="31">
        <f t="shared" si="140"/>
        <v>0</v>
      </c>
      <c r="AG161" s="31">
        <f t="shared" si="140"/>
        <v>0</v>
      </c>
      <c r="AH161" s="31">
        <f t="shared" si="141"/>
        <v>0</v>
      </c>
      <c r="AI161" s="31">
        <f t="shared" si="141"/>
        <v>0</v>
      </c>
      <c r="AJ161" s="31">
        <f t="shared" si="141"/>
        <v>0</v>
      </c>
      <c r="AK161" s="31">
        <f t="shared" si="141"/>
        <v>0</v>
      </c>
      <c r="AL161" s="31">
        <f t="shared" si="141"/>
        <v>0</v>
      </c>
      <c r="AM161" s="31">
        <f t="shared" si="141"/>
        <v>0</v>
      </c>
      <c r="AN161" s="31">
        <f t="shared" si="141"/>
        <v>0</v>
      </c>
      <c r="AO161" s="31">
        <f t="shared" si="141"/>
        <v>0</v>
      </c>
      <c r="AP161" s="31">
        <f t="shared" si="141"/>
        <v>0</v>
      </c>
      <c r="AQ161" s="31">
        <f t="shared" si="141"/>
        <v>0</v>
      </c>
      <c r="AR161" s="31">
        <f t="shared" si="141"/>
        <v>0</v>
      </c>
      <c r="AS161" s="31">
        <f t="shared" si="141"/>
        <v>0</v>
      </c>
      <c r="AT161" s="31">
        <f t="shared" si="141"/>
        <v>0</v>
      </c>
      <c r="AU161" s="31">
        <f t="shared" si="141"/>
        <v>0</v>
      </c>
    </row>
    <row r="162" spans="2:47" outlineLevel="1">
      <c r="B162" s="29" t="s">
        <v>914</v>
      </c>
      <c r="C162" s="32" t="s">
        <v>34</v>
      </c>
      <c r="D162" s="32" t="s">
        <v>34</v>
      </c>
      <c r="E162" s="32" t="s">
        <v>34</v>
      </c>
      <c r="F162" s="32" t="s">
        <v>34</v>
      </c>
      <c r="G162" s="32" t="s">
        <v>34</v>
      </c>
      <c r="H162" s="32" t="s">
        <v>34</v>
      </c>
      <c r="I162" s="32" t="s">
        <v>34</v>
      </c>
      <c r="J162" s="32" t="s">
        <v>34</v>
      </c>
      <c r="K162" s="32" t="s">
        <v>34</v>
      </c>
      <c r="L162" s="32" t="s">
        <v>34</v>
      </c>
      <c r="M162" s="32" t="s">
        <v>34</v>
      </c>
      <c r="N162" s="32" t="s">
        <v>34</v>
      </c>
      <c r="O162" s="32" t="s">
        <v>34</v>
      </c>
      <c r="P162" s="32" t="s">
        <v>34</v>
      </c>
      <c r="Q162" s="32" t="s">
        <v>34</v>
      </c>
      <c r="R162" s="32" t="s">
        <v>34</v>
      </c>
      <c r="S162" s="32" t="s">
        <v>34</v>
      </c>
      <c r="T162" s="32" t="s">
        <v>34</v>
      </c>
      <c r="U162" s="32" t="s">
        <v>34</v>
      </c>
      <c r="V162" s="32" t="s">
        <v>34</v>
      </c>
      <c r="W162" s="32" t="s">
        <v>34</v>
      </c>
      <c r="X162" s="32" t="s">
        <v>34</v>
      </c>
      <c r="Y162" s="32" t="s">
        <v>34</v>
      </c>
      <c r="Z162" s="32" t="s">
        <v>34</v>
      </c>
      <c r="AA162" s="32" t="s">
        <v>34</v>
      </c>
      <c r="AB162" s="32" t="s">
        <v>34</v>
      </c>
      <c r="AC162" s="32" t="s">
        <v>34</v>
      </c>
      <c r="AD162" s="32" t="s">
        <v>34</v>
      </c>
      <c r="AE162" s="32" t="s">
        <v>34</v>
      </c>
      <c r="AF162" s="32" t="s">
        <v>34</v>
      </c>
      <c r="AG162" s="32" t="s">
        <v>34</v>
      </c>
      <c r="AH162" s="32" t="s">
        <v>34</v>
      </c>
      <c r="AI162" s="32" t="s">
        <v>34</v>
      </c>
      <c r="AJ162" s="32" t="s">
        <v>34</v>
      </c>
      <c r="AK162" s="32" t="s">
        <v>34</v>
      </c>
      <c r="AL162" s="32" t="s">
        <v>34</v>
      </c>
      <c r="AM162" s="32" t="s">
        <v>34</v>
      </c>
      <c r="AN162" s="32" t="s">
        <v>34</v>
      </c>
      <c r="AO162" s="32" t="s">
        <v>34</v>
      </c>
      <c r="AP162" s="32" t="s">
        <v>34</v>
      </c>
      <c r="AQ162" s="32" t="s">
        <v>34</v>
      </c>
      <c r="AR162" s="32" t="s">
        <v>34</v>
      </c>
      <c r="AS162" s="32" t="s">
        <v>34</v>
      </c>
      <c r="AT162" s="32" t="s">
        <v>34</v>
      </c>
      <c r="AU162" s="32" t="s">
        <v>34</v>
      </c>
    </row>
    <row r="163" spans="2:47" outlineLevel="1">
      <c r="B163" s="29" t="s">
        <v>921</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outlineLevel="1">
      <c r="B164" s="29" t="s">
        <v>916</v>
      </c>
      <c r="C164" s="31">
        <f t="shared" ref="C164:R166" si="143">C163</f>
        <v>0</v>
      </c>
      <c r="D164" s="31">
        <f t="shared" si="143"/>
        <v>0</v>
      </c>
      <c r="E164" s="31">
        <f t="shared" si="143"/>
        <v>0</v>
      </c>
      <c r="F164" s="31">
        <f t="shared" si="143"/>
        <v>0</v>
      </c>
      <c r="G164" s="31">
        <f t="shared" si="143"/>
        <v>0</v>
      </c>
      <c r="H164" s="31">
        <f t="shared" si="143"/>
        <v>0</v>
      </c>
      <c r="I164" s="31">
        <f t="shared" si="143"/>
        <v>0</v>
      </c>
      <c r="J164" s="31">
        <f t="shared" si="143"/>
        <v>0</v>
      </c>
      <c r="K164" s="31">
        <f t="shared" si="143"/>
        <v>0</v>
      </c>
      <c r="L164" s="31">
        <f t="shared" si="143"/>
        <v>0</v>
      </c>
      <c r="M164" s="31">
        <f t="shared" si="143"/>
        <v>0</v>
      </c>
      <c r="N164" s="31">
        <f t="shared" si="143"/>
        <v>0</v>
      </c>
      <c r="O164" s="31">
        <f t="shared" si="143"/>
        <v>0</v>
      </c>
      <c r="P164" s="31">
        <f t="shared" si="143"/>
        <v>0</v>
      </c>
      <c r="Q164" s="31">
        <f t="shared" si="143"/>
        <v>0</v>
      </c>
      <c r="R164" s="31">
        <f t="shared" si="143"/>
        <v>0</v>
      </c>
      <c r="S164" s="31">
        <f t="shared" ref="S164:AH166" si="144">S163</f>
        <v>0</v>
      </c>
      <c r="T164" s="31">
        <f t="shared" si="144"/>
        <v>0</v>
      </c>
      <c r="U164" s="31">
        <f t="shared" si="144"/>
        <v>0</v>
      </c>
      <c r="V164" s="31">
        <f t="shared" si="144"/>
        <v>0</v>
      </c>
      <c r="W164" s="31">
        <f t="shared" si="144"/>
        <v>0</v>
      </c>
      <c r="X164" s="31">
        <f t="shared" si="144"/>
        <v>0</v>
      </c>
      <c r="Y164" s="31">
        <f t="shared" si="144"/>
        <v>0</v>
      </c>
      <c r="Z164" s="31">
        <f t="shared" si="144"/>
        <v>0</v>
      </c>
      <c r="AA164" s="31">
        <f t="shared" si="144"/>
        <v>0</v>
      </c>
      <c r="AB164" s="31">
        <f t="shared" si="144"/>
        <v>0</v>
      </c>
      <c r="AC164" s="31">
        <f t="shared" si="144"/>
        <v>0</v>
      </c>
      <c r="AD164" s="31">
        <f t="shared" si="144"/>
        <v>0</v>
      </c>
      <c r="AE164" s="31">
        <f t="shared" si="144"/>
        <v>0</v>
      </c>
      <c r="AF164" s="31">
        <f t="shared" si="144"/>
        <v>0</v>
      </c>
      <c r="AG164" s="31">
        <f t="shared" si="144"/>
        <v>0</v>
      </c>
      <c r="AH164" s="31">
        <f t="shared" si="144"/>
        <v>0</v>
      </c>
      <c r="AI164" s="31">
        <f t="shared" ref="AI164:AU166" si="145">AI163</f>
        <v>0</v>
      </c>
      <c r="AJ164" s="31">
        <f t="shared" si="145"/>
        <v>0</v>
      </c>
      <c r="AK164" s="31">
        <f t="shared" si="145"/>
        <v>0</v>
      </c>
      <c r="AL164" s="31">
        <f t="shared" si="145"/>
        <v>0</v>
      </c>
      <c r="AM164" s="31">
        <f t="shared" si="145"/>
        <v>0</v>
      </c>
      <c r="AN164" s="31">
        <f t="shared" si="145"/>
        <v>0</v>
      </c>
      <c r="AO164" s="31">
        <f t="shared" si="145"/>
        <v>0</v>
      </c>
      <c r="AP164" s="31">
        <f t="shared" si="145"/>
        <v>0</v>
      </c>
      <c r="AQ164" s="31">
        <f t="shared" si="145"/>
        <v>0</v>
      </c>
      <c r="AR164" s="31">
        <f t="shared" si="145"/>
        <v>0</v>
      </c>
      <c r="AS164" s="31">
        <f t="shared" si="145"/>
        <v>0</v>
      </c>
      <c r="AT164" s="31">
        <f t="shared" si="145"/>
        <v>0</v>
      </c>
      <c r="AU164" s="31">
        <f t="shared" si="145"/>
        <v>0</v>
      </c>
    </row>
    <row r="165" spans="2:47" outlineLevel="1">
      <c r="B165" s="29" t="s">
        <v>917</v>
      </c>
      <c r="C165" s="31">
        <f t="shared" si="143"/>
        <v>0</v>
      </c>
      <c r="D165" s="31">
        <f t="shared" si="143"/>
        <v>0</v>
      </c>
      <c r="E165" s="31">
        <f t="shared" si="143"/>
        <v>0</v>
      </c>
      <c r="F165" s="31">
        <f t="shared" si="143"/>
        <v>0</v>
      </c>
      <c r="G165" s="31">
        <f t="shared" si="143"/>
        <v>0</v>
      </c>
      <c r="H165" s="31">
        <f t="shared" si="143"/>
        <v>0</v>
      </c>
      <c r="I165" s="31">
        <f t="shared" si="143"/>
        <v>0</v>
      </c>
      <c r="J165" s="31">
        <f t="shared" si="143"/>
        <v>0</v>
      </c>
      <c r="K165" s="31">
        <f t="shared" si="143"/>
        <v>0</v>
      </c>
      <c r="L165" s="31">
        <f t="shared" si="143"/>
        <v>0</v>
      </c>
      <c r="M165" s="31">
        <f t="shared" si="143"/>
        <v>0</v>
      </c>
      <c r="N165" s="31">
        <f t="shared" si="143"/>
        <v>0</v>
      </c>
      <c r="O165" s="31">
        <f t="shared" si="143"/>
        <v>0</v>
      </c>
      <c r="P165" s="31">
        <f t="shared" si="143"/>
        <v>0</v>
      </c>
      <c r="Q165" s="31">
        <f t="shared" si="143"/>
        <v>0</v>
      </c>
      <c r="R165" s="31">
        <f t="shared" si="143"/>
        <v>0</v>
      </c>
      <c r="S165" s="31">
        <f t="shared" si="144"/>
        <v>0</v>
      </c>
      <c r="T165" s="31">
        <f t="shared" si="144"/>
        <v>0</v>
      </c>
      <c r="U165" s="31">
        <f t="shared" si="144"/>
        <v>0</v>
      </c>
      <c r="V165" s="31">
        <f t="shared" si="144"/>
        <v>0</v>
      </c>
      <c r="W165" s="31">
        <f t="shared" si="144"/>
        <v>0</v>
      </c>
      <c r="X165" s="31">
        <f t="shared" si="144"/>
        <v>0</v>
      </c>
      <c r="Y165" s="31">
        <f t="shared" si="144"/>
        <v>0</v>
      </c>
      <c r="Z165" s="31">
        <f t="shared" si="144"/>
        <v>0</v>
      </c>
      <c r="AA165" s="31">
        <f t="shared" si="144"/>
        <v>0</v>
      </c>
      <c r="AB165" s="31">
        <f t="shared" si="144"/>
        <v>0</v>
      </c>
      <c r="AC165" s="31">
        <f t="shared" si="144"/>
        <v>0</v>
      </c>
      <c r="AD165" s="31">
        <f t="shared" si="144"/>
        <v>0</v>
      </c>
      <c r="AE165" s="31">
        <f t="shared" si="144"/>
        <v>0</v>
      </c>
      <c r="AF165" s="31">
        <f t="shared" si="144"/>
        <v>0</v>
      </c>
      <c r="AG165" s="31">
        <f t="shared" si="144"/>
        <v>0</v>
      </c>
      <c r="AH165" s="31">
        <f t="shared" si="144"/>
        <v>0</v>
      </c>
      <c r="AI165" s="31">
        <f t="shared" si="145"/>
        <v>0</v>
      </c>
      <c r="AJ165" s="31">
        <f t="shared" si="145"/>
        <v>0</v>
      </c>
      <c r="AK165" s="31">
        <f t="shared" si="145"/>
        <v>0</v>
      </c>
      <c r="AL165" s="31">
        <f t="shared" si="145"/>
        <v>0</v>
      </c>
      <c r="AM165" s="31">
        <f t="shared" si="145"/>
        <v>0</v>
      </c>
      <c r="AN165" s="31">
        <f t="shared" si="145"/>
        <v>0</v>
      </c>
      <c r="AO165" s="31">
        <f t="shared" si="145"/>
        <v>0</v>
      </c>
      <c r="AP165" s="31">
        <f t="shared" si="145"/>
        <v>0</v>
      </c>
      <c r="AQ165" s="31">
        <f t="shared" si="145"/>
        <v>0</v>
      </c>
      <c r="AR165" s="31">
        <f t="shared" si="145"/>
        <v>0</v>
      </c>
      <c r="AS165" s="31">
        <f t="shared" si="145"/>
        <v>0</v>
      </c>
      <c r="AT165" s="31">
        <f t="shared" si="145"/>
        <v>0</v>
      </c>
      <c r="AU165" s="31">
        <f t="shared" si="145"/>
        <v>0</v>
      </c>
    </row>
    <row r="166" spans="2:47" outlineLevel="1">
      <c r="B166" s="29" t="s">
        <v>918</v>
      </c>
      <c r="C166" s="31">
        <f t="shared" si="143"/>
        <v>0</v>
      </c>
      <c r="D166" s="31">
        <f t="shared" si="143"/>
        <v>0</v>
      </c>
      <c r="E166" s="31">
        <f t="shared" si="143"/>
        <v>0</v>
      </c>
      <c r="F166" s="31">
        <f t="shared" si="143"/>
        <v>0</v>
      </c>
      <c r="G166" s="31">
        <f t="shared" si="143"/>
        <v>0</v>
      </c>
      <c r="H166" s="31">
        <f t="shared" si="143"/>
        <v>0</v>
      </c>
      <c r="I166" s="31">
        <f t="shared" si="143"/>
        <v>0</v>
      </c>
      <c r="J166" s="31">
        <f t="shared" si="143"/>
        <v>0</v>
      </c>
      <c r="K166" s="31">
        <f t="shared" si="143"/>
        <v>0</v>
      </c>
      <c r="L166" s="31">
        <f t="shared" si="143"/>
        <v>0</v>
      </c>
      <c r="M166" s="31">
        <f t="shared" si="143"/>
        <v>0</v>
      </c>
      <c r="N166" s="31">
        <f t="shared" si="143"/>
        <v>0</v>
      </c>
      <c r="O166" s="31">
        <f t="shared" si="143"/>
        <v>0</v>
      </c>
      <c r="P166" s="31">
        <f t="shared" si="143"/>
        <v>0</v>
      </c>
      <c r="Q166" s="31">
        <f t="shared" si="143"/>
        <v>0</v>
      </c>
      <c r="R166" s="31">
        <f t="shared" si="143"/>
        <v>0</v>
      </c>
      <c r="S166" s="31">
        <f t="shared" si="144"/>
        <v>0</v>
      </c>
      <c r="T166" s="31">
        <f t="shared" si="144"/>
        <v>0</v>
      </c>
      <c r="U166" s="31">
        <f t="shared" si="144"/>
        <v>0</v>
      </c>
      <c r="V166" s="31">
        <f t="shared" si="144"/>
        <v>0</v>
      </c>
      <c r="W166" s="31">
        <f t="shared" si="144"/>
        <v>0</v>
      </c>
      <c r="X166" s="31">
        <f t="shared" si="144"/>
        <v>0</v>
      </c>
      <c r="Y166" s="31">
        <f t="shared" si="144"/>
        <v>0</v>
      </c>
      <c r="Z166" s="31">
        <f t="shared" si="144"/>
        <v>0</v>
      </c>
      <c r="AA166" s="31">
        <f t="shared" si="144"/>
        <v>0</v>
      </c>
      <c r="AB166" s="31">
        <f t="shared" si="144"/>
        <v>0</v>
      </c>
      <c r="AC166" s="31">
        <f t="shared" si="144"/>
        <v>0</v>
      </c>
      <c r="AD166" s="31">
        <f t="shared" si="144"/>
        <v>0</v>
      </c>
      <c r="AE166" s="31">
        <f t="shared" si="144"/>
        <v>0</v>
      </c>
      <c r="AF166" s="31">
        <f t="shared" si="144"/>
        <v>0</v>
      </c>
      <c r="AG166" s="31">
        <f t="shared" si="144"/>
        <v>0</v>
      </c>
      <c r="AH166" s="31">
        <f t="shared" si="144"/>
        <v>0</v>
      </c>
      <c r="AI166" s="31">
        <f t="shared" si="145"/>
        <v>0</v>
      </c>
      <c r="AJ166" s="31">
        <f t="shared" si="145"/>
        <v>0</v>
      </c>
      <c r="AK166" s="31">
        <f t="shared" si="145"/>
        <v>0</v>
      </c>
      <c r="AL166" s="31">
        <f t="shared" si="145"/>
        <v>0</v>
      </c>
      <c r="AM166" s="31">
        <f t="shared" si="145"/>
        <v>0</v>
      </c>
      <c r="AN166" s="31">
        <f t="shared" si="145"/>
        <v>0</v>
      </c>
      <c r="AO166" s="31">
        <f t="shared" si="145"/>
        <v>0</v>
      </c>
      <c r="AP166" s="31">
        <f t="shared" si="145"/>
        <v>0</v>
      </c>
      <c r="AQ166" s="31">
        <f t="shared" si="145"/>
        <v>0</v>
      </c>
      <c r="AR166" s="31">
        <f t="shared" si="145"/>
        <v>0</v>
      </c>
      <c r="AS166" s="31">
        <f t="shared" si="145"/>
        <v>0</v>
      </c>
      <c r="AT166" s="31">
        <f t="shared" si="145"/>
        <v>0</v>
      </c>
      <c r="AU166" s="31">
        <f t="shared" si="145"/>
        <v>0</v>
      </c>
    </row>
    <row r="167" spans="2:47" outlineLevel="1">
      <c r="B167" s="29" t="s">
        <v>914</v>
      </c>
      <c r="C167" s="32" t="s">
        <v>34</v>
      </c>
      <c r="D167" s="32" t="s">
        <v>34</v>
      </c>
      <c r="E167" s="32" t="s">
        <v>34</v>
      </c>
      <c r="F167" s="32" t="s">
        <v>34</v>
      </c>
      <c r="G167" s="32" t="s">
        <v>34</v>
      </c>
      <c r="H167" s="32" t="s">
        <v>34</v>
      </c>
      <c r="I167" s="32" t="s">
        <v>34</v>
      </c>
      <c r="J167" s="32" t="s">
        <v>34</v>
      </c>
      <c r="K167" s="32" t="s">
        <v>34</v>
      </c>
      <c r="L167" s="32" t="s">
        <v>34</v>
      </c>
      <c r="M167" s="32" t="s">
        <v>34</v>
      </c>
      <c r="N167" s="32" t="s">
        <v>34</v>
      </c>
      <c r="O167" s="32" t="s">
        <v>34</v>
      </c>
      <c r="P167" s="32" t="s">
        <v>34</v>
      </c>
      <c r="Q167" s="32" t="s">
        <v>34</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34</v>
      </c>
      <c r="AH167" s="32" t="s">
        <v>34</v>
      </c>
      <c r="AI167" s="32" t="s">
        <v>34</v>
      </c>
      <c r="AJ167" s="32" t="s">
        <v>34</v>
      </c>
      <c r="AK167" s="32" t="s">
        <v>34</v>
      </c>
      <c r="AL167" s="32" t="s">
        <v>34</v>
      </c>
      <c r="AM167" s="32" t="s">
        <v>34</v>
      </c>
      <c r="AN167" s="32" t="s">
        <v>34</v>
      </c>
      <c r="AO167" s="32" t="s">
        <v>34</v>
      </c>
      <c r="AP167" s="32" t="s">
        <v>34</v>
      </c>
      <c r="AQ167" s="32" t="s">
        <v>34</v>
      </c>
      <c r="AR167" s="32" t="s">
        <v>34</v>
      </c>
      <c r="AS167" s="32" t="s">
        <v>34</v>
      </c>
      <c r="AT167" s="32" t="s">
        <v>34</v>
      </c>
      <c r="AU167" s="32" t="s">
        <v>34</v>
      </c>
    </row>
    <row r="168" spans="2:47" outlineLevel="1">
      <c r="B168" s="29" t="s">
        <v>922</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outlineLevel="1">
      <c r="B169" s="29" t="s">
        <v>916</v>
      </c>
      <c r="C169" s="31">
        <f t="shared" ref="C169:R171" si="146">C168</f>
        <v>0</v>
      </c>
      <c r="D169" s="31">
        <f t="shared" si="146"/>
        <v>0</v>
      </c>
      <c r="E169" s="31">
        <f t="shared" si="146"/>
        <v>0</v>
      </c>
      <c r="F169" s="31">
        <f t="shared" si="146"/>
        <v>0</v>
      </c>
      <c r="G169" s="31">
        <f t="shared" si="146"/>
        <v>0</v>
      </c>
      <c r="H169" s="31">
        <f t="shared" si="146"/>
        <v>0</v>
      </c>
      <c r="I169" s="31">
        <f t="shared" si="146"/>
        <v>0</v>
      </c>
      <c r="J169" s="31">
        <f t="shared" si="146"/>
        <v>0</v>
      </c>
      <c r="K169" s="31">
        <f t="shared" si="146"/>
        <v>0</v>
      </c>
      <c r="L169" s="31">
        <f t="shared" si="146"/>
        <v>0</v>
      </c>
      <c r="M169" s="31">
        <f t="shared" si="146"/>
        <v>0</v>
      </c>
      <c r="N169" s="31">
        <f t="shared" si="146"/>
        <v>0</v>
      </c>
      <c r="O169" s="31">
        <f t="shared" si="146"/>
        <v>0</v>
      </c>
      <c r="P169" s="31">
        <f t="shared" si="146"/>
        <v>0</v>
      </c>
      <c r="Q169" s="31">
        <f t="shared" si="146"/>
        <v>0</v>
      </c>
      <c r="R169" s="31">
        <f t="shared" si="146"/>
        <v>150</v>
      </c>
      <c r="S169" s="31">
        <f t="shared" ref="S169:AH171" si="147">S168</f>
        <v>0</v>
      </c>
      <c r="T169" s="31">
        <f t="shared" si="147"/>
        <v>0</v>
      </c>
      <c r="U169" s="31">
        <f t="shared" si="147"/>
        <v>0</v>
      </c>
      <c r="V169" s="31">
        <f t="shared" si="147"/>
        <v>0</v>
      </c>
      <c r="W169" s="31">
        <f t="shared" si="147"/>
        <v>0</v>
      </c>
      <c r="X169" s="31">
        <f t="shared" si="147"/>
        <v>0</v>
      </c>
      <c r="Y169" s="31">
        <f t="shared" si="147"/>
        <v>0</v>
      </c>
      <c r="Z169" s="31">
        <f t="shared" si="147"/>
        <v>0</v>
      </c>
      <c r="AA169" s="31">
        <f t="shared" si="147"/>
        <v>0</v>
      </c>
      <c r="AB169" s="31">
        <f t="shared" si="147"/>
        <v>0</v>
      </c>
      <c r="AC169" s="31">
        <f t="shared" si="147"/>
        <v>0</v>
      </c>
      <c r="AD169" s="31">
        <f t="shared" si="147"/>
        <v>0</v>
      </c>
      <c r="AE169" s="31">
        <f t="shared" si="147"/>
        <v>0</v>
      </c>
      <c r="AF169" s="31">
        <f t="shared" si="147"/>
        <v>0</v>
      </c>
      <c r="AG169" s="31">
        <f t="shared" si="147"/>
        <v>0</v>
      </c>
      <c r="AH169" s="31">
        <f t="shared" si="147"/>
        <v>0</v>
      </c>
      <c r="AI169" s="31">
        <f t="shared" ref="AI169:AU171" si="148">AI168</f>
        <v>0</v>
      </c>
      <c r="AJ169" s="31">
        <f t="shared" si="148"/>
        <v>0</v>
      </c>
      <c r="AK169" s="31">
        <f t="shared" si="148"/>
        <v>0</v>
      </c>
      <c r="AL169" s="31">
        <f t="shared" si="148"/>
        <v>0</v>
      </c>
      <c r="AM169" s="31">
        <f t="shared" si="148"/>
        <v>0</v>
      </c>
      <c r="AN169" s="31">
        <f t="shared" si="148"/>
        <v>0</v>
      </c>
      <c r="AO169" s="31">
        <f t="shared" si="148"/>
        <v>0</v>
      </c>
      <c r="AP169" s="31">
        <f t="shared" si="148"/>
        <v>0</v>
      </c>
      <c r="AQ169" s="31">
        <f t="shared" si="148"/>
        <v>0</v>
      </c>
      <c r="AR169" s="31">
        <f t="shared" si="148"/>
        <v>0</v>
      </c>
      <c r="AS169" s="31">
        <f t="shared" si="148"/>
        <v>0</v>
      </c>
      <c r="AT169" s="31">
        <f t="shared" si="148"/>
        <v>0</v>
      </c>
      <c r="AU169" s="31">
        <f t="shared" si="148"/>
        <v>0</v>
      </c>
    </row>
    <row r="170" spans="2:47" outlineLevel="1">
      <c r="B170" s="29" t="s">
        <v>917</v>
      </c>
      <c r="C170" s="31">
        <f t="shared" si="146"/>
        <v>0</v>
      </c>
      <c r="D170" s="31">
        <f t="shared" si="146"/>
        <v>0</v>
      </c>
      <c r="E170" s="31">
        <f t="shared" si="146"/>
        <v>0</v>
      </c>
      <c r="F170" s="31">
        <f t="shared" si="146"/>
        <v>0</v>
      </c>
      <c r="G170" s="31">
        <f t="shared" si="146"/>
        <v>0</v>
      </c>
      <c r="H170" s="31">
        <f t="shared" si="146"/>
        <v>0</v>
      </c>
      <c r="I170" s="31">
        <f t="shared" si="146"/>
        <v>0</v>
      </c>
      <c r="J170" s="31">
        <f t="shared" si="146"/>
        <v>0</v>
      </c>
      <c r="K170" s="31">
        <f t="shared" si="146"/>
        <v>0</v>
      </c>
      <c r="L170" s="31">
        <f t="shared" si="146"/>
        <v>0</v>
      </c>
      <c r="M170" s="31">
        <f t="shared" si="146"/>
        <v>0</v>
      </c>
      <c r="N170" s="31">
        <f t="shared" si="146"/>
        <v>0</v>
      </c>
      <c r="O170" s="31">
        <f t="shared" si="146"/>
        <v>0</v>
      </c>
      <c r="P170" s="31">
        <f t="shared" si="146"/>
        <v>0</v>
      </c>
      <c r="Q170" s="31">
        <f t="shared" si="146"/>
        <v>0</v>
      </c>
      <c r="R170" s="31">
        <f t="shared" si="146"/>
        <v>150</v>
      </c>
      <c r="S170" s="31">
        <f t="shared" si="147"/>
        <v>0</v>
      </c>
      <c r="T170" s="31">
        <f t="shared" si="147"/>
        <v>0</v>
      </c>
      <c r="U170" s="31">
        <f t="shared" si="147"/>
        <v>0</v>
      </c>
      <c r="V170" s="31">
        <f t="shared" si="147"/>
        <v>0</v>
      </c>
      <c r="W170" s="31">
        <f t="shared" si="147"/>
        <v>0</v>
      </c>
      <c r="X170" s="31">
        <f t="shared" si="147"/>
        <v>0</v>
      </c>
      <c r="Y170" s="31">
        <f t="shared" si="147"/>
        <v>0</v>
      </c>
      <c r="Z170" s="31">
        <f t="shared" si="147"/>
        <v>0</v>
      </c>
      <c r="AA170" s="31">
        <f t="shared" si="147"/>
        <v>0</v>
      </c>
      <c r="AB170" s="31">
        <f t="shared" si="147"/>
        <v>0</v>
      </c>
      <c r="AC170" s="31">
        <f t="shared" si="147"/>
        <v>0</v>
      </c>
      <c r="AD170" s="31">
        <f t="shared" si="147"/>
        <v>0</v>
      </c>
      <c r="AE170" s="31">
        <f t="shared" si="147"/>
        <v>0</v>
      </c>
      <c r="AF170" s="31">
        <f t="shared" si="147"/>
        <v>0</v>
      </c>
      <c r="AG170" s="31">
        <f t="shared" si="147"/>
        <v>0</v>
      </c>
      <c r="AH170" s="31">
        <f t="shared" si="147"/>
        <v>0</v>
      </c>
      <c r="AI170" s="31">
        <f t="shared" si="148"/>
        <v>0</v>
      </c>
      <c r="AJ170" s="31">
        <f t="shared" si="148"/>
        <v>0</v>
      </c>
      <c r="AK170" s="31">
        <f t="shared" si="148"/>
        <v>0</v>
      </c>
      <c r="AL170" s="31">
        <f t="shared" si="148"/>
        <v>0</v>
      </c>
      <c r="AM170" s="31">
        <f t="shared" si="148"/>
        <v>0</v>
      </c>
      <c r="AN170" s="31">
        <f t="shared" si="148"/>
        <v>0</v>
      </c>
      <c r="AO170" s="31">
        <f t="shared" si="148"/>
        <v>0</v>
      </c>
      <c r="AP170" s="31">
        <f t="shared" si="148"/>
        <v>0</v>
      </c>
      <c r="AQ170" s="31">
        <f t="shared" si="148"/>
        <v>0</v>
      </c>
      <c r="AR170" s="31">
        <f t="shared" si="148"/>
        <v>0</v>
      </c>
      <c r="AS170" s="31">
        <f t="shared" si="148"/>
        <v>0</v>
      </c>
      <c r="AT170" s="31">
        <f t="shared" si="148"/>
        <v>0</v>
      </c>
      <c r="AU170" s="31">
        <f t="shared" si="148"/>
        <v>0</v>
      </c>
    </row>
    <row r="171" spans="2:47" outlineLevel="1">
      <c r="B171" s="29" t="s">
        <v>918</v>
      </c>
      <c r="C171" s="31">
        <f t="shared" si="146"/>
        <v>0</v>
      </c>
      <c r="D171" s="31">
        <f t="shared" si="146"/>
        <v>0</v>
      </c>
      <c r="E171" s="31">
        <f t="shared" si="146"/>
        <v>0</v>
      </c>
      <c r="F171" s="31">
        <f t="shared" si="146"/>
        <v>0</v>
      </c>
      <c r="G171" s="31">
        <f t="shared" si="146"/>
        <v>0</v>
      </c>
      <c r="H171" s="31">
        <f t="shared" si="146"/>
        <v>0</v>
      </c>
      <c r="I171" s="31">
        <f t="shared" si="146"/>
        <v>0</v>
      </c>
      <c r="J171" s="31">
        <f t="shared" si="146"/>
        <v>0</v>
      </c>
      <c r="K171" s="31">
        <f t="shared" si="146"/>
        <v>0</v>
      </c>
      <c r="L171" s="31">
        <f t="shared" si="146"/>
        <v>0</v>
      </c>
      <c r="M171" s="31">
        <f t="shared" si="146"/>
        <v>0</v>
      </c>
      <c r="N171" s="31">
        <f t="shared" si="146"/>
        <v>0</v>
      </c>
      <c r="O171" s="31">
        <f t="shared" si="146"/>
        <v>0</v>
      </c>
      <c r="P171" s="31">
        <f t="shared" si="146"/>
        <v>0</v>
      </c>
      <c r="Q171" s="31">
        <f t="shared" si="146"/>
        <v>0</v>
      </c>
      <c r="R171" s="31">
        <f t="shared" si="146"/>
        <v>150</v>
      </c>
      <c r="S171" s="31">
        <f t="shared" si="147"/>
        <v>0</v>
      </c>
      <c r="T171" s="31">
        <f t="shared" si="147"/>
        <v>0</v>
      </c>
      <c r="U171" s="31">
        <f t="shared" si="147"/>
        <v>0</v>
      </c>
      <c r="V171" s="31">
        <f t="shared" si="147"/>
        <v>0</v>
      </c>
      <c r="W171" s="31">
        <f t="shared" si="147"/>
        <v>0</v>
      </c>
      <c r="X171" s="31">
        <f t="shared" si="147"/>
        <v>0</v>
      </c>
      <c r="Y171" s="31">
        <f t="shared" si="147"/>
        <v>0</v>
      </c>
      <c r="Z171" s="31">
        <f t="shared" si="147"/>
        <v>0</v>
      </c>
      <c r="AA171" s="31">
        <f t="shared" si="147"/>
        <v>0</v>
      </c>
      <c r="AB171" s="31">
        <f t="shared" si="147"/>
        <v>0</v>
      </c>
      <c r="AC171" s="31">
        <f t="shared" si="147"/>
        <v>0</v>
      </c>
      <c r="AD171" s="31">
        <f t="shared" si="147"/>
        <v>0</v>
      </c>
      <c r="AE171" s="31">
        <f t="shared" si="147"/>
        <v>0</v>
      </c>
      <c r="AF171" s="31">
        <f t="shared" si="147"/>
        <v>0</v>
      </c>
      <c r="AG171" s="31">
        <f t="shared" si="147"/>
        <v>0</v>
      </c>
      <c r="AH171" s="31">
        <f t="shared" si="147"/>
        <v>0</v>
      </c>
      <c r="AI171" s="31">
        <f t="shared" si="148"/>
        <v>0</v>
      </c>
      <c r="AJ171" s="31">
        <f t="shared" si="148"/>
        <v>0</v>
      </c>
      <c r="AK171" s="31">
        <f t="shared" si="148"/>
        <v>0</v>
      </c>
      <c r="AL171" s="31">
        <f t="shared" si="148"/>
        <v>0</v>
      </c>
      <c r="AM171" s="31">
        <f t="shared" si="148"/>
        <v>0</v>
      </c>
      <c r="AN171" s="31">
        <f t="shared" si="148"/>
        <v>0</v>
      </c>
      <c r="AO171" s="31">
        <f t="shared" si="148"/>
        <v>0</v>
      </c>
      <c r="AP171" s="31">
        <f t="shared" si="148"/>
        <v>0</v>
      </c>
      <c r="AQ171" s="31">
        <f t="shared" si="148"/>
        <v>0</v>
      </c>
      <c r="AR171" s="31">
        <f t="shared" si="148"/>
        <v>0</v>
      </c>
      <c r="AS171" s="31">
        <f t="shared" si="148"/>
        <v>0</v>
      </c>
      <c r="AT171" s="31">
        <f t="shared" si="148"/>
        <v>0</v>
      </c>
      <c r="AU171" s="31">
        <f t="shared" si="148"/>
        <v>0</v>
      </c>
    </row>
    <row r="172" spans="2:47" outlineLevel="1">
      <c r="B172" s="29" t="s">
        <v>914</v>
      </c>
      <c r="C172" s="32" t="s">
        <v>34</v>
      </c>
      <c r="D172" s="32" t="s">
        <v>34</v>
      </c>
      <c r="E172" s="32" t="s">
        <v>34</v>
      </c>
      <c r="F172" s="32" t="s">
        <v>34</v>
      </c>
      <c r="G172" s="32" t="s">
        <v>34</v>
      </c>
      <c r="H172" s="32" t="s">
        <v>34</v>
      </c>
      <c r="I172" s="32" t="s">
        <v>34</v>
      </c>
      <c r="J172" s="32" t="s">
        <v>34</v>
      </c>
      <c r="K172" s="32" t="s">
        <v>34</v>
      </c>
      <c r="L172" s="32" t="s">
        <v>34</v>
      </c>
      <c r="M172" s="32" t="s">
        <v>34</v>
      </c>
      <c r="N172" s="32" t="s">
        <v>34</v>
      </c>
      <c r="O172" s="32" t="s">
        <v>34</v>
      </c>
      <c r="P172" s="32" t="s">
        <v>34</v>
      </c>
      <c r="Q172" s="32" t="s">
        <v>34</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34</v>
      </c>
      <c r="AH172" s="32" t="s">
        <v>34</v>
      </c>
      <c r="AI172" s="32" t="s">
        <v>34</v>
      </c>
      <c r="AJ172" s="32" t="s">
        <v>34</v>
      </c>
      <c r="AK172" s="32" t="s">
        <v>34</v>
      </c>
      <c r="AL172" s="32" t="s">
        <v>34</v>
      </c>
      <c r="AM172" s="32" t="s">
        <v>34</v>
      </c>
      <c r="AN172" s="32" t="s">
        <v>34</v>
      </c>
      <c r="AO172" s="32" t="s">
        <v>34</v>
      </c>
      <c r="AP172" s="32" t="s">
        <v>34</v>
      </c>
      <c r="AQ172" s="32" t="s">
        <v>34</v>
      </c>
      <c r="AR172" s="32" t="s">
        <v>34</v>
      </c>
      <c r="AS172" s="32" t="s">
        <v>34</v>
      </c>
      <c r="AT172" s="32" t="s">
        <v>34</v>
      </c>
      <c r="AU172" s="32" t="s">
        <v>34</v>
      </c>
    </row>
    <row r="173" spans="2:47" outlineLevel="1">
      <c r="B173" s="29" t="s">
        <v>923</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outlineLevel="1">
      <c r="B174" s="29" t="s">
        <v>916</v>
      </c>
      <c r="C174" s="31">
        <f t="shared" ref="C174:R176" si="149">C173</f>
        <v>0</v>
      </c>
      <c r="D174" s="31">
        <f t="shared" si="149"/>
        <v>0</v>
      </c>
      <c r="E174" s="31">
        <f t="shared" si="149"/>
        <v>0</v>
      </c>
      <c r="F174" s="31">
        <f t="shared" si="149"/>
        <v>0</v>
      </c>
      <c r="G174" s="31">
        <f t="shared" si="149"/>
        <v>0</v>
      </c>
      <c r="H174" s="31">
        <f t="shared" si="149"/>
        <v>0</v>
      </c>
      <c r="I174" s="31">
        <f t="shared" si="149"/>
        <v>0</v>
      </c>
      <c r="J174" s="31">
        <f t="shared" si="149"/>
        <v>0</v>
      </c>
      <c r="K174" s="31">
        <f t="shared" si="149"/>
        <v>0</v>
      </c>
      <c r="L174" s="31">
        <f t="shared" si="149"/>
        <v>0</v>
      </c>
      <c r="M174" s="31">
        <f t="shared" si="149"/>
        <v>0</v>
      </c>
      <c r="N174" s="31">
        <f t="shared" si="149"/>
        <v>0</v>
      </c>
      <c r="O174" s="31">
        <f t="shared" si="149"/>
        <v>0</v>
      </c>
      <c r="P174" s="31">
        <f t="shared" si="149"/>
        <v>0</v>
      </c>
      <c r="Q174" s="31">
        <f t="shared" si="149"/>
        <v>0</v>
      </c>
      <c r="R174" s="31">
        <f t="shared" si="149"/>
        <v>0</v>
      </c>
      <c r="S174" s="31">
        <f t="shared" ref="S174:AH176" si="150">S173</f>
        <v>0</v>
      </c>
      <c r="T174" s="31">
        <f t="shared" si="150"/>
        <v>97</v>
      </c>
      <c r="U174" s="31">
        <f t="shared" si="150"/>
        <v>97</v>
      </c>
      <c r="V174" s="31">
        <f t="shared" si="150"/>
        <v>97</v>
      </c>
      <c r="W174" s="31">
        <f t="shared" si="150"/>
        <v>97</v>
      </c>
      <c r="X174" s="31">
        <f t="shared" si="150"/>
        <v>97</v>
      </c>
      <c r="Y174" s="31">
        <f t="shared" si="150"/>
        <v>97</v>
      </c>
      <c r="Z174" s="31">
        <f t="shared" si="150"/>
        <v>97</v>
      </c>
      <c r="AA174" s="31">
        <f t="shared" si="150"/>
        <v>97</v>
      </c>
      <c r="AB174" s="31">
        <f t="shared" si="150"/>
        <v>152</v>
      </c>
      <c r="AC174" s="31">
        <f t="shared" si="150"/>
        <v>152</v>
      </c>
      <c r="AD174" s="31">
        <f t="shared" si="150"/>
        <v>152</v>
      </c>
      <c r="AE174" s="31">
        <f t="shared" si="150"/>
        <v>0</v>
      </c>
      <c r="AF174" s="31">
        <f t="shared" si="150"/>
        <v>0</v>
      </c>
      <c r="AG174" s="31">
        <f t="shared" si="150"/>
        <v>0</v>
      </c>
      <c r="AH174" s="31">
        <f t="shared" si="150"/>
        <v>0</v>
      </c>
      <c r="AI174" s="31">
        <f t="shared" ref="AI174:AU176" si="151">AI173</f>
        <v>0</v>
      </c>
      <c r="AJ174" s="31">
        <f t="shared" si="151"/>
        <v>0</v>
      </c>
      <c r="AK174" s="31">
        <f t="shared" si="151"/>
        <v>0</v>
      </c>
      <c r="AL174" s="31">
        <f t="shared" si="151"/>
        <v>0</v>
      </c>
      <c r="AM174" s="31">
        <f t="shared" si="151"/>
        <v>0</v>
      </c>
      <c r="AN174" s="31">
        <f t="shared" si="151"/>
        <v>0</v>
      </c>
      <c r="AO174" s="31">
        <f t="shared" si="151"/>
        <v>0</v>
      </c>
      <c r="AP174" s="31">
        <f t="shared" si="151"/>
        <v>0</v>
      </c>
      <c r="AQ174" s="31">
        <f t="shared" si="151"/>
        <v>0</v>
      </c>
      <c r="AR174" s="31">
        <f t="shared" si="151"/>
        <v>0</v>
      </c>
      <c r="AS174" s="31">
        <f t="shared" si="151"/>
        <v>0</v>
      </c>
      <c r="AT174" s="31">
        <f t="shared" si="151"/>
        <v>0</v>
      </c>
      <c r="AU174" s="31">
        <f t="shared" si="151"/>
        <v>0</v>
      </c>
    </row>
    <row r="175" spans="2:47" outlineLevel="1">
      <c r="B175" s="29" t="s">
        <v>917</v>
      </c>
      <c r="C175" s="31">
        <f t="shared" si="149"/>
        <v>0</v>
      </c>
      <c r="D175" s="31">
        <f t="shared" si="149"/>
        <v>0</v>
      </c>
      <c r="E175" s="31">
        <f t="shared" si="149"/>
        <v>0</v>
      </c>
      <c r="F175" s="31">
        <f t="shared" si="149"/>
        <v>0</v>
      </c>
      <c r="G175" s="31">
        <f t="shared" si="149"/>
        <v>0</v>
      </c>
      <c r="H175" s="31">
        <f t="shared" si="149"/>
        <v>0</v>
      </c>
      <c r="I175" s="31">
        <f t="shared" si="149"/>
        <v>0</v>
      </c>
      <c r="J175" s="31">
        <f t="shared" si="149"/>
        <v>0</v>
      </c>
      <c r="K175" s="31">
        <f t="shared" si="149"/>
        <v>0</v>
      </c>
      <c r="L175" s="31">
        <f t="shared" si="149"/>
        <v>0</v>
      </c>
      <c r="M175" s="31">
        <f t="shared" si="149"/>
        <v>0</v>
      </c>
      <c r="N175" s="31">
        <f t="shared" si="149"/>
        <v>0</v>
      </c>
      <c r="O175" s="31">
        <f t="shared" si="149"/>
        <v>0</v>
      </c>
      <c r="P175" s="31">
        <f t="shared" si="149"/>
        <v>0</v>
      </c>
      <c r="Q175" s="31">
        <f t="shared" si="149"/>
        <v>0</v>
      </c>
      <c r="R175" s="31">
        <f t="shared" si="149"/>
        <v>0</v>
      </c>
      <c r="S175" s="31">
        <f t="shared" si="150"/>
        <v>0</v>
      </c>
      <c r="T175" s="31">
        <f t="shared" si="150"/>
        <v>97</v>
      </c>
      <c r="U175" s="31">
        <f t="shared" si="150"/>
        <v>97</v>
      </c>
      <c r="V175" s="31">
        <f t="shared" si="150"/>
        <v>97</v>
      </c>
      <c r="W175" s="31">
        <f t="shared" si="150"/>
        <v>97</v>
      </c>
      <c r="X175" s="31">
        <f t="shared" si="150"/>
        <v>97</v>
      </c>
      <c r="Y175" s="31">
        <f t="shared" si="150"/>
        <v>97</v>
      </c>
      <c r="Z175" s="31">
        <f t="shared" si="150"/>
        <v>97</v>
      </c>
      <c r="AA175" s="31">
        <f t="shared" si="150"/>
        <v>97</v>
      </c>
      <c r="AB175" s="31">
        <f t="shared" si="150"/>
        <v>152</v>
      </c>
      <c r="AC175" s="31">
        <f t="shared" si="150"/>
        <v>152</v>
      </c>
      <c r="AD175" s="31">
        <f t="shared" si="150"/>
        <v>152</v>
      </c>
      <c r="AE175" s="31">
        <f t="shared" si="150"/>
        <v>0</v>
      </c>
      <c r="AF175" s="31">
        <f t="shared" si="150"/>
        <v>0</v>
      </c>
      <c r="AG175" s="31">
        <f t="shared" si="150"/>
        <v>0</v>
      </c>
      <c r="AH175" s="31">
        <f t="shared" si="150"/>
        <v>0</v>
      </c>
      <c r="AI175" s="31">
        <f t="shared" si="151"/>
        <v>0</v>
      </c>
      <c r="AJ175" s="31">
        <f t="shared" si="151"/>
        <v>0</v>
      </c>
      <c r="AK175" s="31">
        <f t="shared" si="151"/>
        <v>0</v>
      </c>
      <c r="AL175" s="31">
        <f t="shared" si="151"/>
        <v>0</v>
      </c>
      <c r="AM175" s="31">
        <f t="shared" si="151"/>
        <v>0</v>
      </c>
      <c r="AN175" s="31">
        <f t="shared" si="151"/>
        <v>0</v>
      </c>
      <c r="AO175" s="31">
        <f t="shared" si="151"/>
        <v>0</v>
      </c>
      <c r="AP175" s="31">
        <f t="shared" si="151"/>
        <v>0</v>
      </c>
      <c r="AQ175" s="31">
        <f t="shared" si="151"/>
        <v>0</v>
      </c>
      <c r="AR175" s="31">
        <f t="shared" si="151"/>
        <v>0</v>
      </c>
      <c r="AS175" s="31">
        <f t="shared" si="151"/>
        <v>0</v>
      </c>
      <c r="AT175" s="31">
        <f t="shared" si="151"/>
        <v>0</v>
      </c>
      <c r="AU175" s="31">
        <f t="shared" si="151"/>
        <v>0</v>
      </c>
    </row>
    <row r="176" spans="2:47" outlineLevel="1">
      <c r="B176" s="29" t="s">
        <v>918</v>
      </c>
      <c r="C176" s="31">
        <f t="shared" si="149"/>
        <v>0</v>
      </c>
      <c r="D176" s="31">
        <f t="shared" si="149"/>
        <v>0</v>
      </c>
      <c r="E176" s="31">
        <f t="shared" si="149"/>
        <v>0</v>
      </c>
      <c r="F176" s="31">
        <f t="shared" si="149"/>
        <v>0</v>
      </c>
      <c r="G176" s="31">
        <f t="shared" si="149"/>
        <v>0</v>
      </c>
      <c r="H176" s="31">
        <f t="shared" si="149"/>
        <v>0</v>
      </c>
      <c r="I176" s="31">
        <f t="shared" si="149"/>
        <v>0</v>
      </c>
      <c r="J176" s="31">
        <f t="shared" si="149"/>
        <v>0</v>
      </c>
      <c r="K176" s="31">
        <f t="shared" si="149"/>
        <v>0</v>
      </c>
      <c r="L176" s="31">
        <f t="shared" si="149"/>
        <v>0</v>
      </c>
      <c r="M176" s="31">
        <f t="shared" si="149"/>
        <v>0</v>
      </c>
      <c r="N176" s="31">
        <f t="shared" si="149"/>
        <v>0</v>
      </c>
      <c r="O176" s="31">
        <f t="shared" si="149"/>
        <v>0</v>
      </c>
      <c r="P176" s="31">
        <f t="shared" si="149"/>
        <v>0</v>
      </c>
      <c r="Q176" s="31">
        <f t="shared" si="149"/>
        <v>0</v>
      </c>
      <c r="R176" s="31">
        <f t="shared" si="149"/>
        <v>0</v>
      </c>
      <c r="S176" s="31">
        <f t="shared" si="150"/>
        <v>0</v>
      </c>
      <c r="T176" s="31">
        <f t="shared" si="150"/>
        <v>97</v>
      </c>
      <c r="U176" s="31">
        <f t="shared" si="150"/>
        <v>97</v>
      </c>
      <c r="V176" s="31">
        <f t="shared" si="150"/>
        <v>97</v>
      </c>
      <c r="W176" s="31">
        <f t="shared" si="150"/>
        <v>97</v>
      </c>
      <c r="X176" s="31">
        <f t="shared" si="150"/>
        <v>97</v>
      </c>
      <c r="Y176" s="31">
        <f t="shared" si="150"/>
        <v>97</v>
      </c>
      <c r="Z176" s="31">
        <f t="shared" si="150"/>
        <v>97</v>
      </c>
      <c r="AA176" s="31">
        <f t="shared" si="150"/>
        <v>97</v>
      </c>
      <c r="AB176" s="31">
        <f t="shared" si="150"/>
        <v>152</v>
      </c>
      <c r="AC176" s="31">
        <f t="shared" si="150"/>
        <v>152</v>
      </c>
      <c r="AD176" s="31">
        <f t="shared" si="150"/>
        <v>152</v>
      </c>
      <c r="AE176" s="31">
        <f t="shared" si="150"/>
        <v>0</v>
      </c>
      <c r="AF176" s="31">
        <f t="shared" si="150"/>
        <v>0</v>
      </c>
      <c r="AG176" s="31">
        <f t="shared" si="150"/>
        <v>0</v>
      </c>
      <c r="AH176" s="31">
        <f t="shared" si="150"/>
        <v>0</v>
      </c>
      <c r="AI176" s="31">
        <f t="shared" si="151"/>
        <v>0</v>
      </c>
      <c r="AJ176" s="31">
        <f t="shared" si="151"/>
        <v>0</v>
      </c>
      <c r="AK176" s="31">
        <f t="shared" si="151"/>
        <v>0</v>
      </c>
      <c r="AL176" s="31">
        <f t="shared" si="151"/>
        <v>0</v>
      </c>
      <c r="AM176" s="31">
        <f t="shared" si="151"/>
        <v>0</v>
      </c>
      <c r="AN176" s="31">
        <f t="shared" si="151"/>
        <v>0</v>
      </c>
      <c r="AO176" s="31">
        <f t="shared" si="151"/>
        <v>0</v>
      </c>
      <c r="AP176" s="31">
        <f t="shared" si="151"/>
        <v>0</v>
      </c>
      <c r="AQ176" s="31">
        <f t="shared" si="151"/>
        <v>0</v>
      </c>
      <c r="AR176" s="31">
        <f t="shared" si="151"/>
        <v>0</v>
      </c>
      <c r="AS176" s="31">
        <f t="shared" si="151"/>
        <v>0</v>
      </c>
      <c r="AT176" s="31">
        <f t="shared" si="151"/>
        <v>0</v>
      </c>
      <c r="AU176" s="31">
        <f t="shared" si="151"/>
        <v>0</v>
      </c>
    </row>
    <row r="177" spans="2:47" outlineLevel="1">
      <c r="B177" s="29" t="s">
        <v>914</v>
      </c>
      <c r="C177" s="32" t="s">
        <v>34</v>
      </c>
      <c r="D177" s="32" t="s">
        <v>34</v>
      </c>
      <c r="E177" s="32" t="s">
        <v>34</v>
      </c>
      <c r="F177" s="32" t="s">
        <v>34</v>
      </c>
      <c r="G177" s="32" t="s">
        <v>34</v>
      </c>
      <c r="H177" s="32" t="s">
        <v>34</v>
      </c>
      <c r="I177" s="32" t="s">
        <v>34</v>
      </c>
      <c r="J177" s="32" t="s">
        <v>34</v>
      </c>
      <c r="K177" s="32" t="s">
        <v>34</v>
      </c>
      <c r="L177" s="32" t="s">
        <v>34</v>
      </c>
      <c r="M177" s="32" t="s">
        <v>34</v>
      </c>
      <c r="N177" s="32" t="s">
        <v>34</v>
      </c>
      <c r="O177" s="32" t="s">
        <v>34</v>
      </c>
      <c r="P177" s="32" t="s">
        <v>34</v>
      </c>
      <c r="Q177" s="32" t="s">
        <v>34</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34</v>
      </c>
      <c r="AH177" s="32" t="s">
        <v>34</v>
      </c>
      <c r="AI177" s="32" t="s">
        <v>34</v>
      </c>
      <c r="AJ177" s="32" t="s">
        <v>34</v>
      </c>
      <c r="AK177" s="32" t="s">
        <v>34</v>
      </c>
      <c r="AL177" s="32" t="s">
        <v>34</v>
      </c>
      <c r="AM177" s="32" t="s">
        <v>34</v>
      </c>
      <c r="AN177" s="32" t="s">
        <v>34</v>
      </c>
      <c r="AO177" s="32" t="s">
        <v>34</v>
      </c>
      <c r="AP177" s="32" t="s">
        <v>34</v>
      </c>
      <c r="AQ177" s="32" t="s">
        <v>34</v>
      </c>
      <c r="AR177" s="32" t="s">
        <v>34</v>
      </c>
      <c r="AS177" s="32" t="s">
        <v>34</v>
      </c>
      <c r="AT177" s="32" t="s">
        <v>34</v>
      </c>
      <c r="AU177" s="32" t="s">
        <v>34</v>
      </c>
    </row>
    <row r="178" spans="2:47" outlineLevel="1">
      <c r="B178" s="29" t="s">
        <v>924</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outlineLevel="1">
      <c r="B179" s="29" t="s">
        <v>916</v>
      </c>
      <c r="C179" s="31">
        <f t="shared" ref="C179:R181" si="152">C178</f>
        <v>0</v>
      </c>
      <c r="D179" s="31">
        <f t="shared" si="152"/>
        <v>0</v>
      </c>
      <c r="E179" s="31">
        <f t="shared" si="152"/>
        <v>0</v>
      </c>
      <c r="F179" s="31">
        <f t="shared" si="152"/>
        <v>0</v>
      </c>
      <c r="G179" s="31">
        <f t="shared" si="152"/>
        <v>0</v>
      </c>
      <c r="H179" s="31">
        <f t="shared" si="152"/>
        <v>0</v>
      </c>
      <c r="I179" s="31">
        <f t="shared" si="152"/>
        <v>0</v>
      </c>
      <c r="J179" s="31">
        <f t="shared" si="152"/>
        <v>0</v>
      </c>
      <c r="K179" s="31">
        <f t="shared" si="152"/>
        <v>0</v>
      </c>
      <c r="L179" s="31">
        <f t="shared" si="152"/>
        <v>0</v>
      </c>
      <c r="M179" s="31">
        <f t="shared" si="152"/>
        <v>0</v>
      </c>
      <c r="N179" s="31">
        <f t="shared" si="152"/>
        <v>0</v>
      </c>
      <c r="O179" s="31">
        <f t="shared" si="152"/>
        <v>0</v>
      </c>
      <c r="P179" s="31">
        <f t="shared" si="152"/>
        <v>0</v>
      </c>
      <c r="Q179" s="31">
        <f t="shared" si="152"/>
        <v>0</v>
      </c>
      <c r="R179" s="31">
        <f t="shared" si="152"/>
        <v>348</v>
      </c>
      <c r="S179" s="31">
        <f t="shared" ref="S179:AH181" si="153">S178</f>
        <v>348</v>
      </c>
      <c r="T179" s="31">
        <f t="shared" si="153"/>
        <v>7</v>
      </c>
      <c r="U179" s="31">
        <f t="shared" si="153"/>
        <v>7</v>
      </c>
      <c r="V179" s="31">
        <f t="shared" si="153"/>
        <v>7</v>
      </c>
      <c r="W179" s="31">
        <f t="shared" si="153"/>
        <v>7</v>
      </c>
      <c r="X179" s="31">
        <f t="shared" si="153"/>
        <v>7</v>
      </c>
      <c r="Y179" s="31">
        <f t="shared" si="153"/>
        <v>7</v>
      </c>
      <c r="Z179" s="31">
        <f t="shared" si="153"/>
        <v>7</v>
      </c>
      <c r="AA179" s="31">
        <f t="shared" si="153"/>
        <v>7</v>
      </c>
      <c r="AB179" s="31">
        <f t="shared" si="153"/>
        <v>0</v>
      </c>
      <c r="AC179" s="31">
        <f t="shared" si="153"/>
        <v>0</v>
      </c>
      <c r="AD179" s="31">
        <f t="shared" si="153"/>
        <v>0</v>
      </c>
      <c r="AE179" s="31">
        <f t="shared" si="153"/>
        <v>0</v>
      </c>
      <c r="AF179" s="31">
        <f t="shared" si="153"/>
        <v>0</v>
      </c>
      <c r="AG179" s="31">
        <f t="shared" si="153"/>
        <v>0</v>
      </c>
      <c r="AH179" s="31">
        <f t="shared" si="153"/>
        <v>0</v>
      </c>
      <c r="AI179" s="31">
        <f t="shared" ref="AI179:AU181" si="154">AI178</f>
        <v>0</v>
      </c>
      <c r="AJ179" s="31">
        <f t="shared" si="154"/>
        <v>0</v>
      </c>
      <c r="AK179" s="31">
        <f t="shared" si="154"/>
        <v>0</v>
      </c>
      <c r="AL179" s="31">
        <f t="shared" si="154"/>
        <v>0</v>
      </c>
      <c r="AM179" s="31">
        <f t="shared" si="154"/>
        <v>0</v>
      </c>
      <c r="AN179" s="31">
        <f t="shared" si="154"/>
        <v>0</v>
      </c>
      <c r="AO179" s="31">
        <f t="shared" si="154"/>
        <v>0</v>
      </c>
      <c r="AP179" s="31">
        <f t="shared" si="154"/>
        <v>0</v>
      </c>
      <c r="AQ179" s="31">
        <f t="shared" si="154"/>
        <v>0</v>
      </c>
      <c r="AR179" s="31">
        <f t="shared" si="154"/>
        <v>0</v>
      </c>
      <c r="AS179" s="31">
        <f t="shared" si="154"/>
        <v>0</v>
      </c>
      <c r="AT179" s="31">
        <f t="shared" si="154"/>
        <v>0</v>
      </c>
      <c r="AU179" s="31">
        <f t="shared" si="154"/>
        <v>0</v>
      </c>
    </row>
    <row r="180" spans="2:47" outlineLevel="1">
      <c r="B180" s="29" t="s">
        <v>917</v>
      </c>
      <c r="C180" s="31">
        <f t="shared" si="152"/>
        <v>0</v>
      </c>
      <c r="D180" s="31">
        <f t="shared" si="152"/>
        <v>0</v>
      </c>
      <c r="E180" s="31">
        <f t="shared" si="152"/>
        <v>0</v>
      </c>
      <c r="F180" s="31">
        <f t="shared" si="152"/>
        <v>0</v>
      </c>
      <c r="G180" s="31">
        <f t="shared" si="152"/>
        <v>0</v>
      </c>
      <c r="H180" s="31">
        <f t="shared" si="152"/>
        <v>0</v>
      </c>
      <c r="I180" s="31">
        <f t="shared" si="152"/>
        <v>0</v>
      </c>
      <c r="J180" s="31">
        <f t="shared" si="152"/>
        <v>0</v>
      </c>
      <c r="K180" s="31">
        <f t="shared" si="152"/>
        <v>0</v>
      </c>
      <c r="L180" s="31">
        <f t="shared" si="152"/>
        <v>0</v>
      </c>
      <c r="M180" s="31">
        <f t="shared" si="152"/>
        <v>0</v>
      </c>
      <c r="N180" s="31">
        <f t="shared" si="152"/>
        <v>0</v>
      </c>
      <c r="O180" s="31">
        <f t="shared" si="152"/>
        <v>0</v>
      </c>
      <c r="P180" s="31">
        <f t="shared" si="152"/>
        <v>0</v>
      </c>
      <c r="Q180" s="31">
        <f t="shared" si="152"/>
        <v>0</v>
      </c>
      <c r="R180" s="31">
        <f t="shared" si="152"/>
        <v>348</v>
      </c>
      <c r="S180" s="31">
        <f t="shared" si="153"/>
        <v>348</v>
      </c>
      <c r="T180" s="31">
        <f t="shared" si="153"/>
        <v>7</v>
      </c>
      <c r="U180" s="31">
        <f t="shared" si="153"/>
        <v>7</v>
      </c>
      <c r="V180" s="31">
        <f t="shared" si="153"/>
        <v>7</v>
      </c>
      <c r="W180" s="31">
        <f t="shared" si="153"/>
        <v>7</v>
      </c>
      <c r="X180" s="31">
        <f t="shared" si="153"/>
        <v>7</v>
      </c>
      <c r="Y180" s="31">
        <f t="shared" si="153"/>
        <v>7</v>
      </c>
      <c r="Z180" s="31">
        <f t="shared" si="153"/>
        <v>7</v>
      </c>
      <c r="AA180" s="31">
        <f t="shared" si="153"/>
        <v>7</v>
      </c>
      <c r="AB180" s="31">
        <f t="shared" si="153"/>
        <v>0</v>
      </c>
      <c r="AC180" s="31">
        <f t="shared" si="153"/>
        <v>0</v>
      </c>
      <c r="AD180" s="31">
        <f t="shared" si="153"/>
        <v>0</v>
      </c>
      <c r="AE180" s="31">
        <f t="shared" si="153"/>
        <v>0</v>
      </c>
      <c r="AF180" s="31">
        <f t="shared" si="153"/>
        <v>0</v>
      </c>
      <c r="AG180" s="31">
        <f t="shared" si="153"/>
        <v>0</v>
      </c>
      <c r="AH180" s="31">
        <f t="shared" si="153"/>
        <v>0</v>
      </c>
      <c r="AI180" s="31">
        <f t="shared" si="154"/>
        <v>0</v>
      </c>
      <c r="AJ180" s="31">
        <f t="shared" si="154"/>
        <v>0</v>
      </c>
      <c r="AK180" s="31">
        <f t="shared" si="154"/>
        <v>0</v>
      </c>
      <c r="AL180" s="31">
        <f t="shared" si="154"/>
        <v>0</v>
      </c>
      <c r="AM180" s="31">
        <f t="shared" si="154"/>
        <v>0</v>
      </c>
      <c r="AN180" s="31">
        <f t="shared" si="154"/>
        <v>0</v>
      </c>
      <c r="AO180" s="31">
        <f t="shared" si="154"/>
        <v>0</v>
      </c>
      <c r="AP180" s="31">
        <f t="shared" si="154"/>
        <v>0</v>
      </c>
      <c r="AQ180" s="31">
        <f t="shared" si="154"/>
        <v>0</v>
      </c>
      <c r="AR180" s="31">
        <f t="shared" si="154"/>
        <v>0</v>
      </c>
      <c r="AS180" s="31">
        <f t="shared" si="154"/>
        <v>0</v>
      </c>
      <c r="AT180" s="31">
        <f t="shared" si="154"/>
        <v>0</v>
      </c>
      <c r="AU180" s="31">
        <f t="shared" si="154"/>
        <v>0</v>
      </c>
    </row>
    <row r="181" spans="2:47" outlineLevel="1">
      <c r="B181" s="29" t="s">
        <v>918</v>
      </c>
      <c r="C181" s="31">
        <f t="shared" si="152"/>
        <v>0</v>
      </c>
      <c r="D181" s="31">
        <f t="shared" si="152"/>
        <v>0</v>
      </c>
      <c r="E181" s="31">
        <f t="shared" si="152"/>
        <v>0</v>
      </c>
      <c r="F181" s="31">
        <f t="shared" si="152"/>
        <v>0</v>
      </c>
      <c r="G181" s="31">
        <f t="shared" si="152"/>
        <v>0</v>
      </c>
      <c r="H181" s="31">
        <f t="shared" si="152"/>
        <v>0</v>
      </c>
      <c r="I181" s="31">
        <f t="shared" si="152"/>
        <v>0</v>
      </c>
      <c r="J181" s="31">
        <f t="shared" si="152"/>
        <v>0</v>
      </c>
      <c r="K181" s="31">
        <f t="shared" si="152"/>
        <v>0</v>
      </c>
      <c r="L181" s="31">
        <f t="shared" si="152"/>
        <v>0</v>
      </c>
      <c r="M181" s="31">
        <f t="shared" si="152"/>
        <v>0</v>
      </c>
      <c r="N181" s="31">
        <f t="shared" si="152"/>
        <v>0</v>
      </c>
      <c r="O181" s="31">
        <f t="shared" si="152"/>
        <v>0</v>
      </c>
      <c r="P181" s="31">
        <f t="shared" si="152"/>
        <v>0</v>
      </c>
      <c r="Q181" s="31">
        <f t="shared" si="152"/>
        <v>0</v>
      </c>
      <c r="R181" s="31">
        <f t="shared" si="152"/>
        <v>348</v>
      </c>
      <c r="S181" s="31">
        <f t="shared" si="153"/>
        <v>348</v>
      </c>
      <c r="T181" s="31">
        <f t="shared" si="153"/>
        <v>7</v>
      </c>
      <c r="U181" s="31">
        <f t="shared" si="153"/>
        <v>7</v>
      </c>
      <c r="V181" s="31">
        <f t="shared" si="153"/>
        <v>7</v>
      </c>
      <c r="W181" s="31">
        <f t="shared" si="153"/>
        <v>7</v>
      </c>
      <c r="X181" s="31">
        <f t="shared" si="153"/>
        <v>7</v>
      </c>
      <c r="Y181" s="31">
        <f t="shared" si="153"/>
        <v>7</v>
      </c>
      <c r="Z181" s="31">
        <f t="shared" si="153"/>
        <v>7</v>
      </c>
      <c r="AA181" s="31">
        <f t="shared" si="153"/>
        <v>7</v>
      </c>
      <c r="AB181" s="31">
        <f t="shared" si="153"/>
        <v>0</v>
      </c>
      <c r="AC181" s="31">
        <f t="shared" si="153"/>
        <v>0</v>
      </c>
      <c r="AD181" s="31">
        <f t="shared" si="153"/>
        <v>0</v>
      </c>
      <c r="AE181" s="31">
        <f t="shared" si="153"/>
        <v>0</v>
      </c>
      <c r="AF181" s="31">
        <f t="shared" si="153"/>
        <v>0</v>
      </c>
      <c r="AG181" s="31">
        <f t="shared" si="153"/>
        <v>0</v>
      </c>
      <c r="AH181" s="31">
        <f t="shared" si="153"/>
        <v>0</v>
      </c>
      <c r="AI181" s="31">
        <f t="shared" si="154"/>
        <v>0</v>
      </c>
      <c r="AJ181" s="31">
        <f t="shared" si="154"/>
        <v>0</v>
      </c>
      <c r="AK181" s="31">
        <f t="shared" si="154"/>
        <v>0</v>
      </c>
      <c r="AL181" s="31">
        <f t="shared" si="154"/>
        <v>0</v>
      </c>
      <c r="AM181" s="31">
        <f t="shared" si="154"/>
        <v>0</v>
      </c>
      <c r="AN181" s="31">
        <f t="shared" si="154"/>
        <v>0</v>
      </c>
      <c r="AO181" s="31">
        <f t="shared" si="154"/>
        <v>0</v>
      </c>
      <c r="AP181" s="31">
        <f t="shared" si="154"/>
        <v>0</v>
      </c>
      <c r="AQ181" s="31">
        <f t="shared" si="154"/>
        <v>0</v>
      </c>
      <c r="AR181" s="31">
        <f t="shared" si="154"/>
        <v>0</v>
      </c>
      <c r="AS181" s="31">
        <f t="shared" si="154"/>
        <v>0</v>
      </c>
      <c r="AT181" s="31">
        <f t="shared" si="154"/>
        <v>0</v>
      </c>
      <c r="AU181" s="31">
        <f t="shared" si="154"/>
        <v>0</v>
      </c>
    </row>
    <row r="182" spans="2:47" outlineLevel="1">
      <c r="B182" s="29" t="s">
        <v>914</v>
      </c>
      <c r="C182" s="32" t="s">
        <v>34</v>
      </c>
      <c r="D182" s="32" t="s">
        <v>34</v>
      </c>
      <c r="E182" s="32" t="s">
        <v>34</v>
      </c>
      <c r="F182" s="32" t="s">
        <v>34</v>
      </c>
      <c r="G182" s="32" t="s">
        <v>34</v>
      </c>
      <c r="H182" s="32" t="s">
        <v>34</v>
      </c>
      <c r="I182" s="32" t="s">
        <v>34</v>
      </c>
      <c r="J182" s="32" t="s">
        <v>34</v>
      </c>
      <c r="K182" s="32" t="s">
        <v>34</v>
      </c>
      <c r="L182" s="32" t="s">
        <v>34</v>
      </c>
      <c r="M182" s="32" t="s">
        <v>34</v>
      </c>
      <c r="N182" s="32" t="s">
        <v>34</v>
      </c>
      <c r="O182" s="32" t="s">
        <v>34</v>
      </c>
      <c r="P182" s="32" t="s">
        <v>34</v>
      </c>
      <c r="Q182" s="32" t="s">
        <v>34</v>
      </c>
      <c r="R182" s="32" t="s">
        <v>34</v>
      </c>
      <c r="S182" s="32" t="s">
        <v>34</v>
      </c>
      <c r="T182" s="32" t="s">
        <v>34</v>
      </c>
      <c r="U182" s="32" t="s">
        <v>34</v>
      </c>
      <c r="V182" s="32" t="s">
        <v>34</v>
      </c>
      <c r="W182" s="32" t="s">
        <v>34</v>
      </c>
      <c r="X182" s="32" t="s">
        <v>34</v>
      </c>
      <c r="Y182" s="32" t="s">
        <v>34</v>
      </c>
      <c r="Z182" s="32" t="s">
        <v>34</v>
      </c>
      <c r="AA182" s="32" t="s">
        <v>34</v>
      </c>
      <c r="AB182" s="32" t="s">
        <v>34</v>
      </c>
      <c r="AC182" s="32" t="s">
        <v>34</v>
      </c>
      <c r="AD182" s="32" t="s">
        <v>34</v>
      </c>
      <c r="AE182" s="32" t="s">
        <v>34</v>
      </c>
      <c r="AF182" s="32" t="s">
        <v>34</v>
      </c>
      <c r="AG182" s="32" t="s">
        <v>34</v>
      </c>
      <c r="AH182" s="32" t="s">
        <v>34</v>
      </c>
      <c r="AI182" s="32" t="s">
        <v>34</v>
      </c>
      <c r="AJ182" s="32" t="s">
        <v>34</v>
      </c>
      <c r="AK182" s="32" t="s">
        <v>34</v>
      </c>
      <c r="AL182" s="32" t="s">
        <v>34</v>
      </c>
      <c r="AM182" s="32" t="s">
        <v>34</v>
      </c>
      <c r="AN182" s="32" t="s">
        <v>34</v>
      </c>
      <c r="AO182" s="32" t="s">
        <v>34</v>
      </c>
      <c r="AP182" s="32" t="s">
        <v>34</v>
      </c>
      <c r="AQ182" s="32" t="s">
        <v>34</v>
      </c>
      <c r="AR182" s="32" t="s">
        <v>34</v>
      </c>
      <c r="AS182" s="32" t="s">
        <v>34</v>
      </c>
      <c r="AT182" s="32" t="s">
        <v>34</v>
      </c>
      <c r="AU182" s="32" t="s">
        <v>34</v>
      </c>
    </row>
    <row r="183" spans="2:47" outlineLevel="1">
      <c r="B183" s="29" t="s">
        <v>925</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outlineLevel="1">
      <c r="B184" s="29" t="s">
        <v>916</v>
      </c>
      <c r="C184" s="31">
        <f t="shared" ref="C184:R186" si="155">C183</f>
        <v>0</v>
      </c>
      <c r="D184" s="31">
        <f t="shared" si="155"/>
        <v>0</v>
      </c>
      <c r="E184" s="31">
        <f t="shared" si="155"/>
        <v>0</v>
      </c>
      <c r="F184" s="31">
        <f t="shared" si="155"/>
        <v>0</v>
      </c>
      <c r="G184" s="31">
        <f t="shared" si="155"/>
        <v>0</v>
      </c>
      <c r="H184" s="31">
        <f t="shared" si="155"/>
        <v>0</v>
      </c>
      <c r="I184" s="31">
        <f t="shared" si="155"/>
        <v>0</v>
      </c>
      <c r="J184" s="31">
        <f t="shared" si="155"/>
        <v>0</v>
      </c>
      <c r="K184" s="31">
        <f t="shared" si="155"/>
        <v>0</v>
      </c>
      <c r="L184" s="31">
        <f t="shared" si="155"/>
        <v>0</v>
      </c>
      <c r="M184" s="31">
        <f t="shared" si="155"/>
        <v>0</v>
      </c>
      <c r="N184" s="31">
        <f t="shared" si="155"/>
        <v>0</v>
      </c>
      <c r="O184" s="31">
        <f t="shared" si="155"/>
        <v>0</v>
      </c>
      <c r="P184" s="31">
        <f t="shared" si="155"/>
        <v>0</v>
      </c>
      <c r="Q184" s="31">
        <f t="shared" si="155"/>
        <v>0</v>
      </c>
      <c r="R184" s="31">
        <f t="shared" si="155"/>
        <v>0</v>
      </c>
      <c r="S184" s="31">
        <f t="shared" ref="S184:AH186" si="156">S183</f>
        <v>0</v>
      </c>
      <c r="T184" s="31">
        <f t="shared" si="156"/>
        <v>0</v>
      </c>
      <c r="U184" s="31">
        <f t="shared" si="156"/>
        <v>0</v>
      </c>
      <c r="V184" s="31">
        <f t="shared" si="156"/>
        <v>0</v>
      </c>
      <c r="W184" s="31">
        <f t="shared" si="156"/>
        <v>0</v>
      </c>
      <c r="X184" s="31">
        <f t="shared" si="156"/>
        <v>0</v>
      </c>
      <c r="Y184" s="31">
        <f t="shared" si="156"/>
        <v>0</v>
      </c>
      <c r="Z184" s="31">
        <f t="shared" si="156"/>
        <v>0</v>
      </c>
      <c r="AA184" s="31">
        <f t="shared" si="156"/>
        <v>0</v>
      </c>
      <c r="AB184" s="31">
        <f t="shared" si="156"/>
        <v>0</v>
      </c>
      <c r="AC184" s="31">
        <f t="shared" si="156"/>
        <v>0</v>
      </c>
      <c r="AD184" s="31">
        <f t="shared" si="156"/>
        <v>0</v>
      </c>
      <c r="AE184" s="31">
        <f t="shared" si="156"/>
        <v>0</v>
      </c>
      <c r="AF184" s="31">
        <f t="shared" si="156"/>
        <v>0</v>
      </c>
      <c r="AG184" s="31">
        <f t="shared" si="156"/>
        <v>0</v>
      </c>
      <c r="AH184" s="31">
        <f t="shared" si="156"/>
        <v>0</v>
      </c>
      <c r="AI184" s="31">
        <f t="shared" ref="AI184:AU186" si="157">AI183</f>
        <v>0</v>
      </c>
      <c r="AJ184" s="31">
        <f t="shared" si="157"/>
        <v>0</v>
      </c>
      <c r="AK184" s="31">
        <f t="shared" si="157"/>
        <v>0</v>
      </c>
      <c r="AL184" s="31">
        <f t="shared" si="157"/>
        <v>0</v>
      </c>
      <c r="AM184" s="31">
        <f t="shared" si="157"/>
        <v>0</v>
      </c>
      <c r="AN184" s="31">
        <f t="shared" si="157"/>
        <v>0</v>
      </c>
      <c r="AO184" s="31">
        <f t="shared" si="157"/>
        <v>0</v>
      </c>
      <c r="AP184" s="31">
        <f t="shared" si="157"/>
        <v>0</v>
      </c>
      <c r="AQ184" s="31">
        <f t="shared" si="157"/>
        <v>0</v>
      </c>
      <c r="AR184" s="31">
        <f t="shared" si="157"/>
        <v>0</v>
      </c>
      <c r="AS184" s="31">
        <f t="shared" si="157"/>
        <v>0</v>
      </c>
      <c r="AT184" s="31">
        <f t="shared" si="157"/>
        <v>0</v>
      </c>
      <c r="AU184" s="31">
        <f t="shared" si="157"/>
        <v>0</v>
      </c>
    </row>
    <row r="185" spans="2:47" outlineLevel="1">
      <c r="B185" s="29" t="s">
        <v>917</v>
      </c>
      <c r="C185" s="31">
        <f t="shared" si="155"/>
        <v>0</v>
      </c>
      <c r="D185" s="31">
        <f t="shared" si="155"/>
        <v>0</v>
      </c>
      <c r="E185" s="31">
        <f t="shared" si="155"/>
        <v>0</v>
      </c>
      <c r="F185" s="31">
        <f t="shared" si="155"/>
        <v>0</v>
      </c>
      <c r="G185" s="31">
        <f t="shared" si="155"/>
        <v>0</v>
      </c>
      <c r="H185" s="31">
        <f t="shared" si="155"/>
        <v>0</v>
      </c>
      <c r="I185" s="31">
        <f t="shared" si="155"/>
        <v>0</v>
      </c>
      <c r="J185" s="31">
        <f t="shared" si="155"/>
        <v>0</v>
      </c>
      <c r="K185" s="31">
        <f t="shared" si="155"/>
        <v>0</v>
      </c>
      <c r="L185" s="31">
        <f t="shared" si="155"/>
        <v>0</v>
      </c>
      <c r="M185" s="31">
        <f t="shared" si="155"/>
        <v>0</v>
      </c>
      <c r="N185" s="31">
        <f t="shared" si="155"/>
        <v>0</v>
      </c>
      <c r="O185" s="31">
        <f t="shared" si="155"/>
        <v>0</v>
      </c>
      <c r="P185" s="31">
        <f t="shared" si="155"/>
        <v>0</v>
      </c>
      <c r="Q185" s="31">
        <f t="shared" si="155"/>
        <v>0</v>
      </c>
      <c r="R185" s="31">
        <f t="shared" si="155"/>
        <v>0</v>
      </c>
      <c r="S185" s="31">
        <f t="shared" si="156"/>
        <v>0</v>
      </c>
      <c r="T185" s="31">
        <f t="shared" si="156"/>
        <v>0</v>
      </c>
      <c r="U185" s="31">
        <f t="shared" si="156"/>
        <v>0</v>
      </c>
      <c r="V185" s="31">
        <f t="shared" si="156"/>
        <v>0</v>
      </c>
      <c r="W185" s="31">
        <f t="shared" si="156"/>
        <v>0</v>
      </c>
      <c r="X185" s="31">
        <f t="shared" si="156"/>
        <v>0</v>
      </c>
      <c r="Y185" s="31">
        <f t="shared" si="156"/>
        <v>0</v>
      </c>
      <c r="Z185" s="31">
        <f t="shared" si="156"/>
        <v>0</v>
      </c>
      <c r="AA185" s="31">
        <f t="shared" si="156"/>
        <v>0</v>
      </c>
      <c r="AB185" s="31">
        <f t="shared" si="156"/>
        <v>0</v>
      </c>
      <c r="AC185" s="31">
        <f t="shared" si="156"/>
        <v>0</v>
      </c>
      <c r="AD185" s="31">
        <f t="shared" si="156"/>
        <v>0</v>
      </c>
      <c r="AE185" s="31">
        <f t="shared" si="156"/>
        <v>0</v>
      </c>
      <c r="AF185" s="31">
        <f t="shared" si="156"/>
        <v>0</v>
      </c>
      <c r="AG185" s="31">
        <f t="shared" si="156"/>
        <v>0</v>
      </c>
      <c r="AH185" s="31">
        <f t="shared" si="156"/>
        <v>0</v>
      </c>
      <c r="AI185" s="31">
        <f t="shared" si="157"/>
        <v>0</v>
      </c>
      <c r="AJ185" s="31">
        <f t="shared" si="157"/>
        <v>0</v>
      </c>
      <c r="AK185" s="31">
        <f t="shared" si="157"/>
        <v>0</v>
      </c>
      <c r="AL185" s="31">
        <f t="shared" si="157"/>
        <v>0</v>
      </c>
      <c r="AM185" s="31">
        <f t="shared" si="157"/>
        <v>0</v>
      </c>
      <c r="AN185" s="31">
        <f t="shared" si="157"/>
        <v>0</v>
      </c>
      <c r="AO185" s="31">
        <f t="shared" si="157"/>
        <v>0</v>
      </c>
      <c r="AP185" s="31">
        <f t="shared" si="157"/>
        <v>0</v>
      </c>
      <c r="AQ185" s="31">
        <f t="shared" si="157"/>
        <v>0</v>
      </c>
      <c r="AR185" s="31">
        <f t="shared" si="157"/>
        <v>0</v>
      </c>
      <c r="AS185" s="31">
        <f t="shared" si="157"/>
        <v>0</v>
      </c>
      <c r="AT185" s="31">
        <f t="shared" si="157"/>
        <v>0</v>
      </c>
      <c r="AU185" s="31">
        <f t="shared" si="157"/>
        <v>0</v>
      </c>
    </row>
    <row r="186" spans="2:47" outlineLevel="1">
      <c r="B186" s="29" t="s">
        <v>918</v>
      </c>
      <c r="C186" s="31">
        <f t="shared" si="155"/>
        <v>0</v>
      </c>
      <c r="D186" s="31">
        <f t="shared" si="155"/>
        <v>0</v>
      </c>
      <c r="E186" s="31">
        <f t="shared" si="155"/>
        <v>0</v>
      </c>
      <c r="F186" s="31">
        <f t="shared" si="155"/>
        <v>0</v>
      </c>
      <c r="G186" s="31">
        <f t="shared" si="155"/>
        <v>0</v>
      </c>
      <c r="H186" s="31">
        <f t="shared" si="155"/>
        <v>0</v>
      </c>
      <c r="I186" s="31">
        <f t="shared" si="155"/>
        <v>0</v>
      </c>
      <c r="J186" s="31">
        <f t="shared" si="155"/>
        <v>0</v>
      </c>
      <c r="K186" s="31">
        <f t="shared" si="155"/>
        <v>0</v>
      </c>
      <c r="L186" s="31">
        <f t="shared" si="155"/>
        <v>0</v>
      </c>
      <c r="M186" s="31">
        <f t="shared" si="155"/>
        <v>0</v>
      </c>
      <c r="N186" s="31">
        <f t="shared" si="155"/>
        <v>0</v>
      </c>
      <c r="O186" s="31">
        <f t="shared" si="155"/>
        <v>0</v>
      </c>
      <c r="P186" s="31">
        <f t="shared" si="155"/>
        <v>0</v>
      </c>
      <c r="Q186" s="31">
        <f t="shared" si="155"/>
        <v>0</v>
      </c>
      <c r="R186" s="31">
        <f t="shared" si="155"/>
        <v>0</v>
      </c>
      <c r="S186" s="31">
        <f t="shared" si="156"/>
        <v>0</v>
      </c>
      <c r="T186" s="31">
        <f t="shared" si="156"/>
        <v>0</v>
      </c>
      <c r="U186" s="31">
        <f t="shared" si="156"/>
        <v>0</v>
      </c>
      <c r="V186" s="31">
        <f t="shared" si="156"/>
        <v>0</v>
      </c>
      <c r="W186" s="31">
        <f t="shared" si="156"/>
        <v>0</v>
      </c>
      <c r="X186" s="31">
        <f t="shared" si="156"/>
        <v>0</v>
      </c>
      <c r="Y186" s="31">
        <f t="shared" si="156"/>
        <v>0</v>
      </c>
      <c r="Z186" s="31">
        <f t="shared" si="156"/>
        <v>0</v>
      </c>
      <c r="AA186" s="31">
        <f t="shared" si="156"/>
        <v>0</v>
      </c>
      <c r="AB186" s="31">
        <f t="shared" si="156"/>
        <v>0</v>
      </c>
      <c r="AC186" s="31">
        <f t="shared" si="156"/>
        <v>0</v>
      </c>
      <c r="AD186" s="31">
        <f t="shared" si="156"/>
        <v>0</v>
      </c>
      <c r="AE186" s="31">
        <f t="shared" si="156"/>
        <v>0</v>
      </c>
      <c r="AF186" s="31">
        <f t="shared" si="156"/>
        <v>0</v>
      </c>
      <c r="AG186" s="31">
        <f t="shared" si="156"/>
        <v>0</v>
      </c>
      <c r="AH186" s="31">
        <f t="shared" si="156"/>
        <v>0</v>
      </c>
      <c r="AI186" s="31">
        <f t="shared" si="157"/>
        <v>0</v>
      </c>
      <c r="AJ186" s="31">
        <f t="shared" si="157"/>
        <v>0</v>
      </c>
      <c r="AK186" s="31">
        <f t="shared" si="157"/>
        <v>0</v>
      </c>
      <c r="AL186" s="31">
        <f t="shared" si="157"/>
        <v>0</v>
      </c>
      <c r="AM186" s="31">
        <f t="shared" si="157"/>
        <v>0</v>
      </c>
      <c r="AN186" s="31">
        <f t="shared" si="157"/>
        <v>0</v>
      </c>
      <c r="AO186" s="31">
        <f t="shared" si="157"/>
        <v>0</v>
      </c>
      <c r="AP186" s="31">
        <f t="shared" si="157"/>
        <v>0</v>
      </c>
      <c r="AQ186" s="31">
        <f t="shared" si="157"/>
        <v>0</v>
      </c>
      <c r="AR186" s="31">
        <f t="shared" si="157"/>
        <v>0</v>
      </c>
      <c r="AS186" s="31">
        <f t="shared" si="157"/>
        <v>0</v>
      </c>
      <c r="AT186" s="31">
        <f t="shared" si="157"/>
        <v>0</v>
      </c>
      <c r="AU186" s="31">
        <f t="shared" si="157"/>
        <v>0</v>
      </c>
    </row>
    <row r="187" spans="2:47" outlineLevel="1">
      <c r="B187" s="29" t="s">
        <v>914</v>
      </c>
      <c r="C187" s="32" t="s">
        <v>34</v>
      </c>
      <c r="D187" s="32" t="s">
        <v>34</v>
      </c>
      <c r="E187" s="32" t="s">
        <v>34</v>
      </c>
      <c r="F187" s="32" t="s">
        <v>34</v>
      </c>
      <c r="G187" s="32" t="s">
        <v>34</v>
      </c>
      <c r="H187" s="32" t="s">
        <v>34</v>
      </c>
      <c r="I187" s="32" t="s">
        <v>34</v>
      </c>
      <c r="J187" s="32" t="s">
        <v>34</v>
      </c>
      <c r="K187" s="32" t="s">
        <v>34</v>
      </c>
      <c r="L187" s="32" t="s">
        <v>34</v>
      </c>
      <c r="M187" s="32" t="s">
        <v>34</v>
      </c>
      <c r="N187" s="32" t="s">
        <v>34</v>
      </c>
      <c r="O187" s="32" t="s">
        <v>34</v>
      </c>
      <c r="P187" s="32" t="s">
        <v>34</v>
      </c>
      <c r="Q187" s="32" t="s">
        <v>34</v>
      </c>
      <c r="R187" s="32" t="s">
        <v>34</v>
      </c>
      <c r="S187" s="32" t="s">
        <v>34</v>
      </c>
      <c r="T187" s="32" t="s">
        <v>34</v>
      </c>
      <c r="U187" s="32" t="s">
        <v>34</v>
      </c>
      <c r="V187" s="32" t="s">
        <v>34</v>
      </c>
      <c r="W187" s="32" t="s">
        <v>34</v>
      </c>
      <c r="X187" s="32" t="s">
        <v>34</v>
      </c>
      <c r="Y187" s="32" t="s">
        <v>34</v>
      </c>
      <c r="Z187" s="32" t="s">
        <v>34</v>
      </c>
      <c r="AA187" s="32" t="s">
        <v>34</v>
      </c>
      <c r="AB187" s="32" t="s">
        <v>34</v>
      </c>
      <c r="AC187" s="32" t="s">
        <v>34</v>
      </c>
      <c r="AD187" s="32" t="s">
        <v>34</v>
      </c>
      <c r="AE187" s="32" t="s">
        <v>34</v>
      </c>
      <c r="AF187" s="32" t="s">
        <v>34</v>
      </c>
      <c r="AG187" s="32" t="s">
        <v>34</v>
      </c>
      <c r="AH187" s="32" t="s">
        <v>34</v>
      </c>
      <c r="AI187" s="32" t="s">
        <v>34</v>
      </c>
      <c r="AJ187" s="32" t="s">
        <v>34</v>
      </c>
      <c r="AK187" s="32" t="s">
        <v>34</v>
      </c>
      <c r="AL187" s="32" t="s">
        <v>34</v>
      </c>
      <c r="AM187" s="32" t="s">
        <v>34</v>
      </c>
      <c r="AN187" s="32" t="s">
        <v>34</v>
      </c>
      <c r="AO187" s="32" t="s">
        <v>34</v>
      </c>
      <c r="AP187" s="32" t="s">
        <v>34</v>
      </c>
      <c r="AQ187" s="32" t="s">
        <v>34</v>
      </c>
      <c r="AR187" s="32" t="s">
        <v>34</v>
      </c>
      <c r="AS187" s="32" t="s">
        <v>34</v>
      </c>
      <c r="AT187" s="32" t="s">
        <v>34</v>
      </c>
      <c r="AU187" s="32" t="s">
        <v>34</v>
      </c>
    </row>
    <row r="188" spans="2:47" outlineLevel="1">
      <c r="B188" s="29" t="s">
        <v>926</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outlineLevel="1">
      <c r="B189" s="29" t="s">
        <v>916</v>
      </c>
      <c r="C189" s="31">
        <f t="shared" ref="C189:R191" si="158">C188</f>
        <v>0</v>
      </c>
      <c r="D189" s="31">
        <f t="shared" si="158"/>
        <v>0</v>
      </c>
      <c r="E189" s="31">
        <f t="shared" si="158"/>
        <v>0</v>
      </c>
      <c r="F189" s="31">
        <f t="shared" si="158"/>
        <v>0</v>
      </c>
      <c r="G189" s="31">
        <f t="shared" si="158"/>
        <v>0</v>
      </c>
      <c r="H189" s="31">
        <f t="shared" si="158"/>
        <v>0</v>
      </c>
      <c r="I189" s="31">
        <f t="shared" si="158"/>
        <v>0</v>
      </c>
      <c r="J189" s="31">
        <f t="shared" si="158"/>
        <v>0</v>
      </c>
      <c r="K189" s="31">
        <f t="shared" si="158"/>
        <v>0</v>
      </c>
      <c r="L189" s="31">
        <f t="shared" si="158"/>
        <v>0</v>
      </c>
      <c r="M189" s="31">
        <f t="shared" si="158"/>
        <v>0</v>
      </c>
      <c r="N189" s="31">
        <f t="shared" si="158"/>
        <v>0</v>
      </c>
      <c r="O189" s="31">
        <f t="shared" si="158"/>
        <v>0</v>
      </c>
      <c r="P189" s="31">
        <f t="shared" si="158"/>
        <v>0</v>
      </c>
      <c r="Q189" s="31">
        <f t="shared" si="158"/>
        <v>0</v>
      </c>
      <c r="R189" s="31">
        <f t="shared" si="158"/>
        <v>0</v>
      </c>
      <c r="S189" s="31">
        <f t="shared" ref="S189:AH191" si="159">S188</f>
        <v>0</v>
      </c>
      <c r="T189" s="31">
        <f t="shared" si="159"/>
        <v>0</v>
      </c>
      <c r="U189" s="31">
        <f t="shared" si="159"/>
        <v>0</v>
      </c>
      <c r="V189" s="31">
        <f t="shared" si="159"/>
        <v>0</v>
      </c>
      <c r="W189" s="31">
        <f t="shared" si="159"/>
        <v>0</v>
      </c>
      <c r="X189" s="31">
        <f t="shared" si="159"/>
        <v>0</v>
      </c>
      <c r="Y189" s="31">
        <f t="shared" si="159"/>
        <v>0</v>
      </c>
      <c r="Z189" s="31">
        <f t="shared" si="159"/>
        <v>0</v>
      </c>
      <c r="AA189" s="31">
        <f t="shared" si="159"/>
        <v>0</v>
      </c>
      <c r="AB189" s="31">
        <f t="shared" si="159"/>
        <v>0</v>
      </c>
      <c r="AC189" s="31">
        <f t="shared" si="159"/>
        <v>0</v>
      </c>
      <c r="AD189" s="31">
        <f t="shared" si="159"/>
        <v>0</v>
      </c>
      <c r="AE189" s="31">
        <f t="shared" si="159"/>
        <v>0</v>
      </c>
      <c r="AF189" s="31">
        <f t="shared" si="159"/>
        <v>0</v>
      </c>
      <c r="AG189" s="31">
        <f t="shared" si="159"/>
        <v>0</v>
      </c>
      <c r="AH189" s="31">
        <f t="shared" si="159"/>
        <v>0</v>
      </c>
      <c r="AI189" s="31">
        <f t="shared" ref="AI189:AU191" si="160">AI188</f>
        <v>0</v>
      </c>
      <c r="AJ189" s="31">
        <f t="shared" si="160"/>
        <v>0</v>
      </c>
      <c r="AK189" s="31">
        <f t="shared" si="160"/>
        <v>0</v>
      </c>
      <c r="AL189" s="31">
        <f t="shared" si="160"/>
        <v>0</v>
      </c>
      <c r="AM189" s="31">
        <f t="shared" si="160"/>
        <v>0</v>
      </c>
      <c r="AN189" s="31">
        <f t="shared" si="160"/>
        <v>0</v>
      </c>
      <c r="AO189" s="31">
        <f t="shared" si="160"/>
        <v>0</v>
      </c>
      <c r="AP189" s="31">
        <f t="shared" si="160"/>
        <v>0</v>
      </c>
      <c r="AQ189" s="31">
        <f t="shared" si="160"/>
        <v>0</v>
      </c>
      <c r="AR189" s="31">
        <f t="shared" si="160"/>
        <v>0</v>
      </c>
      <c r="AS189" s="31">
        <f t="shared" si="160"/>
        <v>0</v>
      </c>
      <c r="AT189" s="31">
        <f t="shared" si="160"/>
        <v>0</v>
      </c>
      <c r="AU189" s="31">
        <f t="shared" si="160"/>
        <v>0</v>
      </c>
    </row>
    <row r="190" spans="2:47" outlineLevel="1">
      <c r="B190" s="29" t="s">
        <v>917</v>
      </c>
      <c r="C190" s="31">
        <f t="shared" si="158"/>
        <v>0</v>
      </c>
      <c r="D190" s="31">
        <f t="shared" si="158"/>
        <v>0</v>
      </c>
      <c r="E190" s="31">
        <f t="shared" si="158"/>
        <v>0</v>
      </c>
      <c r="F190" s="31">
        <f t="shared" si="158"/>
        <v>0</v>
      </c>
      <c r="G190" s="31">
        <f t="shared" si="158"/>
        <v>0</v>
      </c>
      <c r="H190" s="31">
        <f t="shared" si="158"/>
        <v>0</v>
      </c>
      <c r="I190" s="31">
        <f t="shared" si="158"/>
        <v>0</v>
      </c>
      <c r="J190" s="31">
        <f t="shared" si="158"/>
        <v>0</v>
      </c>
      <c r="K190" s="31">
        <f t="shared" si="158"/>
        <v>0</v>
      </c>
      <c r="L190" s="31">
        <f t="shared" si="158"/>
        <v>0</v>
      </c>
      <c r="M190" s="31">
        <f t="shared" si="158"/>
        <v>0</v>
      </c>
      <c r="N190" s="31">
        <f t="shared" si="158"/>
        <v>0</v>
      </c>
      <c r="O190" s="31">
        <f t="shared" si="158"/>
        <v>0</v>
      </c>
      <c r="P190" s="31">
        <f t="shared" si="158"/>
        <v>0</v>
      </c>
      <c r="Q190" s="31">
        <f t="shared" si="158"/>
        <v>0</v>
      </c>
      <c r="R190" s="31">
        <f t="shared" si="158"/>
        <v>0</v>
      </c>
      <c r="S190" s="31">
        <f t="shared" si="159"/>
        <v>0</v>
      </c>
      <c r="T190" s="31">
        <f t="shared" si="159"/>
        <v>0</v>
      </c>
      <c r="U190" s="31">
        <f t="shared" si="159"/>
        <v>0</v>
      </c>
      <c r="V190" s="31">
        <f t="shared" si="159"/>
        <v>0</v>
      </c>
      <c r="W190" s="31">
        <f t="shared" si="159"/>
        <v>0</v>
      </c>
      <c r="X190" s="31">
        <f t="shared" si="159"/>
        <v>0</v>
      </c>
      <c r="Y190" s="31">
        <f t="shared" si="159"/>
        <v>0</v>
      </c>
      <c r="Z190" s="31">
        <f t="shared" si="159"/>
        <v>0</v>
      </c>
      <c r="AA190" s="31">
        <f t="shared" si="159"/>
        <v>0</v>
      </c>
      <c r="AB190" s="31">
        <f t="shared" si="159"/>
        <v>0</v>
      </c>
      <c r="AC190" s="31">
        <f t="shared" si="159"/>
        <v>0</v>
      </c>
      <c r="AD190" s="31">
        <f t="shared" si="159"/>
        <v>0</v>
      </c>
      <c r="AE190" s="31">
        <f t="shared" si="159"/>
        <v>0</v>
      </c>
      <c r="AF190" s="31">
        <f t="shared" si="159"/>
        <v>0</v>
      </c>
      <c r="AG190" s="31">
        <f t="shared" si="159"/>
        <v>0</v>
      </c>
      <c r="AH190" s="31">
        <f t="shared" si="159"/>
        <v>0</v>
      </c>
      <c r="AI190" s="31">
        <f t="shared" si="160"/>
        <v>0</v>
      </c>
      <c r="AJ190" s="31">
        <f t="shared" si="160"/>
        <v>0</v>
      </c>
      <c r="AK190" s="31">
        <f t="shared" si="160"/>
        <v>0</v>
      </c>
      <c r="AL190" s="31">
        <f t="shared" si="160"/>
        <v>0</v>
      </c>
      <c r="AM190" s="31">
        <f t="shared" si="160"/>
        <v>0</v>
      </c>
      <c r="AN190" s="31">
        <f t="shared" si="160"/>
        <v>0</v>
      </c>
      <c r="AO190" s="31">
        <f t="shared" si="160"/>
        <v>0</v>
      </c>
      <c r="AP190" s="31">
        <f t="shared" si="160"/>
        <v>0</v>
      </c>
      <c r="AQ190" s="31">
        <f t="shared" si="160"/>
        <v>0</v>
      </c>
      <c r="AR190" s="31">
        <f t="shared" si="160"/>
        <v>0</v>
      </c>
      <c r="AS190" s="31">
        <f t="shared" si="160"/>
        <v>0</v>
      </c>
      <c r="AT190" s="31">
        <f t="shared" si="160"/>
        <v>0</v>
      </c>
      <c r="AU190" s="31">
        <f t="shared" si="160"/>
        <v>0</v>
      </c>
    </row>
    <row r="191" spans="2:47" outlineLevel="1">
      <c r="B191" s="29" t="s">
        <v>918</v>
      </c>
      <c r="C191" s="31">
        <f t="shared" si="158"/>
        <v>0</v>
      </c>
      <c r="D191" s="31">
        <f t="shared" si="158"/>
        <v>0</v>
      </c>
      <c r="E191" s="31">
        <f t="shared" si="158"/>
        <v>0</v>
      </c>
      <c r="F191" s="31">
        <f t="shared" si="158"/>
        <v>0</v>
      </c>
      <c r="G191" s="31">
        <f t="shared" si="158"/>
        <v>0</v>
      </c>
      <c r="H191" s="31">
        <f t="shared" si="158"/>
        <v>0</v>
      </c>
      <c r="I191" s="31">
        <f t="shared" si="158"/>
        <v>0</v>
      </c>
      <c r="J191" s="31">
        <f t="shared" si="158"/>
        <v>0</v>
      </c>
      <c r="K191" s="31">
        <f t="shared" si="158"/>
        <v>0</v>
      </c>
      <c r="L191" s="31">
        <f t="shared" si="158"/>
        <v>0</v>
      </c>
      <c r="M191" s="31">
        <f t="shared" si="158"/>
        <v>0</v>
      </c>
      <c r="N191" s="31">
        <f t="shared" si="158"/>
        <v>0</v>
      </c>
      <c r="O191" s="31">
        <f t="shared" si="158"/>
        <v>0</v>
      </c>
      <c r="P191" s="31">
        <f t="shared" si="158"/>
        <v>0</v>
      </c>
      <c r="Q191" s="31">
        <f t="shared" si="158"/>
        <v>0</v>
      </c>
      <c r="R191" s="31">
        <f t="shared" si="158"/>
        <v>0</v>
      </c>
      <c r="S191" s="31">
        <f t="shared" si="159"/>
        <v>0</v>
      </c>
      <c r="T191" s="31">
        <f t="shared" si="159"/>
        <v>0</v>
      </c>
      <c r="U191" s="31">
        <f t="shared" si="159"/>
        <v>0</v>
      </c>
      <c r="V191" s="31">
        <f t="shared" si="159"/>
        <v>0</v>
      </c>
      <c r="W191" s="31">
        <f t="shared" si="159"/>
        <v>0</v>
      </c>
      <c r="X191" s="31">
        <f t="shared" si="159"/>
        <v>0</v>
      </c>
      <c r="Y191" s="31">
        <f t="shared" si="159"/>
        <v>0</v>
      </c>
      <c r="Z191" s="31">
        <f t="shared" si="159"/>
        <v>0</v>
      </c>
      <c r="AA191" s="31">
        <f t="shared" si="159"/>
        <v>0</v>
      </c>
      <c r="AB191" s="31">
        <f t="shared" si="159"/>
        <v>0</v>
      </c>
      <c r="AC191" s="31">
        <f t="shared" si="159"/>
        <v>0</v>
      </c>
      <c r="AD191" s="31">
        <f t="shared" si="159"/>
        <v>0</v>
      </c>
      <c r="AE191" s="31">
        <f t="shared" si="159"/>
        <v>0</v>
      </c>
      <c r="AF191" s="31">
        <f t="shared" si="159"/>
        <v>0</v>
      </c>
      <c r="AG191" s="31">
        <f t="shared" si="159"/>
        <v>0</v>
      </c>
      <c r="AH191" s="31">
        <f t="shared" si="159"/>
        <v>0</v>
      </c>
      <c r="AI191" s="31">
        <f t="shared" si="160"/>
        <v>0</v>
      </c>
      <c r="AJ191" s="31">
        <f t="shared" si="160"/>
        <v>0</v>
      </c>
      <c r="AK191" s="31">
        <f t="shared" si="160"/>
        <v>0</v>
      </c>
      <c r="AL191" s="31">
        <f t="shared" si="160"/>
        <v>0</v>
      </c>
      <c r="AM191" s="31">
        <f t="shared" si="160"/>
        <v>0</v>
      </c>
      <c r="AN191" s="31">
        <f t="shared" si="160"/>
        <v>0</v>
      </c>
      <c r="AO191" s="31">
        <f t="shared" si="160"/>
        <v>0</v>
      </c>
      <c r="AP191" s="31">
        <f t="shared" si="160"/>
        <v>0</v>
      </c>
      <c r="AQ191" s="31">
        <f t="shared" si="160"/>
        <v>0</v>
      </c>
      <c r="AR191" s="31">
        <f t="shared" si="160"/>
        <v>0</v>
      </c>
      <c r="AS191" s="31">
        <f t="shared" si="160"/>
        <v>0</v>
      </c>
      <c r="AT191" s="31">
        <f t="shared" si="160"/>
        <v>0</v>
      </c>
      <c r="AU191" s="31">
        <f t="shared" si="160"/>
        <v>0</v>
      </c>
    </row>
    <row r="192" spans="2:47" outlineLevel="1">
      <c r="B192" s="29" t="s">
        <v>914</v>
      </c>
      <c r="C192" s="32" t="s">
        <v>34</v>
      </c>
      <c r="D192" s="32" t="s">
        <v>34</v>
      </c>
      <c r="E192" s="32" t="s">
        <v>34</v>
      </c>
      <c r="F192" s="32" t="s">
        <v>34</v>
      </c>
      <c r="G192" s="32" t="s">
        <v>34</v>
      </c>
      <c r="H192" s="32" t="s">
        <v>34</v>
      </c>
      <c r="I192" s="32" t="s">
        <v>34</v>
      </c>
      <c r="J192" s="32" t="s">
        <v>34</v>
      </c>
      <c r="K192" s="32" t="s">
        <v>34</v>
      </c>
      <c r="L192" s="32" t="s">
        <v>34</v>
      </c>
      <c r="M192" s="32" t="s">
        <v>34</v>
      </c>
      <c r="N192" s="32" t="s">
        <v>34</v>
      </c>
      <c r="O192" s="32" t="s">
        <v>34</v>
      </c>
      <c r="P192" s="32" t="s">
        <v>34</v>
      </c>
      <c r="Q192" s="32" t="s">
        <v>34</v>
      </c>
      <c r="R192" s="32" t="s">
        <v>34</v>
      </c>
      <c r="S192" s="32" t="s">
        <v>34</v>
      </c>
      <c r="T192" s="32" t="s">
        <v>34</v>
      </c>
      <c r="U192" s="32" t="s">
        <v>34</v>
      </c>
      <c r="V192" s="32" t="s">
        <v>34</v>
      </c>
      <c r="W192" s="32" t="s">
        <v>34</v>
      </c>
      <c r="X192" s="32" t="s">
        <v>34</v>
      </c>
      <c r="Y192" s="32" t="s">
        <v>34</v>
      </c>
      <c r="Z192" s="32" t="s">
        <v>34</v>
      </c>
      <c r="AA192" s="32" t="s">
        <v>34</v>
      </c>
      <c r="AB192" s="32" t="s">
        <v>34</v>
      </c>
      <c r="AC192" s="32" t="s">
        <v>34</v>
      </c>
      <c r="AD192" s="32" t="s">
        <v>34</v>
      </c>
      <c r="AE192" s="32" t="s">
        <v>34</v>
      </c>
      <c r="AF192" s="32" t="s">
        <v>34</v>
      </c>
      <c r="AG192" s="32" t="s">
        <v>34</v>
      </c>
      <c r="AH192" s="32" t="s">
        <v>34</v>
      </c>
      <c r="AI192" s="32" t="s">
        <v>34</v>
      </c>
      <c r="AJ192" s="32" t="s">
        <v>34</v>
      </c>
      <c r="AK192" s="32" t="s">
        <v>34</v>
      </c>
      <c r="AL192" s="32" t="s">
        <v>34</v>
      </c>
      <c r="AM192" s="32" t="s">
        <v>34</v>
      </c>
      <c r="AN192" s="32" t="s">
        <v>34</v>
      </c>
      <c r="AO192" s="32" t="s">
        <v>34</v>
      </c>
      <c r="AP192" s="32" t="s">
        <v>34</v>
      </c>
      <c r="AQ192" s="32" t="s">
        <v>34</v>
      </c>
      <c r="AR192" s="32" t="s">
        <v>34</v>
      </c>
      <c r="AS192" s="32" t="s">
        <v>34</v>
      </c>
      <c r="AT192" s="32" t="s">
        <v>34</v>
      </c>
      <c r="AU192" s="32" t="s">
        <v>34</v>
      </c>
    </row>
    <row r="193" spans="1:47" outlineLevel="1">
      <c r="B193" s="29" t="s">
        <v>927</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outlineLevel="1">
      <c r="B194" s="29" t="s">
        <v>916</v>
      </c>
      <c r="C194" s="31">
        <f t="shared" ref="C194:R196" si="161">C193</f>
        <v>0</v>
      </c>
      <c r="D194" s="31">
        <f t="shared" si="161"/>
        <v>0</v>
      </c>
      <c r="E194" s="31">
        <f t="shared" si="161"/>
        <v>0</v>
      </c>
      <c r="F194" s="31">
        <f t="shared" si="161"/>
        <v>0</v>
      </c>
      <c r="G194" s="31">
        <f t="shared" si="161"/>
        <v>0</v>
      </c>
      <c r="H194" s="31">
        <f t="shared" si="161"/>
        <v>0</v>
      </c>
      <c r="I194" s="31">
        <f t="shared" si="161"/>
        <v>0</v>
      </c>
      <c r="J194" s="31">
        <f t="shared" si="161"/>
        <v>0</v>
      </c>
      <c r="K194" s="31">
        <f t="shared" si="161"/>
        <v>0</v>
      </c>
      <c r="L194" s="31">
        <f t="shared" si="161"/>
        <v>0</v>
      </c>
      <c r="M194" s="31">
        <f t="shared" si="161"/>
        <v>0</v>
      </c>
      <c r="N194" s="31">
        <f t="shared" si="161"/>
        <v>0</v>
      </c>
      <c r="O194" s="31">
        <f t="shared" si="161"/>
        <v>0</v>
      </c>
      <c r="P194" s="31">
        <f t="shared" si="161"/>
        <v>0</v>
      </c>
      <c r="Q194" s="31">
        <f t="shared" si="161"/>
        <v>0</v>
      </c>
      <c r="R194" s="31">
        <f t="shared" si="161"/>
        <v>0</v>
      </c>
      <c r="S194" s="31">
        <f t="shared" ref="S194:AH196" si="162">S193</f>
        <v>0</v>
      </c>
      <c r="T194" s="31">
        <f t="shared" si="162"/>
        <v>0</v>
      </c>
      <c r="U194" s="31">
        <f t="shared" si="162"/>
        <v>0</v>
      </c>
      <c r="V194" s="31">
        <f t="shared" si="162"/>
        <v>0</v>
      </c>
      <c r="W194" s="31">
        <f t="shared" si="162"/>
        <v>0</v>
      </c>
      <c r="X194" s="31">
        <f t="shared" si="162"/>
        <v>0</v>
      </c>
      <c r="Y194" s="31">
        <f t="shared" si="162"/>
        <v>0</v>
      </c>
      <c r="Z194" s="31">
        <f t="shared" si="162"/>
        <v>0</v>
      </c>
      <c r="AA194" s="31">
        <f t="shared" si="162"/>
        <v>0</v>
      </c>
      <c r="AB194" s="31">
        <f t="shared" si="162"/>
        <v>0</v>
      </c>
      <c r="AC194" s="31">
        <f t="shared" si="162"/>
        <v>0</v>
      </c>
      <c r="AD194" s="31">
        <f t="shared" si="162"/>
        <v>0</v>
      </c>
      <c r="AE194" s="31">
        <f t="shared" si="162"/>
        <v>0</v>
      </c>
      <c r="AF194" s="31">
        <f t="shared" si="162"/>
        <v>0</v>
      </c>
      <c r="AG194" s="31">
        <f t="shared" si="162"/>
        <v>0</v>
      </c>
      <c r="AH194" s="31">
        <f t="shared" si="162"/>
        <v>0</v>
      </c>
      <c r="AI194" s="31">
        <f t="shared" ref="AI194:AU196" si="163">AI193</f>
        <v>0</v>
      </c>
      <c r="AJ194" s="31">
        <f t="shared" si="163"/>
        <v>0</v>
      </c>
      <c r="AK194" s="31">
        <f t="shared" si="163"/>
        <v>0</v>
      </c>
      <c r="AL194" s="31">
        <f t="shared" si="163"/>
        <v>0</v>
      </c>
      <c r="AM194" s="31">
        <f t="shared" si="163"/>
        <v>0</v>
      </c>
      <c r="AN194" s="31">
        <f t="shared" si="163"/>
        <v>0</v>
      </c>
      <c r="AO194" s="31">
        <f t="shared" si="163"/>
        <v>0</v>
      </c>
      <c r="AP194" s="31">
        <f t="shared" si="163"/>
        <v>0</v>
      </c>
      <c r="AQ194" s="31">
        <f t="shared" si="163"/>
        <v>0</v>
      </c>
      <c r="AR194" s="31">
        <f t="shared" si="163"/>
        <v>0</v>
      </c>
      <c r="AS194" s="31">
        <f t="shared" si="163"/>
        <v>0</v>
      </c>
      <c r="AT194" s="31">
        <f t="shared" si="163"/>
        <v>0</v>
      </c>
      <c r="AU194" s="31">
        <f t="shared" si="163"/>
        <v>0</v>
      </c>
    </row>
    <row r="195" spans="1:47" outlineLevel="1">
      <c r="B195" s="29" t="s">
        <v>917</v>
      </c>
      <c r="C195" s="31">
        <f t="shared" si="161"/>
        <v>0</v>
      </c>
      <c r="D195" s="31">
        <f t="shared" si="161"/>
        <v>0</v>
      </c>
      <c r="E195" s="31">
        <f t="shared" si="161"/>
        <v>0</v>
      </c>
      <c r="F195" s="31">
        <f t="shared" si="161"/>
        <v>0</v>
      </c>
      <c r="G195" s="31">
        <f t="shared" si="161"/>
        <v>0</v>
      </c>
      <c r="H195" s="31">
        <f t="shared" si="161"/>
        <v>0</v>
      </c>
      <c r="I195" s="31">
        <f t="shared" si="161"/>
        <v>0</v>
      </c>
      <c r="J195" s="31">
        <f t="shared" si="161"/>
        <v>0</v>
      </c>
      <c r="K195" s="31">
        <f t="shared" si="161"/>
        <v>0</v>
      </c>
      <c r="L195" s="31">
        <f t="shared" si="161"/>
        <v>0</v>
      </c>
      <c r="M195" s="31">
        <f t="shared" si="161"/>
        <v>0</v>
      </c>
      <c r="N195" s="31">
        <f t="shared" si="161"/>
        <v>0</v>
      </c>
      <c r="O195" s="31">
        <f t="shared" si="161"/>
        <v>0</v>
      </c>
      <c r="P195" s="31">
        <f t="shared" si="161"/>
        <v>0</v>
      </c>
      <c r="Q195" s="31">
        <f t="shared" si="161"/>
        <v>0</v>
      </c>
      <c r="R195" s="31">
        <f t="shared" si="161"/>
        <v>0</v>
      </c>
      <c r="S195" s="31">
        <f t="shared" si="162"/>
        <v>0</v>
      </c>
      <c r="T195" s="31">
        <f t="shared" si="162"/>
        <v>0</v>
      </c>
      <c r="U195" s="31">
        <f t="shared" si="162"/>
        <v>0</v>
      </c>
      <c r="V195" s="31">
        <f t="shared" si="162"/>
        <v>0</v>
      </c>
      <c r="W195" s="31">
        <f t="shared" si="162"/>
        <v>0</v>
      </c>
      <c r="X195" s="31">
        <f t="shared" si="162"/>
        <v>0</v>
      </c>
      <c r="Y195" s="31">
        <f t="shared" si="162"/>
        <v>0</v>
      </c>
      <c r="Z195" s="31">
        <f t="shared" si="162"/>
        <v>0</v>
      </c>
      <c r="AA195" s="31">
        <f t="shared" si="162"/>
        <v>0</v>
      </c>
      <c r="AB195" s="31">
        <f t="shared" si="162"/>
        <v>0</v>
      </c>
      <c r="AC195" s="31">
        <f t="shared" si="162"/>
        <v>0</v>
      </c>
      <c r="AD195" s="31">
        <f t="shared" si="162"/>
        <v>0</v>
      </c>
      <c r="AE195" s="31">
        <f t="shared" si="162"/>
        <v>0</v>
      </c>
      <c r="AF195" s="31">
        <f t="shared" si="162"/>
        <v>0</v>
      </c>
      <c r="AG195" s="31">
        <f t="shared" si="162"/>
        <v>0</v>
      </c>
      <c r="AH195" s="31">
        <f t="shared" si="162"/>
        <v>0</v>
      </c>
      <c r="AI195" s="31">
        <f t="shared" si="163"/>
        <v>0</v>
      </c>
      <c r="AJ195" s="31">
        <f t="shared" si="163"/>
        <v>0</v>
      </c>
      <c r="AK195" s="31">
        <f t="shared" si="163"/>
        <v>0</v>
      </c>
      <c r="AL195" s="31">
        <f t="shared" si="163"/>
        <v>0</v>
      </c>
      <c r="AM195" s="31">
        <f t="shared" si="163"/>
        <v>0</v>
      </c>
      <c r="AN195" s="31">
        <f t="shared" si="163"/>
        <v>0</v>
      </c>
      <c r="AO195" s="31">
        <f t="shared" si="163"/>
        <v>0</v>
      </c>
      <c r="AP195" s="31">
        <f t="shared" si="163"/>
        <v>0</v>
      </c>
      <c r="AQ195" s="31">
        <f t="shared" si="163"/>
        <v>0</v>
      </c>
      <c r="AR195" s="31">
        <f t="shared" si="163"/>
        <v>0</v>
      </c>
      <c r="AS195" s="31">
        <f t="shared" si="163"/>
        <v>0</v>
      </c>
      <c r="AT195" s="31">
        <f t="shared" si="163"/>
        <v>0</v>
      </c>
      <c r="AU195" s="31">
        <f t="shared" si="163"/>
        <v>0</v>
      </c>
    </row>
    <row r="196" spans="1:47" outlineLevel="1">
      <c r="B196" s="29" t="s">
        <v>918</v>
      </c>
      <c r="C196" s="31">
        <f t="shared" si="161"/>
        <v>0</v>
      </c>
      <c r="D196" s="31">
        <f t="shared" si="161"/>
        <v>0</v>
      </c>
      <c r="E196" s="31">
        <f t="shared" si="161"/>
        <v>0</v>
      </c>
      <c r="F196" s="31">
        <f t="shared" si="161"/>
        <v>0</v>
      </c>
      <c r="G196" s="31">
        <f t="shared" si="161"/>
        <v>0</v>
      </c>
      <c r="H196" s="31">
        <f t="shared" si="161"/>
        <v>0</v>
      </c>
      <c r="I196" s="31">
        <f t="shared" si="161"/>
        <v>0</v>
      </c>
      <c r="J196" s="31">
        <f t="shared" si="161"/>
        <v>0</v>
      </c>
      <c r="K196" s="31">
        <f t="shared" si="161"/>
        <v>0</v>
      </c>
      <c r="L196" s="31">
        <f t="shared" si="161"/>
        <v>0</v>
      </c>
      <c r="M196" s="31">
        <f t="shared" si="161"/>
        <v>0</v>
      </c>
      <c r="N196" s="31">
        <f t="shared" si="161"/>
        <v>0</v>
      </c>
      <c r="O196" s="31">
        <f t="shared" si="161"/>
        <v>0</v>
      </c>
      <c r="P196" s="31">
        <f t="shared" si="161"/>
        <v>0</v>
      </c>
      <c r="Q196" s="31">
        <f t="shared" si="161"/>
        <v>0</v>
      </c>
      <c r="R196" s="31">
        <f t="shared" si="161"/>
        <v>0</v>
      </c>
      <c r="S196" s="31">
        <f t="shared" si="162"/>
        <v>0</v>
      </c>
      <c r="T196" s="31">
        <f t="shared" si="162"/>
        <v>0</v>
      </c>
      <c r="U196" s="31">
        <f t="shared" si="162"/>
        <v>0</v>
      </c>
      <c r="V196" s="31">
        <f t="shared" si="162"/>
        <v>0</v>
      </c>
      <c r="W196" s="31">
        <f t="shared" si="162"/>
        <v>0</v>
      </c>
      <c r="X196" s="31">
        <f t="shared" si="162"/>
        <v>0</v>
      </c>
      <c r="Y196" s="31">
        <f t="shared" si="162"/>
        <v>0</v>
      </c>
      <c r="Z196" s="31">
        <f t="shared" si="162"/>
        <v>0</v>
      </c>
      <c r="AA196" s="31">
        <f t="shared" si="162"/>
        <v>0</v>
      </c>
      <c r="AB196" s="31">
        <f t="shared" si="162"/>
        <v>0</v>
      </c>
      <c r="AC196" s="31">
        <f t="shared" si="162"/>
        <v>0</v>
      </c>
      <c r="AD196" s="31">
        <f t="shared" si="162"/>
        <v>0</v>
      </c>
      <c r="AE196" s="31">
        <f t="shared" si="162"/>
        <v>0</v>
      </c>
      <c r="AF196" s="31">
        <f t="shared" si="162"/>
        <v>0</v>
      </c>
      <c r="AG196" s="31">
        <f t="shared" si="162"/>
        <v>0</v>
      </c>
      <c r="AH196" s="31">
        <f t="shared" si="162"/>
        <v>0</v>
      </c>
      <c r="AI196" s="31">
        <f t="shared" si="163"/>
        <v>0</v>
      </c>
      <c r="AJ196" s="31">
        <f t="shared" si="163"/>
        <v>0</v>
      </c>
      <c r="AK196" s="31">
        <f t="shared" si="163"/>
        <v>0</v>
      </c>
      <c r="AL196" s="31">
        <f t="shared" si="163"/>
        <v>0</v>
      </c>
      <c r="AM196" s="31">
        <f t="shared" si="163"/>
        <v>0</v>
      </c>
      <c r="AN196" s="31">
        <f t="shared" si="163"/>
        <v>0</v>
      </c>
      <c r="AO196" s="31">
        <f t="shared" si="163"/>
        <v>0</v>
      </c>
      <c r="AP196" s="31">
        <f t="shared" si="163"/>
        <v>0</v>
      </c>
      <c r="AQ196" s="31">
        <f t="shared" si="163"/>
        <v>0</v>
      </c>
      <c r="AR196" s="31">
        <f t="shared" si="163"/>
        <v>0</v>
      </c>
      <c r="AS196" s="31">
        <f t="shared" si="163"/>
        <v>0</v>
      </c>
      <c r="AT196" s="31">
        <f t="shared" si="163"/>
        <v>0</v>
      </c>
      <c r="AU196" s="31">
        <f t="shared" si="163"/>
        <v>0</v>
      </c>
    </row>
    <row r="197" spans="1:47" outlineLevel="1"/>
    <row r="199" spans="1:47">
      <c r="A199" s="184" t="s">
        <v>942</v>
      </c>
    </row>
    <row r="200" spans="1:47" outlineLevel="1">
      <c r="C200" s="167"/>
      <c r="D200" s="167" t="s">
        <v>936</v>
      </c>
      <c r="E200" s="167" t="s">
        <v>1816</v>
      </c>
      <c r="F200" s="167" t="s">
        <v>1817</v>
      </c>
      <c r="G200" s="167"/>
      <c r="H200" s="167" t="s">
        <v>1111</v>
      </c>
      <c r="I200" s="167"/>
      <c r="J200" s="167"/>
      <c r="K200" s="167"/>
      <c r="L200" s="167"/>
      <c r="M200" s="167"/>
      <c r="N200" s="167"/>
    </row>
    <row r="201" spans="1:47" ht="67.5" outlineLevel="1">
      <c r="C201" s="202" t="s">
        <v>930</v>
      </c>
      <c r="D201" s="167"/>
      <c r="E201" s="167"/>
      <c r="F201" s="167"/>
      <c r="G201" s="167"/>
      <c r="H201" s="167" t="s">
        <v>1112</v>
      </c>
      <c r="I201" s="167"/>
      <c r="J201" s="167"/>
      <c r="K201" s="167"/>
      <c r="L201" s="167"/>
      <c r="M201" s="167"/>
      <c r="N201" s="167"/>
    </row>
    <row r="202" spans="1:47" outlineLevel="1">
      <c r="A202">
        <v>1</v>
      </c>
      <c r="B202" t="s">
        <v>1108</v>
      </c>
      <c r="C202" s="167">
        <f t="shared" ref="C202:C207" si="164">INDEX($D202:$F202,1,d.Region)</f>
        <v>0</v>
      </c>
      <c r="D202" s="173">
        <v>0</v>
      </c>
      <c r="E202" s="173">
        <v>0</v>
      </c>
      <c r="F202" s="173">
        <v>0</v>
      </c>
      <c r="G202" s="167"/>
      <c r="H202" s="423">
        <f>ROUND(7*30.4+$C202,0)</f>
        <v>213</v>
      </c>
      <c r="I202" s="167"/>
      <c r="J202" s="167"/>
      <c r="K202" s="167"/>
      <c r="L202" s="167"/>
      <c r="M202" s="167"/>
      <c r="N202" s="167"/>
    </row>
    <row r="203" spans="1:47" outlineLevel="1">
      <c r="A203">
        <v>2</v>
      </c>
      <c r="B203" t="s">
        <v>1110</v>
      </c>
      <c r="C203" s="167">
        <f t="shared" si="164"/>
        <v>21</v>
      </c>
      <c r="D203" s="173">
        <v>21</v>
      </c>
      <c r="E203" s="173">
        <v>21</v>
      </c>
      <c r="F203" s="173">
        <v>21</v>
      </c>
      <c r="G203" s="167"/>
      <c r="H203" s="423">
        <f t="shared" ref="H203:H207" si="165">ROUND(7*30.4+$C203,0)</f>
        <v>234</v>
      </c>
      <c r="I203" s="167"/>
      <c r="J203" s="167"/>
      <c r="K203" s="167"/>
      <c r="L203" s="167"/>
      <c r="M203" s="167"/>
      <c r="N203" s="167"/>
    </row>
    <row r="204" spans="1:47" outlineLevel="1">
      <c r="A204">
        <v>3</v>
      </c>
      <c r="B204" t="s">
        <v>1109</v>
      </c>
      <c r="C204" s="167">
        <f t="shared" si="164"/>
        <v>35</v>
      </c>
      <c r="D204" s="173">
        <v>35</v>
      </c>
      <c r="E204" s="173">
        <v>35</v>
      </c>
      <c r="F204" s="173">
        <v>35</v>
      </c>
      <c r="G204" s="167"/>
      <c r="H204" s="423">
        <f t="shared" si="165"/>
        <v>248</v>
      </c>
      <c r="I204" s="167"/>
      <c r="J204" s="167"/>
      <c r="K204" s="167"/>
      <c r="L204" s="167"/>
      <c r="M204" s="167"/>
      <c r="N204" s="167"/>
    </row>
    <row r="205" spans="1:47" outlineLevel="1">
      <c r="A205">
        <v>4</v>
      </c>
      <c r="B205" t="s">
        <v>935</v>
      </c>
      <c r="C205" s="167">
        <f t="shared" si="164"/>
        <v>49</v>
      </c>
      <c r="D205" s="173">
        <v>49</v>
      </c>
      <c r="E205" s="173">
        <v>49</v>
      </c>
      <c r="F205" s="173">
        <v>49</v>
      </c>
      <c r="G205" s="167" t="s">
        <v>962</v>
      </c>
      <c r="H205" s="423">
        <f t="shared" si="165"/>
        <v>262</v>
      </c>
      <c r="I205" s="167"/>
      <c r="J205" s="167"/>
      <c r="K205" s="167"/>
      <c r="L205" s="167"/>
      <c r="M205" s="167"/>
      <c r="N205" s="167"/>
    </row>
    <row r="206" spans="1:47" outlineLevel="1">
      <c r="A206">
        <v>5</v>
      </c>
      <c r="B206" t="s">
        <v>960</v>
      </c>
      <c r="C206" s="167">
        <f t="shared" si="164"/>
        <v>63</v>
      </c>
      <c r="D206" s="173">
        <v>63</v>
      </c>
      <c r="E206" s="173">
        <v>63</v>
      </c>
      <c r="F206" s="173">
        <v>63</v>
      </c>
      <c r="G206" s="167" t="s">
        <v>962</v>
      </c>
      <c r="H206" s="423">
        <f t="shared" si="165"/>
        <v>276</v>
      </c>
      <c r="I206" s="167"/>
      <c r="J206" s="167"/>
      <c r="K206" s="167"/>
      <c r="L206" s="167"/>
      <c r="M206" s="167"/>
      <c r="N206" s="167"/>
    </row>
    <row r="207" spans="1:47" outlineLevel="1">
      <c r="A207">
        <v>6</v>
      </c>
      <c r="B207" t="s">
        <v>1496</v>
      </c>
      <c r="C207" s="167">
        <f t="shared" si="164"/>
        <v>0</v>
      </c>
      <c r="D207" s="136">
        <f>D202</f>
        <v>0</v>
      </c>
      <c r="E207" s="136">
        <f t="shared" ref="E207:F207" si="166">E202</f>
        <v>0</v>
      </c>
      <c r="F207" s="136">
        <f t="shared" si="166"/>
        <v>0</v>
      </c>
      <c r="G207" s="167" t="s">
        <v>962</v>
      </c>
      <c r="H207" s="423">
        <f t="shared" si="165"/>
        <v>213</v>
      </c>
      <c r="I207" s="167"/>
      <c r="J207" s="167"/>
      <c r="K207" s="167"/>
      <c r="L207" s="167"/>
      <c r="M207" s="167"/>
      <c r="N207" s="167"/>
    </row>
    <row r="208" spans="1:47" outlineLevel="1">
      <c r="C208" s="167"/>
      <c r="D208" s="167"/>
      <c r="E208" s="167"/>
      <c r="F208" s="167"/>
      <c r="G208" s="167"/>
      <c r="H208" s="167"/>
      <c r="I208" s="167"/>
      <c r="J208" s="167"/>
      <c r="K208" s="167"/>
      <c r="L208" s="167"/>
      <c r="M208" s="167"/>
      <c r="N208" s="167"/>
    </row>
    <row r="209" spans="1:14">
      <c r="C209" s="167"/>
      <c r="D209" s="167"/>
      <c r="E209" s="167"/>
      <c r="F209" s="167"/>
      <c r="G209" s="167"/>
      <c r="H209" s="167"/>
      <c r="I209" s="167"/>
      <c r="J209" s="167"/>
      <c r="K209" s="167"/>
      <c r="L209" s="167"/>
      <c r="M209" s="167"/>
      <c r="N209" s="167"/>
    </row>
    <row r="210" spans="1:14">
      <c r="A210" s="184" t="s">
        <v>1413</v>
      </c>
      <c r="C210" s="167"/>
      <c r="D210" s="167"/>
      <c r="E210" s="167"/>
      <c r="F210" s="167"/>
      <c r="G210" s="167"/>
      <c r="H210" s="167"/>
      <c r="I210" s="167"/>
      <c r="J210" s="167"/>
      <c r="K210" s="167"/>
      <c r="L210" s="167"/>
      <c r="M210" s="167"/>
      <c r="N210" s="167"/>
    </row>
    <row r="211" spans="1:14" outlineLevel="1">
      <c r="C211" s="175" t="s">
        <v>954</v>
      </c>
      <c r="D211" s="175" t="s">
        <v>955</v>
      </c>
      <c r="E211" s="175" t="s">
        <v>956</v>
      </c>
      <c r="F211" s="172" t="s">
        <v>936</v>
      </c>
      <c r="G211" s="172"/>
      <c r="H211" s="172"/>
      <c r="I211" s="172" t="s">
        <v>1816</v>
      </c>
      <c r="J211" s="172"/>
      <c r="K211" s="172"/>
      <c r="L211" s="172" t="s">
        <v>1817</v>
      </c>
      <c r="M211" s="172"/>
      <c r="N211" s="172"/>
    </row>
    <row r="212" spans="1:14" outlineLevel="1">
      <c r="C212" s="174">
        <v>287</v>
      </c>
      <c r="D212" s="424">
        <v>321</v>
      </c>
      <c r="E212" s="424">
        <v>356</v>
      </c>
      <c r="F212" s="175" t="s">
        <v>954</v>
      </c>
      <c r="G212" s="175" t="s">
        <v>955</v>
      </c>
      <c r="H212" s="175" t="s">
        <v>956</v>
      </c>
      <c r="I212" s="175" t="s">
        <v>954</v>
      </c>
      <c r="J212" s="175" t="s">
        <v>955</v>
      </c>
      <c r="K212" s="175" t="s">
        <v>956</v>
      </c>
      <c r="L212" s="175" t="s">
        <v>954</v>
      </c>
      <c r="M212" s="175" t="s">
        <v>955</v>
      </c>
      <c r="N212" s="175" t="s">
        <v>956</v>
      </c>
    </row>
    <row r="213" spans="1:14" outlineLevel="1">
      <c r="A213">
        <v>1</v>
      </c>
      <c r="B213" t="s">
        <v>1108</v>
      </c>
      <c r="C213" s="336">
        <f t="shared" ref="C213:E218" si="167">C$212+CHOOSE(d.Region,F213,I213,L213)</f>
        <v>287</v>
      </c>
      <c r="D213" s="337">
        <f t="shared" si="167"/>
        <v>321</v>
      </c>
      <c r="E213" s="338">
        <f t="shared" si="167"/>
        <v>356</v>
      </c>
      <c r="F213" s="421"/>
      <c r="G213" s="221"/>
      <c r="H213" s="221"/>
      <c r="I213" s="221"/>
      <c r="J213" s="221"/>
      <c r="K213" s="221"/>
      <c r="L213" s="221"/>
      <c r="M213" s="221"/>
      <c r="N213" s="221"/>
    </row>
    <row r="214" spans="1:14" outlineLevel="1">
      <c r="A214">
        <v>2</v>
      </c>
      <c r="B214" t="s">
        <v>1110</v>
      </c>
      <c r="C214" s="339">
        <f t="shared" si="167"/>
        <v>287</v>
      </c>
      <c r="D214" s="167">
        <f t="shared" si="167"/>
        <v>321</v>
      </c>
      <c r="E214" s="340">
        <f t="shared" si="167"/>
        <v>356</v>
      </c>
      <c r="F214" s="421"/>
      <c r="G214" s="221"/>
      <c r="H214" s="221"/>
      <c r="I214" s="221"/>
      <c r="J214" s="221"/>
      <c r="K214" s="221"/>
      <c r="L214" s="221"/>
      <c r="M214" s="221"/>
      <c r="N214" s="221"/>
    </row>
    <row r="215" spans="1:14" outlineLevel="1">
      <c r="A215">
        <v>3</v>
      </c>
      <c r="B215" t="s">
        <v>1109</v>
      </c>
      <c r="C215" s="339">
        <f t="shared" si="167"/>
        <v>287</v>
      </c>
      <c r="D215" s="167">
        <f t="shared" si="167"/>
        <v>321</v>
      </c>
      <c r="E215" s="340">
        <f t="shared" si="167"/>
        <v>356</v>
      </c>
      <c r="F215" s="421"/>
      <c r="G215" s="221"/>
      <c r="H215" s="221"/>
      <c r="I215" s="221"/>
      <c r="J215" s="221"/>
      <c r="K215" s="221"/>
      <c r="L215" s="221"/>
      <c r="M215" s="221"/>
      <c r="N215" s="221"/>
    </row>
    <row r="216" spans="1:14" outlineLevel="1">
      <c r="A216">
        <v>4</v>
      </c>
      <c r="B216" t="s">
        <v>935</v>
      </c>
      <c r="C216" s="339">
        <f t="shared" si="167"/>
        <v>287</v>
      </c>
      <c r="D216" s="167">
        <f t="shared" si="167"/>
        <v>321</v>
      </c>
      <c r="E216" s="340">
        <f t="shared" si="167"/>
        <v>356</v>
      </c>
      <c r="F216" s="421"/>
      <c r="G216" s="221"/>
      <c r="H216" s="221"/>
      <c r="I216" s="221"/>
      <c r="J216" s="221"/>
      <c r="K216" s="221"/>
      <c r="L216" s="221"/>
      <c r="M216" s="221"/>
      <c r="N216" s="221"/>
    </row>
    <row r="217" spans="1:14" outlineLevel="1">
      <c r="A217">
        <v>5</v>
      </c>
      <c r="B217" t="s">
        <v>960</v>
      </c>
      <c r="C217" s="339">
        <f t="shared" ref="C217" si="168">C$212+CHOOSE(d.Region,F217,I217,L217)</f>
        <v>287</v>
      </c>
      <c r="D217" s="167">
        <f t="shared" ref="D217" si="169">D$212+CHOOSE(d.Region,G217,J217,M217)</f>
        <v>321</v>
      </c>
      <c r="E217" s="340">
        <f t="shared" ref="E217" si="170">E$212+CHOOSE(d.Region,H217,K217,N217)</f>
        <v>356</v>
      </c>
      <c r="F217" s="421"/>
      <c r="G217" s="221"/>
      <c r="H217" s="221"/>
      <c r="I217" s="221"/>
      <c r="J217" s="221"/>
      <c r="K217" s="221"/>
      <c r="L217" s="221"/>
      <c r="M217" s="221"/>
      <c r="N217" s="221"/>
    </row>
    <row r="218" spans="1:14" outlineLevel="1">
      <c r="A218">
        <v>6</v>
      </c>
      <c r="B218" t="s">
        <v>1496</v>
      </c>
      <c r="C218" s="341">
        <f t="shared" si="167"/>
        <v>287</v>
      </c>
      <c r="D218" s="342">
        <f t="shared" si="167"/>
        <v>321</v>
      </c>
      <c r="E218" s="343">
        <f t="shared" si="167"/>
        <v>356</v>
      </c>
      <c r="F218" s="472">
        <f>F213</f>
        <v>0</v>
      </c>
      <c r="G218" s="472">
        <f t="shared" ref="G218:N218" si="171">G213</f>
        <v>0</v>
      </c>
      <c r="H218" s="472">
        <f t="shared" si="171"/>
        <v>0</v>
      </c>
      <c r="I218" s="472">
        <f t="shared" si="171"/>
        <v>0</v>
      </c>
      <c r="J218" s="472">
        <f t="shared" si="171"/>
        <v>0</v>
      </c>
      <c r="K218" s="472">
        <f t="shared" si="171"/>
        <v>0</v>
      </c>
      <c r="L218" s="472">
        <f t="shared" si="171"/>
        <v>0</v>
      </c>
      <c r="M218" s="472">
        <f t="shared" si="171"/>
        <v>0</v>
      </c>
      <c r="N218" s="472">
        <f t="shared" si="171"/>
        <v>0</v>
      </c>
    </row>
    <row r="219" spans="1:14" outlineLevel="1"/>
    <row r="221" spans="1:14">
      <c r="A221" s="184" t="s">
        <v>1048</v>
      </c>
      <c r="B221" s="167"/>
      <c r="C221" s="167"/>
      <c r="D221" s="167"/>
      <c r="E221" s="167"/>
      <c r="F221" s="167"/>
      <c r="G221" s="167"/>
      <c r="H221" s="167"/>
      <c r="I221" s="167"/>
      <c r="J221" s="167"/>
      <c r="K221" s="167"/>
      <c r="L221" s="167"/>
      <c r="M221" s="167"/>
      <c r="N221" s="167"/>
    </row>
    <row r="222" spans="1:14" outlineLevel="1">
      <c r="A222" s="167"/>
      <c r="B222" s="167"/>
      <c r="C222" s="167">
        <v>1</v>
      </c>
      <c r="D222" s="167">
        <v>2</v>
      </c>
      <c r="E222" s="167">
        <v>3</v>
      </c>
      <c r="F222" s="172" t="s">
        <v>936</v>
      </c>
      <c r="G222" s="172"/>
      <c r="H222" s="172"/>
      <c r="I222" s="172" t="s">
        <v>1816</v>
      </c>
      <c r="J222" s="172"/>
      <c r="K222" s="172"/>
      <c r="L222" s="172" t="s">
        <v>1817</v>
      </c>
      <c r="M222" s="172"/>
      <c r="N222" s="172"/>
    </row>
    <row r="223" spans="1:14" outlineLevel="1">
      <c r="A223" s="167"/>
      <c r="B223" s="167"/>
      <c r="C223" s="175" t="s">
        <v>954</v>
      </c>
      <c r="D223" s="175" t="s">
        <v>955</v>
      </c>
      <c r="E223" s="175" t="s">
        <v>956</v>
      </c>
      <c r="F223" s="175" t="s">
        <v>954</v>
      </c>
      <c r="G223" s="175" t="s">
        <v>955</v>
      </c>
      <c r="H223" s="175" t="s">
        <v>956</v>
      </c>
      <c r="I223" s="175" t="s">
        <v>954</v>
      </c>
      <c r="J223" s="175" t="s">
        <v>955</v>
      </c>
      <c r="K223" s="175" t="s">
        <v>956</v>
      </c>
      <c r="L223" s="175" t="s">
        <v>954</v>
      </c>
      <c r="M223" s="175" t="s">
        <v>955</v>
      </c>
      <c r="N223" s="175" t="s">
        <v>956</v>
      </c>
    </row>
    <row r="224" spans="1:14" ht="57.75" outlineLevel="1">
      <c r="A224" s="167"/>
      <c r="B224" s="167"/>
      <c r="C224" s="168" t="s">
        <v>804</v>
      </c>
      <c r="D224" s="168" t="s">
        <v>1249</v>
      </c>
      <c r="E224" s="168" t="s">
        <v>1249</v>
      </c>
      <c r="F224" s="167" t="s">
        <v>1249</v>
      </c>
      <c r="G224" s="167"/>
      <c r="H224" s="167"/>
      <c r="I224" s="167"/>
      <c r="J224" s="167"/>
      <c r="K224" s="167"/>
      <c r="L224" s="167"/>
      <c r="M224" s="167"/>
      <c r="N224" s="167"/>
    </row>
    <row r="225" spans="1:64" outlineLevel="1">
      <c r="A225" s="167">
        <v>1</v>
      </c>
      <c r="B225" s="167" t="s">
        <v>1049</v>
      </c>
      <c r="C225" s="220">
        <f t="shared" ref="C225:E227" si="172">INDEX($F225:$N225,$222:$222+(d.Region-1)*3)</f>
        <v>0</v>
      </c>
      <c r="D225" s="220">
        <f t="shared" si="172"/>
        <v>0</v>
      </c>
      <c r="E225" s="220">
        <f t="shared" si="172"/>
        <v>0</v>
      </c>
      <c r="F225" s="221">
        <v>0</v>
      </c>
      <c r="G225" s="221">
        <v>0</v>
      </c>
      <c r="H225" s="221">
        <v>0</v>
      </c>
      <c r="I225" s="221">
        <v>0</v>
      </c>
      <c r="J225" s="221">
        <v>0</v>
      </c>
      <c r="K225" s="221">
        <v>0</v>
      </c>
      <c r="L225" s="221">
        <v>0</v>
      </c>
      <c r="M225" s="221">
        <v>0</v>
      </c>
      <c r="N225" s="221">
        <v>0</v>
      </c>
    </row>
    <row r="226" spans="1:64" outlineLevel="1">
      <c r="A226" s="167">
        <v>2</v>
      </c>
      <c r="B226" s="167" t="s">
        <v>377</v>
      </c>
      <c r="C226" s="220">
        <f t="shared" si="172"/>
        <v>0.25</v>
      </c>
      <c r="D226" s="220">
        <f t="shared" si="172"/>
        <v>0.25</v>
      </c>
      <c r="E226" s="220">
        <f t="shared" si="172"/>
        <v>0.25</v>
      </c>
      <c r="F226" s="221">
        <v>0.25</v>
      </c>
      <c r="G226" s="221">
        <v>0.25</v>
      </c>
      <c r="H226" s="221">
        <v>0.25</v>
      </c>
      <c r="I226" s="221">
        <v>0.25</v>
      </c>
      <c r="J226" s="221">
        <v>0.25</v>
      </c>
      <c r="K226" s="221">
        <v>0.25</v>
      </c>
      <c r="L226" s="221">
        <v>0.25</v>
      </c>
      <c r="M226" s="221">
        <v>0.25</v>
      </c>
      <c r="N226" s="221">
        <v>0.25</v>
      </c>
    </row>
    <row r="227" spans="1:64" outlineLevel="1">
      <c r="A227" s="167">
        <v>3</v>
      </c>
      <c r="B227" s="167" t="s">
        <v>1050</v>
      </c>
      <c r="C227" s="220">
        <f t="shared" si="172"/>
        <v>0.5</v>
      </c>
      <c r="D227" s="220">
        <f t="shared" si="172"/>
        <v>0.5</v>
      </c>
      <c r="E227" s="220">
        <f t="shared" si="172"/>
        <v>0.5</v>
      </c>
      <c r="F227" s="221">
        <v>0.5</v>
      </c>
      <c r="G227" s="221">
        <v>0.5</v>
      </c>
      <c r="H227" s="221">
        <v>0.5</v>
      </c>
      <c r="I227" s="221">
        <v>0.5</v>
      </c>
      <c r="J227" s="221">
        <v>0.5</v>
      </c>
      <c r="K227" s="221">
        <v>0.5</v>
      </c>
      <c r="L227" s="221">
        <v>0.5</v>
      </c>
      <c r="M227" s="221">
        <v>0.5</v>
      </c>
      <c r="N227" s="221">
        <v>0.5</v>
      </c>
    </row>
    <row r="230" spans="1:64">
      <c r="A230" s="16" t="s">
        <v>1654</v>
      </c>
    </row>
    <row r="231" spans="1:64" outlineLevel="1">
      <c r="B231" t="s">
        <v>943</v>
      </c>
      <c r="C231">
        <v>1</v>
      </c>
      <c r="D231">
        <f>C231</f>
        <v>1</v>
      </c>
      <c r="E231">
        <f>D231</f>
        <v>1</v>
      </c>
      <c r="F231">
        <f>D231</f>
        <v>1</v>
      </c>
      <c r="G231">
        <f t="shared" ref="G231" si="173">F231</f>
        <v>1</v>
      </c>
      <c r="H231">
        <v>1</v>
      </c>
      <c r="I231">
        <f>C231+1</f>
        <v>2</v>
      </c>
      <c r="J231">
        <f>I231</f>
        <v>2</v>
      </c>
      <c r="K231">
        <f>J231</f>
        <v>2</v>
      </c>
      <c r="L231">
        <f>J231</f>
        <v>2</v>
      </c>
      <c r="M231">
        <f t="shared" ref="M231" si="174">L231</f>
        <v>2</v>
      </c>
      <c r="N231">
        <v>2</v>
      </c>
      <c r="O231">
        <f>I231+1</f>
        <v>3</v>
      </c>
      <c r="P231">
        <f t="shared" ref="P231:Y231" si="175">O231</f>
        <v>3</v>
      </c>
      <c r="Q231">
        <f t="shared" si="175"/>
        <v>3</v>
      </c>
      <c r="R231">
        <f>P231</f>
        <v>3</v>
      </c>
      <c r="S231">
        <f t="shared" si="175"/>
        <v>3</v>
      </c>
      <c r="T231">
        <v>3</v>
      </c>
      <c r="U231">
        <f>O231+1</f>
        <v>4</v>
      </c>
      <c r="V231">
        <f t="shared" ref="V231:W231" si="176">U231</f>
        <v>4</v>
      </c>
      <c r="W231">
        <f t="shared" si="176"/>
        <v>4</v>
      </c>
      <c r="X231">
        <f>V231</f>
        <v>4</v>
      </c>
      <c r="Y231">
        <f t="shared" si="17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1727</v>
      </c>
      <c r="C232" t="s">
        <v>1728</v>
      </c>
      <c r="D232" t="s">
        <v>1729</v>
      </c>
      <c r="E232" t="s">
        <v>1730</v>
      </c>
      <c r="F232" t="s">
        <v>1077</v>
      </c>
      <c r="G232" t="s">
        <v>1731</v>
      </c>
      <c r="H232" t="s">
        <v>1736</v>
      </c>
      <c r="I232" t="s">
        <v>1728</v>
      </c>
      <c r="J232" t="s">
        <v>1729</v>
      </c>
      <c r="K232" t="s">
        <v>1730</v>
      </c>
      <c r="L232" t="s">
        <v>1077</v>
      </c>
      <c r="M232" t="s">
        <v>1731</v>
      </c>
      <c r="N232" t="s">
        <v>1736</v>
      </c>
      <c r="O232" t="s">
        <v>1728</v>
      </c>
      <c r="P232" t="s">
        <v>1729</v>
      </c>
      <c r="Q232" t="s">
        <v>1730</v>
      </c>
      <c r="R232" t="s">
        <v>1077</v>
      </c>
      <c r="S232" t="s">
        <v>1731</v>
      </c>
      <c r="T232" t="s">
        <v>1736</v>
      </c>
      <c r="U232" t="s">
        <v>1728</v>
      </c>
      <c r="V232" t="s">
        <v>1729</v>
      </c>
      <c r="W232" t="s">
        <v>1730</v>
      </c>
      <c r="X232" t="s">
        <v>1077</v>
      </c>
      <c r="Y232" t="s">
        <v>1731</v>
      </c>
      <c r="Z232" t="s">
        <v>1736</v>
      </c>
      <c r="AA232" t="s">
        <v>1728</v>
      </c>
      <c r="AB232" t="s">
        <v>1729</v>
      </c>
      <c r="AC232" t="s">
        <v>1730</v>
      </c>
      <c r="AD232" t="s">
        <v>1077</v>
      </c>
      <c r="AE232" t="s">
        <v>1731</v>
      </c>
      <c r="AF232" t="s">
        <v>1736</v>
      </c>
      <c r="AG232" t="s">
        <v>1728</v>
      </c>
      <c r="AH232" t="s">
        <v>1729</v>
      </c>
      <c r="AI232" t="s">
        <v>1730</v>
      </c>
      <c r="AJ232" t="s">
        <v>1077</v>
      </c>
      <c r="AK232" t="s">
        <v>1731</v>
      </c>
      <c r="AL232" t="s">
        <v>1736</v>
      </c>
      <c r="AM232" t="s">
        <v>1737</v>
      </c>
      <c r="AN232" t="s">
        <v>1077</v>
      </c>
      <c r="AO232" t="s">
        <v>935</v>
      </c>
      <c r="AP232" t="s">
        <v>1738</v>
      </c>
      <c r="AQ232" t="s">
        <v>1728</v>
      </c>
      <c r="AR232" t="s">
        <v>1741</v>
      </c>
      <c r="AS232" t="s">
        <v>1077</v>
      </c>
      <c r="AT232" t="s">
        <v>935</v>
      </c>
      <c r="AU232" t="s">
        <v>1742</v>
      </c>
      <c r="AV232" t="s">
        <v>1728</v>
      </c>
      <c r="AW232" t="s">
        <v>1743</v>
      </c>
      <c r="AX232" t="s">
        <v>1077</v>
      </c>
      <c r="AY232" t="s">
        <v>935</v>
      </c>
      <c r="AZ232" t="s">
        <v>1744</v>
      </c>
      <c r="BA232" t="s">
        <v>1728</v>
      </c>
      <c r="BB232" t="s">
        <v>1745</v>
      </c>
      <c r="BC232" t="s">
        <v>1077</v>
      </c>
      <c r="BD232" t="s">
        <v>935</v>
      </c>
      <c r="BE232" t="s">
        <v>1746</v>
      </c>
      <c r="BF232" t="s">
        <v>1728</v>
      </c>
      <c r="BG232" t="s">
        <v>1747</v>
      </c>
      <c r="BH232" t="s">
        <v>1077</v>
      </c>
      <c r="BI232" t="s">
        <v>935</v>
      </c>
      <c r="BJ232" t="s">
        <v>1748</v>
      </c>
      <c r="BK232" t="s">
        <v>1728</v>
      </c>
    </row>
    <row r="233" spans="1:64" outlineLevel="1">
      <c r="B233" t="s">
        <v>1732</v>
      </c>
      <c r="C233" t="s">
        <v>944</v>
      </c>
      <c r="D233" t="s">
        <v>945</v>
      </c>
      <c r="E233" t="s">
        <v>1070</v>
      </c>
      <c r="F233" t="s">
        <v>1733</v>
      </c>
      <c r="G233" t="s">
        <v>1734</v>
      </c>
      <c r="H233" t="s">
        <v>1735</v>
      </c>
      <c r="I233" t="s">
        <v>944</v>
      </c>
      <c r="J233" t="s">
        <v>1729</v>
      </c>
      <c r="K233" t="s">
        <v>946</v>
      </c>
      <c r="L233" t="s">
        <v>1733</v>
      </c>
      <c r="M233" t="s">
        <v>1734</v>
      </c>
      <c r="N233" t="s">
        <v>1735</v>
      </c>
      <c r="O233" t="s">
        <v>944</v>
      </c>
      <c r="P233" t="s">
        <v>1729</v>
      </c>
      <c r="Q233" t="s">
        <v>946</v>
      </c>
      <c r="R233" t="s">
        <v>1733</v>
      </c>
      <c r="S233" t="s">
        <v>1734</v>
      </c>
      <c r="T233" t="s">
        <v>1735</v>
      </c>
      <c r="U233" t="s">
        <v>944</v>
      </c>
      <c r="V233" t="s">
        <v>1729</v>
      </c>
      <c r="W233" t="s">
        <v>946</v>
      </c>
      <c r="X233" t="s">
        <v>1733</v>
      </c>
      <c r="Y233" t="s">
        <v>1734</v>
      </c>
      <c r="Z233" t="s">
        <v>1735</v>
      </c>
      <c r="AA233" t="s">
        <v>944</v>
      </c>
      <c r="AB233" t="s">
        <v>1729</v>
      </c>
      <c r="AC233" t="s">
        <v>946</v>
      </c>
      <c r="AD233" t="s">
        <v>1733</v>
      </c>
      <c r="AE233" t="s">
        <v>1734</v>
      </c>
      <c r="AF233" t="s">
        <v>1735</v>
      </c>
      <c r="AG233" t="s">
        <v>944</v>
      </c>
      <c r="AH233" t="s">
        <v>1729</v>
      </c>
      <c r="AI233" t="s">
        <v>946</v>
      </c>
      <c r="AJ233" t="s">
        <v>1733</v>
      </c>
      <c r="AK233" t="s">
        <v>1734</v>
      </c>
      <c r="AL233" t="s">
        <v>1735</v>
      </c>
      <c r="AM233" t="s">
        <v>1110</v>
      </c>
      <c r="AN233" t="s">
        <v>1739</v>
      </c>
      <c r="AO233" t="s">
        <v>1740</v>
      </c>
      <c r="AP233" t="s">
        <v>1734</v>
      </c>
      <c r="AQ233" t="s">
        <v>944</v>
      </c>
      <c r="AR233" t="s">
        <v>1110</v>
      </c>
      <c r="AS233" t="s">
        <v>1739</v>
      </c>
      <c r="AT233" t="s">
        <v>1740</v>
      </c>
      <c r="AU233" t="s">
        <v>1734</v>
      </c>
      <c r="AV233" t="s">
        <v>944</v>
      </c>
      <c r="AW233" t="s">
        <v>1110</v>
      </c>
      <c r="AX233" t="s">
        <v>1739</v>
      </c>
      <c r="AY233" t="s">
        <v>1740</v>
      </c>
      <c r="AZ233" t="s">
        <v>1734</v>
      </c>
      <c r="BA233" t="s">
        <v>944</v>
      </c>
      <c r="BB233" t="s">
        <v>1110</v>
      </c>
      <c r="BC233" t="s">
        <v>1739</v>
      </c>
      <c r="BD233" t="s">
        <v>1740</v>
      </c>
      <c r="BE233" t="s">
        <v>1734</v>
      </c>
      <c r="BF233" t="s">
        <v>944</v>
      </c>
      <c r="BG233" t="s">
        <v>1110</v>
      </c>
      <c r="BH233" t="s">
        <v>1739</v>
      </c>
      <c r="BI233" t="s">
        <v>1740</v>
      </c>
      <c r="BJ233" t="s">
        <v>1734</v>
      </c>
      <c r="BK233" t="s">
        <v>944</v>
      </c>
    </row>
    <row r="234" spans="1:64" outlineLevel="1">
      <c r="B234" t="s">
        <v>1132</v>
      </c>
      <c r="C234">
        <v>1</v>
      </c>
      <c r="D234">
        <v>2</v>
      </c>
      <c r="E234">
        <v>4</v>
      </c>
      <c r="F234">
        <v>5</v>
      </c>
      <c r="G234">
        <v>6</v>
      </c>
      <c r="H234">
        <v>7</v>
      </c>
      <c r="I234">
        <f>C234</f>
        <v>1</v>
      </c>
      <c r="J234">
        <f t="shared" ref="J234:AK234" si="177">D234</f>
        <v>2</v>
      </c>
      <c r="K234">
        <f t="shared" si="177"/>
        <v>4</v>
      </c>
      <c r="L234">
        <f t="shared" si="177"/>
        <v>5</v>
      </c>
      <c r="M234">
        <f t="shared" si="177"/>
        <v>6</v>
      </c>
      <c r="N234">
        <f>H234</f>
        <v>7</v>
      </c>
      <c r="O234">
        <f t="shared" si="177"/>
        <v>1</v>
      </c>
      <c r="P234">
        <f t="shared" si="177"/>
        <v>2</v>
      </c>
      <c r="Q234">
        <f t="shared" si="177"/>
        <v>4</v>
      </c>
      <c r="R234">
        <f t="shared" si="177"/>
        <v>5</v>
      </c>
      <c r="S234">
        <f t="shared" si="177"/>
        <v>6</v>
      </c>
      <c r="T234">
        <f>N234</f>
        <v>7</v>
      </c>
      <c r="U234">
        <f t="shared" si="177"/>
        <v>1</v>
      </c>
      <c r="V234">
        <f t="shared" si="177"/>
        <v>2</v>
      </c>
      <c r="W234">
        <f t="shared" si="177"/>
        <v>4</v>
      </c>
      <c r="X234">
        <f t="shared" si="177"/>
        <v>5</v>
      </c>
      <c r="Y234">
        <f t="shared" si="177"/>
        <v>6</v>
      </c>
      <c r="Z234">
        <f>T234</f>
        <v>7</v>
      </c>
      <c r="AA234">
        <f t="shared" si="177"/>
        <v>1</v>
      </c>
      <c r="AB234">
        <f t="shared" si="177"/>
        <v>2</v>
      </c>
      <c r="AC234">
        <f t="shared" si="177"/>
        <v>4</v>
      </c>
      <c r="AD234">
        <f t="shared" si="177"/>
        <v>5</v>
      </c>
      <c r="AE234">
        <f t="shared" si="177"/>
        <v>6</v>
      </c>
      <c r="AF234">
        <f>Z234</f>
        <v>7</v>
      </c>
      <c r="AG234">
        <f t="shared" si="177"/>
        <v>1</v>
      </c>
      <c r="AH234">
        <f t="shared" si="177"/>
        <v>2</v>
      </c>
      <c r="AI234">
        <f t="shared" si="177"/>
        <v>4</v>
      </c>
      <c r="AJ234">
        <f t="shared" si="177"/>
        <v>5</v>
      </c>
      <c r="AK234">
        <f t="shared" si="177"/>
        <v>6</v>
      </c>
      <c r="AL234">
        <f>AF234</f>
        <v>7</v>
      </c>
      <c r="AM234">
        <v>8</v>
      </c>
      <c r="AN234">
        <f t="shared" ref="AN234:AV234" si="178">AM234+1</f>
        <v>9</v>
      </c>
      <c r="AO234">
        <f t="shared" si="178"/>
        <v>10</v>
      </c>
      <c r="AP234">
        <f t="shared" si="178"/>
        <v>11</v>
      </c>
      <c r="AQ234">
        <f t="shared" si="178"/>
        <v>12</v>
      </c>
      <c r="AR234">
        <f t="shared" si="178"/>
        <v>13</v>
      </c>
      <c r="AS234">
        <f t="shared" si="178"/>
        <v>14</v>
      </c>
      <c r="AT234">
        <f t="shared" si="178"/>
        <v>15</v>
      </c>
      <c r="AU234">
        <f t="shared" si="178"/>
        <v>16</v>
      </c>
      <c r="AV234">
        <f t="shared" si="178"/>
        <v>17</v>
      </c>
      <c r="AW234">
        <f t="shared" ref="AW234:BK234" si="179">AV234+1</f>
        <v>18</v>
      </c>
      <c r="AX234">
        <f t="shared" si="179"/>
        <v>19</v>
      </c>
      <c r="AY234">
        <f t="shared" si="179"/>
        <v>20</v>
      </c>
      <c r="AZ234">
        <f t="shared" si="179"/>
        <v>21</v>
      </c>
      <c r="BA234">
        <f t="shared" si="179"/>
        <v>22</v>
      </c>
      <c r="BB234">
        <f t="shared" si="179"/>
        <v>23</v>
      </c>
      <c r="BC234">
        <f t="shared" si="179"/>
        <v>24</v>
      </c>
      <c r="BD234">
        <f t="shared" si="179"/>
        <v>25</v>
      </c>
      <c r="BE234">
        <f t="shared" si="179"/>
        <v>26</v>
      </c>
      <c r="BF234">
        <f t="shared" si="179"/>
        <v>27</v>
      </c>
      <c r="BG234">
        <f t="shared" si="179"/>
        <v>28</v>
      </c>
      <c r="BH234">
        <f t="shared" si="179"/>
        <v>29</v>
      </c>
      <c r="BI234">
        <f t="shared" si="179"/>
        <v>30</v>
      </c>
      <c r="BJ234">
        <f t="shared" si="179"/>
        <v>31</v>
      </c>
      <c r="BK234">
        <f t="shared" si="179"/>
        <v>32</v>
      </c>
    </row>
    <row r="235" spans="1:64" outlineLevel="1">
      <c r="B235" t="s">
        <v>958</v>
      </c>
      <c r="C235" s="140">
        <f t="shared" ref="C235:H235" si="180">INDEX(i.Periods,C$234,1+d.TOL+(C$231-1)*3)</f>
        <v>43</v>
      </c>
      <c r="D235" s="140">
        <f t="shared" si="180"/>
        <v>59</v>
      </c>
      <c r="E235" s="140">
        <f t="shared" si="180"/>
        <v>72</v>
      </c>
      <c r="F235" s="140">
        <f t="shared" si="180"/>
        <v>79</v>
      </c>
      <c r="G235" s="140">
        <f t="shared" si="180"/>
        <v>86</v>
      </c>
      <c r="H235" s="140">
        <f t="shared" si="180"/>
        <v>94</v>
      </c>
      <c r="I235" s="140">
        <f t="shared" ref="I235:AK235" si="181">INDEX(i.Periods,I$234,1+d.TOL+(I$231-1)*3)</f>
        <v>43</v>
      </c>
      <c r="J235" s="140">
        <f t="shared" si="181"/>
        <v>61</v>
      </c>
      <c r="K235" s="140">
        <f t="shared" si="181"/>
        <v>74</v>
      </c>
      <c r="L235" s="140">
        <f t="shared" si="181"/>
        <v>81</v>
      </c>
      <c r="M235" s="140">
        <f t="shared" si="181"/>
        <v>88</v>
      </c>
      <c r="N235" s="140">
        <f t="shared" si="181"/>
        <v>96</v>
      </c>
      <c r="O235" s="140">
        <f t="shared" si="181"/>
        <v>43</v>
      </c>
      <c r="P235" s="140">
        <f t="shared" si="181"/>
        <v>64</v>
      </c>
      <c r="Q235" s="140">
        <f t="shared" si="181"/>
        <v>77</v>
      </c>
      <c r="R235" s="140">
        <f t="shared" si="181"/>
        <v>84</v>
      </c>
      <c r="S235" s="140">
        <f t="shared" si="181"/>
        <v>91</v>
      </c>
      <c r="T235" s="140">
        <f t="shared" si="181"/>
        <v>99</v>
      </c>
      <c r="U235" s="140">
        <f t="shared" si="181"/>
        <v>43</v>
      </c>
      <c r="V235" s="140">
        <f t="shared" si="181"/>
        <v>66</v>
      </c>
      <c r="W235" s="140">
        <f t="shared" si="181"/>
        <v>79</v>
      </c>
      <c r="X235" s="140">
        <f t="shared" si="181"/>
        <v>86</v>
      </c>
      <c r="Y235" s="140">
        <f t="shared" si="181"/>
        <v>93</v>
      </c>
      <c r="Z235" s="140">
        <f t="shared" si="181"/>
        <v>101</v>
      </c>
      <c r="AA235" s="140">
        <f t="shared" si="181"/>
        <v>43</v>
      </c>
      <c r="AB235" s="140">
        <f t="shared" si="181"/>
        <v>68</v>
      </c>
      <c r="AC235" s="140">
        <f t="shared" si="181"/>
        <v>81</v>
      </c>
      <c r="AD235" s="140">
        <f t="shared" si="181"/>
        <v>88</v>
      </c>
      <c r="AE235" s="140">
        <f t="shared" si="181"/>
        <v>95</v>
      </c>
      <c r="AF235" s="140">
        <f t="shared" si="181"/>
        <v>103</v>
      </c>
      <c r="AG235" s="140">
        <f t="shared" si="181"/>
        <v>43</v>
      </c>
      <c r="AH235" s="140">
        <f t="shared" si="181"/>
        <v>59</v>
      </c>
      <c r="AI235" s="140">
        <f t="shared" si="181"/>
        <v>72</v>
      </c>
      <c r="AJ235" s="140">
        <f t="shared" si="181"/>
        <v>79</v>
      </c>
      <c r="AK235" s="140">
        <f t="shared" si="181"/>
        <v>86</v>
      </c>
      <c r="AL235" s="140">
        <f t="shared" ref="AL235:AQ235" si="182">INDEX(i.Periods,AL$234,1+d.TOL+(AL$231-1)*3)</f>
        <v>94</v>
      </c>
      <c r="AM235" s="140">
        <f t="shared" si="182"/>
        <v>111</v>
      </c>
      <c r="AN235" s="140">
        <f t="shared" si="182"/>
        <v>124</v>
      </c>
      <c r="AO235" s="140">
        <f t="shared" si="182"/>
        <v>131</v>
      </c>
      <c r="AP235" s="140">
        <f t="shared" si="182"/>
        <v>138</v>
      </c>
      <c r="AQ235" s="140">
        <f t="shared" si="182"/>
        <v>146</v>
      </c>
      <c r="AR235" s="140">
        <f t="shared" ref="AR235:BK235" si="183">INDEX(i.Periods,AR$234,1+d.TOL+(AR$231-1)*3)</f>
        <v>164</v>
      </c>
      <c r="AS235" s="140">
        <f t="shared" si="183"/>
        <v>176</v>
      </c>
      <c r="AT235" s="140">
        <f t="shared" si="183"/>
        <v>183</v>
      </c>
      <c r="AU235" s="140">
        <f t="shared" si="183"/>
        <v>191</v>
      </c>
      <c r="AV235" s="140">
        <f t="shared" si="183"/>
        <v>199</v>
      </c>
      <c r="AW235" s="140">
        <f t="shared" si="183"/>
        <v>216</v>
      </c>
      <c r="AX235" s="140">
        <f t="shared" si="183"/>
        <v>229</v>
      </c>
      <c r="AY235" s="140">
        <f t="shared" si="183"/>
        <v>235</v>
      </c>
      <c r="AZ235" s="140">
        <f t="shared" si="183"/>
        <v>243</v>
      </c>
      <c r="BA235" s="140">
        <f t="shared" si="183"/>
        <v>251</v>
      </c>
      <c r="BB235" s="140">
        <f t="shared" si="183"/>
        <v>268</v>
      </c>
      <c r="BC235" s="140">
        <f t="shared" si="183"/>
        <v>281</v>
      </c>
      <c r="BD235" s="140">
        <f t="shared" si="183"/>
        <v>287</v>
      </c>
      <c r="BE235" s="140">
        <f t="shared" si="183"/>
        <v>295</v>
      </c>
      <c r="BF235" s="140">
        <f t="shared" si="183"/>
        <v>303</v>
      </c>
      <c r="BG235" s="140">
        <f t="shared" si="183"/>
        <v>320</v>
      </c>
      <c r="BH235" s="140">
        <f t="shared" si="183"/>
        <v>333</v>
      </c>
      <c r="BI235" s="140">
        <f t="shared" si="183"/>
        <v>339</v>
      </c>
      <c r="BJ235" s="140">
        <f t="shared" si="183"/>
        <v>347</v>
      </c>
      <c r="BK235" s="140">
        <f t="shared" si="183"/>
        <v>355</v>
      </c>
    </row>
    <row r="236" spans="1:64" outlineLevel="1">
      <c r="B236" t="s">
        <v>961</v>
      </c>
      <c r="C236" s="537">
        <f t="shared" ref="C236:H236" si="184">INDEX(i.Periods,C$234+1,1+d.TOL+(C$231-1)*3)</f>
        <v>59</v>
      </c>
      <c r="D236" s="537">
        <f t="shared" si="184"/>
        <v>64</v>
      </c>
      <c r="E236" s="537">
        <f t="shared" si="184"/>
        <v>79</v>
      </c>
      <c r="F236" s="537">
        <f t="shared" si="184"/>
        <v>86</v>
      </c>
      <c r="G236" s="537">
        <f t="shared" si="184"/>
        <v>94</v>
      </c>
      <c r="H236" s="537">
        <f t="shared" si="184"/>
        <v>111</v>
      </c>
      <c r="I236" s="537">
        <f t="shared" ref="I236:AK236" si="185">INDEX(i.Periods,I$234+1,1+d.TOL+(I$231-1)*3)</f>
        <v>61</v>
      </c>
      <c r="J236" s="537">
        <f t="shared" si="185"/>
        <v>66</v>
      </c>
      <c r="K236" s="537">
        <f t="shared" si="185"/>
        <v>81</v>
      </c>
      <c r="L236" s="537">
        <f t="shared" si="185"/>
        <v>88</v>
      </c>
      <c r="M236" s="537">
        <f t="shared" si="185"/>
        <v>96</v>
      </c>
      <c r="N236" s="537">
        <f t="shared" si="185"/>
        <v>111</v>
      </c>
      <c r="O236" s="537">
        <f t="shared" si="185"/>
        <v>64</v>
      </c>
      <c r="P236" s="537">
        <f t="shared" si="185"/>
        <v>69</v>
      </c>
      <c r="Q236" s="537">
        <f t="shared" si="185"/>
        <v>84</v>
      </c>
      <c r="R236" s="537">
        <f t="shared" si="185"/>
        <v>91</v>
      </c>
      <c r="S236" s="537">
        <f t="shared" si="185"/>
        <v>99</v>
      </c>
      <c r="T236" s="537">
        <f t="shared" si="185"/>
        <v>111</v>
      </c>
      <c r="U236" s="537">
        <f t="shared" si="185"/>
        <v>66</v>
      </c>
      <c r="V236" s="537">
        <f t="shared" si="185"/>
        <v>71</v>
      </c>
      <c r="W236" s="537">
        <f t="shared" si="185"/>
        <v>86</v>
      </c>
      <c r="X236" s="537">
        <f t="shared" si="185"/>
        <v>93</v>
      </c>
      <c r="Y236" s="537">
        <f t="shared" si="185"/>
        <v>101</v>
      </c>
      <c r="Z236" s="537">
        <f t="shared" si="185"/>
        <v>111</v>
      </c>
      <c r="AA236" s="537">
        <f t="shared" si="185"/>
        <v>68</v>
      </c>
      <c r="AB236" s="537">
        <f t="shared" si="185"/>
        <v>73</v>
      </c>
      <c r="AC236" s="537">
        <f t="shared" si="185"/>
        <v>88</v>
      </c>
      <c r="AD236" s="537">
        <f t="shared" si="185"/>
        <v>95</v>
      </c>
      <c r="AE236" s="537">
        <f t="shared" si="185"/>
        <v>103</v>
      </c>
      <c r="AF236" s="537">
        <f t="shared" si="185"/>
        <v>111</v>
      </c>
      <c r="AG236" s="537">
        <f t="shared" si="185"/>
        <v>59</v>
      </c>
      <c r="AH236" s="537">
        <f t="shared" si="185"/>
        <v>64</v>
      </c>
      <c r="AI236" s="537">
        <f t="shared" si="185"/>
        <v>79</v>
      </c>
      <c r="AJ236" s="537">
        <f t="shared" si="185"/>
        <v>86</v>
      </c>
      <c r="AK236" s="537">
        <f t="shared" si="185"/>
        <v>94</v>
      </c>
      <c r="AL236" s="537">
        <f t="shared" ref="AL236:AQ236" si="186">INDEX(i.Periods,AL$234+1,1+d.TOL+(AL$231-1)*3)</f>
        <v>111</v>
      </c>
      <c r="AM236" s="537">
        <f t="shared" si="186"/>
        <v>124</v>
      </c>
      <c r="AN236" s="537">
        <f t="shared" si="186"/>
        <v>131</v>
      </c>
      <c r="AO236" s="537">
        <f t="shared" si="186"/>
        <v>138</v>
      </c>
      <c r="AP236" s="537">
        <f t="shared" si="186"/>
        <v>146</v>
      </c>
      <c r="AQ236" s="537">
        <f t="shared" si="186"/>
        <v>164</v>
      </c>
      <c r="AR236" s="537">
        <f t="shared" ref="AR236:BK236" si="187">INDEX(i.Periods,AR$234+1,1+d.TOL+(AR$231-1)*3)</f>
        <v>176</v>
      </c>
      <c r="AS236" s="537">
        <f t="shared" si="187"/>
        <v>183</v>
      </c>
      <c r="AT236" s="537">
        <f t="shared" si="187"/>
        <v>191</v>
      </c>
      <c r="AU236" s="537">
        <f t="shared" si="187"/>
        <v>199</v>
      </c>
      <c r="AV236" s="537">
        <f t="shared" si="187"/>
        <v>216</v>
      </c>
      <c r="AW236" s="537">
        <f t="shared" si="187"/>
        <v>229</v>
      </c>
      <c r="AX236" s="537">
        <f t="shared" si="187"/>
        <v>235</v>
      </c>
      <c r="AY236" s="537">
        <f t="shared" si="187"/>
        <v>243</v>
      </c>
      <c r="AZ236" s="537">
        <f t="shared" si="187"/>
        <v>251</v>
      </c>
      <c r="BA236" s="537">
        <f t="shared" si="187"/>
        <v>268</v>
      </c>
      <c r="BB236" s="537">
        <f t="shared" si="187"/>
        <v>281</v>
      </c>
      <c r="BC236" s="537">
        <f t="shared" si="187"/>
        <v>287</v>
      </c>
      <c r="BD236" s="537">
        <f t="shared" si="187"/>
        <v>295</v>
      </c>
      <c r="BE236" s="537">
        <f t="shared" si="187"/>
        <v>303</v>
      </c>
      <c r="BF236" s="537">
        <f t="shared" si="187"/>
        <v>320</v>
      </c>
      <c r="BG236" s="537">
        <f t="shared" si="187"/>
        <v>333</v>
      </c>
      <c r="BH236" s="537">
        <f t="shared" si="187"/>
        <v>339</v>
      </c>
      <c r="BI236" s="537">
        <f t="shared" si="187"/>
        <v>347</v>
      </c>
      <c r="BJ236" s="537">
        <f t="shared" si="187"/>
        <v>355</v>
      </c>
      <c r="BK236" s="537">
        <f t="shared" si="187"/>
        <v>372</v>
      </c>
    </row>
    <row r="237" spans="1:64" ht="48.75" customHeight="1" outlineLevel="1">
      <c r="A237">
        <v>1</v>
      </c>
      <c r="B237" t="s">
        <v>1721</v>
      </c>
      <c r="C237" s="465" t="str">
        <f t="shared" ref="C237:Q239" si="188">INDEX(i.TOL_indices,d.TOL,$A237)&amp;", "&amp;TEXT(C$235,"0")&amp;":"&amp;TEXT(C$236,"0")</f>
        <v>67:68, 43:59</v>
      </c>
      <c r="D237" s="465" t="str">
        <f t="shared" si="188"/>
        <v>67:68, 59:64</v>
      </c>
      <c r="E237" s="465" t="str">
        <f t="shared" si="188"/>
        <v>67:68, 72:79</v>
      </c>
      <c r="F237" s="465" t="str">
        <f t="shared" si="188"/>
        <v>67:68, 79:86</v>
      </c>
      <c r="G237" s="465" t="str">
        <f t="shared" si="188"/>
        <v>67:68, 86:94</v>
      </c>
      <c r="H237" s="465" t="str">
        <f t="shared" si="188"/>
        <v>67:68, 94:111</v>
      </c>
      <c r="I237" s="465" t="str">
        <f t="shared" si="188"/>
        <v>67:68, 43:61</v>
      </c>
      <c r="J237" s="465" t="str">
        <f t="shared" si="188"/>
        <v>67:68, 61:66</v>
      </c>
      <c r="K237" s="465" t="str">
        <f t="shared" si="188"/>
        <v>67:68, 74:81</v>
      </c>
      <c r="L237" s="465" t="str">
        <f t="shared" si="188"/>
        <v>67:68, 81:88</v>
      </c>
      <c r="M237" s="465" t="str">
        <f t="shared" si="188"/>
        <v>67:68, 88:96</v>
      </c>
      <c r="N237" s="465" t="str">
        <f t="shared" si="188"/>
        <v>67:68, 96:111</v>
      </c>
      <c r="O237" s="465" t="str">
        <f t="shared" si="188"/>
        <v>67:68, 43:64</v>
      </c>
      <c r="P237" s="465" t="str">
        <f t="shared" si="188"/>
        <v>67:68, 64:69</v>
      </c>
      <c r="Q237" s="465" t="str">
        <f t="shared" si="188"/>
        <v>67:68, 77:84</v>
      </c>
      <c r="R237" s="465" t="str">
        <f t="shared" ref="R237:AT239" si="189">INDEX(i.TOL_indices,d.TOL,$A237)&amp;", "&amp;TEXT(R$235,"0")&amp;":"&amp;TEXT(R$236,"0")</f>
        <v>67:68, 84:91</v>
      </c>
      <c r="S237" s="465" t="str">
        <f t="shared" si="189"/>
        <v>67:68, 91:99</v>
      </c>
      <c r="T237" s="465" t="str">
        <f t="shared" si="189"/>
        <v>67:68, 99:111</v>
      </c>
      <c r="U237" s="465" t="str">
        <f t="shared" si="189"/>
        <v>67:68, 43:66</v>
      </c>
      <c r="V237" s="465" t="str">
        <f t="shared" si="189"/>
        <v>67:68, 66:71</v>
      </c>
      <c r="W237" s="465" t="str">
        <f t="shared" si="189"/>
        <v>67:68, 79:86</v>
      </c>
      <c r="X237" s="465" t="str">
        <f t="shared" si="189"/>
        <v>67:68, 86:93</v>
      </c>
      <c r="Y237" s="465" t="str">
        <f t="shared" si="189"/>
        <v>67:68, 93:101</v>
      </c>
      <c r="Z237" s="465" t="str">
        <f t="shared" si="189"/>
        <v>67:68, 101:111</v>
      </c>
      <c r="AA237" s="465" t="str">
        <f t="shared" si="189"/>
        <v>67:68, 43:68</v>
      </c>
      <c r="AB237" s="465" t="str">
        <f t="shared" si="189"/>
        <v>67:68, 68:73</v>
      </c>
      <c r="AC237" s="465" t="str">
        <f t="shared" si="189"/>
        <v>67:68, 81:88</v>
      </c>
      <c r="AD237" s="465" t="str">
        <f t="shared" si="189"/>
        <v>67:68, 88:95</v>
      </c>
      <c r="AE237" s="465" t="str">
        <f t="shared" si="189"/>
        <v>67:68, 95:103</v>
      </c>
      <c r="AF237" s="465" t="str">
        <f t="shared" si="189"/>
        <v>67:68, 103:111</v>
      </c>
      <c r="AG237" s="465" t="str">
        <f t="shared" si="189"/>
        <v>67:68, 43:59</v>
      </c>
      <c r="AH237" s="465" t="str">
        <f t="shared" si="189"/>
        <v>67:68, 59:64</v>
      </c>
      <c r="AI237" s="465" t="str">
        <f t="shared" si="189"/>
        <v>67:68, 72:79</v>
      </c>
      <c r="AJ237" s="465" t="str">
        <f t="shared" si="189"/>
        <v>67:68, 79:86</v>
      </c>
      <c r="AK237" s="465" t="str">
        <f t="shared" si="189"/>
        <v>67:68, 86:94</v>
      </c>
      <c r="AL237" s="465" t="str">
        <f t="shared" si="189"/>
        <v>67:68, 94:111</v>
      </c>
      <c r="AM237" s="465" t="str">
        <f t="shared" si="189"/>
        <v>67:68, 111:124</v>
      </c>
      <c r="AN237" s="465" t="str">
        <f t="shared" si="189"/>
        <v>67:68, 124:131</v>
      </c>
      <c r="AO237" s="465" t="str">
        <f t="shared" si="189"/>
        <v>67:68, 131:138</v>
      </c>
      <c r="AP237" s="465" t="str">
        <f t="shared" si="189"/>
        <v>67:68, 138:146</v>
      </c>
      <c r="AQ237" s="465" t="str">
        <f t="shared" ref="AM237:AQ239" si="190">INDEX(i.TOL_indices,d.TOL,$A237)&amp;", "&amp;TEXT(AQ$235,"0")&amp;":"&amp;TEXT(AQ$236,"0")</f>
        <v>67:68, 146:164</v>
      </c>
      <c r="AR237" s="465" t="str">
        <f t="shared" si="189"/>
        <v>67:68, 164:176</v>
      </c>
      <c r="AS237" s="465" t="str">
        <f t="shared" si="189"/>
        <v>67:68, 176:183</v>
      </c>
      <c r="AT237" s="465" t="str">
        <f t="shared" si="189"/>
        <v>67:68, 183:191</v>
      </c>
      <c r="AU237" s="465" t="str">
        <f t="shared" ref="AR237:BK239" si="191">INDEX(i.TOL_indices,d.TOL,$A237)&amp;", "&amp;TEXT(AU$235,"0")&amp;":"&amp;TEXT(AU$236,"0")</f>
        <v>67:68, 191:199</v>
      </c>
      <c r="AV237" s="465" t="str">
        <f t="shared" si="191"/>
        <v>67:68, 199:216</v>
      </c>
      <c r="AW237" s="465" t="str">
        <f t="shared" si="191"/>
        <v>67:68, 216:229</v>
      </c>
      <c r="AX237" s="465" t="str">
        <f t="shared" si="191"/>
        <v>67:68, 229:235</v>
      </c>
      <c r="AY237" s="465" t="str">
        <f t="shared" si="191"/>
        <v>67:68, 235:243</v>
      </c>
      <c r="AZ237" s="465" t="str">
        <f t="shared" si="191"/>
        <v>67:68, 243:251</v>
      </c>
      <c r="BA237" s="465" t="str">
        <f t="shared" si="191"/>
        <v>67:68, 251:268</v>
      </c>
      <c r="BB237" s="465" t="str">
        <f t="shared" si="191"/>
        <v>67:68, 268:281</v>
      </c>
      <c r="BC237" s="465" t="str">
        <f t="shared" si="191"/>
        <v>67:68, 281:287</v>
      </c>
      <c r="BD237" s="465" t="str">
        <f t="shared" si="191"/>
        <v>67:68, 287:295</v>
      </c>
      <c r="BE237" s="465" t="str">
        <f t="shared" si="191"/>
        <v>67:68, 295:303</v>
      </c>
      <c r="BF237" s="465" t="str">
        <f t="shared" si="191"/>
        <v>67:68, 303:320</v>
      </c>
      <c r="BG237" s="465" t="str">
        <f t="shared" si="191"/>
        <v>67:68, 320:333</v>
      </c>
      <c r="BH237" s="465" t="str">
        <f t="shared" si="191"/>
        <v>67:68, 333:339</v>
      </c>
      <c r="BI237" s="465" t="str">
        <f t="shared" si="191"/>
        <v>67:68, 339:347</v>
      </c>
      <c r="BJ237" s="465" t="str">
        <f t="shared" si="191"/>
        <v>67:68, 347:355</v>
      </c>
      <c r="BK237" s="465" t="str">
        <f t="shared" si="191"/>
        <v>67:68, 355:372</v>
      </c>
    </row>
    <row r="238" spans="1:64" ht="48.75" customHeight="1" outlineLevel="1">
      <c r="A238">
        <v>3</v>
      </c>
      <c r="B238" t="s">
        <v>1722</v>
      </c>
      <c r="C238" s="465" t="str">
        <f t="shared" si="188"/>
        <v>54:55, 43:59</v>
      </c>
      <c r="D238" s="465" t="str">
        <f t="shared" si="188"/>
        <v>54:55, 59:64</v>
      </c>
      <c r="E238" s="465" t="str">
        <f t="shared" si="188"/>
        <v>54:55, 72:79</v>
      </c>
      <c r="F238" s="465" t="str">
        <f t="shared" si="188"/>
        <v>54:55, 79:86</v>
      </c>
      <c r="G238" s="465" t="str">
        <f t="shared" si="188"/>
        <v>54:55, 86:94</v>
      </c>
      <c r="H238" s="465" t="str">
        <f t="shared" si="188"/>
        <v>54:55, 94:111</v>
      </c>
      <c r="I238" s="465" t="str">
        <f t="shared" si="188"/>
        <v>54:55, 43:61</v>
      </c>
      <c r="J238" s="465" t="str">
        <f t="shared" si="188"/>
        <v>54:55, 61:66</v>
      </c>
      <c r="K238" s="465" t="str">
        <f t="shared" si="188"/>
        <v>54:55, 74:81</v>
      </c>
      <c r="L238" s="465" t="str">
        <f t="shared" si="188"/>
        <v>54:55, 81:88</v>
      </c>
      <c r="M238" s="465" t="str">
        <f t="shared" si="188"/>
        <v>54:55, 88:96</v>
      </c>
      <c r="N238" s="465" t="str">
        <f t="shared" si="188"/>
        <v>54:55, 96:111</v>
      </c>
      <c r="O238" s="465" t="str">
        <f t="shared" si="188"/>
        <v>54:55, 43:64</v>
      </c>
      <c r="P238" s="465" t="str">
        <f t="shared" si="188"/>
        <v>54:55, 64:69</v>
      </c>
      <c r="Q238" s="465" t="str">
        <f t="shared" si="188"/>
        <v>54:55, 77:84</v>
      </c>
      <c r="R238" s="465" t="str">
        <f t="shared" si="189"/>
        <v>54:55, 84:91</v>
      </c>
      <c r="S238" s="465" t="str">
        <f t="shared" si="189"/>
        <v>54:55, 91:99</v>
      </c>
      <c r="T238" s="465" t="str">
        <f t="shared" si="189"/>
        <v>54:55, 99:111</v>
      </c>
      <c r="U238" s="465" t="str">
        <f t="shared" si="189"/>
        <v>54:55, 43:66</v>
      </c>
      <c r="V238" s="465" t="str">
        <f t="shared" si="189"/>
        <v>54:55, 66:71</v>
      </c>
      <c r="W238" s="465" t="str">
        <f t="shared" si="189"/>
        <v>54:55, 79:86</v>
      </c>
      <c r="X238" s="465" t="str">
        <f t="shared" si="189"/>
        <v>54:55, 86:93</v>
      </c>
      <c r="Y238" s="465" t="str">
        <f t="shared" si="189"/>
        <v>54:55, 93:101</v>
      </c>
      <c r="Z238" s="465" t="str">
        <f t="shared" si="189"/>
        <v>54:55, 101:111</v>
      </c>
      <c r="AA238" s="465" t="str">
        <f t="shared" si="189"/>
        <v>54:55, 43:68</v>
      </c>
      <c r="AB238" s="465" t="str">
        <f t="shared" si="189"/>
        <v>54:55, 68:73</v>
      </c>
      <c r="AC238" s="465" t="str">
        <f t="shared" si="189"/>
        <v>54:55, 81:88</v>
      </c>
      <c r="AD238" s="465" t="str">
        <f t="shared" si="189"/>
        <v>54:55, 88:95</v>
      </c>
      <c r="AE238" s="465" t="str">
        <f t="shared" si="189"/>
        <v>54:55, 95:103</v>
      </c>
      <c r="AF238" s="465" t="str">
        <f t="shared" si="189"/>
        <v>54:55, 103:111</v>
      </c>
      <c r="AG238" s="465" t="str">
        <f t="shared" si="189"/>
        <v>54:55, 43:59</v>
      </c>
      <c r="AH238" s="465" t="str">
        <f t="shared" si="189"/>
        <v>54:55, 59:64</v>
      </c>
      <c r="AI238" s="465" t="str">
        <f t="shared" si="189"/>
        <v>54:55, 72:79</v>
      </c>
      <c r="AJ238" s="465" t="str">
        <f t="shared" si="189"/>
        <v>54:55, 79:86</v>
      </c>
      <c r="AK238" s="465" t="str">
        <f t="shared" si="189"/>
        <v>54:55, 86:94</v>
      </c>
      <c r="AL238" s="465" t="str">
        <f t="shared" si="189"/>
        <v>54:55, 94:111</v>
      </c>
      <c r="AM238" s="465" t="str">
        <f t="shared" si="190"/>
        <v>54:55, 111:124</v>
      </c>
      <c r="AN238" s="465" t="str">
        <f t="shared" si="190"/>
        <v>54:55, 124:131</v>
      </c>
      <c r="AO238" s="465" t="str">
        <f t="shared" si="190"/>
        <v>54:55, 131:138</v>
      </c>
      <c r="AP238" s="465" t="str">
        <f t="shared" si="190"/>
        <v>54:55, 138:146</v>
      </c>
      <c r="AQ238" s="465" t="str">
        <f t="shared" si="190"/>
        <v>54:55, 146:164</v>
      </c>
      <c r="AR238" s="465" t="str">
        <f t="shared" si="191"/>
        <v>54:55, 164:176</v>
      </c>
      <c r="AS238" s="465" t="str">
        <f t="shared" si="191"/>
        <v>54:55, 176:183</v>
      </c>
      <c r="AT238" s="465" t="str">
        <f t="shared" si="191"/>
        <v>54:55, 183:191</v>
      </c>
      <c r="AU238" s="465" t="str">
        <f t="shared" si="191"/>
        <v>54:55, 191:199</v>
      </c>
      <c r="AV238" s="465" t="str">
        <f t="shared" si="191"/>
        <v>54:55, 199:216</v>
      </c>
      <c r="AW238" s="465" t="str">
        <f t="shared" si="191"/>
        <v>54:55, 216:229</v>
      </c>
      <c r="AX238" s="465" t="str">
        <f t="shared" si="191"/>
        <v>54:55, 229:235</v>
      </c>
      <c r="AY238" s="465" t="str">
        <f t="shared" si="191"/>
        <v>54:55, 235:243</v>
      </c>
      <c r="AZ238" s="465" t="str">
        <f t="shared" si="191"/>
        <v>54:55, 243:251</v>
      </c>
      <c r="BA238" s="465" t="str">
        <f t="shared" si="191"/>
        <v>54:55, 251:268</v>
      </c>
      <c r="BB238" s="465" t="str">
        <f t="shared" si="191"/>
        <v>54:55, 268:281</v>
      </c>
      <c r="BC238" s="465" t="str">
        <f t="shared" si="191"/>
        <v>54:55, 281:287</v>
      </c>
      <c r="BD238" s="465" t="str">
        <f t="shared" si="191"/>
        <v>54:55, 287:295</v>
      </c>
      <c r="BE238" s="465" t="str">
        <f t="shared" si="191"/>
        <v>54:55, 295:303</v>
      </c>
      <c r="BF238" s="465" t="str">
        <f t="shared" si="191"/>
        <v>54:55, 303:320</v>
      </c>
      <c r="BG238" s="465" t="str">
        <f t="shared" si="191"/>
        <v>54:55, 320:333</v>
      </c>
      <c r="BH238" s="465" t="str">
        <f t="shared" si="191"/>
        <v>54:55, 333:339</v>
      </c>
      <c r="BI238" s="465" t="str">
        <f t="shared" si="191"/>
        <v>54:55, 339:347</v>
      </c>
      <c r="BJ238" s="465" t="str">
        <f t="shared" si="191"/>
        <v>54:55, 347:355</v>
      </c>
      <c r="BK238" s="465" t="str">
        <f t="shared" si="191"/>
        <v>54:55, 355:372</v>
      </c>
    </row>
    <row r="239" spans="1:64" ht="48.75" customHeight="1" outlineLevel="1">
      <c r="A239">
        <v>4</v>
      </c>
      <c r="B239" t="s">
        <v>1723</v>
      </c>
      <c r="C239" s="465" t="str">
        <f t="shared" si="188"/>
        <v>58:59, 43:59</v>
      </c>
      <c r="D239" s="465" t="str">
        <f t="shared" si="188"/>
        <v>58:59, 59:64</v>
      </c>
      <c r="E239" s="465" t="str">
        <f t="shared" si="188"/>
        <v>58:59, 72:79</v>
      </c>
      <c r="F239" s="465" t="str">
        <f t="shared" si="188"/>
        <v>58:59, 79:86</v>
      </c>
      <c r="G239" s="465" t="str">
        <f t="shared" si="188"/>
        <v>58:59, 86:94</v>
      </c>
      <c r="H239" s="465" t="str">
        <f t="shared" si="188"/>
        <v>58:59, 94:111</v>
      </c>
      <c r="I239" s="465" t="str">
        <f t="shared" si="188"/>
        <v>58:59, 43:61</v>
      </c>
      <c r="J239" s="465" t="str">
        <f t="shared" si="188"/>
        <v>58:59, 61:66</v>
      </c>
      <c r="K239" s="465" t="str">
        <f t="shared" si="188"/>
        <v>58:59, 74:81</v>
      </c>
      <c r="L239" s="465" t="str">
        <f t="shared" si="188"/>
        <v>58:59, 81:88</v>
      </c>
      <c r="M239" s="465" t="str">
        <f t="shared" si="188"/>
        <v>58:59, 88:96</v>
      </c>
      <c r="N239" s="465" t="str">
        <f t="shared" si="188"/>
        <v>58:59, 96:111</v>
      </c>
      <c r="O239" s="465" t="str">
        <f t="shared" si="188"/>
        <v>58:59, 43:64</v>
      </c>
      <c r="P239" s="465" t="str">
        <f t="shared" si="188"/>
        <v>58:59, 64:69</v>
      </c>
      <c r="Q239" s="465" t="str">
        <f t="shared" si="188"/>
        <v>58:59, 77:84</v>
      </c>
      <c r="R239" s="465" t="str">
        <f t="shared" si="189"/>
        <v>58:59, 84:91</v>
      </c>
      <c r="S239" s="465" t="str">
        <f t="shared" si="189"/>
        <v>58:59, 91:99</v>
      </c>
      <c r="T239" s="465" t="str">
        <f t="shared" si="189"/>
        <v>58:59, 99:111</v>
      </c>
      <c r="U239" s="465" t="str">
        <f t="shared" si="189"/>
        <v>58:59, 43:66</v>
      </c>
      <c r="V239" s="465" t="str">
        <f t="shared" si="189"/>
        <v>58:59, 66:71</v>
      </c>
      <c r="W239" s="465" t="str">
        <f t="shared" si="189"/>
        <v>58:59, 79:86</v>
      </c>
      <c r="X239" s="465" t="str">
        <f t="shared" si="189"/>
        <v>58:59, 86:93</v>
      </c>
      <c r="Y239" s="465" t="str">
        <f t="shared" si="189"/>
        <v>58:59, 93:101</v>
      </c>
      <c r="Z239" s="465" t="str">
        <f t="shared" si="189"/>
        <v>58:59, 101:111</v>
      </c>
      <c r="AA239" s="465" t="str">
        <f t="shared" si="189"/>
        <v>58:59, 43:68</v>
      </c>
      <c r="AB239" s="465" t="str">
        <f t="shared" si="189"/>
        <v>58:59, 68:73</v>
      </c>
      <c r="AC239" s="465" t="str">
        <f t="shared" si="189"/>
        <v>58:59, 81:88</v>
      </c>
      <c r="AD239" s="465" t="str">
        <f t="shared" si="189"/>
        <v>58:59, 88:95</v>
      </c>
      <c r="AE239" s="465" t="str">
        <f t="shared" si="189"/>
        <v>58:59, 95:103</v>
      </c>
      <c r="AF239" s="465" t="str">
        <f t="shared" si="189"/>
        <v>58:59, 103:111</v>
      </c>
      <c r="AG239" s="465" t="str">
        <f t="shared" si="189"/>
        <v>58:59, 43:59</v>
      </c>
      <c r="AH239" s="465" t="str">
        <f t="shared" si="189"/>
        <v>58:59, 59:64</v>
      </c>
      <c r="AI239" s="465" t="str">
        <f t="shared" si="189"/>
        <v>58:59, 72:79</v>
      </c>
      <c r="AJ239" s="465" t="str">
        <f t="shared" si="189"/>
        <v>58:59, 79:86</v>
      </c>
      <c r="AK239" s="465" t="str">
        <f t="shared" si="189"/>
        <v>58:59, 86:94</v>
      </c>
      <c r="AL239" s="465" t="str">
        <f t="shared" si="189"/>
        <v>58:59, 94:111</v>
      </c>
      <c r="AM239" s="465" t="str">
        <f t="shared" si="190"/>
        <v>58:59, 111:124</v>
      </c>
      <c r="AN239" s="465" t="str">
        <f t="shared" si="190"/>
        <v>58:59, 124:131</v>
      </c>
      <c r="AO239" s="465" t="str">
        <f t="shared" si="190"/>
        <v>58:59, 131:138</v>
      </c>
      <c r="AP239" s="465" t="str">
        <f t="shared" si="190"/>
        <v>58:59, 138:146</v>
      </c>
      <c r="AQ239" s="465" t="str">
        <f t="shared" si="190"/>
        <v>58:59, 146:164</v>
      </c>
      <c r="AR239" s="465" t="str">
        <f t="shared" si="191"/>
        <v>58:59, 164:176</v>
      </c>
      <c r="AS239" s="465" t="str">
        <f t="shared" si="191"/>
        <v>58:59, 176:183</v>
      </c>
      <c r="AT239" s="465" t="str">
        <f t="shared" si="191"/>
        <v>58:59, 183:191</v>
      </c>
      <c r="AU239" s="465" t="str">
        <f t="shared" si="191"/>
        <v>58:59, 191:199</v>
      </c>
      <c r="AV239" s="465" t="str">
        <f t="shared" si="191"/>
        <v>58:59, 199:216</v>
      </c>
      <c r="AW239" s="465" t="str">
        <f t="shared" si="191"/>
        <v>58:59, 216:229</v>
      </c>
      <c r="AX239" s="465" t="str">
        <f t="shared" si="191"/>
        <v>58:59, 229:235</v>
      </c>
      <c r="AY239" s="465" t="str">
        <f t="shared" si="191"/>
        <v>58:59, 235:243</v>
      </c>
      <c r="AZ239" s="465" t="str">
        <f t="shared" si="191"/>
        <v>58:59, 243:251</v>
      </c>
      <c r="BA239" s="465" t="str">
        <f t="shared" si="191"/>
        <v>58:59, 251:268</v>
      </c>
      <c r="BB239" s="465" t="str">
        <f t="shared" si="191"/>
        <v>58:59, 268:281</v>
      </c>
      <c r="BC239" s="465" t="str">
        <f t="shared" si="191"/>
        <v>58:59, 281:287</v>
      </c>
      <c r="BD239" s="465" t="str">
        <f t="shared" si="191"/>
        <v>58:59, 287:295</v>
      </c>
      <c r="BE239" s="465" t="str">
        <f t="shared" si="191"/>
        <v>58:59, 295:303</v>
      </c>
      <c r="BF239" s="465" t="str">
        <f t="shared" si="191"/>
        <v>58:59, 303:320</v>
      </c>
      <c r="BG239" s="465" t="str">
        <f t="shared" si="191"/>
        <v>58:59, 320:333</v>
      </c>
      <c r="BH239" s="465" t="str">
        <f t="shared" si="191"/>
        <v>58:59, 333:339</v>
      </c>
      <c r="BI239" s="465" t="str">
        <f t="shared" si="191"/>
        <v>58:59, 339:347</v>
      </c>
      <c r="BJ239" s="465" t="str">
        <f t="shared" si="191"/>
        <v>58:59, 347:355</v>
      </c>
      <c r="BK239" s="465" t="str">
        <f t="shared" si="191"/>
        <v>58:59, 355:372</v>
      </c>
    </row>
    <row r="240" spans="1:64" outlineLevel="1">
      <c r="B240" t="s">
        <v>1133</v>
      </c>
    </row>
    <row r="241" spans="1:67" outlineLevel="1">
      <c r="A241">
        <v>0</v>
      </c>
      <c r="C241" s="173">
        <v>0</v>
      </c>
      <c r="D241" s="173">
        <v>0</v>
      </c>
      <c r="E241" s="173">
        <v>0</v>
      </c>
      <c r="F241" s="173">
        <v>0</v>
      </c>
      <c r="G241" s="173">
        <v>0</v>
      </c>
      <c r="H241" s="173">
        <v>0</v>
      </c>
      <c r="I241" s="167">
        <f t="shared" ref="I241:R244" si="192">C241</f>
        <v>0</v>
      </c>
      <c r="J241" s="167">
        <f t="shared" si="192"/>
        <v>0</v>
      </c>
      <c r="K241" s="167">
        <f t="shared" si="192"/>
        <v>0</v>
      </c>
      <c r="L241" s="167">
        <f t="shared" si="192"/>
        <v>0</v>
      </c>
      <c r="M241" s="167">
        <f t="shared" si="192"/>
        <v>0</v>
      </c>
      <c r="N241" s="167">
        <f t="shared" si="192"/>
        <v>0</v>
      </c>
      <c r="O241" s="167">
        <f t="shared" si="192"/>
        <v>0</v>
      </c>
      <c r="P241" s="167">
        <f t="shared" si="192"/>
        <v>0</v>
      </c>
      <c r="Q241" s="167">
        <f t="shared" si="192"/>
        <v>0</v>
      </c>
      <c r="R241" s="167">
        <f t="shared" si="192"/>
        <v>0</v>
      </c>
      <c r="S241" s="167">
        <f t="shared" ref="S241:AB244" si="193">M241</f>
        <v>0</v>
      </c>
      <c r="T241" s="167">
        <f t="shared" si="193"/>
        <v>0</v>
      </c>
      <c r="U241" s="167">
        <f t="shared" si="193"/>
        <v>0</v>
      </c>
      <c r="V241" s="167">
        <f t="shared" si="193"/>
        <v>0</v>
      </c>
      <c r="W241" s="167">
        <f t="shared" si="193"/>
        <v>0</v>
      </c>
      <c r="X241" s="167">
        <f t="shared" si="193"/>
        <v>0</v>
      </c>
      <c r="Y241" s="167">
        <f t="shared" si="193"/>
        <v>0</v>
      </c>
      <c r="Z241" s="167">
        <f t="shared" si="193"/>
        <v>0</v>
      </c>
      <c r="AA241" s="167">
        <f t="shared" si="193"/>
        <v>0</v>
      </c>
      <c r="AB241" s="167">
        <f t="shared" si="193"/>
        <v>0</v>
      </c>
      <c r="AC241" s="167">
        <f t="shared" ref="AC241:AL244" si="194">W241</f>
        <v>0</v>
      </c>
      <c r="AD241" s="167">
        <f t="shared" si="194"/>
        <v>0</v>
      </c>
      <c r="AE241" s="167">
        <f t="shared" si="194"/>
        <v>0</v>
      </c>
      <c r="AF241" s="167">
        <f t="shared" si="194"/>
        <v>0</v>
      </c>
      <c r="AG241" s="167">
        <f t="shared" si="194"/>
        <v>0</v>
      </c>
      <c r="AH241" s="167">
        <f t="shared" si="194"/>
        <v>0</v>
      </c>
      <c r="AI241" s="167">
        <f t="shared" si="194"/>
        <v>0</v>
      </c>
      <c r="AJ241" s="167">
        <f t="shared" si="194"/>
        <v>0</v>
      </c>
      <c r="AK241" s="167">
        <f t="shared" si="194"/>
        <v>0</v>
      </c>
      <c r="AL241" s="167">
        <f t="shared" si="194"/>
        <v>0</v>
      </c>
      <c r="AM241" s="167">
        <f t="shared" ref="AM241:AO244" si="195">AG241</f>
        <v>0</v>
      </c>
      <c r="AN241" s="167">
        <f t="shared" si="195"/>
        <v>0</v>
      </c>
      <c r="AO241" s="167">
        <f t="shared" si="195"/>
        <v>0</v>
      </c>
      <c r="AP241" s="167">
        <f>AH241</f>
        <v>0</v>
      </c>
      <c r="AQ241" s="167">
        <f t="shared" ref="AQ241:AR244" si="196">AJ241</f>
        <v>0</v>
      </c>
      <c r="AR241" s="167">
        <f t="shared" si="196"/>
        <v>0</v>
      </c>
      <c r="AS241" s="167">
        <f t="shared" ref="AS241:AT244" si="197">AM241</f>
        <v>0</v>
      </c>
      <c r="AT241" s="167">
        <f t="shared" si="197"/>
        <v>0</v>
      </c>
      <c r="AU241" s="167">
        <f>AM241</f>
        <v>0</v>
      </c>
      <c r="AV241" s="167">
        <f t="shared" ref="AV241:AY244" si="198">AP241</f>
        <v>0</v>
      </c>
      <c r="AW241" s="167">
        <f t="shared" si="198"/>
        <v>0</v>
      </c>
      <c r="AX241" s="167">
        <f t="shared" si="198"/>
        <v>0</v>
      </c>
      <c r="AY241" s="167">
        <f t="shared" si="198"/>
        <v>0</v>
      </c>
      <c r="AZ241" s="167">
        <f>AR241</f>
        <v>0</v>
      </c>
      <c r="BA241" s="167">
        <f t="shared" ref="BA241:BD244" si="199">AU241</f>
        <v>0</v>
      </c>
      <c r="BB241" s="167">
        <f t="shared" si="199"/>
        <v>0</v>
      </c>
      <c r="BC241" s="167">
        <f t="shared" si="199"/>
        <v>0</v>
      </c>
      <c r="BD241" s="167">
        <f t="shared" si="199"/>
        <v>0</v>
      </c>
      <c r="BE241" s="167">
        <f>AW241</f>
        <v>0</v>
      </c>
      <c r="BF241" s="167">
        <f t="shared" ref="BF241:BI244" si="200">AZ241</f>
        <v>0</v>
      </c>
      <c r="BG241" s="167">
        <f t="shared" si="200"/>
        <v>0</v>
      </c>
      <c r="BH241" s="167">
        <f t="shared" si="200"/>
        <v>0</v>
      </c>
      <c r="BI241" s="167">
        <f t="shared" si="200"/>
        <v>0</v>
      </c>
      <c r="BJ241" s="167">
        <f>BB241</f>
        <v>0</v>
      </c>
      <c r="BK241" s="167">
        <f>BE241</f>
        <v>0</v>
      </c>
    </row>
    <row r="242" spans="1:67" outlineLevel="1">
      <c r="A242">
        <v>1</v>
      </c>
      <c r="C242" s="173">
        <v>-1</v>
      </c>
      <c r="D242" s="173">
        <v>0.5</v>
      </c>
      <c r="E242" s="173">
        <v>0.5</v>
      </c>
      <c r="F242" s="173">
        <v>0.5</v>
      </c>
      <c r="G242" s="173">
        <v>0.5</v>
      </c>
      <c r="H242" s="173">
        <v>0.5</v>
      </c>
      <c r="I242" s="167">
        <f t="shared" si="192"/>
        <v>-1</v>
      </c>
      <c r="J242" s="167">
        <f t="shared" si="192"/>
        <v>0.5</v>
      </c>
      <c r="K242" s="167">
        <f t="shared" si="192"/>
        <v>0.5</v>
      </c>
      <c r="L242" s="167">
        <f t="shared" si="192"/>
        <v>0.5</v>
      </c>
      <c r="M242" s="167">
        <f t="shared" si="192"/>
        <v>0.5</v>
      </c>
      <c r="N242" s="167">
        <f t="shared" si="192"/>
        <v>0.5</v>
      </c>
      <c r="O242" s="167">
        <f t="shared" si="192"/>
        <v>-1</v>
      </c>
      <c r="P242" s="167">
        <f t="shared" si="192"/>
        <v>0.5</v>
      </c>
      <c r="Q242" s="167">
        <f t="shared" si="192"/>
        <v>0.5</v>
      </c>
      <c r="R242" s="167">
        <f t="shared" si="192"/>
        <v>0.5</v>
      </c>
      <c r="S242" s="167">
        <f t="shared" si="193"/>
        <v>0.5</v>
      </c>
      <c r="T242" s="167">
        <f t="shared" si="193"/>
        <v>0.5</v>
      </c>
      <c r="U242" s="167">
        <f t="shared" si="193"/>
        <v>-1</v>
      </c>
      <c r="V242" s="167">
        <f t="shared" si="193"/>
        <v>0.5</v>
      </c>
      <c r="W242" s="167">
        <f t="shared" si="193"/>
        <v>0.5</v>
      </c>
      <c r="X242" s="167">
        <f t="shared" si="193"/>
        <v>0.5</v>
      </c>
      <c r="Y242" s="167">
        <f t="shared" si="193"/>
        <v>0.5</v>
      </c>
      <c r="Z242" s="167">
        <f t="shared" si="193"/>
        <v>0.5</v>
      </c>
      <c r="AA242" s="167">
        <f t="shared" si="193"/>
        <v>-1</v>
      </c>
      <c r="AB242" s="167">
        <f t="shared" si="193"/>
        <v>0.5</v>
      </c>
      <c r="AC242" s="167">
        <f t="shared" si="194"/>
        <v>0.5</v>
      </c>
      <c r="AD242" s="167">
        <f t="shared" si="194"/>
        <v>0.5</v>
      </c>
      <c r="AE242" s="167">
        <f t="shared" si="194"/>
        <v>0.5</v>
      </c>
      <c r="AF242" s="167">
        <f t="shared" si="194"/>
        <v>0.5</v>
      </c>
      <c r="AG242" s="167">
        <f t="shared" si="194"/>
        <v>-1</v>
      </c>
      <c r="AH242" s="167">
        <f t="shared" si="194"/>
        <v>0.5</v>
      </c>
      <c r="AI242" s="167">
        <f t="shared" si="194"/>
        <v>0.5</v>
      </c>
      <c r="AJ242" s="167">
        <f t="shared" si="194"/>
        <v>0.5</v>
      </c>
      <c r="AK242" s="167">
        <f t="shared" si="194"/>
        <v>0.5</v>
      </c>
      <c r="AL242" s="167">
        <f t="shared" si="194"/>
        <v>0.5</v>
      </c>
      <c r="AM242" s="167">
        <f t="shared" si="195"/>
        <v>-1</v>
      </c>
      <c r="AN242" s="167">
        <f t="shared" si="195"/>
        <v>0.5</v>
      </c>
      <c r="AO242" s="167">
        <f t="shared" si="195"/>
        <v>0.5</v>
      </c>
      <c r="AP242" s="167">
        <f>AH242</f>
        <v>0.5</v>
      </c>
      <c r="AQ242" s="167">
        <f t="shared" si="196"/>
        <v>0.5</v>
      </c>
      <c r="AR242" s="167">
        <f t="shared" si="196"/>
        <v>0.5</v>
      </c>
      <c r="AS242" s="167">
        <f t="shared" si="197"/>
        <v>-1</v>
      </c>
      <c r="AT242" s="167">
        <f t="shared" si="197"/>
        <v>0.5</v>
      </c>
      <c r="AU242" s="167">
        <f>AM242</f>
        <v>-1</v>
      </c>
      <c r="AV242" s="167">
        <f t="shared" si="198"/>
        <v>0.5</v>
      </c>
      <c r="AW242" s="167">
        <f t="shared" si="198"/>
        <v>0.5</v>
      </c>
      <c r="AX242" s="167">
        <f t="shared" si="198"/>
        <v>0.5</v>
      </c>
      <c r="AY242" s="167">
        <f t="shared" si="198"/>
        <v>-1</v>
      </c>
      <c r="AZ242" s="167">
        <f>AR242</f>
        <v>0.5</v>
      </c>
      <c r="BA242" s="167">
        <f t="shared" si="199"/>
        <v>-1</v>
      </c>
      <c r="BB242" s="167">
        <f t="shared" si="199"/>
        <v>0.5</v>
      </c>
      <c r="BC242" s="167">
        <f t="shared" si="199"/>
        <v>0.5</v>
      </c>
      <c r="BD242" s="167">
        <f t="shared" si="199"/>
        <v>0.5</v>
      </c>
      <c r="BE242" s="167">
        <f>AW242</f>
        <v>0.5</v>
      </c>
      <c r="BF242" s="167">
        <f t="shared" si="200"/>
        <v>0.5</v>
      </c>
      <c r="BG242" s="167">
        <f t="shared" si="200"/>
        <v>-1</v>
      </c>
      <c r="BH242" s="167">
        <f t="shared" si="200"/>
        <v>0.5</v>
      </c>
      <c r="BI242" s="167">
        <f t="shared" si="200"/>
        <v>0.5</v>
      </c>
      <c r="BJ242" s="167">
        <f>BB242</f>
        <v>0.5</v>
      </c>
      <c r="BK242" s="167">
        <f>BE242</f>
        <v>0.5</v>
      </c>
    </row>
    <row r="243" spans="1:67" outlineLevel="1">
      <c r="A243">
        <v>2</v>
      </c>
      <c r="C243" s="173">
        <v>-0.5</v>
      </c>
      <c r="D243" s="173">
        <v>1</v>
      </c>
      <c r="E243" s="173">
        <v>1</v>
      </c>
      <c r="F243" s="173">
        <v>1</v>
      </c>
      <c r="G243" s="173">
        <v>1</v>
      </c>
      <c r="H243" s="173">
        <v>1</v>
      </c>
      <c r="I243" s="167">
        <f t="shared" si="192"/>
        <v>-0.5</v>
      </c>
      <c r="J243" s="167">
        <f t="shared" si="192"/>
        <v>1</v>
      </c>
      <c r="K243" s="167">
        <f t="shared" si="192"/>
        <v>1</v>
      </c>
      <c r="L243" s="167">
        <f t="shared" si="192"/>
        <v>1</v>
      </c>
      <c r="M243" s="167">
        <f t="shared" si="192"/>
        <v>1</v>
      </c>
      <c r="N243" s="167">
        <f t="shared" si="192"/>
        <v>1</v>
      </c>
      <c r="O243" s="167">
        <f t="shared" si="192"/>
        <v>-0.5</v>
      </c>
      <c r="P243" s="167">
        <f t="shared" si="192"/>
        <v>1</v>
      </c>
      <c r="Q243" s="167">
        <f t="shared" si="192"/>
        <v>1</v>
      </c>
      <c r="R243" s="167">
        <f t="shared" si="192"/>
        <v>1</v>
      </c>
      <c r="S243" s="167">
        <f t="shared" si="193"/>
        <v>1</v>
      </c>
      <c r="T243" s="167">
        <f t="shared" si="193"/>
        <v>1</v>
      </c>
      <c r="U243" s="167">
        <f t="shared" si="193"/>
        <v>-0.5</v>
      </c>
      <c r="V243" s="167">
        <f t="shared" si="193"/>
        <v>1</v>
      </c>
      <c r="W243" s="167">
        <f t="shared" si="193"/>
        <v>1</v>
      </c>
      <c r="X243" s="167">
        <f t="shared" si="193"/>
        <v>1</v>
      </c>
      <c r="Y243" s="167">
        <f t="shared" si="193"/>
        <v>1</v>
      </c>
      <c r="Z243" s="167">
        <f t="shared" si="193"/>
        <v>1</v>
      </c>
      <c r="AA243" s="167">
        <f t="shared" si="193"/>
        <v>-0.5</v>
      </c>
      <c r="AB243" s="167">
        <f t="shared" si="193"/>
        <v>1</v>
      </c>
      <c r="AC243" s="167">
        <f t="shared" si="194"/>
        <v>1</v>
      </c>
      <c r="AD243" s="167">
        <f t="shared" si="194"/>
        <v>1</v>
      </c>
      <c r="AE243" s="167">
        <f t="shared" si="194"/>
        <v>1</v>
      </c>
      <c r="AF243" s="167">
        <f t="shared" si="194"/>
        <v>1</v>
      </c>
      <c r="AG243" s="167">
        <f t="shared" si="194"/>
        <v>-0.5</v>
      </c>
      <c r="AH243" s="167">
        <f t="shared" si="194"/>
        <v>1</v>
      </c>
      <c r="AI243" s="167">
        <f t="shared" si="194"/>
        <v>1</v>
      </c>
      <c r="AJ243" s="167">
        <f t="shared" si="194"/>
        <v>1</v>
      </c>
      <c r="AK243" s="167">
        <f t="shared" si="194"/>
        <v>1</v>
      </c>
      <c r="AL243" s="167">
        <f t="shared" si="194"/>
        <v>1</v>
      </c>
      <c r="AM243" s="167">
        <f t="shared" si="195"/>
        <v>-0.5</v>
      </c>
      <c r="AN243" s="167">
        <f t="shared" si="195"/>
        <v>1</v>
      </c>
      <c r="AO243" s="167">
        <f t="shared" si="195"/>
        <v>1</v>
      </c>
      <c r="AP243" s="167">
        <f>AH243</f>
        <v>1</v>
      </c>
      <c r="AQ243" s="167">
        <f t="shared" si="196"/>
        <v>1</v>
      </c>
      <c r="AR243" s="167">
        <f t="shared" si="196"/>
        <v>1</v>
      </c>
      <c r="AS243" s="167">
        <f t="shared" si="197"/>
        <v>-0.5</v>
      </c>
      <c r="AT243" s="167">
        <f t="shared" si="197"/>
        <v>1</v>
      </c>
      <c r="AU243" s="167">
        <f>AM243</f>
        <v>-0.5</v>
      </c>
      <c r="AV243" s="167">
        <f t="shared" si="198"/>
        <v>1</v>
      </c>
      <c r="AW243" s="167">
        <f t="shared" si="198"/>
        <v>1</v>
      </c>
      <c r="AX243" s="167">
        <f t="shared" si="198"/>
        <v>1</v>
      </c>
      <c r="AY243" s="167">
        <f t="shared" si="198"/>
        <v>-0.5</v>
      </c>
      <c r="AZ243" s="167">
        <f>AR243</f>
        <v>1</v>
      </c>
      <c r="BA243" s="167">
        <f t="shared" si="199"/>
        <v>-0.5</v>
      </c>
      <c r="BB243" s="167">
        <f t="shared" si="199"/>
        <v>1</v>
      </c>
      <c r="BC243" s="167">
        <f t="shared" si="199"/>
        <v>1</v>
      </c>
      <c r="BD243" s="167">
        <f t="shared" si="199"/>
        <v>1</v>
      </c>
      <c r="BE243" s="167">
        <f>AW243</f>
        <v>1</v>
      </c>
      <c r="BF243" s="167">
        <f t="shared" si="200"/>
        <v>1</v>
      </c>
      <c r="BG243" s="167">
        <f t="shared" si="200"/>
        <v>-0.5</v>
      </c>
      <c r="BH243" s="167">
        <f t="shared" si="200"/>
        <v>1</v>
      </c>
      <c r="BI243" s="167">
        <f t="shared" si="200"/>
        <v>1</v>
      </c>
      <c r="BJ243" s="167">
        <f>BB243</f>
        <v>1</v>
      </c>
      <c r="BK243" s="167">
        <f>BE243</f>
        <v>1</v>
      </c>
    </row>
    <row r="244" spans="1:67" outlineLevel="1">
      <c r="A244">
        <v>3</v>
      </c>
      <c r="C244" s="173">
        <v>0</v>
      </c>
      <c r="D244" s="173">
        <v>1.5</v>
      </c>
      <c r="E244" s="173">
        <v>1.5</v>
      </c>
      <c r="F244" s="173">
        <v>1.5</v>
      </c>
      <c r="G244" s="173">
        <v>1.5</v>
      </c>
      <c r="H244" s="173">
        <v>1.5</v>
      </c>
      <c r="I244" s="167">
        <f t="shared" si="192"/>
        <v>0</v>
      </c>
      <c r="J244" s="167">
        <f t="shared" si="192"/>
        <v>1.5</v>
      </c>
      <c r="K244" s="167">
        <f t="shared" si="192"/>
        <v>1.5</v>
      </c>
      <c r="L244" s="167">
        <f t="shared" si="192"/>
        <v>1.5</v>
      </c>
      <c r="M244" s="167">
        <f t="shared" si="192"/>
        <v>1.5</v>
      </c>
      <c r="N244" s="167">
        <f t="shared" si="192"/>
        <v>1.5</v>
      </c>
      <c r="O244" s="167">
        <f t="shared" si="192"/>
        <v>0</v>
      </c>
      <c r="P244" s="167">
        <f t="shared" si="192"/>
        <v>1.5</v>
      </c>
      <c r="Q244" s="167">
        <f t="shared" si="192"/>
        <v>1.5</v>
      </c>
      <c r="R244" s="167">
        <f t="shared" si="192"/>
        <v>1.5</v>
      </c>
      <c r="S244" s="167">
        <f t="shared" si="193"/>
        <v>1.5</v>
      </c>
      <c r="T244" s="167">
        <f t="shared" si="193"/>
        <v>1.5</v>
      </c>
      <c r="U244" s="167">
        <f t="shared" si="193"/>
        <v>0</v>
      </c>
      <c r="V244" s="167">
        <f t="shared" si="193"/>
        <v>1.5</v>
      </c>
      <c r="W244" s="167">
        <f t="shared" si="193"/>
        <v>1.5</v>
      </c>
      <c r="X244" s="167">
        <f t="shared" si="193"/>
        <v>1.5</v>
      </c>
      <c r="Y244" s="167">
        <f t="shared" si="193"/>
        <v>1.5</v>
      </c>
      <c r="Z244" s="167">
        <f t="shared" si="193"/>
        <v>1.5</v>
      </c>
      <c r="AA244" s="167">
        <f t="shared" si="193"/>
        <v>0</v>
      </c>
      <c r="AB244" s="167">
        <f t="shared" si="193"/>
        <v>1.5</v>
      </c>
      <c r="AC244" s="167">
        <f t="shared" si="194"/>
        <v>1.5</v>
      </c>
      <c r="AD244" s="167">
        <f t="shared" si="194"/>
        <v>1.5</v>
      </c>
      <c r="AE244" s="167">
        <f t="shared" si="194"/>
        <v>1.5</v>
      </c>
      <c r="AF244" s="167">
        <f t="shared" si="194"/>
        <v>1.5</v>
      </c>
      <c r="AG244" s="167">
        <f t="shared" si="194"/>
        <v>0</v>
      </c>
      <c r="AH244" s="167">
        <f t="shared" si="194"/>
        <v>1.5</v>
      </c>
      <c r="AI244" s="167">
        <f t="shared" si="194"/>
        <v>1.5</v>
      </c>
      <c r="AJ244" s="167">
        <f t="shared" si="194"/>
        <v>1.5</v>
      </c>
      <c r="AK244" s="167">
        <f t="shared" si="194"/>
        <v>1.5</v>
      </c>
      <c r="AL244" s="167">
        <f t="shared" si="194"/>
        <v>1.5</v>
      </c>
      <c r="AM244" s="167">
        <f t="shared" si="195"/>
        <v>0</v>
      </c>
      <c r="AN244" s="167">
        <f t="shared" si="195"/>
        <v>1.5</v>
      </c>
      <c r="AO244" s="167">
        <f t="shared" si="195"/>
        <v>1.5</v>
      </c>
      <c r="AP244" s="167">
        <f>AH244</f>
        <v>1.5</v>
      </c>
      <c r="AQ244" s="167">
        <f t="shared" si="196"/>
        <v>1.5</v>
      </c>
      <c r="AR244" s="167">
        <f t="shared" si="196"/>
        <v>1.5</v>
      </c>
      <c r="AS244" s="167">
        <f t="shared" si="197"/>
        <v>0</v>
      </c>
      <c r="AT244" s="167">
        <f t="shared" si="197"/>
        <v>1.5</v>
      </c>
      <c r="AU244" s="167">
        <f>AM244</f>
        <v>0</v>
      </c>
      <c r="AV244" s="167">
        <f t="shared" si="198"/>
        <v>1.5</v>
      </c>
      <c r="AW244" s="167">
        <f t="shared" si="198"/>
        <v>1.5</v>
      </c>
      <c r="AX244" s="167">
        <f t="shared" si="198"/>
        <v>1.5</v>
      </c>
      <c r="AY244" s="167">
        <f t="shared" si="198"/>
        <v>0</v>
      </c>
      <c r="AZ244" s="167">
        <f>AR244</f>
        <v>1.5</v>
      </c>
      <c r="BA244" s="167">
        <f t="shared" si="199"/>
        <v>0</v>
      </c>
      <c r="BB244" s="167">
        <f t="shared" si="199"/>
        <v>1.5</v>
      </c>
      <c r="BC244" s="167">
        <f t="shared" si="199"/>
        <v>1.5</v>
      </c>
      <c r="BD244" s="167">
        <f t="shared" si="199"/>
        <v>1.5</v>
      </c>
      <c r="BE244" s="167">
        <f>AW244</f>
        <v>1.5</v>
      </c>
      <c r="BF244" s="167">
        <f t="shared" si="200"/>
        <v>1.5</v>
      </c>
      <c r="BG244" s="167">
        <f t="shared" si="200"/>
        <v>0</v>
      </c>
      <c r="BH244" s="167">
        <f t="shared" si="200"/>
        <v>1.5</v>
      </c>
      <c r="BI244" s="167">
        <f t="shared" si="200"/>
        <v>1.5</v>
      </c>
      <c r="BJ244" s="167">
        <f>BB244</f>
        <v>1.5</v>
      </c>
      <c r="BK244" s="167">
        <f>BE244</f>
        <v>1.5</v>
      </c>
    </row>
    <row r="245" spans="1:67" outlineLevel="1">
      <c r="A245">
        <v>4</v>
      </c>
      <c r="C245" s="173">
        <v>0.5</v>
      </c>
      <c r="D245" s="167"/>
      <c r="E245" s="167"/>
      <c r="F245" s="167"/>
      <c r="G245" s="167"/>
      <c r="H245" s="167"/>
      <c r="I245" s="167">
        <f>C245</f>
        <v>0.5</v>
      </c>
      <c r="J245" s="167"/>
      <c r="K245" s="167"/>
      <c r="L245" s="167"/>
      <c r="M245" s="167"/>
      <c r="N245" s="167"/>
      <c r="O245" s="167"/>
      <c r="P245" s="167"/>
      <c r="Q245" s="167"/>
      <c r="R245" s="167"/>
      <c r="S245" s="167"/>
      <c r="T245" s="167"/>
      <c r="U245" s="167">
        <f>O245</f>
        <v>0</v>
      </c>
      <c r="V245" s="167"/>
      <c r="W245" s="167"/>
      <c r="X245" s="167"/>
      <c r="Y245" s="167"/>
      <c r="Z245" s="167"/>
      <c r="AA245" s="167">
        <f>U245</f>
        <v>0</v>
      </c>
      <c r="AB245" s="167"/>
      <c r="AC245" s="167"/>
      <c r="AD245" s="167"/>
      <c r="AE245" s="167"/>
      <c r="AF245" s="167"/>
      <c r="AG245" s="167">
        <f>AA245</f>
        <v>0</v>
      </c>
      <c r="AH245" s="167"/>
      <c r="AI245" s="167"/>
      <c r="AJ245" s="167"/>
      <c r="AK245" s="167"/>
      <c r="AL245" s="167"/>
      <c r="AM245" s="167"/>
      <c r="AN245" s="167"/>
      <c r="AO245" s="167"/>
      <c r="AP245" s="167"/>
      <c r="AQ245" s="167"/>
      <c r="AR245" s="167"/>
      <c r="AS245" s="167"/>
      <c r="AT245" s="167"/>
      <c r="AU245" s="167"/>
      <c r="AV245" s="167"/>
      <c r="AW245" s="167"/>
      <c r="AX245" s="167"/>
      <c r="AY245" s="167"/>
      <c r="AZ245" s="167"/>
      <c r="BA245" s="167"/>
      <c r="BB245" s="167"/>
      <c r="BC245" s="167"/>
      <c r="BD245" s="167"/>
      <c r="BE245" s="167"/>
      <c r="BF245" s="167"/>
      <c r="BG245" s="167"/>
      <c r="BH245" s="167"/>
      <c r="BI245" s="167"/>
      <c r="BJ245" s="167"/>
      <c r="BK245" s="167"/>
    </row>
    <row r="246" spans="1:67" outlineLevel="1">
      <c r="A246">
        <v>5</v>
      </c>
      <c r="C246" s="173">
        <v>1</v>
      </c>
      <c r="D246" s="167"/>
      <c r="E246" s="167"/>
      <c r="F246" s="167"/>
      <c r="G246" s="167"/>
      <c r="H246" s="167"/>
      <c r="I246" s="167">
        <f>C246</f>
        <v>1</v>
      </c>
      <c r="J246" s="167"/>
      <c r="K246" s="167"/>
      <c r="L246" s="167"/>
      <c r="M246" s="167"/>
      <c r="N246" s="167"/>
      <c r="O246" s="167"/>
      <c r="P246" s="167"/>
      <c r="Q246" s="167"/>
      <c r="R246" s="167"/>
      <c r="S246" s="167"/>
      <c r="T246" s="167"/>
      <c r="U246" s="167">
        <f>O246</f>
        <v>0</v>
      </c>
      <c r="V246" s="167"/>
      <c r="W246" s="167"/>
      <c r="X246" s="167"/>
      <c r="Y246" s="167"/>
      <c r="Z246" s="167"/>
      <c r="AA246" s="167">
        <f>U246</f>
        <v>0</v>
      </c>
      <c r="AB246" s="167"/>
      <c r="AC246" s="167"/>
      <c r="AD246" s="167"/>
      <c r="AE246" s="167"/>
      <c r="AF246" s="167"/>
      <c r="AG246" s="167">
        <f>AA246</f>
        <v>0</v>
      </c>
      <c r="AH246" s="167"/>
      <c r="AI246" s="167"/>
      <c r="AJ246" s="167"/>
      <c r="AK246" s="167"/>
      <c r="AL246" s="167"/>
      <c r="AM246" s="167"/>
      <c r="AN246" s="167"/>
      <c r="AO246" s="167"/>
      <c r="AP246" s="167"/>
      <c r="AQ246" s="167"/>
      <c r="AR246" s="167"/>
      <c r="AS246" s="167"/>
      <c r="AT246" s="167"/>
      <c r="AU246" s="167"/>
      <c r="AV246" s="167"/>
      <c r="AW246" s="167"/>
      <c r="AX246" s="167"/>
      <c r="AY246" s="167"/>
      <c r="AZ246" s="167"/>
      <c r="BA246" s="167"/>
      <c r="BB246" s="167"/>
      <c r="BC246" s="167"/>
      <c r="BD246" s="167"/>
      <c r="BE246" s="167"/>
      <c r="BF246" s="167"/>
      <c r="BG246" s="167"/>
      <c r="BH246" s="167"/>
      <c r="BI246" s="167"/>
      <c r="BJ246" s="167"/>
      <c r="BK246" s="167"/>
    </row>
    <row r="247" spans="1:67" outlineLevel="1"/>
    <row r="249" spans="1:67">
      <c r="A249" s="246" t="s">
        <v>1162</v>
      </c>
    </row>
    <row r="250" spans="1:67">
      <c r="A250" s="246"/>
      <c r="B250" s="245"/>
      <c r="C250" s="118" t="str">
        <f>d.RegionName</f>
        <v>GSW</v>
      </c>
      <c r="D250" s="118"/>
      <c r="E250" s="118"/>
      <c r="F250" s="118"/>
      <c r="G250" s="118"/>
      <c r="H250" s="118"/>
      <c r="I250" s="118"/>
      <c r="J250" s="118"/>
      <c r="K250" s="118"/>
      <c r="L250" s="118"/>
      <c r="M250" s="118"/>
      <c r="N250" s="118"/>
      <c r="O250" s="118"/>
      <c r="P250" s="118"/>
      <c r="Q250" s="118"/>
      <c r="R250" s="118"/>
      <c r="S250" s="443" t="s">
        <v>936</v>
      </c>
      <c r="T250" s="118"/>
      <c r="U250" s="118"/>
      <c r="V250" s="118"/>
      <c r="W250" s="118"/>
      <c r="X250" s="118"/>
      <c r="Y250" s="118"/>
      <c r="Z250" s="118"/>
      <c r="AA250" s="118"/>
      <c r="AB250" s="118"/>
      <c r="AC250" s="118"/>
      <c r="AD250" s="118"/>
      <c r="AE250" s="118"/>
      <c r="AF250" s="118"/>
      <c r="AG250" s="118"/>
      <c r="AH250" s="455"/>
      <c r="AI250" s="443" t="s">
        <v>1816</v>
      </c>
      <c r="AJ250" s="118"/>
      <c r="AK250" s="118"/>
      <c r="AL250" s="118"/>
      <c r="AM250" s="118"/>
      <c r="AN250" s="118"/>
      <c r="AO250" s="118"/>
      <c r="AP250" s="118"/>
      <c r="AQ250" s="118"/>
      <c r="AR250" s="118"/>
      <c r="AS250" s="118"/>
      <c r="AT250" s="118"/>
      <c r="AU250" s="118"/>
      <c r="AV250" s="118"/>
      <c r="AW250" s="118"/>
      <c r="AX250" s="455"/>
      <c r="AY250" s="443" t="s">
        <v>1817</v>
      </c>
      <c r="AZ250" s="118"/>
      <c r="BA250" s="118"/>
      <c r="BB250" s="118"/>
      <c r="BC250" s="118"/>
      <c r="BD250" s="118"/>
      <c r="BE250" s="118"/>
      <c r="BF250" s="118"/>
      <c r="BG250" s="118"/>
      <c r="BH250" s="118"/>
      <c r="BI250" s="118"/>
      <c r="BJ250" s="118"/>
      <c r="BK250" s="118"/>
      <c r="BL250" s="118"/>
      <c r="BM250" s="118"/>
      <c r="BN250" s="455"/>
    </row>
    <row r="251" spans="1:67">
      <c r="A251" s="246"/>
      <c r="B251" s="245"/>
      <c r="C251" s="118" t="s">
        <v>1103</v>
      </c>
      <c r="D251" s="118"/>
      <c r="E251" s="118"/>
      <c r="F251" s="118"/>
      <c r="G251" s="118" t="s">
        <v>1104</v>
      </c>
      <c r="H251" s="118"/>
      <c r="I251" s="118"/>
      <c r="J251" s="118"/>
      <c r="K251" s="118" t="s">
        <v>1105</v>
      </c>
      <c r="L251" s="118"/>
      <c r="M251" s="118"/>
      <c r="N251" s="118"/>
      <c r="O251" s="118" t="s">
        <v>863</v>
      </c>
      <c r="P251" s="118"/>
      <c r="Q251" s="118"/>
      <c r="R251" s="118"/>
      <c r="S251" s="443" t="s">
        <v>1103</v>
      </c>
      <c r="T251" s="118"/>
      <c r="U251" s="118"/>
      <c r="V251" s="118"/>
      <c r="W251" s="118" t="s">
        <v>1104</v>
      </c>
      <c r="X251" s="118"/>
      <c r="Y251" s="118"/>
      <c r="Z251" s="118"/>
      <c r="AA251" s="118" t="s">
        <v>1105</v>
      </c>
      <c r="AB251" s="118"/>
      <c r="AC251" s="118"/>
      <c r="AD251" s="118"/>
      <c r="AE251" s="118" t="s">
        <v>863</v>
      </c>
      <c r="AF251" s="118"/>
      <c r="AG251" s="118"/>
      <c r="AH251" s="455"/>
      <c r="AI251" s="443" t="s">
        <v>1103</v>
      </c>
      <c r="AJ251" s="118"/>
      <c r="AK251" s="118"/>
      <c r="AL251" s="118"/>
      <c r="AM251" s="118" t="s">
        <v>1104</v>
      </c>
      <c r="AN251" s="118"/>
      <c r="AO251" s="118"/>
      <c r="AP251" s="118"/>
      <c r="AQ251" s="118" t="s">
        <v>1105</v>
      </c>
      <c r="AR251" s="118"/>
      <c r="AS251" s="118"/>
      <c r="AT251" s="118"/>
      <c r="AU251" s="118" t="s">
        <v>863</v>
      </c>
      <c r="AV251" s="118"/>
      <c r="AW251" s="118"/>
      <c r="AX251" s="455"/>
      <c r="AY251" s="443" t="s">
        <v>1103</v>
      </c>
      <c r="AZ251" s="118"/>
      <c r="BA251" s="118"/>
      <c r="BB251" s="118"/>
      <c r="BC251" s="118" t="s">
        <v>1104</v>
      </c>
      <c r="BD251" s="118"/>
      <c r="BE251" s="118"/>
      <c r="BF251" s="118"/>
      <c r="BG251" s="118" t="s">
        <v>1105</v>
      </c>
      <c r="BH251" s="118"/>
      <c r="BI251" s="118"/>
      <c r="BJ251" s="118"/>
      <c r="BK251" s="118" t="s">
        <v>863</v>
      </c>
      <c r="BL251" s="118"/>
      <c r="BM251" s="118"/>
      <c r="BN251" s="455"/>
    </row>
    <row r="252" spans="1:67">
      <c r="A252" s="246"/>
      <c r="B252" s="245"/>
      <c r="C252" s="547" t="s">
        <v>1407</v>
      </c>
      <c r="D252" s="510" t="s">
        <v>1408</v>
      </c>
      <c r="E252" s="510" t="s">
        <v>1409</v>
      </c>
      <c r="F252" s="510" t="s">
        <v>1410</v>
      </c>
      <c r="G252" s="510" t="s">
        <v>1407</v>
      </c>
      <c r="H252" s="510" t="s">
        <v>1408</v>
      </c>
      <c r="I252" s="510" t="s">
        <v>1409</v>
      </c>
      <c r="J252" s="510" t="s">
        <v>1410</v>
      </c>
      <c r="K252" s="510" t="s">
        <v>1407</v>
      </c>
      <c r="L252" s="510" t="s">
        <v>1408</v>
      </c>
      <c r="M252" s="510" t="s">
        <v>1409</v>
      </c>
      <c r="N252" s="510" t="s">
        <v>1410</v>
      </c>
      <c r="O252" s="510" t="s">
        <v>1407</v>
      </c>
      <c r="P252" s="510" t="s">
        <v>1408</v>
      </c>
      <c r="Q252" s="510" t="s">
        <v>1409</v>
      </c>
      <c r="R252" s="548" t="s">
        <v>1410</v>
      </c>
      <c r="S252" s="547" t="s">
        <v>1407</v>
      </c>
      <c r="T252" s="510" t="s">
        <v>1408</v>
      </c>
      <c r="U252" s="510" t="s">
        <v>1409</v>
      </c>
      <c r="V252" s="510" t="s">
        <v>1410</v>
      </c>
      <c r="W252" s="510" t="s">
        <v>1407</v>
      </c>
      <c r="X252" s="510" t="s">
        <v>1408</v>
      </c>
      <c r="Y252" s="510" t="s">
        <v>1409</v>
      </c>
      <c r="Z252" s="510" t="s">
        <v>1410</v>
      </c>
      <c r="AA252" s="510" t="s">
        <v>1407</v>
      </c>
      <c r="AB252" s="510" t="s">
        <v>1408</v>
      </c>
      <c r="AC252" s="510" t="s">
        <v>1409</v>
      </c>
      <c r="AD252" s="510" t="s">
        <v>1410</v>
      </c>
      <c r="AE252" s="510" t="s">
        <v>1407</v>
      </c>
      <c r="AF252" s="510" t="s">
        <v>1408</v>
      </c>
      <c r="AG252" s="510" t="s">
        <v>1409</v>
      </c>
      <c r="AH252" s="548" t="s">
        <v>1410</v>
      </c>
      <c r="AI252" s="547" t="s">
        <v>1407</v>
      </c>
      <c r="AJ252" s="510" t="s">
        <v>1408</v>
      </c>
      <c r="AK252" s="510" t="s">
        <v>1409</v>
      </c>
      <c r="AL252" s="510" t="s">
        <v>1410</v>
      </c>
      <c r="AM252" s="510" t="s">
        <v>1407</v>
      </c>
      <c r="AN252" s="510" t="s">
        <v>1408</v>
      </c>
      <c r="AO252" s="510" t="s">
        <v>1409</v>
      </c>
      <c r="AP252" s="510" t="s">
        <v>1410</v>
      </c>
      <c r="AQ252" s="510" t="s">
        <v>1407</v>
      </c>
      <c r="AR252" s="510" t="s">
        <v>1408</v>
      </c>
      <c r="AS252" s="510" t="s">
        <v>1409</v>
      </c>
      <c r="AT252" s="510" t="s">
        <v>1410</v>
      </c>
      <c r="AU252" s="510" t="s">
        <v>1407</v>
      </c>
      <c r="AV252" s="510" t="s">
        <v>1408</v>
      </c>
      <c r="AW252" s="510" t="s">
        <v>1409</v>
      </c>
      <c r="AX252" s="548" t="s">
        <v>1410</v>
      </c>
      <c r="AY252" s="547" t="s">
        <v>1407</v>
      </c>
      <c r="AZ252" s="510" t="s">
        <v>1408</v>
      </c>
      <c r="BA252" s="510" t="s">
        <v>1409</v>
      </c>
      <c r="BB252" s="510" t="s">
        <v>1410</v>
      </c>
      <c r="BC252" s="510" t="s">
        <v>1407</v>
      </c>
      <c r="BD252" s="510" t="s">
        <v>1408</v>
      </c>
      <c r="BE252" s="510" t="s">
        <v>1409</v>
      </c>
      <c r="BF252" s="510" t="s">
        <v>1410</v>
      </c>
      <c r="BG252" s="510" t="s">
        <v>1407</v>
      </c>
      <c r="BH252" s="510" t="s">
        <v>1408</v>
      </c>
      <c r="BI252" s="510" t="s">
        <v>1409</v>
      </c>
      <c r="BJ252" s="510" t="s">
        <v>1410</v>
      </c>
      <c r="BK252" s="510" t="s">
        <v>1407</v>
      </c>
      <c r="BL252" s="510" t="s">
        <v>1408</v>
      </c>
      <c r="BM252" s="510" t="s">
        <v>1409</v>
      </c>
      <c r="BN252" s="548" t="s">
        <v>1410</v>
      </c>
    </row>
    <row r="253" spans="1:67" ht="24.75" outlineLevel="1">
      <c r="A253" t="s">
        <v>1725</v>
      </c>
      <c r="B253" s="50" t="str">
        <f>"Timing 1 - Wean to Join
"&amp;$B$202&amp;""</f>
        <v>Timing 1 - Wean to Join
Standard (7mo)</v>
      </c>
      <c r="C253" s="417">
        <f t="shared" ref="C253:R276" si="201">CHOOSE(d.Region,S253,AI253,AY253)</f>
        <v>0</v>
      </c>
      <c r="D253" s="417">
        <f t="shared" si="201"/>
        <v>0</v>
      </c>
      <c r="E253" s="417">
        <f t="shared" si="201"/>
        <v>0</v>
      </c>
      <c r="F253" s="417">
        <f t="shared" si="201"/>
        <v>0</v>
      </c>
      <c r="G253" s="417">
        <f t="shared" si="201"/>
        <v>0</v>
      </c>
      <c r="H253" s="417">
        <f t="shared" si="201"/>
        <v>0</v>
      </c>
      <c r="I253" s="417">
        <f t="shared" si="201"/>
        <v>0</v>
      </c>
      <c r="J253" s="417">
        <f t="shared" si="201"/>
        <v>0</v>
      </c>
      <c r="K253" s="417">
        <f t="shared" si="201"/>
        <v>0</v>
      </c>
      <c r="L253" s="417">
        <f t="shared" si="201"/>
        <v>0</v>
      </c>
      <c r="M253" s="417">
        <f t="shared" si="201"/>
        <v>0</v>
      </c>
      <c r="N253" s="417">
        <f t="shared" si="201"/>
        <v>0</v>
      </c>
      <c r="O253" s="417">
        <f t="shared" si="201"/>
        <v>0</v>
      </c>
      <c r="P253" s="417">
        <f t="shared" si="201"/>
        <v>0</v>
      </c>
      <c r="Q253" s="417">
        <f t="shared" si="201"/>
        <v>0</v>
      </c>
      <c r="R253" s="434">
        <f t="shared" si="201"/>
        <v>0</v>
      </c>
      <c r="S253" s="444"/>
      <c r="T253" s="315"/>
      <c r="U253" s="315"/>
      <c r="V253" s="315"/>
      <c r="W253" s="315"/>
      <c r="X253" s="315"/>
      <c r="Y253" s="315"/>
      <c r="Z253" s="315"/>
      <c r="AA253" s="315"/>
      <c r="AB253" s="315"/>
      <c r="AC253" s="315"/>
      <c r="AD253" s="315"/>
      <c r="AE253" s="315"/>
      <c r="AF253" s="315"/>
      <c r="AG253" s="315"/>
      <c r="AH253" s="456"/>
      <c r="AI253" s="444"/>
      <c r="AJ253" s="315"/>
      <c r="AK253" s="315"/>
      <c r="AL253" s="315"/>
      <c r="AM253" s="315"/>
      <c r="AN253" s="315"/>
      <c r="AO253" s="315"/>
      <c r="AP253" s="315"/>
      <c r="AQ253" s="315"/>
      <c r="AR253" s="315"/>
      <c r="AS253" s="315"/>
      <c r="AT253" s="315"/>
      <c r="AU253" s="315"/>
      <c r="AV253" s="315"/>
      <c r="AW253" s="315"/>
      <c r="AX253" s="456"/>
      <c r="AY253" s="444"/>
      <c r="AZ253" s="315"/>
      <c r="BA253" s="315"/>
      <c r="BB253" s="315"/>
      <c r="BC253" s="315"/>
      <c r="BD253" s="315"/>
      <c r="BE253" s="315"/>
      <c r="BF253" s="315"/>
      <c r="BG253" s="315"/>
      <c r="BH253" s="315"/>
      <c r="BI253" s="315"/>
      <c r="BJ253" s="315"/>
      <c r="BK253" s="315"/>
      <c r="BL253" s="315"/>
      <c r="BM253" s="315"/>
      <c r="BN253" s="456"/>
      <c r="BO253" s="418" t="s">
        <v>1412</v>
      </c>
    </row>
    <row r="254" spans="1:67" outlineLevel="1">
      <c r="B254" s="51" t="str">
        <f>$B$203&amp;""</f>
        <v>Early</v>
      </c>
      <c r="C254" s="419">
        <f t="shared" si="201"/>
        <v>0</v>
      </c>
      <c r="D254" s="419">
        <f t="shared" si="201"/>
        <v>0</v>
      </c>
      <c r="E254" s="419">
        <f t="shared" si="201"/>
        <v>0</v>
      </c>
      <c r="F254" s="419">
        <f t="shared" si="201"/>
        <v>0</v>
      </c>
      <c r="G254" s="419">
        <f t="shared" si="201"/>
        <v>0</v>
      </c>
      <c r="H254" s="419">
        <f t="shared" si="201"/>
        <v>0</v>
      </c>
      <c r="I254" s="419">
        <f t="shared" si="201"/>
        <v>0</v>
      </c>
      <c r="J254" s="419">
        <f t="shared" si="201"/>
        <v>0</v>
      </c>
      <c r="K254" s="419">
        <f t="shared" si="201"/>
        <v>0</v>
      </c>
      <c r="L254" s="419">
        <f t="shared" si="201"/>
        <v>0</v>
      </c>
      <c r="M254" s="419">
        <f t="shared" si="201"/>
        <v>0</v>
      </c>
      <c r="N254" s="419">
        <f t="shared" si="201"/>
        <v>0</v>
      </c>
      <c r="O254" s="419">
        <f t="shared" si="201"/>
        <v>0</v>
      </c>
      <c r="P254" s="419">
        <f t="shared" si="201"/>
        <v>0</v>
      </c>
      <c r="Q254" s="419">
        <f t="shared" si="201"/>
        <v>0</v>
      </c>
      <c r="R254" s="435">
        <f t="shared" si="201"/>
        <v>0</v>
      </c>
      <c r="S254" s="445"/>
      <c r="T254" s="446"/>
      <c r="U254" s="446"/>
      <c r="V254" s="446"/>
      <c r="W254" s="446"/>
      <c r="X254" s="446"/>
      <c r="Y254" s="446"/>
      <c r="Z254" s="446"/>
      <c r="AA254" s="446"/>
      <c r="AB254" s="446"/>
      <c r="AC254" s="446"/>
      <c r="AD254" s="446"/>
      <c r="AE254" s="446"/>
      <c r="AF254" s="446"/>
      <c r="AG254" s="446"/>
      <c r="AH254" s="457"/>
      <c r="AI254" s="445"/>
      <c r="AJ254" s="446"/>
      <c r="AK254" s="446"/>
      <c r="AL254" s="446"/>
      <c r="AM254" s="446"/>
      <c r="AN254" s="446"/>
      <c r="AO254" s="446"/>
      <c r="AP254" s="446"/>
      <c r="AQ254" s="446"/>
      <c r="AR254" s="446"/>
      <c r="AS254" s="446"/>
      <c r="AT254" s="446"/>
      <c r="AU254" s="446"/>
      <c r="AV254" s="446"/>
      <c r="AW254" s="446"/>
      <c r="AX254" s="457"/>
      <c r="AY254" s="445"/>
      <c r="AZ254" s="446"/>
      <c r="BA254" s="446"/>
      <c r="BB254" s="446"/>
      <c r="BC254" s="446"/>
      <c r="BD254" s="446"/>
      <c r="BE254" s="446"/>
      <c r="BF254" s="446"/>
      <c r="BG254" s="446"/>
      <c r="BH254" s="446"/>
      <c r="BI254" s="446"/>
      <c r="BJ254" s="446"/>
      <c r="BK254" s="446"/>
      <c r="BL254" s="446"/>
      <c r="BM254" s="446"/>
      <c r="BN254" s="457"/>
      <c r="BO254" s="62"/>
    </row>
    <row r="255" spans="1:67" outlineLevel="1">
      <c r="B255" s="51" t="str">
        <f>$B$204&amp;""</f>
        <v>Middle</v>
      </c>
      <c r="C255" s="419">
        <f t="shared" si="201"/>
        <v>0</v>
      </c>
      <c r="D255" s="419">
        <f t="shared" si="201"/>
        <v>0</v>
      </c>
      <c r="E255" s="419">
        <f t="shared" si="201"/>
        <v>0</v>
      </c>
      <c r="F255" s="419">
        <f t="shared" si="201"/>
        <v>0</v>
      </c>
      <c r="G255" s="419">
        <f t="shared" si="201"/>
        <v>0</v>
      </c>
      <c r="H255" s="419">
        <f t="shared" si="201"/>
        <v>0</v>
      </c>
      <c r="I255" s="419">
        <f t="shared" si="201"/>
        <v>0</v>
      </c>
      <c r="J255" s="419">
        <f t="shared" si="201"/>
        <v>0</v>
      </c>
      <c r="K255" s="419">
        <f t="shared" si="201"/>
        <v>0</v>
      </c>
      <c r="L255" s="419">
        <f t="shared" si="201"/>
        <v>0</v>
      </c>
      <c r="M255" s="419">
        <f t="shared" si="201"/>
        <v>0</v>
      </c>
      <c r="N255" s="419">
        <f t="shared" si="201"/>
        <v>0</v>
      </c>
      <c r="O255" s="419">
        <f t="shared" si="201"/>
        <v>0</v>
      </c>
      <c r="P255" s="419">
        <f t="shared" si="201"/>
        <v>0</v>
      </c>
      <c r="Q255" s="419">
        <f t="shared" si="201"/>
        <v>0</v>
      </c>
      <c r="R255" s="435">
        <f t="shared" si="201"/>
        <v>0</v>
      </c>
      <c r="S255" s="445"/>
      <c r="T255" s="446"/>
      <c r="U255" s="446"/>
      <c r="V255" s="446"/>
      <c r="W255" s="446"/>
      <c r="X255" s="446"/>
      <c r="Y255" s="446"/>
      <c r="Z255" s="446"/>
      <c r="AA255" s="446"/>
      <c r="AB255" s="446"/>
      <c r="AC255" s="446"/>
      <c r="AD255" s="446"/>
      <c r="AE255" s="446"/>
      <c r="AF255" s="446"/>
      <c r="AG255" s="446"/>
      <c r="AH255" s="457"/>
      <c r="AI255" s="445"/>
      <c r="AJ255" s="446"/>
      <c r="AK255" s="446"/>
      <c r="AL255" s="446"/>
      <c r="AM255" s="446"/>
      <c r="AN255" s="446"/>
      <c r="AO255" s="446"/>
      <c r="AP255" s="446"/>
      <c r="AQ255" s="446"/>
      <c r="AR255" s="446"/>
      <c r="AS255" s="446"/>
      <c r="AT255" s="446"/>
      <c r="AU255" s="446"/>
      <c r="AV255" s="446"/>
      <c r="AW255" s="446"/>
      <c r="AX255" s="457"/>
      <c r="AY255" s="445"/>
      <c r="AZ255" s="446"/>
      <c r="BA255" s="446"/>
      <c r="BB255" s="446"/>
      <c r="BC255" s="446"/>
      <c r="BD255" s="446"/>
      <c r="BE255" s="446"/>
      <c r="BF255" s="446"/>
      <c r="BG255" s="446"/>
      <c r="BH255" s="446"/>
      <c r="BI255" s="446"/>
      <c r="BJ255" s="446"/>
      <c r="BK255" s="446"/>
      <c r="BL255" s="446"/>
      <c r="BM255" s="446"/>
      <c r="BN255" s="457"/>
      <c r="BO255" s="62"/>
    </row>
    <row r="256" spans="1:67" outlineLevel="1">
      <c r="B256" s="51" t="str">
        <f>$B$205&amp;""</f>
        <v>Late</v>
      </c>
      <c r="C256" s="419">
        <f t="shared" si="201"/>
        <v>0</v>
      </c>
      <c r="D256" s="419">
        <f t="shared" si="201"/>
        <v>0</v>
      </c>
      <c r="E256" s="419">
        <f t="shared" si="201"/>
        <v>0</v>
      </c>
      <c r="F256" s="419">
        <f t="shared" si="201"/>
        <v>0</v>
      </c>
      <c r="G256" s="419">
        <f t="shared" si="201"/>
        <v>0</v>
      </c>
      <c r="H256" s="419">
        <f t="shared" si="201"/>
        <v>0</v>
      </c>
      <c r="I256" s="419">
        <f t="shared" si="201"/>
        <v>0</v>
      </c>
      <c r="J256" s="419">
        <f t="shared" si="201"/>
        <v>0</v>
      </c>
      <c r="K256" s="419">
        <f t="shared" si="201"/>
        <v>0</v>
      </c>
      <c r="L256" s="419">
        <f t="shared" si="201"/>
        <v>0</v>
      </c>
      <c r="M256" s="419">
        <f t="shared" si="201"/>
        <v>0</v>
      </c>
      <c r="N256" s="419">
        <f t="shared" si="201"/>
        <v>0</v>
      </c>
      <c r="O256" s="419">
        <f t="shared" si="201"/>
        <v>0</v>
      </c>
      <c r="P256" s="419">
        <f t="shared" si="201"/>
        <v>0</v>
      </c>
      <c r="Q256" s="419">
        <f t="shared" si="201"/>
        <v>0</v>
      </c>
      <c r="R256" s="435">
        <f t="shared" si="201"/>
        <v>0</v>
      </c>
      <c r="S256" s="445"/>
      <c r="T256" s="446"/>
      <c r="U256" s="446"/>
      <c r="V256" s="446"/>
      <c r="W256" s="446"/>
      <c r="X256" s="446"/>
      <c r="Y256" s="446"/>
      <c r="Z256" s="446"/>
      <c r="AA256" s="446"/>
      <c r="AB256" s="446"/>
      <c r="AC256" s="446"/>
      <c r="AD256" s="446"/>
      <c r="AE256" s="446"/>
      <c r="AF256" s="446"/>
      <c r="AG256" s="446"/>
      <c r="AH256" s="457"/>
      <c r="AI256" s="445"/>
      <c r="AJ256" s="446"/>
      <c r="AK256" s="446"/>
      <c r="AL256" s="446"/>
      <c r="AM256" s="446"/>
      <c r="AN256" s="446"/>
      <c r="AO256" s="446"/>
      <c r="AP256" s="446"/>
      <c r="AQ256" s="446"/>
      <c r="AR256" s="446"/>
      <c r="AS256" s="446"/>
      <c r="AT256" s="446"/>
      <c r="AU256" s="446"/>
      <c r="AV256" s="446"/>
      <c r="AW256" s="446"/>
      <c r="AX256" s="457"/>
      <c r="AY256" s="445"/>
      <c r="AZ256" s="446"/>
      <c r="BA256" s="446"/>
      <c r="BB256" s="446"/>
      <c r="BC256" s="446"/>
      <c r="BD256" s="446"/>
      <c r="BE256" s="446"/>
      <c r="BF256" s="446"/>
      <c r="BG256" s="446"/>
      <c r="BH256" s="446"/>
      <c r="BI256" s="446"/>
      <c r="BJ256" s="446"/>
      <c r="BK256" s="446"/>
      <c r="BL256" s="446"/>
      <c r="BM256" s="446"/>
      <c r="BN256" s="457"/>
      <c r="BO256" s="62"/>
    </row>
    <row r="257" spans="2:67" outlineLevel="1">
      <c r="B257" s="51" t="s">
        <v>1552</v>
      </c>
      <c r="C257" s="419">
        <f t="shared" ref="C257:C259" si="202">CHOOSE(d.Region,S257,AI257,AY257)</f>
        <v>0</v>
      </c>
      <c r="D257" s="419">
        <f t="shared" ref="D257:D259" si="203">CHOOSE(d.Region,T257,AJ257,AZ257)</f>
        <v>0</v>
      </c>
      <c r="E257" s="419">
        <f t="shared" ref="E257:E259" si="204">CHOOSE(d.Region,U257,AK257,BA257)</f>
        <v>0</v>
      </c>
      <c r="F257" s="419">
        <f t="shared" ref="F257:F259" si="205">CHOOSE(d.Region,V257,AL257,BB257)</f>
        <v>0</v>
      </c>
      <c r="G257" s="419">
        <f t="shared" ref="G257:G259" si="206">CHOOSE(d.Region,W257,AM257,BC257)</f>
        <v>0</v>
      </c>
      <c r="H257" s="419">
        <f t="shared" ref="H257:H259" si="207">CHOOSE(d.Region,X257,AN257,BD257)</f>
        <v>0</v>
      </c>
      <c r="I257" s="419">
        <f t="shared" ref="I257:I259" si="208">CHOOSE(d.Region,Y257,AO257,BE257)</f>
        <v>0</v>
      </c>
      <c r="J257" s="419">
        <f t="shared" ref="J257:J259" si="209">CHOOSE(d.Region,Z257,AP257,BF257)</f>
        <v>0</v>
      </c>
      <c r="K257" s="419">
        <f t="shared" ref="K257:K259" si="210">CHOOSE(d.Region,AA257,AQ257,BG257)</f>
        <v>0</v>
      </c>
      <c r="L257" s="419">
        <f t="shared" ref="L257:L259" si="211">CHOOSE(d.Region,AB257,AR257,BH257)</f>
        <v>0</v>
      </c>
      <c r="M257" s="419">
        <f t="shared" ref="M257:M259" si="212">CHOOSE(d.Region,AC257,AS257,BI257)</f>
        <v>0</v>
      </c>
      <c r="N257" s="419">
        <f t="shared" ref="N257:N259" si="213">CHOOSE(d.Region,AD257,AT257,BJ257)</f>
        <v>0</v>
      </c>
      <c r="O257" s="419">
        <f t="shared" ref="O257:O259" si="214">CHOOSE(d.Region,AE257,AU257,BK257)</f>
        <v>0</v>
      </c>
      <c r="P257" s="419">
        <f t="shared" ref="P257:P259" si="215">CHOOSE(d.Region,AF257,AV257,BL257)</f>
        <v>0</v>
      </c>
      <c r="Q257" s="419">
        <f t="shared" ref="Q257:Q259" si="216">CHOOSE(d.Region,AG257,AW257,BM257)</f>
        <v>0</v>
      </c>
      <c r="R257" s="435">
        <f t="shared" ref="R257:R259" si="217">CHOOSE(d.Region,AH257,AX257,BN257)</f>
        <v>0</v>
      </c>
      <c r="S257" s="476"/>
      <c r="T257" s="477"/>
      <c r="U257" s="477"/>
      <c r="V257" s="477"/>
      <c r="W257" s="477"/>
      <c r="X257" s="477"/>
      <c r="Y257" s="477"/>
      <c r="Z257" s="477"/>
      <c r="AA257" s="477"/>
      <c r="AB257" s="477"/>
      <c r="AC257" s="477"/>
      <c r="AD257" s="477"/>
      <c r="AE257" s="477"/>
      <c r="AF257" s="477"/>
      <c r="AG257" s="477"/>
      <c r="AH257" s="478"/>
      <c r="AI257" s="476"/>
      <c r="AJ257" s="477"/>
      <c r="AK257" s="477"/>
      <c r="AL257" s="477"/>
      <c r="AM257" s="477"/>
      <c r="AN257" s="477"/>
      <c r="AO257" s="477"/>
      <c r="AP257" s="477"/>
      <c r="AQ257" s="477"/>
      <c r="AR257" s="477"/>
      <c r="AS257" s="477"/>
      <c r="AT257" s="477"/>
      <c r="AU257" s="477"/>
      <c r="AV257" s="477"/>
      <c r="AW257" s="477"/>
      <c r="AX257" s="478"/>
      <c r="AY257" s="476"/>
      <c r="AZ257" s="477"/>
      <c r="BA257" s="477"/>
      <c r="BB257" s="477"/>
      <c r="BC257" s="477"/>
      <c r="BD257" s="477"/>
      <c r="BE257" s="477"/>
      <c r="BF257" s="477"/>
      <c r="BG257" s="477"/>
      <c r="BH257" s="477"/>
      <c r="BI257" s="477"/>
      <c r="BJ257" s="477"/>
      <c r="BK257" s="477"/>
      <c r="BL257" s="477"/>
      <c r="BM257" s="477"/>
      <c r="BN257" s="478"/>
      <c r="BO257" s="62"/>
    </row>
    <row r="258" spans="2:67" outlineLevel="1">
      <c r="B258" s="51" t="str">
        <f t="shared" ref="B258" si="218">$B$207&amp;""</f>
        <v>7mo with 0% mated</v>
      </c>
      <c r="C258" s="419">
        <f t="shared" si="202"/>
        <v>0</v>
      </c>
      <c r="D258" s="419">
        <f t="shared" si="203"/>
        <v>0</v>
      </c>
      <c r="E258" s="419">
        <f t="shared" si="204"/>
        <v>0</v>
      </c>
      <c r="F258" s="419">
        <f t="shared" si="205"/>
        <v>0</v>
      </c>
      <c r="G258" s="419">
        <f t="shared" si="206"/>
        <v>0</v>
      </c>
      <c r="H258" s="419">
        <f t="shared" si="207"/>
        <v>0</v>
      </c>
      <c r="I258" s="419">
        <f t="shared" si="208"/>
        <v>0</v>
      </c>
      <c r="J258" s="419">
        <f t="shared" si="209"/>
        <v>0</v>
      </c>
      <c r="K258" s="419">
        <f t="shared" si="210"/>
        <v>0</v>
      </c>
      <c r="L258" s="419">
        <f t="shared" si="211"/>
        <v>0</v>
      </c>
      <c r="M258" s="419">
        <f t="shared" si="212"/>
        <v>0</v>
      </c>
      <c r="N258" s="419">
        <f t="shared" si="213"/>
        <v>0</v>
      </c>
      <c r="O258" s="419">
        <f t="shared" si="214"/>
        <v>0</v>
      </c>
      <c r="P258" s="419">
        <f t="shared" si="215"/>
        <v>0</v>
      </c>
      <c r="Q258" s="419">
        <f t="shared" si="216"/>
        <v>0</v>
      </c>
      <c r="R258" s="435">
        <f t="shared" si="217"/>
        <v>0</v>
      </c>
      <c r="S258" s="476"/>
      <c r="T258" s="477"/>
      <c r="U258" s="477"/>
      <c r="V258" s="477"/>
      <c r="W258" s="477"/>
      <c r="X258" s="477"/>
      <c r="Y258" s="477"/>
      <c r="Z258" s="477"/>
      <c r="AA258" s="477"/>
      <c r="AB258" s="477"/>
      <c r="AC258" s="477"/>
      <c r="AD258" s="477"/>
      <c r="AE258" s="477"/>
      <c r="AF258" s="477"/>
      <c r="AG258" s="477"/>
      <c r="AH258" s="478"/>
      <c r="AI258" s="476"/>
      <c r="AJ258" s="477"/>
      <c r="AK258" s="477"/>
      <c r="AL258" s="477"/>
      <c r="AM258" s="477"/>
      <c r="AN258" s="477"/>
      <c r="AO258" s="477"/>
      <c r="AP258" s="477"/>
      <c r="AQ258" s="477"/>
      <c r="AR258" s="477"/>
      <c r="AS258" s="477"/>
      <c r="AT258" s="477"/>
      <c r="AU258" s="477"/>
      <c r="AV258" s="477"/>
      <c r="AW258" s="477"/>
      <c r="AX258" s="478"/>
      <c r="AY258" s="476"/>
      <c r="AZ258" s="477"/>
      <c r="BA258" s="477"/>
      <c r="BB258" s="477"/>
      <c r="BC258" s="477"/>
      <c r="BD258" s="477"/>
      <c r="BE258" s="477"/>
      <c r="BF258" s="477"/>
      <c r="BG258" s="477"/>
      <c r="BH258" s="477"/>
      <c r="BI258" s="477"/>
      <c r="BJ258" s="477"/>
      <c r="BK258" s="477"/>
      <c r="BL258" s="477"/>
      <c r="BM258" s="477"/>
      <c r="BN258" s="478"/>
      <c r="BO258" s="62"/>
    </row>
    <row r="259" spans="2:67" outlineLevel="1">
      <c r="B259" s="51" t="s">
        <v>1698</v>
      </c>
      <c r="C259" s="419">
        <f t="shared" si="202"/>
        <v>0</v>
      </c>
      <c r="D259" s="419">
        <f t="shared" si="203"/>
        <v>0</v>
      </c>
      <c r="E259" s="419">
        <f t="shared" si="204"/>
        <v>0</v>
      </c>
      <c r="F259" s="419">
        <f t="shared" si="205"/>
        <v>0</v>
      </c>
      <c r="G259" s="419">
        <f t="shared" si="206"/>
        <v>0</v>
      </c>
      <c r="H259" s="419">
        <f t="shared" si="207"/>
        <v>0</v>
      </c>
      <c r="I259" s="419">
        <f t="shared" si="208"/>
        <v>0</v>
      </c>
      <c r="J259" s="419">
        <f t="shared" si="209"/>
        <v>0</v>
      </c>
      <c r="K259" s="419">
        <f t="shared" si="210"/>
        <v>0</v>
      </c>
      <c r="L259" s="419">
        <f t="shared" si="211"/>
        <v>0</v>
      </c>
      <c r="M259" s="419">
        <f t="shared" si="212"/>
        <v>0</v>
      </c>
      <c r="N259" s="419">
        <f t="shared" si="213"/>
        <v>0</v>
      </c>
      <c r="O259" s="419">
        <f t="shared" si="214"/>
        <v>0</v>
      </c>
      <c r="P259" s="419">
        <f t="shared" si="215"/>
        <v>0</v>
      </c>
      <c r="Q259" s="419">
        <f t="shared" si="216"/>
        <v>0</v>
      </c>
      <c r="R259" s="435">
        <f t="shared" si="217"/>
        <v>0</v>
      </c>
      <c r="S259" s="476"/>
      <c r="T259" s="477"/>
      <c r="U259" s="477"/>
      <c r="V259" s="477"/>
      <c r="W259" s="477"/>
      <c r="X259" s="477"/>
      <c r="Y259" s="477"/>
      <c r="Z259" s="477"/>
      <c r="AA259" s="477"/>
      <c r="AB259" s="477"/>
      <c r="AC259" s="477"/>
      <c r="AD259" s="477"/>
      <c r="AE259" s="477"/>
      <c r="AF259" s="477"/>
      <c r="AG259" s="477"/>
      <c r="AH259" s="478"/>
      <c r="AI259" s="476"/>
      <c r="AJ259" s="477"/>
      <c r="AK259" s="477"/>
      <c r="AL259" s="477"/>
      <c r="AM259" s="477"/>
      <c r="AN259" s="477"/>
      <c r="AO259" s="477"/>
      <c r="AP259" s="477"/>
      <c r="AQ259" s="477"/>
      <c r="AR259" s="477"/>
      <c r="AS259" s="477"/>
      <c r="AT259" s="477"/>
      <c r="AU259" s="477"/>
      <c r="AV259" s="477"/>
      <c r="AW259" s="477"/>
      <c r="AX259" s="478"/>
      <c r="AY259" s="476"/>
      <c r="AZ259" s="477"/>
      <c r="BA259" s="477"/>
      <c r="BB259" s="477"/>
      <c r="BC259" s="477"/>
      <c r="BD259" s="477"/>
      <c r="BE259" s="477"/>
      <c r="BF259" s="477"/>
      <c r="BG259" s="477"/>
      <c r="BH259" s="477"/>
      <c r="BI259" s="477"/>
      <c r="BJ259" s="477"/>
      <c r="BK259" s="477"/>
      <c r="BL259" s="477"/>
      <c r="BM259" s="477"/>
      <c r="BN259" s="478"/>
      <c r="BO259" s="62"/>
    </row>
    <row r="260" spans="2:67" outlineLevel="1">
      <c r="B260" s="51" t="s">
        <v>1094</v>
      </c>
      <c r="C260" s="420">
        <f t="shared" si="201"/>
        <v>0</v>
      </c>
      <c r="D260" s="420">
        <f t="shared" si="201"/>
        <v>0</v>
      </c>
      <c r="E260" s="420">
        <f t="shared" si="201"/>
        <v>0</v>
      </c>
      <c r="F260" s="420">
        <f t="shared" si="201"/>
        <v>0</v>
      </c>
      <c r="G260" s="420">
        <f t="shared" si="201"/>
        <v>0</v>
      </c>
      <c r="H260" s="420">
        <f t="shared" si="201"/>
        <v>0</v>
      </c>
      <c r="I260" s="420">
        <f t="shared" si="201"/>
        <v>0</v>
      </c>
      <c r="J260" s="420">
        <f t="shared" si="201"/>
        <v>0</v>
      </c>
      <c r="K260" s="420">
        <f t="shared" si="201"/>
        <v>0</v>
      </c>
      <c r="L260" s="420">
        <f t="shared" si="201"/>
        <v>0</v>
      </c>
      <c r="M260" s="420">
        <f t="shared" si="201"/>
        <v>0</v>
      </c>
      <c r="N260" s="420">
        <f t="shared" si="201"/>
        <v>0</v>
      </c>
      <c r="O260" s="420">
        <f t="shared" si="201"/>
        <v>0</v>
      </c>
      <c r="P260" s="420">
        <f t="shared" si="201"/>
        <v>0</v>
      </c>
      <c r="Q260" s="420">
        <f t="shared" si="201"/>
        <v>0</v>
      </c>
      <c r="R260" s="436">
        <f t="shared" si="201"/>
        <v>0</v>
      </c>
      <c r="S260" s="497"/>
      <c r="T260" s="498"/>
      <c r="U260" s="498"/>
      <c r="V260" s="498"/>
      <c r="W260" s="498"/>
      <c r="X260" s="498"/>
      <c r="Y260" s="498"/>
      <c r="Z260" s="498"/>
      <c r="AA260" s="498"/>
      <c r="AB260" s="498"/>
      <c r="AC260" s="498"/>
      <c r="AD260" s="498"/>
      <c r="AE260" s="498"/>
      <c r="AF260" s="498"/>
      <c r="AG260" s="498"/>
      <c r="AH260" s="499"/>
      <c r="AI260" s="497"/>
      <c r="AJ260" s="498"/>
      <c r="AK260" s="498"/>
      <c r="AL260" s="498"/>
      <c r="AM260" s="498"/>
      <c r="AN260" s="498"/>
      <c r="AO260" s="498"/>
      <c r="AP260" s="498"/>
      <c r="AQ260" s="498"/>
      <c r="AR260" s="498"/>
      <c r="AS260" s="498"/>
      <c r="AT260" s="498"/>
      <c r="AU260" s="498"/>
      <c r="AV260" s="498"/>
      <c r="AW260" s="498"/>
      <c r="AX260" s="499"/>
      <c r="AY260" s="497"/>
      <c r="AZ260" s="498"/>
      <c r="BA260" s="498"/>
      <c r="BB260" s="498"/>
      <c r="BC260" s="498"/>
      <c r="BD260" s="498"/>
      <c r="BE260" s="498"/>
      <c r="BF260" s="498"/>
      <c r="BG260" s="498"/>
      <c r="BH260" s="498"/>
      <c r="BI260" s="498"/>
      <c r="BJ260" s="498"/>
      <c r="BK260" s="498"/>
      <c r="BL260" s="498"/>
      <c r="BM260" s="498"/>
      <c r="BN260" s="499"/>
      <c r="BO260" s="62"/>
    </row>
    <row r="261" spans="2:67" ht="24.75">
      <c r="B261" s="50" t="str">
        <f>"Timing 2 - Join to mid preg
"&amp;$B$202&amp;""</f>
        <v>Timing 2 - Join to mid preg
Standard (7mo)</v>
      </c>
      <c r="C261" s="417">
        <f t="shared" si="201"/>
        <v>0</v>
      </c>
      <c r="D261" s="417">
        <f t="shared" si="201"/>
        <v>0</v>
      </c>
      <c r="E261" s="417">
        <f t="shared" si="201"/>
        <v>0</v>
      </c>
      <c r="F261" s="417">
        <f t="shared" si="201"/>
        <v>0</v>
      </c>
      <c r="G261" s="417">
        <f t="shared" si="201"/>
        <v>0</v>
      </c>
      <c r="H261" s="417">
        <f t="shared" si="201"/>
        <v>0</v>
      </c>
      <c r="I261" s="417">
        <f t="shared" si="201"/>
        <v>0</v>
      </c>
      <c r="J261" s="417">
        <f t="shared" si="201"/>
        <v>0</v>
      </c>
      <c r="K261" s="417">
        <f t="shared" si="201"/>
        <v>0</v>
      </c>
      <c r="L261" s="417">
        <f t="shared" si="201"/>
        <v>0</v>
      </c>
      <c r="M261" s="417">
        <f t="shared" si="201"/>
        <v>0</v>
      </c>
      <c r="N261" s="417">
        <f t="shared" si="201"/>
        <v>0</v>
      </c>
      <c r="O261" s="417">
        <f t="shared" si="201"/>
        <v>0</v>
      </c>
      <c r="P261" s="417">
        <f t="shared" si="201"/>
        <v>0</v>
      </c>
      <c r="Q261" s="417">
        <f t="shared" si="201"/>
        <v>0</v>
      </c>
      <c r="R261" s="434">
        <f t="shared" si="201"/>
        <v>0</v>
      </c>
      <c r="S261" s="444"/>
      <c r="T261" s="315"/>
      <c r="U261" s="315"/>
      <c r="V261" s="315"/>
      <c r="W261" s="315"/>
      <c r="X261" s="315"/>
      <c r="Y261" s="315"/>
      <c r="Z261" s="315"/>
      <c r="AA261" s="315"/>
      <c r="AB261" s="315"/>
      <c r="AC261" s="315"/>
      <c r="AD261" s="315"/>
      <c r="AE261" s="315"/>
      <c r="AF261" s="315"/>
      <c r="AG261" s="315"/>
      <c r="AH261" s="456"/>
      <c r="AI261" s="444"/>
      <c r="AJ261" s="315"/>
      <c r="AK261" s="315"/>
      <c r="AL261" s="315"/>
      <c r="AM261" s="315"/>
      <c r="AN261" s="315"/>
      <c r="AO261" s="315"/>
      <c r="AP261" s="315"/>
      <c r="AQ261" s="315"/>
      <c r="AR261" s="315"/>
      <c r="AS261" s="315"/>
      <c r="AT261" s="315"/>
      <c r="AU261" s="315"/>
      <c r="AV261" s="315"/>
      <c r="AW261" s="315"/>
      <c r="AX261" s="456"/>
      <c r="AY261" s="444"/>
      <c r="AZ261" s="315"/>
      <c r="BA261" s="315"/>
      <c r="BB261" s="315"/>
      <c r="BC261" s="315"/>
      <c r="BD261" s="315"/>
      <c r="BE261" s="315"/>
      <c r="BF261" s="315"/>
      <c r="BG261" s="315"/>
      <c r="BH261" s="315"/>
      <c r="BI261" s="315"/>
      <c r="BJ261" s="315"/>
      <c r="BK261" s="315"/>
      <c r="BL261" s="315"/>
      <c r="BM261" s="315"/>
      <c r="BN261" s="456"/>
      <c r="BO261" s="418" t="s">
        <v>1412</v>
      </c>
    </row>
    <row r="262" spans="2:67">
      <c r="B262" s="51" t="str">
        <f t="shared" ref="B262" si="219">$B$203&amp;""</f>
        <v>Early</v>
      </c>
      <c r="C262" s="419">
        <f t="shared" si="201"/>
        <v>0</v>
      </c>
      <c r="D262" s="419">
        <f t="shared" si="201"/>
        <v>0</v>
      </c>
      <c r="E262" s="419">
        <f t="shared" si="201"/>
        <v>0</v>
      </c>
      <c r="F262" s="419">
        <f t="shared" si="201"/>
        <v>0</v>
      </c>
      <c r="G262" s="419">
        <f t="shared" si="201"/>
        <v>0</v>
      </c>
      <c r="H262" s="419">
        <f t="shared" si="201"/>
        <v>0</v>
      </c>
      <c r="I262" s="419">
        <f t="shared" si="201"/>
        <v>0</v>
      </c>
      <c r="J262" s="419">
        <f t="shared" si="201"/>
        <v>0</v>
      </c>
      <c r="K262" s="419">
        <f t="shared" si="201"/>
        <v>0</v>
      </c>
      <c r="L262" s="419">
        <f t="shared" si="201"/>
        <v>0</v>
      </c>
      <c r="M262" s="419">
        <f t="shared" si="201"/>
        <v>0</v>
      </c>
      <c r="N262" s="419">
        <f t="shared" si="201"/>
        <v>0</v>
      </c>
      <c r="O262" s="419">
        <f t="shared" si="201"/>
        <v>0</v>
      </c>
      <c r="P262" s="419">
        <f t="shared" si="201"/>
        <v>0</v>
      </c>
      <c r="Q262" s="419">
        <f t="shared" si="201"/>
        <v>0</v>
      </c>
      <c r="R262" s="435">
        <f t="shared" si="201"/>
        <v>0</v>
      </c>
      <c r="S262" s="445"/>
      <c r="T262" s="446"/>
      <c r="U262" s="446"/>
      <c r="V262" s="446"/>
      <c r="W262" s="446"/>
      <c r="X262" s="446"/>
      <c r="Y262" s="446"/>
      <c r="Z262" s="446"/>
      <c r="AA262" s="446"/>
      <c r="AB262" s="446"/>
      <c r="AC262" s="446"/>
      <c r="AD262" s="446"/>
      <c r="AE262" s="446"/>
      <c r="AF262" s="446"/>
      <c r="AG262" s="446"/>
      <c r="AH262" s="457"/>
      <c r="AI262" s="445"/>
      <c r="AJ262" s="446"/>
      <c r="AK262" s="446"/>
      <c r="AL262" s="446"/>
      <c r="AM262" s="446"/>
      <c r="AN262" s="446"/>
      <c r="AO262" s="446"/>
      <c r="AP262" s="446"/>
      <c r="AQ262" s="446"/>
      <c r="AR262" s="446"/>
      <c r="AS262" s="446"/>
      <c r="AT262" s="446"/>
      <c r="AU262" s="446"/>
      <c r="AV262" s="446"/>
      <c r="AW262" s="446"/>
      <c r="AX262" s="457"/>
      <c r="AY262" s="445"/>
      <c r="AZ262" s="446"/>
      <c r="BA262" s="446"/>
      <c r="BB262" s="446"/>
      <c r="BC262" s="446"/>
      <c r="BD262" s="446"/>
      <c r="BE262" s="446"/>
      <c r="BF262" s="446"/>
      <c r="BG262" s="446"/>
      <c r="BH262" s="446"/>
      <c r="BI262" s="446"/>
      <c r="BJ262" s="446"/>
      <c r="BK262" s="446"/>
      <c r="BL262" s="446"/>
      <c r="BM262" s="446"/>
      <c r="BN262" s="457"/>
      <c r="BO262" s="62"/>
    </row>
    <row r="263" spans="2:67">
      <c r="B263" s="51" t="str">
        <f t="shared" ref="B263" si="220">$B$204&amp;""</f>
        <v>Middle</v>
      </c>
      <c r="C263" s="419">
        <f t="shared" si="201"/>
        <v>0</v>
      </c>
      <c r="D263" s="419">
        <f t="shared" si="201"/>
        <v>0</v>
      </c>
      <c r="E263" s="419">
        <f t="shared" si="201"/>
        <v>0</v>
      </c>
      <c r="F263" s="419">
        <f t="shared" si="201"/>
        <v>0</v>
      </c>
      <c r="G263" s="419">
        <f t="shared" si="201"/>
        <v>0</v>
      </c>
      <c r="H263" s="419">
        <f t="shared" si="201"/>
        <v>0</v>
      </c>
      <c r="I263" s="419">
        <f t="shared" si="201"/>
        <v>0</v>
      </c>
      <c r="J263" s="419">
        <f t="shared" si="201"/>
        <v>0</v>
      </c>
      <c r="K263" s="419">
        <f t="shared" si="201"/>
        <v>0</v>
      </c>
      <c r="L263" s="419">
        <f t="shared" si="201"/>
        <v>0</v>
      </c>
      <c r="M263" s="419">
        <f t="shared" si="201"/>
        <v>0</v>
      </c>
      <c r="N263" s="419">
        <f t="shared" si="201"/>
        <v>0</v>
      </c>
      <c r="O263" s="419">
        <f t="shared" si="201"/>
        <v>0</v>
      </c>
      <c r="P263" s="419">
        <f t="shared" si="201"/>
        <v>0</v>
      </c>
      <c r="Q263" s="419">
        <f t="shared" si="201"/>
        <v>0</v>
      </c>
      <c r="R263" s="435">
        <f t="shared" si="201"/>
        <v>0</v>
      </c>
      <c r="S263" s="445"/>
      <c r="T263" s="446"/>
      <c r="U263" s="446"/>
      <c r="V263" s="446"/>
      <c r="W263" s="446"/>
      <c r="X263" s="446"/>
      <c r="Y263" s="446"/>
      <c r="Z263" s="446"/>
      <c r="AA263" s="446"/>
      <c r="AB263" s="446"/>
      <c r="AC263" s="446"/>
      <c r="AD263" s="446"/>
      <c r="AE263" s="446"/>
      <c r="AF263" s="446"/>
      <c r="AG263" s="446"/>
      <c r="AH263" s="457"/>
      <c r="AI263" s="445"/>
      <c r="AJ263" s="446"/>
      <c r="AK263" s="446"/>
      <c r="AL263" s="446"/>
      <c r="AM263" s="446"/>
      <c r="AN263" s="446"/>
      <c r="AO263" s="446"/>
      <c r="AP263" s="446"/>
      <c r="AQ263" s="446"/>
      <c r="AR263" s="446"/>
      <c r="AS263" s="446"/>
      <c r="AT263" s="446"/>
      <c r="AU263" s="446"/>
      <c r="AV263" s="446"/>
      <c r="AW263" s="446"/>
      <c r="AX263" s="457"/>
      <c r="AY263" s="445"/>
      <c r="AZ263" s="446"/>
      <c r="BA263" s="446"/>
      <c r="BB263" s="446"/>
      <c r="BC263" s="446"/>
      <c r="BD263" s="446"/>
      <c r="BE263" s="446"/>
      <c r="BF263" s="446"/>
      <c r="BG263" s="446"/>
      <c r="BH263" s="446"/>
      <c r="BI263" s="446"/>
      <c r="BJ263" s="446"/>
      <c r="BK263" s="446"/>
      <c r="BL263" s="446"/>
      <c r="BM263" s="446"/>
      <c r="BN263" s="457"/>
      <c r="BO263" s="62"/>
    </row>
    <row r="264" spans="2:67">
      <c r="B264" s="51" t="str">
        <f t="shared" ref="B264" si="221">$B$205&amp;""</f>
        <v>Late</v>
      </c>
      <c r="C264" s="419">
        <f t="shared" si="201"/>
        <v>0</v>
      </c>
      <c r="D264" s="419">
        <f t="shared" si="201"/>
        <v>0</v>
      </c>
      <c r="E264" s="419">
        <f t="shared" si="201"/>
        <v>0</v>
      </c>
      <c r="F264" s="419">
        <f t="shared" si="201"/>
        <v>0</v>
      </c>
      <c r="G264" s="419">
        <f t="shared" si="201"/>
        <v>0</v>
      </c>
      <c r="H264" s="419">
        <f t="shared" si="201"/>
        <v>0</v>
      </c>
      <c r="I264" s="419">
        <f t="shared" si="201"/>
        <v>0</v>
      </c>
      <c r="J264" s="419">
        <f t="shared" si="201"/>
        <v>0</v>
      </c>
      <c r="K264" s="419">
        <f t="shared" si="201"/>
        <v>0</v>
      </c>
      <c r="L264" s="419">
        <f t="shared" si="201"/>
        <v>0</v>
      </c>
      <c r="M264" s="419">
        <f t="shared" si="201"/>
        <v>0</v>
      </c>
      <c r="N264" s="419">
        <f t="shared" si="201"/>
        <v>0</v>
      </c>
      <c r="O264" s="419">
        <f t="shared" si="201"/>
        <v>0</v>
      </c>
      <c r="P264" s="419">
        <f t="shared" si="201"/>
        <v>0</v>
      </c>
      <c r="Q264" s="419">
        <f t="shared" si="201"/>
        <v>0</v>
      </c>
      <c r="R264" s="435">
        <f t="shared" si="201"/>
        <v>0</v>
      </c>
      <c r="S264" s="445"/>
      <c r="T264" s="446"/>
      <c r="U264" s="446"/>
      <c r="V264" s="446"/>
      <c r="W264" s="446"/>
      <c r="X264" s="446"/>
      <c r="Y264" s="446"/>
      <c r="Z264" s="446"/>
      <c r="AA264" s="446"/>
      <c r="AB264" s="446"/>
      <c r="AC264" s="446"/>
      <c r="AD264" s="446"/>
      <c r="AE264" s="446"/>
      <c r="AF264" s="446"/>
      <c r="AG264" s="446"/>
      <c r="AH264" s="457"/>
      <c r="AI264" s="445"/>
      <c r="AJ264" s="446"/>
      <c r="AK264" s="446"/>
      <c r="AL264" s="446"/>
      <c r="AM264" s="446"/>
      <c r="AN264" s="446"/>
      <c r="AO264" s="446"/>
      <c r="AP264" s="446"/>
      <c r="AQ264" s="446"/>
      <c r="AR264" s="446"/>
      <c r="AS264" s="446"/>
      <c r="AT264" s="446"/>
      <c r="AU264" s="446"/>
      <c r="AV264" s="446"/>
      <c r="AW264" s="446"/>
      <c r="AX264" s="457"/>
      <c r="AY264" s="445"/>
      <c r="AZ264" s="446"/>
      <c r="BA264" s="446"/>
      <c r="BB264" s="446"/>
      <c r="BC264" s="446"/>
      <c r="BD264" s="446"/>
      <c r="BE264" s="446"/>
      <c r="BF264" s="446"/>
      <c r="BG264" s="446"/>
      <c r="BH264" s="446"/>
      <c r="BI264" s="446"/>
      <c r="BJ264" s="446"/>
      <c r="BK264" s="446"/>
      <c r="BL264" s="446"/>
      <c r="BM264" s="446"/>
      <c r="BN264" s="457"/>
      <c r="BO264" s="62"/>
    </row>
    <row r="265" spans="2:67">
      <c r="B265" s="51" t="s">
        <v>960</v>
      </c>
      <c r="C265" s="419">
        <f t="shared" ref="C265:C267" si="222">CHOOSE(d.Region,S265,AI265,AY265)</f>
        <v>0</v>
      </c>
      <c r="D265" s="419">
        <f t="shared" ref="D265:D267" si="223">CHOOSE(d.Region,T265,AJ265,AZ265)</f>
        <v>0</v>
      </c>
      <c r="E265" s="419">
        <f t="shared" ref="E265:E267" si="224">CHOOSE(d.Region,U265,AK265,BA265)</f>
        <v>0</v>
      </c>
      <c r="F265" s="419">
        <f t="shared" ref="F265:F267" si="225">CHOOSE(d.Region,V265,AL265,BB265)</f>
        <v>0</v>
      </c>
      <c r="G265" s="419">
        <f t="shared" ref="G265:G267" si="226">CHOOSE(d.Region,W265,AM265,BC265)</f>
        <v>0</v>
      </c>
      <c r="H265" s="419">
        <f t="shared" ref="H265:H267" si="227">CHOOSE(d.Region,X265,AN265,BD265)</f>
        <v>0</v>
      </c>
      <c r="I265" s="419">
        <f t="shared" ref="I265:I267" si="228">CHOOSE(d.Region,Y265,AO265,BE265)</f>
        <v>0</v>
      </c>
      <c r="J265" s="419">
        <f t="shared" ref="J265:J267" si="229">CHOOSE(d.Region,Z265,AP265,BF265)</f>
        <v>0</v>
      </c>
      <c r="K265" s="419">
        <f t="shared" ref="K265:K267" si="230">CHOOSE(d.Region,AA265,AQ265,BG265)</f>
        <v>0</v>
      </c>
      <c r="L265" s="419">
        <f t="shared" ref="L265:L267" si="231">CHOOSE(d.Region,AB265,AR265,BH265)</f>
        <v>0</v>
      </c>
      <c r="M265" s="419">
        <f t="shared" ref="M265:M267" si="232">CHOOSE(d.Region,AC265,AS265,BI265)</f>
        <v>0</v>
      </c>
      <c r="N265" s="419">
        <f t="shared" ref="N265:N267" si="233">CHOOSE(d.Region,AD265,AT265,BJ265)</f>
        <v>0</v>
      </c>
      <c r="O265" s="419">
        <f t="shared" ref="O265:O267" si="234">CHOOSE(d.Region,AE265,AU265,BK265)</f>
        <v>0</v>
      </c>
      <c r="P265" s="419">
        <f t="shared" ref="P265:P267" si="235">CHOOSE(d.Region,AF265,AV265,BL265)</f>
        <v>0</v>
      </c>
      <c r="Q265" s="419">
        <f t="shared" ref="Q265:Q267" si="236">CHOOSE(d.Region,AG265,AW265,BM265)</f>
        <v>0</v>
      </c>
      <c r="R265" s="435">
        <f t="shared" ref="R265:R267" si="237">CHOOSE(d.Region,AH265,AX265,BN265)</f>
        <v>0</v>
      </c>
      <c r="S265" s="476"/>
      <c r="T265" s="477"/>
      <c r="U265" s="477"/>
      <c r="V265" s="477"/>
      <c r="W265" s="477"/>
      <c r="X265" s="477"/>
      <c r="Y265" s="477"/>
      <c r="Z265" s="477"/>
      <c r="AA265" s="477"/>
      <c r="AB265" s="477"/>
      <c r="AC265" s="477"/>
      <c r="AD265" s="477"/>
      <c r="AE265" s="477"/>
      <c r="AF265" s="477"/>
      <c r="AG265" s="477"/>
      <c r="AH265" s="478"/>
      <c r="AI265" s="476"/>
      <c r="AJ265" s="477"/>
      <c r="AK265" s="477"/>
      <c r="AL265" s="477"/>
      <c r="AM265" s="477"/>
      <c r="AN265" s="477"/>
      <c r="AO265" s="477"/>
      <c r="AP265" s="477"/>
      <c r="AQ265" s="477"/>
      <c r="AR265" s="477"/>
      <c r="AS265" s="477"/>
      <c r="AT265" s="477"/>
      <c r="AU265" s="477"/>
      <c r="AV265" s="477"/>
      <c r="AW265" s="477"/>
      <c r="AX265" s="478"/>
      <c r="AY265" s="476"/>
      <c r="AZ265" s="477"/>
      <c r="BA265" s="477"/>
      <c r="BB265" s="477"/>
      <c r="BC265" s="477"/>
      <c r="BD265" s="477"/>
      <c r="BE265" s="477"/>
      <c r="BF265" s="477"/>
      <c r="BG265" s="477"/>
      <c r="BH265" s="477"/>
      <c r="BI265" s="477"/>
      <c r="BJ265" s="477"/>
      <c r="BK265" s="477"/>
      <c r="BL265" s="477"/>
      <c r="BM265" s="477"/>
      <c r="BN265" s="478"/>
      <c r="BO265" s="62"/>
    </row>
    <row r="266" spans="2:67">
      <c r="B266" s="51" t="str">
        <f t="shared" ref="B266" si="238">$B$207&amp;""</f>
        <v>7mo with 0% mated</v>
      </c>
      <c r="C266" s="419">
        <f t="shared" si="222"/>
        <v>0</v>
      </c>
      <c r="D266" s="419">
        <f t="shared" si="223"/>
        <v>0</v>
      </c>
      <c r="E266" s="419">
        <f t="shared" si="224"/>
        <v>0</v>
      </c>
      <c r="F266" s="419">
        <f t="shared" si="225"/>
        <v>0</v>
      </c>
      <c r="G266" s="419">
        <f t="shared" si="226"/>
        <v>0</v>
      </c>
      <c r="H266" s="419">
        <f t="shared" si="227"/>
        <v>0</v>
      </c>
      <c r="I266" s="419">
        <f t="shared" si="228"/>
        <v>0</v>
      </c>
      <c r="J266" s="419">
        <f t="shared" si="229"/>
        <v>0</v>
      </c>
      <c r="K266" s="419">
        <f t="shared" si="230"/>
        <v>0</v>
      </c>
      <c r="L266" s="419">
        <f t="shared" si="231"/>
        <v>0</v>
      </c>
      <c r="M266" s="419">
        <f t="shared" si="232"/>
        <v>0</v>
      </c>
      <c r="N266" s="419">
        <f t="shared" si="233"/>
        <v>0</v>
      </c>
      <c r="O266" s="419">
        <f t="shared" si="234"/>
        <v>0</v>
      </c>
      <c r="P266" s="419">
        <f t="shared" si="235"/>
        <v>0</v>
      </c>
      <c r="Q266" s="419">
        <f t="shared" si="236"/>
        <v>0</v>
      </c>
      <c r="R266" s="435">
        <f t="shared" si="237"/>
        <v>0</v>
      </c>
      <c r="S266" s="476"/>
      <c r="T266" s="477"/>
      <c r="U266" s="477"/>
      <c r="V266" s="477"/>
      <c r="W266" s="477"/>
      <c r="X266" s="477"/>
      <c r="Y266" s="477"/>
      <c r="Z266" s="477"/>
      <c r="AA266" s="477"/>
      <c r="AB266" s="477"/>
      <c r="AC266" s="477"/>
      <c r="AD266" s="477"/>
      <c r="AE266" s="477"/>
      <c r="AF266" s="477"/>
      <c r="AG266" s="477"/>
      <c r="AH266" s="478"/>
      <c r="AI266" s="476"/>
      <c r="AJ266" s="477"/>
      <c r="AK266" s="477"/>
      <c r="AL266" s="477"/>
      <c r="AM266" s="477"/>
      <c r="AN266" s="477"/>
      <c r="AO266" s="477"/>
      <c r="AP266" s="477"/>
      <c r="AQ266" s="477"/>
      <c r="AR266" s="477"/>
      <c r="AS266" s="477"/>
      <c r="AT266" s="477"/>
      <c r="AU266" s="477"/>
      <c r="AV266" s="477"/>
      <c r="AW266" s="477"/>
      <c r="AX266" s="478"/>
      <c r="AY266" s="476"/>
      <c r="AZ266" s="477"/>
      <c r="BA266" s="477"/>
      <c r="BB266" s="477"/>
      <c r="BC266" s="477"/>
      <c r="BD266" s="477"/>
      <c r="BE266" s="477"/>
      <c r="BF266" s="477"/>
      <c r="BG266" s="477"/>
      <c r="BH266" s="477"/>
      <c r="BI266" s="477"/>
      <c r="BJ266" s="477"/>
      <c r="BK266" s="477"/>
      <c r="BL266" s="477"/>
      <c r="BM266" s="477"/>
      <c r="BN266" s="478"/>
      <c r="BO266" s="62"/>
    </row>
    <row r="267" spans="2:67">
      <c r="B267" s="51" t="s">
        <v>1698</v>
      </c>
      <c r="C267" s="419">
        <f t="shared" si="222"/>
        <v>0</v>
      </c>
      <c r="D267" s="419">
        <f t="shared" si="223"/>
        <v>0</v>
      </c>
      <c r="E267" s="419">
        <f t="shared" si="224"/>
        <v>0</v>
      </c>
      <c r="F267" s="419">
        <f t="shared" si="225"/>
        <v>0</v>
      </c>
      <c r="G267" s="419">
        <f t="shared" si="226"/>
        <v>0</v>
      </c>
      <c r="H267" s="419">
        <f t="shared" si="227"/>
        <v>0</v>
      </c>
      <c r="I267" s="419">
        <f t="shared" si="228"/>
        <v>0</v>
      </c>
      <c r="J267" s="419">
        <f t="shared" si="229"/>
        <v>0</v>
      </c>
      <c r="K267" s="419">
        <f t="shared" si="230"/>
        <v>0</v>
      </c>
      <c r="L267" s="419">
        <f t="shared" si="231"/>
        <v>0</v>
      </c>
      <c r="M267" s="419">
        <f t="shared" si="232"/>
        <v>0</v>
      </c>
      <c r="N267" s="419">
        <f t="shared" si="233"/>
        <v>0</v>
      </c>
      <c r="O267" s="419">
        <f t="shared" si="234"/>
        <v>0</v>
      </c>
      <c r="P267" s="419">
        <f t="shared" si="235"/>
        <v>0</v>
      </c>
      <c r="Q267" s="419">
        <f t="shared" si="236"/>
        <v>0</v>
      </c>
      <c r="R267" s="435">
        <f t="shared" si="237"/>
        <v>0</v>
      </c>
      <c r="S267" s="476"/>
      <c r="T267" s="477"/>
      <c r="U267" s="477"/>
      <c r="V267" s="477"/>
      <c r="W267" s="477"/>
      <c r="X267" s="477"/>
      <c r="Y267" s="477"/>
      <c r="Z267" s="477"/>
      <c r="AA267" s="477"/>
      <c r="AB267" s="477"/>
      <c r="AC267" s="477"/>
      <c r="AD267" s="477"/>
      <c r="AE267" s="477"/>
      <c r="AF267" s="477"/>
      <c r="AG267" s="477"/>
      <c r="AH267" s="478"/>
      <c r="AI267" s="476"/>
      <c r="AJ267" s="477"/>
      <c r="AK267" s="477"/>
      <c r="AL267" s="477"/>
      <c r="AM267" s="477"/>
      <c r="AN267" s="477"/>
      <c r="AO267" s="477"/>
      <c r="AP267" s="477"/>
      <c r="AQ267" s="477"/>
      <c r="AR267" s="477"/>
      <c r="AS267" s="477"/>
      <c r="AT267" s="477"/>
      <c r="AU267" s="477"/>
      <c r="AV267" s="477"/>
      <c r="AW267" s="477"/>
      <c r="AX267" s="478"/>
      <c r="AY267" s="476"/>
      <c r="AZ267" s="477"/>
      <c r="BA267" s="477"/>
      <c r="BB267" s="477"/>
      <c r="BC267" s="477"/>
      <c r="BD267" s="477"/>
      <c r="BE267" s="477"/>
      <c r="BF267" s="477"/>
      <c r="BG267" s="477"/>
      <c r="BH267" s="477"/>
      <c r="BI267" s="477"/>
      <c r="BJ267" s="477"/>
      <c r="BK267" s="477"/>
      <c r="BL267" s="477"/>
      <c r="BM267" s="477"/>
      <c r="BN267" s="478"/>
      <c r="BO267" s="62"/>
    </row>
    <row r="268" spans="2:67">
      <c r="B268" s="51" t="s">
        <v>1094</v>
      </c>
      <c r="C268" s="420">
        <f t="shared" si="201"/>
        <v>0</v>
      </c>
      <c r="D268" s="420">
        <f t="shared" si="201"/>
        <v>0</v>
      </c>
      <c r="E268" s="420">
        <f t="shared" si="201"/>
        <v>0</v>
      </c>
      <c r="F268" s="420">
        <f t="shared" si="201"/>
        <v>0</v>
      </c>
      <c r="G268" s="420">
        <f t="shared" si="201"/>
        <v>0</v>
      </c>
      <c r="H268" s="420">
        <f t="shared" si="201"/>
        <v>0</v>
      </c>
      <c r="I268" s="420">
        <f t="shared" si="201"/>
        <v>0</v>
      </c>
      <c r="J268" s="420">
        <f t="shared" si="201"/>
        <v>0</v>
      </c>
      <c r="K268" s="420">
        <f t="shared" si="201"/>
        <v>0</v>
      </c>
      <c r="L268" s="420">
        <f t="shared" si="201"/>
        <v>0</v>
      </c>
      <c r="M268" s="420">
        <f t="shared" si="201"/>
        <v>0</v>
      </c>
      <c r="N268" s="420">
        <f t="shared" si="201"/>
        <v>0</v>
      </c>
      <c r="O268" s="420">
        <f t="shared" si="201"/>
        <v>0</v>
      </c>
      <c r="P268" s="420">
        <f t="shared" si="201"/>
        <v>0</v>
      </c>
      <c r="Q268" s="420">
        <f t="shared" si="201"/>
        <v>0</v>
      </c>
      <c r="R268" s="436">
        <f t="shared" si="201"/>
        <v>0</v>
      </c>
      <c r="S268" s="497"/>
      <c r="T268" s="498"/>
      <c r="U268" s="498"/>
      <c r="V268" s="498"/>
      <c r="W268" s="498"/>
      <c r="X268" s="498"/>
      <c r="Y268" s="498"/>
      <c r="Z268" s="498"/>
      <c r="AA268" s="498"/>
      <c r="AB268" s="498"/>
      <c r="AC268" s="498"/>
      <c r="AD268" s="498"/>
      <c r="AE268" s="498"/>
      <c r="AF268" s="498"/>
      <c r="AG268" s="498"/>
      <c r="AH268" s="499"/>
      <c r="AI268" s="497"/>
      <c r="AJ268" s="498"/>
      <c r="AK268" s="498"/>
      <c r="AL268" s="498"/>
      <c r="AM268" s="498"/>
      <c r="AN268" s="498"/>
      <c r="AO268" s="498"/>
      <c r="AP268" s="498"/>
      <c r="AQ268" s="498"/>
      <c r="AR268" s="498"/>
      <c r="AS268" s="498"/>
      <c r="AT268" s="498"/>
      <c r="AU268" s="498"/>
      <c r="AV268" s="498"/>
      <c r="AW268" s="498"/>
      <c r="AX268" s="499"/>
      <c r="AY268" s="497"/>
      <c r="AZ268" s="498"/>
      <c r="BA268" s="498"/>
      <c r="BB268" s="498"/>
      <c r="BC268" s="498"/>
      <c r="BD268" s="498"/>
      <c r="BE268" s="498"/>
      <c r="BF268" s="498"/>
      <c r="BG268" s="498"/>
      <c r="BH268" s="498"/>
      <c r="BI268" s="498"/>
      <c r="BJ268" s="498"/>
      <c r="BK268" s="498"/>
      <c r="BL268" s="498"/>
      <c r="BM268" s="498"/>
      <c r="BN268" s="499"/>
      <c r="BO268" s="62"/>
    </row>
    <row r="269" spans="2:67" ht="24.75" outlineLevel="1">
      <c r="B269" s="50" t="str">
        <f>"Timing 3 - mid preg to Birth
"&amp;$B$202&amp;""</f>
        <v>Timing 3 - mid preg to Birth
Standard (7mo)</v>
      </c>
      <c r="C269" s="417">
        <f t="shared" si="201"/>
        <v>0</v>
      </c>
      <c r="D269" s="417">
        <f t="shared" si="201"/>
        <v>0</v>
      </c>
      <c r="E269" s="417">
        <f t="shared" si="201"/>
        <v>0</v>
      </c>
      <c r="F269" s="417">
        <f t="shared" si="201"/>
        <v>0</v>
      </c>
      <c r="G269" s="417">
        <f t="shared" si="201"/>
        <v>0</v>
      </c>
      <c r="H269" s="417">
        <f t="shared" si="201"/>
        <v>0</v>
      </c>
      <c r="I269" s="417">
        <f t="shared" si="201"/>
        <v>0</v>
      </c>
      <c r="J269" s="417">
        <f t="shared" si="201"/>
        <v>0</v>
      </c>
      <c r="K269" s="417">
        <f t="shared" si="201"/>
        <v>0</v>
      </c>
      <c r="L269" s="417">
        <f t="shared" si="201"/>
        <v>0</v>
      </c>
      <c r="M269" s="417">
        <f t="shared" si="201"/>
        <v>0</v>
      </c>
      <c r="N269" s="417">
        <f t="shared" si="201"/>
        <v>0</v>
      </c>
      <c r="O269" s="417">
        <f t="shared" si="201"/>
        <v>0</v>
      </c>
      <c r="P269" s="417">
        <f t="shared" si="201"/>
        <v>0</v>
      </c>
      <c r="Q269" s="417">
        <f t="shared" si="201"/>
        <v>0</v>
      </c>
      <c r="R269" s="434">
        <f t="shared" si="201"/>
        <v>0</v>
      </c>
      <c r="S269" s="444"/>
      <c r="T269" s="315"/>
      <c r="U269" s="315"/>
      <c r="V269" s="315"/>
      <c r="W269" s="315"/>
      <c r="X269" s="315"/>
      <c r="Y269" s="315"/>
      <c r="Z269" s="315"/>
      <c r="AA269" s="315"/>
      <c r="AB269" s="315"/>
      <c r="AC269" s="315"/>
      <c r="AD269" s="315"/>
      <c r="AE269" s="315"/>
      <c r="AF269" s="315"/>
      <c r="AG269" s="315"/>
      <c r="AH269" s="456"/>
      <c r="AI269" s="444"/>
      <c r="AJ269" s="315"/>
      <c r="AK269" s="315"/>
      <c r="AL269" s="315"/>
      <c r="AM269" s="315"/>
      <c r="AN269" s="315"/>
      <c r="AO269" s="315"/>
      <c r="AP269" s="315"/>
      <c r="AQ269" s="315"/>
      <c r="AR269" s="315"/>
      <c r="AS269" s="315"/>
      <c r="AT269" s="315"/>
      <c r="AU269" s="315"/>
      <c r="AV269" s="315"/>
      <c r="AW269" s="315"/>
      <c r="AX269" s="456"/>
      <c r="AY269" s="444"/>
      <c r="AZ269" s="315"/>
      <c r="BA269" s="315"/>
      <c r="BB269" s="315"/>
      <c r="BC269" s="315"/>
      <c r="BD269" s="315"/>
      <c r="BE269" s="315"/>
      <c r="BF269" s="315"/>
      <c r="BG269" s="315"/>
      <c r="BH269" s="315"/>
      <c r="BI269" s="315"/>
      <c r="BJ269" s="315"/>
      <c r="BK269" s="315"/>
      <c r="BL269" s="315"/>
      <c r="BM269" s="315"/>
      <c r="BN269" s="456"/>
      <c r="BO269" s="418" t="s">
        <v>1412</v>
      </c>
    </row>
    <row r="270" spans="2:67" outlineLevel="1">
      <c r="B270" s="51" t="str">
        <f t="shared" ref="B270" si="239">$B$203&amp;""</f>
        <v>Early</v>
      </c>
      <c r="C270" s="419">
        <f t="shared" si="201"/>
        <v>0</v>
      </c>
      <c r="D270" s="419">
        <f t="shared" si="201"/>
        <v>0</v>
      </c>
      <c r="E270" s="419">
        <f t="shared" si="201"/>
        <v>0</v>
      </c>
      <c r="F270" s="419">
        <f t="shared" si="201"/>
        <v>0</v>
      </c>
      <c r="G270" s="419">
        <f t="shared" si="201"/>
        <v>0</v>
      </c>
      <c r="H270" s="419">
        <f t="shared" si="201"/>
        <v>0</v>
      </c>
      <c r="I270" s="419">
        <f t="shared" si="201"/>
        <v>0</v>
      </c>
      <c r="J270" s="419">
        <f t="shared" si="201"/>
        <v>0</v>
      </c>
      <c r="K270" s="419">
        <f t="shared" si="201"/>
        <v>0</v>
      </c>
      <c r="L270" s="419">
        <f t="shared" si="201"/>
        <v>0</v>
      </c>
      <c r="M270" s="419">
        <f t="shared" si="201"/>
        <v>0</v>
      </c>
      <c r="N270" s="419">
        <f t="shared" si="201"/>
        <v>0</v>
      </c>
      <c r="O270" s="419">
        <f t="shared" si="201"/>
        <v>0</v>
      </c>
      <c r="P270" s="419">
        <f t="shared" si="201"/>
        <v>0</v>
      </c>
      <c r="Q270" s="419">
        <f t="shared" si="201"/>
        <v>0</v>
      </c>
      <c r="R270" s="435">
        <f t="shared" si="201"/>
        <v>0</v>
      </c>
      <c r="S270" s="445"/>
      <c r="T270" s="446"/>
      <c r="U270" s="446"/>
      <c r="V270" s="446"/>
      <c r="W270" s="446"/>
      <c r="X270" s="446"/>
      <c r="Y270" s="446"/>
      <c r="Z270" s="446"/>
      <c r="AA270" s="446"/>
      <c r="AB270" s="446"/>
      <c r="AC270" s="446"/>
      <c r="AD270" s="446"/>
      <c r="AE270" s="446"/>
      <c r="AF270" s="446"/>
      <c r="AG270" s="446"/>
      <c r="AH270" s="457"/>
      <c r="AI270" s="445"/>
      <c r="AJ270" s="446"/>
      <c r="AK270" s="446"/>
      <c r="AL270" s="446"/>
      <c r="AM270" s="446"/>
      <c r="AN270" s="446"/>
      <c r="AO270" s="446"/>
      <c r="AP270" s="446"/>
      <c r="AQ270" s="446"/>
      <c r="AR270" s="446"/>
      <c r="AS270" s="446"/>
      <c r="AT270" s="446"/>
      <c r="AU270" s="446"/>
      <c r="AV270" s="446"/>
      <c r="AW270" s="446"/>
      <c r="AX270" s="457"/>
      <c r="AY270" s="445"/>
      <c r="AZ270" s="446"/>
      <c r="BA270" s="446"/>
      <c r="BB270" s="446"/>
      <c r="BC270" s="446"/>
      <c r="BD270" s="446"/>
      <c r="BE270" s="446"/>
      <c r="BF270" s="446"/>
      <c r="BG270" s="446"/>
      <c r="BH270" s="446"/>
      <c r="BI270" s="446"/>
      <c r="BJ270" s="446"/>
      <c r="BK270" s="446"/>
      <c r="BL270" s="446"/>
      <c r="BM270" s="446"/>
      <c r="BN270" s="457"/>
      <c r="BO270" s="62"/>
    </row>
    <row r="271" spans="2:67" outlineLevel="1">
      <c r="B271" s="51" t="str">
        <f t="shared" ref="B271" si="240">$B$204&amp;""</f>
        <v>Middle</v>
      </c>
      <c r="C271" s="419">
        <f t="shared" si="201"/>
        <v>0</v>
      </c>
      <c r="D271" s="419">
        <f t="shared" si="201"/>
        <v>0</v>
      </c>
      <c r="E271" s="419">
        <f t="shared" si="201"/>
        <v>0</v>
      </c>
      <c r="F271" s="419">
        <f t="shared" si="201"/>
        <v>0</v>
      </c>
      <c r="G271" s="419">
        <f t="shared" si="201"/>
        <v>0</v>
      </c>
      <c r="H271" s="419">
        <f t="shared" si="201"/>
        <v>0</v>
      </c>
      <c r="I271" s="419">
        <f t="shared" si="201"/>
        <v>0</v>
      </c>
      <c r="J271" s="419">
        <f t="shared" si="201"/>
        <v>0</v>
      </c>
      <c r="K271" s="419">
        <f t="shared" si="201"/>
        <v>0</v>
      </c>
      <c r="L271" s="419">
        <f t="shared" si="201"/>
        <v>0</v>
      </c>
      <c r="M271" s="419">
        <f t="shared" si="201"/>
        <v>0</v>
      </c>
      <c r="N271" s="419">
        <f t="shared" si="201"/>
        <v>0</v>
      </c>
      <c r="O271" s="419">
        <f t="shared" si="201"/>
        <v>0</v>
      </c>
      <c r="P271" s="419">
        <f t="shared" si="201"/>
        <v>0</v>
      </c>
      <c r="Q271" s="419">
        <f t="shared" si="201"/>
        <v>0</v>
      </c>
      <c r="R271" s="435">
        <f t="shared" si="201"/>
        <v>0</v>
      </c>
      <c r="S271" s="445"/>
      <c r="T271" s="446"/>
      <c r="U271" s="446"/>
      <c r="V271" s="446"/>
      <c r="W271" s="446"/>
      <c r="X271" s="446"/>
      <c r="Y271" s="446"/>
      <c r="Z271" s="446"/>
      <c r="AA271" s="446"/>
      <c r="AB271" s="446"/>
      <c r="AC271" s="446"/>
      <c r="AD271" s="446"/>
      <c r="AE271" s="446"/>
      <c r="AF271" s="446"/>
      <c r="AG271" s="446"/>
      <c r="AH271" s="457"/>
      <c r="AI271" s="445"/>
      <c r="AJ271" s="446"/>
      <c r="AK271" s="446"/>
      <c r="AL271" s="446"/>
      <c r="AM271" s="446"/>
      <c r="AN271" s="446"/>
      <c r="AO271" s="446"/>
      <c r="AP271" s="446"/>
      <c r="AQ271" s="446"/>
      <c r="AR271" s="446"/>
      <c r="AS271" s="446"/>
      <c r="AT271" s="446"/>
      <c r="AU271" s="446"/>
      <c r="AV271" s="446"/>
      <c r="AW271" s="446"/>
      <c r="AX271" s="457"/>
      <c r="AY271" s="445"/>
      <c r="AZ271" s="446"/>
      <c r="BA271" s="446"/>
      <c r="BB271" s="446"/>
      <c r="BC271" s="446"/>
      <c r="BD271" s="446"/>
      <c r="BE271" s="446"/>
      <c r="BF271" s="446"/>
      <c r="BG271" s="446"/>
      <c r="BH271" s="446"/>
      <c r="BI271" s="446"/>
      <c r="BJ271" s="446"/>
      <c r="BK271" s="446"/>
      <c r="BL271" s="446"/>
      <c r="BM271" s="446"/>
      <c r="BN271" s="457"/>
      <c r="BO271" s="62"/>
    </row>
    <row r="272" spans="2:67" outlineLevel="1">
      <c r="B272" s="51" t="str">
        <f t="shared" ref="B272" si="241">$B$205&amp;""</f>
        <v>Late</v>
      </c>
      <c r="C272" s="419">
        <f t="shared" si="201"/>
        <v>0</v>
      </c>
      <c r="D272" s="419">
        <f t="shared" si="201"/>
        <v>0</v>
      </c>
      <c r="E272" s="419">
        <f t="shared" si="201"/>
        <v>0</v>
      </c>
      <c r="F272" s="419">
        <f t="shared" si="201"/>
        <v>0</v>
      </c>
      <c r="G272" s="419">
        <f t="shared" si="201"/>
        <v>0</v>
      </c>
      <c r="H272" s="419">
        <f t="shared" si="201"/>
        <v>0</v>
      </c>
      <c r="I272" s="419">
        <f t="shared" si="201"/>
        <v>0</v>
      </c>
      <c r="J272" s="419">
        <f t="shared" si="201"/>
        <v>0</v>
      </c>
      <c r="K272" s="419">
        <f t="shared" si="201"/>
        <v>0</v>
      </c>
      <c r="L272" s="419">
        <f t="shared" si="201"/>
        <v>0</v>
      </c>
      <c r="M272" s="419">
        <f t="shared" si="201"/>
        <v>0</v>
      </c>
      <c r="N272" s="419">
        <f t="shared" si="201"/>
        <v>0</v>
      </c>
      <c r="O272" s="419">
        <f t="shared" si="201"/>
        <v>0</v>
      </c>
      <c r="P272" s="419">
        <f t="shared" si="201"/>
        <v>0</v>
      </c>
      <c r="Q272" s="419">
        <f t="shared" si="201"/>
        <v>0</v>
      </c>
      <c r="R272" s="435">
        <f t="shared" si="201"/>
        <v>0</v>
      </c>
      <c r="S272" s="445"/>
      <c r="T272" s="446"/>
      <c r="U272" s="446"/>
      <c r="V272" s="446"/>
      <c r="W272" s="446"/>
      <c r="X272" s="446"/>
      <c r="Y272" s="446"/>
      <c r="Z272" s="446"/>
      <c r="AA272" s="446"/>
      <c r="AB272" s="446"/>
      <c r="AC272" s="446"/>
      <c r="AD272" s="446"/>
      <c r="AE272" s="446"/>
      <c r="AF272" s="446"/>
      <c r="AG272" s="446"/>
      <c r="AH272" s="457"/>
      <c r="AI272" s="445"/>
      <c r="AJ272" s="446"/>
      <c r="AK272" s="446"/>
      <c r="AL272" s="446"/>
      <c r="AM272" s="446"/>
      <c r="AN272" s="446"/>
      <c r="AO272" s="446"/>
      <c r="AP272" s="446"/>
      <c r="AQ272" s="446"/>
      <c r="AR272" s="446"/>
      <c r="AS272" s="446"/>
      <c r="AT272" s="446"/>
      <c r="AU272" s="446"/>
      <c r="AV272" s="446"/>
      <c r="AW272" s="446"/>
      <c r="AX272" s="457"/>
      <c r="AY272" s="445"/>
      <c r="AZ272" s="446"/>
      <c r="BA272" s="446"/>
      <c r="BB272" s="446"/>
      <c r="BC272" s="446"/>
      <c r="BD272" s="446"/>
      <c r="BE272" s="446"/>
      <c r="BF272" s="446"/>
      <c r="BG272" s="446"/>
      <c r="BH272" s="446"/>
      <c r="BI272" s="446"/>
      <c r="BJ272" s="446"/>
      <c r="BK272" s="446"/>
      <c r="BL272" s="446"/>
      <c r="BM272" s="446"/>
      <c r="BN272" s="457"/>
      <c r="BO272" s="62"/>
    </row>
    <row r="273" spans="1:67" outlineLevel="1">
      <c r="B273" s="51" t="s">
        <v>960</v>
      </c>
      <c r="C273" s="419">
        <f t="shared" ref="C273:C275" si="242">CHOOSE(d.Region,S273,AI273,AY273)</f>
        <v>0</v>
      </c>
      <c r="D273" s="419">
        <f t="shared" ref="D273:D275" si="243">CHOOSE(d.Region,T273,AJ273,AZ273)</f>
        <v>0</v>
      </c>
      <c r="E273" s="419">
        <f t="shared" ref="E273:E275" si="244">CHOOSE(d.Region,U273,AK273,BA273)</f>
        <v>0</v>
      </c>
      <c r="F273" s="419">
        <f t="shared" ref="F273:F275" si="245">CHOOSE(d.Region,V273,AL273,BB273)</f>
        <v>0</v>
      </c>
      <c r="G273" s="419">
        <f t="shared" ref="G273:G275" si="246">CHOOSE(d.Region,W273,AM273,BC273)</f>
        <v>0</v>
      </c>
      <c r="H273" s="419">
        <f t="shared" ref="H273:H275" si="247">CHOOSE(d.Region,X273,AN273,BD273)</f>
        <v>0</v>
      </c>
      <c r="I273" s="419">
        <f t="shared" ref="I273:I275" si="248">CHOOSE(d.Region,Y273,AO273,BE273)</f>
        <v>0</v>
      </c>
      <c r="J273" s="419">
        <f t="shared" ref="J273:J275" si="249">CHOOSE(d.Region,Z273,AP273,BF273)</f>
        <v>0</v>
      </c>
      <c r="K273" s="419">
        <f t="shared" ref="K273:K275" si="250">CHOOSE(d.Region,AA273,AQ273,BG273)</f>
        <v>0</v>
      </c>
      <c r="L273" s="419">
        <f t="shared" ref="L273:L275" si="251">CHOOSE(d.Region,AB273,AR273,BH273)</f>
        <v>0</v>
      </c>
      <c r="M273" s="419">
        <f t="shared" ref="M273:M275" si="252">CHOOSE(d.Region,AC273,AS273,BI273)</f>
        <v>0</v>
      </c>
      <c r="N273" s="419">
        <f t="shared" ref="N273:N275" si="253">CHOOSE(d.Region,AD273,AT273,BJ273)</f>
        <v>0</v>
      </c>
      <c r="O273" s="419">
        <f t="shared" ref="O273:O275" si="254">CHOOSE(d.Region,AE273,AU273,BK273)</f>
        <v>0</v>
      </c>
      <c r="P273" s="419">
        <f t="shared" ref="P273:P275" si="255">CHOOSE(d.Region,AF273,AV273,BL273)</f>
        <v>0</v>
      </c>
      <c r="Q273" s="419">
        <f t="shared" ref="Q273:Q275" si="256">CHOOSE(d.Region,AG273,AW273,BM273)</f>
        <v>0</v>
      </c>
      <c r="R273" s="435">
        <f t="shared" ref="R273:R275" si="257">CHOOSE(d.Region,AH273,AX273,BN273)</f>
        <v>0</v>
      </c>
      <c r="S273" s="476"/>
      <c r="T273" s="477"/>
      <c r="U273" s="477"/>
      <c r="V273" s="477"/>
      <c r="W273" s="477"/>
      <c r="X273" s="477"/>
      <c r="Y273" s="477"/>
      <c r="Z273" s="477"/>
      <c r="AA273" s="477"/>
      <c r="AB273" s="477"/>
      <c r="AC273" s="477"/>
      <c r="AD273" s="477"/>
      <c r="AE273" s="477"/>
      <c r="AF273" s="477"/>
      <c r="AG273" s="477"/>
      <c r="AH273" s="478"/>
      <c r="AI273" s="476"/>
      <c r="AJ273" s="477"/>
      <c r="AK273" s="477"/>
      <c r="AL273" s="477"/>
      <c r="AM273" s="477"/>
      <c r="AN273" s="477"/>
      <c r="AO273" s="477"/>
      <c r="AP273" s="477"/>
      <c r="AQ273" s="477"/>
      <c r="AR273" s="477"/>
      <c r="AS273" s="477"/>
      <c r="AT273" s="477"/>
      <c r="AU273" s="477"/>
      <c r="AV273" s="477"/>
      <c r="AW273" s="477"/>
      <c r="AX273" s="478"/>
      <c r="AY273" s="476"/>
      <c r="AZ273" s="477"/>
      <c r="BA273" s="477"/>
      <c r="BB273" s="477"/>
      <c r="BC273" s="477"/>
      <c r="BD273" s="477"/>
      <c r="BE273" s="477"/>
      <c r="BF273" s="477"/>
      <c r="BG273" s="477"/>
      <c r="BH273" s="477"/>
      <c r="BI273" s="477"/>
      <c r="BJ273" s="477"/>
      <c r="BK273" s="477"/>
      <c r="BL273" s="477"/>
      <c r="BM273" s="477"/>
      <c r="BN273" s="478"/>
      <c r="BO273" s="62"/>
    </row>
    <row r="274" spans="1:67" outlineLevel="1">
      <c r="B274" s="51" t="str">
        <f t="shared" ref="B274" si="258">$B$207&amp;""</f>
        <v>7mo with 0% mated</v>
      </c>
      <c r="C274" s="419">
        <f t="shared" si="242"/>
        <v>0</v>
      </c>
      <c r="D274" s="419">
        <f t="shared" si="243"/>
        <v>0</v>
      </c>
      <c r="E274" s="419">
        <f t="shared" si="244"/>
        <v>0</v>
      </c>
      <c r="F274" s="419">
        <f t="shared" si="245"/>
        <v>0</v>
      </c>
      <c r="G274" s="419">
        <f t="shared" si="246"/>
        <v>0</v>
      </c>
      <c r="H274" s="419">
        <f t="shared" si="247"/>
        <v>0</v>
      </c>
      <c r="I274" s="419">
        <f t="shared" si="248"/>
        <v>0</v>
      </c>
      <c r="J274" s="419">
        <f t="shared" si="249"/>
        <v>0</v>
      </c>
      <c r="K274" s="419">
        <f t="shared" si="250"/>
        <v>0</v>
      </c>
      <c r="L274" s="419">
        <f t="shared" si="251"/>
        <v>0</v>
      </c>
      <c r="M274" s="419">
        <f t="shared" si="252"/>
        <v>0</v>
      </c>
      <c r="N274" s="419">
        <f t="shared" si="253"/>
        <v>0</v>
      </c>
      <c r="O274" s="419">
        <f t="shared" si="254"/>
        <v>0</v>
      </c>
      <c r="P274" s="419">
        <f t="shared" si="255"/>
        <v>0</v>
      </c>
      <c r="Q274" s="419">
        <f t="shared" si="256"/>
        <v>0</v>
      </c>
      <c r="R274" s="435">
        <f t="shared" si="257"/>
        <v>0</v>
      </c>
      <c r="S274" s="476"/>
      <c r="T274" s="477"/>
      <c r="U274" s="477"/>
      <c r="V274" s="477"/>
      <c r="W274" s="477"/>
      <c r="X274" s="477"/>
      <c r="Y274" s="477"/>
      <c r="Z274" s="477"/>
      <c r="AA274" s="477"/>
      <c r="AB274" s="477"/>
      <c r="AC274" s="477"/>
      <c r="AD274" s="477"/>
      <c r="AE274" s="477"/>
      <c r="AF274" s="477"/>
      <c r="AG274" s="477"/>
      <c r="AH274" s="478"/>
      <c r="AI274" s="476"/>
      <c r="AJ274" s="477"/>
      <c r="AK274" s="477"/>
      <c r="AL274" s="477"/>
      <c r="AM274" s="477"/>
      <c r="AN274" s="477"/>
      <c r="AO274" s="477"/>
      <c r="AP274" s="477"/>
      <c r="AQ274" s="477"/>
      <c r="AR274" s="477"/>
      <c r="AS274" s="477"/>
      <c r="AT274" s="477"/>
      <c r="AU274" s="477"/>
      <c r="AV274" s="477"/>
      <c r="AW274" s="477"/>
      <c r="AX274" s="478"/>
      <c r="AY274" s="476"/>
      <c r="AZ274" s="477"/>
      <c r="BA274" s="477"/>
      <c r="BB274" s="477"/>
      <c r="BC274" s="477"/>
      <c r="BD274" s="477"/>
      <c r="BE274" s="477"/>
      <c r="BF274" s="477"/>
      <c r="BG274" s="477"/>
      <c r="BH274" s="477"/>
      <c r="BI274" s="477"/>
      <c r="BJ274" s="477"/>
      <c r="BK274" s="477"/>
      <c r="BL274" s="477"/>
      <c r="BM274" s="477"/>
      <c r="BN274" s="478"/>
      <c r="BO274" s="62"/>
    </row>
    <row r="275" spans="1:67" outlineLevel="1">
      <c r="B275" s="51" t="s">
        <v>1698</v>
      </c>
      <c r="C275" s="419">
        <f t="shared" si="242"/>
        <v>0</v>
      </c>
      <c r="D275" s="419">
        <f t="shared" si="243"/>
        <v>0</v>
      </c>
      <c r="E275" s="419">
        <f t="shared" si="244"/>
        <v>0</v>
      </c>
      <c r="F275" s="419">
        <f t="shared" si="245"/>
        <v>0</v>
      </c>
      <c r="G275" s="419">
        <f t="shared" si="246"/>
        <v>0</v>
      </c>
      <c r="H275" s="419">
        <f t="shared" si="247"/>
        <v>0</v>
      </c>
      <c r="I275" s="419">
        <f t="shared" si="248"/>
        <v>0</v>
      </c>
      <c r="J275" s="419">
        <f t="shared" si="249"/>
        <v>0</v>
      </c>
      <c r="K275" s="419">
        <f t="shared" si="250"/>
        <v>0</v>
      </c>
      <c r="L275" s="419">
        <f t="shared" si="251"/>
        <v>0</v>
      </c>
      <c r="M275" s="419">
        <f t="shared" si="252"/>
        <v>0</v>
      </c>
      <c r="N275" s="419">
        <f t="shared" si="253"/>
        <v>0</v>
      </c>
      <c r="O275" s="419">
        <f t="shared" si="254"/>
        <v>0</v>
      </c>
      <c r="P275" s="419">
        <f t="shared" si="255"/>
        <v>0</v>
      </c>
      <c r="Q275" s="419">
        <f t="shared" si="256"/>
        <v>0</v>
      </c>
      <c r="R275" s="435">
        <f t="shared" si="257"/>
        <v>0</v>
      </c>
      <c r="S275" s="476"/>
      <c r="T275" s="477"/>
      <c r="U275" s="477"/>
      <c r="V275" s="477"/>
      <c r="W275" s="477"/>
      <c r="X275" s="477"/>
      <c r="Y275" s="477"/>
      <c r="Z275" s="477"/>
      <c r="AA275" s="477"/>
      <c r="AB275" s="477"/>
      <c r="AC275" s="477"/>
      <c r="AD275" s="477"/>
      <c r="AE275" s="477"/>
      <c r="AF275" s="477"/>
      <c r="AG275" s="477"/>
      <c r="AH275" s="478"/>
      <c r="AI275" s="476"/>
      <c r="AJ275" s="477"/>
      <c r="AK275" s="477"/>
      <c r="AL275" s="477"/>
      <c r="AM275" s="477"/>
      <c r="AN275" s="477"/>
      <c r="AO275" s="477"/>
      <c r="AP275" s="477"/>
      <c r="AQ275" s="477"/>
      <c r="AR275" s="477"/>
      <c r="AS275" s="477"/>
      <c r="AT275" s="477"/>
      <c r="AU275" s="477"/>
      <c r="AV275" s="477"/>
      <c r="AW275" s="477"/>
      <c r="AX275" s="478"/>
      <c r="AY275" s="476"/>
      <c r="AZ275" s="477"/>
      <c r="BA275" s="477"/>
      <c r="BB275" s="477"/>
      <c r="BC275" s="477"/>
      <c r="BD275" s="477"/>
      <c r="BE275" s="477"/>
      <c r="BF275" s="477"/>
      <c r="BG275" s="477"/>
      <c r="BH275" s="477"/>
      <c r="BI275" s="477"/>
      <c r="BJ275" s="477"/>
      <c r="BK275" s="477"/>
      <c r="BL275" s="477"/>
      <c r="BM275" s="477"/>
      <c r="BN275" s="478"/>
      <c r="BO275" s="62"/>
    </row>
    <row r="276" spans="1:67" outlineLevel="1">
      <c r="B276" s="51" t="s">
        <v>1094</v>
      </c>
      <c r="C276" s="420">
        <f t="shared" si="201"/>
        <v>0</v>
      </c>
      <c r="D276" s="420">
        <f t="shared" si="201"/>
        <v>0</v>
      </c>
      <c r="E276" s="420">
        <f t="shared" si="201"/>
        <v>0</v>
      </c>
      <c r="F276" s="420">
        <f t="shared" si="201"/>
        <v>0</v>
      </c>
      <c r="G276" s="420">
        <f t="shared" si="201"/>
        <v>0</v>
      </c>
      <c r="H276" s="420">
        <f t="shared" si="201"/>
        <v>0</v>
      </c>
      <c r="I276" s="420">
        <f t="shared" si="201"/>
        <v>0</v>
      </c>
      <c r="J276" s="420">
        <f t="shared" si="201"/>
        <v>0</v>
      </c>
      <c r="K276" s="420">
        <f t="shared" si="201"/>
        <v>0</v>
      </c>
      <c r="L276" s="420">
        <f t="shared" si="201"/>
        <v>0</v>
      </c>
      <c r="M276" s="420">
        <f t="shared" si="201"/>
        <v>0</v>
      </c>
      <c r="N276" s="420">
        <f t="shared" si="201"/>
        <v>0</v>
      </c>
      <c r="O276" s="420">
        <f t="shared" si="201"/>
        <v>0</v>
      </c>
      <c r="P276" s="420">
        <f t="shared" si="201"/>
        <v>0</v>
      </c>
      <c r="Q276" s="420">
        <f t="shared" si="201"/>
        <v>0</v>
      </c>
      <c r="R276" s="436">
        <f t="shared" si="201"/>
        <v>0</v>
      </c>
      <c r="S276" s="497"/>
      <c r="T276" s="498"/>
      <c r="U276" s="498"/>
      <c r="V276" s="498"/>
      <c r="W276" s="498"/>
      <c r="X276" s="498"/>
      <c r="Y276" s="498"/>
      <c r="Z276" s="498"/>
      <c r="AA276" s="498"/>
      <c r="AB276" s="498"/>
      <c r="AC276" s="498"/>
      <c r="AD276" s="498"/>
      <c r="AE276" s="498"/>
      <c r="AF276" s="498"/>
      <c r="AG276" s="498"/>
      <c r="AH276" s="499"/>
      <c r="AI276" s="497"/>
      <c r="AJ276" s="498"/>
      <c r="AK276" s="498"/>
      <c r="AL276" s="498"/>
      <c r="AM276" s="498"/>
      <c r="AN276" s="498"/>
      <c r="AO276" s="498"/>
      <c r="AP276" s="498"/>
      <c r="AQ276" s="498"/>
      <c r="AR276" s="498"/>
      <c r="AS276" s="498"/>
      <c r="AT276" s="498"/>
      <c r="AU276" s="498"/>
      <c r="AV276" s="498"/>
      <c r="AW276" s="498"/>
      <c r="AX276" s="499"/>
      <c r="AY276" s="497"/>
      <c r="AZ276" s="498"/>
      <c r="BA276" s="498"/>
      <c r="BB276" s="498"/>
      <c r="BC276" s="498"/>
      <c r="BD276" s="498"/>
      <c r="BE276" s="498"/>
      <c r="BF276" s="498"/>
      <c r="BG276" s="498"/>
      <c r="BH276" s="498"/>
      <c r="BI276" s="498"/>
      <c r="BJ276" s="498"/>
      <c r="BK276" s="498"/>
      <c r="BL276" s="498"/>
      <c r="BM276" s="498"/>
      <c r="BN276" s="499"/>
      <c r="BO276" s="62"/>
    </row>
    <row r="277" spans="1:67" ht="24.75" outlineLevel="1">
      <c r="A277" t="s">
        <v>1726</v>
      </c>
      <c r="B277" s="50" t="str">
        <f>"Timing 1 - Wean to Join
"&amp;$B$202&amp;""</f>
        <v>Timing 1 - Wean to Join
Standard (7mo)</v>
      </c>
      <c r="C277" s="417">
        <f t="shared" ref="C277:C300" si="259">CHOOSE(d.Region,S277,AI277,AY277)</f>
        <v>0</v>
      </c>
      <c r="D277" s="417">
        <f t="shared" ref="D277:D300" si="260">CHOOSE(d.Region,T277,AJ277,AZ277)</f>
        <v>0</v>
      </c>
      <c r="E277" s="417">
        <f t="shared" ref="E277:E300" si="261">CHOOSE(d.Region,U277,AK277,BA277)</f>
        <v>0</v>
      </c>
      <c r="F277" s="417">
        <f t="shared" ref="F277:F300" si="262">CHOOSE(d.Region,V277,AL277,BB277)</f>
        <v>0</v>
      </c>
      <c r="G277" s="417">
        <f t="shared" ref="G277:G300" si="263">CHOOSE(d.Region,W277,AM277,BC277)</f>
        <v>0</v>
      </c>
      <c r="H277" s="417">
        <f t="shared" ref="H277:H300" si="264">CHOOSE(d.Region,X277,AN277,BD277)</f>
        <v>0</v>
      </c>
      <c r="I277" s="417">
        <f t="shared" ref="I277:I300" si="265">CHOOSE(d.Region,Y277,AO277,BE277)</f>
        <v>0</v>
      </c>
      <c r="J277" s="417">
        <f t="shared" ref="J277:J300" si="266">CHOOSE(d.Region,Z277,AP277,BF277)</f>
        <v>0</v>
      </c>
      <c r="K277" s="417">
        <f t="shared" ref="K277:K300" si="267">CHOOSE(d.Region,AA277,AQ277,BG277)</f>
        <v>0</v>
      </c>
      <c r="L277" s="417">
        <f t="shared" ref="L277:L300" si="268">CHOOSE(d.Region,AB277,AR277,BH277)</f>
        <v>0</v>
      </c>
      <c r="M277" s="417">
        <f t="shared" ref="M277:M300" si="269">CHOOSE(d.Region,AC277,AS277,BI277)</f>
        <v>0</v>
      </c>
      <c r="N277" s="417">
        <f t="shared" ref="N277:N300" si="270">CHOOSE(d.Region,AD277,AT277,BJ277)</f>
        <v>0</v>
      </c>
      <c r="O277" s="417">
        <f t="shared" ref="O277:O300" si="271">CHOOSE(d.Region,AE277,AU277,BK277)</f>
        <v>0</v>
      </c>
      <c r="P277" s="417">
        <f t="shared" ref="P277:P300" si="272">CHOOSE(d.Region,AF277,AV277,BL277)</f>
        <v>0</v>
      </c>
      <c r="Q277" s="417">
        <f t="shared" ref="Q277:Q300" si="273">CHOOSE(d.Region,AG277,AW277,BM277)</f>
        <v>0</v>
      </c>
      <c r="R277" s="434">
        <f t="shared" ref="R277:R300" si="274">CHOOSE(d.Region,AH277,AX277,BN277)</f>
        <v>0</v>
      </c>
      <c r="S277" s="444"/>
      <c r="T277" s="315"/>
      <c r="U277" s="315"/>
      <c r="V277" s="315"/>
      <c r="W277" s="315"/>
      <c r="X277" s="315"/>
      <c r="Y277" s="315"/>
      <c r="Z277" s="315"/>
      <c r="AA277" s="315"/>
      <c r="AB277" s="315"/>
      <c r="AC277" s="315"/>
      <c r="AD277" s="315"/>
      <c r="AE277" s="315"/>
      <c r="AF277" s="315"/>
      <c r="AG277" s="315"/>
      <c r="AH277" s="456"/>
      <c r="AI277" s="444"/>
      <c r="AJ277" s="315"/>
      <c r="AK277" s="315"/>
      <c r="AL277" s="315"/>
      <c r="AM277" s="315"/>
      <c r="AN277" s="315"/>
      <c r="AO277" s="315"/>
      <c r="AP277" s="315"/>
      <c r="AQ277" s="315"/>
      <c r="AR277" s="315"/>
      <c r="AS277" s="315"/>
      <c r="AT277" s="315"/>
      <c r="AU277" s="315"/>
      <c r="AV277" s="315"/>
      <c r="AW277" s="315"/>
      <c r="AX277" s="456"/>
      <c r="AY277" s="444"/>
      <c r="AZ277" s="315"/>
      <c r="BA277" s="315"/>
      <c r="BB277" s="315"/>
      <c r="BC277" s="315"/>
      <c r="BD277" s="315"/>
      <c r="BE277" s="315"/>
      <c r="BF277" s="315"/>
      <c r="BG277" s="315"/>
      <c r="BH277" s="315"/>
      <c r="BI277" s="315"/>
      <c r="BJ277" s="315"/>
      <c r="BK277" s="315"/>
      <c r="BL277" s="315"/>
      <c r="BM277" s="315"/>
      <c r="BN277" s="456"/>
      <c r="BO277" s="418" t="s">
        <v>1412</v>
      </c>
    </row>
    <row r="278" spans="1:67" outlineLevel="1">
      <c r="B278" s="51" t="str">
        <f>$B$203&amp;""</f>
        <v>Early</v>
      </c>
      <c r="C278" s="419">
        <f t="shared" si="259"/>
        <v>0</v>
      </c>
      <c r="D278" s="419">
        <f t="shared" si="260"/>
        <v>0</v>
      </c>
      <c r="E278" s="419">
        <f t="shared" si="261"/>
        <v>0</v>
      </c>
      <c r="F278" s="419">
        <f t="shared" si="262"/>
        <v>0</v>
      </c>
      <c r="G278" s="419">
        <f t="shared" si="263"/>
        <v>0</v>
      </c>
      <c r="H278" s="419">
        <f t="shared" si="264"/>
        <v>0</v>
      </c>
      <c r="I278" s="419">
        <f t="shared" si="265"/>
        <v>0</v>
      </c>
      <c r="J278" s="419">
        <f t="shared" si="266"/>
        <v>0</v>
      </c>
      <c r="K278" s="419">
        <f t="shared" si="267"/>
        <v>0</v>
      </c>
      <c r="L278" s="419">
        <f t="shared" si="268"/>
        <v>0</v>
      </c>
      <c r="M278" s="419">
        <f t="shared" si="269"/>
        <v>0</v>
      </c>
      <c r="N278" s="419">
        <f t="shared" si="270"/>
        <v>0</v>
      </c>
      <c r="O278" s="419">
        <f t="shared" si="271"/>
        <v>0</v>
      </c>
      <c r="P278" s="419">
        <f t="shared" si="272"/>
        <v>0</v>
      </c>
      <c r="Q278" s="419">
        <f t="shared" si="273"/>
        <v>0</v>
      </c>
      <c r="R278" s="435">
        <f t="shared" si="274"/>
        <v>0</v>
      </c>
      <c r="S278" s="445"/>
      <c r="T278" s="446"/>
      <c r="U278" s="446"/>
      <c r="V278" s="446"/>
      <c r="W278" s="446"/>
      <c r="X278" s="446"/>
      <c r="Y278" s="446"/>
      <c r="Z278" s="446"/>
      <c r="AA278" s="446"/>
      <c r="AB278" s="446"/>
      <c r="AC278" s="446"/>
      <c r="AD278" s="446"/>
      <c r="AE278" s="446"/>
      <c r="AF278" s="446"/>
      <c r="AG278" s="446"/>
      <c r="AH278" s="457"/>
      <c r="AI278" s="445"/>
      <c r="AJ278" s="446"/>
      <c r="AK278" s="446"/>
      <c r="AL278" s="446"/>
      <c r="AM278" s="446"/>
      <c r="AN278" s="446"/>
      <c r="AO278" s="446"/>
      <c r="AP278" s="446"/>
      <c r="AQ278" s="446"/>
      <c r="AR278" s="446"/>
      <c r="AS278" s="446"/>
      <c r="AT278" s="446"/>
      <c r="AU278" s="446"/>
      <c r="AV278" s="446"/>
      <c r="AW278" s="446"/>
      <c r="AX278" s="457"/>
      <c r="AY278" s="445"/>
      <c r="AZ278" s="446"/>
      <c r="BA278" s="446"/>
      <c r="BB278" s="446"/>
      <c r="BC278" s="446"/>
      <c r="BD278" s="446"/>
      <c r="BE278" s="446"/>
      <c r="BF278" s="446"/>
      <c r="BG278" s="446"/>
      <c r="BH278" s="446"/>
      <c r="BI278" s="446"/>
      <c r="BJ278" s="446"/>
      <c r="BK278" s="446"/>
      <c r="BL278" s="446"/>
      <c r="BM278" s="446"/>
      <c r="BN278" s="457"/>
      <c r="BO278" s="62"/>
    </row>
    <row r="279" spans="1:67" outlineLevel="1">
      <c r="B279" s="51" t="str">
        <f>$B$204&amp;""</f>
        <v>Middle</v>
      </c>
      <c r="C279" s="419">
        <f t="shared" si="259"/>
        <v>0</v>
      </c>
      <c r="D279" s="419">
        <f t="shared" si="260"/>
        <v>0</v>
      </c>
      <c r="E279" s="419">
        <f t="shared" si="261"/>
        <v>0</v>
      </c>
      <c r="F279" s="419">
        <f t="shared" si="262"/>
        <v>0</v>
      </c>
      <c r="G279" s="419">
        <f t="shared" si="263"/>
        <v>0</v>
      </c>
      <c r="H279" s="419">
        <f t="shared" si="264"/>
        <v>0</v>
      </c>
      <c r="I279" s="419">
        <f t="shared" si="265"/>
        <v>0</v>
      </c>
      <c r="J279" s="419">
        <f t="shared" si="266"/>
        <v>0</v>
      </c>
      <c r="K279" s="419">
        <f t="shared" si="267"/>
        <v>0</v>
      </c>
      <c r="L279" s="419">
        <f t="shared" si="268"/>
        <v>0</v>
      </c>
      <c r="M279" s="419">
        <f t="shared" si="269"/>
        <v>0</v>
      </c>
      <c r="N279" s="419">
        <f t="shared" si="270"/>
        <v>0</v>
      </c>
      <c r="O279" s="419">
        <f t="shared" si="271"/>
        <v>0</v>
      </c>
      <c r="P279" s="419">
        <f t="shared" si="272"/>
        <v>0</v>
      </c>
      <c r="Q279" s="419">
        <f t="shared" si="273"/>
        <v>0</v>
      </c>
      <c r="R279" s="435">
        <f t="shared" si="274"/>
        <v>0</v>
      </c>
      <c r="S279" s="445"/>
      <c r="T279" s="446"/>
      <c r="U279" s="446"/>
      <c r="V279" s="446"/>
      <c r="W279" s="446"/>
      <c r="X279" s="446"/>
      <c r="Y279" s="446"/>
      <c r="Z279" s="446"/>
      <c r="AA279" s="446"/>
      <c r="AB279" s="446"/>
      <c r="AC279" s="446"/>
      <c r="AD279" s="446"/>
      <c r="AE279" s="446"/>
      <c r="AF279" s="446"/>
      <c r="AG279" s="446"/>
      <c r="AH279" s="457"/>
      <c r="AI279" s="445"/>
      <c r="AJ279" s="446"/>
      <c r="AK279" s="446"/>
      <c r="AL279" s="446"/>
      <c r="AM279" s="446"/>
      <c r="AN279" s="446"/>
      <c r="AO279" s="446"/>
      <c r="AP279" s="446"/>
      <c r="AQ279" s="446"/>
      <c r="AR279" s="446"/>
      <c r="AS279" s="446"/>
      <c r="AT279" s="446"/>
      <c r="AU279" s="446"/>
      <c r="AV279" s="446"/>
      <c r="AW279" s="446"/>
      <c r="AX279" s="457"/>
      <c r="AY279" s="445"/>
      <c r="AZ279" s="446"/>
      <c r="BA279" s="446"/>
      <c r="BB279" s="446"/>
      <c r="BC279" s="446"/>
      <c r="BD279" s="446"/>
      <c r="BE279" s="446"/>
      <c r="BF279" s="446"/>
      <c r="BG279" s="446"/>
      <c r="BH279" s="446"/>
      <c r="BI279" s="446"/>
      <c r="BJ279" s="446"/>
      <c r="BK279" s="446"/>
      <c r="BL279" s="446"/>
      <c r="BM279" s="446"/>
      <c r="BN279" s="457"/>
      <c r="BO279" s="62"/>
    </row>
    <row r="280" spans="1:67" outlineLevel="1">
      <c r="B280" s="51" t="str">
        <f>$B$205&amp;""</f>
        <v>Late</v>
      </c>
      <c r="C280" s="419">
        <f t="shared" si="259"/>
        <v>0</v>
      </c>
      <c r="D280" s="419">
        <f t="shared" si="260"/>
        <v>0</v>
      </c>
      <c r="E280" s="419">
        <f t="shared" si="261"/>
        <v>0</v>
      </c>
      <c r="F280" s="419">
        <f t="shared" si="262"/>
        <v>0</v>
      </c>
      <c r="G280" s="419">
        <f t="shared" si="263"/>
        <v>0</v>
      </c>
      <c r="H280" s="419">
        <f t="shared" si="264"/>
        <v>0</v>
      </c>
      <c r="I280" s="419">
        <f t="shared" si="265"/>
        <v>0</v>
      </c>
      <c r="J280" s="419">
        <f t="shared" si="266"/>
        <v>0</v>
      </c>
      <c r="K280" s="419">
        <f t="shared" si="267"/>
        <v>0</v>
      </c>
      <c r="L280" s="419">
        <f t="shared" si="268"/>
        <v>0</v>
      </c>
      <c r="M280" s="419">
        <f t="shared" si="269"/>
        <v>0</v>
      </c>
      <c r="N280" s="419">
        <f t="shared" si="270"/>
        <v>0</v>
      </c>
      <c r="O280" s="419">
        <f t="shared" si="271"/>
        <v>0</v>
      </c>
      <c r="P280" s="419">
        <f t="shared" si="272"/>
        <v>0</v>
      </c>
      <c r="Q280" s="419">
        <f t="shared" si="273"/>
        <v>0</v>
      </c>
      <c r="R280" s="435">
        <f t="shared" si="274"/>
        <v>0</v>
      </c>
      <c r="S280" s="445"/>
      <c r="T280" s="446"/>
      <c r="U280" s="446"/>
      <c r="V280" s="446"/>
      <c r="W280" s="446"/>
      <c r="X280" s="446"/>
      <c r="Y280" s="446"/>
      <c r="Z280" s="446"/>
      <c r="AA280" s="446"/>
      <c r="AB280" s="446"/>
      <c r="AC280" s="446"/>
      <c r="AD280" s="446"/>
      <c r="AE280" s="446"/>
      <c r="AF280" s="446"/>
      <c r="AG280" s="446"/>
      <c r="AH280" s="457"/>
      <c r="AI280" s="445"/>
      <c r="AJ280" s="446"/>
      <c r="AK280" s="446"/>
      <c r="AL280" s="446"/>
      <c r="AM280" s="446"/>
      <c r="AN280" s="446"/>
      <c r="AO280" s="446"/>
      <c r="AP280" s="446"/>
      <c r="AQ280" s="446"/>
      <c r="AR280" s="446"/>
      <c r="AS280" s="446"/>
      <c r="AT280" s="446"/>
      <c r="AU280" s="446"/>
      <c r="AV280" s="446"/>
      <c r="AW280" s="446"/>
      <c r="AX280" s="457"/>
      <c r="AY280" s="445"/>
      <c r="AZ280" s="446"/>
      <c r="BA280" s="446"/>
      <c r="BB280" s="446"/>
      <c r="BC280" s="446"/>
      <c r="BD280" s="446"/>
      <c r="BE280" s="446"/>
      <c r="BF280" s="446"/>
      <c r="BG280" s="446"/>
      <c r="BH280" s="446"/>
      <c r="BI280" s="446"/>
      <c r="BJ280" s="446"/>
      <c r="BK280" s="446"/>
      <c r="BL280" s="446"/>
      <c r="BM280" s="446"/>
      <c r="BN280" s="457"/>
      <c r="BO280" s="62"/>
    </row>
    <row r="281" spans="1:67" outlineLevel="1">
      <c r="B281" s="51" t="s">
        <v>1552</v>
      </c>
      <c r="C281" s="419">
        <f t="shared" si="259"/>
        <v>0</v>
      </c>
      <c r="D281" s="419">
        <f t="shared" si="260"/>
        <v>0</v>
      </c>
      <c r="E281" s="419">
        <f t="shared" si="261"/>
        <v>0</v>
      </c>
      <c r="F281" s="419">
        <f t="shared" si="262"/>
        <v>0</v>
      </c>
      <c r="G281" s="419">
        <f t="shared" si="263"/>
        <v>0</v>
      </c>
      <c r="H281" s="419">
        <f t="shared" si="264"/>
        <v>0</v>
      </c>
      <c r="I281" s="419">
        <f t="shared" si="265"/>
        <v>0</v>
      </c>
      <c r="J281" s="419">
        <f t="shared" si="266"/>
        <v>0</v>
      </c>
      <c r="K281" s="419">
        <f t="shared" si="267"/>
        <v>0</v>
      </c>
      <c r="L281" s="419">
        <f t="shared" si="268"/>
        <v>0</v>
      </c>
      <c r="M281" s="419">
        <f t="shared" si="269"/>
        <v>0</v>
      </c>
      <c r="N281" s="419">
        <f t="shared" si="270"/>
        <v>0</v>
      </c>
      <c r="O281" s="419">
        <f t="shared" si="271"/>
        <v>0</v>
      </c>
      <c r="P281" s="419">
        <f t="shared" si="272"/>
        <v>0</v>
      </c>
      <c r="Q281" s="419">
        <f t="shared" si="273"/>
        <v>0</v>
      </c>
      <c r="R281" s="435">
        <f t="shared" si="274"/>
        <v>0</v>
      </c>
      <c r="S281" s="476"/>
      <c r="T281" s="477"/>
      <c r="U281" s="477"/>
      <c r="V281" s="477"/>
      <c r="W281" s="477"/>
      <c r="X281" s="477"/>
      <c r="Y281" s="477"/>
      <c r="Z281" s="477"/>
      <c r="AA281" s="477"/>
      <c r="AB281" s="477"/>
      <c r="AC281" s="477"/>
      <c r="AD281" s="477"/>
      <c r="AE281" s="477"/>
      <c r="AF281" s="477"/>
      <c r="AG281" s="477"/>
      <c r="AH281" s="478"/>
      <c r="AI281" s="476"/>
      <c r="AJ281" s="477"/>
      <c r="AK281" s="477"/>
      <c r="AL281" s="477"/>
      <c r="AM281" s="477"/>
      <c r="AN281" s="477"/>
      <c r="AO281" s="477"/>
      <c r="AP281" s="477"/>
      <c r="AQ281" s="477"/>
      <c r="AR281" s="477"/>
      <c r="AS281" s="477"/>
      <c r="AT281" s="477"/>
      <c r="AU281" s="477"/>
      <c r="AV281" s="477"/>
      <c r="AW281" s="477"/>
      <c r="AX281" s="478"/>
      <c r="AY281" s="476"/>
      <c r="AZ281" s="477"/>
      <c r="BA281" s="477"/>
      <c r="BB281" s="477"/>
      <c r="BC281" s="477"/>
      <c r="BD281" s="477"/>
      <c r="BE281" s="477"/>
      <c r="BF281" s="477"/>
      <c r="BG281" s="477"/>
      <c r="BH281" s="477"/>
      <c r="BI281" s="477"/>
      <c r="BJ281" s="477"/>
      <c r="BK281" s="477"/>
      <c r="BL281" s="477"/>
      <c r="BM281" s="477"/>
      <c r="BN281" s="478"/>
      <c r="BO281" s="62"/>
    </row>
    <row r="282" spans="1:67" outlineLevel="1">
      <c r="B282" s="51" t="str">
        <f t="shared" ref="B282" si="275">$B$207&amp;""</f>
        <v>7mo with 0% mated</v>
      </c>
      <c r="C282" s="419">
        <f t="shared" si="259"/>
        <v>0</v>
      </c>
      <c r="D282" s="419">
        <f t="shared" si="260"/>
        <v>0</v>
      </c>
      <c r="E282" s="419">
        <f t="shared" si="261"/>
        <v>0</v>
      </c>
      <c r="F282" s="419">
        <f t="shared" si="262"/>
        <v>0</v>
      </c>
      <c r="G282" s="419">
        <f t="shared" si="263"/>
        <v>0</v>
      </c>
      <c r="H282" s="419">
        <f t="shared" si="264"/>
        <v>0</v>
      </c>
      <c r="I282" s="419">
        <f t="shared" si="265"/>
        <v>0</v>
      </c>
      <c r="J282" s="419">
        <f t="shared" si="266"/>
        <v>0</v>
      </c>
      <c r="K282" s="419">
        <f t="shared" si="267"/>
        <v>0</v>
      </c>
      <c r="L282" s="419">
        <f t="shared" si="268"/>
        <v>0</v>
      </c>
      <c r="M282" s="419">
        <f t="shared" si="269"/>
        <v>0</v>
      </c>
      <c r="N282" s="419">
        <f t="shared" si="270"/>
        <v>0</v>
      </c>
      <c r="O282" s="419">
        <f t="shared" si="271"/>
        <v>0</v>
      </c>
      <c r="P282" s="419">
        <f t="shared" si="272"/>
        <v>0</v>
      </c>
      <c r="Q282" s="419">
        <f t="shared" si="273"/>
        <v>0</v>
      </c>
      <c r="R282" s="435">
        <f t="shared" si="274"/>
        <v>0</v>
      </c>
      <c r="S282" s="476"/>
      <c r="T282" s="477"/>
      <c r="U282" s="477"/>
      <c r="V282" s="477"/>
      <c r="W282" s="477"/>
      <c r="X282" s="477"/>
      <c r="Y282" s="477"/>
      <c r="Z282" s="477"/>
      <c r="AA282" s="477"/>
      <c r="AB282" s="477"/>
      <c r="AC282" s="477"/>
      <c r="AD282" s="477"/>
      <c r="AE282" s="477"/>
      <c r="AF282" s="477"/>
      <c r="AG282" s="477"/>
      <c r="AH282" s="478"/>
      <c r="AI282" s="476"/>
      <c r="AJ282" s="477"/>
      <c r="AK282" s="477"/>
      <c r="AL282" s="477"/>
      <c r="AM282" s="477"/>
      <c r="AN282" s="477"/>
      <c r="AO282" s="477"/>
      <c r="AP282" s="477"/>
      <c r="AQ282" s="477"/>
      <c r="AR282" s="477"/>
      <c r="AS282" s="477"/>
      <c r="AT282" s="477"/>
      <c r="AU282" s="477"/>
      <c r="AV282" s="477"/>
      <c r="AW282" s="477"/>
      <c r="AX282" s="478"/>
      <c r="AY282" s="476"/>
      <c r="AZ282" s="477"/>
      <c r="BA282" s="477"/>
      <c r="BB282" s="477"/>
      <c r="BC282" s="477"/>
      <c r="BD282" s="477"/>
      <c r="BE282" s="477"/>
      <c r="BF282" s="477"/>
      <c r="BG282" s="477"/>
      <c r="BH282" s="477"/>
      <c r="BI282" s="477"/>
      <c r="BJ282" s="477"/>
      <c r="BK282" s="477"/>
      <c r="BL282" s="477"/>
      <c r="BM282" s="477"/>
      <c r="BN282" s="478"/>
      <c r="BO282" s="62"/>
    </row>
    <row r="283" spans="1:67" outlineLevel="1">
      <c r="B283" s="51" t="s">
        <v>1698</v>
      </c>
      <c r="C283" s="419">
        <f t="shared" si="259"/>
        <v>0</v>
      </c>
      <c r="D283" s="419">
        <f t="shared" si="260"/>
        <v>0</v>
      </c>
      <c r="E283" s="419">
        <f t="shared" si="261"/>
        <v>0</v>
      </c>
      <c r="F283" s="419">
        <f t="shared" si="262"/>
        <v>0</v>
      </c>
      <c r="G283" s="419">
        <f t="shared" si="263"/>
        <v>0</v>
      </c>
      <c r="H283" s="419">
        <f t="shared" si="264"/>
        <v>0</v>
      </c>
      <c r="I283" s="419">
        <f t="shared" si="265"/>
        <v>0</v>
      </c>
      <c r="J283" s="419">
        <f t="shared" si="266"/>
        <v>0</v>
      </c>
      <c r="K283" s="419">
        <f t="shared" si="267"/>
        <v>0</v>
      </c>
      <c r="L283" s="419">
        <f t="shared" si="268"/>
        <v>0</v>
      </c>
      <c r="M283" s="419">
        <f t="shared" si="269"/>
        <v>0</v>
      </c>
      <c r="N283" s="419">
        <f t="shared" si="270"/>
        <v>0</v>
      </c>
      <c r="O283" s="419">
        <f t="shared" si="271"/>
        <v>0</v>
      </c>
      <c r="P283" s="419">
        <f t="shared" si="272"/>
        <v>0</v>
      </c>
      <c r="Q283" s="419">
        <f t="shared" si="273"/>
        <v>0</v>
      </c>
      <c r="R283" s="435">
        <f t="shared" si="274"/>
        <v>0</v>
      </c>
      <c r="S283" s="476"/>
      <c r="T283" s="477"/>
      <c r="U283" s="477"/>
      <c r="V283" s="477"/>
      <c r="W283" s="477"/>
      <c r="X283" s="477"/>
      <c r="Y283" s="477"/>
      <c r="Z283" s="477"/>
      <c r="AA283" s="477"/>
      <c r="AB283" s="477"/>
      <c r="AC283" s="477"/>
      <c r="AD283" s="477"/>
      <c r="AE283" s="477"/>
      <c r="AF283" s="477"/>
      <c r="AG283" s="477"/>
      <c r="AH283" s="478"/>
      <c r="AI283" s="476"/>
      <c r="AJ283" s="477"/>
      <c r="AK283" s="477"/>
      <c r="AL283" s="477"/>
      <c r="AM283" s="477"/>
      <c r="AN283" s="477"/>
      <c r="AO283" s="477"/>
      <c r="AP283" s="477"/>
      <c r="AQ283" s="477"/>
      <c r="AR283" s="477"/>
      <c r="AS283" s="477"/>
      <c r="AT283" s="477"/>
      <c r="AU283" s="477"/>
      <c r="AV283" s="477"/>
      <c r="AW283" s="477"/>
      <c r="AX283" s="478"/>
      <c r="AY283" s="476"/>
      <c r="AZ283" s="477"/>
      <c r="BA283" s="477"/>
      <c r="BB283" s="477"/>
      <c r="BC283" s="477"/>
      <c r="BD283" s="477"/>
      <c r="BE283" s="477"/>
      <c r="BF283" s="477"/>
      <c r="BG283" s="477"/>
      <c r="BH283" s="477"/>
      <c r="BI283" s="477"/>
      <c r="BJ283" s="477"/>
      <c r="BK283" s="477"/>
      <c r="BL283" s="477"/>
      <c r="BM283" s="477"/>
      <c r="BN283" s="478"/>
      <c r="BO283" s="62"/>
    </row>
    <row r="284" spans="1:67" outlineLevel="1">
      <c r="B284" s="51" t="s">
        <v>1094</v>
      </c>
      <c r="C284" s="420">
        <f t="shared" si="259"/>
        <v>0</v>
      </c>
      <c r="D284" s="420">
        <f t="shared" si="260"/>
        <v>0</v>
      </c>
      <c r="E284" s="420">
        <f t="shared" si="261"/>
        <v>0</v>
      </c>
      <c r="F284" s="420">
        <f t="shared" si="262"/>
        <v>0</v>
      </c>
      <c r="G284" s="420">
        <f t="shared" si="263"/>
        <v>0</v>
      </c>
      <c r="H284" s="420">
        <f t="shared" si="264"/>
        <v>0</v>
      </c>
      <c r="I284" s="420">
        <f t="shared" si="265"/>
        <v>0</v>
      </c>
      <c r="J284" s="420">
        <f t="shared" si="266"/>
        <v>0</v>
      </c>
      <c r="K284" s="420">
        <f t="shared" si="267"/>
        <v>0</v>
      </c>
      <c r="L284" s="420">
        <f t="shared" si="268"/>
        <v>0</v>
      </c>
      <c r="M284" s="420">
        <f t="shared" si="269"/>
        <v>0</v>
      </c>
      <c r="N284" s="420">
        <f t="shared" si="270"/>
        <v>0</v>
      </c>
      <c r="O284" s="420">
        <f t="shared" si="271"/>
        <v>0</v>
      </c>
      <c r="P284" s="420">
        <f t="shared" si="272"/>
        <v>0</v>
      </c>
      <c r="Q284" s="420">
        <f t="shared" si="273"/>
        <v>0</v>
      </c>
      <c r="R284" s="436">
        <f t="shared" si="274"/>
        <v>0</v>
      </c>
      <c r="S284" s="497"/>
      <c r="T284" s="498"/>
      <c r="U284" s="498"/>
      <c r="V284" s="498"/>
      <c r="W284" s="498"/>
      <c r="X284" s="498"/>
      <c r="Y284" s="498"/>
      <c r="Z284" s="498"/>
      <c r="AA284" s="498"/>
      <c r="AB284" s="498"/>
      <c r="AC284" s="498"/>
      <c r="AD284" s="498"/>
      <c r="AE284" s="498"/>
      <c r="AF284" s="498"/>
      <c r="AG284" s="498"/>
      <c r="AH284" s="499"/>
      <c r="AI284" s="497"/>
      <c r="AJ284" s="498"/>
      <c r="AK284" s="498"/>
      <c r="AL284" s="498"/>
      <c r="AM284" s="498"/>
      <c r="AN284" s="498"/>
      <c r="AO284" s="498"/>
      <c r="AP284" s="498"/>
      <c r="AQ284" s="498"/>
      <c r="AR284" s="498"/>
      <c r="AS284" s="498"/>
      <c r="AT284" s="498"/>
      <c r="AU284" s="498"/>
      <c r="AV284" s="498"/>
      <c r="AW284" s="498"/>
      <c r="AX284" s="499"/>
      <c r="AY284" s="497"/>
      <c r="AZ284" s="498"/>
      <c r="BA284" s="498"/>
      <c r="BB284" s="498"/>
      <c r="BC284" s="498"/>
      <c r="BD284" s="498"/>
      <c r="BE284" s="498"/>
      <c r="BF284" s="498"/>
      <c r="BG284" s="498"/>
      <c r="BH284" s="498"/>
      <c r="BI284" s="498"/>
      <c r="BJ284" s="498"/>
      <c r="BK284" s="498"/>
      <c r="BL284" s="498"/>
      <c r="BM284" s="498"/>
      <c r="BN284" s="499"/>
      <c r="BO284" s="62"/>
    </row>
    <row r="285" spans="1:67" ht="24.75">
      <c r="B285" s="50" t="str">
        <f>"Timing 2 - Join to mid preg
"&amp;$B$202&amp;""</f>
        <v>Timing 2 - Join to mid preg
Standard (7mo)</v>
      </c>
      <c r="C285" s="417">
        <f t="shared" si="259"/>
        <v>0</v>
      </c>
      <c r="D285" s="417">
        <f t="shared" si="260"/>
        <v>0</v>
      </c>
      <c r="E285" s="417">
        <f t="shared" si="261"/>
        <v>0</v>
      </c>
      <c r="F285" s="417">
        <f t="shared" si="262"/>
        <v>0</v>
      </c>
      <c r="G285" s="417">
        <f t="shared" si="263"/>
        <v>0</v>
      </c>
      <c r="H285" s="417">
        <f t="shared" si="264"/>
        <v>0</v>
      </c>
      <c r="I285" s="417">
        <f t="shared" si="265"/>
        <v>0</v>
      </c>
      <c r="J285" s="417">
        <f t="shared" si="266"/>
        <v>0</v>
      </c>
      <c r="K285" s="417">
        <f t="shared" si="267"/>
        <v>0</v>
      </c>
      <c r="L285" s="417">
        <f t="shared" si="268"/>
        <v>0</v>
      </c>
      <c r="M285" s="417">
        <f t="shared" si="269"/>
        <v>0</v>
      </c>
      <c r="N285" s="417">
        <f t="shared" si="270"/>
        <v>0</v>
      </c>
      <c r="O285" s="417">
        <f t="shared" si="271"/>
        <v>0</v>
      </c>
      <c r="P285" s="417">
        <f t="shared" si="272"/>
        <v>0</v>
      </c>
      <c r="Q285" s="417">
        <f t="shared" si="273"/>
        <v>0</v>
      </c>
      <c r="R285" s="434">
        <f t="shared" si="274"/>
        <v>0</v>
      </c>
      <c r="S285" s="444"/>
      <c r="T285" s="315"/>
      <c r="U285" s="315"/>
      <c r="V285" s="315"/>
      <c r="W285" s="315"/>
      <c r="X285" s="315"/>
      <c r="Y285" s="315"/>
      <c r="Z285" s="315"/>
      <c r="AA285" s="315"/>
      <c r="AB285" s="315"/>
      <c r="AC285" s="315"/>
      <c r="AD285" s="315"/>
      <c r="AE285" s="315"/>
      <c r="AF285" s="315"/>
      <c r="AG285" s="315"/>
      <c r="AH285" s="456"/>
      <c r="AI285" s="444"/>
      <c r="AJ285" s="315"/>
      <c r="AK285" s="315"/>
      <c r="AL285" s="315"/>
      <c r="AM285" s="315"/>
      <c r="AN285" s="315"/>
      <c r="AO285" s="315"/>
      <c r="AP285" s="315"/>
      <c r="AQ285" s="315"/>
      <c r="AR285" s="315"/>
      <c r="AS285" s="315"/>
      <c r="AT285" s="315"/>
      <c r="AU285" s="315"/>
      <c r="AV285" s="315"/>
      <c r="AW285" s="315"/>
      <c r="AX285" s="456"/>
      <c r="AY285" s="444"/>
      <c r="AZ285" s="315"/>
      <c r="BA285" s="315"/>
      <c r="BB285" s="315"/>
      <c r="BC285" s="315"/>
      <c r="BD285" s="315"/>
      <c r="BE285" s="315"/>
      <c r="BF285" s="315"/>
      <c r="BG285" s="315"/>
      <c r="BH285" s="315"/>
      <c r="BI285" s="315"/>
      <c r="BJ285" s="315"/>
      <c r="BK285" s="315"/>
      <c r="BL285" s="315"/>
      <c r="BM285" s="315"/>
      <c r="BN285" s="456"/>
      <c r="BO285" s="418" t="s">
        <v>1412</v>
      </c>
    </row>
    <row r="286" spans="1:67">
      <c r="B286" s="51" t="str">
        <f t="shared" ref="B286" si="276">$B$203&amp;""</f>
        <v>Early</v>
      </c>
      <c r="C286" s="419">
        <f t="shared" si="259"/>
        <v>0</v>
      </c>
      <c r="D286" s="419">
        <f t="shared" si="260"/>
        <v>0</v>
      </c>
      <c r="E286" s="419">
        <f t="shared" si="261"/>
        <v>0</v>
      </c>
      <c r="F286" s="419">
        <f t="shared" si="262"/>
        <v>0</v>
      </c>
      <c r="G286" s="419">
        <f t="shared" si="263"/>
        <v>0</v>
      </c>
      <c r="H286" s="419">
        <f t="shared" si="264"/>
        <v>0</v>
      </c>
      <c r="I286" s="419">
        <f t="shared" si="265"/>
        <v>0</v>
      </c>
      <c r="J286" s="419">
        <f t="shared" si="266"/>
        <v>0</v>
      </c>
      <c r="K286" s="419">
        <f t="shared" si="267"/>
        <v>0</v>
      </c>
      <c r="L286" s="419">
        <f t="shared" si="268"/>
        <v>0</v>
      </c>
      <c r="M286" s="419">
        <f t="shared" si="269"/>
        <v>0</v>
      </c>
      <c r="N286" s="419">
        <f t="shared" si="270"/>
        <v>0</v>
      </c>
      <c r="O286" s="419">
        <f t="shared" si="271"/>
        <v>0</v>
      </c>
      <c r="P286" s="419">
        <f t="shared" si="272"/>
        <v>0</v>
      </c>
      <c r="Q286" s="419">
        <f t="shared" si="273"/>
        <v>0</v>
      </c>
      <c r="R286" s="435">
        <f t="shared" si="274"/>
        <v>0</v>
      </c>
      <c r="S286" s="445"/>
      <c r="T286" s="446"/>
      <c r="U286" s="446"/>
      <c r="V286" s="446"/>
      <c r="W286" s="446"/>
      <c r="X286" s="446"/>
      <c r="Y286" s="446"/>
      <c r="Z286" s="446"/>
      <c r="AA286" s="446"/>
      <c r="AB286" s="446"/>
      <c r="AC286" s="446"/>
      <c r="AD286" s="446"/>
      <c r="AE286" s="446"/>
      <c r="AF286" s="446"/>
      <c r="AG286" s="446"/>
      <c r="AH286" s="457"/>
      <c r="AI286" s="445"/>
      <c r="AJ286" s="446"/>
      <c r="AK286" s="446"/>
      <c r="AL286" s="446"/>
      <c r="AM286" s="446"/>
      <c r="AN286" s="446"/>
      <c r="AO286" s="446"/>
      <c r="AP286" s="446"/>
      <c r="AQ286" s="446"/>
      <c r="AR286" s="446"/>
      <c r="AS286" s="446"/>
      <c r="AT286" s="446"/>
      <c r="AU286" s="446"/>
      <c r="AV286" s="446"/>
      <c r="AW286" s="446"/>
      <c r="AX286" s="457"/>
      <c r="AY286" s="445"/>
      <c r="AZ286" s="446"/>
      <c r="BA286" s="446"/>
      <c r="BB286" s="446"/>
      <c r="BC286" s="446"/>
      <c r="BD286" s="446"/>
      <c r="BE286" s="446"/>
      <c r="BF286" s="446"/>
      <c r="BG286" s="446"/>
      <c r="BH286" s="446"/>
      <c r="BI286" s="446"/>
      <c r="BJ286" s="446"/>
      <c r="BK286" s="446"/>
      <c r="BL286" s="446"/>
      <c r="BM286" s="446"/>
      <c r="BN286" s="457"/>
      <c r="BO286" s="62"/>
    </row>
    <row r="287" spans="1:67">
      <c r="B287" s="51" t="str">
        <f t="shared" ref="B287" si="277">$B$204&amp;""</f>
        <v>Middle</v>
      </c>
      <c r="C287" s="419">
        <f t="shared" si="259"/>
        <v>0</v>
      </c>
      <c r="D287" s="419">
        <f t="shared" si="260"/>
        <v>0</v>
      </c>
      <c r="E287" s="419">
        <f t="shared" si="261"/>
        <v>0</v>
      </c>
      <c r="F287" s="419">
        <f t="shared" si="262"/>
        <v>0</v>
      </c>
      <c r="G287" s="419">
        <f t="shared" si="263"/>
        <v>0</v>
      </c>
      <c r="H287" s="419">
        <f t="shared" si="264"/>
        <v>0</v>
      </c>
      <c r="I287" s="419">
        <f t="shared" si="265"/>
        <v>0</v>
      </c>
      <c r="J287" s="419">
        <f t="shared" si="266"/>
        <v>0</v>
      </c>
      <c r="K287" s="419">
        <f t="shared" si="267"/>
        <v>0</v>
      </c>
      <c r="L287" s="419">
        <f t="shared" si="268"/>
        <v>0</v>
      </c>
      <c r="M287" s="419">
        <f t="shared" si="269"/>
        <v>0</v>
      </c>
      <c r="N287" s="419">
        <f t="shared" si="270"/>
        <v>0</v>
      </c>
      <c r="O287" s="419">
        <f t="shared" si="271"/>
        <v>0</v>
      </c>
      <c r="P287" s="419">
        <f t="shared" si="272"/>
        <v>0</v>
      </c>
      <c r="Q287" s="419">
        <f t="shared" si="273"/>
        <v>0</v>
      </c>
      <c r="R287" s="435">
        <f t="shared" si="274"/>
        <v>0</v>
      </c>
      <c r="S287" s="445"/>
      <c r="T287" s="446"/>
      <c r="U287" s="446"/>
      <c r="V287" s="446"/>
      <c r="W287" s="446"/>
      <c r="X287" s="446"/>
      <c r="Y287" s="446"/>
      <c r="Z287" s="446"/>
      <c r="AA287" s="446"/>
      <c r="AB287" s="446"/>
      <c r="AC287" s="446"/>
      <c r="AD287" s="446"/>
      <c r="AE287" s="446"/>
      <c r="AF287" s="446"/>
      <c r="AG287" s="446"/>
      <c r="AH287" s="457"/>
      <c r="AI287" s="445"/>
      <c r="AJ287" s="446"/>
      <c r="AK287" s="446"/>
      <c r="AL287" s="446"/>
      <c r="AM287" s="446"/>
      <c r="AN287" s="446"/>
      <c r="AO287" s="446"/>
      <c r="AP287" s="446"/>
      <c r="AQ287" s="446"/>
      <c r="AR287" s="446"/>
      <c r="AS287" s="446"/>
      <c r="AT287" s="446"/>
      <c r="AU287" s="446"/>
      <c r="AV287" s="446"/>
      <c r="AW287" s="446"/>
      <c r="AX287" s="457"/>
      <c r="AY287" s="445"/>
      <c r="AZ287" s="446"/>
      <c r="BA287" s="446"/>
      <c r="BB287" s="446"/>
      <c r="BC287" s="446"/>
      <c r="BD287" s="446"/>
      <c r="BE287" s="446"/>
      <c r="BF287" s="446"/>
      <c r="BG287" s="446"/>
      <c r="BH287" s="446"/>
      <c r="BI287" s="446"/>
      <c r="BJ287" s="446"/>
      <c r="BK287" s="446"/>
      <c r="BL287" s="446"/>
      <c r="BM287" s="446"/>
      <c r="BN287" s="457"/>
      <c r="BO287" s="62"/>
    </row>
    <row r="288" spans="1:67">
      <c r="B288" s="51" t="str">
        <f t="shared" ref="B288" si="278">$B$205&amp;""</f>
        <v>Late</v>
      </c>
      <c r="C288" s="419">
        <f t="shared" si="259"/>
        <v>0</v>
      </c>
      <c r="D288" s="419">
        <f t="shared" si="260"/>
        <v>0</v>
      </c>
      <c r="E288" s="419">
        <f t="shared" si="261"/>
        <v>0</v>
      </c>
      <c r="F288" s="419">
        <f t="shared" si="262"/>
        <v>0</v>
      </c>
      <c r="G288" s="419">
        <f t="shared" si="263"/>
        <v>0</v>
      </c>
      <c r="H288" s="419">
        <f t="shared" si="264"/>
        <v>0</v>
      </c>
      <c r="I288" s="419">
        <f t="shared" si="265"/>
        <v>0</v>
      </c>
      <c r="J288" s="419">
        <f t="shared" si="266"/>
        <v>0</v>
      </c>
      <c r="K288" s="419">
        <f t="shared" si="267"/>
        <v>0</v>
      </c>
      <c r="L288" s="419">
        <f t="shared" si="268"/>
        <v>0</v>
      </c>
      <c r="M288" s="419">
        <f t="shared" si="269"/>
        <v>0</v>
      </c>
      <c r="N288" s="419">
        <f t="shared" si="270"/>
        <v>0</v>
      </c>
      <c r="O288" s="419">
        <f t="shared" si="271"/>
        <v>0</v>
      </c>
      <c r="P288" s="419">
        <f t="shared" si="272"/>
        <v>0</v>
      </c>
      <c r="Q288" s="419">
        <f t="shared" si="273"/>
        <v>0</v>
      </c>
      <c r="R288" s="435">
        <f t="shared" si="274"/>
        <v>0</v>
      </c>
      <c r="S288" s="445"/>
      <c r="T288" s="446"/>
      <c r="U288" s="446"/>
      <c r="V288" s="446"/>
      <c r="W288" s="446"/>
      <c r="X288" s="446"/>
      <c r="Y288" s="446"/>
      <c r="Z288" s="446"/>
      <c r="AA288" s="446"/>
      <c r="AB288" s="446"/>
      <c r="AC288" s="446"/>
      <c r="AD288" s="446"/>
      <c r="AE288" s="446"/>
      <c r="AF288" s="446"/>
      <c r="AG288" s="446"/>
      <c r="AH288" s="457"/>
      <c r="AI288" s="445"/>
      <c r="AJ288" s="446"/>
      <c r="AK288" s="446"/>
      <c r="AL288" s="446"/>
      <c r="AM288" s="446"/>
      <c r="AN288" s="446"/>
      <c r="AO288" s="446"/>
      <c r="AP288" s="446"/>
      <c r="AQ288" s="446"/>
      <c r="AR288" s="446"/>
      <c r="AS288" s="446"/>
      <c r="AT288" s="446"/>
      <c r="AU288" s="446"/>
      <c r="AV288" s="446"/>
      <c r="AW288" s="446"/>
      <c r="AX288" s="457"/>
      <c r="AY288" s="445"/>
      <c r="AZ288" s="446"/>
      <c r="BA288" s="446"/>
      <c r="BB288" s="446"/>
      <c r="BC288" s="446"/>
      <c r="BD288" s="446"/>
      <c r="BE288" s="446"/>
      <c r="BF288" s="446"/>
      <c r="BG288" s="446"/>
      <c r="BH288" s="446"/>
      <c r="BI288" s="446"/>
      <c r="BJ288" s="446"/>
      <c r="BK288" s="446"/>
      <c r="BL288" s="446"/>
      <c r="BM288" s="446"/>
      <c r="BN288" s="457"/>
      <c r="BO288" s="62"/>
    </row>
    <row r="289" spans="1:67">
      <c r="B289" s="51" t="s">
        <v>960</v>
      </c>
      <c r="C289" s="419">
        <f t="shared" si="259"/>
        <v>0</v>
      </c>
      <c r="D289" s="419">
        <f t="shared" si="260"/>
        <v>0</v>
      </c>
      <c r="E289" s="419">
        <f t="shared" si="261"/>
        <v>0</v>
      </c>
      <c r="F289" s="419">
        <f t="shared" si="262"/>
        <v>0</v>
      </c>
      <c r="G289" s="419">
        <f t="shared" si="263"/>
        <v>0</v>
      </c>
      <c r="H289" s="419">
        <f t="shared" si="264"/>
        <v>0</v>
      </c>
      <c r="I289" s="419">
        <f t="shared" si="265"/>
        <v>0</v>
      </c>
      <c r="J289" s="419">
        <f t="shared" si="266"/>
        <v>0</v>
      </c>
      <c r="K289" s="419">
        <f t="shared" si="267"/>
        <v>0</v>
      </c>
      <c r="L289" s="419">
        <f t="shared" si="268"/>
        <v>0</v>
      </c>
      <c r="M289" s="419">
        <f t="shared" si="269"/>
        <v>0</v>
      </c>
      <c r="N289" s="419">
        <f t="shared" si="270"/>
        <v>0</v>
      </c>
      <c r="O289" s="419">
        <f t="shared" si="271"/>
        <v>0</v>
      </c>
      <c r="P289" s="419">
        <f t="shared" si="272"/>
        <v>0</v>
      </c>
      <c r="Q289" s="419">
        <f t="shared" si="273"/>
        <v>0</v>
      </c>
      <c r="R289" s="435">
        <f t="shared" si="274"/>
        <v>0</v>
      </c>
      <c r="S289" s="476"/>
      <c r="T289" s="477"/>
      <c r="U289" s="477"/>
      <c r="V289" s="477"/>
      <c r="W289" s="477"/>
      <c r="X289" s="477"/>
      <c r="Y289" s="477"/>
      <c r="Z289" s="477"/>
      <c r="AA289" s="477"/>
      <c r="AB289" s="477"/>
      <c r="AC289" s="477"/>
      <c r="AD289" s="477"/>
      <c r="AE289" s="477"/>
      <c r="AF289" s="477"/>
      <c r="AG289" s="477"/>
      <c r="AH289" s="478"/>
      <c r="AI289" s="476"/>
      <c r="AJ289" s="477"/>
      <c r="AK289" s="477"/>
      <c r="AL289" s="477"/>
      <c r="AM289" s="477"/>
      <c r="AN289" s="477"/>
      <c r="AO289" s="477"/>
      <c r="AP289" s="477"/>
      <c r="AQ289" s="477"/>
      <c r="AR289" s="477"/>
      <c r="AS289" s="477"/>
      <c r="AT289" s="477"/>
      <c r="AU289" s="477"/>
      <c r="AV289" s="477"/>
      <c r="AW289" s="477"/>
      <c r="AX289" s="478"/>
      <c r="AY289" s="476"/>
      <c r="AZ289" s="477"/>
      <c r="BA289" s="477"/>
      <c r="BB289" s="477"/>
      <c r="BC289" s="477"/>
      <c r="BD289" s="477"/>
      <c r="BE289" s="477"/>
      <c r="BF289" s="477"/>
      <c r="BG289" s="477"/>
      <c r="BH289" s="477"/>
      <c r="BI289" s="477"/>
      <c r="BJ289" s="477"/>
      <c r="BK289" s="477"/>
      <c r="BL289" s="477"/>
      <c r="BM289" s="477"/>
      <c r="BN289" s="478"/>
      <c r="BO289" s="62"/>
    </row>
    <row r="290" spans="1:67">
      <c r="B290" s="51" t="str">
        <f t="shared" ref="B290" si="279">$B$207&amp;""</f>
        <v>7mo with 0% mated</v>
      </c>
      <c r="C290" s="419">
        <f t="shared" si="259"/>
        <v>0</v>
      </c>
      <c r="D290" s="419">
        <f t="shared" si="260"/>
        <v>0</v>
      </c>
      <c r="E290" s="419">
        <f t="shared" si="261"/>
        <v>0</v>
      </c>
      <c r="F290" s="419">
        <f t="shared" si="262"/>
        <v>0</v>
      </c>
      <c r="G290" s="419">
        <f t="shared" si="263"/>
        <v>0</v>
      </c>
      <c r="H290" s="419">
        <f t="shared" si="264"/>
        <v>0</v>
      </c>
      <c r="I290" s="419">
        <f t="shared" si="265"/>
        <v>0</v>
      </c>
      <c r="J290" s="419">
        <f t="shared" si="266"/>
        <v>0</v>
      </c>
      <c r="K290" s="419">
        <f t="shared" si="267"/>
        <v>0</v>
      </c>
      <c r="L290" s="419">
        <f t="shared" si="268"/>
        <v>0</v>
      </c>
      <c r="M290" s="419">
        <f t="shared" si="269"/>
        <v>0</v>
      </c>
      <c r="N290" s="419">
        <f t="shared" si="270"/>
        <v>0</v>
      </c>
      <c r="O290" s="419">
        <f t="shared" si="271"/>
        <v>0</v>
      </c>
      <c r="P290" s="419">
        <f t="shared" si="272"/>
        <v>0</v>
      </c>
      <c r="Q290" s="419">
        <f t="shared" si="273"/>
        <v>0</v>
      </c>
      <c r="R290" s="435">
        <f t="shared" si="274"/>
        <v>0</v>
      </c>
      <c r="S290" s="476"/>
      <c r="T290" s="477"/>
      <c r="U290" s="477"/>
      <c r="V290" s="477"/>
      <c r="W290" s="477"/>
      <c r="X290" s="477"/>
      <c r="Y290" s="477"/>
      <c r="Z290" s="477"/>
      <c r="AA290" s="477"/>
      <c r="AB290" s="477"/>
      <c r="AC290" s="477"/>
      <c r="AD290" s="477"/>
      <c r="AE290" s="477"/>
      <c r="AF290" s="477"/>
      <c r="AG290" s="477"/>
      <c r="AH290" s="478"/>
      <c r="AI290" s="476"/>
      <c r="AJ290" s="477"/>
      <c r="AK290" s="477"/>
      <c r="AL290" s="477"/>
      <c r="AM290" s="477"/>
      <c r="AN290" s="477"/>
      <c r="AO290" s="477"/>
      <c r="AP290" s="477"/>
      <c r="AQ290" s="477"/>
      <c r="AR290" s="477"/>
      <c r="AS290" s="477"/>
      <c r="AT290" s="477"/>
      <c r="AU290" s="477"/>
      <c r="AV290" s="477"/>
      <c r="AW290" s="477"/>
      <c r="AX290" s="478"/>
      <c r="AY290" s="476"/>
      <c r="AZ290" s="477"/>
      <c r="BA290" s="477"/>
      <c r="BB290" s="477"/>
      <c r="BC290" s="477"/>
      <c r="BD290" s="477"/>
      <c r="BE290" s="477"/>
      <c r="BF290" s="477"/>
      <c r="BG290" s="477"/>
      <c r="BH290" s="477"/>
      <c r="BI290" s="477"/>
      <c r="BJ290" s="477"/>
      <c r="BK290" s="477"/>
      <c r="BL290" s="477"/>
      <c r="BM290" s="477"/>
      <c r="BN290" s="478"/>
      <c r="BO290" s="62"/>
    </row>
    <row r="291" spans="1:67">
      <c r="B291" s="51" t="s">
        <v>1698</v>
      </c>
      <c r="C291" s="419">
        <f t="shared" si="259"/>
        <v>0</v>
      </c>
      <c r="D291" s="419">
        <f t="shared" si="260"/>
        <v>0</v>
      </c>
      <c r="E291" s="419">
        <f t="shared" si="261"/>
        <v>0</v>
      </c>
      <c r="F291" s="419">
        <f t="shared" si="262"/>
        <v>0</v>
      </c>
      <c r="G291" s="419">
        <f t="shared" si="263"/>
        <v>0</v>
      </c>
      <c r="H291" s="419">
        <f t="shared" si="264"/>
        <v>0</v>
      </c>
      <c r="I291" s="419">
        <f t="shared" si="265"/>
        <v>0</v>
      </c>
      <c r="J291" s="419">
        <f t="shared" si="266"/>
        <v>0</v>
      </c>
      <c r="K291" s="419">
        <f t="shared" si="267"/>
        <v>0</v>
      </c>
      <c r="L291" s="419">
        <f t="shared" si="268"/>
        <v>0</v>
      </c>
      <c r="M291" s="419">
        <f t="shared" si="269"/>
        <v>0</v>
      </c>
      <c r="N291" s="419">
        <f t="shared" si="270"/>
        <v>0</v>
      </c>
      <c r="O291" s="419">
        <f t="shared" si="271"/>
        <v>0</v>
      </c>
      <c r="P291" s="419">
        <f t="shared" si="272"/>
        <v>0</v>
      </c>
      <c r="Q291" s="419">
        <f t="shared" si="273"/>
        <v>0</v>
      </c>
      <c r="R291" s="435">
        <f t="shared" si="274"/>
        <v>0</v>
      </c>
      <c r="S291" s="476"/>
      <c r="T291" s="477"/>
      <c r="U291" s="477"/>
      <c r="V291" s="477"/>
      <c r="W291" s="477"/>
      <c r="X291" s="477"/>
      <c r="Y291" s="477"/>
      <c r="Z291" s="477"/>
      <c r="AA291" s="477"/>
      <c r="AB291" s="477"/>
      <c r="AC291" s="477"/>
      <c r="AD291" s="477"/>
      <c r="AE291" s="477"/>
      <c r="AF291" s="477"/>
      <c r="AG291" s="477"/>
      <c r="AH291" s="478"/>
      <c r="AI291" s="476"/>
      <c r="AJ291" s="477"/>
      <c r="AK291" s="477"/>
      <c r="AL291" s="477"/>
      <c r="AM291" s="477"/>
      <c r="AN291" s="477"/>
      <c r="AO291" s="477"/>
      <c r="AP291" s="477"/>
      <c r="AQ291" s="477"/>
      <c r="AR291" s="477"/>
      <c r="AS291" s="477"/>
      <c r="AT291" s="477"/>
      <c r="AU291" s="477"/>
      <c r="AV291" s="477"/>
      <c r="AW291" s="477"/>
      <c r="AX291" s="478"/>
      <c r="AY291" s="476"/>
      <c r="AZ291" s="477"/>
      <c r="BA291" s="477"/>
      <c r="BB291" s="477"/>
      <c r="BC291" s="477"/>
      <c r="BD291" s="477"/>
      <c r="BE291" s="477"/>
      <c r="BF291" s="477"/>
      <c r="BG291" s="477"/>
      <c r="BH291" s="477"/>
      <c r="BI291" s="477"/>
      <c r="BJ291" s="477"/>
      <c r="BK291" s="477"/>
      <c r="BL291" s="477"/>
      <c r="BM291" s="477"/>
      <c r="BN291" s="478"/>
      <c r="BO291" s="62"/>
    </row>
    <row r="292" spans="1:67">
      <c r="B292" s="51" t="s">
        <v>1094</v>
      </c>
      <c r="C292" s="420">
        <f t="shared" si="259"/>
        <v>0</v>
      </c>
      <c r="D292" s="420">
        <f t="shared" si="260"/>
        <v>0</v>
      </c>
      <c r="E292" s="420">
        <f t="shared" si="261"/>
        <v>0</v>
      </c>
      <c r="F292" s="420">
        <f t="shared" si="262"/>
        <v>0</v>
      </c>
      <c r="G292" s="420">
        <f t="shared" si="263"/>
        <v>0</v>
      </c>
      <c r="H292" s="420">
        <f t="shared" si="264"/>
        <v>0</v>
      </c>
      <c r="I292" s="420">
        <f t="shared" si="265"/>
        <v>0</v>
      </c>
      <c r="J292" s="420">
        <f t="shared" si="266"/>
        <v>0</v>
      </c>
      <c r="K292" s="420">
        <f t="shared" si="267"/>
        <v>0</v>
      </c>
      <c r="L292" s="420">
        <f t="shared" si="268"/>
        <v>0</v>
      </c>
      <c r="M292" s="420">
        <f t="shared" si="269"/>
        <v>0</v>
      </c>
      <c r="N292" s="420">
        <f t="shared" si="270"/>
        <v>0</v>
      </c>
      <c r="O292" s="420">
        <f t="shared" si="271"/>
        <v>0</v>
      </c>
      <c r="P292" s="420">
        <f t="shared" si="272"/>
        <v>0</v>
      </c>
      <c r="Q292" s="420">
        <f t="shared" si="273"/>
        <v>0</v>
      </c>
      <c r="R292" s="436">
        <f t="shared" si="274"/>
        <v>0</v>
      </c>
      <c r="S292" s="497"/>
      <c r="T292" s="498"/>
      <c r="U292" s="498"/>
      <c r="V292" s="498"/>
      <c r="W292" s="498"/>
      <c r="X292" s="498"/>
      <c r="Y292" s="498"/>
      <c r="Z292" s="498"/>
      <c r="AA292" s="498"/>
      <c r="AB292" s="498"/>
      <c r="AC292" s="498"/>
      <c r="AD292" s="498"/>
      <c r="AE292" s="498"/>
      <c r="AF292" s="498"/>
      <c r="AG292" s="498"/>
      <c r="AH292" s="499"/>
      <c r="AI292" s="497"/>
      <c r="AJ292" s="498"/>
      <c r="AK292" s="498"/>
      <c r="AL292" s="498"/>
      <c r="AM292" s="498"/>
      <c r="AN292" s="498"/>
      <c r="AO292" s="498"/>
      <c r="AP292" s="498"/>
      <c r="AQ292" s="498"/>
      <c r="AR292" s="498"/>
      <c r="AS292" s="498"/>
      <c r="AT292" s="498"/>
      <c r="AU292" s="498"/>
      <c r="AV292" s="498"/>
      <c r="AW292" s="498"/>
      <c r="AX292" s="499"/>
      <c r="AY292" s="497"/>
      <c r="AZ292" s="498"/>
      <c r="BA292" s="498"/>
      <c r="BB292" s="498"/>
      <c r="BC292" s="498"/>
      <c r="BD292" s="498"/>
      <c r="BE292" s="498"/>
      <c r="BF292" s="498"/>
      <c r="BG292" s="498"/>
      <c r="BH292" s="498"/>
      <c r="BI292" s="498"/>
      <c r="BJ292" s="498"/>
      <c r="BK292" s="498"/>
      <c r="BL292" s="498"/>
      <c r="BM292" s="498"/>
      <c r="BN292" s="499"/>
      <c r="BO292" s="62"/>
    </row>
    <row r="293" spans="1:67" ht="24.75" outlineLevel="1">
      <c r="B293" s="50" t="str">
        <f>"Timing 3 - mid preg to Birth
"&amp;$B$202&amp;""</f>
        <v>Timing 3 - mid preg to Birth
Standard (7mo)</v>
      </c>
      <c r="C293" s="417">
        <f t="shared" si="259"/>
        <v>0</v>
      </c>
      <c r="D293" s="417">
        <f t="shared" si="260"/>
        <v>0</v>
      </c>
      <c r="E293" s="417">
        <f t="shared" si="261"/>
        <v>0</v>
      </c>
      <c r="F293" s="417">
        <f t="shared" si="262"/>
        <v>0</v>
      </c>
      <c r="G293" s="417">
        <f t="shared" si="263"/>
        <v>0</v>
      </c>
      <c r="H293" s="417">
        <f t="shared" si="264"/>
        <v>0</v>
      </c>
      <c r="I293" s="417">
        <f t="shared" si="265"/>
        <v>0</v>
      </c>
      <c r="J293" s="417">
        <f t="shared" si="266"/>
        <v>0</v>
      </c>
      <c r="K293" s="417">
        <f t="shared" si="267"/>
        <v>0</v>
      </c>
      <c r="L293" s="417">
        <f t="shared" si="268"/>
        <v>0</v>
      </c>
      <c r="M293" s="417">
        <f t="shared" si="269"/>
        <v>0</v>
      </c>
      <c r="N293" s="417">
        <f t="shared" si="270"/>
        <v>0</v>
      </c>
      <c r="O293" s="417">
        <f t="shared" si="271"/>
        <v>0</v>
      </c>
      <c r="P293" s="417">
        <f t="shared" si="272"/>
        <v>0</v>
      </c>
      <c r="Q293" s="417">
        <f t="shared" si="273"/>
        <v>0</v>
      </c>
      <c r="R293" s="434">
        <f t="shared" si="274"/>
        <v>0</v>
      </c>
      <c r="S293" s="444"/>
      <c r="T293" s="315"/>
      <c r="U293" s="315"/>
      <c r="V293" s="315"/>
      <c r="W293" s="315"/>
      <c r="X293" s="315"/>
      <c r="Y293" s="315"/>
      <c r="Z293" s="315"/>
      <c r="AA293" s="315"/>
      <c r="AB293" s="315"/>
      <c r="AC293" s="315"/>
      <c r="AD293" s="315"/>
      <c r="AE293" s="315"/>
      <c r="AF293" s="315"/>
      <c r="AG293" s="315"/>
      <c r="AH293" s="456"/>
      <c r="AI293" s="444"/>
      <c r="AJ293" s="315"/>
      <c r="AK293" s="315"/>
      <c r="AL293" s="315"/>
      <c r="AM293" s="315"/>
      <c r="AN293" s="315"/>
      <c r="AO293" s="315"/>
      <c r="AP293" s="315"/>
      <c r="AQ293" s="315"/>
      <c r="AR293" s="315"/>
      <c r="AS293" s="315"/>
      <c r="AT293" s="315"/>
      <c r="AU293" s="315"/>
      <c r="AV293" s="315"/>
      <c r="AW293" s="315"/>
      <c r="AX293" s="456"/>
      <c r="AY293" s="444"/>
      <c r="AZ293" s="315"/>
      <c r="BA293" s="315"/>
      <c r="BB293" s="315"/>
      <c r="BC293" s="315"/>
      <c r="BD293" s="315"/>
      <c r="BE293" s="315"/>
      <c r="BF293" s="315"/>
      <c r="BG293" s="315"/>
      <c r="BH293" s="315"/>
      <c r="BI293" s="315"/>
      <c r="BJ293" s="315"/>
      <c r="BK293" s="315"/>
      <c r="BL293" s="315"/>
      <c r="BM293" s="315"/>
      <c r="BN293" s="456"/>
      <c r="BO293" s="418" t="s">
        <v>1412</v>
      </c>
    </row>
    <row r="294" spans="1:67" outlineLevel="1">
      <c r="B294" s="51" t="str">
        <f t="shared" ref="B294" si="280">$B$203&amp;""</f>
        <v>Early</v>
      </c>
      <c r="C294" s="419">
        <f t="shared" si="259"/>
        <v>0</v>
      </c>
      <c r="D294" s="419">
        <f t="shared" si="260"/>
        <v>0</v>
      </c>
      <c r="E294" s="419">
        <f t="shared" si="261"/>
        <v>0</v>
      </c>
      <c r="F294" s="419">
        <f t="shared" si="262"/>
        <v>0</v>
      </c>
      <c r="G294" s="419">
        <f t="shared" si="263"/>
        <v>0</v>
      </c>
      <c r="H294" s="419">
        <f t="shared" si="264"/>
        <v>0</v>
      </c>
      <c r="I294" s="419">
        <f t="shared" si="265"/>
        <v>0</v>
      </c>
      <c r="J294" s="419">
        <f t="shared" si="266"/>
        <v>0</v>
      </c>
      <c r="K294" s="419">
        <f t="shared" si="267"/>
        <v>0</v>
      </c>
      <c r="L294" s="419">
        <f t="shared" si="268"/>
        <v>0</v>
      </c>
      <c r="M294" s="419">
        <f t="shared" si="269"/>
        <v>0</v>
      </c>
      <c r="N294" s="419">
        <f t="shared" si="270"/>
        <v>0</v>
      </c>
      <c r="O294" s="419">
        <f t="shared" si="271"/>
        <v>0</v>
      </c>
      <c r="P294" s="419">
        <f t="shared" si="272"/>
        <v>0</v>
      </c>
      <c r="Q294" s="419">
        <f t="shared" si="273"/>
        <v>0</v>
      </c>
      <c r="R294" s="435">
        <f t="shared" si="274"/>
        <v>0</v>
      </c>
      <c r="S294" s="445"/>
      <c r="T294" s="446"/>
      <c r="U294" s="446"/>
      <c r="V294" s="446"/>
      <c r="W294" s="446"/>
      <c r="X294" s="446"/>
      <c r="Y294" s="446"/>
      <c r="Z294" s="446"/>
      <c r="AA294" s="446"/>
      <c r="AB294" s="446"/>
      <c r="AC294" s="446"/>
      <c r="AD294" s="446"/>
      <c r="AE294" s="446"/>
      <c r="AF294" s="446"/>
      <c r="AG294" s="446"/>
      <c r="AH294" s="457"/>
      <c r="AI294" s="445"/>
      <c r="AJ294" s="446"/>
      <c r="AK294" s="446"/>
      <c r="AL294" s="446"/>
      <c r="AM294" s="446"/>
      <c r="AN294" s="446"/>
      <c r="AO294" s="446"/>
      <c r="AP294" s="446"/>
      <c r="AQ294" s="446"/>
      <c r="AR294" s="446"/>
      <c r="AS294" s="446"/>
      <c r="AT294" s="446"/>
      <c r="AU294" s="446"/>
      <c r="AV294" s="446"/>
      <c r="AW294" s="446"/>
      <c r="AX294" s="457"/>
      <c r="AY294" s="445"/>
      <c r="AZ294" s="446"/>
      <c r="BA294" s="446"/>
      <c r="BB294" s="446"/>
      <c r="BC294" s="446"/>
      <c r="BD294" s="446"/>
      <c r="BE294" s="446"/>
      <c r="BF294" s="446"/>
      <c r="BG294" s="446"/>
      <c r="BH294" s="446"/>
      <c r="BI294" s="446"/>
      <c r="BJ294" s="446"/>
      <c r="BK294" s="446"/>
      <c r="BL294" s="446"/>
      <c r="BM294" s="446"/>
      <c r="BN294" s="457"/>
      <c r="BO294" s="62"/>
    </row>
    <row r="295" spans="1:67" outlineLevel="1">
      <c r="B295" s="51" t="str">
        <f t="shared" ref="B295" si="281">$B$204&amp;""</f>
        <v>Middle</v>
      </c>
      <c r="C295" s="419">
        <f t="shared" si="259"/>
        <v>0</v>
      </c>
      <c r="D295" s="419">
        <f t="shared" si="260"/>
        <v>0</v>
      </c>
      <c r="E295" s="419">
        <f t="shared" si="261"/>
        <v>0</v>
      </c>
      <c r="F295" s="419">
        <f t="shared" si="262"/>
        <v>0</v>
      </c>
      <c r="G295" s="419">
        <f t="shared" si="263"/>
        <v>0</v>
      </c>
      <c r="H295" s="419">
        <f t="shared" si="264"/>
        <v>0</v>
      </c>
      <c r="I295" s="419">
        <f t="shared" si="265"/>
        <v>0</v>
      </c>
      <c r="J295" s="419">
        <f t="shared" si="266"/>
        <v>0</v>
      </c>
      <c r="K295" s="419">
        <f t="shared" si="267"/>
        <v>0</v>
      </c>
      <c r="L295" s="419">
        <f t="shared" si="268"/>
        <v>0</v>
      </c>
      <c r="M295" s="419">
        <f t="shared" si="269"/>
        <v>0</v>
      </c>
      <c r="N295" s="419">
        <f t="shared" si="270"/>
        <v>0</v>
      </c>
      <c r="O295" s="419">
        <f t="shared" si="271"/>
        <v>0</v>
      </c>
      <c r="P295" s="419">
        <f t="shared" si="272"/>
        <v>0</v>
      </c>
      <c r="Q295" s="419">
        <f t="shared" si="273"/>
        <v>0</v>
      </c>
      <c r="R295" s="435">
        <f t="shared" si="274"/>
        <v>0</v>
      </c>
      <c r="S295" s="445"/>
      <c r="T295" s="446"/>
      <c r="U295" s="446"/>
      <c r="V295" s="446"/>
      <c r="W295" s="446"/>
      <c r="X295" s="446"/>
      <c r="Y295" s="446"/>
      <c r="Z295" s="446"/>
      <c r="AA295" s="446"/>
      <c r="AB295" s="446"/>
      <c r="AC295" s="446"/>
      <c r="AD295" s="446"/>
      <c r="AE295" s="446"/>
      <c r="AF295" s="446"/>
      <c r="AG295" s="446"/>
      <c r="AH295" s="457"/>
      <c r="AI295" s="445"/>
      <c r="AJ295" s="446"/>
      <c r="AK295" s="446"/>
      <c r="AL295" s="446"/>
      <c r="AM295" s="446"/>
      <c r="AN295" s="446"/>
      <c r="AO295" s="446"/>
      <c r="AP295" s="446"/>
      <c r="AQ295" s="446"/>
      <c r="AR295" s="446"/>
      <c r="AS295" s="446"/>
      <c r="AT295" s="446"/>
      <c r="AU295" s="446"/>
      <c r="AV295" s="446"/>
      <c r="AW295" s="446"/>
      <c r="AX295" s="457"/>
      <c r="AY295" s="445"/>
      <c r="AZ295" s="446"/>
      <c r="BA295" s="446"/>
      <c r="BB295" s="446"/>
      <c r="BC295" s="446"/>
      <c r="BD295" s="446"/>
      <c r="BE295" s="446"/>
      <c r="BF295" s="446"/>
      <c r="BG295" s="446"/>
      <c r="BH295" s="446"/>
      <c r="BI295" s="446"/>
      <c r="BJ295" s="446"/>
      <c r="BK295" s="446"/>
      <c r="BL295" s="446"/>
      <c r="BM295" s="446"/>
      <c r="BN295" s="457"/>
      <c r="BO295" s="62"/>
    </row>
    <row r="296" spans="1:67" outlineLevel="1">
      <c r="B296" s="51" t="str">
        <f t="shared" ref="B296" si="282">$B$205&amp;""</f>
        <v>Late</v>
      </c>
      <c r="C296" s="419">
        <f t="shared" si="259"/>
        <v>0</v>
      </c>
      <c r="D296" s="419">
        <f t="shared" si="260"/>
        <v>0</v>
      </c>
      <c r="E296" s="419">
        <f t="shared" si="261"/>
        <v>0</v>
      </c>
      <c r="F296" s="419">
        <f t="shared" si="262"/>
        <v>0</v>
      </c>
      <c r="G296" s="419">
        <f t="shared" si="263"/>
        <v>0</v>
      </c>
      <c r="H296" s="419">
        <f t="shared" si="264"/>
        <v>0</v>
      </c>
      <c r="I296" s="419">
        <f t="shared" si="265"/>
        <v>0</v>
      </c>
      <c r="J296" s="419">
        <f t="shared" si="266"/>
        <v>0</v>
      </c>
      <c r="K296" s="419">
        <f t="shared" si="267"/>
        <v>0</v>
      </c>
      <c r="L296" s="419">
        <f t="shared" si="268"/>
        <v>0</v>
      </c>
      <c r="M296" s="419">
        <f t="shared" si="269"/>
        <v>0</v>
      </c>
      <c r="N296" s="419">
        <f t="shared" si="270"/>
        <v>0</v>
      </c>
      <c r="O296" s="419">
        <f t="shared" si="271"/>
        <v>0</v>
      </c>
      <c r="P296" s="419">
        <f t="shared" si="272"/>
        <v>0</v>
      </c>
      <c r="Q296" s="419">
        <f t="shared" si="273"/>
        <v>0</v>
      </c>
      <c r="R296" s="435">
        <f t="shared" si="274"/>
        <v>0</v>
      </c>
      <c r="S296" s="445"/>
      <c r="T296" s="446"/>
      <c r="U296" s="446"/>
      <c r="V296" s="446"/>
      <c r="W296" s="446"/>
      <c r="X296" s="446"/>
      <c r="Y296" s="446"/>
      <c r="Z296" s="446"/>
      <c r="AA296" s="446"/>
      <c r="AB296" s="446"/>
      <c r="AC296" s="446"/>
      <c r="AD296" s="446"/>
      <c r="AE296" s="446"/>
      <c r="AF296" s="446"/>
      <c r="AG296" s="446"/>
      <c r="AH296" s="457"/>
      <c r="AI296" s="445"/>
      <c r="AJ296" s="446"/>
      <c r="AK296" s="446"/>
      <c r="AL296" s="446"/>
      <c r="AM296" s="446"/>
      <c r="AN296" s="446"/>
      <c r="AO296" s="446"/>
      <c r="AP296" s="446"/>
      <c r="AQ296" s="446"/>
      <c r="AR296" s="446"/>
      <c r="AS296" s="446"/>
      <c r="AT296" s="446"/>
      <c r="AU296" s="446"/>
      <c r="AV296" s="446"/>
      <c r="AW296" s="446"/>
      <c r="AX296" s="457"/>
      <c r="AY296" s="445"/>
      <c r="AZ296" s="446"/>
      <c r="BA296" s="446"/>
      <c r="BB296" s="446"/>
      <c r="BC296" s="446"/>
      <c r="BD296" s="446"/>
      <c r="BE296" s="446"/>
      <c r="BF296" s="446"/>
      <c r="BG296" s="446"/>
      <c r="BH296" s="446"/>
      <c r="BI296" s="446"/>
      <c r="BJ296" s="446"/>
      <c r="BK296" s="446"/>
      <c r="BL296" s="446"/>
      <c r="BM296" s="446"/>
      <c r="BN296" s="457"/>
      <c r="BO296" s="62"/>
    </row>
    <row r="297" spans="1:67" outlineLevel="1">
      <c r="B297" s="51" t="s">
        <v>960</v>
      </c>
      <c r="C297" s="419">
        <f t="shared" si="259"/>
        <v>0</v>
      </c>
      <c r="D297" s="419">
        <f t="shared" si="260"/>
        <v>0</v>
      </c>
      <c r="E297" s="419">
        <f t="shared" si="261"/>
        <v>0</v>
      </c>
      <c r="F297" s="419">
        <f t="shared" si="262"/>
        <v>0</v>
      </c>
      <c r="G297" s="419">
        <f t="shared" si="263"/>
        <v>0</v>
      </c>
      <c r="H297" s="419">
        <f t="shared" si="264"/>
        <v>0</v>
      </c>
      <c r="I297" s="419">
        <f t="shared" si="265"/>
        <v>0</v>
      </c>
      <c r="J297" s="419">
        <f t="shared" si="266"/>
        <v>0</v>
      </c>
      <c r="K297" s="419">
        <f t="shared" si="267"/>
        <v>0</v>
      </c>
      <c r="L297" s="419">
        <f t="shared" si="268"/>
        <v>0</v>
      </c>
      <c r="M297" s="419">
        <f t="shared" si="269"/>
        <v>0</v>
      </c>
      <c r="N297" s="419">
        <f t="shared" si="270"/>
        <v>0</v>
      </c>
      <c r="O297" s="419">
        <f t="shared" si="271"/>
        <v>0</v>
      </c>
      <c r="P297" s="419">
        <f t="shared" si="272"/>
        <v>0</v>
      </c>
      <c r="Q297" s="419">
        <f t="shared" si="273"/>
        <v>0</v>
      </c>
      <c r="R297" s="435">
        <f t="shared" si="274"/>
        <v>0</v>
      </c>
      <c r="S297" s="476"/>
      <c r="T297" s="477"/>
      <c r="U297" s="477"/>
      <c r="V297" s="477"/>
      <c r="W297" s="477"/>
      <c r="X297" s="477"/>
      <c r="Y297" s="477"/>
      <c r="Z297" s="477"/>
      <c r="AA297" s="477"/>
      <c r="AB297" s="477"/>
      <c r="AC297" s="477"/>
      <c r="AD297" s="477"/>
      <c r="AE297" s="477"/>
      <c r="AF297" s="477"/>
      <c r="AG297" s="477"/>
      <c r="AH297" s="478"/>
      <c r="AI297" s="476"/>
      <c r="AJ297" s="477"/>
      <c r="AK297" s="477"/>
      <c r="AL297" s="477"/>
      <c r="AM297" s="477"/>
      <c r="AN297" s="477"/>
      <c r="AO297" s="477"/>
      <c r="AP297" s="477"/>
      <c r="AQ297" s="477"/>
      <c r="AR297" s="477"/>
      <c r="AS297" s="477"/>
      <c r="AT297" s="477"/>
      <c r="AU297" s="477"/>
      <c r="AV297" s="477"/>
      <c r="AW297" s="477"/>
      <c r="AX297" s="478"/>
      <c r="AY297" s="476"/>
      <c r="AZ297" s="477"/>
      <c r="BA297" s="477"/>
      <c r="BB297" s="477"/>
      <c r="BC297" s="477"/>
      <c r="BD297" s="477"/>
      <c r="BE297" s="477"/>
      <c r="BF297" s="477"/>
      <c r="BG297" s="477"/>
      <c r="BH297" s="477"/>
      <c r="BI297" s="477"/>
      <c r="BJ297" s="477"/>
      <c r="BK297" s="477"/>
      <c r="BL297" s="477"/>
      <c r="BM297" s="477"/>
      <c r="BN297" s="478"/>
      <c r="BO297" s="62"/>
    </row>
    <row r="298" spans="1:67" outlineLevel="1">
      <c r="B298" s="51" t="str">
        <f t="shared" ref="B298" si="283">$B$207&amp;""</f>
        <v>7mo with 0% mated</v>
      </c>
      <c r="C298" s="419">
        <f t="shared" si="259"/>
        <v>0</v>
      </c>
      <c r="D298" s="419">
        <f t="shared" si="260"/>
        <v>0</v>
      </c>
      <c r="E298" s="419">
        <f t="shared" si="261"/>
        <v>0</v>
      </c>
      <c r="F298" s="419">
        <f t="shared" si="262"/>
        <v>0</v>
      </c>
      <c r="G298" s="419">
        <f t="shared" si="263"/>
        <v>0</v>
      </c>
      <c r="H298" s="419">
        <f t="shared" si="264"/>
        <v>0</v>
      </c>
      <c r="I298" s="419">
        <f t="shared" si="265"/>
        <v>0</v>
      </c>
      <c r="J298" s="419">
        <f t="shared" si="266"/>
        <v>0</v>
      </c>
      <c r="K298" s="419">
        <f t="shared" si="267"/>
        <v>0</v>
      </c>
      <c r="L298" s="419">
        <f t="shared" si="268"/>
        <v>0</v>
      </c>
      <c r="M298" s="419">
        <f t="shared" si="269"/>
        <v>0</v>
      </c>
      <c r="N298" s="419">
        <f t="shared" si="270"/>
        <v>0</v>
      </c>
      <c r="O298" s="419">
        <f t="shared" si="271"/>
        <v>0</v>
      </c>
      <c r="P298" s="419">
        <f t="shared" si="272"/>
        <v>0</v>
      </c>
      <c r="Q298" s="419">
        <f t="shared" si="273"/>
        <v>0</v>
      </c>
      <c r="R298" s="435">
        <f t="shared" si="274"/>
        <v>0</v>
      </c>
      <c r="S298" s="476"/>
      <c r="T298" s="477"/>
      <c r="U298" s="477"/>
      <c r="V298" s="477"/>
      <c r="W298" s="477"/>
      <c r="X298" s="477"/>
      <c r="Y298" s="477"/>
      <c r="Z298" s="477"/>
      <c r="AA298" s="477"/>
      <c r="AB298" s="477"/>
      <c r="AC298" s="477"/>
      <c r="AD298" s="477"/>
      <c r="AE298" s="477"/>
      <c r="AF298" s="477"/>
      <c r="AG298" s="477"/>
      <c r="AH298" s="478"/>
      <c r="AI298" s="476"/>
      <c r="AJ298" s="477"/>
      <c r="AK298" s="477"/>
      <c r="AL298" s="477"/>
      <c r="AM298" s="477"/>
      <c r="AN298" s="477"/>
      <c r="AO298" s="477"/>
      <c r="AP298" s="477"/>
      <c r="AQ298" s="477"/>
      <c r="AR298" s="477"/>
      <c r="AS298" s="477"/>
      <c r="AT298" s="477"/>
      <c r="AU298" s="477"/>
      <c r="AV298" s="477"/>
      <c r="AW298" s="477"/>
      <c r="AX298" s="478"/>
      <c r="AY298" s="476"/>
      <c r="AZ298" s="477"/>
      <c r="BA298" s="477"/>
      <c r="BB298" s="477"/>
      <c r="BC298" s="477"/>
      <c r="BD298" s="477"/>
      <c r="BE298" s="477"/>
      <c r="BF298" s="477"/>
      <c r="BG298" s="477"/>
      <c r="BH298" s="477"/>
      <c r="BI298" s="477"/>
      <c r="BJ298" s="477"/>
      <c r="BK298" s="477"/>
      <c r="BL298" s="477"/>
      <c r="BM298" s="477"/>
      <c r="BN298" s="478"/>
      <c r="BO298" s="62"/>
    </row>
    <row r="299" spans="1:67" outlineLevel="1">
      <c r="B299" s="51" t="s">
        <v>1698</v>
      </c>
      <c r="C299" s="419">
        <f t="shared" si="259"/>
        <v>0</v>
      </c>
      <c r="D299" s="419">
        <f t="shared" si="260"/>
        <v>0</v>
      </c>
      <c r="E299" s="419">
        <f t="shared" si="261"/>
        <v>0</v>
      </c>
      <c r="F299" s="419">
        <f t="shared" si="262"/>
        <v>0</v>
      </c>
      <c r="G299" s="419">
        <f t="shared" si="263"/>
        <v>0</v>
      </c>
      <c r="H299" s="419">
        <f t="shared" si="264"/>
        <v>0</v>
      </c>
      <c r="I299" s="419">
        <f t="shared" si="265"/>
        <v>0</v>
      </c>
      <c r="J299" s="419">
        <f t="shared" si="266"/>
        <v>0</v>
      </c>
      <c r="K299" s="419">
        <f t="shared" si="267"/>
        <v>0</v>
      </c>
      <c r="L299" s="419">
        <f t="shared" si="268"/>
        <v>0</v>
      </c>
      <c r="M299" s="419">
        <f t="shared" si="269"/>
        <v>0</v>
      </c>
      <c r="N299" s="419">
        <f t="shared" si="270"/>
        <v>0</v>
      </c>
      <c r="O299" s="419">
        <f t="shared" si="271"/>
        <v>0</v>
      </c>
      <c r="P299" s="419">
        <f t="shared" si="272"/>
        <v>0</v>
      </c>
      <c r="Q299" s="419">
        <f t="shared" si="273"/>
        <v>0</v>
      </c>
      <c r="R299" s="435">
        <f t="shared" si="274"/>
        <v>0</v>
      </c>
      <c r="S299" s="476"/>
      <c r="T299" s="477"/>
      <c r="U299" s="477"/>
      <c r="V299" s="477"/>
      <c r="W299" s="477"/>
      <c r="X299" s="477"/>
      <c r="Y299" s="477"/>
      <c r="Z299" s="477"/>
      <c r="AA299" s="477"/>
      <c r="AB299" s="477"/>
      <c r="AC299" s="477"/>
      <c r="AD299" s="477"/>
      <c r="AE299" s="477"/>
      <c r="AF299" s="477"/>
      <c r="AG299" s="477"/>
      <c r="AH299" s="478"/>
      <c r="AI299" s="476"/>
      <c r="AJ299" s="477"/>
      <c r="AK299" s="477"/>
      <c r="AL299" s="477"/>
      <c r="AM299" s="477"/>
      <c r="AN299" s="477"/>
      <c r="AO299" s="477"/>
      <c r="AP299" s="477"/>
      <c r="AQ299" s="477"/>
      <c r="AR299" s="477"/>
      <c r="AS299" s="477"/>
      <c r="AT299" s="477"/>
      <c r="AU299" s="477"/>
      <c r="AV299" s="477"/>
      <c r="AW299" s="477"/>
      <c r="AX299" s="478"/>
      <c r="AY299" s="476"/>
      <c r="AZ299" s="477"/>
      <c r="BA299" s="477"/>
      <c r="BB299" s="477"/>
      <c r="BC299" s="477"/>
      <c r="BD299" s="477"/>
      <c r="BE299" s="477"/>
      <c r="BF299" s="477"/>
      <c r="BG299" s="477"/>
      <c r="BH299" s="477"/>
      <c r="BI299" s="477"/>
      <c r="BJ299" s="477"/>
      <c r="BK299" s="477"/>
      <c r="BL299" s="477"/>
      <c r="BM299" s="477"/>
      <c r="BN299" s="478"/>
      <c r="BO299" s="62"/>
    </row>
    <row r="300" spans="1:67" outlineLevel="1">
      <c r="B300" s="51" t="s">
        <v>1094</v>
      </c>
      <c r="C300" s="420">
        <f t="shared" si="259"/>
        <v>0</v>
      </c>
      <c r="D300" s="420">
        <f t="shared" si="260"/>
        <v>0</v>
      </c>
      <c r="E300" s="420">
        <f t="shared" si="261"/>
        <v>0</v>
      </c>
      <c r="F300" s="420">
        <f t="shared" si="262"/>
        <v>0</v>
      </c>
      <c r="G300" s="420">
        <f t="shared" si="263"/>
        <v>0</v>
      </c>
      <c r="H300" s="420">
        <f t="shared" si="264"/>
        <v>0</v>
      </c>
      <c r="I300" s="420">
        <f t="shared" si="265"/>
        <v>0</v>
      </c>
      <c r="J300" s="420">
        <f t="shared" si="266"/>
        <v>0</v>
      </c>
      <c r="K300" s="420">
        <f t="shared" si="267"/>
        <v>0</v>
      </c>
      <c r="L300" s="420">
        <f t="shared" si="268"/>
        <v>0</v>
      </c>
      <c r="M300" s="420">
        <f t="shared" si="269"/>
        <v>0</v>
      </c>
      <c r="N300" s="420">
        <f t="shared" si="270"/>
        <v>0</v>
      </c>
      <c r="O300" s="420">
        <f t="shared" si="271"/>
        <v>0</v>
      </c>
      <c r="P300" s="420">
        <f t="shared" si="272"/>
        <v>0</v>
      </c>
      <c r="Q300" s="420">
        <f t="shared" si="273"/>
        <v>0</v>
      </c>
      <c r="R300" s="436">
        <f t="shared" si="274"/>
        <v>0</v>
      </c>
      <c r="S300" s="497"/>
      <c r="T300" s="498"/>
      <c r="U300" s="498"/>
      <c r="V300" s="498"/>
      <c r="W300" s="498"/>
      <c r="X300" s="498"/>
      <c r="Y300" s="498"/>
      <c r="Z300" s="498"/>
      <c r="AA300" s="498"/>
      <c r="AB300" s="498"/>
      <c r="AC300" s="498"/>
      <c r="AD300" s="498"/>
      <c r="AE300" s="498"/>
      <c r="AF300" s="498"/>
      <c r="AG300" s="498"/>
      <c r="AH300" s="499"/>
      <c r="AI300" s="497"/>
      <c r="AJ300" s="498"/>
      <c r="AK300" s="498"/>
      <c r="AL300" s="498"/>
      <c r="AM300" s="498"/>
      <c r="AN300" s="498"/>
      <c r="AO300" s="498"/>
      <c r="AP300" s="498"/>
      <c r="AQ300" s="498"/>
      <c r="AR300" s="498"/>
      <c r="AS300" s="498"/>
      <c r="AT300" s="498"/>
      <c r="AU300" s="498"/>
      <c r="AV300" s="498"/>
      <c r="AW300" s="498"/>
      <c r="AX300" s="499"/>
      <c r="AY300" s="497"/>
      <c r="AZ300" s="498"/>
      <c r="BA300" s="498"/>
      <c r="BB300" s="498"/>
      <c r="BC300" s="498"/>
      <c r="BD300" s="498"/>
      <c r="BE300" s="498"/>
      <c r="BF300" s="498"/>
      <c r="BG300" s="498"/>
      <c r="BH300" s="498"/>
      <c r="BI300" s="498"/>
      <c r="BJ300" s="498"/>
      <c r="BK300" s="498"/>
      <c r="BL300" s="498"/>
      <c r="BM300" s="498"/>
      <c r="BN300" s="499"/>
      <c r="BO300" s="62"/>
    </row>
    <row r="301" spans="1:67">
      <c r="B301" s="102"/>
      <c r="C301" s="102"/>
      <c r="D301" s="102"/>
      <c r="E301" s="102"/>
      <c r="F301" s="102"/>
      <c r="G301" s="102"/>
      <c r="H301" s="102"/>
      <c r="I301" s="102"/>
      <c r="J301" s="102"/>
      <c r="K301" s="102"/>
      <c r="L301" s="102"/>
      <c r="M301" s="102"/>
      <c r="N301" s="102"/>
      <c r="O301" s="102"/>
      <c r="P301" s="102"/>
      <c r="Q301" s="102"/>
      <c r="R301" s="102"/>
    </row>
    <row r="303" spans="1:67">
      <c r="A303" s="246" t="s">
        <v>1116</v>
      </c>
      <c r="B303" s="245"/>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246"/>
      <c r="B304" s="245"/>
      <c r="C304" s="118" t="str">
        <f>d.RegionName</f>
        <v>GSW</v>
      </c>
      <c r="D304" s="118"/>
      <c r="E304" s="118"/>
      <c r="F304" s="118"/>
      <c r="G304" s="118"/>
      <c r="H304" s="118"/>
      <c r="I304" s="118"/>
      <c r="J304" s="118"/>
      <c r="K304" s="118"/>
      <c r="L304" s="118"/>
      <c r="M304" s="118"/>
      <c r="N304" s="118"/>
      <c r="O304" s="118"/>
      <c r="P304" s="118"/>
      <c r="Q304" s="118"/>
      <c r="R304" s="118"/>
      <c r="S304" s="443" t="s">
        <v>936</v>
      </c>
      <c r="T304" s="118"/>
      <c r="U304" s="118"/>
      <c r="V304" s="118"/>
      <c r="W304" s="118"/>
      <c r="X304" s="118"/>
      <c r="Y304" s="118"/>
      <c r="Z304" s="118"/>
      <c r="AA304" s="118"/>
      <c r="AB304" s="118"/>
      <c r="AC304" s="118"/>
      <c r="AD304" s="118"/>
      <c r="AE304" s="118"/>
      <c r="AF304" s="118"/>
      <c r="AG304" s="118"/>
      <c r="AH304" s="455"/>
      <c r="AI304" s="443" t="s">
        <v>1816</v>
      </c>
      <c r="AJ304" s="118"/>
      <c r="AK304" s="118"/>
      <c r="AL304" s="118"/>
      <c r="AM304" s="118"/>
      <c r="AN304" s="118"/>
      <c r="AO304" s="118"/>
      <c r="AP304" s="118"/>
      <c r="AQ304" s="118"/>
      <c r="AR304" s="118"/>
      <c r="AS304" s="118"/>
      <c r="AT304" s="118"/>
      <c r="AU304" s="118"/>
      <c r="AV304" s="118"/>
      <c r="AW304" s="118"/>
      <c r="AX304" s="455"/>
      <c r="AY304" s="443" t="s">
        <v>1817</v>
      </c>
      <c r="AZ304" s="118"/>
      <c r="BA304" s="118"/>
      <c r="BB304" s="118"/>
      <c r="BC304" s="118"/>
      <c r="BD304" s="118"/>
      <c r="BE304" s="118"/>
      <c r="BF304" s="118"/>
      <c r="BG304" s="118"/>
      <c r="BH304" s="118"/>
      <c r="BI304" s="118"/>
      <c r="BJ304" s="118"/>
      <c r="BK304" s="118"/>
      <c r="BL304" s="118"/>
      <c r="BM304" s="118"/>
      <c r="BN304" s="455"/>
    </row>
    <row r="305" spans="1:67" outlineLevel="1" collapsed="1">
      <c r="A305" s="246"/>
      <c r="B305" s="245"/>
      <c r="C305" s="118" t="s">
        <v>1103</v>
      </c>
      <c r="D305" s="118"/>
      <c r="E305" s="118"/>
      <c r="F305" s="118"/>
      <c r="G305" s="118" t="s">
        <v>1104</v>
      </c>
      <c r="H305" s="118"/>
      <c r="I305" s="118"/>
      <c r="J305" s="118"/>
      <c r="K305" s="118" t="s">
        <v>1105</v>
      </c>
      <c r="L305" s="118"/>
      <c r="M305" s="118"/>
      <c r="N305" s="118"/>
      <c r="O305" s="118" t="s">
        <v>863</v>
      </c>
      <c r="P305" s="118"/>
      <c r="Q305" s="118"/>
      <c r="R305" s="118"/>
      <c r="S305" s="443" t="s">
        <v>1103</v>
      </c>
      <c r="T305" s="118"/>
      <c r="U305" s="118"/>
      <c r="V305" s="118"/>
      <c r="W305" s="118" t="s">
        <v>1104</v>
      </c>
      <c r="X305" s="118"/>
      <c r="Y305" s="118"/>
      <c r="Z305" s="118"/>
      <c r="AA305" s="118" t="s">
        <v>1105</v>
      </c>
      <c r="AB305" s="118"/>
      <c r="AC305" s="118"/>
      <c r="AD305" s="118"/>
      <c r="AE305" s="118" t="s">
        <v>863</v>
      </c>
      <c r="AF305" s="118"/>
      <c r="AG305" s="118"/>
      <c r="AH305" s="455"/>
      <c r="AI305" s="443" t="s">
        <v>1103</v>
      </c>
      <c r="AJ305" s="118"/>
      <c r="AK305" s="118"/>
      <c r="AL305" s="118"/>
      <c r="AM305" s="118" t="s">
        <v>1104</v>
      </c>
      <c r="AN305" s="118"/>
      <c r="AO305" s="118"/>
      <c r="AP305" s="118"/>
      <c r="AQ305" s="118" t="s">
        <v>1105</v>
      </c>
      <c r="AR305" s="118"/>
      <c r="AS305" s="118"/>
      <c r="AT305" s="118"/>
      <c r="AU305" s="118" t="s">
        <v>863</v>
      </c>
      <c r="AV305" s="118"/>
      <c r="AW305" s="118"/>
      <c r="AX305" s="455"/>
      <c r="AY305" s="443" t="s">
        <v>1103</v>
      </c>
      <c r="AZ305" s="118"/>
      <c r="BA305" s="118"/>
      <c r="BB305" s="118"/>
      <c r="BC305" s="118" t="s">
        <v>1104</v>
      </c>
      <c r="BD305" s="118"/>
      <c r="BE305" s="118"/>
      <c r="BF305" s="118"/>
      <c r="BG305" s="118" t="s">
        <v>1105</v>
      </c>
      <c r="BH305" s="118"/>
      <c r="BI305" s="118"/>
      <c r="BJ305" s="118"/>
      <c r="BK305" s="118" t="s">
        <v>863</v>
      </c>
      <c r="BL305" s="118"/>
      <c r="BM305" s="118"/>
      <c r="BN305" s="455"/>
    </row>
    <row r="306" spans="1:67" outlineLevel="1">
      <c r="A306" s="246"/>
      <c r="B306" s="245"/>
      <c r="C306" s="21" t="s">
        <v>1407</v>
      </c>
      <c r="D306" s="21" t="s">
        <v>1408</v>
      </c>
      <c r="E306" s="21" t="s">
        <v>1409</v>
      </c>
      <c r="F306" s="21" t="s">
        <v>1410</v>
      </c>
      <c r="G306" s="21" t="s">
        <v>1407</v>
      </c>
      <c r="H306" s="21" t="s">
        <v>1408</v>
      </c>
      <c r="I306" s="21" t="s">
        <v>1409</v>
      </c>
      <c r="J306" s="21" t="s">
        <v>1410</v>
      </c>
      <c r="K306" s="21" t="s">
        <v>1407</v>
      </c>
      <c r="L306" s="21" t="s">
        <v>1408</v>
      </c>
      <c r="M306" s="21" t="s">
        <v>1409</v>
      </c>
      <c r="N306" s="21" t="s">
        <v>1410</v>
      </c>
      <c r="O306" s="21" t="s">
        <v>1407</v>
      </c>
      <c r="P306" s="21" t="s">
        <v>1408</v>
      </c>
      <c r="Q306" s="21" t="s">
        <v>1409</v>
      </c>
      <c r="R306" s="21" t="s">
        <v>1410</v>
      </c>
      <c r="S306" s="447" t="s">
        <v>1407</v>
      </c>
      <c r="T306" s="21" t="s">
        <v>1408</v>
      </c>
      <c r="U306" s="21" t="s">
        <v>1409</v>
      </c>
      <c r="V306" s="21" t="s">
        <v>1410</v>
      </c>
      <c r="W306" s="21" t="s">
        <v>1407</v>
      </c>
      <c r="X306" s="21" t="s">
        <v>1408</v>
      </c>
      <c r="Y306" s="21" t="s">
        <v>1409</v>
      </c>
      <c r="Z306" s="21" t="s">
        <v>1410</v>
      </c>
      <c r="AA306" s="21" t="s">
        <v>1407</v>
      </c>
      <c r="AB306" s="21" t="s">
        <v>1408</v>
      </c>
      <c r="AC306" s="21" t="s">
        <v>1409</v>
      </c>
      <c r="AD306" s="21" t="s">
        <v>1410</v>
      </c>
      <c r="AE306" s="21" t="s">
        <v>1407</v>
      </c>
      <c r="AF306" s="21" t="s">
        <v>1408</v>
      </c>
      <c r="AG306" s="21" t="s">
        <v>1409</v>
      </c>
      <c r="AH306" s="458" t="s">
        <v>1410</v>
      </c>
      <c r="AI306" s="447" t="s">
        <v>1407</v>
      </c>
      <c r="AJ306" s="21" t="s">
        <v>1408</v>
      </c>
      <c r="AK306" s="21" t="s">
        <v>1409</v>
      </c>
      <c r="AL306" s="21" t="s">
        <v>1410</v>
      </c>
      <c r="AM306" s="21" t="s">
        <v>1407</v>
      </c>
      <c r="AN306" s="21" t="s">
        <v>1408</v>
      </c>
      <c r="AO306" s="21" t="s">
        <v>1409</v>
      </c>
      <c r="AP306" s="21" t="s">
        <v>1410</v>
      </c>
      <c r="AQ306" s="21" t="s">
        <v>1407</v>
      </c>
      <c r="AR306" s="21" t="s">
        <v>1408</v>
      </c>
      <c r="AS306" s="21" t="s">
        <v>1409</v>
      </c>
      <c r="AT306" s="21" t="s">
        <v>1410</v>
      </c>
      <c r="AU306" s="21" t="s">
        <v>1407</v>
      </c>
      <c r="AV306" s="21" t="s">
        <v>1408</v>
      </c>
      <c r="AW306" s="21" t="s">
        <v>1409</v>
      </c>
      <c r="AX306" s="458" t="s">
        <v>1410</v>
      </c>
      <c r="AY306" s="447" t="s">
        <v>1407</v>
      </c>
      <c r="AZ306" s="21" t="s">
        <v>1408</v>
      </c>
      <c r="BA306" s="21" t="s">
        <v>1409</v>
      </c>
      <c r="BB306" s="21" t="s">
        <v>1410</v>
      </c>
      <c r="BC306" s="21" t="s">
        <v>1407</v>
      </c>
      <c r="BD306" s="21" t="s">
        <v>1408</v>
      </c>
      <c r="BE306" s="21" t="s">
        <v>1409</v>
      </c>
      <c r="BF306" s="21" t="s">
        <v>1410</v>
      </c>
      <c r="BG306" s="21" t="s">
        <v>1407</v>
      </c>
      <c r="BH306" s="21" t="s">
        <v>1408</v>
      </c>
      <c r="BI306" s="21" t="s">
        <v>1409</v>
      </c>
      <c r="BJ306" s="21" t="s">
        <v>1410</v>
      </c>
      <c r="BK306" s="21" t="s">
        <v>1407</v>
      </c>
      <c r="BL306" s="21" t="s">
        <v>1408</v>
      </c>
      <c r="BM306" s="21" t="s">
        <v>1409</v>
      </c>
      <c r="BN306" s="458" t="s">
        <v>1410</v>
      </c>
    </row>
    <row r="307" spans="1:67" ht="24.75" outlineLevel="2">
      <c r="B307" s="50" t="str">
        <f>"Grazing Intensity 1
"&amp;$B$202&amp;": Ewe Lambs"</f>
        <v>Grazing Intensity 1
Standard (7mo): Ewe Lambs</v>
      </c>
      <c r="C307" s="58">
        <f t="shared" ref="C307:C360" si="284">CHOOSE(d.Region,S307,AI307,AY307)</f>
        <v>0</v>
      </c>
      <c r="D307" s="58">
        <f t="shared" ref="D307:D360" si="285">CHOOSE(d.Region,T307,AJ307,AZ307)</f>
        <v>0</v>
      </c>
      <c r="E307" s="58">
        <f t="shared" ref="E307:E360" si="286">CHOOSE(d.Region,U307,AK307,BA307)</f>
        <v>0</v>
      </c>
      <c r="F307" s="58">
        <f t="shared" ref="F307:F360" si="287">CHOOSE(d.Region,V307,AL307,BB307)</f>
        <v>0</v>
      </c>
      <c r="G307" s="58">
        <f t="shared" ref="G307:G360" si="288">CHOOSE(d.Region,W307,AM307,BC307)</f>
        <v>0</v>
      </c>
      <c r="H307" s="58">
        <f t="shared" ref="H307:H360" si="289">CHOOSE(d.Region,X307,AN307,BD307)</f>
        <v>0</v>
      </c>
      <c r="I307" s="58">
        <f t="shared" ref="I307:I360" si="290">CHOOSE(d.Region,Y307,AO307,BE307)</f>
        <v>0</v>
      </c>
      <c r="J307" s="58">
        <f t="shared" ref="J307:J360" si="291">CHOOSE(d.Region,Z307,AP307,BF307)</f>
        <v>0</v>
      </c>
      <c r="K307" s="58">
        <f t="shared" ref="K307:K360" si="292">CHOOSE(d.Region,AA307,AQ307,BG307)</f>
        <v>0</v>
      </c>
      <c r="L307" s="58">
        <f t="shared" ref="L307:L360" si="293">CHOOSE(d.Region,AB307,AR307,BH307)</f>
        <v>0</v>
      </c>
      <c r="M307" s="58">
        <f t="shared" ref="M307:M360" si="294">CHOOSE(d.Region,AC307,AS307,BI307)</f>
        <v>0</v>
      </c>
      <c r="N307" s="58">
        <f t="shared" ref="N307:N360" si="295">CHOOSE(d.Region,AD307,AT307,BJ307)</f>
        <v>0</v>
      </c>
      <c r="O307" s="58">
        <f t="shared" ref="O307:O360" si="296">CHOOSE(d.Region,AE307,AU307,BK307)</f>
        <v>0</v>
      </c>
      <c r="P307" s="58">
        <f t="shared" ref="P307:P360" si="297">CHOOSE(d.Region,AF307,AV307,BL307)</f>
        <v>0</v>
      </c>
      <c r="Q307" s="58">
        <f t="shared" ref="Q307:Q360" si="298">CHOOSE(d.Region,AG307,AW307,BM307)</f>
        <v>0</v>
      </c>
      <c r="R307" s="437">
        <f t="shared" ref="R307:R360" si="299">CHOOSE(d.Region,AH307,AX307,BN307)</f>
        <v>0</v>
      </c>
      <c r="S307" s="448"/>
      <c r="T307" s="243"/>
      <c r="U307" s="243"/>
      <c r="V307" s="243"/>
      <c r="W307" s="243"/>
      <c r="X307" s="243"/>
      <c r="Y307" s="243"/>
      <c r="Z307" s="243"/>
      <c r="AA307" s="243"/>
      <c r="AB307" s="243"/>
      <c r="AC307" s="243"/>
      <c r="AD307" s="243"/>
      <c r="AE307" s="243"/>
      <c r="AF307" s="243"/>
      <c r="AG307" s="243"/>
      <c r="AH307" s="459"/>
      <c r="AI307" s="448"/>
      <c r="AJ307" s="243"/>
      <c r="AK307" s="243"/>
      <c r="AL307" s="243"/>
      <c r="AM307" s="243"/>
      <c r="AN307" s="243"/>
      <c r="AO307" s="243"/>
      <c r="AP307" s="243"/>
      <c r="AQ307" s="243"/>
      <c r="AR307" s="243"/>
      <c r="AS307" s="243"/>
      <c r="AT307" s="243"/>
      <c r="AU307" s="243"/>
      <c r="AV307" s="243"/>
      <c r="AW307" s="243"/>
      <c r="AX307" s="459"/>
      <c r="AY307" s="448"/>
      <c r="AZ307" s="243"/>
      <c r="BA307" s="243"/>
      <c r="BB307" s="243"/>
      <c r="BC307" s="243"/>
      <c r="BD307" s="243"/>
      <c r="BE307" s="243"/>
      <c r="BF307" s="243"/>
      <c r="BG307" s="243"/>
      <c r="BH307" s="243"/>
      <c r="BI307" s="243"/>
      <c r="BJ307" s="243"/>
      <c r="BK307" s="243"/>
      <c r="BL307" s="243"/>
      <c r="BM307" s="243"/>
      <c r="BN307" s="459"/>
      <c r="BO307" s="31" t="s">
        <v>1078</v>
      </c>
    </row>
    <row r="308" spans="1:67" outlineLevel="2">
      <c r="B308" s="51" t="s">
        <v>1114</v>
      </c>
      <c r="C308" s="242">
        <f t="shared" si="284"/>
        <v>0</v>
      </c>
      <c r="D308" s="242">
        <f t="shared" si="285"/>
        <v>0</v>
      </c>
      <c r="E308" s="242">
        <f t="shared" si="286"/>
        <v>0</v>
      </c>
      <c r="F308" s="242">
        <f t="shared" si="287"/>
        <v>0</v>
      </c>
      <c r="G308" s="242">
        <f t="shared" si="288"/>
        <v>0</v>
      </c>
      <c r="H308" s="242">
        <f t="shared" si="289"/>
        <v>0</v>
      </c>
      <c r="I308" s="242">
        <f t="shared" si="290"/>
        <v>0</v>
      </c>
      <c r="J308" s="242">
        <f t="shared" si="291"/>
        <v>0</v>
      </c>
      <c r="K308" s="242">
        <f t="shared" si="292"/>
        <v>0</v>
      </c>
      <c r="L308" s="242">
        <f t="shared" si="293"/>
        <v>0</v>
      </c>
      <c r="M308" s="242">
        <f t="shared" si="294"/>
        <v>0</v>
      </c>
      <c r="N308" s="242">
        <f t="shared" si="295"/>
        <v>0</v>
      </c>
      <c r="O308" s="242">
        <f t="shared" si="296"/>
        <v>0</v>
      </c>
      <c r="P308" s="242">
        <f t="shared" si="297"/>
        <v>0</v>
      </c>
      <c r="Q308" s="242">
        <f t="shared" si="298"/>
        <v>0</v>
      </c>
      <c r="R308" s="438">
        <f t="shared" si="299"/>
        <v>0</v>
      </c>
      <c r="S308" s="449"/>
      <c r="T308" s="241"/>
      <c r="U308" s="241"/>
      <c r="V308" s="241"/>
      <c r="W308" s="241"/>
      <c r="X308" s="241"/>
      <c r="Y308" s="241"/>
      <c r="Z308" s="241"/>
      <c r="AA308" s="241"/>
      <c r="AB308" s="241"/>
      <c r="AC308" s="241"/>
      <c r="AD308" s="241"/>
      <c r="AE308" s="241"/>
      <c r="AF308" s="241"/>
      <c r="AG308" s="241"/>
      <c r="AH308" s="460"/>
      <c r="AI308" s="449"/>
      <c r="AJ308" s="241"/>
      <c r="AK308" s="241"/>
      <c r="AL308" s="241"/>
      <c r="AM308" s="241"/>
      <c r="AN308" s="241"/>
      <c r="AO308" s="241"/>
      <c r="AP308" s="241"/>
      <c r="AQ308" s="241"/>
      <c r="AR308" s="241"/>
      <c r="AS308" s="241"/>
      <c r="AT308" s="241"/>
      <c r="AU308" s="241"/>
      <c r="AV308" s="241"/>
      <c r="AW308" s="241"/>
      <c r="AX308" s="460"/>
      <c r="AY308" s="449"/>
      <c r="AZ308" s="241"/>
      <c r="BA308" s="241"/>
      <c r="BB308" s="241"/>
      <c r="BC308" s="241"/>
      <c r="BD308" s="241"/>
      <c r="BE308" s="241"/>
      <c r="BF308" s="241"/>
      <c r="BG308" s="241"/>
      <c r="BH308" s="241"/>
      <c r="BI308" s="241"/>
      <c r="BJ308" s="241"/>
      <c r="BK308" s="241"/>
      <c r="BL308" s="241"/>
      <c r="BM308" s="241"/>
      <c r="BN308" s="460"/>
    </row>
    <row r="309" spans="1:67" outlineLevel="2">
      <c r="B309" s="52" t="s">
        <v>1115</v>
      </c>
      <c r="C309" s="59">
        <f t="shared" si="284"/>
        <v>0</v>
      </c>
      <c r="D309" s="59">
        <f t="shared" si="285"/>
        <v>0</v>
      </c>
      <c r="E309" s="59">
        <f t="shared" si="286"/>
        <v>0</v>
      </c>
      <c r="F309" s="59">
        <f t="shared" si="287"/>
        <v>0</v>
      </c>
      <c r="G309" s="59">
        <f t="shared" si="288"/>
        <v>0</v>
      </c>
      <c r="H309" s="59">
        <f t="shared" si="289"/>
        <v>0</v>
      </c>
      <c r="I309" s="59">
        <f t="shared" si="290"/>
        <v>0</v>
      </c>
      <c r="J309" s="59">
        <f t="shared" si="291"/>
        <v>0</v>
      </c>
      <c r="K309" s="59">
        <f t="shared" si="292"/>
        <v>0</v>
      </c>
      <c r="L309" s="59">
        <f t="shared" si="293"/>
        <v>0</v>
      </c>
      <c r="M309" s="59">
        <f t="shared" si="294"/>
        <v>0</v>
      </c>
      <c r="N309" s="59">
        <f t="shared" si="295"/>
        <v>0</v>
      </c>
      <c r="O309" s="59">
        <f t="shared" si="296"/>
        <v>0</v>
      </c>
      <c r="P309" s="59">
        <f t="shared" si="297"/>
        <v>0</v>
      </c>
      <c r="Q309" s="59">
        <f t="shared" si="298"/>
        <v>0</v>
      </c>
      <c r="R309" s="439">
        <f t="shared" si="299"/>
        <v>0</v>
      </c>
      <c r="S309" s="450"/>
      <c r="T309" s="240"/>
      <c r="U309" s="240"/>
      <c r="V309" s="240"/>
      <c r="W309" s="240"/>
      <c r="X309" s="240"/>
      <c r="Y309" s="240"/>
      <c r="Z309" s="240"/>
      <c r="AA309" s="240"/>
      <c r="AB309" s="240"/>
      <c r="AC309" s="240"/>
      <c r="AD309" s="240"/>
      <c r="AE309" s="240"/>
      <c r="AF309" s="240"/>
      <c r="AG309" s="240"/>
      <c r="AH309" s="461"/>
      <c r="AI309" s="450"/>
      <c r="AJ309" s="240"/>
      <c r="AK309" s="240"/>
      <c r="AL309" s="240"/>
      <c r="AM309" s="240"/>
      <c r="AN309" s="240"/>
      <c r="AO309" s="240"/>
      <c r="AP309" s="240"/>
      <c r="AQ309" s="240"/>
      <c r="AR309" s="240"/>
      <c r="AS309" s="240"/>
      <c r="AT309" s="240"/>
      <c r="AU309" s="240"/>
      <c r="AV309" s="240"/>
      <c r="AW309" s="240"/>
      <c r="AX309" s="461"/>
      <c r="AY309" s="450"/>
      <c r="AZ309" s="240"/>
      <c r="BA309" s="240"/>
      <c r="BB309" s="240"/>
      <c r="BC309" s="240"/>
      <c r="BD309" s="240"/>
      <c r="BE309" s="240"/>
      <c r="BF309" s="240"/>
      <c r="BG309" s="240"/>
      <c r="BH309" s="240"/>
      <c r="BI309" s="240"/>
      <c r="BJ309" s="240"/>
      <c r="BK309" s="240"/>
      <c r="BL309" s="240"/>
      <c r="BM309" s="240"/>
      <c r="BN309" s="461"/>
    </row>
    <row r="310" spans="1:67" outlineLevel="2">
      <c r="B310" s="50" t="str">
        <f>$B$203&amp;": Ewe Lambs"</f>
        <v>Early: Ewe Lambs</v>
      </c>
      <c r="C310" s="58">
        <f t="shared" si="284"/>
        <v>0</v>
      </c>
      <c r="D310" s="58">
        <f t="shared" si="285"/>
        <v>0</v>
      </c>
      <c r="E310" s="58">
        <f t="shared" si="286"/>
        <v>0</v>
      </c>
      <c r="F310" s="58">
        <f t="shared" si="287"/>
        <v>0</v>
      </c>
      <c r="G310" s="58">
        <f t="shared" si="288"/>
        <v>0</v>
      </c>
      <c r="H310" s="58">
        <f t="shared" si="289"/>
        <v>0</v>
      </c>
      <c r="I310" s="58">
        <f t="shared" si="290"/>
        <v>0</v>
      </c>
      <c r="J310" s="58">
        <f t="shared" si="291"/>
        <v>0</v>
      </c>
      <c r="K310" s="58">
        <f t="shared" si="292"/>
        <v>0</v>
      </c>
      <c r="L310" s="58">
        <f t="shared" si="293"/>
        <v>0</v>
      </c>
      <c r="M310" s="58">
        <f t="shared" si="294"/>
        <v>0</v>
      </c>
      <c r="N310" s="58">
        <f t="shared" si="295"/>
        <v>0</v>
      </c>
      <c r="O310" s="58">
        <f t="shared" si="296"/>
        <v>0</v>
      </c>
      <c r="P310" s="58">
        <f t="shared" si="297"/>
        <v>0</v>
      </c>
      <c r="Q310" s="58">
        <f t="shared" si="298"/>
        <v>0</v>
      </c>
      <c r="R310" s="437">
        <f t="shared" si="299"/>
        <v>0</v>
      </c>
      <c r="S310" s="448"/>
      <c r="T310" s="243"/>
      <c r="U310" s="243"/>
      <c r="V310" s="243"/>
      <c r="W310" s="243"/>
      <c r="X310" s="243"/>
      <c r="Y310" s="243"/>
      <c r="Z310" s="243"/>
      <c r="AA310" s="243"/>
      <c r="AB310" s="243"/>
      <c r="AC310" s="243"/>
      <c r="AD310" s="243"/>
      <c r="AE310" s="243"/>
      <c r="AF310" s="243"/>
      <c r="AG310" s="243"/>
      <c r="AH310" s="459"/>
      <c r="AI310" s="448"/>
      <c r="AJ310" s="243"/>
      <c r="AK310" s="243"/>
      <c r="AL310" s="243"/>
      <c r="AM310" s="243"/>
      <c r="AN310" s="243"/>
      <c r="AO310" s="243"/>
      <c r="AP310" s="243"/>
      <c r="AQ310" s="243"/>
      <c r="AR310" s="243"/>
      <c r="AS310" s="243"/>
      <c r="AT310" s="243"/>
      <c r="AU310" s="243"/>
      <c r="AV310" s="243"/>
      <c r="AW310" s="243"/>
      <c r="AX310" s="459"/>
      <c r="AY310" s="448"/>
      <c r="AZ310" s="243"/>
      <c r="BA310" s="243"/>
      <c r="BB310" s="243"/>
      <c r="BC310" s="243"/>
      <c r="BD310" s="243"/>
      <c r="BE310" s="243"/>
      <c r="BF310" s="243"/>
      <c r="BG310" s="243"/>
      <c r="BH310" s="243"/>
      <c r="BI310" s="243"/>
      <c r="BJ310" s="243"/>
      <c r="BK310" s="243"/>
      <c r="BL310" s="243"/>
      <c r="BM310" s="243"/>
      <c r="BN310" s="459"/>
      <c r="BO310" s="31" t="s">
        <v>1078</v>
      </c>
    </row>
    <row r="311" spans="1:67" outlineLevel="2">
      <c r="B311" s="51" t="s">
        <v>1114</v>
      </c>
      <c r="C311" s="242">
        <f t="shared" si="284"/>
        <v>0</v>
      </c>
      <c r="D311" s="242">
        <f t="shared" si="285"/>
        <v>0</v>
      </c>
      <c r="E311" s="242">
        <f t="shared" si="286"/>
        <v>0</v>
      </c>
      <c r="F311" s="242">
        <f t="shared" si="287"/>
        <v>0</v>
      </c>
      <c r="G311" s="242">
        <f t="shared" si="288"/>
        <v>0</v>
      </c>
      <c r="H311" s="242">
        <f t="shared" si="289"/>
        <v>0</v>
      </c>
      <c r="I311" s="242">
        <f t="shared" si="290"/>
        <v>0</v>
      </c>
      <c r="J311" s="242">
        <f t="shared" si="291"/>
        <v>0</v>
      </c>
      <c r="K311" s="242">
        <f t="shared" si="292"/>
        <v>0</v>
      </c>
      <c r="L311" s="242">
        <f t="shared" si="293"/>
        <v>0</v>
      </c>
      <c r="M311" s="242">
        <f t="shared" si="294"/>
        <v>0</v>
      </c>
      <c r="N311" s="242">
        <f t="shared" si="295"/>
        <v>0</v>
      </c>
      <c r="O311" s="242">
        <f t="shared" si="296"/>
        <v>0</v>
      </c>
      <c r="P311" s="242">
        <f t="shared" si="297"/>
        <v>0</v>
      </c>
      <c r="Q311" s="242">
        <f t="shared" si="298"/>
        <v>0</v>
      </c>
      <c r="R311" s="438">
        <f t="shared" si="299"/>
        <v>0</v>
      </c>
      <c r="S311" s="449"/>
      <c r="T311" s="241"/>
      <c r="U311" s="241"/>
      <c r="V311" s="241"/>
      <c r="W311" s="241"/>
      <c r="X311" s="241"/>
      <c r="Y311" s="241"/>
      <c r="Z311" s="241"/>
      <c r="AA311" s="241"/>
      <c r="AB311" s="241"/>
      <c r="AC311" s="241"/>
      <c r="AD311" s="241"/>
      <c r="AE311" s="241"/>
      <c r="AF311" s="241"/>
      <c r="AG311" s="241"/>
      <c r="AH311" s="460"/>
      <c r="AI311" s="449"/>
      <c r="AJ311" s="241"/>
      <c r="AK311" s="241"/>
      <c r="AL311" s="241"/>
      <c r="AM311" s="241"/>
      <c r="AN311" s="241"/>
      <c r="AO311" s="241"/>
      <c r="AP311" s="241"/>
      <c r="AQ311" s="241"/>
      <c r="AR311" s="241"/>
      <c r="AS311" s="241"/>
      <c r="AT311" s="241"/>
      <c r="AU311" s="241"/>
      <c r="AV311" s="241"/>
      <c r="AW311" s="241"/>
      <c r="AX311" s="460"/>
      <c r="AY311" s="449"/>
      <c r="AZ311" s="241"/>
      <c r="BA311" s="241"/>
      <c r="BB311" s="241"/>
      <c r="BC311" s="241"/>
      <c r="BD311" s="241"/>
      <c r="BE311" s="241"/>
      <c r="BF311" s="241"/>
      <c r="BG311" s="241"/>
      <c r="BH311" s="241"/>
      <c r="BI311" s="241"/>
      <c r="BJ311" s="241"/>
      <c r="BK311" s="241"/>
      <c r="BL311" s="241"/>
      <c r="BM311" s="241"/>
      <c r="BN311" s="460"/>
    </row>
    <row r="312" spans="1:67" outlineLevel="2">
      <c r="B312" s="52" t="s">
        <v>1115</v>
      </c>
      <c r="C312" s="59">
        <f t="shared" si="284"/>
        <v>0</v>
      </c>
      <c r="D312" s="59">
        <f t="shared" si="285"/>
        <v>0</v>
      </c>
      <c r="E312" s="59">
        <f t="shared" si="286"/>
        <v>0</v>
      </c>
      <c r="F312" s="59">
        <f t="shared" si="287"/>
        <v>0</v>
      </c>
      <c r="G312" s="59">
        <f t="shared" si="288"/>
        <v>0</v>
      </c>
      <c r="H312" s="59">
        <f t="shared" si="289"/>
        <v>0</v>
      </c>
      <c r="I312" s="59">
        <f t="shared" si="290"/>
        <v>0</v>
      </c>
      <c r="J312" s="59">
        <f t="shared" si="291"/>
        <v>0</v>
      </c>
      <c r="K312" s="59">
        <f t="shared" si="292"/>
        <v>0</v>
      </c>
      <c r="L312" s="59">
        <f t="shared" si="293"/>
        <v>0</v>
      </c>
      <c r="M312" s="59">
        <f t="shared" si="294"/>
        <v>0</v>
      </c>
      <c r="N312" s="59">
        <f t="shared" si="295"/>
        <v>0</v>
      </c>
      <c r="O312" s="59">
        <f t="shared" si="296"/>
        <v>0</v>
      </c>
      <c r="P312" s="59">
        <f t="shared" si="297"/>
        <v>0</v>
      </c>
      <c r="Q312" s="59">
        <f t="shared" si="298"/>
        <v>0</v>
      </c>
      <c r="R312" s="439">
        <f t="shared" si="299"/>
        <v>0</v>
      </c>
      <c r="S312" s="450"/>
      <c r="T312" s="240"/>
      <c r="U312" s="240"/>
      <c r="V312" s="240"/>
      <c r="W312" s="240"/>
      <c r="X312" s="240"/>
      <c r="Y312" s="240"/>
      <c r="Z312" s="240"/>
      <c r="AA312" s="240"/>
      <c r="AB312" s="240"/>
      <c r="AC312" s="240"/>
      <c r="AD312" s="240"/>
      <c r="AE312" s="240"/>
      <c r="AF312" s="240"/>
      <c r="AG312" s="240"/>
      <c r="AH312" s="461"/>
      <c r="AI312" s="450"/>
      <c r="AJ312" s="240"/>
      <c r="AK312" s="240"/>
      <c r="AL312" s="240"/>
      <c r="AM312" s="240"/>
      <c r="AN312" s="240"/>
      <c r="AO312" s="240"/>
      <c r="AP312" s="240"/>
      <c r="AQ312" s="240"/>
      <c r="AR312" s="240"/>
      <c r="AS312" s="240"/>
      <c r="AT312" s="240"/>
      <c r="AU312" s="240"/>
      <c r="AV312" s="240"/>
      <c r="AW312" s="240"/>
      <c r="AX312" s="461"/>
      <c r="AY312" s="450"/>
      <c r="AZ312" s="240"/>
      <c r="BA312" s="240"/>
      <c r="BB312" s="240"/>
      <c r="BC312" s="240"/>
      <c r="BD312" s="240"/>
      <c r="BE312" s="240"/>
      <c r="BF312" s="240"/>
      <c r="BG312" s="240"/>
      <c r="BH312" s="240"/>
      <c r="BI312" s="240"/>
      <c r="BJ312" s="240"/>
      <c r="BK312" s="240"/>
      <c r="BL312" s="240"/>
      <c r="BM312" s="240"/>
      <c r="BN312" s="461"/>
    </row>
    <row r="313" spans="1:67" outlineLevel="2">
      <c r="B313" s="50" t="str">
        <f>$B$204&amp;": Ewe Lambs"</f>
        <v>Middle: Ewe Lambs</v>
      </c>
      <c r="C313" s="58">
        <f t="shared" si="284"/>
        <v>0</v>
      </c>
      <c r="D313" s="58">
        <f t="shared" si="285"/>
        <v>0</v>
      </c>
      <c r="E313" s="58">
        <f t="shared" si="286"/>
        <v>0</v>
      </c>
      <c r="F313" s="58">
        <f t="shared" si="287"/>
        <v>0</v>
      </c>
      <c r="G313" s="58">
        <f t="shared" si="288"/>
        <v>0</v>
      </c>
      <c r="H313" s="58">
        <f t="shared" si="289"/>
        <v>0</v>
      </c>
      <c r="I313" s="58">
        <f t="shared" si="290"/>
        <v>0</v>
      </c>
      <c r="J313" s="58">
        <f t="shared" si="291"/>
        <v>0</v>
      </c>
      <c r="K313" s="58">
        <f t="shared" si="292"/>
        <v>0</v>
      </c>
      <c r="L313" s="58">
        <f t="shared" si="293"/>
        <v>0</v>
      </c>
      <c r="M313" s="58">
        <f t="shared" si="294"/>
        <v>0</v>
      </c>
      <c r="N313" s="58">
        <f t="shared" si="295"/>
        <v>0</v>
      </c>
      <c r="O313" s="58">
        <f t="shared" si="296"/>
        <v>0</v>
      </c>
      <c r="P313" s="58">
        <f t="shared" si="297"/>
        <v>0</v>
      </c>
      <c r="Q313" s="58">
        <f t="shared" si="298"/>
        <v>0</v>
      </c>
      <c r="R313" s="437">
        <f t="shared" si="299"/>
        <v>0</v>
      </c>
      <c r="S313" s="448"/>
      <c r="T313" s="243"/>
      <c r="U313" s="243"/>
      <c r="V313" s="243"/>
      <c r="W313" s="243"/>
      <c r="X313" s="243"/>
      <c r="Y313" s="243"/>
      <c r="Z313" s="243"/>
      <c r="AA313" s="243"/>
      <c r="AB313" s="243"/>
      <c r="AC313" s="243"/>
      <c r="AD313" s="243"/>
      <c r="AE313" s="243"/>
      <c r="AF313" s="243"/>
      <c r="AG313" s="243"/>
      <c r="AH313" s="459"/>
      <c r="AI313" s="448"/>
      <c r="AJ313" s="243"/>
      <c r="AK313" s="243"/>
      <c r="AL313" s="243"/>
      <c r="AM313" s="243"/>
      <c r="AN313" s="243"/>
      <c r="AO313" s="243"/>
      <c r="AP313" s="243"/>
      <c r="AQ313" s="243"/>
      <c r="AR313" s="243"/>
      <c r="AS313" s="243"/>
      <c r="AT313" s="243"/>
      <c r="AU313" s="243"/>
      <c r="AV313" s="243"/>
      <c r="AW313" s="243"/>
      <c r="AX313" s="459"/>
      <c r="AY313" s="448"/>
      <c r="AZ313" s="243"/>
      <c r="BA313" s="243"/>
      <c r="BB313" s="243"/>
      <c r="BC313" s="243"/>
      <c r="BD313" s="243"/>
      <c r="BE313" s="243"/>
      <c r="BF313" s="243"/>
      <c r="BG313" s="243"/>
      <c r="BH313" s="243"/>
      <c r="BI313" s="243"/>
      <c r="BJ313" s="243"/>
      <c r="BK313" s="243"/>
      <c r="BL313" s="243"/>
      <c r="BM313" s="243"/>
      <c r="BN313" s="459"/>
      <c r="BO313" s="31" t="s">
        <v>1078</v>
      </c>
    </row>
    <row r="314" spans="1:67" outlineLevel="2">
      <c r="B314" s="51" t="s">
        <v>1114</v>
      </c>
      <c r="C314" s="242">
        <f t="shared" si="284"/>
        <v>0</v>
      </c>
      <c r="D314" s="242">
        <f t="shared" si="285"/>
        <v>0</v>
      </c>
      <c r="E314" s="242">
        <f t="shared" si="286"/>
        <v>0</v>
      </c>
      <c r="F314" s="242">
        <f t="shared" si="287"/>
        <v>0</v>
      </c>
      <c r="G314" s="242">
        <f t="shared" si="288"/>
        <v>0</v>
      </c>
      <c r="H314" s="242">
        <f t="shared" si="289"/>
        <v>0</v>
      </c>
      <c r="I314" s="242">
        <f t="shared" si="290"/>
        <v>0</v>
      </c>
      <c r="J314" s="242">
        <f t="shared" si="291"/>
        <v>0</v>
      </c>
      <c r="K314" s="242">
        <f t="shared" si="292"/>
        <v>0</v>
      </c>
      <c r="L314" s="242">
        <f t="shared" si="293"/>
        <v>0</v>
      </c>
      <c r="M314" s="242">
        <f t="shared" si="294"/>
        <v>0</v>
      </c>
      <c r="N314" s="242">
        <f t="shared" si="295"/>
        <v>0</v>
      </c>
      <c r="O314" s="242">
        <f t="shared" si="296"/>
        <v>0</v>
      </c>
      <c r="P314" s="242">
        <f t="shared" si="297"/>
        <v>0</v>
      </c>
      <c r="Q314" s="242">
        <f t="shared" si="298"/>
        <v>0</v>
      </c>
      <c r="R314" s="438">
        <f t="shared" si="299"/>
        <v>0</v>
      </c>
      <c r="S314" s="449"/>
      <c r="T314" s="241"/>
      <c r="U314" s="241"/>
      <c r="V314" s="241"/>
      <c r="W314" s="241"/>
      <c r="X314" s="241"/>
      <c r="Y314" s="241"/>
      <c r="Z314" s="241"/>
      <c r="AA314" s="241"/>
      <c r="AB314" s="241"/>
      <c r="AC314" s="241"/>
      <c r="AD314" s="241"/>
      <c r="AE314" s="241"/>
      <c r="AF314" s="241"/>
      <c r="AG314" s="241"/>
      <c r="AH314" s="460"/>
      <c r="AI314" s="449"/>
      <c r="AJ314" s="241"/>
      <c r="AK314" s="241"/>
      <c r="AL314" s="241"/>
      <c r="AM314" s="241"/>
      <c r="AN314" s="241"/>
      <c r="AO314" s="241"/>
      <c r="AP314" s="241"/>
      <c r="AQ314" s="241"/>
      <c r="AR314" s="241"/>
      <c r="AS314" s="241"/>
      <c r="AT314" s="241"/>
      <c r="AU314" s="241"/>
      <c r="AV314" s="241"/>
      <c r="AW314" s="241"/>
      <c r="AX314" s="460"/>
      <c r="AY314" s="449"/>
      <c r="AZ314" s="241"/>
      <c r="BA314" s="241"/>
      <c r="BB314" s="241"/>
      <c r="BC314" s="241"/>
      <c r="BD314" s="241"/>
      <c r="BE314" s="241"/>
      <c r="BF314" s="241"/>
      <c r="BG314" s="241"/>
      <c r="BH314" s="241"/>
      <c r="BI314" s="241"/>
      <c r="BJ314" s="241"/>
      <c r="BK314" s="241"/>
      <c r="BL314" s="241"/>
      <c r="BM314" s="241"/>
      <c r="BN314" s="460"/>
    </row>
    <row r="315" spans="1:67" outlineLevel="2">
      <c r="B315" s="52" t="s">
        <v>1115</v>
      </c>
      <c r="C315" s="59">
        <f t="shared" si="284"/>
        <v>0</v>
      </c>
      <c r="D315" s="59">
        <f t="shared" si="285"/>
        <v>0</v>
      </c>
      <c r="E315" s="59">
        <f t="shared" si="286"/>
        <v>0</v>
      </c>
      <c r="F315" s="59">
        <f t="shared" si="287"/>
        <v>0</v>
      </c>
      <c r="G315" s="59">
        <f t="shared" si="288"/>
        <v>0</v>
      </c>
      <c r="H315" s="59">
        <f t="shared" si="289"/>
        <v>0</v>
      </c>
      <c r="I315" s="59">
        <f t="shared" si="290"/>
        <v>0</v>
      </c>
      <c r="J315" s="59">
        <f t="shared" si="291"/>
        <v>0</v>
      </c>
      <c r="K315" s="59">
        <f t="shared" si="292"/>
        <v>0</v>
      </c>
      <c r="L315" s="59">
        <f t="shared" si="293"/>
        <v>0</v>
      </c>
      <c r="M315" s="59">
        <f t="shared" si="294"/>
        <v>0</v>
      </c>
      <c r="N315" s="59">
        <f t="shared" si="295"/>
        <v>0</v>
      </c>
      <c r="O315" s="59">
        <f t="shared" si="296"/>
        <v>0</v>
      </c>
      <c r="P315" s="59">
        <f t="shared" si="297"/>
        <v>0</v>
      </c>
      <c r="Q315" s="59">
        <f t="shared" si="298"/>
        <v>0</v>
      </c>
      <c r="R315" s="439">
        <f t="shared" si="299"/>
        <v>0</v>
      </c>
      <c r="S315" s="450"/>
      <c r="T315" s="240"/>
      <c r="U315" s="240"/>
      <c r="V315" s="240"/>
      <c r="W315" s="240"/>
      <c r="X315" s="240"/>
      <c r="Y315" s="240"/>
      <c r="Z315" s="240"/>
      <c r="AA315" s="240"/>
      <c r="AB315" s="240"/>
      <c r="AC315" s="240"/>
      <c r="AD315" s="240"/>
      <c r="AE315" s="240"/>
      <c r="AF315" s="240"/>
      <c r="AG315" s="240"/>
      <c r="AH315" s="461"/>
      <c r="AI315" s="450"/>
      <c r="AJ315" s="240"/>
      <c r="AK315" s="240"/>
      <c r="AL315" s="240"/>
      <c r="AM315" s="240"/>
      <c r="AN315" s="240"/>
      <c r="AO315" s="240"/>
      <c r="AP315" s="240"/>
      <c r="AQ315" s="240"/>
      <c r="AR315" s="240"/>
      <c r="AS315" s="240"/>
      <c r="AT315" s="240"/>
      <c r="AU315" s="240"/>
      <c r="AV315" s="240"/>
      <c r="AW315" s="240"/>
      <c r="AX315" s="461"/>
      <c r="AY315" s="450"/>
      <c r="AZ315" s="240"/>
      <c r="BA315" s="240"/>
      <c r="BB315" s="240"/>
      <c r="BC315" s="240"/>
      <c r="BD315" s="240"/>
      <c r="BE315" s="240"/>
      <c r="BF315" s="240"/>
      <c r="BG315" s="240"/>
      <c r="BH315" s="240"/>
      <c r="BI315" s="240"/>
      <c r="BJ315" s="240"/>
      <c r="BK315" s="240"/>
      <c r="BL315" s="240"/>
      <c r="BM315" s="240"/>
      <c r="BN315" s="461"/>
    </row>
    <row r="316" spans="1:67" outlineLevel="2">
      <c r="B316" s="50" t="str">
        <f>$B$205&amp;": Ewe Lambs"</f>
        <v>Late: Ewe Lambs</v>
      </c>
      <c r="C316" s="58">
        <f t="shared" si="284"/>
        <v>0</v>
      </c>
      <c r="D316" s="58">
        <f t="shared" si="285"/>
        <v>0</v>
      </c>
      <c r="E316" s="58">
        <f t="shared" si="286"/>
        <v>0</v>
      </c>
      <c r="F316" s="58">
        <f t="shared" si="287"/>
        <v>0</v>
      </c>
      <c r="G316" s="58">
        <f t="shared" si="288"/>
        <v>0</v>
      </c>
      <c r="H316" s="58">
        <f t="shared" si="289"/>
        <v>0</v>
      </c>
      <c r="I316" s="58">
        <f t="shared" si="290"/>
        <v>0</v>
      </c>
      <c r="J316" s="58">
        <f t="shared" si="291"/>
        <v>0</v>
      </c>
      <c r="K316" s="58">
        <f t="shared" si="292"/>
        <v>0</v>
      </c>
      <c r="L316" s="58">
        <f t="shared" si="293"/>
        <v>0</v>
      </c>
      <c r="M316" s="58">
        <f t="shared" si="294"/>
        <v>0</v>
      </c>
      <c r="N316" s="58">
        <f t="shared" si="295"/>
        <v>0</v>
      </c>
      <c r="O316" s="58">
        <f t="shared" si="296"/>
        <v>0</v>
      </c>
      <c r="P316" s="58">
        <f t="shared" si="297"/>
        <v>0</v>
      </c>
      <c r="Q316" s="58">
        <f t="shared" si="298"/>
        <v>0</v>
      </c>
      <c r="R316" s="437">
        <f t="shared" si="299"/>
        <v>0</v>
      </c>
      <c r="S316" s="448"/>
      <c r="T316" s="243"/>
      <c r="U316" s="243"/>
      <c r="V316" s="243"/>
      <c r="W316" s="243"/>
      <c r="X316" s="243"/>
      <c r="Y316" s="243"/>
      <c r="Z316" s="243"/>
      <c r="AA316" s="243"/>
      <c r="AB316" s="243"/>
      <c r="AC316" s="243"/>
      <c r="AD316" s="243"/>
      <c r="AE316" s="243"/>
      <c r="AF316" s="243"/>
      <c r="AG316" s="243"/>
      <c r="AH316" s="459"/>
      <c r="AI316" s="448"/>
      <c r="AJ316" s="243"/>
      <c r="AK316" s="243"/>
      <c r="AL316" s="243"/>
      <c r="AM316" s="243"/>
      <c r="AN316" s="243"/>
      <c r="AO316" s="243"/>
      <c r="AP316" s="243"/>
      <c r="AQ316" s="243"/>
      <c r="AR316" s="243"/>
      <c r="AS316" s="243"/>
      <c r="AT316" s="243"/>
      <c r="AU316" s="243"/>
      <c r="AV316" s="243"/>
      <c r="AW316" s="243"/>
      <c r="AX316" s="459"/>
      <c r="AY316" s="448"/>
      <c r="AZ316" s="243"/>
      <c r="BA316" s="243"/>
      <c r="BB316" s="243"/>
      <c r="BC316" s="243"/>
      <c r="BD316" s="243"/>
      <c r="BE316" s="243"/>
      <c r="BF316" s="243"/>
      <c r="BG316" s="243"/>
      <c r="BH316" s="243"/>
      <c r="BI316" s="243"/>
      <c r="BJ316" s="243"/>
      <c r="BK316" s="243"/>
      <c r="BL316" s="243"/>
      <c r="BM316" s="243"/>
      <c r="BN316" s="459"/>
      <c r="BO316" s="31" t="s">
        <v>1078</v>
      </c>
    </row>
    <row r="317" spans="1:67" outlineLevel="2">
      <c r="B317" s="51" t="s">
        <v>1114</v>
      </c>
      <c r="C317" s="242">
        <f t="shared" si="284"/>
        <v>0</v>
      </c>
      <c r="D317" s="242">
        <f t="shared" si="285"/>
        <v>0</v>
      </c>
      <c r="E317" s="242">
        <f t="shared" si="286"/>
        <v>0</v>
      </c>
      <c r="F317" s="242">
        <f t="shared" si="287"/>
        <v>0</v>
      </c>
      <c r="G317" s="242">
        <f t="shared" si="288"/>
        <v>0</v>
      </c>
      <c r="H317" s="242">
        <f t="shared" si="289"/>
        <v>0</v>
      </c>
      <c r="I317" s="242">
        <f t="shared" si="290"/>
        <v>0</v>
      </c>
      <c r="J317" s="242">
        <f t="shared" si="291"/>
        <v>0</v>
      </c>
      <c r="K317" s="242">
        <f t="shared" si="292"/>
        <v>0</v>
      </c>
      <c r="L317" s="242">
        <f t="shared" si="293"/>
        <v>0</v>
      </c>
      <c r="M317" s="242">
        <f t="shared" si="294"/>
        <v>0</v>
      </c>
      <c r="N317" s="242">
        <f t="shared" si="295"/>
        <v>0</v>
      </c>
      <c r="O317" s="242">
        <f t="shared" si="296"/>
        <v>0</v>
      </c>
      <c r="P317" s="242">
        <f t="shared" si="297"/>
        <v>0</v>
      </c>
      <c r="Q317" s="242">
        <f t="shared" si="298"/>
        <v>0</v>
      </c>
      <c r="R317" s="438">
        <f t="shared" si="299"/>
        <v>0</v>
      </c>
      <c r="S317" s="449"/>
      <c r="T317" s="241"/>
      <c r="U317" s="241"/>
      <c r="V317" s="241"/>
      <c r="W317" s="241"/>
      <c r="X317" s="241"/>
      <c r="Y317" s="241"/>
      <c r="Z317" s="241"/>
      <c r="AA317" s="241"/>
      <c r="AB317" s="241"/>
      <c r="AC317" s="241"/>
      <c r="AD317" s="241"/>
      <c r="AE317" s="241"/>
      <c r="AF317" s="241"/>
      <c r="AG317" s="241"/>
      <c r="AH317" s="460"/>
      <c r="AI317" s="449"/>
      <c r="AJ317" s="241"/>
      <c r="AK317" s="241"/>
      <c r="AL317" s="241"/>
      <c r="AM317" s="241"/>
      <c r="AN317" s="241"/>
      <c r="AO317" s="241"/>
      <c r="AP317" s="241"/>
      <c r="AQ317" s="241"/>
      <c r="AR317" s="241"/>
      <c r="AS317" s="241"/>
      <c r="AT317" s="241"/>
      <c r="AU317" s="241"/>
      <c r="AV317" s="241"/>
      <c r="AW317" s="241"/>
      <c r="AX317" s="460"/>
      <c r="AY317" s="449"/>
      <c r="AZ317" s="241"/>
      <c r="BA317" s="241"/>
      <c r="BB317" s="241"/>
      <c r="BC317" s="241"/>
      <c r="BD317" s="241"/>
      <c r="BE317" s="241"/>
      <c r="BF317" s="241"/>
      <c r="BG317" s="241"/>
      <c r="BH317" s="241"/>
      <c r="BI317" s="241"/>
      <c r="BJ317" s="241"/>
      <c r="BK317" s="241"/>
      <c r="BL317" s="241"/>
      <c r="BM317" s="241"/>
      <c r="BN317" s="460"/>
    </row>
    <row r="318" spans="1:67" outlineLevel="2">
      <c r="B318" s="52" t="s">
        <v>1115</v>
      </c>
      <c r="C318" s="59">
        <f t="shared" si="284"/>
        <v>0</v>
      </c>
      <c r="D318" s="59">
        <f t="shared" si="285"/>
        <v>0</v>
      </c>
      <c r="E318" s="59">
        <f t="shared" si="286"/>
        <v>0</v>
      </c>
      <c r="F318" s="59">
        <f t="shared" si="287"/>
        <v>0</v>
      </c>
      <c r="G318" s="59">
        <f t="shared" si="288"/>
        <v>0</v>
      </c>
      <c r="H318" s="59">
        <f t="shared" si="289"/>
        <v>0</v>
      </c>
      <c r="I318" s="59">
        <f t="shared" si="290"/>
        <v>0</v>
      </c>
      <c r="J318" s="59">
        <f t="shared" si="291"/>
        <v>0</v>
      </c>
      <c r="K318" s="59">
        <f t="shared" si="292"/>
        <v>0</v>
      </c>
      <c r="L318" s="59">
        <f t="shared" si="293"/>
        <v>0</v>
      </c>
      <c r="M318" s="59">
        <f t="shared" si="294"/>
        <v>0</v>
      </c>
      <c r="N318" s="59">
        <f t="shared" si="295"/>
        <v>0</v>
      </c>
      <c r="O318" s="59">
        <f t="shared" si="296"/>
        <v>0</v>
      </c>
      <c r="P318" s="59">
        <f t="shared" si="297"/>
        <v>0</v>
      </c>
      <c r="Q318" s="59">
        <f t="shared" si="298"/>
        <v>0</v>
      </c>
      <c r="R318" s="439">
        <f t="shared" si="299"/>
        <v>0</v>
      </c>
      <c r="S318" s="450"/>
      <c r="T318" s="240"/>
      <c r="U318" s="240"/>
      <c r="V318" s="240"/>
      <c r="W318" s="240"/>
      <c r="X318" s="240"/>
      <c r="Y318" s="240"/>
      <c r="Z318" s="240"/>
      <c r="AA318" s="240"/>
      <c r="AB318" s="240"/>
      <c r="AC318" s="240"/>
      <c r="AD318" s="240"/>
      <c r="AE318" s="240"/>
      <c r="AF318" s="240"/>
      <c r="AG318" s="240"/>
      <c r="AH318" s="461"/>
      <c r="AI318" s="450"/>
      <c r="AJ318" s="240"/>
      <c r="AK318" s="240"/>
      <c r="AL318" s="240"/>
      <c r="AM318" s="240"/>
      <c r="AN318" s="240"/>
      <c r="AO318" s="240"/>
      <c r="AP318" s="240"/>
      <c r="AQ318" s="240"/>
      <c r="AR318" s="240"/>
      <c r="AS318" s="240"/>
      <c r="AT318" s="240"/>
      <c r="AU318" s="240"/>
      <c r="AV318" s="240"/>
      <c r="AW318" s="240"/>
      <c r="AX318" s="461"/>
      <c r="AY318" s="450"/>
      <c r="AZ318" s="240"/>
      <c r="BA318" s="240"/>
      <c r="BB318" s="240"/>
      <c r="BC318" s="240"/>
      <c r="BD318" s="240"/>
      <c r="BE318" s="240"/>
      <c r="BF318" s="240"/>
      <c r="BG318" s="240"/>
      <c r="BH318" s="240"/>
      <c r="BI318" s="240"/>
      <c r="BJ318" s="240"/>
      <c r="BK318" s="240"/>
      <c r="BL318" s="240"/>
      <c r="BM318" s="240"/>
      <c r="BN318" s="461"/>
    </row>
    <row r="319" spans="1:67" outlineLevel="2">
      <c r="B319" s="50" t="str">
        <f>$B$206&amp;": Ewe Lambs"</f>
        <v>V. Late: Ewe Lambs</v>
      </c>
      <c r="C319" s="58">
        <f t="shared" ref="C319:C321" si="300">CHOOSE(d.Region,S319,AI319,AY319)</f>
        <v>0</v>
      </c>
      <c r="D319" s="58">
        <f t="shared" ref="D319:D321" si="301">CHOOSE(d.Region,T319,AJ319,AZ319)</f>
        <v>0</v>
      </c>
      <c r="E319" s="58">
        <f t="shared" ref="E319:E321" si="302">CHOOSE(d.Region,U319,AK319,BA319)</f>
        <v>0</v>
      </c>
      <c r="F319" s="58">
        <f t="shared" ref="F319:F321" si="303">CHOOSE(d.Region,V319,AL319,BB319)</f>
        <v>0</v>
      </c>
      <c r="G319" s="58">
        <f t="shared" ref="G319:G321" si="304">CHOOSE(d.Region,W319,AM319,BC319)</f>
        <v>0</v>
      </c>
      <c r="H319" s="58">
        <f t="shared" ref="H319:H321" si="305">CHOOSE(d.Region,X319,AN319,BD319)</f>
        <v>0</v>
      </c>
      <c r="I319" s="58">
        <f t="shared" ref="I319:I321" si="306">CHOOSE(d.Region,Y319,AO319,BE319)</f>
        <v>0</v>
      </c>
      <c r="J319" s="58">
        <f t="shared" ref="J319:J321" si="307">CHOOSE(d.Region,Z319,AP319,BF319)</f>
        <v>0</v>
      </c>
      <c r="K319" s="58">
        <f t="shared" ref="K319:K321" si="308">CHOOSE(d.Region,AA319,AQ319,BG319)</f>
        <v>0</v>
      </c>
      <c r="L319" s="58">
        <f t="shared" ref="L319:L321" si="309">CHOOSE(d.Region,AB319,AR319,BH319)</f>
        <v>0</v>
      </c>
      <c r="M319" s="58">
        <f t="shared" ref="M319:M321" si="310">CHOOSE(d.Region,AC319,AS319,BI319)</f>
        <v>0</v>
      </c>
      <c r="N319" s="58">
        <f t="shared" ref="N319:N321" si="311">CHOOSE(d.Region,AD319,AT319,BJ319)</f>
        <v>0</v>
      </c>
      <c r="O319" s="58">
        <f t="shared" ref="O319:O321" si="312">CHOOSE(d.Region,AE319,AU319,BK319)</f>
        <v>0</v>
      </c>
      <c r="P319" s="58">
        <f t="shared" ref="P319:P321" si="313">CHOOSE(d.Region,AF319,AV319,BL319)</f>
        <v>0</v>
      </c>
      <c r="Q319" s="58">
        <f t="shared" ref="Q319:Q321" si="314">CHOOSE(d.Region,AG319,AW319,BM319)</f>
        <v>0</v>
      </c>
      <c r="R319" s="437">
        <f t="shared" ref="R319:R321" si="315">CHOOSE(d.Region,AH319,AX319,BN319)</f>
        <v>0</v>
      </c>
      <c r="S319" s="448"/>
      <c r="T319" s="243"/>
      <c r="U319" s="243"/>
      <c r="V319" s="243"/>
      <c r="W319" s="243"/>
      <c r="X319" s="243"/>
      <c r="Y319" s="243"/>
      <c r="Z319" s="243"/>
      <c r="AA319" s="243"/>
      <c r="AB319" s="243"/>
      <c r="AC319" s="243"/>
      <c r="AD319" s="243"/>
      <c r="AE319" s="243"/>
      <c r="AF319" s="243"/>
      <c r="AG319" s="243"/>
      <c r="AH319" s="459"/>
      <c r="AI319" s="448"/>
      <c r="AJ319" s="243"/>
      <c r="AK319" s="243"/>
      <c r="AL319" s="243"/>
      <c r="AM319" s="243"/>
      <c r="AN319" s="243"/>
      <c r="AO319" s="243"/>
      <c r="AP319" s="243"/>
      <c r="AQ319" s="243"/>
      <c r="AR319" s="243"/>
      <c r="AS319" s="243"/>
      <c r="AT319" s="243"/>
      <c r="AU319" s="243"/>
      <c r="AV319" s="243"/>
      <c r="AW319" s="243"/>
      <c r="AX319" s="459"/>
      <c r="AY319" s="448"/>
      <c r="AZ319" s="243"/>
      <c r="BA319" s="243"/>
      <c r="BB319" s="243"/>
      <c r="BC319" s="243"/>
      <c r="BD319" s="243"/>
      <c r="BE319" s="243"/>
      <c r="BF319" s="243"/>
      <c r="BG319" s="243"/>
      <c r="BH319" s="243"/>
      <c r="BI319" s="243"/>
      <c r="BJ319" s="243"/>
      <c r="BK319" s="243"/>
      <c r="BL319" s="243"/>
      <c r="BM319" s="243"/>
      <c r="BN319" s="459"/>
      <c r="BO319" s="31" t="s">
        <v>1078</v>
      </c>
    </row>
    <row r="320" spans="1:67" outlineLevel="2">
      <c r="B320" s="51" t="s">
        <v>1114</v>
      </c>
      <c r="C320" s="242">
        <f t="shared" si="300"/>
        <v>0</v>
      </c>
      <c r="D320" s="242">
        <f t="shared" si="301"/>
        <v>0</v>
      </c>
      <c r="E320" s="242">
        <f t="shared" si="302"/>
        <v>0</v>
      </c>
      <c r="F320" s="242">
        <f t="shared" si="303"/>
        <v>0</v>
      </c>
      <c r="G320" s="242">
        <f t="shared" si="304"/>
        <v>0</v>
      </c>
      <c r="H320" s="242">
        <f t="shared" si="305"/>
        <v>0</v>
      </c>
      <c r="I320" s="242">
        <f t="shared" si="306"/>
        <v>0</v>
      </c>
      <c r="J320" s="242">
        <f t="shared" si="307"/>
        <v>0</v>
      </c>
      <c r="K320" s="242">
        <f t="shared" si="308"/>
        <v>0</v>
      </c>
      <c r="L320" s="242">
        <f t="shared" si="309"/>
        <v>0</v>
      </c>
      <c r="M320" s="242">
        <f t="shared" si="310"/>
        <v>0</v>
      </c>
      <c r="N320" s="242">
        <f t="shared" si="311"/>
        <v>0</v>
      </c>
      <c r="O320" s="242">
        <f t="shared" si="312"/>
        <v>0</v>
      </c>
      <c r="P320" s="242">
        <f t="shared" si="313"/>
        <v>0</v>
      </c>
      <c r="Q320" s="242">
        <f t="shared" si="314"/>
        <v>0</v>
      </c>
      <c r="R320" s="438">
        <f t="shared" si="315"/>
        <v>0</v>
      </c>
      <c r="S320" s="449"/>
      <c r="T320" s="241"/>
      <c r="U320" s="241"/>
      <c r="V320" s="241"/>
      <c r="W320" s="241"/>
      <c r="X320" s="241"/>
      <c r="Y320" s="241"/>
      <c r="Z320" s="241"/>
      <c r="AA320" s="241"/>
      <c r="AB320" s="241"/>
      <c r="AC320" s="241"/>
      <c r="AD320" s="241"/>
      <c r="AE320" s="241"/>
      <c r="AF320" s="241"/>
      <c r="AG320" s="241"/>
      <c r="AH320" s="460"/>
      <c r="AI320" s="449"/>
      <c r="AJ320" s="241"/>
      <c r="AK320" s="241"/>
      <c r="AL320" s="241"/>
      <c r="AM320" s="241"/>
      <c r="AN320" s="241"/>
      <c r="AO320" s="241"/>
      <c r="AP320" s="241"/>
      <c r="AQ320" s="241"/>
      <c r="AR320" s="241"/>
      <c r="AS320" s="241"/>
      <c r="AT320" s="241"/>
      <c r="AU320" s="241"/>
      <c r="AV320" s="241"/>
      <c r="AW320" s="241"/>
      <c r="AX320" s="460"/>
      <c r="AY320" s="449"/>
      <c r="AZ320" s="241"/>
      <c r="BA320" s="241"/>
      <c r="BB320" s="241"/>
      <c r="BC320" s="241"/>
      <c r="BD320" s="241"/>
      <c r="BE320" s="241"/>
      <c r="BF320" s="241"/>
      <c r="BG320" s="241"/>
      <c r="BH320" s="241"/>
      <c r="BI320" s="241"/>
      <c r="BJ320" s="241"/>
      <c r="BK320" s="241"/>
      <c r="BL320" s="241"/>
      <c r="BM320" s="241"/>
      <c r="BN320" s="460"/>
    </row>
    <row r="321" spans="2:67" outlineLevel="2">
      <c r="B321" s="52" t="s">
        <v>1115</v>
      </c>
      <c r="C321" s="59">
        <f t="shared" si="300"/>
        <v>0</v>
      </c>
      <c r="D321" s="59">
        <f t="shared" si="301"/>
        <v>0</v>
      </c>
      <c r="E321" s="59">
        <f t="shared" si="302"/>
        <v>0</v>
      </c>
      <c r="F321" s="59">
        <f t="shared" si="303"/>
        <v>0</v>
      </c>
      <c r="G321" s="59">
        <f t="shared" si="304"/>
        <v>0</v>
      </c>
      <c r="H321" s="59">
        <f t="shared" si="305"/>
        <v>0</v>
      </c>
      <c r="I321" s="59">
        <f t="shared" si="306"/>
        <v>0</v>
      </c>
      <c r="J321" s="59">
        <f t="shared" si="307"/>
        <v>0</v>
      </c>
      <c r="K321" s="59">
        <f t="shared" si="308"/>
        <v>0</v>
      </c>
      <c r="L321" s="59">
        <f t="shared" si="309"/>
        <v>0</v>
      </c>
      <c r="M321" s="59">
        <f t="shared" si="310"/>
        <v>0</v>
      </c>
      <c r="N321" s="59">
        <f t="shared" si="311"/>
        <v>0</v>
      </c>
      <c r="O321" s="59">
        <f t="shared" si="312"/>
        <v>0</v>
      </c>
      <c r="P321" s="59">
        <f t="shared" si="313"/>
        <v>0</v>
      </c>
      <c r="Q321" s="59">
        <f t="shared" si="314"/>
        <v>0</v>
      </c>
      <c r="R321" s="439">
        <f t="shared" si="315"/>
        <v>0</v>
      </c>
      <c r="S321" s="450"/>
      <c r="T321" s="240"/>
      <c r="U321" s="240"/>
      <c r="V321" s="240"/>
      <c r="W321" s="240"/>
      <c r="X321" s="240"/>
      <c r="Y321" s="240"/>
      <c r="Z321" s="240"/>
      <c r="AA321" s="240"/>
      <c r="AB321" s="240"/>
      <c r="AC321" s="240"/>
      <c r="AD321" s="240"/>
      <c r="AE321" s="240"/>
      <c r="AF321" s="240"/>
      <c r="AG321" s="240"/>
      <c r="AH321" s="461"/>
      <c r="AI321" s="450"/>
      <c r="AJ321" s="240"/>
      <c r="AK321" s="240"/>
      <c r="AL321" s="240"/>
      <c r="AM321" s="240"/>
      <c r="AN321" s="240"/>
      <c r="AO321" s="240"/>
      <c r="AP321" s="240"/>
      <c r="AQ321" s="240"/>
      <c r="AR321" s="240"/>
      <c r="AS321" s="240"/>
      <c r="AT321" s="240"/>
      <c r="AU321" s="240"/>
      <c r="AV321" s="240"/>
      <c r="AW321" s="240"/>
      <c r="AX321" s="461"/>
      <c r="AY321" s="450"/>
      <c r="AZ321" s="240"/>
      <c r="BA321" s="240"/>
      <c r="BB321" s="240"/>
      <c r="BC321" s="240"/>
      <c r="BD321" s="240"/>
      <c r="BE321" s="240"/>
      <c r="BF321" s="240"/>
      <c r="BG321" s="240"/>
      <c r="BH321" s="240"/>
      <c r="BI321" s="240"/>
      <c r="BJ321" s="240"/>
      <c r="BK321" s="240"/>
      <c r="BL321" s="240"/>
      <c r="BM321" s="240"/>
      <c r="BN321" s="461"/>
    </row>
    <row r="322" spans="2:67" outlineLevel="2">
      <c r="B322" s="50" t="str">
        <f>$B$207&amp;": Ewe Lambs"</f>
        <v>7mo with 0% mated: Ewe Lambs</v>
      </c>
      <c r="C322" s="58">
        <f t="shared" si="284"/>
        <v>0</v>
      </c>
      <c r="D322" s="58">
        <f t="shared" si="285"/>
        <v>0</v>
      </c>
      <c r="E322" s="58">
        <f t="shared" si="286"/>
        <v>0</v>
      </c>
      <c r="F322" s="58">
        <f t="shared" si="287"/>
        <v>0</v>
      </c>
      <c r="G322" s="58">
        <f t="shared" si="288"/>
        <v>0</v>
      </c>
      <c r="H322" s="58">
        <f t="shared" si="289"/>
        <v>0</v>
      </c>
      <c r="I322" s="58">
        <f t="shared" si="290"/>
        <v>0</v>
      </c>
      <c r="J322" s="58">
        <f t="shared" si="291"/>
        <v>0</v>
      </c>
      <c r="K322" s="58">
        <f t="shared" si="292"/>
        <v>0</v>
      </c>
      <c r="L322" s="58">
        <f t="shared" si="293"/>
        <v>0</v>
      </c>
      <c r="M322" s="58">
        <f t="shared" si="294"/>
        <v>0</v>
      </c>
      <c r="N322" s="58">
        <f t="shared" si="295"/>
        <v>0</v>
      </c>
      <c r="O322" s="58">
        <f t="shared" si="296"/>
        <v>0</v>
      </c>
      <c r="P322" s="58">
        <f t="shared" si="297"/>
        <v>0</v>
      </c>
      <c r="Q322" s="58">
        <f t="shared" si="298"/>
        <v>0</v>
      </c>
      <c r="R322" s="437">
        <f t="shared" si="299"/>
        <v>0</v>
      </c>
      <c r="S322" s="353">
        <f>S307</f>
        <v>0</v>
      </c>
      <c r="T322" s="353">
        <f t="shared" ref="T322:BN322" si="316">T307</f>
        <v>0</v>
      </c>
      <c r="U322" s="353">
        <f t="shared" si="316"/>
        <v>0</v>
      </c>
      <c r="V322" s="353">
        <f t="shared" si="316"/>
        <v>0</v>
      </c>
      <c r="W322" s="353">
        <f t="shared" si="316"/>
        <v>0</v>
      </c>
      <c r="X322" s="353">
        <f t="shared" si="316"/>
        <v>0</v>
      </c>
      <c r="Y322" s="353">
        <f t="shared" si="316"/>
        <v>0</v>
      </c>
      <c r="Z322" s="353">
        <f t="shared" si="316"/>
        <v>0</v>
      </c>
      <c r="AA322" s="353">
        <f t="shared" si="316"/>
        <v>0</v>
      </c>
      <c r="AB322" s="353">
        <f t="shared" si="316"/>
        <v>0</v>
      </c>
      <c r="AC322" s="353">
        <f t="shared" si="316"/>
        <v>0</v>
      </c>
      <c r="AD322" s="353">
        <f t="shared" si="316"/>
        <v>0</v>
      </c>
      <c r="AE322" s="353">
        <f t="shared" si="316"/>
        <v>0</v>
      </c>
      <c r="AF322" s="353">
        <f t="shared" si="316"/>
        <v>0</v>
      </c>
      <c r="AG322" s="353">
        <f t="shared" si="316"/>
        <v>0</v>
      </c>
      <c r="AH322" s="353">
        <f t="shared" si="316"/>
        <v>0</v>
      </c>
      <c r="AI322" s="353">
        <f t="shared" si="316"/>
        <v>0</v>
      </c>
      <c r="AJ322" s="353">
        <f t="shared" si="316"/>
        <v>0</v>
      </c>
      <c r="AK322" s="353">
        <f t="shared" si="316"/>
        <v>0</v>
      </c>
      <c r="AL322" s="353">
        <f t="shared" si="316"/>
        <v>0</v>
      </c>
      <c r="AM322" s="353">
        <f t="shared" si="316"/>
        <v>0</v>
      </c>
      <c r="AN322" s="353">
        <f t="shared" si="316"/>
        <v>0</v>
      </c>
      <c r="AO322" s="353">
        <f t="shared" si="316"/>
        <v>0</v>
      </c>
      <c r="AP322" s="353">
        <f t="shared" si="316"/>
        <v>0</v>
      </c>
      <c r="AQ322" s="353">
        <f t="shared" si="316"/>
        <v>0</v>
      </c>
      <c r="AR322" s="353">
        <f t="shared" si="316"/>
        <v>0</v>
      </c>
      <c r="AS322" s="353">
        <f t="shared" si="316"/>
        <v>0</v>
      </c>
      <c r="AT322" s="353">
        <f t="shared" si="316"/>
        <v>0</v>
      </c>
      <c r="AU322" s="353">
        <f t="shared" si="316"/>
        <v>0</v>
      </c>
      <c r="AV322" s="353">
        <f t="shared" si="316"/>
        <v>0</v>
      </c>
      <c r="AW322" s="353">
        <f t="shared" si="316"/>
        <v>0</v>
      </c>
      <c r="AX322" s="353">
        <f t="shared" si="316"/>
        <v>0</v>
      </c>
      <c r="AY322" s="353">
        <f t="shared" si="316"/>
        <v>0</v>
      </c>
      <c r="AZ322" s="353">
        <f t="shared" si="316"/>
        <v>0</v>
      </c>
      <c r="BA322" s="353">
        <f t="shared" si="316"/>
        <v>0</v>
      </c>
      <c r="BB322" s="353">
        <f t="shared" si="316"/>
        <v>0</v>
      </c>
      <c r="BC322" s="353">
        <f t="shared" si="316"/>
        <v>0</v>
      </c>
      <c r="BD322" s="353">
        <f t="shared" si="316"/>
        <v>0</v>
      </c>
      <c r="BE322" s="353">
        <f t="shared" si="316"/>
        <v>0</v>
      </c>
      <c r="BF322" s="353">
        <f t="shared" si="316"/>
        <v>0</v>
      </c>
      <c r="BG322" s="353">
        <f t="shared" si="316"/>
        <v>0</v>
      </c>
      <c r="BH322" s="353">
        <f t="shared" si="316"/>
        <v>0</v>
      </c>
      <c r="BI322" s="353">
        <f t="shared" si="316"/>
        <v>0</v>
      </c>
      <c r="BJ322" s="353">
        <f t="shared" si="316"/>
        <v>0</v>
      </c>
      <c r="BK322" s="353">
        <f t="shared" si="316"/>
        <v>0</v>
      </c>
      <c r="BL322" s="353">
        <f t="shared" si="316"/>
        <v>0</v>
      </c>
      <c r="BM322" s="353">
        <f t="shared" si="316"/>
        <v>0</v>
      </c>
      <c r="BN322" s="353">
        <f t="shared" si="316"/>
        <v>0</v>
      </c>
      <c r="BO322" s="31" t="s">
        <v>1078</v>
      </c>
    </row>
    <row r="323" spans="2:67" outlineLevel="2">
      <c r="B323" s="51" t="s">
        <v>1114</v>
      </c>
      <c r="C323" s="242">
        <f t="shared" si="284"/>
        <v>0</v>
      </c>
      <c r="D323" s="242">
        <f t="shared" si="285"/>
        <v>0</v>
      </c>
      <c r="E323" s="242">
        <f t="shared" si="286"/>
        <v>0</v>
      </c>
      <c r="F323" s="242">
        <f t="shared" si="287"/>
        <v>0</v>
      </c>
      <c r="G323" s="242">
        <f t="shared" si="288"/>
        <v>0</v>
      </c>
      <c r="H323" s="242">
        <f t="shared" si="289"/>
        <v>0</v>
      </c>
      <c r="I323" s="242">
        <f t="shared" si="290"/>
        <v>0</v>
      </c>
      <c r="J323" s="242">
        <f t="shared" si="291"/>
        <v>0</v>
      </c>
      <c r="K323" s="242">
        <f t="shared" si="292"/>
        <v>0</v>
      </c>
      <c r="L323" s="242">
        <f t="shared" si="293"/>
        <v>0</v>
      </c>
      <c r="M323" s="242">
        <f t="shared" si="294"/>
        <v>0</v>
      </c>
      <c r="N323" s="242">
        <f t="shared" si="295"/>
        <v>0</v>
      </c>
      <c r="O323" s="242">
        <f t="shared" si="296"/>
        <v>0</v>
      </c>
      <c r="P323" s="242">
        <f t="shared" si="297"/>
        <v>0</v>
      </c>
      <c r="Q323" s="242">
        <f t="shared" si="298"/>
        <v>0</v>
      </c>
      <c r="R323" s="438">
        <f t="shared" si="299"/>
        <v>0</v>
      </c>
      <c r="S323" s="353">
        <f t="shared" ref="S323:BN323" si="317">S308</f>
        <v>0</v>
      </c>
      <c r="T323" s="353">
        <f t="shared" si="317"/>
        <v>0</v>
      </c>
      <c r="U323" s="353">
        <f t="shared" si="317"/>
        <v>0</v>
      </c>
      <c r="V323" s="353">
        <f t="shared" si="317"/>
        <v>0</v>
      </c>
      <c r="W323" s="353">
        <f t="shared" si="317"/>
        <v>0</v>
      </c>
      <c r="X323" s="353">
        <f t="shared" si="317"/>
        <v>0</v>
      </c>
      <c r="Y323" s="353">
        <f t="shared" si="317"/>
        <v>0</v>
      </c>
      <c r="Z323" s="353">
        <f t="shared" si="317"/>
        <v>0</v>
      </c>
      <c r="AA323" s="353">
        <f t="shared" si="317"/>
        <v>0</v>
      </c>
      <c r="AB323" s="353">
        <f t="shared" si="317"/>
        <v>0</v>
      </c>
      <c r="AC323" s="353">
        <f t="shared" si="317"/>
        <v>0</v>
      </c>
      <c r="AD323" s="353">
        <f t="shared" si="317"/>
        <v>0</v>
      </c>
      <c r="AE323" s="353">
        <f t="shared" si="317"/>
        <v>0</v>
      </c>
      <c r="AF323" s="353">
        <f t="shared" si="317"/>
        <v>0</v>
      </c>
      <c r="AG323" s="353">
        <f t="shared" si="317"/>
        <v>0</v>
      </c>
      <c r="AH323" s="353">
        <f t="shared" si="317"/>
        <v>0</v>
      </c>
      <c r="AI323" s="353">
        <f t="shared" si="317"/>
        <v>0</v>
      </c>
      <c r="AJ323" s="353">
        <f t="shared" si="317"/>
        <v>0</v>
      </c>
      <c r="AK323" s="353">
        <f t="shared" si="317"/>
        <v>0</v>
      </c>
      <c r="AL323" s="353">
        <f t="shared" si="317"/>
        <v>0</v>
      </c>
      <c r="AM323" s="353">
        <f t="shared" si="317"/>
        <v>0</v>
      </c>
      <c r="AN323" s="353">
        <f t="shared" si="317"/>
        <v>0</v>
      </c>
      <c r="AO323" s="353">
        <f t="shared" si="317"/>
        <v>0</v>
      </c>
      <c r="AP323" s="353">
        <f t="shared" si="317"/>
        <v>0</v>
      </c>
      <c r="AQ323" s="353">
        <f t="shared" si="317"/>
        <v>0</v>
      </c>
      <c r="AR323" s="353">
        <f t="shared" si="317"/>
        <v>0</v>
      </c>
      <c r="AS323" s="353">
        <f t="shared" si="317"/>
        <v>0</v>
      </c>
      <c r="AT323" s="353">
        <f t="shared" si="317"/>
        <v>0</v>
      </c>
      <c r="AU323" s="353">
        <f t="shared" si="317"/>
        <v>0</v>
      </c>
      <c r="AV323" s="353">
        <f t="shared" si="317"/>
        <v>0</v>
      </c>
      <c r="AW323" s="353">
        <f t="shared" si="317"/>
        <v>0</v>
      </c>
      <c r="AX323" s="353">
        <f t="shared" si="317"/>
        <v>0</v>
      </c>
      <c r="AY323" s="353">
        <f t="shared" si="317"/>
        <v>0</v>
      </c>
      <c r="AZ323" s="353">
        <f t="shared" si="317"/>
        <v>0</v>
      </c>
      <c r="BA323" s="353">
        <f t="shared" si="317"/>
        <v>0</v>
      </c>
      <c r="BB323" s="353">
        <f t="shared" si="317"/>
        <v>0</v>
      </c>
      <c r="BC323" s="353">
        <f t="shared" si="317"/>
        <v>0</v>
      </c>
      <c r="BD323" s="353">
        <f t="shared" si="317"/>
        <v>0</v>
      </c>
      <c r="BE323" s="353">
        <f t="shared" si="317"/>
        <v>0</v>
      </c>
      <c r="BF323" s="353">
        <f t="shared" si="317"/>
        <v>0</v>
      </c>
      <c r="BG323" s="353">
        <f t="shared" si="317"/>
        <v>0</v>
      </c>
      <c r="BH323" s="353">
        <f t="shared" si="317"/>
        <v>0</v>
      </c>
      <c r="BI323" s="353">
        <f t="shared" si="317"/>
        <v>0</v>
      </c>
      <c r="BJ323" s="353">
        <f t="shared" si="317"/>
        <v>0</v>
      </c>
      <c r="BK323" s="353">
        <f t="shared" si="317"/>
        <v>0</v>
      </c>
      <c r="BL323" s="353">
        <f t="shared" si="317"/>
        <v>0</v>
      </c>
      <c r="BM323" s="353">
        <f t="shared" si="317"/>
        <v>0</v>
      </c>
      <c r="BN323" s="353">
        <f t="shared" si="317"/>
        <v>0</v>
      </c>
    </row>
    <row r="324" spans="2:67" outlineLevel="2">
      <c r="B324" s="52" t="s">
        <v>1115</v>
      </c>
      <c r="C324" s="59">
        <f t="shared" si="284"/>
        <v>0</v>
      </c>
      <c r="D324" s="59">
        <f t="shared" si="285"/>
        <v>0</v>
      </c>
      <c r="E324" s="59">
        <f t="shared" si="286"/>
        <v>0</v>
      </c>
      <c r="F324" s="59">
        <f t="shared" si="287"/>
        <v>0</v>
      </c>
      <c r="G324" s="59">
        <f t="shared" si="288"/>
        <v>0</v>
      </c>
      <c r="H324" s="59">
        <f t="shared" si="289"/>
        <v>0</v>
      </c>
      <c r="I324" s="59">
        <f t="shared" si="290"/>
        <v>0</v>
      </c>
      <c r="J324" s="59">
        <f t="shared" si="291"/>
        <v>0</v>
      </c>
      <c r="K324" s="59">
        <f t="shared" si="292"/>
        <v>0</v>
      </c>
      <c r="L324" s="59">
        <f t="shared" si="293"/>
        <v>0</v>
      </c>
      <c r="M324" s="59">
        <f t="shared" si="294"/>
        <v>0</v>
      </c>
      <c r="N324" s="59">
        <f t="shared" si="295"/>
        <v>0</v>
      </c>
      <c r="O324" s="59">
        <f t="shared" si="296"/>
        <v>0</v>
      </c>
      <c r="P324" s="59">
        <f t="shared" si="297"/>
        <v>0</v>
      </c>
      <c r="Q324" s="59">
        <f t="shared" si="298"/>
        <v>0</v>
      </c>
      <c r="R324" s="439">
        <f t="shared" si="299"/>
        <v>0</v>
      </c>
      <c r="S324" s="353">
        <f t="shared" ref="S324:BN324" si="318">S309</f>
        <v>0</v>
      </c>
      <c r="T324" s="353">
        <f t="shared" si="318"/>
        <v>0</v>
      </c>
      <c r="U324" s="353">
        <f t="shared" si="318"/>
        <v>0</v>
      </c>
      <c r="V324" s="353">
        <f t="shared" si="318"/>
        <v>0</v>
      </c>
      <c r="W324" s="353">
        <f t="shared" si="318"/>
        <v>0</v>
      </c>
      <c r="X324" s="353">
        <f t="shared" si="318"/>
        <v>0</v>
      </c>
      <c r="Y324" s="353">
        <f t="shared" si="318"/>
        <v>0</v>
      </c>
      <c r="Z324" s="353">
        <f t="shared" si="318"/>
        <v>0</v>
      </c>
      <c r="AA324" s="353">
        <f t="shared" si="318"/>
        <v>0</v>
      </c>
      <c r="AB324" s="353">
        <f t="shared" si="318"/>
        <v>0</v>
      </c>
      <c r="AC324" s="353">
        <f t="shared" si="318"/>
        <v>0</v>
      </c>
      <c r="AD324" s="353">
        <f t="shared" si="318"/>
        <v>0</v>
      </c>
      <c r="AE324" s="353">
        <f t="shared" si="318"/>
        <v>0</v>
      </c>
      <c r="AF324" s="353">
        <f t="shared" si="318"/>
        <v>0</v>
      </c>
      <c r="AG324" s="353">
        <f t="shared" si="318"/>
        <v>0</v>
      </c>
      <c r="AH324" s="353">
        <f t="shared" si="318"/>
        <v>0</v>
      </c>
      <c r="AI324" s="353">
        <f t="shared" si="318"/>
        <v>0</v>
      </c>
      <c r="AJ324" s="353">
        <f t="shared" si="318"/>
        <v>0</v>
      </c>
      <c r="AK324" s="353">
        <f t="shared" si="318"/>
        <v>0</v>
      </c>
      <c r="AL324" s="353">
        <f t="shared" si="318"/>
        <v>0</v>
      </c>
      <c r="AM324" s="353">
        <f t="shared" si="318"/>
        <v>0</v>
      </c>
      <c r="AN324" s="353">
        <f t="shared" si="318"/>
        <v>0</v>
      </c>
      <c r="AO324" s="353">
        <f t="shared" si="318"/>
        <v>0</v>
      </c>
      <c r="AP324" s="353">
        <f t="shared" si="318"/>
        <v>0</v>
      </c>
      <c r="AQ324" s="353">
        <f t="shared" si="318"/>
        <v>0</v>
      </c>
      <c r="AR324" s="353">
        <f t="shared" si="318"/>
        <v>0</v>
      </c>
      <c r="AS324" s="353">
        <f t="shared" si="318"/>
        <v>0</v>
      </c>
      <c r="AT324" s="353">
        <f t="shared" si="318"/>
        <v>0</v>
      </c>
      <c r="AU324" s="353">
        <f t="shared" si="318"/>
        <v>0</v>
      </c>
      <c r="AV324" s="353">
        <f t="shared" si="318"/>
        <v>0</v>
      </c>
      <c r="AW324" s="353">
        <f t="shared" si="318"/>
        <v>0</v>
      </c>
      <c r="AX324" s="353">
        <f t="shared" si="318"/>
        <v>0</v>
      </c>
      <c r="AY324" s="353">
        <f t="shared" si="318"/>
        <v>0</v>
      </c>
      <c r="AZ324" s="353">
        <f t="shared" si="318"/>
        <v>0</v>
      </c>
      <c r="BA324" s="353">
        <f t="shared" si="318"/>
        <v>0</v>
      </c>
      <c r="BB324" s="353">
        <f t="shared" si="318"/>
        <v>0</v>
      </c>
      <c r="BC324" s="353">
        <f t="shared" si="318"/>
        <v>0</v>
      </c>
      <c r="BD324" s="353">
        <f t="shared" si="318"/>
        <v>0</v>
      </c>
      <c r="BE324" s="353">
        <f t="shared" si="318"/>
        <v>0</v>
      </c>
      <c r="BF324" s="353">
        <f t="shared" si="318"/>
        <v>0</v>
      </c>
      <c r="BG324" s="353">
        <f t="shared" si="318"/>
        <v>0</v>
      </c>
      <c r="BH324" s="353">
        <f t="shared" si="318"/>
        <v>0</v>
      </c>
      <c r="BI324" s="353">
        <f t="shared" si="318"/>
        <v>0</v>
      </c>
      <c r="BJ324" s="353">
        <f t="shared" si="318"/>
        <v>0</v>
      </c>
      <c r="BK324" s="353">
        <f t="shared" si="318"/>
        <v>0</v>
      </c>
      <c r="BL324" s="353">
        <f t="shared" si="318"/>
        <v>0</v>
      </c>
      <c r="BM324" s="353">
        <f t="shared" si="318"/>
        <v>0</v>
      </c>
      <c r="BN324" s="353">
        <f t="shared" si="318"/>
        <v>0</v>
      </c>
    </row>
    <row r="325" spans="2:67" ht="24.75" outlineLevel="1">
      <c r="B325" s="50" t="str">
        <f>"Grazing Intensity 2
"&amp;$B$202&amp;": Ewe Lambs"</f>
        <v>Grazing Intensity 2
Standard (7mo): Ewe Lambs</v>
      </c>
      <c r="C325" s="58">
        <f>CHOOSE(d.Region,S325,AI325,AY325)</f>
        <v>0</v>
      </c>
      <c r="D325" s="58">
        <f>CHOOSE(d.Region,T325,AJ325,AZ325)</f>
        <v>0</v>
      </c>
      <c r="E325" s="58">
        <f>CHOOSE(d.Region,U325,AK325,BA325)</f>
        <v>0</v>
      </c>
      <c r="F325" s="58">
        <f>CHOOSE(d.Region,V325,AL325,BB325)</f>
        <v>0</v>
      </c>
      <c r="G325" s="58">
        <f t="shared" si="288"/>
        <v>0</v>
      </c>
      <c r="H325" s="58">
        <f t="shared" si="289"/>
        <v>0</v>
      </c>
      <c r="I325" s="58">
        <f t="shared" si="290"/>
        <v>0</v>
      </c>
      <c r="J325" s="58">
        <f t="shared" si="291"/>
        <v>0</v>
      </c>
      <c r="K325" s="58">
        <f t="shared" si="292"/>
        <v>0</v>
      </c>
      <c r="L325" s="58">
        <f t="shared" si="293"/>
        <v>0</v>
      </c>
      <c r="M325" s="58">
        <f t="shared" si="294"/>
        <v>0</v>
      </c>
      <c r="N325" s="58">
        <f t="shared" si="295"/>
        <v>0</v>
      </c>
      <c r="O325" s="58">
        <f t="shared" si="296"/>
        <v>0</v>
      </c>
      <c r="P325" s="58">
        <f t="shared" si="297"/>
        <v>0</v>
      </c>
      <c r="Q325" s="58">
        <f t="shared" si="298"/>
        <v>0</v>
      </c>
      <c r="R325" s="437">
        <f t="shared" si="299"/>
        <v>0</v>
      </c>
      <c r="S325" s="448"/>
      <c r="T325" s="243"/>
      <c r="U325" s="243"/>
      <c r="V325" s="243"/>
      <c r="W325" s="243"/>
      <c r="X325" s="243"/>
      <c r="Y325" s="243"/>
      <c r="Z325" s="243"/>
      <c r="AA325" s="243"/>
      <c r="AB325" s="243"/>
      <c r="AC325" s="243"/>
      <c r="AD325" s="243"/>
      <c r="AE325" s="243"/>
      <c r="AF325" s="243"/>
      <c r="AG325" s="243"/>
      <c r="AH325" s="459"/>
      <c r="AI325" s="448"/>
      <c r="AJ325" s="243"/>
      <c r="AK325" s="243"/>
      <c r="AL325" s="243"/>
      <c r="AM325" s="243"/>
      <c r="AN325" s="243"/>
      <c r="AO325" s="243"/>
      <c r="AP325" s="243"/>
      <c r="AQ325" s="243"/>
      <c r="AR325" s="243"/>
      <c r="AS325" s="243"/>
      <c r="AT325" s="243"/>
      <c r="AU325" s="243"/>
      <c r="AV325" s="243"/>
      <c r="AW325" s="243"/>
      <c r="AX325" s="459"/>
      <c r="AY325" s="448"/>
      <c r="AZ325" s="243"/>
      <c r="BA325" s="243"/>
      <c r="BB325" s="243"/>
      <c r="BC325" s="243"/>
      <c r="BD325" s="243"/>
      <c r="BE325" s="243"/>
      <c r="BF325" s="243"/>
      <c r="BG325" s="243"/>
      <c r="BH325" s="243"/>
      <c r="BI325" s="243"/>
      <c r="BJ325" s="243"/>
      <c r="BK325" s="243"/>
      <c r="BL325" s="243"/>
      <c r="BM325" s="243"/>
      <c r="BN325" s="459"/>
      <c r="BO325" s="31" t="s">
        <v>1078</v>
      </c>
    </row>
    <row r="326" spans="2:67" outlineLevel="1">
      <c r="B326" s="51" t="s">
        <v>1114</v>
      </c>
      <c r="C326" s="242">
        <f t="shared" si="284"/>
        <v>0</v>
      </c>
      <c r="D326" s="242">
        <f t="shared" si="285"/>
        <v>0</v>
      </c>
      <c r="E326" s="242">
        <f t="shared" si="286"/>
        <v>0</v>
      </c>
      <c r="F326" s="242">
        <f t="shared" si="287"/>
        <v>0</v>
      </c>
      <c r="G326" s="242">
        <f t="shared" si="288"/>
        <v>0</v>
      </c>
      <c r="H326" s="242">
        <f t="shared" si="289"/>
        <v>0</v>
      </c>
      <c r="I326" s="242">
        <f t="shared" si="290"/>
        <v>0</v>
      </c>
      <c r="J326" s="242">
        <f t="shared" si="291"/>
        <v>0</v>
      </c>
      <c r="K326" s="242">
        <f t="shared" si="292"/>
        <v>0</v>
      </c>
      <c r="L326" s="242">
        <f t="shared" si="293"/>
        <v>0</v>
      </c>
      <c r="M326" s="242">
        <f t="shared" si="294"/>
        <v>0</v>
      </c>
      <c r="N326" s="242">
        <f t="shared" si="295"/>
        <v>0</v>
      </c>
      <c r="O326" s="242">
        <f t="shared" si="296"/>
        <v>0</v>
      </c>
      <c r="P326" s="242">
        <f t="shared" si="297"/>
        <v>0</v>
      </c>
      <c r="Q326" s="242">
        <f t="shared" si="298"/>
        <v>0</v>
      </c>
      <c r="R326" s="438">
        <f t="shared" si="299"/>
        <v>0</v>
      </c>
      <c r="S326" s="449"/>
      <c r="T326" s="241"/>
      <c r="U326" s="241"/>
      <c r="V326" s="241"/>
      <c r="W326" s="241"/>
      <c r="X326" s="241"/>
      <c r="Y326" s="241"/>
      <c r="Z326" s="241"/>
      <c r="AA326" s="241"/>
      <c r="AB326" s="241"/>
      <c r="AC326" s="241"/>
      <c r="AD326" s="241"/>
      <c r="AE326" s="241"/>
      <c r="AF326" s="241"/>
      <c r="AG326" s="241"/>
      <c r="AH326" s="460"/>
      <c r="AI326" s="449"/>
      <c r="AJ326" s="241"/>
      <c r="AK326" s="241"/>
      <c r="AL326" s="241"/>
      <c r="AM326" s="241"/>
      <c r="AN326" s="241"/>
      <c r="AO326" s="241"/>
      <c r="AP326" s="241"/>
      <c r="AQ326" s="241"/>
      <c r="AR326" s="241"/>
      <c r="AS326" s="241"/>
      <c r="AT326" s="241"/>
      <c r="AU326" s="241"/>
      <c r="AV326" s="241"/>
      <c r="AW326" s="241"/>
      <c r="AX326" s="460"/>
      <c r="AY326" s="449"/>
      <c r="AZ326" s="241"/>
      <c r="BA326" s="241"/>
      <c r="BB326" s="241"/>
      <c r="BC326" s="241"/>
      <c r="BD326" s="241"/>
      <c r="BE326" s="241"/>
      <c r="BF326" s="241"/>
      <c r="BG326" s="241"/>
      <c r="BH326" s="241"/>
      <c r="BI326" s="241"/>
      <c r="BJ326" s="241"/>
      <c r="BK326" s="241"/>
      <c r="BL326" s="241"/>
      <c r="BM326" s="241"/>
      <c r="BN326" s="460"/>
    </row>
    <row r="327" spans="2:67" outlineLevel="1">
      <c r="B327" s="52" t="s">
        <v>1115</v>
      </c>
      <c r="C327" s="59">
        <f t="shared" si="284"/>
        <v>0</v>
      </c>
      <c r="D327" s="59">
        <f t="shared" si="285"/>
        <v>0</v>
      </c>
      <c r="E327" s="59">
        <f t="shared" si="286"/>
        <v>0</v>
      </c>
      <c r="F327" s="59">
        <f t="shared" si="287"/>
        <v>0</v>
      </c>
      <c r="G327" s="59">
        <f t="shared" si="288"/>
        <v>0</v>
      </c>
      <c r="H327" s="59">
        <f t="shared" si="289"/>
        <v>0</v>
      </c>
      <c r="I327" s="59">
        <f t="shared" si="290"/>
        <v>0</v>
      </c>
      <c r="J327" s="59">
        <f t="shared" si="291"/>
        <v>0</v>
      </c>
      <c r="K327" s="59">
        <f t="shared" si="292"/>
        <v>0</v>
      </c>
      <c r="L327" s="59">
        <f t="shared" si="293"/>
        <v>0</v>
      </c>
      <c r="M327" s="59">
        <f t="shared" si="294"/>
        <v>0</v>
      </c>
      <c r="N327" s="59">
        <f t="shared" si="295"/>
        <v>0</v>
      </c>
      <c r="O327" s="59">
        <f t="shared" si="296"/>
        <v>0</v>
      </c>
      <c r="P327" s="59">
        <f t="shared" si="297"/>
        <v>0</v>
      </c>
      <c r="Q327" s="59">
        <f t="shared" si="298"/>
        <v>0</v>
      </c>
      <c r="R327" s="439">
        <f t="shared" si="299"/>
        <v>0</v>
      </c>
      <c r="S327" s="450"/>
      <c r="T327" s="240"/>
      <c r="U327" s="240"/>
      <c r="V327" s="240"/>
      <c r="W327" s="240"/>
      <c r="X327" s="240"/>
      <c r="Y327" s="240"/>
      <c r="Z327" s="240"/>
      <c r="AA327" s="240"/>
      <c r="AB327" s="240"/>
      <c r="AC327" s="240"/>
      <c r="AD327" s="240"/>
      <c r="AE327" s="240"/>
      <c r="AF327" s="240"/>
      <c r="AG327" s="240"/>
      <c r="AH327" s="461"/>
      <c r="AI327" s="450"/>
      <c r="AJ327" s="240"/>
      <c r="AK327" s="240"/>
      <c r="AL327" s="240"/>
      <c r="AM327" s="240"/>
      <c r="AN327" s="240"/>
      <c r="AO327" s="240"/>
      <c r="AP327" s="240"/>
      <c r="AQ327" s="240"/>
      <c r="AR327" s="240"/>
      <c r="AS327" s="240"/>
      <c r="AT327" s="240"/>
      <c r="AU327" s="240"/>
      <c r="AV327" s="240"/>
      <c r="AW327" s="240"/>
      <c r="AX327" s="461"/>
      <c r="AY327" s="450"/>
      <c r="AZ327" s="240"/>
      <c r="BA327" s="240"/>
      <c r="BB327" s="240"/>
      <c r="BC327" s="240"/>
      <c r="BD327" s="240"/>
      <c r="BE327" s="240"/>
      <c r="BF327" s="240"/>
      <c r="BG327" s="240"/>
      <c r="BH327" s="240"/>
      <c r="BI327" s="240"/>
      <c r="BJ327" s="240"/>
      <c r="BK327" s="240"/>
      <c r="BL327" s="240"/>
      <c r="BM327" s="240"/>
      <c r="BN327" s="461"/>
    </row>
    <row r="328" spans="2:67" outlineLevel="1">
      <c r="B328" s="50" t="str">
        <f t="shared" ref="B328" si="319">$B$203&amp;": Ewe Lambs"</f>
        <v>Early: Ewe Lambs</v>
      </c>
      <c r="C328" s="58">
        <f t="shared" si="284"/>
        <v>0</v>
      </c>
      <c r="D328" s="58">
        <f t="shared" si="285"/>
        <v>0</v>
      </c>
      <c r="E328" s="58">
        <f t="shared" si="286"/>
        <v>0</v>
      </c>
      <c r="F328" s="58">
        <f t="shared" si="287"/>
        <v>0</v>
      </c>
      <c r="G328" s="58">
        <f t="shared" si="288"/>
        <v>0</v>
      </c>
      <c r="H328" s="58">
        <f t="shared" si="289"/>
        <v>0</v>
      </c>
      <c r="I328" s="58">
        <f t="shared" si="290"/>
        <v>0</v>
      </c>
      <c r="J328" s="58">
        <f t="shared" si="291"/>
        <v>0</v>
      </c>
      <c r="K328" s="58">
        <f t="shared" si="292"/>
        <v>0</v>
      </c>
      <c r="L328" s="58">
        <f t="shared" si="293"/>
        <v>0</v>
      </c>
      <c r="M328" s="58">
        <f t="shared" si="294"/>
        <v>0</v>
      </c>
      <c r="N328" s="58">
        <f t="shared" si="295"/>
        <v>0</v>
      </c>
      <c r="O328" s="58">
        <f t="shared" si="296"/>
        <v>0</v>
      </c>
      <c r="P328" s="58">
        <f t="shared" si="297"/>
        <v>0</v>
      </c>
      <c r="Q328" s="58">
        <f t="shared" si="298"/>
        <v>0</v>
      </c>
      <c r="R328" s="437">
        <f t="shared" si="299"/>
        <v>0</v>
      </c>
      <c r="S328" s="448"/>
      <c r="T328" s="243"/>
      <c r="U328" s="243"/>
      <c r="V328" s="243"/>
      <c r="W328" s="243"/>
      <c r="X328" s="243"/>
      <c r="Y328" s="243"/>
      <c r="Z328" s="243"/>
      <c r="AA328" s="243"/>
      <c r="AB328" s="243"/>
      <c r="AC328" s="243"/>
      <c r="AD328" s="243"/>
      <c r="AE328" s="243"/>
      <c r="AF328" s="243"/>
      <c r="AG328" s="243"/>
      <c r="AH328" s="459"/>
      <c r="AI328" s="448"/>
      <c r="AJ328" s="243"/>
      <c r="AK328" s="243"/>
      <c r="AL328" s="243"/>
      <c r="AM328" s="243"/>
      <c r="AN328" s="243"/>
      <c r="AO328" s="243"/>
      <c r="AP328" s="243"/>
      <c r="AQ328" s="243"/>
      <c r="AR328" s="243"/>
      <c r="AS328" s="243"/>
      <c r="AT328" s="243"/>
      <c r="AU328" s="243"/>
      <c r="AV328" s="243"/>
      <c r="AW328" s="243"/>
      <c r="AX328" s="459"/>
      <c r="AY328" s="448"/>
      <c r="AZ328" s="243"/>
      <c r="BA328" s="243"/>
      <c r="BB328" s="243"/>
      <c r="BC328" s="243"/>
      <c r="BD328" s="243"/>
      <c r="BE328" s="243"/>
      <c r="BF328" s="243"/>
      <c r="BG328" s="243"/>
      <c r="BH328" s="243"/>
      <c r="BI328" s="243"/>
      <c r="BJ328" s="243"/>
      <c r="BK328" s="243"/>
      <c r="BL328" s="243"/>
      <c r="BM328" s="243"/>
      <c r="BN328" s="459"/>
      <c r="BO328" s="31" t="s">
        <v>1078</v>
      </c>
    </row>
    <row r="329" spans="2:67" outlineLevel="1">
      <c r="B329" s="51" t="s">
        <v>1114</v>
      </c>
      <c r="C329" s="242">
        <f t="shared" si="284"/>
        <v>0</v>
      </c>
      <c r="D329" s="242">
        <f t="shared" si="285"/>
        <v>0</v>
      </c>
      <c r="E329" s="242">
        <f t="shared" si="286"/>
        <v>0</v>
      </c>
      <c r="F329" s="242">
        <f t="shared" si="287"/>
        <v>0</v>
      </c>
      <c r="G329" s="242">
        <f t="shared" si="288"/>
        <v>0</v>
      </c>
      <c r="H329" s="242">
        <f t="shared" si="289"/>
        <v>0</v>
      </c>
      <c r="I329" s="242">
        <f t="shared" si="290"/>
        <v>0</v>
      </c>
      <c r="J329" s="242">
        <f t="shared" si="291"/>
        <v>0</v>
      </c>
      <c r="K329" s="242">
        <f t="shared" si="292"/>
        <v>0</v>
      </c>
      <c r="L329" s="242">
        <f t="shared" si="293"/>
        <v>0</v>
      </c>
      <c r="M329" s="242">
        <f t="shared" si="294"/>
        <v>0</v>
      </c>
      <c r="N329" s="242">
        <f t="shared" si="295"/>
        <v>0</v>
      </c>
      <c r="O329" s="242">
        <f t="shared" si="296"/>
        <v>0</v>
      </c>
      <c r="P329" s="242">
        <f t="shared" si="297"/>
        <v>0</v>
      </c>
      <c r="Q329" s="242">
        <f t="shared" si="298"/>
        <v>0</v>
      </c>
      <c r="R329" s="438">
        <f t="shared" si="299"/>
        <v>0</v>
      </c>
      <c r="S329" s="449"/>
      <c r="T329" s="241"/>
      <c r="U329" s="241"/>
      <c r="V329" s="241"/>
      <c r="W329" s="241"/>
      <c r="X329" s="241"/>
      <c r="Y329" s="241"/>
      <c r="Z329" s="241"/>
      <c r="AA329" s="241"/>
      <c r="AB329" s="241"/>
      <c r="AC329" s="241"/>
      <c r="AD329" s="241"/>
      <c r="AE329" s="241"/>
      <c r="AF329" s="241"/>
      <c r="AG329" s="241"/>
      <c r="AH329" s="460"/>
      <c r="AI329" s="449"/>
      <c r="AJ329" s="241"/>
      <c r="AK329" s="241"/>
      <c r="AL329" s="241"/>
      <c r="AM329" s="241"/>
      <c r="AN329" s="241"/>
      <c r="AO329" s="241"/>
      <c r="AP329" s="241"/>
      <c r="AQ329" s="241"/>
      <c r="AR329" s="241"/>
      <c r="AS329" s="241"/>
      <c r="AT329" s="241"/>
      <c r="AU329" s="241"/>
      <c r="AV329" s="241"/>
      <c r="AW329" s="241"/>
      <c r="AX329" s="460"/>
      <c r="AY329" s="449"/>
      <c r="AZ329" s="241"/>
      <c r="BA329" s="241"/>
      <c r="BB329" s="241"/>
      <c r="BC329" s="241"/>
      <c r="BD329" s="241"/>
      <c r="BE329" s="241"/>
      <c r="BF329" s="241"/>
      <c r="BG329" s="241"/>
      <c r="BH329" s="241"/>
      <c r="BI329" s="241"/>
      <c r="BJ329" s="241"/>
      <c r="BK329" s="241"/>
      <c r="BL329" s="241"/>
      <c r="BM329" s="241"/>
      <c r="BN329" s="460"/>
    </row>
    <row r="330" spans="2:67" outlineLevel="1">
      <c r="B330" s="52" t="s">
        <v>1115</v>
      </c>
      <c r="C330" s="59">
        <f>CHOOSE(d.Region,S330,AI330,AY330)</f>
        <v>0</v>
      </c>
      <c r="D330" s="59">
        <f>CHOOSE(d.Region,T330,AJ330,AZ330)</f>
        <v>0</v>
      </c>
      <c r="E330" s="59">
        <f>CHOOSE(d.Region,U330,AK330,BA330)</f>
        <v>0</v>
      </c>
      <c r="F330" s="59">
        <f>CHOOSE(d.Region,V330,AL330,BB330)</f>
        <v>0</v>
      </c>
      <c r="G330" s="59">
        <f>CHOOSE(d.Region,W330,AM330,BC330)</f>
        <v>0</v>
      </c>
      <c r="H330" s="59">
        <f t="shared" si="289"/>
        <v>0</v>
      </c>
      <c r="I330" s="59">
        <f t="shared" si="290"/>
        <v>0</v>
      </c>
      <c r="J330" s="59">
        <f t="shared" si="291"/>
        <v>0</v>
      </c>
      <c r="K330" s="59">
        <f t="shared" si="292"/>
        <v>0</v>
      </c>
      <c r="L330" s="59">
        <f t="shared" si="293"/>
        <v>0</v>
      </c>
      <c r="M330" s="59">
        <f t="shared" si="294"/>
        <v>0</v>
      </c>
      <c r="N330" s="59">
        <f t="shared" si="295"/>
        <v>0</v>
      </c>
      <c r="O330" s="59">
        <f t="shared" si="296"/>
        <v>0</v>
      </c>
      <c r="P330" s="59">
        <f t="shared" si="297"/>
        <v>0</v>
      </c>
      <c r="Q330" s="59">
        <f t="shared" si="298"/>
        <v>0</v>
      </c>
      <c r="R330" s="439">
        <f t="shared" si="299"/>
        <v>0</v>
      </c>
      <c r="S330" s="450"/>
      <c r="T330" s="240"/>
      <c r="U330" s="240"/>
      <c r="V330" s="240"/>
      <c r="W330" s="240"/>
      <c r="X330" s="240"/>
      <c r="Y330" s="240"/>
      <c r="Z330" s="240"/>
      <c r="AA330" s="240"/>
      <c r="AB330" s="240"/>
      <c r="AC330" s="240"/>
      <c r="AD330" s="240"/>
      <c r="AE330" s="240"/>
      <c r="AF330" s="240"/>
      <c r="AG330" s="240"/>
      <c r="AH330" s="461"/>
      <c r="AI330" s="450"/>
      <c r="AJ330" s="240"/>
      <c r="AK330" s="240"/>
      <c r="AL330" s="240"/>
      <c r="AM330" s="240"/>
      <c r="AN330" s="240"/>
      <c r="AO330" s="240"/>
      <c r="AP330" s="240"/>
      <c r="AQ330" s="240"/>
      <c r="AR330" s="240"/>
      <c r="AS330" s="240"/>
      <c r="AT330" s="240"/>
      <c r="AU330" s="240"/>
      <c r="AV330" s="240"/>
      <c r="AW330" s="240"/>
      <c r="AX330" s="461"/>
      <c r="AY330" s="450"/>
      <c r="AZ330" s="240"/>
      <c r="BA330" s="240"/>
      <c r="BB330" s="240"/>
      <c r="BC330" s="240"/>
      <c r="BD330" s="240"/>
      <c r="BE330" s="240"/>
      <c r="BF330" s="240"/>
      <c r="BG330" s="240"/>
      <c r="BH330" s="240"/>
      <c r="BI330" s="240"/>
      <c r="BJ330" s="240"/>
      <c r="BK330" s="240"/>
      <c r="BL330" s="240"/>
      <c r="BM330" s="240"/>
      <c r="BN330" s="461"/>
    </row>
    <row r="331" spans="2:67" outlineLevel="1">
      <c r="B331" s="50" t="str">
        <f t="shared" ref="B331" si="320">$B$204&amp;": Ewe Lambs"</f>
        <v>Middle: Ewe Lambs</v>
      </c>
      <c r="C331" s="58">
        <f t="shared" si="284"/>
        <v>0</v>
      </c>
      <c r="D331" s="58">
        <f t="shared" si="285"/>
        <v>0</v>
      </c>
      <c r="E331" s="58">
        <f t="shared" si="286"/>
        <v>0</v>
      </c>
      <c r="F331" s="58">
        <f t="shared" si="287"/>
        <v>0</v>
      </c>
      <c r="G331" s="58">
        <f t="shared" si="288"/>
        <v>0</v>
      </c>
      <c r="H331" s="58">
        <f t="shared" si="289"/>
        <v>0</v>
      </c>
      <c r="I331" s="58">
        <f t="shared" si="290"/>
        <v>0</v>
      </c>
      <c r="J331" s="58">
        <f t="shared" si="291"/>
        <v>0</v>
      </c>
      <c r="K331" s="58">
        <f t="shared" si="292"/>
        <v>0</v>
      </c>
      <c r="L331" s="58">
        <f t="shared" si="293"/>
        <v>0</v>
      </c>
      <c r="M331" s="58">
        <f t="shared" si="294"/>
        <v>0</v>
      </c>
      <c r="N331" s="58">
        <f t="shared" si="295"/>
        <v>0</v>
      </c>
      <c r="O331" s="58">
        <f t="shared" si="296"/>
        <v>0</v>
      </c>
      <c r="P331" s="58">
        <f t="shared" si="297"/>
        <v>0</v>
      </c>
      <c r="Q331" s="58">
        <f t="shared" si="298"/>
        <v>0</v>
      </c>
      <c r="R331" s="437">
        <f t="shared" si="299"/>
        <v>0</v>
      </c>
      <c r="S331" s="448"/>
      <c r="T331" s="243"/>
      <c r="U331" s="243"/>
      <c r="V331" s="243"/>
      <c r="W331" s="243"/>
      <c r="X331" s="243"/>
      <c r="Y331" s="243"/>
      <c r="Z331" s="243"/>
      <c r="AA331" s="243"/>
      <c r="AB331" s="243"/>
      <c r="AC331" s="243"/>
      <c r="AD331" s="243"/>
      <c r="AE331" s="243"/>
      <c r="AF331" s="243"/>
      <c r="AG331" s="243"/>
      <c r="AH331" s="459"/>
      <c r="AI331" s="448"/>
      <c r="AJ331" s="243"/>
      <c r="AK331" s="243"/>
      <c r="AL331" s="243"/>
      <c r="AM331" s="243"/>
      <c r="AN331" s="243"/>
      <c r="AO331" s="243"/>
      <c r="AP331" s="243"/>
      <c r="AQ331" s="243"/>
      <c r="AR331" s="243"/>
      <c r="AS331" s="243"/>
      <c r="AT331" s="243"/>
      <c r="AU331" s="243"/>
      <c r="AV331" s="243"/>
      <c r="AW331" s="243"/>
      <c r="AX331" s="459"/>
      <c r="AY331" s="448"/>
      <c r="AZ331" s="243"/>
      <c r="BA331" s="243"/>
      <c r="BB331" s="243"/>
      <c r="BC331" s="243"/>
      <c r="BD331" s="243"/>
      <c r="BE331" s="243"/>
      <c r="BF331" s="243"/>
      <c r="BG331" s="243"/>
      <c r="BH331" s="243"/>
      <c r="BI331" s="243"/>
      <c r="BJ331" s="243"/>
      <c r="BK331" s="243"/>
      <c r="BL331" s="243"/>
      <c r="BM331" s="243"/>
      <c r="BN331" s="459"/>
      <c r="BO331" s="31" t="s">
        <v>1078</v>
      </c>
    </row>
    <row r="332" spans="2:67" outlineLevel="1">
      <c r="B332" s="51" t="s">
        <v>1114</v>
      </c>
      <c r="C332" s="242">
        <f t="shared" si="284"/>
        <v>0</v>
      </c>
      <c r="D332" s="242">
        <f t="shared" si="285"/>
        <v>0</v>
      </c>
      <c r="E332" s="242">
        <f t="shared" si="286"/>
        <v>0</v>
      </c>
      <c r="F332" s="242">
        <f t="shared" si="287"/>
        <v>0</v>
      </c>
      <c r="G332" s="242">
        <f t="shared" si="288"/>
        <v>0</v>
      </c>
      <c r="H332" s="242">
        <f t="shared" si="289"/>
        <v>0</v>
      </c>
      <c r="I332" s="242">
        <f t="shared" si="290"/>
        <v>0</v>
      </c>
      <c r="J332" s="242">
        <f t="shared" si="291"/>
        <v>0</v>
      </c>
      <c r="K332" s="242">
        <f t="shared" si="292"/>
        <v>0</v>
      </c>
      <c r="L332" s="242">
        <f t="shared" si="293"/>
        <v>0</v>
      </c>
      <c r="M332" s="242">
        <f t="shared" si="294"/>
        <v>0</v>
      </c>
      <c r="N332" s="242">
        <f t="shared" si="295"/>
        <v>0</v>
      </c>
      <c r="O332" s="242">
        <f t="shared" si="296"/>
        <v>0</v>
      </c>
      <c r="P332" s="242">
        <f t="shared" si="297"/>
        <v>0</v>
      </c>
      <c r="Q332" s="242">
        <f t="shared" si="298"/>
        <v>0</v>
      </c>
      <c r="R332" s="438">
        <f t="shared" si="299"/>
        <v>0</v>
      </c>
      <c r="S332" s="449"/>
      <c r="T332" s="241"/>
      <c r="U332" s="241"/>
      <c r="V332" s="241"/>
      <c r="W332" s="241"/>
      <c r="X332" s="241"/>
      <c r="Y332" s="241"/>
      <c r="Z332" s="241"/>
      <c r="AA332" s="241"/>
      <c r="AB332" s="241"/>
      <c r="AC332" s="241"/>
      <c r="AD332" s="241"/>
      <c r="AE332" s="241"/>
      <c r="AF332" s="241"/>
      <c r="AG332" s="241"/>
      <c r="AH332" s="460"/>
      <c r="AI332" s="449"/>
      <c r="AJ332" s="241"/>
      <c r="AK332" s="241"/>
      <c r="AL332" s="241"/>
      <c r="AM332" s="241"/>
      <c r="AN332" s="241"/>
      <c r="AO332" s="241"/>
      <c r="AP332" s="241"/>
      <c r="AQ332" s="241"/>
      <c r="AR332" s="241"/>
      <c r="AS332" s="241"/>
      <c r="AT332" s="241"/>
      <c r="AU332" s="241"/>
      <c r="AV332" s="241"/>
      <c r="AW332" s="241"/>
      <c r="AX332" s="460"/>
      <c r="AY332" s="449"/>
      <c r="AZ332" s="241"/>
      <c r="BA332" s="241"/>
      <c r="BB332" s="241"/>
      <c r="BC332" s="241"/>
      <c r="BD332" s="241"/>
      <c r="BE332" s="241"/>
      <c r="BF332" s="241"/>
      <c r="BG332" s="241"/>
      <c r="BH332" s="241"/>
      <c r="BI332" s="241"/>
      <c r="BJ332" s="241"/>
      <c r="BK332" s="241"/>
      <c r="BL332" s="241"/>
      <c r="BM332" s="241"/>
      <c r="BN332" s="460"/>
    </row>
    <row r="333" spans="2:67" outlineLevel="1">
      <c r="B333" s="52" t="s">
        <v>1115</v>
      </c>
      <c r="C333" s="59">
        <f t="shared" si="284"/>
        <v>0</v>
      </c>
      <c r="D333" s="59">
        <f t="shared" si="285"/>
        <v>0</v>
      </c>
      <c r="E333" s="59">
        <f t="shared" si="286"/>
        <v>0</v>
      </c>
      <c r="F333" s="59">
        <f t="shared" si="287"/>
        <v>0</v>
      </c>
      <c r="G333" s="59">
        <f t="shared" si="288"/>
        <v>0</v>
      </c>
      <c r="H333" s="59">
        <f t="shared" si="289"/>
        <v>0</v>
      </c>
      <c r="I333" s="59">
        <f t="shared" si="290"/>
        <v>0</v>
      </c>
      <c r="J333" s="59">
        <f t="shared" si="291"/>
        <v>0</v>
      </c>
      <c r="K333" s="59">
        <f t="shared" si="292"/>
        <v>0</v>
      </c>
      <c r="L333" s="59">
        <f t="shared" si="293"/>
        <v>0</v>
      </c>
      <c r="M333" s="59">
        <f t="shared" si="294"/>
        <v>0</v>
      </c>
      <c r="N333" s="59">
        <f t="shared" si="295"/>
        <v>0</v>
      </c>
      <c r="O333" s="59">
        <f t="shared" si="296"/>
        <v>0</v>
      </c>
      <c r="P333" s="59">
        <f t="shared" si="297"/>
        <v>0</v>
      </c>
      <c r="Q333" s="59">
        <f t="shared" si="298"/>
        <v>0</v>
      </c>
      <c r="R333" s="439">
        <f t="shared" si="299"/>
        <v>0</v>
      </c>
      <c r="S333" s="450"/>
      <c r="T333" s="240"/>
      <c r="U333" s="240"/>
      <c r="V333" s="240"/>
      <c r="W333" s="240"/>
      <c r="X333" s="240"/>
      <c r="Y333" s="240"/>
      <c r="Z333" s="240"/>
      <c r="AA333" s="240"/>
      <c r="AB333" s="240"/>
      <c r="AC333" s="240"/>
      <c r="AD333" s="240"/>
      <c r="AE333" s="240"/>
      <c r="AF333" s="240"/>
      <c r="AG333" s="240"/>
      <c r="AH333" s="461"/>
      <c r="AI333" s="450"/>
      <c r="AJ333" s="240"/>
      <c r="AK333" s="240"/>
      <c r="AL333" s="240"/>
      <c r="AM333" s="240"/>
      <c r="AN333" s="240"/>
      <c r="AO333" s="240"/>
      <c r="AP333" s="240"/>
      <c r="AQ333" s="240"/>
      <c r="AR333" s="240"/>
      <c r="AS333" s="240"/>
      <c r="AT333" s="240"/>
      <c r="AU333" s="240"/>
      <c r="AV333" s="240"/>
      <c r="AW333" s="240"/>
      <c r="AX333" s="461"/>
      <c r="AY333" s="450"/>
      <c r="AZ333" s="240"/>
      <c r="BA333" s="240"/>
      <c r="BB333" s="240"/>
      <c r="BC333" s="240"/>
      <c r="BD333" s="240"/>
      <c r="BE333" s="240"/>
      <c r="BF333" s="240"/>
      <c r="BG333" s="240"/>
      <c r="BH333" s="240"/>
      <c r="BI333" s="240"/>
      <c r="BJ333" s="240"/>
      <c r="BK333" s="240"/>
      <c r="BL333" s="240"/>
      <c r="BM333" s="240"/>
      <c r="BN333" s="461"/>
    </row>
    <row r="334" spans="2:67" outlineLevel="1">
      <c r="B334" s="50" t="str">
        <f t="shared" ref="B334" si="321">$B$205&amp;": Ewe Lambs"</f>
        <v>Late: Ewe Lambs</v>
      </c>
      <c r="C334" s="58">
        <f t="shared" si="284"/>
        <v>0</v>
      </c>
      <c r="D334" s="58">
        <f t="shared" si="285"/>
        <v>0</v>
      </c>
      <c r="E334" s="58">
        <f t="shared" si="286"/>
        <v>0</v>
      </c>
      <c r="F334" s="58">
        <f t="shared" si="287"/>
        <v>0</v>
      </c>
      <c r="G334" s="58">
        <f t="shared" si="288"/>
        <v>0</v>
      </c>
      <c r="H334" s="58">
        <f t="shared" si="289"/>
        <v>0</v>
      </c>
      <c r="I334" s="58">
        <f t="shared" si="290"/>
        <v>0</v>
      </c>
      <c r="J334" s="58">
        <f t="shared" si="291"/>
        <v>0</v>
      </c>
      <c r="K334" s="58">
        <f t="shared" si="292"/>
        <v>0</v>
      </c>
      <c r="L334" s="58">
        <f t="shared" si="293"/>
        <v>0</v>
      </c>
      <c r="M334" s="58">
        <f t="shared" si="294"/>
        <v>0</v>
      </c>
      <c r="N334" s="58">
        <f t="shared" si="295"/>
        <v>0</v>
      </c>
      <c r="O334" s="58">
        <f t="shared" si="296"/>
        <v>0</v>
      </c>
      <c r="P334" s="58">
        <f t="shared" si="297"/>
        <v>0</v>
      </c>
      <c r="Q334" s="58">
        <f t="shared" si="298"/>
        <v>0</v>
      </c>
      <c r="R334" s="437">
        <f t="shared" si="299"/>
        <v>0</v>
      </c>
      <c r="S334" s="448"/>
      <c r="T334" s="243"/>
      <c r="U334" s="243"/>
      <c r="V334" s="243"/>
      <c r="W334" s="243"/>
      <c r="X334" s="243"/>
      <c r="Y334" s="243"/>
      <c r="Z334" s="243"/>
      <c r="AA334" s="243"/>
      <c r="AB334" s="243"/>
      <c r="AC334" s="243"/>
      <c r="AD334" s="243"/>
      <c r="AE334" s="243"/>
      <c r="AF334" s="243"/>
      <c r="AG334" s="243"/>
      <c r="AH334" s="459"/>
      <c r="AI334" s="448"/>
      <c r="AJ334" s="243"/>
      <c r="AK334" s="243"/>
      <c r="AL334" s="243"/>
      <c r="AM334" s="243"/>
      <c r="AN334" s="243"/>
      <c r="AO334" s="243"/>
      <c r="AP334" s="243"/>
      <c r="AQ334" s="243"/>
      <c r="AR334" s="243"/>
      <c r="AS334" s="243"/>
      <c r="AT334" s="243"/>
      <c r="AU334" s="243"/>
      <c r="AV334" s="243"/>
      <c r="AW334" s="243"/>
      <c r="AX334" s="459"/>
      <c r="AY334" s="448"/>
      <c r="AZ334" s="243"/>
      <c r="BA334" s="243"/>
      <c r="BB334" s="243"/>
      <c r="BC334" s="243"/>
      <c r="BD334" s="243"/>
      <c r="BE334" s="243"/>
      <c r="BF334" s="243"/>
      <c r="BG334" s="243"/>
      <c r="BH334" s="243"/>
      <c r="BI334" s="243"/>
      <c r="BJ334" s="243"/>
      <c r="BK334" s="243"/>
      <c r="BL334" s="243"/>
      <c r="BM334" s="243"/>
      <c r="BN334" s="459"/>
      <c r="BO334" s="31" t="s">
        <v>1078</v>
      </c>
    </row>
    <row r="335" spans="2:67" outlineLevel="1">
      <c r="B335" s="51" t="s">
        <v>1114</v>
      </c>
      <c r="C335" s="242">
        <f t="shared" si="284"/>
        <v>0</v>
      </c>
      <c r="D335" s="242">
        <f t="shared" si="285"/>
        <v>0</v>
      </c>
      <c r="E335" s="242">
        <f t="shared" si="286"/>
        <v>0</v>
      </c>
      <c r="F335" s="242">
        <f t="shared" si="287"/>
        <v>0</v>
      </c>
      <c r="G335" s="242">
        <f t="shared" si="288"/>
        <v>0</v>
      </c>
      <c r="H335" s="242">
        <f t="shared" si="289"/>
        <v>0</v>
      </c>
      <c r="I335" s="242">
        <f t="shared" si="290"/>
        <v>0</v>
      </c>
      <c r="J335" s="242">
        <f t="shared" si="291"/>
        <v>0</v>
      </c>
      <c r="K335" s="242">
        <f t="shared" si="292"/>
        <v>0</v>
      </c>
      <c r="L335" s="242">
        <f t="shared" si="293"/>
        <v>0</v>
      </c>
      <c r="M335" s="242">
        <f t="shared" si="294"/>
        <v>0</v>
      </c>
      <c r="N335" s="242">
        <f t="shared" si="295"/>
        <v>0</v>
      </c>
      <c r="O335" s="242">
        <f t="shared" si="296"/>
        <v>0</v>
      </c>
      <c r="P335" s="242">
        <f t="shared" si="297"/>
        <v>0</v>
      </c>
      <c r="Q335" s="242">
        <f t="shared" si="298"/>
        <v>0</v>
      </c>
      <c r="R335" s="438">
        <f t="shared" si="299"/>
        <v>0</v>
      </c>
      <c r="S335" s="449"/>
      <c r="T335" s="241"/>
      <c r="U335" s="241"/>
      <c r="V335" s="241"/>
      <c r="W335" s="241"/>
      <c r="X335" s="241"/>
      <c r="Y335" s="241"/>
      <c r="Z335" s="241"/>
      <c r="AA335" s="241"/>
      <c r="AB335" s="241"/>
      <c r="AC335" s="241"/>
      <c r="AD335" s="241"/>
      <c r="AE335" s="241"/>
      <c r="AF335" s="241"/>
      <c r="AG335" s="241"/>
      <c r="AH335" s="460"/>
      <c r="AI335" s="449"/>
      <c r="AJ335" s="241"/>
      <c r="AK335" s="241"/>
      <c r="AL335" s="241"/>
      <c r="AM335" s="241"/>
      <c r="AN335" s="241"/>
      <c r="AO335" s="241"/>
      <c r="AP335" s="241"/>
      <c r="AQ335" s="241"/>
      <c r="AR335" s="241"/>
      <c r="AS335" s="241"/>
      <c r="AT335" s="241"/>
      <c r="AU335" s="241"/>
      <c r="AV335" s="241"/>
      <c r="AW335" s="241"/>
      <c r="AX335" s="460"/>
      <c r="AY335" s="449"/>
      <c r="AZ335" s="241"/>
      <c r="BA335" s="241"/>
      <c r="BB335" s="241"/>
      <c r="BC335" s="241"/>
      <c r="BD335" s="241"/>
      <c r="BE335" s="241"/>
      <c r="BF335" s="241"/>
      <c r="BG335" s="241"/>
      <c r="BH335" s="241"/>
      <c r="BI335" s="241"/>
      <c r="BJ335" s="241"/>
      <c r="BK335" s="241"/>
      <c r="BL335" s="241"/>
      <c r="BM335" s="241"/>
      <c r="BN335" s="460"/>
    </row>
    <row r="336" spans="2:67" outlineLevel="1">
      <c r="B336" s="52" t="s">
        <v>1115</v>
      </c>
      <c r="C336" s="59">
        <f t="shared" si="284"/>
        <v>0</v>
      </c>
      <c r="D336" s="59">
        <f t="shared" si="285"/>
        <v>0</v>
      </c>
      <c r="E336" s="59">
        <f t="shared" si="286"/>
        <v>0</v>
      </c>
      <c r="F336" s="59">
        <f t="shared" si="287"/>
        <v>0</v>
      </c>
      <c r="G336" s="59">
        <f t="shared" si="288"/>
        <v>0</v>
      </c>
      <c r="H336" s="59">
        <f t="shared" si="289"/>
        <v>0</v>
      </c>
      <c r="I336" s="59">
        <f t="shared" si="290"/>
        <v>0</v>
      </c>
      <c r="J336" s="59">
        <f t="shared" si="291"/>
        <v>0</v>
      </c>
      <c r="K336" s="59">
        <f t="shared" si="292"/>
        <v>0</v>
      </c>
      <c r="L336" s="59">
        <f t="shared" si="293"/>
        <v>0</v>
      </c>
      <c r="M336" s="59">
        <f t="shared" si="294"/>
        <v>0</v>
      </c>
      <c r="N336" s="59">
        <f t="shared" si="295"/>
        <v>0</v>
      </c>
      <c r="O336" s="59">
        <f t="shared" si="296"/>
        <v>0</v>
      </c>
      <c r="P336" s="59">
        <f t="shared" si="297"/>
        <v>0</v>
      </c>
      <c r="Q336" s="59">
        <f t="shared" si="298"/>
        <v>0</v>
      </c>
      <c r="R336" s="439">
        <f t="shared" si="299"/>
        <v>0</v>
      </c>
      <c r="S336" s="450"/>
      <c r="T336" s="240"/>
      <c r="U336" s="240"/>
      <c r="V336" s="240"/>
      <c r="W336" s="240"/>
      <c r="X336" s="240"/>
      <c r="Y336" s="240"/>
      <c r="Z336" s="240"/>
      <c r="AA336" s="240"/>
      <c r="AB336" s="240"/>
      <c r="AC336" s="240"/>
      <c r="AD336" s="240"/>
      <c r="AE336" s="240"/>
      <c r="AF336" s="240"/>
      <c r="AG336" s="240"/>
      <c r="AH336" s="461"/>
      <c r="AI336" s="450"/>
      <c r="AJ336" s="240"/>
      <c r="AK336" s="240"/>
      <c r="AL336" s="240"/>
      <c r="AM336" s="240"/>
      <c r="AN336" s="240"/>
      <c r="AO336" s="240"/>
      <c r="AP336" s="240"/>
      <c r="AQ336" s="240"/>
      <c r="AR336" s="240"/>
      <c r="AS336" s="240"/>
      <c r="AT336" s="240"/>
      <c r="AU336" s="240"/>
      <c r="AV336" s="240"/>
      <c r="AW336" s="240"/>
      <c r="AX336" s="461"/>
      <c r="AY336" s="450"/>
      <c r="AZ336" s="240"/>
      <c r="BA336" s="240"/>
      <c r="BB336" s="240"/>
      <c r="BC336" s="240"/>
      <c r="BD336" s="240"/>
      <c r="BE336" s="240"/>
      <c r="BF336" s="240"/>
      <c r="BG336" s="240"/>
      <c r="BH336" s="240"/>
      <c r="BI336" s="240"/>
      <c r="BJ336" s="240"/>
      <c r="BK336" s="240"/>
      <c r="BL336" s="240"/>
      <c r="BM336" s="240"/>
      <c r="BN336" s="461"/>
    </row>
    <row r="337" spans="2:67" outlineLevel="1">
      <c r="B337" s="50" t="str">
        <f>$B$206&amp;": Ewe Lambs"</f>
        <v>V. Late: Ewe Lambs</v>
      </c>
      <c r="C337" s="58">
        <f t="shared" ref="C337:C339" si="322">CHOOSE(d.Region,S337,AI337,AY337)</f>
        <v>0</v>
      </c>
      <c r="D337" s="58">
        <f t="shared" ref="D337:D339" si="323">CHOOSE(d.Region,T337,AJ337,AZ337)</f>
        <v>0</v>
      </c>
      <c r="E337" s="58">
        <f t="shared" ref="E337:E339" si="324">CHOOSE(d.Region,U337,AK337,BA337)</f>
        <v>0</v>
      </c>
      <c r="F337" s="58">
        <f t="shared" ref="F337:F339" si="325">CHOOSE(d.Region,V337,AL337,BB337)</f>
        <v>0</v>
      </c>
      <c r="G337" s="58">
        <f t="shared" ref="G337:G339" si="326">CHOOSE(d.Region,W337,AM337,BC337)</f>
        <v>0</v>
      </c>
      <c r="H337" s="58">
        <f t="shared" ref="H337:H339" si="327">CHOOSE(d.Region,X337,AN337,BD337)</f>
        <v>0</v>
      </c>
      <c r="I337" s="58">
        <f t="shared" ref="I337:I339" si="328">CHOOSE(d.Region,Y337,AO337,BE337)</f>
        <v>0</v>
      </c>
      <c r="J337" s="58">
        <f t="shared" ref="J337:J339" si="329">CHOOSE(d.Region,Z337,AP337,BF337)</f>
        <v>0</v>
      </c>
      <c r="K337" s="58">
        <f t="shared" ref="K337:K339" si="330">CHOOSE(d.Region,AA337,AQ337,BG337)</f>
        <v>0</v>
      </c>
      <c r="L337" s="58">
        <f t="shared" ref="L337:L339" si="331">CHOOSE(d.Region,AB337,AR337,BH337)</f>
        <v>0</v>
      </c>
      <c r="M337" s="58">
        <f t="shared" ref="M337:M339" si="332">CHOOSE(d.Region,AC337,AS337,BI337)</f>
        <v>0</v>
      </c>
      <c r="N337" s="58">
        <f t="shared" ref="N337:N339" si="333">CHOOSE(d.Region,AD337,AT337,BJ337)</f>
        <v>0</v>
      </c>
      <c r="O337" s="58">
        <f t="shared" ref="O337:O339" si="334">CHOOSE(d.Region,AE337,AU337,BK337)</f>
        <v>0</v>
      </c>
      <c r="P337" s="58">
        <f t="shared" ref="P337:P339" si="335">CHOOSE(d.Region,AF337,AV337,BL337)</f>
        <v>0</v>
      </c>
      <c r="Q337" s="58">
        <f t="shared" ref="Q337:Q339" si="336">CHOOSE(d.Region,AG337,AW337,BM337)</f>
        <v>0</v>
      </c>
      <c r="R337" s="437">
        <f t="shared" ref="R337:R339" si="337">CHOOSE(d.Region,AH337,AX337,BN337)</f>
        <v>0</v>
      </c>
      <c r="S337" s="448"/>
      <c r="T337" s="243"/>
      <c r="U337" s="243"/>
      <c r="V337" s="243"/>
      <c r="W337" s="243"/>
      <c r="X337" s="243"/>
      <c r="Y337" s="243"/>
      <c r="Z337" s="243"/>
      <c r="AA337" s="243"/>
      <c r="AB337" s="243"/>
      <c r="AC337" s="243"/>
      <c r="AD337" s="243"/>
      <c r="AE337" s="243"/>
      <c r="AF337" s="243"/>
      <c r="AG337" s="243"/>
      <c r="AH337" s="459"/>
      <c r="AI337" s="448"/>
      <c r="AJ337" s="243"/>
      <c r="AK337" s="243"/>
      <c r="AL337" s="243"/>
      <c r="AM337" s="243"/>
      <c r="AN337" s="243"/>
      <c r="AO337" s="243"/>
      <c r="AP337" s="243"/>
      <c r="AQ337" s="243"/>
      <c r="AR337" s="243"/>
      <c r="AS337" s="243"/>
      <c r="AT337" s="243"/>
      <c r="AU337" s="243"/>
      <c r="AV337" s="243"/>
      <c r="AW337" s="243"/>
      <c r="AX337" s="459"/>
      <c r="AY337" s="448"/>
      <c r="AZ337" s="243"/>
      <c r="BA337" s="243"/>
      <c r="BB337" s="243"/>
      <c r="BC337" s="243"/>
      <c r="BD337" s="243"/>
      <c r="BE337" s="243"/>
      <c r="BF337" s="243"/>
      <c r="BG337" s="243"/>
      <c r="BH337" s="243"/>
      <c r="BI337" s="243"/>
      <c r="BJ337" s="243"/>
      <c r="BK337" s="243"/>
      <c r="BL337" s="243"/>
      <c r="BM337" s="243"/>
      <c r="BN337" s="459"/>
      <c r="BO337" s="31" t="s">
        <v>1078</v>
      </c>
    </row>
    <row r="338" spans="2:67" outlineLevel="1">
      <c r="B338" s="51" t="s">
        <v>1114</v>
      </c>
      <c r="C338" s="242">
        <f t="shared" si="322"/>
        <v>0</v>
      </c>
      <c r="D338" s="242">
        <f t="shared" si="323"/>
        <v>0</v>
      </c>
      <c r="E338" s="242">
        <f t="shared" si="324"/>
        <v>0</v>
      </c>
      <c r="F338" s="242">
        <f t="shared" si="325"/>
        <v>0</v>
      </c>
      <c r="G338" s="242">
        <f t="shared" si="326"/>
        <v>0</v>
      </c>
      <c r="H338" s="242">
        <f t="shared" si="327"/>
        <v>0</v>
      </c>
      <c r="I338" s="242">
        <f t="shared" si="328"/>
        <v>0</v>
      </c>
      <c r="J338" s="242">
        <f t="shared" si="329"/>
        <v>0</v>
      </c>
      <c r="K338" s="242">
        <f t="shared" si="330"/>
        <v>0</v>
      </c>
      <c r="L338" s="242">
        <f t="shared" si="331"/>
        <v>0</v>
      </c>
      <c r="M338" s="242">
        <f t="shared" si="332"/>
        <v>0</v>
      </c>
      <c r="N338" s="242">
        <f t="shared" si="333"/>
        <v>0</v>
      </c>
      <c r="O338" s="242">
        <f t="shared" si="334"/>
        <v>0</v>
      </c>
      <c r="P338" s="242">
        <f t="shared" si="335"/>
        <v>0</v>
      </c>
      <c r="Q338" s="242">
        <f t="shared" si="336"/>
        <v>0</v>
      </c>
      <c r="R338" s="438">
        <f t="shared" si="337"/>
        <v>0</v>
      </c>
      <c r="S338" s="449"/>
      <c r="T338" s="241"/>
      <c r="U338" s="241"/>
      <c r="V338" s="241"/>
      <c r="W338" s="241"/>
      <c r="X338" s="241"/>
      <c r="Y338" s="241"/>
      <c r="Z338" s="241"/>
      <c r="AA338" s="241"/>
      <c r="AB338" s="241"/>
      <c r="AC338" s="241"/>
      <c r="AD338" s="241"/>
      <c r="AE338" s="241"/>
      <c r="AF338" s="241"/>
      <c r="AG338" s="241"/>
      <c r="AH338" s="460"/>
      <c r="AI338" s="449"/>
      <c r="AJ338" s="241"/>
      <c r="AK338" s="241"/>
      <c r="AL338" s="241"/>
      <c r="AM338" s="241"/>
      <c r="AN338" s="241"/>
      <c r="AO338" s="241"/>
      <c r="AP338" s="241"/>
      <c r="AQ338" s="241"/>
      <c r="AR338" s="241"/>
      <c r="AS338" s="241"/>
      <c r="AT338" s="241"/>
      <c r="AU338" s="241"/>
      <c r="AV338" s="241"/>
      <c r="AW338" s="241"/>
      <c r="AX338" s="460"/>
      <c r="AY338" s="449"/>
      <c r="AZ338" s="241"/>
      <c r="BA338" s="241"/>
      <c r="BB338" s="241"/>
      <c r="BC338" s="241"/>
      <c r="BD338" s="241"/>
      <c r="BE338" s="241"/>
      <c r="BF338" s="241"/>
      <c r="BG338" s="241"/>
      <c r="BH338" s="241"/>
      <c r="BI338" s="241"/>
      <c r="BJ338" s="241"/>
      <c r="BK338" s="241"/>
      <c r="BL338" s="241"/>
      <c r="BM338" s="241"/>
      <c r="BN338" s="460"/>
    </row>
    <row r="339" spans="2:67" outlineLevel="1">
      <c r="B339" s="52" t="s">
        <v>1115</v>
      </c>
      <c r="C339" s="59">
        <f t="shared" si="322"/>
        <v>0</v>
      </c>
      <c r="D339" s="59">
        <f t="shared" si="323"/>
        <v>0</v>
      </c>
      <c r="E339" s="59">
        <f t="shared" si="324"/>
        <v>0</v>
      </c>
      <c r="F339" s="59">
        <f t="shared" si="325"/>
        <v>0</v>
      </c>
      <c r="G339" s="59">
        <f t="shared" si="326"/>
        <v>0</v>
      </c>
      <c r="H339" s="59">
        <f t="shared" si="327"/>
        <v>0</v>
      </c>
      <c r="I339" s="59">
        <f t="shared" si="328"/>
        <v>0</v>
      </c>
      <c r="J339" s="59">
        <f t="shared" si="329"/>
        <v>0</v>
      </c>
      <c r="K339" s="59">
        <f t="shared" si="330"/>
        <v>0</v>
      </c>
      <c r="L339" s="59">
        <f t="shared" si="331"/>
        <v>0</v>
      </c>
      <c r="M339" s="59">
        <f t="shared" si="332"/>
        <v>0</v>
      </c>
      <c r="N339" s="59">
        <f t="shared" si="333"/>
        <v>0</v>
      </c>
      <c r="O339" s="59">
        <f t="shared" si="334"/>
        <v>0</v>
      </c>
      <c r="P339" s="59">
        <f t="shared" si="335"/>
        <v>0</v>
      </c>
      <c r="Q339" s="59">
        <f t="shared" si="336"/>
        <v>0</v>
      </c>
      <c r="R339" s="439">
        <f t="shared" si="337"/>
        <v>0</v>
      </c>
      <c r="S339" s="450"/>
      <c r="T339" s="240"/>
      <c r="U339" s="240"/>
      <c r="V339" s="240"/>
      <c r="W339" s="240"/>
      <c r="X339" s="240"/>
      <c r="Y339" s="240"/>
      <c r="Z339" s="240"/>
      <c r="AA339" s="240"/>
      <c r="AB339" s="240"/>
      <c r="AC339" s="240"/>
      <c r="AD339" s="240"/>
      <c r="AE339" s="240"/>
      <c r="AF339" s="240"/>
      <c r="AG339" s="240"/>
      <c r="AH339" s="461"/>
      <c r="AI339" s="450"/>
      <c r="AJ339" s="240"/>
      <c r="AK339" s="240"/>
      <c r="AL339" s="240"/>
      <c r="AM339" s="240"/>
      <c r="AN339" s="240"/>
      <c r="AO339" s="240"/>
      <c r="AP339" s="240"/>
      <c r="AQ339" s="240"/>
      <c r="AR339" s="240"/>
      <c r="AS339" s="240"/>
      <c r="AT339" s="240"/>
      <c r="AU339" s="240"/>
      <c r="AV339" s="240"/>
      <c r="AW339" s="240"/>
      <c r="AX339" s="461"/>
      <c r="AY339" s="450"/>
      <c r="AZ339" s="240"/>
      <c r="BA339" s="240"/>
      <c r="BB339" s="240"/>
      <c r="BC339" s="240"/>
      <c r="BD339" s="240"/>
      <c r="BE339" s="240"/>
      <c r="BF339" s="240"/>
      <c r="BG339" s="240"/>
      <c r="BH339" s="240"/>
      <c r="BI339" s="240"/>
      <c r="BJ339" s="240"/>
      <c r="BK339" s="240"/>
      <c r="BL339" s="240"/>
      <c r="BM339" s="240"/>
      <c r="BN339" s="461"/>
    </row>
    <row r="340" spans="2:67" outlineLevel="1">
      <c r="B340" s="50" t="str">
        <f t="shared" ref="B340" si="338">$B$207&amp;": Ewe Lambs"</f>
        <v>7mo with 0% mated: Ewe Lambs</v>
      </c>
      <c r="C340" s="58">
        <f t="shared" si="284"/>
        <v>0</v>
      </c>
      <c r="D340" s="58">
        <f t="shared" si="285"/>
        <v>0</v>
      </c>
      <c r="E340" s="58">
        <f t="shared" si="286"/>
        <v>0</v>
      </c>
      <c r="F340" s="58">
        <f t="shared" si="287"/>
        <v>0</v>
      </c>
      <c r="G340" s="58">
        <f t="shared" si="288"/>
        <v>0</v>
      </c>
      <c r="H340" s="58">
        <f t="shared" si="289"/>
        <v>0</v>
      </c>
      <c r="I340" s="58">
        <f t="shared" si="290"/>
        <v>0</v>
      </c>
      <c r="J340" s="58">
        <f t="shared" si="291"/>
        <v>0</v>
      </c>
      <c r="K340" s="58">
        <f t="shared" si="292"/>
        <v>0</v>
      </c>
      <c r="L340" s="58">
        <f t="shared" si="293"/>
        <v>0</v>
      </c>
      <c r="M340" s="58">
        <f t="shared" si="294"/>
        <v>0</v>
      </c>
      <c r="N340" s="58">
        <f t="shared" si="295"/>
        <v>0</v>
      </c>
      <c r="O340" s="58">
        <f t="shared" si="296"/>
        <v>0</v>
      </c>
      <c r="P340" s="58">
        <f t="shared" si="297"/>
        <v>0</v>
      </c>
      <c r="Q340" s="58">
        <f t="shared" si="298"/>
        <v>0</v>
      </c>
      <c r="R340" s="437">
        <f t="shared" si="299"/>
        <v>0</v>
      </c>
      <c r="S340" s="448"/>
      <c r="T340" s="243"/>
      <c r="U340" s="243"/>
      <c r="V340" s="243"/>
      <c r="W340" s="243"/>
      <c r="X340" s="243"/>
      <c r="Y340" s="243"/>
      <c r="Z340" s="243"/>
      <c r="AA340" s="243"/>
      <c r="AB340" s="243"/>
      <c r="AC340" s="243"/>
      <c r="AD340" s="243"/>
      <c r="AE340" s="243"/>
      <c r="AF340" s="243"/>
      <c r="AG340" s="243"/>
      <c r="AH340" s="459"/>
      <c r="AI340" s="448"/>
      <c r="AJ340" s="243"/>
      <c r="AK340" s="243"/>
      <c r="AL340" s="243"/>
      <c r="AM340" s="243"/>
      <c r="AN340" s="243"/>
      <c r="AO340" s="243"/>
      <c r="AP340" s="243"/>
      <c r="AQ340" s="243"/>
      <c r="AR340" s="243"/>
      <c r="AS340" s="243"/>
      <c r="AT340" s="243"/>
      <c r="AU340" s="243"/>
      <c r="AV340" s="243"/>
      <c r="AW340" s="243"/>
      <c r="AX340" s="459"/>
      <c r="AY340" s="448"/>
      <c r="AZ340" s="243"/>
      <c r="BA340" s="243"/>
      <c r="BB340" s="243"/>
      <c r="BC340" s="243"/>
      <c r="BD340" s="243"/>
      <c r="BE340" s="243"/>
      <c r="BF340" s="243"/>
      <c r="BG340" s="243"/>
      <c r="BH340" s="243"/>
      <c r="BI340" s="243"/>
      <c r="BJ340" s="243"/>
      <c r="BK340" s="243"/>
      <c r="BL340" s="243"/>
      <c r="BM340" s="243"/>
      <c r="BN340" s="459"/>
      <c r="BO340" s="31" t="s">
        <v>1078</v>
      </c>
    </row>
    <row r="341" spans="2:67" outlineLevel="1">
      <c r="B341" s="51" t="s">
        <v>1114</v>
      </c>
      <c r="C341" s="242">
        <f t="shared" si="284"/>
        <v>0</v>
      </c>
      <c r="D341" s="242">
        <f t="shared" si="285"/>
        <v>0</v>
      </c>
      <c r="E341" s="242">
        <f t="shared" si="286"/>
        <v>0</v>
      </c>
      <c r="F341" s="242">
        <f t="shared" si="287"/>
        <v>0</v>
      </c>
      <c r="G341" s="242">
        <f t="shared" si="288"/>
        <v>0</v>
      </c>
      <c r="H341" s="242">
        <f t="shared" si="289"/>
        <v>0</v>
      </c>
      <c r="I341" s="242">
        <f t="shared" si="290"/>
        <v>0</v>
      </c>
      <c r="J341" s="242">
        <f t="shared" si="291"/>
        <v>0</v>
      </c>
      <c r="K341" s="242">
        <f t="shared" si="292"/>
        <v>0</v>
      </c>
      <c r="L341" s="242">
        <f t="shared" si="293"/>
        <v>0</v>
      </c>
      <c r="M341" s="242">
        <f t="shared" si="294"/>
        <v>0</v>
      </c>
      <c r="N341" s="242">
        <f t="shared" si="295"/>
        <v>0</v>
      </c>
      <c r="O341" s="242">
        <f t="shared" si="296"/>
        <v>0</v>
      </c>
      <c r="P341" s="242">
        <f t="shared" si="297"/>
        <v>0</v>
      </c>
      <c r="Q341" s="242">
        <f t="shared" si="298"/>
        <v>0</v>
      </c>
      <c r="R341" s="438">
        <f t="shared" si="299"/>
        <v>0</v>
      </c>
      <c r="S341" s="449"/>
      <c r="T341" s="241"/>
      <c r="U341" s="241"/>
      <c r="V341" s="241"/>
      <c r="W341" s="241"/>
      <c r="X341" s="241"/>
      <c r="Y341" s="241"/>
      <c r="Z341" s="241"/>
      <c r="AA341" s="241"/>
      <c r="AB341" s="241"/>
      <c r="AC341" s="241"/>
      <c r="AD341" s="241"/>
      <c r="AE341" s="241"/>
      <c r="AF341" s="241"/>
      <c r="AG341" s="241"/>
      <c r="AH341" s="460"/>
      <c r="AI341" s="449"/>
      <c r="AJ341" s="241"/>
      <c r="AK341" s="241"/>
      <c r="AL341" s="241"/>
      <c r="AM341" s="241"/>
      <c r="AN341" s="241"/>
      <c r="AO341" s="241"/>
      <c r="AP341" s="241"/>
      <c r="AQ341" s="241"/>
      <c r="AR341" s="241"/>
      <c r="AS341" s="241"/>
      <c r="AT341" s="241"/>
      <c r="AU341" s="241"/>
      <c r="AV341" s="241"/>
      <c r="AW341" s="241"/>
      <c r="AX341" s="460"/>
      <c r="AY341" s="449"/>
      <c r="AZ341" s="241"/>
      <c r="BA341" s="241"/>
      <c r="BB341" s="241"/>
      <c r="BC341" s="241"/>
      <c r="BD341" s="241"/>
      <c r="BE341" s="241"/>
      <c r="BF341" s="241"/>
      <c r="BG341" s="241"/>
      <c r="BH341" s="241"/>
      <c r="BI341" s="241"/>
      <c r="BJ341" s="241"/>
      <c r="BK341" s="241"/>
      <c r="BL341" s="241"/>
      <c r="BM341" s="241"/>
      <c r="BN341" s="460"/>
    </row>
    <row r="342" spans="2:67" outlineLevel="1">
      <c r="B342" s="52" t="s">
        <v>1115</v>
      </c>
      <c r="C342" s="59">
        <f t="shared" si="284"/>
        <v>0</v>
      </c>
      <c r="D342" s="59">
        <f t="shared" si="285"/>
        <v>0</v>
      </c>
      <c r="E342" s="59">
        <f t="shared" si="286"/>
        <v>0</v>
      </c>
      <c r="F342" s="59">
        <f t="shared" si="287"/>
        <v>0</v>
      </c>
      <c r="G342" s="59">
        <f t="shared" si="288"/>
        <v>0</v>
      </c>
      <c r="H342" s="59">
        <f t="shared" si="289"/>
        <v>0</v>
      </c>
      <c r="I342" s="59">
        <f t="shared" si="290"/>
        <v>0</v>
      </c>
      <c r="J342" s="59">
        <f t="shared" si="291"/>
        <v>0</v>
      </c>
      <c r="K342" s="59">
        <f t="shared" si="292"/>
        <v>0</v>
      </c>
      <c r="L342" s="59">
        <f t="shared" si="293"/>
        <v>0</v>
      </c>
      <c r="M342" s="59">
        <f t="shared" si="294"/>
        <v>0</v>
      </c>
      <c r="N342" s="59">
        <f t="shared" si="295"/>
        <v>0</v>
      </c>
      <c r="O342" s="59">
        <f t="shared" si="296"/>
        <v>0</v>
      </c>
      <c r="P342" s="59">
        <f t="shared" si="297"/>
        <v>0</v>
      </c>
      <c r="Q342" s="59">
        <f t="shared" si="298"/>
        <v>0</v>
      </c>
      <c r="R342" s="439">
        <f t="shared" si="299"/>
        <v>0</v>
      </c>
      <c r="S342" s="450"/>
      <c r="T342" s="240"/>
      <c r="U342" s="240"/>
      <c r="V342" s="240"/>
      <c r="W342" s="240"/>
      <c r="X342" s="240"/>
      <c r="Y342" s="240"/>
      <c r="Z342" s="240"/>
      <c r="AA342" s="240"/>
      <c r="AB342" s="240"/>
      <c r="AC342" s="240"/>
      <c r="AD342" s="240"/>
      <c r="AE342" s="240"/>
      <c r="AF342" s="240"/>
      <c r="AG342" s="240"/>
      <c r="AH342" s="461"/>
      <c r="AI342" s="450"/>
      <c r="AJ342" s="240"/>
      <c r="AK342" s="240"/>
      <c r="AL342" s="240"/>
      <c r="AM342" s="240"/>
      <c r="AN342" s="240"/>
      <c r="AO342" s="240"/>
      <c r="AP342" s="240"/>
      <c r="AQ342" s="240"/>
      <c r="AR342" s="240"/>
      <c r="AS342" s="240"/>
      <c r="AT342" s="240"/>
      <c r="AU342" s="240"/>
      <c r="AV342" s="240"/>
      <c r="AW342" s="240"/>
      <c r="AX342" s="461"/>
      <c r="AY342" s="450"/>
      <c r="AZ342" s="240"/>
      <c r="BA342" s="240"/>
      <c r="BB342" s="240"/>
      <c r="BC342" s="240"/>
      <c r="BD342" s="240"/>
      <c r="BE342" s="240"/>
      <c r="BF342" s="240"/>
      <c r="BG342" s="240"/>
      <c r="BH342" s="240"/>
      <c r="BI342" s="240"/>
      <c r="BJ342" s="240"/>
      <c r="BK342" s="240"/>
      <c r="BL342" s="240"/>
      <c r="BM342" s="240"/>
      <c r="BN342" s="461"/>
    </row>
    <row r="343" spans="2:67" ht="24.75" outlineLevel="2">
      <c r="B343" s="50" t="str">
        <f>"Grazing Intensity 3
"&amp;$B$202&amp;": Ewe Lambs"</f>
        <v>Grazing Intensity 3
Standard (7mo): Ewe Lambs</v>
      </c>
      <c r="C343" s="58">
        <f t="shared" si="284"/>
        <v>0</v>
      </c>
      <c r="D343" s="58">
        <f t="shared" si="285"/>
        <v>0</v>
      </c>
      <c r="E343" s="58">
        <f t="shared" si="286"/>
        <v>0</v>
      </c>
      <c r="F343" s="58">
        <f t="shared" si="287"/>
        <v>0</v>
      </c>
      <c r="G343" s="58">
        <f t="shared" si="288"/>
        <v>0</v>
      </c>
      <c r="H343" s="58">
        <f t="shared" si="289"/>
        <v>0</v>
      </c>
      <c r="I343" s="58">
        <f t="shared" si="290"/>
        <v>0</v>
      </c>
      <c r="J343" s="58">
        <f t="shared" si="291"/>
        <v>0</v>
      </c>
      <c r="K343" s="58">
        <f t="shared" si="292"/>
        <v>0</v>
      </c>
      <c r="L343" s="58">
        <f t="shared" si="293"/>
        <v>0</v>
      </c>
      <c r="M343" s="58">
        <f t="shared" si="294"/>
        <v>0</v>
      </c>
      <c r="N343" s="58">
        <f t="shared" si="295"/>
        <v>0</v>
      </c>
      <c r="O343" s="58">
        <f t="shared" si="296"/>
        <v>0</v>
      </c>
      <c r="P343" s="58">
        <f t="shared" si="297"/>
        <v>0</v>
      </c>
      <c r="Q343" s="58">
        <f t="shared" si="298"/>
        <v>0</v>
      </c>
      <c r="R343" s="437">
        <f t="shared" si="299"/>
        <v>0</v>
      </c>
      <c r="S343" s="448"/>
      <c r="T343" s="243"/>
      <c r="U343" s="243"/>
      <c r="V343" s="243"/>
      <c r="W343" s="243"/>
      <c r="X343" s="243"/>
      <c r="Y343" s="243"/>
      <c r="Z343" s="243"/>
      <c r="AA343" s="243"/>
      <c r="AB343" s="243"/>
      <c r="AC343" s="243"/>
      <c r="AD343" s="243"/>
      <c r="AE343" s="243"/>
      <c r="AF343" s="243"/>
      <c r="AG343" s="243"/>
      <c r="AH343" s="459"/>
      <c r="AI343" s="448"/>
      <c r="AJ343" s="243"/>
      <c r="AK343" s="243"/>
      <c r="AL343" s="243"/>
      <c r="AM343" s="243"/>
      <c r="AN343" s="243"/>
      <c r="AO343" s="243"/>
      <c r="AP343" s="243"/>
      <c r="AQ343" s="243"/>
      <c r="AR343" s="243"/>
      <c r="AS343" s="243"/>
      <c r="AT343" s="243"/>
      <c r="AU343" s="243"/>
      <c r="AV343" s="243"/>
      <c r="AW343" s="243"/>
      <c r="AX343" s="459"/>
      <c r="AY343" s="448"/>
      <c r="AZ343" s="243"/>
      <c r="BA343" s="243"/>
      <c r="BB343" s="243"/>
      <c r="BC343" s="243"/>
      <c r="BD343" s="243"/>
      <c r="BE343" s="243"/>
      <c r="BF343" s="243"/>
      <c r="BG343" s="243"/>
      <c r="BH343" s="243"/>
      <c r="BI343" s="243"/>
      <c r="BJ343" s="243"/>
      <c r="BK343" s="243"/>
      <c r="BL343" s="243"/>
      <c r="BM343" s="243"/>
      <c r="BN343" s="459"/>
      <c r="BO343" s="31" t="s">
        <v>1078</v>
      </c>
    </row>
    <row r="344" spans="2:67" outlineLevel="2">
      <c r="B344" s="51" t="s">
        <v>1114</v>
      </c>
      <c r="C344" s="242">
        <f t="shared" si="284"/>
        <v>0</v>
      </c>
      <c r="D344" s="242">
        <f t="shared" si="285"/>
        <v>0</v>
      </c>
      <c r="E344" s="242">
        <f t="shared" si="286"/>
        <v>0</v>
      </c>
      <c r="F344" s="242">
        <f t="shared" si="287"/>
        <v>0</v>
      </c>
      <c r="G344" s="242">
        <f t="shared" si="288"/>
        <v>0</v>
      </c>
      <c r="H344" s="242">
        <f t="shared" si="289"/>
        <v>0</v>
      </c>
      <c r="I344" s="242">
        <f t="shared" si="290"/>
        <v>0</v>
      </c>
      <c r="J344" s="242">
        <f t="shared" si="291"/>
        <v>0</v>
      </c>
      <c r="K344" s="242">
        <f t="shared" si="292"/>
        <v>0</v>
      </c>
      <c r="L344" s="242">
        <f t="shared" si="293"/>
        <v>0</v>
      </c>
      <c r="M344" s="242">
        <f t="shared" si="294"/>
        <v>0</v>
      </c>
      <c r="N344" s="242">
        <f t="shared" si="295"/>
        <v>0</v>
      </c>
      <c r="O344" s="242">
        <f t="shared" si="296"/>
        <v>0</v>
      </c>
      <c r="P344" s="242">
        <f t="shared" si="297"/>
        <v>0</v>
      </c>
      <c r="Q344" s="242">
        <f t="shared" si="298"/>
        <v>0</v>
      </c>
      <c r="R344" s="438">
        <f t="shared" si="299"/>
        <v>0</v>
      </c>
      <c r="S344" s="449"/>
      <c r="T344" s="241"/>
      <c r="U344" s="241"/>
      <c r="V344" s="241"/>
      <c r="W344" s="241"/>
      <c r="X344" s="241"/>
      <c r="Y344" s="241"/>
      <c r="Z344" s="241"/>
      <c r="AA344" s="241"/>
      <c r="AB344" s="241"/>
      <c r="AC344" s="241"/>
      <c r="AD344" s="241"/>
      <c r="AE344" s="241"/>
      <c r="AF344" s="241"/>
      <c r="AG344" s="241"/>
      <c r="AH344" s="460"/>
      <c r="AI344" s="449"/>
      <c r="AJ344" s="241"/>
      <c r="AK344" s="241"/>
      <c r="AL344" s="241"/>
      <c r="AM344" s="241"/>
      <c r="AN344" s="241"/>
      <c r="AO344" s="241"/>
      <c r="AP344" s="241"/>
      <c r="AQ344" s="241"/>
      <c r="AR344" s="241"/>
      <c r="AS344" s="241"/>
      <c r="AT344" s="241"/>
      <c r="AU344" s="241"/>
      <c r="AV344" s="241"/>
      <c r="AW344" s="241"/>
      <c r="AX344" s="460"/>
      <c r="AY344" s="449"/>
      <c r="AZ344" s="241"/>
      <c r="BA344" s="241"/>
      <c r="BB344" s="241"/>
      <c r="BC344" s="241"/>
      <c r="BD344" s="241"/>
      <c r="BE344" s="241"/>
      <c r="BF344" s="241"/>
      <c r="BG344" s="241"/>
      <c r="BH344" s="241"/>
      <c r="BI344" s="241"/>
      <c r="BJ344" s="241"/>
      <c r="BK344" s="241"/>
      <c r="BL344" s="241"/>
      <c r="BM344" s="241"/>
      <c r="BN344" s="460"/>
    </row>
    <row r="345" spans="2:67" outlineLevel="2">
      <c r="B345" s="52" t="s">
        <v>1115</v>
      </c>
      <c r="C345" s="59">
        <f t="shared" si="284"/>
        <v>0</v>
      </c>
      <c r="D345" s="59">
        <f t="shared" si="285"/>
        <v>0</v>
      </c>
      <c r="E345" s="59">
        <f t="shared" si="286"/>
        <v>0</v>
      </c>
      <c r="F345" s="59">
        <f t="shared" si="287"/>
        <v>0</v>
      </c>
      <c r="G345" s="59">
        <f t="shared" si="288"/>
        <v>0</v>
      </c>
      <c r="H345" s="59">
        <f t="shared" si="289"/>
        <v>0</v>
      </c>
      <c r="I345" s="59">
        <f t="shared" si="290"/>
        <v>0</v>
      </c>
      <c r="J345" s="59">
        <f t="shared" si="291"/>
        <v>0</v>
      </c>
      <c r="K345" s="59">
        <f t="shared" si="292"/>
        <v>0</v>
      </c>
      <c r="L345" s="59">
        <f t="shared" si="293"/>
        <v>0</v>
      </c>
      <c r="M345" s="59">
        <f t="shared" si="294"/>
        <v>0</v>
      </c>
      <c r="N345" s="59">
        <f t="shared" si="295"/>
        <v>0</v>
      </c>
      <c r="O345" s="59">
        <f t="shared" si="296"/>
        <v>0</v>
      </c>
      <c r="P345" s="59">
        <f t="shared" si="297"/>
        <v>0</v>
      </c>
      <c r="Q345" s="59">
        <f t="shared" si="298"/>
        <v>0</v>
      </c>
      <c r="R345" s="439">
        <f t="shared" si="299"/>
        <v>0</v>
      </c>
      <c r="S345" s="450"/>
      <c r="T345" s="240"/>
      <c r="U345" s="240"/>
      <c r="V345" s="240"/>
      <c r="W345" s="240"/>
      <c r="X345" s="240"/>
      <c r="Y345" s="240"/>
      <c r="Z345" s="240"/>
      <c r="AA345" s="240"/>
      <c r="AB345" s="240"/>
      <c r="AC345" s="240"/>
      <c r="AD345" s="240"/>
      <c r="AE345" s="240"/>
      <c r="AF345" s="240"/>
      <c r="AG345" s="240"/>
      <c r="AH345" s="461"/>
      <c r="AI345" s="450"/>
      <c r="AJ345" s="240"/>
      <c r="AK345" s="240"/>
      <c r="AL345" s="240"/>
      <c r="AM345" s="240"/>
      <c r="AN345" s="240"/>
      <c r="AO345" s="240"/>
      <c r="AP345" s="240"/>
      <c r="AQ345" s="240"/>
      <c r="AR345" s="240"/>
      <c r="AS345" s="240"/>
      <c r="AT345" s="240"/>
      <c r="AU345" s="240"/>
      <c r="AV345" s="240"/>
      <c r="AW345" s="240"/>
      <c r="AX345" s="461"/>
      <c r="AY345" s="450"/>
      <c r="AZ345" s="240"/>
      <c r="BA345" s="240"/>
      <c r="BB345" s="240"/>
      <c r="BC345" s="240"/>
      <c r="BD345" s="240"/>
      <c r="BE345" s="240"/>
      <c r="BF345" s="240"/>
      <c r="BG345" s="240"/>
      <c r="BH345" s="240"/>
      <c r="BI345" s="240"/>
      <c r="BJ345" s="240"/>
      <c r="BK345" s="240"/>
      <c r="BL345" s="240"/>
      <c r="BM345" s="240"/>
      <c r="BN345" s="461"/>
    </row>
    <row r="346" spans="2:67" outlineLevel="2">
      <c r="B346" s="50" t="str">
        <f t="shared" ref="B346" si="339">$B$203&amp;": Ewe Lambs"</f>
        <v>Early: Ewe Lambs</v>
      </c>
      <c r="C346" s="58">
        <f t="shared" si="284"/>
        <v>0</v>
      </c>
      <c r="D346" s="58">
        <f t="shared" si="285"/>
        <v>0</v>
      </c>
      <c r="E346" s="58">
        <f t="shared" si="286"/>
        <v>0</v>
      </c>
      <c r="F346" s="58">
        <f t="shared" si="287"/>
        <v>0</v>
      </c>
      <c r="G346" s="58">
        <f t="shared" si="288"/>
        <v>0</v>
      </c>
      <c r="H346" s="58">
        <f t="shared" si="289"/>
        <v>0</v>
      </c>
      <c r="I346" s="58">
        <f t="shared" si="290"/>
        <v>0</v>
      </c>
      <c r="J346" s="58">
        <f t="shared" si="291"/>
        <v>0</v>
      </c>
      <c r="K346" s="58">
        <f t="shared" si="292"/>
        <v>0</v>
      </c>
      <c r="L346" s="58">
        <f t="shared" si="293"/>
        <v>0</v>
      </c>
      <c r="M346" s="58">
        <f t="shared" si="294"/>
        <v>0</v>
      </c>
      <c r="N346" s="58">
        <f t="shared" si="295"/>
        <v>0</v>
      </c>
      <c r="O346" s="58">
        <f t="shared" si="296"/>
        <v>0</v>
      </c>
      <c r="P346" s="58">
        <f t="shared" si="297"/>
        <v>0</v>
      </c>
      <c r="Q346" s="58">
        <f t="shared" si="298"/>
        <v>0</v>
      </c>
      <c r="R346" s="437">
        <f t="shared" si="299"/>
        <v>0</v>
      </c>
      <c r="S346" s="448"/>
      <c r="T346" s="243"/>
      <c r="U346" s="243"/>
      <c r="V346" s="243"/>
      <c r="W346" s="243"/>
      <c r="X346" s="243"/>
      <c r="Y346" s="243"/>
      <c r="Z346" s="243"/>
      <c r="AA346" s="243"/>
      <c r="AB346" s="243"/>
      <c r="AC346" s="243"/>
      <c r="AD346" s="243"/>
      <c r="AE346" s="243"/>
      <c r="AF346" s="243"/>
      <c r="AG346" s="243"/>
      <c r="AH346" s="459"/>
      <c r="AI346" s="448"/>
      <c r="AJ346" s="243"/>
      <c r="AK346" s="243"/>
      <c r="AL346" s="243"/>
      <c r="AM346" s="243"/>
      <c r="AN346" s="243"/>
      <c r="AO346" s="243"/>
      <c r="AP346" s="243"/>
      <c r="AQ346" s="243"/>
      <c r="AR346" s="243"/>
      <c r="AS346" s="243"/>
      <c r="AT346" s="243"/>
      <c r="AU346" s="243"/>
      <c r="AV346" s="243"/>
      <c r="AW346" s="243"/>
      <c r="AX346" s="459"/>
      <c r="AY346" s="448"/>
      <c r="AZ346" s="243"/>
      <c r="BA346" s="243"/>
      <c r="BB346" s="243"/>
      <c r="BC346" s="243"/>
      <c r="BD346" s="243"/>
      <c r="BE346" s="243"/>
      <c r="BF346" s="243"/>
      <c r="BG346" s="243"/>
      <c r="BH346" s="243"/>
      <c r="BI346" s="243"/>
      <c r="BJ346" s="243"/>
      <c r="BK346" s="243"/>
      <c r="BL346" s="243"/>
      <c r="BM346" s="243"/>
      <c r="BN346" s="459"/>
      <c r="BO346" s="31" t="s">
        <v>1078</v>
      </c>
    </row>
    <row r="347" spans="2:67" outlineLevel="2">
      <c r="B347" s="51" t="s">
        <v>1114</v>
      </c>
      <c r="C347" s="242">
        <f t="shared" si="284"/>
        <v>0</v>
      </c>
      <c r="D347" s="242">
        <f t="shared" si="285"/>
        <v>0</v>
      </c>
      <c r="E347" s="242">
        <f t="shared" si="286"/>
        <v>0</v>
      </c>
      <c r="F347" s="242">
        <f t="shared" si="287"/>
        <v>0</v>
      </c>
      <c r="G347" s="242">
        <f t="shared" si="288"/>
        <v>0</v>
      </c>
      <c r="H347" s="242">
        <f t="shared" si="289"/>
        <v>0</v>
      </c>
      <c r="I347" s="242">
        <f t="shared" si="290"/>
        <v>0</v>
      </c>
      <c r="J347" s="242">
        <f t="shared" si="291"/>
        <v>0</v>
      </c>
      <c r="K347" s="242">
        <f t="shared" si="292"/>
        <v>0</v>
      </c>
      <c r="L347" s="242">
        <f t="shared" si="293"/>
        <v>0</v>
      </c>
      <c r="M347" s="242">
        <f t="shared" si="294"/>
        <v>0</v>
      </c>
      <c r="N347" s="242">
        <f t="shared" si="295"/>
        <v>0</v>
      </c>
      <c r="O347" s="242">
        <f t="shared" si="296"/>
        <v>0</v>
      </c>
      <c r="P347" s="242">
        <f t="shared" si="297"/>
        <v>0</v>
      </c>
      <c r="Q347" s="242">
        <f t="shared" si="298"/>
        <v>0</v>
      </c>
      <c r="R347" s="438">
        <f t="shared" si="299"/>
        <v>0</v>
      </c>
      <c r="S347" s="449"/>
      <c r="T347" s="241"/>
      <c r="U347" s="241"/>
      <c r="V347" s="241"/>
      <c r="W347" s="241"/>
      <c r="X347" s="241"/>
      <c r="Y347" s="241"/>
      <c r="Z347" s="241"/>
      <c r="AA347" s="241"/>
      <c r="AB347" s="241"/>
      <c r="AC347" s="241"/>
      <c r="AD347" s="241"/>
      <c r="AE347" s="241"/>
      <c r="AF347" s="241"/>
      <c r="AG347" s="241"/>
      <c r="AH347" s="460"/>
      <c r="AI347" s="449"/>
      <c r="AJ347" s="241"/>
      <c r="AK347" s="241"/>
      <c r="AL347" s="241"/>
      <c r="AM347" s="241"/>
      <c r="AN347" s="241"/>
      <c r="AO347" s="241"/>
      <c r="AP347" s="241"/>
      <c r="AQ347" s="241"/>
      <c r="AR347" s="241"/>
      <c r="AS347" s="241"/>
      <c r="AT347" s="241"/>
      <c r="AU347" s="241"/>
      <c r="AV347" s="241"/>
      <c r="AW347" s="241"/>
      <c r="AX347" s="460"/>
      <c r="AY347" s="449"/>
      <c r="AZ347" s="241"/>
      <c r="BA347" s="241"/>
      <c r="BB347" s="241"/>
      <c r="BC347" s="241"/>
      <c r="BD347" s="241"/>
      <c r="BE347" s="241"/>
      <c r="BF347" s="241"/>
      <c r="BG347" s="241"/>
      <c r="BH347" s="241"/>
      <c r="BI347" s="241"/>
      <c r="BJ347" s="241"/>
      <c r="BK347" s="241"/>
      <c r="BL347" s="241"/>
      <c r="BM347" s="241"/>
      <c r="BN347" s="460"/>
    </row>
    <row r="348" spans="2:67" outlineLevel="2">
      <c r="B348" s="52" t="s">
        <v>1115</v>
      </c>
      <c r="C348" s="59">
        <f t="shared" si="284"/>
        <v>0</v>
      </c>
      <c r="D348" s="59">
        <f t="shared" si="285"/>
        <v>0</v>
      </c>
      <c r="E348" s="59">
        <f t="shared" si="286"/>
        <v>0</v>
      </c>
      <c r="F348" s="59">
        <f t="shared" si="287"/>
        <v>0</v>
      </c>
      <c r="G348" s="59">
        <f t="shared" si="288"/>
        <v>0</v>
      </c>
      <c r="H348" s="59">
        <f t="shared" si="289"/>
        <v>0</v>
      </c>
      <c r="I348" s="59">
        <f t="shared" si="290"/>
        <v>0</v>
      </c>
      <c r="J348" s="59">
        <f t="shared" si="291"/>
        <v>0</v>
      </c>
      <c r="K348" s="59">
        <f t="shared" si="292"/>
        <v>0</v>
      </c>
      <c r="L348" s="59">
        <f t="shared" si="293"/>
        <v>0</v>
      </c>
      <c r="M348" s="59">
        <f t="shared" si="294"/>
        <v>0</v>
      </c>
      <c r="N348" s="59">
        <f t="shared" si="295"/>
        <v>0</v>
      </c>
      <c r="O348" s="59">
        <f t="shared" si="296"/>
        <v>0</v>
      </c>
      <c r="P348" s="59">
        <f t="shared" si="297"/>
        <v>0</v>
      </c>
      <c r="Q348" s="59">
        <f t="shared" si="298"/>
        <v>0</v>
      </c>
      <c r="R348" s="439">
        <f t="shared" si="299"/>
        <v>0</v>
      </c>
      <c r="S348" s="450"/>
      <c r="T348" s="240"/>
      <c r="U348" s="240"/>
      <c r="V348" s="240"/>
      <c r="W348" s="240"/>
      <c r="X348" s="240"/>
      <c r="Y348" s="240"/>
      <c r="Z348" s="240"/>
      <c r="AA348" s="240"/>
      <c r="AB348" s="240"/>
      <c r="AC348" s="240"/>
      <c r="AD348" s="240"/>
      <c r="AE348" s="240"/>
      <c r="AF348" s="240"/>
      <c r="AG348" s="240"/>
      <c r="AH348" s="461"/>
      <c r="AI348" s="450"/>
      <c r="AJ348" s="240"/>
      <c r="AK348" s="240"/>
      <c r="AL348" s="240"/>
      <c r="AM348" s="240"/>
      <c r="AN348" s="240"/>
      <c r="AO348" s="240"/>
      <c r="AP348" s="240"/>
      <c r="AQ348" s="240"/>
      <c r="AR348" s="240"/>
      <c r="AS348" s="240"/>
      <c r="AT348" s="240"/>
      <c r="AU348" s="240"/>
      <c r="AV348" s="240"/>
      <c r="AW348" s="240"/>
      <c r="AX348" s="461"/>
      <c r="AY348" s="450"/>
      <c r="AZ348" s="240"/>
      <c r="BA348" s="240"/>
      <c r="BB348" s="240"/>
      <c r="BC348" s="240"/>
      <c r="BD348" s="240"/>
      <c r="BE348" s="240"/>
      <c r="BF348" s="240"/>
      <c r="BG348" s="240"/>
      <c r="BH348" s="240"/>
      <c r="BI348" s="240"/>
      <c r="BJ348" s="240"/>
      <c r="BK348" s="240"/>
      <c r="BL348" s="240"/>
      <c r="BM348" s="240"/>
      <c r="BN348" s="461"/>
    </row>
    <row r="349" spans="2:67" outlineLevel="2">
      <c r="B349" s="50" t="str">
        <f t="shared" ref="B349" si="340">$B$204&amp;": Ewe Lambs"</f>
        <v>Middle: Ewe Lambs</v>
      </c>
      <c r="C349" s="58">
        <f t="shared" si="284"/>
        <v>0</v>
      </c>
      <c r="D349" s="58">
        <f t="shared" si="285"/>
        <v>0</v>
      </c>
      <c r="E349" s="58">
        <f t="shared" si="286"/>
        <v>0</v>
      </c>
      <c r="F349" s="58">
        <f t="shared" si="287"/>
        <v>0</v>
      </c>
      <c r="G349" s="58">
        <f t="shared" si="288"/>
        <v>0</v>
      </c>
      <c r="H349" s="58">
        <f t="shared" si="289"/>
        <v>0</v>
      </c>
      <c r="I349" s="58">
        <f t="shared" si="290"/>
        <v>0</v>
      </c>
      <c r="J349" s="58">
        <f t="shared" si="291"/>
        <v>0</v>
      </c>
      <c r="K349" s="58">
        <f t="shared" si="292"/>
        <v>0</v>
      </c>
      <c r="L349" s="58">
        <f t="shared" si="293"/>
        <v>0</v>
      </c>
      <c r="M349" s="58">
        <f t="shared" si="294"/>
        <v>0</v>
      </c>
      <c r="N349" s="58">
        <f t="shared" si="295"/>
        <v>0</v>
      </c>
      <c r="O349" s="58">
        <f t="shared" si="296"/>
        <v>0</v>
      </c>
      <c r="P349" s="58">
        <f t="shared" si="297"/>
        <v>0</v>
      </c>
      <c r="Q349" s="58">
        <f t="shared" si="298"/>
        <v>0</v>
      </c>
      <c r="R349" s="437">
        <f t="shared" si="299"/>
        <v>0</v>
      </c>
      <c r="S349" s="448"/>
      <c r="T349" s="243"/>
      <c r="U349" s="243"/>
      <c r="V349" s="243"/>
      <c r="W349" s="243"/>
      <c r="X349" s="243"/>
      <c r="Y349" s="243"/>
      <c r="Z349" s="243"/>
      <c r="AA349" s="243"/>
      <c r="AB349" s="243"/>
      <c r="AC349" s="243"/>
      <c r="AD349" s="243"/>
      <c r="AE349" s="243"/>
      <c r="AF349" s="243"/>
      <c r="AG349" s="243"/>
      <c r="AH349" s="459"/>
      <c r="AI349" s="448"/>
      <c r="AJ349" s="243"/>
      <c r="AK349" s="243"/>
      <c r="AL349" s="243"/>
      <c r="AM349" s="243"/>
      <c r="AN349" s="243"/>
      <c r="AO349" s="243"/>
      <c r="AP349" s="243"/>
      <c r="AQ349" s="243"/>
      <c r="AR349" s="243"/>
      <c r="AS349" s="243"/>
      <c r="AT349" s="243"/>
      <c r="AU349" s="243"/>
      <c r="AV349" s="243"/>
      <c r="AW349" s="243"/>
      <c r="AX349" s="459"/>
      <c r="AY349" s="448"/>
      <c r="AZ349" s="243"/>
      <c r="BA349" s="243"/>
      <c r="BB349" s="243"/>
      <c r="BC349" s="243"/>
      <c r="BD349" s="243"/>
      <c r="BE349" s="243"/>
      <c r="BF349" s="243"/>
      <c r="BG349" s="243"/>
      <c r="BH349" s="243"/>
      <c r="BI349" s="243"/>
      <c r="BJ349" s="243"/>
      <c r="BK349" s="243"/>
      <c r="BL349" s="243"/>
      <c r="BM349" s="243"/>
      <c r="BN349" s="459"/>
      <c r="BO349" s="31" t="s">
        <v>1078</v>
      </c>
    </row>
    <row r="350" spans="2:67" outlineLevel="2">
      <c r="B350" s="51" t="s">
        <v>1114</v>
      </c>
      <c r="C350" s="242">
        <f t="shared" si="284"/>
        <v>0</v>
      </c>
      <c r="D350" s="242">
        <f t="shared" si="285"/>
        <v>0</v>
      </c>
      <c r="E350" s="242">
        <f t="shared" si="286"/>
        <v>0</v>
      </c>
      <c r="F350" s="242">
        <f t="shared" si="287"/>
        <v>0</v>
      </c>
      <c r="G350" s="242">
        <f t="shared" si="288"/>
        <v>0</v>
      </c>
      <c r="H350" s="242">
        <f t="shared" si="289"/>
        <v>0</v>
      </c>
      <c r="I350" s="242">
        <f t="shared" si="290"/>
        <v>0</v>
      </c>
      <c r="J350" s="242">
        <f t="shared" si="291"/>
        <v>0</v>
      </c>
      <c r="K350" s="242">
        <f t="shared" si="292"/>
        <v>0</v>
      </c>
      <c r="L350" s="242">
        <f t="shared" si="293"/>
        <v>0</v>
      </c>
      <c r="M350" s="242">
        <f t="shared" si="294"/>
        <v>0</v>
      </c>
      <c r="N350" s="242">
        <f t="shared" si="295"/>
        <v>0</v>
      </c>
      <c r="O350" s="242">
        <f t="shared" si="296"/>
        <v>0</v>
      </c>
      <c r="P350" s="242">
        <f t="shared" si="297"/>
        <v>0</v>
      </c>
      <c r="Q350" s="242">
        <f t="shared" si="298"/>
        <v>0</v>
      </c>
      <c r="R350" s="438">
        <f t="shared" si="299"/>
        <v>0</v>
      </c>
      <c r="S350" s="449"/>
      <c r="T350" s="241"/>
      <c r="U350" s="241"/>
      <c r="V350" s="241"/>
      <c r="W350" s="241"/>
      <c r="X350" s="241"/>
      <c r="Y350" s="241"/>
      <c r="Z350" s="241"/>
      <c r="AA350" s="241"/>
      <c r="AB350" s="241"/>
      <c r="AC350" s="241"/>
      <c r="AD350" s="241"/>
      <c r="AE350" s="241"/>
      <c r="AF350" s="241"/>
      <c r="AG350" s="241"/>
      <c r="AH350" s="460"/>
      <c r="AI350" s="449"/>
      <c r="AJ350" s="241"/>
      <c r="AK350" s="241"/>
      <c r="AL350" s="241"/>
      <c r="AM350" s="241"/>
      <c r="AN350" s="241"/>
      <c r="AO350" s="241"/>
      <c r="AP350" s="241"/>
      <c r="AQ350" s="241"/>
      <c r="AR350" s="241"/>
      <c r="AS350" s="241"/>
      <c r="AT350" s="241"/>
      <c r="AU350" s="241"/>
      <c r="AV350" s="241"/>
      <c r="AW350" s="241"/>
      <c r="AX350" s="460"/>
      <c r="AY350" s="449"/>
      <c r="AZ350" s="241"/>
      <c r="BA350" s="241"/>
      <c r="BB350" s="241"/>
      <c r="BC350" s="241"/>
      <c r="BD350" s="241"/>
      <c r="BE350" s="241"/>
      <c r="BF350" s="241"/>
      <c r="BG350" s="241"/>
      <c r="BH350" s="241"/>
      <c r="BI350" s="241"/>
      <c r="BJ350" s="241"/>
      <c r="BK350" s="241"/>
      <c r="BL350" s="241"/>
      <c r="BM350" s="241"/>
      <c r="BN350" s="460"/>
    </row>
    <row r="351" spans="2:67" outlineLevel="2">
      <c r="B351" s="52" t="s">
        <v>1115</v>
      </c>
      <c r="C351" s="59">
        <f t="shared" si="284"/>
        <v>0</v>
      </c>
      <c r="D351" s="59">
        <f t="shared" si="285"/>
        <v>0</v>
      </c>
      <c r="E351" s="59">
        <f t="shared" si="286"/>
        <v>0</v>
      </c>
      <c r="F351" s="59">
        <f t="shared" si="287"/>
        <v>0</v>
      </c>
      <c r="G351" s="59">
        <f t="shared" si="288"/>
        <v>0</v>
      </c>
      <c r="H351" s="59">
        <f t="shared" si="289"/>
        <v>0</v>
      </c>
      <c r="I351" s="59">
        <f t="shared" si="290"/>
        <v>0</v>
      </c>
      <c r="J351" s="59">
        <f t="shared" si="291"/>
        <v>0</v>
      </c>
      <c r="K351" s="59">
        <f t="shared" si="292"/>
        <v>0</v>
      </c>
      <c r="L351" s="59">
        <f t="shared" si="293"/>
        <v>0</v>
      </c>
      <c r="M351" s="59">
        <f t="shared" si="294"/>
        <v>0</v>
      </c>
      <c r="N351" s="59">
        <f t="shared" si="295"/>
        <v>0</v>
      </c>
      <c r="O351" s="59">
        <f t="shared" si="296"/>
        <v>0</v>
      </c>
      <c r="P351" s="59">
        <f t="shared" si="297"/>
        <v>0</v>
      </c>
      <c r="Q351" s="59">
        <f t="shared" si="298"/>
        <v>0</v>
      </c>
      <c r="R351" s="439">
        <f t="shared" si="299"/>
        <v>0</v>
      </c>
      <c r="S351" s="450"/>
      <c r="T351" s="240"/>
      <c r="U351" s="240"/>
      <c r="V351" s="240"/>
      <c r="W351" s="240"/>
      <c r="X351" s="240"/>
      <c r="Y351" s="240"/>
      <c r="Z351" s="240"/>
      <c r="AA351" s="240"/>
      <c r="AB351" s="240"/>
      <c r="AC351" s="240"/>
      <c r="AD351" s="240"/>
      <c r="AE351" s="240"/>
      <c r="AF351" s="240"/>
      <c r="AG351" s="240"/>
      <c r="AH351" s="461"/>
      <c r="AI351" s="450"/>
      <c r="AJ351" s="240"/>
      <c r="AK351" s="240"/>
      <c r="AL351" s="240"/>
      <c r="AM351" s="240"/>
      <c r="AN351" s="240"/>
      <c r="AO351" s="240"/>
      <c r="AP351" s="240"/>
      <c r="AQ351" s="240"/>
      <c r="AR351" s="240"/>
      <c r="AS351" s="240"/>
      <c r="AT351" s="240"/>
      <c r="AU351" s="240"/>
      <c r="AV351" s="240"/>
      <c r="AW351" s="240"/>
      <c r="AX351" s="461"/>
      <c r="AY351" s="450"/>
      <c r="AZ351" s="240"/>
      <c r="BA351" s="240"/>
      <c r="BB351" s="240"/>
      <c r="BC351" s="240"/>
      <c r="BD351" s="240"/>
      <c r="BE351" s="240"/>
      <c r="BF351" s="240"/>
      <c r="BG351" s="240"/>
      <c r="BH351" s="240"/>
      <c r="BI351" s="240"/>
      <c r="BJ351" s="240"/>
      <c r="BK351" s="240"/>
      <c r="BL351" s="240"/>
      <c r="BM351" s="240"/>
      <c r="BN351" s="461"/>
    </row>
    <row r="352" spans="2:67" outlineLevel="2">
      <c r="B352" s="50" t="str">
        <f t="shared" ref="B352" si="341">$B$205&amp;": Ewe Lambs"</f>
        <v>Late: Ewe Lambs</v>
      </c>
      <c r="C352" s="58">
        <f t="shared" si="284"/>
        <v>0</v>
      </c>
      <c r="D352" s="58">
        <f t="shared" si="285"/>
        <v>0</v>
      </c>
      <c r="E352" s="58">
        <f t="shared" si="286"/>
        <v>0</v>
      </c>
      <c r="F352" s="58">
        <f t="shared" si="287"/>
        <v>0</v>
      </c>
      <c r="G352" s="58">
        <f t="shared" si="288"/>
        <v>0</v>
      </c>
      <c r="H352" s="58">
        <f t="shared" si="289"/>
        <v>0</v>
      </c>
      <c r="I352" s="58">
        <f t="shared" si="290"/>
        <v>0</v>
      </c>
      <c r="J352" s="58">
        <f t="shared" si="291"/>
        <v>0</v>
      </c>
      <c r="K352" s="58">
        <f t="shared" si="292"/>
        <v>0</v>
      </c>
      <c r="L352" s="58">
        <f t="shared" si="293"/>
        <v>0</v>
      </c>
      <c r="M352" s="58">
        <f t="shared" si="294"/>
        <v>0</v>
      </c>
      <c r="N352" s="58">
        <f t="shared" si="295"/>
        <v>0</v>
      </c>
      <c r="O352" s="58">
        <f t="shared" si="296"/>
        <v>0</v>
      </c>
      <c r="P352" s="58">
        <f t="shared" si="297"/>
        <v>0</v>
      </c>
      <c r="Q352" s="58">
        <f t="shared" si="298"/>
        <v>0</v>
      </c>
      <c r="R352" s="437">
        <f t="shared" si="299"/>
        <v>0</v>
      </c>
      <c r="S352" s="448"/>
      <c r="T352" s="243"/>
      <c r="U352" s="243"/>
      <c r="V352" s="243"/>
      <c r="W352" s="243"/>
      <c r="X352" s="243"/>
      <c r="Y352" s="243"/>
      <c r="Z352" s="243"/>
      <c r="AA352" s="243"/>
      <c r="AB352" s="243"/>
      <c r="AC352" s="243"/>
      <c r="AD352" s="243"/>
      <c r="AE352" s="243"/>
      <c r="AF352" s="243"/>
      <c r="AG352" s="243"/>
      <c r="AH352" s="459"/>
      <c r="AI352" s="448"/>
      <c r="AJ352" s="243"/>
      <c r="AK352" s="243"/>
      <c r="AL352" s="243"/>
      <c r="AM352" s="243"/>
      <c r="AN352" s="243"/>
      <c r="AO352" s="243"/>
      <c r="AP352" s="243"/>
      <c r="AQ352" s="243"/>
      <c r="AR352" s="243"/>
      <c r="AS352" s="243"/>
      <c r="AT352" s="243"/>
      <c r="AU352" s="243"/>
      <c r="AV352" s="243"/>
      <c r="AW352" s="243"/>
      <c r="AX352" s="459"/>
      <c r="AY352" s="448"/>
      <c r="AZ352" s="243"/>
      <c r="BA352" s="243"/>
      <c r="BB352" s="243"/>
      <c r="BC352" s="243"/>
      <c r="BD352" s="243"/>
      <c r="BE352" s="243"/>
      <c r="BF352" s="243"/>
      <c r="BG352" s="243"/>
      <c r="BH352" s="243"/>
      <c r="BI352" s="243"/>
      <c r="BJ352" s="243"/>
      <c r="BK352" s="243"/>
      <c r="BL352" s="243"/>
      <c r="BM352" s="243"/>
      <c r="BN352" s="459"/>
      <c r="BO352" s="31" t="s">
        <v>1078</v>
      </c>
    </row>
    <row r="353" spans="1:122" outlineLevel="2">
      <c r="B353" s="51" t="s">
        <v>1114</v>
      </c>
      <c r="C353" s="242">
        <f t="shared" si="284"/>
        <v>0</v>
      </c>
      <c r="D353" s="242">
        <f t="shared" si="285"/>
        <v>0</v>
      </c>
      <c r="E353" s="242">
        <f t="shared" si="286"/>
        <v>0</v>
      </c>
      <c r="F353" s="242">
        <f t="shared" si="287"/>
        <v>0</v>
      </c>
      <c r="G353" s="242">
        <f t="shared" si="288"/>
        <v>0</v>
      </c>
      <c r="H353" s="242">
        <f t="shared" si="289"/>
        <v>0</v>
      </c>
      <c r="I353" s="242">
        <f t="shared" si="290"/>
        <v>0</v>
      </c>
      <c r="J353" s="242">
        <f t="shared" si="291"/>
        <v>0</v>
      </c>
      <c r="K353" s="242">
        <f t="shared" si="292"/>
        <v>0</v>
      </c>
      <c r="L353" s="242">
        <f t="shared" si="293"/>
        <v>0</v>
      </c>
      <c r="M353" s="242">
        <f t="shared" si="294"/>
        <v>0</v>
      </c>
      <c r="N353" s="242">
        <f t="shared" si="295"/>
        <v>0</v>
      </c>
      <c r="O353" s="242">
        <f t="shared" si="296"/>
        <v>0</v>
      </c>
      <c r="P353" s="242">
        <f t="shared" si="297"/>
        <v>0</v>
      </c>
      <c r="Q353" s="242">
        <f t="shared" si="298"/>
        <v>0</v>
      </c>
      <c r="R353" s="438">
        <f t="shared" si="299"/>
        <v>0</v>
      </c>
      <c r="S353" s="449"/>
      <c r="T353" s="241"/>
      <c r="U353" s="241"/>
      <c r="V353" s="241"/>
      <c r="W353" s="241"/>
      <c r="X353" s="241"/>
      <c r="Y353" s="241"/>
      <c r="Z353" s="241"/>
      <c r="AA353" s="241"/>
      <c r="AB353" s="241"/>
      <c r="AC353" s="241"/>
      <c r="AD353" s="241"/>
      <c r="AE353" s="241"/>
      <c r="AF353" s="241"/>
      <c r="AG353" s="241"/>
      <c r="AH353" s="460"/>
      <c r="AI353" s="449"/>
      <c r="AJ353" s="241"/>
      <c r="AK353" s="241"/>
      <c r="AL353" s="241"/>
      <c r="AM353" s="241"/>
      <c r="AN353" s="241"/>
      <c r="AO353" s="241"/>
      <c r="AP353" s="241"/>
      <c r="AQ353" s="241"/>
      <c r="AR353" s="241"/>
      <c r="AS353" s="241"/>
      <c r="AT353" s="241"/>
      <c r="AU353" s="241"/>
      <c r="AV353" s="241"/>
      <c r="AW353" s="241"/>
      <c r="AX353" s="460"/>
      <c r="AY353" s="449"/>
      <c r="AZ353" s="241"/>
      <c r="BA353" s="241"/>
      <c r="BB353" s="241"/>
      <c r="BC353" s="241"/>
      <c r="BD353" s="241"/>
      <c r="BE353" s="241"/>
      <c r="BF353" s="241"/>
      <c r="BG353" s="241"/>
      <c r="BH353" s="241"/>
      <c r="BI353" s="241"/>
      <c r="BJ353" s="241"/>
      <c r="BK353" s="241"/>
      <c r="BL353" s="241"/>
      <c r="BM353" s="241"/>
      <c r="BN353" s="460"/>
    </row>
    <row r="354" spans="1:122" outlineLevel="2">
      <c r="B354" s="52" t="s">
        <v>1115</v>
      </c>
      <c r="C354" s="59">
        <f t="shared" si="284"/>
        <v>0</v>
      </c>
      <c r="D354" s="59">
        <f t="shared" si="285"/>
        <v>0</v>
      </c>
      <c r="E354" s="59">
        <f t="shared" si="286"/>
        <v>0</v>
      </c>
      <c r="F354" s="59">
        <f t="shared" si="287"/>
        <v>0</v>
      </c>
      <c r="G354" s="59">
        <f t="shared" si="288"/>
        <v>0</v>
      </c>
      <c r="H354" s="59">
        <f t="shared" si="289"/>
        <v>0</v>
      </c>
      <c r="I354" s="59">
        <f t="shared" si="290"/>
        <v>0</v>
      </c>
      <c r="J354" s="59">
        <f t="shared" si="291"/>
        <v>0</v>
      </c>
      <c r="K354" s="59">
        <f t="shared" si="292"/>
        <v>0</v>
      </c>
      <c r="L354" s="59">
        <f t="shared" si="293"/>
        <v>0</v>
      </c>
      <c r="M354" s="59">
        <f t="shared" si="294"/>
        <v>0</v>
      </c>
      <c r="N354" s="59">
        <f t="shared" si="295"/>
        <v>0</v>
      </c>
      <c r="O354" s="59">
        <f t="shared" si="296"/>
        <v>0</v>
      </c>
      <c r="P354" s="59">
        <f t="shared" si="297"/>
        <v>0</v>
      </c>
      <c r="Q354" s="59">
        <f t="shared" si="298"/>
        <v>0</v>
      </c>
      <c r="R354" s="439">
        <f t="shared" si="299"/>
        <v>0</v>
      </c>
      <c r="S354" s="450"/>
      <c r="T354" s="240"/>
      <c r="U354" s="240"/>
      <c r="V354" s="240"/>
      <c r="W354" s="240"/>
      <c r="X354" s="240"/>
      <c r="Y354" s="240"/>
      <c r="Z354" s="240"/>
      <c r="AA354" s="240"/>
      <c r="AB354" s="240"/>
      <c r="AC354" s="240"/>
      <c r="AD354" s="240"/>
      <c r="AE354" s="240"/>
      <c r="AF354" s="240"/>
      <c r="AG354" s="240"/>
      <c r="AH354" s="461"/>
      <c r="AI354" s="450"/>
      <c r="AJ354" s="240"/>
      <c r="AK354" s="240"/>
      <c r="AL354" s="240"/>
      <c r="AM354" s="240"/>
      <c r="AN354" s="240"/>
      <c r="AO354" s="240"/>
      <c r="AP354" s="240"/>
      <c r="AQ354" s="240"/>
      <c r="AR354" s="240"/>
      <c r="AS354" s="240"/>
      <c r="AT354" s="240"/>
      <c r="AU354" s="240"/>
      <c r="AV354" s="240"/>
      <c r="AW354" s="240"/>
      <c r="AX354" s="461"/>
      <c r="AY354" s="450"/>
      <c r="AZ354" s="240"/>
      <c r="BA354" s="240"/>
      <c r="BB354" s="240"/>
      <c r="BC354" s="240"/>
      <c r="BD354" s="240"/>
      <c r="BE354" s="240"/>
      <c r="BF354" s="240"/>
      <c r="BG354" s="240"/>
      <c r="BH354" s="240"/>
      <c r="BI354" s="240"/>
      <c r="BJ354" s="240"/>
      <c r="BK354" s="240"/>
      <c r="BL354" s="240"/>
      <c r="BM354" s="240"/>
      <c r="BN354" s="461"/>
    </row>
    <row r="355" spans="1:122" outlineLevel="2">
      <c r="B355" s="50" t="str">
        <f>$B$206&amp;": Ewe Lambs"</f>
        <v>V. Late: Ewe Lambs</v>
      </c>
      <c r="C355" s="58">
        <f t="shared" ref="C355:C357" si="342">CHOOSE(d.Region,S355,AI355,AY355)</f>
        <v>0</v>
      </c>
      <c r="D355" s="58">
        <f t="shared" ref="D355:D357" si="343">CHOOSE(d.Region,T355,AJ355,AZ355)</f>
        <v>0</v>
      </c>
      <c r="E355" s="58">
        <f t="shared" ref="E355:E357" si="344">CHOOSE(d.Region,U355,AK355,BA355)</f>
        <v>0</v>
      </c>
      <c r="F355" s="58">
        <f t="shared" ref="F355:F357" si="345">CHOOSE(d.Region,V355,AL355,BB355)</f>
        <v>0</v>
      </c>
      <c r="G355" s="58">
        <f t="shared" ref="G355:G357" si="346">CHOOSE(d.Region,W355,AM355,BC355)</f>
        <v>0</v>
      </c>
      <c r="H355" s="58">
        <f t="shared" ref="H355:H357" si="347">CHOOSE(d.Region,X355,AN355,BD355)</f>
        <v>0</v>
      </c>
      <c r="I355" s="58">
        <f t="shared" ref="I355:I357" si="348">CHOOSE(d.Region,Y355,AO355,BE355)</f>
        <v>0</v>
      </c>
      <c r="J355" s="58">
        <f t="shared" ref="J355:J357" si="349">CHOOSE(d.Region,Z355,AP355,BF355)</f>
        <v>0</v>
      </c>
      <c r="K355" s="58">
        <f t="shared" ref="K355:K357" si="350">CHOOSE(d.Region,AA355,AQ355,BG355)</f>
        <v>0</v>
      </c>
      <c r="L355" s="58">
        <f t="shared" ref="L355:L357" si="351">CHOOSE(d.Region,AB355,AR355,BH355)</f>
        <v>0</v>
      </c>
      <c r="M355" s="58">
        <f t="shared" ref="M355:M357" si="352">CHOOSE(d.Region,AC355,AS355,BI355)</f>
        <v>0</v>
      </c>
      <c r="N355" s="58">
        <f t="shared" ref="N355:N357" si="353">CHOOSE(d.Region,AD355,AT355,BJ355)</f>
        <v>0</v>
      </c>
      <c r="O355" s="58">
        <f t="shared" ref="O355:O357" si="354">CHOOSE(d.Region,AE355,AU355,BK355)</f>
        <v>0</v>
      </c>
      <c r="P355" s="58">
        <f t="shared" ref="P355:P357" si="355">CHOOSE(d.Region,AF355,AV355,BL355)</f>
        <v>0</v>
      </c>
      <c r="Q355" s="58">
        <f t="shared" ref="Q355:Q357" si="356">CHOOSE(d.Region,AG355,AW355,BM355)</f>
        <v>0</v>
      </c>
      <c r="R355" s="437">
        <f t="shared" ref="R355:R357" si="357">CHOOSE(d.Region,AH355,AX355,BN355)</f>
        <v>0</v>
      </c>
      <c r="S355" s="448"/>
      <c r="T355" s="243"/>
      <c r="U355" s="243"/>
      <c r="V355" s="243"/>
      <c r="W355" s="243"/>
      <c r="X355" s="243"/>
      <c r="Y355" s="243"/>
      <c r="Z355" s="243"/>
      <c r="AA355" s="243"/>
      <c r="AB355" s="243"/>
      <c r="AC355" s="243"/>
      <c r="AD355" s="243"/>
      <c r="AE355" s="243"/>
      <c r="AF355" s="243"/>
      <c r="AG355" s="243"/>
      <c r="AH355" s="459"/>
      <c r="AI355" s="448"/>
      <c r="AJ355" s="243"/>
      <c r="AK355" s="243"/>
      <c r="AL355" s="243"/>
      <c r="AM355" s="243"/>
      <c r="AN355" s="243"/>
      <c r="AO355" s="243"/>
      <c r="AP355" s="243"/>
      <c r="AQ355" s="243"/>
      <c r="AR355" s="243"/>
      <c r="AS355" s="243"/>
      <c r="AT355" s="243"/>
      <c r="AU355" s="243"/>
      <c r="AV355" s="243"/>
      <c r="AW355" s="243"/>
      <c r="AX355" s="459"/>
      <c r="AY355" s="448"/>
      <c r="AZ355" s="243"/>
      <c r="BA355" s="243"/>
      <c r="BB355" s="243"/>
      <c r="BC355" s="243"/>
      <c r="BD355" s="243"/>
      <c r="BE355" s="243"/>
      <c r="BF355" s="243"/>
      <c r="BG355" s="243"/>
      <c r="BH355" s="243"/>
      <c r="BI355" s="243"/>
      <c r="BJ355" s="243"/>
      <c r="BK355" s="243"/>
      <c r="BL355" s="243"/>
      <c r="BM355" s="243"/>
      <c r="BN355" s="459"/>
      <c r="BO355" s="31" t="s">
        <v>1078</v>
      </c>
    </row>
    <row r="356" spans="1:122" outlineLevel="2">
      <c r="B356" s="51" t="s">
        <v>1114</v>
      </c>
      <c r="C356" s="242">
        <f t="shared" si="342"/>
        <v>0</v>
      </c>
      <c r="D356" s="242">
        <f t="shared" si="343"/>
        <v>0</v>
      </c>
      <c r="E356" s="242">
        <f t="shared" si="344"/>
        <v>0</v>
      </c>
      <c r="F356" s="242">
        <f t="shared" si="345"/>
        <v>0</v>
      </c>
      <c r="G356" s="242">
        <f t="shared" si="346"/>
        <v>0</v>
      </c>
      <c r="H356" s="242">
        <f t="shared" si="347"/>
        <v>0</v>
      </c>
      <c r="I356" s="242">
        <f t="shared" si="348"/>
        <v>0</v>
      </c>
      <c r="J356" s="242">
        <f t="shared" si="349"/>
        <v>0</v>
      </c>
      <c r="K356" s="242">
        <f t="shared" si="350"/>
        <v>0</v>
      </c>
      <c r="L356" s="242">
        <f t="shared" si="351"/>
        <v>0</v>
      </c>
      <c r="M356" s="242">
        <f t="shared" si="352"/>
        <v>0</v>
      </c>
      <c r="N356" s="242">
        <f t="shared" si="353"/>
        <v>0</v>
      </c>
      <c r="O356" s="242">
        <f t="shared" si="354"/>
        <v>0</v>
      </c>
      <c r="P356" s="242">
        <f t="shared" si="355"/>
        <v>0</v>
      </c>
      <c r="Q356" s="242">
        <f t="shared" si="356"/>
        <v>0</v>
      </c>
      <c r="R356" s="438">
        <f t="shared" si="357"/>
        <v>0</v>
      </c>
      <c r="S356" s="449"/>
      <c r="T356" s="241"/>
      <c r="U356" s="241"/>
      <c r="V356" s="241"/>
      <c r="W356" s="241"/>
      <c r="X356" s="241"/>
      <c r="Y356" s="241"/>
      <c r="Z356" s="241"/>
      <c r="AA356" s="241"/>
      <c r="AB356" s="241"/>
      <c r="AC356" s="241"/>
      <c r="AD356" s="241"/>
      <c r="AE356" s="241"/>
      <c r="AF356" s="241"/>
      <c r="AG356" s="241"/>
      <c r="AH356" s="460"/>
      <c r="AI356" s="449"/>
      <c r="AJ356" s="241"/>
      <c r="AK356" s="241"/>
      <c r="AL356" s="241"/>
      <c r="AM356" s="241"/>
      <c r="AN356" s="241"/>
      <c r="AO356" s="241"/>
      <c r="AP356" s="241"/>
      <c r="AQ356" s="241"/>
      <c r="AR356" s="241"/>
      <c r="AS356" s="241"/>
      <c r="AT356" s="241"/>
      <c r="AU356" s="241"/>
      <c r="AV356" s="241"/>
      <c r="AW356" s="241"/>
      <c r="AX356" s="460"/>
      <c r="AY356" s="449"/>
      <c r="AZ356" s="241"/>
      <c r="BA356" s="241"/>
      <c r="BB356" s="241"/>
      <c r="BC356" s="241"/>
      <c r="BD356" s="241"/>
      <c r="BE356" s="241"/>
      <c r="BF356" s="241"/>
      <c r="BG356" s="241"/>
      <c r="BH356" s="241"/>
      <c r="BI356" s="241"/>
      <c r="BJ356" s="241"/>
      <c r="BK356" s="241"/>
      <c r="BL356" s="241"/>
      <c r="BM356" s="241"/>
      <c r="BN356" s="460"/>
    </row>
    <row r="357" spans="1:122" outlineLevel="2">
      <c r="B357" s="52" t="s">
        <v>1115</v>
      </c>
      <c r="C357" s="59">
        <f t="shared" si="342"/>
        <v>0</v>
      </c>
      <c r="D357" s="59">
        <f t="shared" si="343"/>
        <v>0</v>
      </c>
      <c r="E357" s="59">
        <f t="shared" si="344"/>
        <v>0</v>
      </c>
      <c r="F357" s="59">
        <f t="shared" si="345"/>
        <v>0</v>
      </c>
      <c r="G357" s="59">
        <f t="shared" si="346"/>
        <v>0</v>
      </c>
      <c r="H357" s="59">
        <f t="shared" si="347"/>
        <v>0</v>
      </c>
      <c r="I357" s="59">
        <f t="shared" si="348"/>
        <v>0</v>
      </c>
      <c r="J357" s="59">
        <f t="shared" si="349"/>
        <v>0</v>
      </c>
      <c r="K357" s="59">
        <f t="shared" si="350"/>
        <v>0</v>
      </c>
      <c r="L357" s="59">
        <f t="shared" si="351"/>
        <v>0</v>
      </c>
      <c r="M357" s="59">
        <f t="shared" si="352"/>
        <v>0</v>
      </c>
      <c r="N357" s="59">
        <f t="shared" si="353"/>
        <v>0</v>
      </c>
      <c r="O357" s="59">
        <f t="shared" si="354"/>
        <v>0</v>
      </c>
      <c r="P357" s="59">
        <f t="shared" si="355"/>
        <v>0</v>
      </c>
      <c r="Q357" s="59">
        <f t="shared" si="356"/>
        <v>0</v>
      </c>
      <c r="R357" s="439">
        <f t="shared" si="357"/>
        <v>0</v>
      </c>
      <c r="S357" s="450"/>
      <c r="T357" s="240"/>
      <c r="U357" s="240"/>
      <c r="V357" s="240"/>
      <c r="W357" s="240"/>
      <c r="X357" s="240"/>
      <c r="Y357" s="240"/>
      <c r="Z357" s="240"/>
      <c r="AA357" s="240"/>
      <c r="AB357" s="240"/>
      <c r="AC357" s="240"/>
      <c r="AD357" s="240"/>
      <c r="AE357" s="240"/>
      <c r="AF357" s="240"/>
      <c r="AG357" s="240"/>
      <c r="AH357" s="461"/>
      <c r="AI357" s="450"/>
      <c r="AJ357" s="240"/>
      <c r="AK357" s="240"/>
      <c r="AL357" s="240"/>
      <c r="AM357" s="240"/>
      <c r="AN357" s="240"/>
      <c r="AO357" s="240"/>
      <c r="AP357" s="240"/>
      <c r="AQ357" s="240"/>
      <c r="AR357" s="240"/>
      <c r="AS357" s="240"/>
      <c r="AT357" s="240"/>
      <c r="AU357" s="240"/>
      <c r="AV357" s="240"/>
      <c r="AW357" s="240"/>
      <c r="AX357" s="461"/>
      <c r="AY357" s="450"/>
      <c r="AZ357" s="240"/>
      <c r="BA357" s="240"/>
      <c r="BB357" s="240"/>
      <c r="BC357" s="240"/>
      <c r="BD357" s="240"/>
      <c r="BE357" s="240"/>
      <c r="BF357" s="240"/>
      <c r="BG357" s="240"/>
      <c r="BH357" s="240"/>
      <c r="BI357" s="240"/>
      <c r="BJ357" s="240"/>
      <c r="BK357" s="240"/>
      <c r="BL357" s="240"/>
      <c r="BM357" s="240"/>
      <c r="BN357" s="461"/>
    </row>
    <row r="358" spans="1:122" outlineLevel="2">
      <c r="B358" s="50" t="str">
        <f t="shared" ref="B358" si="358">$B$207&amp;": Ewe Lambs"</f>
        <v>7mo with 0% mated: Ewe Lambs</v>
      </c>
      <c r="C358" s="58">
        <f t="shared" si="284"/>
        <v>0</v>
      </c>
      <c r="D358" s="58">
        <f t="shared" si="285"/>
        <v>0</v>
      </c>
      <c r="E358" s="58">
        <f t="shared" si="286"/>
        <v>0</v>
      </c>
      <c r="F358" s="58">
        <f t="shared" si="287"/>
        <v>0</v>
      </c>
      <c r="G358" s="58">
        <f t="shared" si="288"/>
        <v>0</v>
      </c>
      <c r="H358" s="58">
        <f t="shared" si="289"/>
        <v>0</v>
      </c>
      <c r="I358" s="58">
        <f t="shared" si="290"/>
        <v>0</v>
      </c>
      <c r="J358" s="58">
        <f t="shared" si="291"/>
        <v>0</v>
      </c>
      <c r="K358" s="58">
        <f t="shared" si="292"/>
        <v>0</v>
      </c>
      <c r="L358" s="58">
        <f t="shared" si="293"/>
        <v>0</v>
      </c>
      <c r="M358" s="58">
        <f t="shared" si="294"/>
        <v>0</v>
      </c>
      <c r="N358" s="58">
        <f t="shared" si="295"/>
        <v>0</v>
      </c>
      <c r="O358" s="58">
        <f t="shared" si="296"/>
        <v>0</v>
      </c>
      <c r="P358" s="58">
        <f t="shared" si="297"/>
        <v>0</v>
      </c>
      <c r="Q358" s="58">
        <f t="shared" si="298"/>
        <v>0</v>
      </c>
      <c r="R358" s="437">
        <f t="shared" si="299"/>
        <v>0</v>
      </c>
      <c r="S358" s="353">
        <f>S343</f>
        <v>0</v>
      </c>
      <c r="T358" s="353">
        <f t="shared" ref="T358:BN358" si="359">T343</f>
        <v>0</v>
      </c>
      <c r="U358" s="353">
        <f t="shared" si="359"/>
        <v>0</v>
      </c>
      <c r="V358" s="353">
        <f t="shared" si="359"/>
        <v>0</v>
      </c>
      <c r="W358" s="353">
        <f t="shared" si="359"/>
        <v>0</v>
      </c>
      <c r="X358" s="353">
        <f t="shared" si="359"/>
        <v>0</v>
      </c>
      <c r="Y358" s="353">
        <f t="shared" si="359"/>
        <v>0</v>
      </c>
      <c r="Z358" s="353">
        <f t="shared" si="359"/>
        <v>0</v>
      </c>
      <c r="AA358" s="353">
        <f t="shared" si="359"/>
        <v>0</v>
      </c>
      <c r="AB358" s="353">
        <f t="shared" si="359"/>
        <v>0</v>
      </c>
      <c r="AC358" s="353">
        <f t="shared" si="359"/>
        <v>0</v>
      </c>
      <c r="AD358" s="353">
        <f t="shared" si="359"/>
        <v>0</v>
      </c>
      <c r="AE358" s="353">
        <f t="shared" si="359"/>
        <v>0</v>
      </c>
      <c r="AF358" s="353">
        <f t="shared" si="359"/>
        <v>0</v>
      </c>
      <c r="AG358" s="353">
        <f t="shared" si="359"/>
        <v>0</v>
      </c>
      <c r="AH358" s="353">
        <f t="shared" si="359"/>
        <v>0</v>
      </c>
      <c r="AI358" s="353">
        <f t="shared" si="359"/>
        <v>0</v>
      </c>
      <c r="AJ358" s="353">
        <f t="shared" si="359"/>
        <v>0</v>
      </c>
      <c r="AK358" s="353">
        <f t="shared" si="359"/>
        <v>0</v>
      </c>
      <c r="AL358" s="353">
        <f t="shared" si="359"/>
        <v>0</v>
      </c>
      <c r="AM358" s="353">
        <f t="shared" si="359"/>
        <v>0</v>
      </c>
      <c r="AN358" s="353">
        <f t="shared" si="359"/>
        <v>0</v>
      </c>
      <c r="AO358" s="353">
        <f t="shared" si="359"/>
        <v>0</v>
      </c>
      <c r="AP358" s="353">
        <f t="shared" si="359"/>
        <v>0</v>
      </c>
      <c r="AQ358" s="353">
        <f t="shared" si="359"/>
        <v>0</v>
      </c>
      <c r="AR358" s="353">
        <f t="shared" si="359"/>
        <v>0</v>
      </c>
      <c r="AS358" s="353">
        <f t="shared" si="359"/>
        <v>0</v>
      </c>
      <c r="AT358" s="353">
        <f t="shared" si="359"/>
        <v>0</v>
      </c>
      <c r="AU358" s="353">
        <f t="shared" si="359"/>
        <v>0</v>
      </c>
      <c r="AV358" s="353">
        <f t="shared" si="359"/>
        <v>0</v>
      </c>
      <c r="AW358" s="353">
        <f t="shared" si="359"/>
        <v>0</v>
      </c>
      <c r="AX358" s="353">
        <f t="shared" si="359"/>
        <v>0</v>
      </c>
      <c r="AY358" s="353">
        <f t="shared" si="359"/>
        <v>0</v>
      </c>
      <c r="AZ358" s="353">
        <f t="shared" si="359"/>
        <v>0</v>
      </c>
      <c r="BA358" s="353">
        <f t="shared" si="359"/>
        <v>0</v>
      </c>
      <c r="BB358" s="353">
        <f t="shared" si="359"/>
        <v>0</v>
      </c>
      <c r="BC358" s="353">
        <f t="shared" si="359"/>
        <v>0</v>
      </c>
      <c r="BD358" s="353">
        <f t="shared" si="359"/>
        <v>0</v>
      </c>
      <c r="BE358" s="353">
        <f t="shared" si="359"/>
        <v>0</v>
      </c>
      <c r="BF358" s="353">
        <f t="shared" si="359"/>
        <v>0</v>
      </c>
      <c r="BG358" s="353">
        <f t="shared" si="359"/>
        <v>0</v>
      </c>
      <c r="BH358" s="353">
        <f t="shared" si="359"/>
        <v>0</v>
      </c>
      <c r="BI358" s="353">
        <f t="shared" si="359"/>
        <v>0</v>
      </c>
      <c r="BJ358" s="353">
        <f t="shared" si="359"/>
        <v>0</v>
      </c>
      <c r="BK358" s="353">
        <f t="shared" si="359"/>
        <v>0</v>
      </c>
      <c r="BL358" s="353">
        <f t="shared" si="359"/>
        <v>0</v>
      </c>
      <c r="BM358" s="353">
        <f t="shared" si="359"/>
        <v>0</v>
      </c>
      <c r="BN358" s="353">
        <f t="shared" si="359"/>
        <v>0</v>
      </c>
      <c r="BO358" s="31" t="s">
        <v>1078</v>
      </c>
    </row>
    <row r="359" spans="1:122" outlineLevel="2">
      <c r="B359" s="51" t="s">
        <v>1114</v>
      </c>
      <c r="C359" s="242">
        <f t="shared" si="284"/>
        <v>0</v>
      </c>
      <c r="D359" s="242">
        <f t="shared" si="285"/>
        <v>0</v>
      </c>
      <c r="E359" s="242">
        <f t="shared" si="286"/>
        <v>0</v>
      </c>
      <c r="F359" s="242">
        <f t="shared" si="287"/>
        <v>0</v>
      </c>
      <c r="G359" s="242">
        <f t="shared" si="288"/>
        <v>0</v>
      </c>
      <c r="H359" s="242">
        <f t="shared" si="289"/>
        <v>0</v>
      </c>
      <c r="I359" s="242">
        <f t="shared" si="290"/>
        <v>0</v>
      </c>
      <c r="J359" s="242">
        <f t="shared" si="291"/>
        <v>0</v>
      </c>
      <c r="K359" s="242">
        <f t="shared" si="292"/>
        <v>0</v>
      </c>
      <c r="L359" s="242">
        <f t="shared" si="293"/>
        <v>0</v>
      </c>
      <c r="M359" s="242">
        <f t="shared" si="294"/>
        <v>0</v>
      </c>
      <c r="N359" s="242">
        <f t="shared" si="295"/>
        <v>0</v>
      </c>
      <c r="O359" s="242">
        <f t="shared" si="296"/>
        <v>0</v>
      </c>
      <c r="P359" s="242">
        <f t="shared" si="297"/>
        <v>0</v>
      </c>
      <c r="Q359" s="242">
        <f t="shared" si="298"/>
        <v>0</v>
      </c>
      <c r="R359" s="438">
        <f t="shared" si="299"/>
        <v>0</v>
      </c>
      <c r="S359" s="353">
        <f t="shared" ref="S359:BN359" si="360">S344</f>
        <v>0</v>
      </c>
      <c r="T359" s="353">
        <f t="shared" si="360"/>
        <v>0</v>
      </c>
      <c r="U359" s="353">
        <f t="shared" si="360"/>
        <v>0</v>
      </c>
      <c r="V359" s="353">
        <f t="shared" si="360"/>
        <v>0</v>
      </c>
      <c r="W359" s="353">
        <f t="shared" si="360"/>
        <v>0</v>
      </c>
      <c r="X359" s="353">
        <f t="shared" si="360"/>
        <v>0</v>
      </c>
      <c r="Y359" s="353">
        <f t="shared" si="360"/>
        <v>0</v>
      </c>
      <c r="Z359" s="353">
        <f t="shared" si="360"/>
        <v>0</v>
      </c>
      <c r="AA359" s="353">
        <f t="shared" si="360"/>
        <v>0</v>
      </c>
      <c r="AB359" s="353">
        <f t="shared" si="360"/>
        <v>0</v>
      </c>
      <c r="AC359" s="353">
        <f t="shared" si="360"/>
        <v>0</v>
      </c>
      <c r="AD359" s="353">
        <f t="shared" si="360"/>
        <v>0</v>
      </c>
      <c r="AE359" s="353">
        <f t="shared" si="360"/>
        <v>0</v>
      </c>
      <c r="AF359" s="353">
        <f t="shared" si="360"/>
        <v>0</v>
      </c>
      <c r="AG359" s="353">
        <f t="shared" si="360"/>
        <v>0</v>
      </c>
      <c r="AH359" s="353">
        <f t="shared" si="360"/>
        <v>0</v>
      </c>
      <c r="AI359" s="353">
        <f t="shared" si="360"/>
        <v>0</v>
      </c>
      <c r="AJ359" s="353">
        <f t="shared" si="360"/>
        <v>0</v>
      </c>
      <c r="AK359" s="353">
        <f t="shared" si="360"/>
        <v>0</v>
      </c>
      <c r="AL359" s="353">
        <f t="shared" si="360"/>
        <v>0</v>
      </c>
      <c r="AM359" s="353">
        <f t="shared" si="360"/>
        <v>0</v>
      </c>
      <c r="AN359" s="353">
        <f t="shared" si="360"/>
        <v>0</v>
      </c>
      <c r="AO359" s="353">
        <f t="shared" si="360"/>
        <v>0</v>
      </c>
      <c r="AP359" s="353">
        <f t="shared" si="360"/>
        <v>0</v>
      </c>
      <c r="AQ359" s="353">
        <f t="shared" si="360"/>
        <v>0</v>
      </c>
      <c r="AR359" s="353">
        <f t="shared" si="360"/>
        <v>0</v>
      </c>
      <c r="AS359" s="353">
        <f t="shared" si="360"/>
        <v>0</v>
      </c>
      <c r="AT359" s="353">
        <f t="shared" si="360"/>
        <v>0</v>
      </c>
      <c r="AU359" s="353">
        <f t="shared" si="360"/>
        <v>0</v>
      </c>
      <c r="AV359" s="353">
        <f t="shared" si="360"/>
        <v>0</v>
      </c>
      <c r="AW359" s="353">
        <f t="shared" si="360"/>
        <v>0</v>
      </c>
      <c r="AX359" s="353">
        <f t="shared" si="360"/>
        <v>0</v>
      </c>
      <c r="AY359" s="353">
        <f t="shared" si="360"/>
        <v>0</v>
      </c>
      <c r="AZ359" s="353">
        <f t="shared" si="360"/>
        <v>0</v>
      </c>
      <c r="BA359" s="353">
        <f t="shared" si="360"/>
        <v>0</v>
      </c>
      <c r="BB359" s="353">
        <f t="shared" si="360"/>
        <v>0</v>
      </c>
      <c r="BC359" s="353">
        <f t="shared" si="360"/>
        <v>0</v>
      </c>
      <c r="BD359" s="353">
        <f t="shared" si="360"/>
        <v>0</v>
      </c>
      <c r="BE359" s="353">
        <f t="shared" si="360"/>
        <v>0</v>
      </c>
      <c r="BF359" s="353">
        <f t="shared" si="360"/>
        <v>0</v>
      </c>
      <c r="BG359" s="353">
        <f t="shared" si="360"/>
        <v>0</v>
      </c>
      <c r="BH359" s="353">
        <f t="shared" si="360"/>
        <v>0</v>
      </c>
      <c r="BI359" s="353">
        <f t="shared" si="360"/>
        <v>0</v>
      </c>
      <c r="BJ359" s="353">
        <f t="shared" si="360"/>
        <v>0</v>
      </c>
      <c r="BK359" s="353">
        <f t="shared" si="360"/>
        <v>0</v>
      </c>
      <c r="BL359" s="353">
        <f t="shared" si="360"/>
        <v>0</v>
      </c>
      <c r="BM359" s="353">
        <f t="shared" si="360"/>
        <v>0</v>
      </c>
      <c r="BN359" s="353">
        <f t="shared" si="360"/>
        <v>0</v>
      </c>
    </row>
    <row r="360" spans="1:122" outlineLevel="2">
      <c r="B360" s="52" t="s">
        <v>1115</v>
      </c>
      <c r="C360" s="59">
        <f t="shared" si="284"/>
        <v>0</v>
      </c>
      <c r="D360" s="59">
        <f t="shared" si="285"/>
        <v>0</v>
      </c>
      <c r="E360" s="59">
        <f t="shared" si="286"/>
        <v>0</v>
      </c>
      <c r="F360" s="59">
        <f t="shared" si="287"/>
        <v>0</v>
      </c>
      <c r="G360" s="59">
        <f t="shared" si="288"/>
        <v>0</v>
      </c>
      <c r="H360" s="59">
        <f t="shared" si="289"/>
        <v>0</v>
      </c>
      <c r="I360" s="59">
        <f t="shared" si="290"/>
        <v>0</v>
      </c>
      <c r="J360" s="59">
        <f t="shared" si="291"/>
        <v>0</v>
      </c>
      <c r="K360" s="59">
        <f t="shared" si="292"/>
        <v>0</v>
      </c>
      <c r="L360" s="59">
        <f t="shared" si="293"/>
        <v>0</v>
      </c>
      <c r="M360" s="59">
        <f t="shared" si="294"/>
        <v>0</v>
      </c>
      <c r="N360" s="59">
        <f t="shared" si="295"/>
        <v>0</v>
      </c>
      <c r="O360" s="59">
        <f t="shared" si="296"/>
        <v>0</v>
      </c>
      <c r="P360" s="59">
        <f t="shared" si="297"/>
        <v>0</v>
      </c>
      <c r="Q360" s="59">
        <f t="shared" si="298"/>
        <v>0</v>
      </c>
      <c r="R360" s="439">
        <f t="shared" si="299"/>
        <v>0</v>
      </c>
      <c r="S360" s="353">
        <f t="shared" ref="S360:BN360" si="361">S345</f>
        <v>0</v>
      </c>
      <c r="T360" s="353">
        <f t="shared" si="361"/>
        <v>0</v>
      </c>
      <c r="U360" s="353">
        <f t="shared" si="361"/>
        <v>0</v>
      </c>
      <c r="V360" s="353">
        <f t="shared" si="361"/>
        <v>0</v>
      </c>
      <c r="W360" s="353">
        <f t="shared" si="361"/>
        <v>0</v>
      </c>
      <c r="X360" s="353">
        <f t="shared" si="361"/>
        <v>0</v>
      </c>
      <c r="Y360" s="353">
        <f t="shared" si="361"/>
        <v>0</v>
      </c>
      <c r="Z360" s="353">
        <f t="shared" si="361"/>
        <v>0</v>
      </c>
      <c r="AA360" s="353">
        <f t="shared" si="361"/>
        <v>0</v>
      </c>
      <c r="AB360" s="353">
        <f t="shared" si="361"/>
        <v>0</v>
      </c>
      <c r="AC360" s="353">
        <f t="shared" si="361"/>
        <v>0</v>
      </c>
      <c r="AD360" s="353">
        <f t="shared" si="361"/>
        <v>0</v>
      </c>
      <c r="AE360" s="353">
        <f t="shared" si="361"/>
        <v>0</v>
      </c>
      <c r="AF360" s="353">
        <f t="shared" si="361"/>
        <v>0</v>
      </c>
      <c r="AG360" s="353">
        <f t="shared" si="361"/>
        <v>0</v>
      </c>
      <c r="AH360" s="353">
        <f t="shared" si="361"/>
        <v>0</v>
      </c>
      <c r="AI360" s="353">
        <f t="shared" si="361"/>
        <v>0</v>
      </c>
      <c r="AJ360" s="353">
        <f t="shared" si="361"/>
        <v>0</v>
      </c>
      <c r="AK360" s="353">
        <f t="shared" si="361"/>
        <v>0</v>
      </c>
      <c r="AL360" s="353">
        <f t="shared" si="361"/>
        <v>0</v>
      </c>
      <c r="AM360" s="353">
        <f t="shared" si="361"/>
        <v>0</v>
      </c>
      <c r="AN360" s="353">
        <f t="shared" si="361"/>
        <v>0</v>
      </c>
      <c r="AO360" s="353">
        <f t="shared" si="361"/>
        <v>0</v>
      </c>
      <c r="AP360" s="353">
        <f t="shared" si="361"/>
        <v>0</v>
      </c>
      <c r="AQ360" s="353">
        <f t="shared" si="361"/>
        <v>0</v>
      </c>
      <c r="AR360" s="353">
        <f t="shared" si="361"/>
        <v>0</v>
      </c>
      <c r="AS360" s="353">
        <f t="shared" si="361"/>
        <v>0</v>
      </c>
      <c r="AT360" s="353">
        <f t="shared" si="361"/>
        <v>0</v>
      </c>
      <c r="AU360" s="353">
        <f t="shared" si="361"/>
        <v>0</v>
      </c>
      <c r="AV360" s="353">
        <f t="shared" si="361"/>
        <v>0</v>
      </c>
      <c r="AW360" s="353">
        <f t="shared" si="361"/>
        <v>0</v>
      </c>
      <c r="AX360" s="353">
        <f t="shared" si="361"/>
        <v>0</v>
      </c>
      <c r="AY360" s="353">
        <f t="shared" si="361"/>
        <v>0</v>
      </c>
      <c r="AZ360" s="353">
        <f t="shared" si="361"/>
        <v>0</v>
      </c>
      <c r="BA360" s="353">
        <f t="shared" si="361"/>
        <v>0</v>
      </c>
      <c r="BB360" s="353">
        <f t="shared" si="361"/>
        <v>0</v>
      </c>
      <c r="BC360" s="353">
        <f t="shared" si="361"/>
        <v>0</v>
      </c>
      <c r="BD360" s="353">
        <f t="shared" si="361"/>
        <v>0</v>
      </c>
      <c r="BE360" s="353">
        <f t="shared" si="361"/>
        <v>0</v>
      </c>
      <c r="BF360" s="353">
        <f t="shared" si="361"/>
        <v>0</v>
      </c>
      <c r="BG360" s="353">
        <f t="shared" si="361"/>
        <v>0</v>
      </c>
      <c r="BH360" s="353">
        <f t="shared" si="361"/>
        <v>0</v>
      </c>
      <c r="BI360" s="353">
        <f t="shared" si="361"/>
        <v>0</v>
      </c>
      <c r="BJ360" s="353">
        <f t="shared" si="361"/>
        <v>0</v>
      </c>
      <c r="BK360" s="353">
        <f t="shared" si="361"/>
        <v>0</v>
      </c>
      <c r="BL360" s="353">
        <f t="shared" si="361"/>
        <v>0</v>
      </c>
      <c r="BM360" s="353">
        <f t="shared" si="361"/>
        <v>0</v>
      </c>
      <c r="BN360" s="353">
        <f t="shared" si="361"/>
        <v>0</v>
      </c>
    </row>
    <row r="361" spans="1:122" outlineLevel="1"/>
    <row r="363" spans="1:122">
      <c r="A363" s="16" t="s">
        <v>1147</v>
      </c>
    </row>
    <row r="364" spans="1:122" ht="86.25" outlineLevel="1">
      <c r="P364" s="27" t="s">
        <v>539</v>
      </c>
      <c r="Q364" s="27" t="s">
        <v>539</v>
      </c>
      <c r="R364" s="27" t="s">
        <v>539</v>
      </c>
      <c r="S364" s="27" t="s">
        <v>539</v>
      </c>
      <c r="T364" s="27" t="s">
        <v>539</v>
      </c>
      <c r="U364" s="27" t="s">
        <v>539</v>
      </c>
      <c r="V364" s="27" t="s">
        <v>539</v>
      </c>
      <c r="W364" s="27" t="s">
        <v>539</v>
      </c>
      <c r="X364" s="27" t="s">
        <v>539</v>
      </c>
      <c r="Y364" s="27" t="s">
        <v>539</v>
      </c>
      <c r="Z364" s="27" t="s">
        <v>539</v>
      </c>
      <c r="AA364" s="27" t="s">
        <v>539</v>
      </c>
      <c r="AB364" s="27" t="s">
        <v>539</v>
      </c>
      <c r="AC364" s="27" t="s">
        <v>539</v>
      </c>
      <c r="AD364" s="27" t="s">
        <v>539</v>
      </c>
      <c r="AE364" s="27" t="s">
        <v>539</v>
      </c>
      <c r="AF364" s="27" t="s">
        <v>539</v>
      </c>
      <c r="AG364" s="27" t="s">
        <v>539</v>
      </c>
      <c r="AH364" s="27" t="s">
        <v>539</v>
      </c>
      <c r="AI364" s="27" t="s">
        <v>539</v>
      </c>
      <c r="AJ364" s="27" t="s">
        <v>539</v>
      </c>
      <c r="AK364" s="27" t="s">
        <v>539</v>
      </c>
      <c r="AL364" s="27" t="s">
        <v>539</v>
      </c>
      <c r="AM364" s="27" t="s">
        <v>539</v>
      </c>
      <c r="AN364" s="27" t="s">
        <v>539</v>
      </c>
      <c r="AO364" s="27" t="s">
        <v>539</v>
      </c>
      <c r="AP364" s="27" t="s">
        <v>539</v>
      </c>
      <c r="AQ364" s="27" t="s">
        <v>539</v>
      </c>
      <c r="AR364" s="27" t="s">
        <v>539</v>
      </c>
      <c r="AS364" s="27" t="s">
        <v>539</v>
      </c>
      <c r="AT364" s="27" t="s">
        <v>539</v>
      </c>
      <c r="AU364" s="27" t="s">
        <v>539</v>
      </c>
      <c r="AV364" s="27" t="s">
        <v>539</v>
      </c>
      <c r="AW364" s="27" t="s">
        <v>539</v>
      </c>
      <c r="AX364" s="27" t="s">
        <v>539</v>
      </c>
      <c r="AY364" s="27" t="s">
        <v>539</v>
      </c>
      <c r="AZ364" s="27" t="s">
        <v>539</v>
      </c>
      <c r="BA364" s="27" t="s">
        <v>539</v>
      </c>
      <c r="BB364" s="27" t="s">
        <v>539</v>
      </c>
      <c r="BC364" s="27" t="s">
        <v>539</v>
      </c>
      <c r="BD364" s="27" t="s">
        <v>539</v>
      </c>
      <c r="BE364" s="27" t="s">
        <v>539</v>
      </c>
      <c r="BF364" s="27" t="s">
        <v>539</v>
      </c>
      <c r="BG364" s="27" t="s">
        <v>539</v>
      </c>
      <c r="BH364" s="27" t="s">
        <v>539</v>
      </c>
      <c r="BI364" s="27" t="s">
        <v>539</v>
      </c>
      <c r="BJ364" s="27" t="s">
        <v>539</v>
      </c>
      <c r="BK364" s="27" t="s">
        <v>539</v>
      </c>
      <c r="BL364" s="27" t="s">
        <v>539</v>
      </c>
      <c r="BM364" s="27" t="s">
        <v>539</v>
      </c>
      <c r="BN364" s="27" t="s">
        <v>539</v>
      </c>
      <c r="BO364" s="27" t="s">
        <v>539</v>
      </c>
      <c r="BP364" s="27" t="s">
        <v>539</v>
      </c>
      <c r="BQ364" s="27" t="s">
        <v>539</v>
      </c>
      <c r="BR364" s="27" t="s">
        <v>539</v>
      </c>
      <c r="BS364" s="27" t="s">
        <v>539</v>
      </c>
      <c r="BT364" s="27" t="s">
        <v>539</v>
      </c>
      <c r="BU364" s="27" t="s">
        <v>539</v>
      </c>
      <c r="BV364" s="27" t="s">
        <v>539</v>
      </c>
      <c r="BW364" s="27" t="s">
        <v>539</v>
      </c>
      <c r="BX364" s="27" t="s">
        <v>539</v>
      </c>
      <c r="BY364" s="27" t="s">
        <v>539</v>
      </c>
      <c r="BZ364" s="27" t="s">
        <v>539</v>
      </c>
      <c r="CA364" s="27" t="s">
        <v>539</v>
      </c>
      <c r="CB364" s="27" t="s">
        <v>539</v>
      </c>
      <c r="CC364" s="27" t="s">
        <v>539</v>
      </c>
      <c r="CD364" s="27" t="s">
        <v>539</v>
      </c>
      <c r="CE364" s="27" t="s">
        <v>539</v>
      </c>
      <c r="CF364" s="27" t="s">
        <v>539</v>
      </c>
      <c r="CG364" s="27" t="s">
        <v>539</v>
      </c>
      <c r="CH364" s="27" t="s">
        <v>539</v>
      </c>
      <c r="CI364" s="27" t="s">
        <v>539</v>
      </c>
      <c r="CJ364" s="27" t="s">
        <v>539</v>
      </c>
      <c r="CK364" s="27" t="s">
        <v>539</v>
      </c>
      <c r="CL364" s="27" t="s">
        <v>539</v>
      </c>
      <c r="CM364" s="27" t="s">
        <v>539</v>
      </c>
      <c r="CN364" s="27" t="s">
        <v>539</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B365" s="29"/>
      <c r="P365" s="118" t="str">
        <f>"Yearling "&amp;$B$202</f>
        <v>Yearling Standard (7mo)</v>
      </c>
      <c r="Q365" s="118"/>
      <c r="R365" s="118"/>
      <c r="S365" s="118"/>
      <c r="T365" s="118"/>
      <c r="U365" s="118"/>
      <c r="V365" s="118"/>
      <c r="W365" s="118" t="str">
        <f>"Yearling "&amp;$B$203</f>
        <v>Yearling Early</v>
      </c>
      <c r="X365" s="118"/>
      <c r="Y365" s="118"/>
      <c r="Z365" s="118"/>
      <c r="AA365" s="118"/>
      <c r="AB365" s="118"/>
      <c r="AC365" s="118"/>
      <c r="AD365" s="118" t="str">
        <f>"Yearling "&amp;$B$204</f>
        <v>Yearling Middle</v>
      </c>
      <c r="AE365" s="118"/>
      <c r="AF365" s="118"/>
      <c r="AG365" s="118"/>
      <c r="AH365" s="118"/>
      <c r="AI365" s="118"/>
      <c r="AJ365" s="118"/>
      <c r="AK365" s="118" t="str">
        <f>"Yearling "&amp;$B$205</f>
        <v>Yearling Late</v>
      </c>
      <c r="AL365" s="118"/>
      <c r="AM365" s="118"/>
      <c r="AN365" s="118"/>
      <c r="AO365" s="118"/>
      <c r="AP365" s="118"/>
      <c r="AQ365" s="118"/>
      <c r="AR365" s="118" t="str">
        <f>"Yearling "&amp;$B$206</f>
        <v>Yearling V. Late</v>
      </c>
      <c r="AS365" s="118"/>
      <c r="AT365" s="118"/>
      <c r="AU365" s="118"/>
      <c r="AV365" s="118"/>
      <c r="AW365" s="118"/>
      <c r="AX365" s="118"/>
      <c r="AY365" s="118" t="str">
        <f>"Yearling "&amp;$B$207</f>
        <v>Yearling 7mo with 0% mated</v>
      </c>
      <c r="AZ365" s="118"/>
      <c r="BA365" s="118"/>
      <c r="BB365" s="118"/>
      <c r="BC365" s="118"/>
      <c r="BD365" s="118"/>
      <c r="BE365" s="118"/>
      <c r="BF365" t="s">
        <v>1121</v>
      </c>
      <c r="BM365" t="s">
        <v>1122</v>
      </c>
      <c r="BT365" t="s">
        <v>1123</v>
      </c>
      <c r="CA365" t="s">
        <v>1124</v>
      </c>
      <c r="CH365" t="s">
        <v>1125</v>
      </c>
    </row>
    <row r="366" spans="1:122" outlineLevel="1">
      <c r="B366" s="29"/>
      <c r="O366" s="29" t="s">
        <v>1142</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outlineLevel="1">
      <c r="B367" s="29"/>
      <c r="O367" s="29" t="s">
        <v>1143</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outlineLevel="1">
      <c r="P368" s="212">
        <f>INDEX(i.Periods,P$367,1+d.TOL+3*(P$366-1))</f>
        <v>59</v>
      </c>
      <c r="Q368" s="212">
        <f>INDEX(i.Periods,Q$367,1+d.TOL+3*(Q$366-1))</f>
        <v>64</v>
      </c>
      <c r="R368" s="212">
        <f>INDEX(i.Periods,R$367,1+d.TOL+3*(R$366-1))</f>
        <v>72</v>
      </c>
      <c r="S368" s="212">
        <f>INDEX(i.Periods,S$367,1+d.TOL+3*(S$366-1))</f>
        <v>79</v>
      </c>
      <c r="T368" s="212"/>
      <c r="U368" s="212"/>
      <c r="V368" s="212"/>
      <c r="W368" s="212">
        <f>INDEX(i.Periods,W$367,1+d.TOL+3*(W$366-1))</f>
        <v>61</v>
      </c>
      <c r="X368" s="212">
        <f>INDEX(i.Periods,X$367,1+d.TOL+3*(X$366-1))</f>
        <v>66</v>
      </c>
      <c r="Y368" s="212">
        <f>INDEX(i.Periods,Y$367,1+d.TOL+3*(Y$366-1))</f>
        <v>74</v>
      </c>
      <c r="Z368" s="212">
        <f>INDEX(i.Periods,Z$367,1+d.TOL+3*(Z$366-1))</f>
        <v>81</v>
      </c>
      <c r="AA368" s="212"/>
      <c r="AB368" s="212"/>
      <c r="AC368" s="212"/>
      <c r="AD368" s="212">
        <f>INDEX(i.Periods,AD$367,1+d.TOL+3*(AD$366-1))</f>
        <v>64</v>
      </c>
      <c r="AE368" s="212">
        <f>INDEX(i.Periods,AE$367,1+d.TOL+3*(AE$366-1))</f>
        <v>69</v>
      </c>
      <c r="AF368" s="212">
        <f>INDEX(i.Periods,AF$367,1+d.TOL+3*(AF$366-1))</f>
        <v>77</v>
      </c>
      <c r="AG368" s="212">
        <f>INDEX(i.Periods,AG$367,1+d.TOL+3*(AG$366-1))</f>
        <v>84</v>
      </c>
      <c r="AH368" s="212"/>
      <c r="AI368" s="212"/>
      <c r="AJ368" s="212"/>
      <c r="AK368" s="212">
        <f>INDEX(i.Periods,AK$367,1+d.TOL+3*(AK$366-1))</f>
        <v>66</v>
      </c>
      <c r="AL368" s="212">
        <f>INDEX(i.Periods,AL$367,1+d.TOL+3*(AL$366-1))</f>
        <v>71</v>
      </c>
      <c r="AM368" s="212">
        <f>INDEX(i.Periods,AM$367,1+d.TOL+3*(AM$366-1))</f>
        <v>79</v>
      </c>
      <c r="AN368" s="212">
        <f>INDEX(i.Periods,AN$367,1+d.TOL+3*(AN$366-1))</f>
        <v>86</v>
      </c>
      <c r="AO368" s="212"/>
      <c r="AP368" s="212"/>
      <c r="AQ368" s="212"/>
      <c r="AR368" s="212">
        <f>INDEX(i.Periods,AR$367,1+d.TOL+3*(AR$366-1))</f>
        <v>68</v>
      </c>
      <c r="AS368" s="212">
        <f>INDEX(i.Periods,AS$367,1+d.TOL+3*(AS$366-1))</f>
        <v>73</v>
      </c>
      <c r="AT368" s="212">
        <f>INDEX(i.Periods,AT$367,1+d.TOL+3*(AT$366-1))</f>
        <v>81</v>
      </c>
      <c r="AU368" s="212">
        <f>INDEX(i.Periods,AU$367,1+d.TOL+3*(AU$366-1))</f>
        <v>88</v>
      </c>
      <c r="AV368" s="212"/>
      <c r="AW368" s="212"/>
      <c r="AX368" s="212"/>
      <c r="AY368" s="212">
        <f>INDEX(i.Periods,AY$367,1+d.TOL+3*(AY$366-1))</f>
        <v>59</v>
      </c>
      <c r="AZ368" s="212">
        <f>INDEX(i.Periods,AZ$367,1+d.TOL+3*(AZ$366-1))</f>
        <v>64</v>
      </c>
      <c r="BA368" s="212">
        <f>INDEX(i.Periods,BA$367,1+d.TOL+3*(BA$366-1))</f>
        <v>72</v>
      </c>
      <c r="BB368" s="212">
        <f>INDEX(i.Periods,BB$367,1+d.TOL+3*(BB$366-1))</f>
        <v>79</v>
      </c>
      <c r="BC368" s="212"/>
      <c r="BD368" s="212"/>
      <c r="BE368" s="212"/>
      <c r="BF368" s="259">
        <f>P368+52</f>
        <v>111</v>
      </c>
      <c r="BG368" s="259">
        <f>R368+52</f>
        <v>124</v>
      </c>
      <c r="BH368" s="259">
        <f>S368+52</f>
        <v>131</v>
      </c>
      <c r="BI368" s="21"/>
      <c r="BJ368" s="21"/>
      <c r="BK368" s="21"/>
      <c r="BL368" s="21"/>
      <c r="BM368" s="260">
        <f>BF368+52</f>
        <v>163</v>
      </c>
      <c r="BN368" s="260">
        <f>BG368+52</f>
        <v>176</v>
      </c>
      <c r="BO368" s="260">
        <f>BH368+52</f>
        <v>183</v>
      </c>
      <c r="BP368" s="21"/>
      <c r="BQ368" s="21"/>
      <c r="BR368" s="21"/>
      <c r="BS368" s="21"/>
      <c r="BT368" s="260">
        <f>BM368+52</f>
        <v>215</v>
      </c>
      <c r="BU368" s="260">
        <f>BN368+52</f>
        <v>228</v>
      </c>
      <c r="BV368" s="260">
        <f>BO368+52</f>
        <v>235</v>
      </c>
      <c r="BW368" s="21"/>
      <c r="BX368" s="21"/>
      <c r="BY368" s="21"/>
      <c r="BZ368" s="21"/>
      <c r="CA368" s="260">
        <f>BT368+52</f>
        <v>267</v>
      </c>
      <c r="CB368" s="260">
        <f>BU368+52</f>
        <v>280</v>
      </c>
      <c r="CC368" s="260">
        <f>BV368+52</f>
        <v>287</v>
      </c>
      <c r="CD368" s="21"/>
      <c r="CE368" s="21"/>
      <c r="CF368" s="21"/>
      <c r="CG368" s="21"/>
      <c r="CH368" s="260">
        <f>CA368+52</f>
        <v>319</v>
      </c>
      <c r="CI368" s="260">
        <f>CB368+52</f>
        <v>332</v>
      </c>
      <c r="CJ368" s="260">
        <f>CC368+52</f>
        <v>339</v>
      </c>
      <c r="CK368" s="21"/>
      <c r="CL368" s="21"/>
      <c r="CM368" s="21"/>
      <c r="CN368" s="21"/>
    </row>
    <row r="369" spans="1:92" outlineLevel="1">
      <c r="C369" s="127" t="s">
        <v>1075</v>
      </c>
      <c r="D369" s="127" t="s">
        <v>1074</v>
      </c>
      <c r="E369" s="127" t="s">
        <v>1073</v>
      </c>
      <c r="F369" s="127" t="s">
        <v>1072</v>
      </c>
      <c r="G369" s="127" t="s">
        <v>1073</v>
      </c>
      <c r="H369" s="127" t="s">
        <v>1072</v>
      </c>
      <c r="I369" s="127" t="s">
        <v>1071</v>
      </c>
      <c r="J369" s="127"/>
      <c r="K369" s="127"/>
      <c r="L369" s="127"/>
      <c r="M369" s="127"/>
      <c r="P369" s="259" t="str">
        <f>Q368&amp;":"&amp;R368</f>
        <v>64:72</v>
      </c>
      <c r="Q369" s="259" t="str">
        <f>R368&amp;":"&amp;S368</f>
        <v>72:79</v>
      </c>
      <c r="R369" s="261" t="str">
        <f>Q369</f>
        <v>72:79</v>
      </c>
      <c r="S369" s="261" t="str">
        <f>R369</f>
        <v>72:79</v>
      </c>
      <c r="T369" s="261" t="str">
        <f>S369</f>
        <v>72:79</v>
      </c>
      <c r="U369" s="261" t="str">
        <f>T369</f>
        <v>72:79</v>
      </c>
      <c r="V369" s="261" t="str">
        <f>U369</f>
        <v>72:79</v>
      </c>
      <c r="W369" s="259" t="str">
        <f>X368&amp;":"&amp;Y368</f>
        <v>66:74</v>
      </c>
      <c r="X369" s="259" t="str">
        <f>Y368&amp;":"&amp;Z368</f>
        <v>74:81</v>
      </c>
      <c r="Y369" s="261" t="str">
        <f>X369</f>
        <v>74:81</v>
      </c>
      <c r="Z369" s="261" t="str">
        <f>Y369</f>
        <v>74:81</v>
      </c>
      <c r="AA369" s="261" t="str">
        <f>Z369</f>
        <v>74:81</v>
      </c>
      <c r="AB369" s="261" t="str">
        <f>AA369</f>
        <v>74:81</v>
      </c>
      <c r="AC369" s="261" t="str">
        <f>AB369</f>
        <v>74:81</v>
      </c>
      <c r="AD369" s="259" t="str">
        <f>AE368&amp;":"&amp;AF368</f>
        <v>69:77</v>
      </c>
      <c r="AE369" s="259" t="str">
        <f>AF368&amp;":"&amp;AG368</f>
        <v>77:84</v>
      </c>
      <c r="AF369" s="261" t="str">
        <f t="shared" ref="AF369:AJ369" si="362">AE369</f>
        <v>77:84</v>
      </c>
      <c r="AG369" s="261" t="str">
        <f t="shared" si="362"/>
        <v>77:84</v>
      </c>
      <c r="AH369" s="261" t="str">
        <f t="shared" si="362"/>
        <v>77:84</v>
      </c>
      <c r="AI369" s="261" t="str">
        <f t="shared" si="362"/>
        <v>77:84</v>
      </c>
      <c r="AJ369" s="261" t="str">
        <f t="shared" si="362"/>
        <v>77:84</v>
      </c>
      <c r="AK369" s="259" t="str">
        <f>AL368&amp;":"&amp;AM368</f>
        <v>71:79</v>
      </c>
      <c r="AL369" s="259" t="str">
        <f>AM368&amp;":"&amp;AN368</f>
        <v>79:86</v>
      </c>
      <c r="AM369" s="261" t="str">
        <f t="shared" ref="AM369:AQ369" si="363">AL369</f>
        <v>79:86</v>
      </c>
      <c r="AN369" s="261" t="str">
        <f t="shared" si="363"/>
        <v>79:86</v>
      </c>
      <c r="AO369" s="261" t="str">
        <f t="shared" si="363"/>
        <v>79:86</v>
      </c>
      <c r="AP369" s="261" t="str">
        <f t="shared" si="363"/>
        <v>79:86</v>
      </c>
      <c r="AQ369" s="261" t="str">
        <f t="shared" si="363"/>
        <v>79:86</v>
      </c>
      <c r="AR369" s="259" t="str">
        <f>AS368&amp;":"&amp;AT368</f>
        <v>73:81</v>
      </c>
      <c r="AS369" s="259" t="str">
        <f>AT368&amp;":"&amp;AU368</f>
        <v>81:88</v>
      </c>
      <c r="AT369" s="261" t="str">
        <f t="shared" ref="AT369" si="364">AS369</f>
        <v>81:88</v>
      </c>
      <c r="AU369" s="261" t="str">
        <f t="shared" ref="AU369" si="365">AT369</f>
        <v>81:88</v>
      </c>
      <c r="AV369" s="261" t="str">
        <f t="shared" ref="AV369" si="366">AU369</f>
        <v>81:88</v>
      </c>
      <c r="AW369" s="261" t="str">
        <f t="shared" ref="AW369" si="367">AV369</f>
        <v>81:88</v>
      </c>
      <c r="AX369" s="261" t="str">
        <f t="shared" ref="AX369" si="368">AW369</f>
        <v>81:88</v>
      </c>
      <c r="AY369" s="259" t="str">
        <f>AZ368&amp;":"&amp;BA368</f>
        <v>64:72</v>
      </c>
      <c r="AZ369" s="259" t="str">
        <f>BA368&amp;":"&amp;BB368</f>
        <v>72:79</v>
      </c>
      <c r="BA369" s="261" t="str">
        <f t="shared" ref="BA369:BE369" si="369">AZ369</f>
        <v>72:79</v>
      </c>
      <c r="BB369" s="261" t="str">
        <f t="shared" si="369"/>
        <v>72:79</v>
      </c>
      <c r="BC369" s="261" t="str">
        <f t="shared" si="369"/>
        <v>72:79</v>
      </c>
      <c r="BD369" s="261" t="str">
        <f t="shared" si="369"/>
        <v>72:79</v>
      </c>
      <c r="BE369" s="261" t="str">
        <f t="shared" si="369"/>
        <v>72:79</v>
      </c>
      <c r="BF369" s="260" t="str">
        <f>BF368&amp;":"&amp;BG368</f>
        <v>111:124</v>
      </c>
      <c r="BG369" s="260" t="str">
        <f>BG368&amp;":"&amp;BH368</f>
        <v>124:131</v>
      </c>
      <c r="BH369" s="261" t="str">
        <f t="shared" ref="BH369:BL369" si="370">BG369</f>
        <v>124:131</v>
      </c>
      <c r="BI369" s="261" t="str">
        <f t="shared" si="370"/>
        <v>124:131</v>
      </c>
      <c r="BJ369" s="261" t="str">
        <f t="shared" si="370"/>
        <v>124:131</v>
      </c>
      <c r="BK369" s="261" t="str">
        <f t="shared" si="370"/>
        <v>124:131</v>
      </c>
      <c r="BL369" s="261" t="str">
        <f t="shared" si="370"/>
        <v>124:131</v>
      </c>
      <c r="BM369" s="260" t="str">
        <f>BM368&amp;":"&amp;BN368</f>
        <v>163:176</v>
      </c>
      <c r="BN369" s="260" t="str">
        <f>BN368&amp;":"&amp;BO368</f>
        <v>176:183</v>
      </c>
      <c r="BO369" s="261" t="str">
        <f t="shared" ref="BO369:BS369" si="371">BN369</f>
        <v>176:183</v>
      </c>
      <c r="BP369" s="261" t="str">
        <f t="shared" si="371"/>
        <v>176:183</v>
      </c>
      <c r="BQ369" s="261" t="str">
        <f t="shared" si="371"/>
        <v>176:183</v>
      </c>
      <c r="BR369" s="261" t="str">
        <f t="shared" si="371"/>
        <v>176:183</v>
      </c>
      <c r="BS369" s="261" t="str">
        <f t="shared" si="371"/>
        <v>176:183</v>
      </c>
      <c r="BT369" s="260" t="str">
        <f>BT368&amp;":"&amp;BU368</f>
        <v>215:228</v>
      </c>
      <c r="BU369" s="260" t="str">
        <f>BU368&amp;":"&amp;BV368</f>
        <v>228:235</v>
      </c>
      <c r="BV369" s="261" t="str">
        <f t="shared" ref="BV369:BZ369" si="372">BU369</f>
        <v>228:235</v>
      </c>
      <c r="BW369" s="261" t="str">
        <f t="shared" si="372"/>
        <v>228:235</v>
      </c>
      <c r="BX369" s="261" t="str">
        <f t="shared" si="372"/>
        <v>228:235</v>
      </c>
      <c r="BY369" s="261" t="str">
        <f t="shared" si="372"/>
        <v>228:235</v>
      </c>
      <c r="BZ369" s="261" t="str">
        <f t="shared" si="372"/>
        <v>228:235</v>
      </c>
      <c r="CA369" s="260" t="str">
        <f>CA368&amp;":"&amp;CB368</f>
        <v>267:280</v>
      </c>
      <c r="CB369" s="260" t="str">
        <f>CB368&amp;":"&amp;CC368</f>
        <v>280:287</v>
      </c>
      <c r="CC369" s="261" t="str">
        <f t="shared" ref="CC369:CG369" si="373">CB369</f>
        <v>280:287</v>
      </c>
      <c r="CD369" s="261" t="str">
        <f t="shared" si="373"/>
        <v>280:287</v>
      </c>
      <c r="CE369" s="261" t="str">
        <f t="shared" si="373"/>
        <v>280:287</v>
      </c>
      <c r="CF369" s="261" t="str">
        <f t="shared" si="373"/>
        <v>280:287</v>
      </c>
      <c r="CG369" s="261" t="str">
        <f t="shared" si="373"/>
        <v>280:287</v>
      </c>
      <c r="CH369" s="260" t="str">
        <f>CH368&amp;":"&amp;CI368</f>
        <v>319:332</v>
      </c>
      <c r="CI369" s="260" t="str">
        <f>CI368&amp;":"&amp;CJ368</f>
        <v>332:339</v>
      </c>
      <c r="CJ369" s="261" t="str">
        <f t="shared" ref="CJ369:CN369" si="374">CI369</f>
        <v>332:339</v>
      </c>
      <c r="CK369" s="261" t="str">
        <f t="shared" si="374"/>
        <v>332:339</v>
      </c>
      <c r="CL369" s="261" t="str">
        <f t="shared" si="374"/>
        <v>332:339</v>
      </c>
      <c r="CM369" s="261" t="str">
        <f t="shared" si="374"/>
        <v>332:339</v>
      </c>
      <c r="CN369" s="261" t="str">
        <f t="shared" si="374"/>
        <v>332:339</v>
      </c>
    </row>
    <row r="370" spans="1:92" outlineLevel="1">
      <c r="A370" s="21"/>
      <c r="B370" t="s">
        <v>1144</v>
      </c>
      <c r="C370" s="238" t="s">
        <v>6</v>
      </c>
      <c r="D370" s="238" t="str">
        <f>C370</f>
        <v>0:1</v>
      </c>
      <c r="E370" s="237" t="s">
        <v>8</v>
      </c>
      <c r="F370" s="237" t="s">
        <v>168</v>
      </c>
      <c r="G370" s="237" t="s">
        <v>183</v>
      </c>
      <c r="H370" s="237" t="s">
        <v>246</v>
      </c>
      <c r="I370" s="237" t="s">
        <v>248</v>
      </c>
      <c r="J370" s="237"/>
      <c r="K370" s="237"/>
      <c r="L370" s="237"/>
      <c r="M370" s="237"/>
      <c r="N370" s="234"/>
      <c r="O370" s="234"/>
      <c r="P370" s="236" t="str">
        <f>C370</f>
        <v>0:1</v>
      </c>
      <c r="Q370" s="236" t="str">
        <f>D370</f>
        <v>0:1</v>
      </c>
      <c r="R370" s="235" t="str">
        <f>LEFT(E370,FIND(":",E370)-1)+i.TOLoffset_r2*(d.TOL-1)&amp;":"&amp;RIGHT(E370,LEN(E370)-FIND(":",E370))+i.TOLoffset_r2*(d.TOL-1)</f>
        <v>50:51</v>
      </c>
      <c r="S370" s="235" t="str">
        <f>LEFT(F370,FIND(":",F370)-1)+i.TOLoffset_r2*(d.TOL-1)&amp;":"&amp;RIGHT(F370,LEN(F370)-FIND(":",F370))+i.TOLoffset_r2*(d.TOL-1)</f>
        <v>51:52</v>
      </c>
      <c r="T370" s="235" t="str">
        <f>LEFT(G370,FIND(":",G370)-1)+i.TOLoffset_r2*(d.TOL-1)&amp;":"&amp;RIGHT(G370,LEN(G370)-FIND(":",G370))+i.TOLoffset_r2*(d.TOL-1)</f>
        <v>52:53</v>
      </c>
      <c r="U370" s="235" t="str">
        <f>LEFT(H370,FIND(":",H370)-1)+i.TOLoffset_r2*(d.TOL-1)&amp;":"&amp;RIGHT(H370,LEN(H370)-FIND(":",H370))+i.TOLoffset_r2*(d.TOL-1)</f>
        <v>53:54</v>
      </c>
      <c r="V370" s="235" t="str">
        <f>LEFT(I370,FIND(":",I370)-1)+i.TOLoffset_r2*(d.TOL-1)&amp;":"&amp;RIGHT(I370,LEN(I370)-FIND(":",I370))+i.TOLoffset_r2*(d.TOL-1)</f>
        <v>54:55</v>
      </c>
      <c r="W370" s="258" t="str">
        <f>P370</f>
        <v>0:1</v>
      </c>
      <c r="X370" s="258" t="str">
        <f t="shared" ref="X370:CN370" si="375">Q370</f>
        <v>0:1</v>
      </c>
      <c r="Y370" s="258" t="str">
        <f t="shared" si="375"/>
        <v>50:51</v>
      </c>
      <c r="Z370" s="258" t="str">
        <f t="shared" si="375"/>
        <v>51:52</v>
      </c>
      <c r="AA370" s="258" t="str">
        <f t="shared" si="375"/>
        <v>52:53</v>
      </c>
      <c r="AB370" s="258" t="str">
        <f t="shared" si="375"/>
        <v>53:54</v>
      </c>
      <c r="AC370" s="258" t="str">
        <f t="shared" si="375"/>
        <v>54:55</v>
      </c>
      <c r="AD370" s="258" t="str">
        <f t="shared" si="375"/>
        <v>0:1</v>
      </c>
      <c r="AE370" s="258" t="str">
        <f t="shared" si="375"/>
        <v>0:1</v>
      </c>
      <c r="AF370" s="258" t="str">
        <f t="shared" si="375"/>
        <v>50:51</v>
      </c>
      <c r="AG370" s="258" t="str">
        <f t="shared" si="375"/>
        <v>51:52</v>
      </c>
      <c r="AH370" s="258" t="str">
        <f t="shared" si="375"/>
        <v>52:53</v>
      </c>
      <c r="AI370" s="258" t="str">
        <f t="shared" si="375"/>
        <v>53:54</v>
      </c>
      <c r="AJ370" s="258" t="str">
        <f t="shared" si="375"/>
        <v>54:55</v>
      </c>
      <c r="AK370" s="258" t="str">
        <f t="shared" si="375"/>
        <v>0:1</v>
      </c>
      <c r="AL370" s="258" t="str">
        <f t="shared" si="375"/>
        <v>0:1</v>
      </c>
      <c r="AM370" s="258" t="str">
        <f t="shared" si="375"/>
        <v>50:51</v>
      </c>
      <c r="AN370" s="258" t="str">
        <f t="shared" si="375"/>
        <v>51:52</v>
      </c>
      <c r="AO370" s="258" t="str">
        <f t="shared" si="375"/>
        <v>52:53</v>
      </c>
      <c r="AP370" s="258" t="str">
        <f t="shared" si="375"/>
        <v>53:54</v>
      </c>
      <c r="AQ370" s="258" t="str">
        <f t="shared" si="375"/>
        <v>54:55</v>
      </c>
      <c r="AR370" s="258" t="str">
        <f t="shared" ref="AR370:BE370" si="376">AD370</f>
        <v>0:1</v>
      </c>
      <c r="AS370" s="258" t="str">
        <f t="shared" si="376"/>
        <v>0:1</v>
      </c>
      <c r="AT370" s="258" t="str">
        <f t="shared" si="376"/>
        <v>50:51</v>
      </c>
      <c r="AU370" s="258" t="str">
        <f t="shared" si="376"/>
        <v>51:52</v>
      </c>
      <c r="AV370" s="258" t="str">
        <f t="shared" si="376"/>
        <v>52:53</v>
      </c>
      <c r="AW370" s="258" t="str">
        <f t="shared" si="376"/>
        <v>53:54</v>
      </c>
      <c r="AX370" s="258" t="str">
        <f t="shared" si="376"/>
        <v>54:55</v>
      </c>
      <c r="AY370" s="258" t="str">
        <f t="shared" si="376"/>
        <v>0:1</v>
      </c>
      <c r="AZ370" s="258" t="str">
        <f t="shared" si="376"/>
        <v>0:1</v>
      </c>
      <c r="BA370" s="258" t="str">
        <f t="shared" si="376"/>
        <v>50:51</v>
      </c>
      <c r="BB370" s="258" t="str">
        <f t="shared" si="376"/>
        <v>51:52</v>
      </c>
      <c r="BC370" s="258" t="str">
        <f t="shared" si="376"/>
        <v>52:53</v>
      </c>
      <c r="BD370" s="258" t="str">
        <f t="shared" si="376"/>
        <v>53:54</v>
      </c>
      <c r="BE370" s="258" t="str">
        <f t="shared" si="376"/>
        <v>54:55</v>
      </c>
      <c r="BF370" s="258" t="str">
        <f t="shared" si="375"/>
        <v>0:1</v>
      </c>
      <c r="BG370" s="258" t="str">
        <f t="shared" si="375"/>
        <v>0:1</v>
      </c>
      <c r="BH370" s="258" t="str">
        <f t="shared" si="375"/>
        <v>50:51</v>
      </c>
      <c r="BI370" s="258" t="str">
        <f t="shared" si="375"/>
        <v>51:52</v>
      </c>
      <c r="BJ370" s="258" t="str">
        <f t="shared" si="375"/>
        <v>52:53</v>
      </c>
      <c r="BK370" s="258" t="str">
        <f t="shared" si="375"/>
        <v>53:54</v>
      </c>
      <c r="BL370" s="258" t="str">
        <f t="shared" si="375"/>
        <v>54:55</v>
      </c>
      <c r="BM370" s="258" t="str">
        <f t="shared" si="375"/>
        <v>0:1</v>
      </c>
      <c r="BN370" s="258" t="str">
        <f t="shared" si="375"/>
        <v>0:1</v>
      </c>
      <c r="BO370" s="258" t="str">
        <f t="shared" si="375"/>
        <v>50:51</v>
      </c>
      <c r="BP370" s="258" t="str">
        <f t="shared" si="375"/>
        <v>51:52</v>
      </c>
      <c r="BQ370" s="258" t="str">
        <f t="shared" si="375"/>
        <v>52:53</v>
      </c>
      <c r="BR370" s="258" t="str">
        <f t="shared" si="375"/>
        <v>53:54</v>
      </c>
      <c r="BS370" s="258" t="str">
        <f t="shared" si="375"/>
        <v>54:55</v>
      </c>
      <c r="BT370" s="258" t="str">
        <f t="shared" si="375"/>
        <v>0:1</v>
      </c>
      <c r="BU370" s="258" t="str">
        <f t="shared" si="375"/>
        <v>0:1</v>
      </c>
      <c r="BV370" s="258" t="str">
        <f t="shared" si="375"/>
        <v>50:51</v>
      </c>
      <c r="BW370" s="258" t="str">
        <f t="shared" si="375"/>
        <v>51:52</v>
      </c>
      <c r="BX370" s="258" t="str">
        <f t="shared" si="375"/>
        <v>52:53</v>
      </c>
      <c r="BY370" s="258" t="str">
        <f t="shared" si="375"/>
        <v>53:54</v>
      </c>
      <c r="BZ370" s="258" t="str">
        <f t="shared" si="375"/>
        <v>54:55</v>
      </c>
      <c r="CA370" s="258" t="str">
        <f t="shared" si="375"/>
        <v>0:1</v>
      </c>
      <c r="CB370" s="258" t="str">
        <f t="shared" si="375"/>
        <v>0:1</v>
      </c>
      <c r="CC370" s="258" t="str">
        <f t="shared" si="375"/>
        <v>50:51</v>
      </c>
      <c r="CD370" s="258" t="str">
        <f t="shared" si="375"/>
        <v>51:52</v>
      </c>
      <c r="CE370" s="258" t="str">
        <f t="shared" si="375"/>
        <v>52:53</v>
      </c>
      <c r="CF370" s="258" t="str">
        <f t="shared" si="375"/>
        <v>53:54</v>
      </c>
      <c r="CG370" s="258" t="str">
        <f t="shared" si="375"/>
        <v>54:55</v>
      </c>
      <c r="CH370" s="258" t="str">
        <f t="shared" si="375"/>
        <v>0:1</v>
      </c>
      <c r="CI370" s="258" t="str">
        <f t="shared" si="375"/>
        <v>0:1</v>
      </c>
      <c r="CJ370" s="258" t="str">
        <f t="shared" si="375"/>
        <v>50:51</v>
      </c>
      <c r="CK370" s="258" t="str">
        <f t="shared" si="375"/>
        <v>51:52</v>
      </c>
      <c r="CL370" s="258" t="str">
        <f t="shared" si="375"/>
        <v>52:53</v>
      </c>
      <c r="CM370" s="258" t="str">
        <f t="shared" si="375"/>
        <v>53:54</v>
      </c>
      <c r="CN370" s="258" t="str">
        <f t="shared" si="375"/>
        <v>54:55</v>
      </c>
    </row>
    <row r="371" spans="1:92" ht="66.75" outlineLevel="1">
      <c r="A371" s="21"/>
      <c r="C371" s="27"/>
      <c r="D371" s="27"/>
      <c r="E371" s="27"/>
      <c r="F371" s="27"/>
      <c r="G371" s="27"/>
      <c r="H371" s="27"/>
      <c r="I371" s="27"/>
      <c r="J371" s="27"/>
      <c r="K371" s="27"/>
      <c r="L371" s="27"/>
      <c r="M371" s="27"/>
      <c r="N371" s="27"/>
      <c r="O371" s="27"/>
      <c r="P371" s="257" t="str">
        <f t="shared" ref="P371:Q371" si="377">P370&amp;", "&amp;P$369</f>
        <v>0:1, 64:72</v>
      </c>
      <c r="Q371" s="257" t="str">
        <f t="shared" si="377"/>
        <v>0:1, 72:79</v>
      </c>
      <c r="R371" s="257" t="str">
        <f>R370&amp;", "&amp;R$369</f>
        <v>50:51, 72:79</v>
      </c>
      <c r="S371" s="257" t="str">
        <f>S370&amp;", "&amp;S$369</f>
        <v>51:52, 72:79</v>
      </c>
      <c r="T371" s="257" t="str">
        <f>T370&amp;", "&amp;T$369</f>
        <v>52:53, 72:79</v>
      </c>
      <c r="U371" s="257" t="str">
        <f>U370&amp;", "&amp;U$369</f>
        <v>53:54, 72:79</v>
      </c>
      <c r="V371" s="257" t="str">
        <f>V370&amp;", "&amp;V$369</f>
        <v>54:55, 72:79</v>
      </c>
      <c r="W371" s="257" t="str">
        <f t="shared" ref="W371:BE371" si="378">W370&amp;", "&amp;W$369</f>
        <v>0:1, 66:74</v>
      </c>
      <c r="X371" s="257" t="str">
        <f t="shared" si="378"/>
        <v>0:1, 74:81</v>
      </c>
      <c r="Y371" s="257" t="str">
        <f t="shared" si="378"/>
        <v>50:51, 74:81</v>
      </c>
      <c r="Z371" s="257" t="str">
        <f t="shared" si="378"/>
        <v>51:52, 74:81</v>
      </c>
      <c r="AA371" s="257" t="str">
        <f t="shared" si="378"/>
        <v>52:53, 74:81</v>
      </c>
      <c r="AB371" s="257" t="str">
        <f t="shared" si="378"/>
        <v>53:54, 74:81</v>
      </c>
      <c r="AC371" s="257" t="str">
        <f t="shared" si="378"/>
        <v>54:55, 74:81</v>
      </c>
      <c r="AD371" s="257" t="str">
        <f t="shared" si="378"/>
        <v>0:1, 69:77</v>
      </c>
      <c r="AE371" s="257" t="str">
        <f t="shared" si="378"/>
        <v>0:1, 77:84</v>
      </c>
      <c r="AF371" s="257" t="str">
        <f t="shared" si="378"/>
        <v>50:51, 77:84</v>
      </c>
      <c r="AG371" s="257" t="str">
        <f t="shared" si="378"/>
        <v>51:52, 77:84</v>
      </c>
      <c r="AH371" s="257" t="str">
        <f t="shared" si="378"/>
        <v>52:53, 77:84</v>
      </c>
      <c r="AI371" s="257" t="str">
        <f t="shared" si="378"/>
        <v>53:54, 77:84</v>
      </c>
      <c r="AJ371" s="257" t="str">
        <f t="shared" si="378"/>
        <v>54:55, 77:84</v>
      </c>
      <c r="AK371" s="257" t="str">
        <f t="shared" si="378"/>
        <v>0:1, 71:79</v>
      </c>
      <c r="AL371" s="257" t="str">
        <f t="shared" si="378"/>
        <v>0:1, 79:86</v>
      </c>
      <c r="AM371" s="257" t="str">
        <f t="shared" si="378"/>
        <v>50:51, 79:86</v>
      </c>
      <c r="AN371" s="257" t="str">
        <f t="shared" si="378"/>
        <v>51:52, 79:86</v>
      </c>
      <c r="AO371" s="257" t="str">
        <f t="shared" si="378"/>
        <v>52:53, 79:86</v>
      </c>
      <c r="AP371" s="257" t="str">
        <f t="shared" si="378"/>
        <v>53:54, 79:86</v>
      </c>
      <c r="AQ371" s="257" t="str">
        <f t="shared" si="378"/>
        <v>54:55, 79:86</v>
      </c>
      <c r="AR371" s="257" t="str">
        <f t="shared" ref="AR371:AX371" si="379">AR370&amp;", "&amp;AR$369</f>
        <v>0:1, 73:81</v>
      </c>
      <c r="AS371" s="257" t="str">
        <f t="shared" si="379"/>
        <v>0:1, 81:88</v>
      </c>
      <c r="AT371" s="257" t="str">
        <f t="shared" si="379"/>
        <v>50:51, 81:88</v>
      </c>
      <c r="AU371" s="257" t="str">
        <f t="shared" si="379"/>
        <v>51:52, 81:88</v>
      </c>
      <c r="AV371" s="257" t="str">
        <f t="shared" si="379"/>
        <v>52:53, 81:88</v>
      </c>
      <c r="AW371" s="257" t="str">
        <f t="shared" si="379"/>
        <v>53:54, 81:88</v>
      </c>
      <c r="AX371" s="257" t="str">
        <f t="shared" si="379"/>
        <v>54:55, 81:88</v>
      </c>
      <c r="AY371" s="257" t="str">
        <f t="shared" si="378"/>
        <v>0:1, 64:72</v>
      </c>
      <c r="AZ371" s="257" t="str">
        <f t="shared" si="378"/>
        <v>0:1, 72:79</v>
      </c>
      <c r="BA371" s="257" t="str">
        <f t="shared" si="378"/>
        <v>50:51, 72:79</v>
      </c>
      <c r="BB371" s="257" t="str">
        <f t="shared" si="378"/>
        <v>51:52, 72:79</v>
      </c>
      <c r="BC371" s="257" t="str">
        <f t="shared" si="378"/>
        <v>52:53, 72:79</v>
      </c>
      <c r="BD371" s="257" t="str">
        <f t="shared" si="378"/>
        <v>53:54, 72:79</v>
      </c>
      <c r="BE371" s="257" t="str">
        <f t="shared" si="378"/>
        <v>54:55, 72:79</v>
      </c>
      <c r="BF371" s="257" t="str">
        <f t="shared" ref="BF371:CG371" si="380">BF370&amp;", "&amp;BF$369</f>
        <v>0:1, 111:124</v>
      </c>
      <c r="BG371" s="257" t="str">
        <f t="shared" si="380"/>
        <v>0:1, 124:131</v>
      </c>
      <c r="BH371" s="257" t="str">
        <f t="shared" si="380"/>
        <v>50:51, 124:131</v>
      </c>
      <c r="BI371" s="257" t="str">
        <f t="shared" si="380"/>
        <v>51:52, 124:131</v>
      </c>
      <c r="BJ371" s="257" t="str">
        <f t="shared" si="380"/>
        <v>52:53, 124:131</v>
      </c>
      <c r="BK371" s="257" t="str">
        <f t="shared" si="380"/>
        <v>53:54, 124:131</v>
      </c>
      <c r="BL371" s="257" t="str">
        <f t="shared" si="380"/>
        <v>54:55, 124:131</v>
      </c>
      <c r="BM371" s="257" t="str">
        <f t="shared" si="380"/>
        <v>0:1, 163:176</v>
      </c>
      <c r="BN371" s="257" t="str">
        <f t="shared" si="380"/>
        <v>0:1, 176:183</v>
      </c>
      <c r="BO371" s="257" t="str">
        <f t="shared" si="380"/>
        <v>50:51, 176:183</v>
      </c>
      <c r="BP371" s="257" t="str">
        <f t="shared" si="380"/>
        <v>51:52, 176:183</v>
      </c>
      <c r="BQ371" s="257" t="str">
        <f t="shared" si="380"/>
        <v>52:53, 176:183</v>
      </c>
      <c r="BR371" s="257" t="str">
        <f t="shared" si="380"/>
        <v>53:54, 176:183</v>
      </c>
      <c r="BS371" s="257" t="str">
        <f t="shared" si="380"/>
        <v>54:55, 176:183</v>
      </c>
      <c r="BT371" s="257" t="str">
        <f t="shared" si="380"/>
        <v>0:1, 215:228</v>
      </c>
      <c r="BU371" s="257" t="str">
        <f t="shared" si="380"/>
        <v>0:1, 228:235</v>
      </c>
      <c r="BV371" s="257" t="str">
        <f t="shared" si="380"/>
        <v>50:51, 228:235</v>
      </c>
      <c r="BW371" s="257" t="str">
        <f t="shared" si="380"/>
        <v>51:52, 228:235</v>
      </c>
      <c r="BX371" s="257" t="str">
        <f t="shared" si="380"/>
        <v>52:53, 228:235</v>
      </c>
      <c r="BY371" s="257" t="str">
        <f t="shared" si="380"/>
        <v>53:54, 228:235</v>
      </c>
      <c r="BZ371" s="257" t="str">
        <f t="shared" si="380"/>
        <v>54:55, 228:235</v>
      </c>
      <c r="CA371" s="257" t="str">
        <f t="shared" si="380"/>
        <v>0:1, 267:280</v>
      </c>
      <c r="CB371" s="257" t="str">
        <f t="shared" si="380"/>
        <v>0:1, 280:287</v>
      </c>
      <c r="CC371" s="257" t="str">
        <f t="shared" si="380"/>
        <v>50:51, 280:287</v>
      </c>
      <c r="CD371" s="257" t="str">
        <f t="shared" si="380"/>
        <v>51:52, 280:287</v>
      </c>
      <c r="CE371" s="257" t="str">
        <f t="shared" si="380"/>
        <v>52:53, 280:287</v>
      </c>
      <c r="CF371" s="257" t="str">
        <f t="shared" si="380"/>
        <v>53:54, 280:287</v>
      </c>
      <c r="CG371" s="257" t="str">
        <f t="shared" si="380"/>
        <v>54:55, 280:287</v>
      </c>
      <c r="CH371" s="257" t="str">
        <f t="shared" ref="CH371:CN371" si="381">CH370&amp;", "&amp;CH$369</f>
        <v>0:1, 319:332</v>
      </c>
      <c r="CI371" s="257" t="str">
        <f t="shared" si="381"/>
        <v>0:1, 332:339</v>
      </c>
      <c r="CJ371" s="257" t="str">
        <f t="shared" si="381"/>
        <v>50:51, 332:339</v>
      </c>
      <c r="CK371" s="257" t="str">
        <f t="shared" si="381"/>
        <v>51:52, 332:339</v>
      </c>
      <c r="CL371" s="257" t="str">
        <f t="shared" si="381"/>
        <v>52:53, 332:339</v>
      </c>
      <c r="CM371" s="257" t="str">
        <f t="shared" si="381"/>
        <v>53:54, 332:339</v>
      </c>
      <c r="CN371" s="257" t="str">
        <f t="shared" si="381"/>
        <v>54:55, 332:339</v>
      </c>
    </row>
    <row r="372" spans="1:92" outlineLevel="1">
      <c r="B372" t="s">
        <v>1145</v>
      </c>
      <c r="C372" s="255"/>
      <c r="D372" s="255"/>
      <c r="E372" s="255"/>
      <c r="F372" s="255"/>
      <c r="G372" s="255"/>
      <c r="H372" s="255"/>
      <c r="I372" s="255"/>
      <c r="J372" s="255"/>
      <c r="K372" s="255"/>
      <c r="L372" s="255"/>
      <c r="M372" s="255"/>
      <c r="N372" s="255"/>
      <c r="O372" s="255"/>
      <c r="P372" s="258" t="str">
        <f>P370</f>
        <v>0:1</v>
      </c>
      <c r="Q372" s="258" t="str">
        <f>Q370</f>
        <v>0:1</v>
      </c>
      <c r="R372" s="278" t="str">
        <f>LEFT(R370,FIND(":",R370)-1)+i.BMToffset_r2&amp;":"&amp;RIGHT(R370,LEN(R370)-FIND(":",R370))+i.BMToffset_r2</f>
        <v>194:195</v>
      </c>
      <c r="S372" s="278" t="str">
        <f>LEFT(S370,FIND(":",S370)-1)+i.BMToffset_r2&amp;":"&amp;RIGHT(S370,LEN(S370)-FIND(":",S370))+i.BMToffset_r2</f>
        <v>195:196</v>
      </c>
      <c r="T372" s="278" t="str">
        <f>LEFT(T370,FIND(":",T370)-1)+i.BMToffset_r2&amp;":"&amp;RIGHT(T370,LEN(T370)-FIND(":",T370))+i.BMToffset_r2</f>
        <v>196:197</v>
      </c>
      <c r="U372" s="278" t="str">
        <f>LEFT(U370,FIND(":",U370)-1)+i.BMToffset_r2&amp;":"&amp;RIGHT(U370,LEN(U370)-FIND(":",U370))+i.BMToffset_r2</f>
        <v>197:198</v>
      </c>
      <c r="V372" s="278" t="str">
        <f>LEFT(V370,FIND(":",V370)-1)+i.BMToffset_r2&amp;":"&amp;RIGHT(V370,LEN(V370)-FIND(":",V370))+i.BMToffset_r2</f>
        <v>198:199</v>
      </c>
      <c r="W372" s="258" t="str">
        <f>P372</f>
        <v>0:1</v>
      </c>
      <c r="X372" s="258" t="str">
        <f t="shared" ref="X372:CN372" si="382">Q372</f>
        <v>0:1</v>
      </c>
      <c r="Y372" s="258" t="str">
        <f t="shared" si="382"/>
        <v>194:195</v>
      </c>
      <c r="Z372" s="258" t="str">
        <f t="shared" si="382"/>
        <v>195:196</v>
      </c>
      <c r="AA372" s="258" t="str">
        <f t="shared" si="382"/>
        <v>196:197</v>
      </c>
      <c r="AB372" s="258" t="str">
        <f t="shared" si="382"/>
        <v>197:198</v>
      </c>
      <c r="AC372" s="258" t="str">
        <f t="shared" si="382"/>
        <v>198:199</v>
      </c>
      <c r="AD372" s="258" t="str">
        <f t="shared" si="382"/>
        <v>0:1</v>
      </c>
      <c r="AE372" s="258" t="str">
        <f t="shared" si="382"/>
        <v>0:1</v>
      </c>
      <c r="AF372" s="258" t="str">
        <f t="shared" si="382"/>
        <v>194:195</v>
      </c>
      <c r="AG372" s="258" t="str">
        <f t="shared" si="382"/>
        <v>195:196</v>
      </c>
      <c r="AH372" s="258" t="str">
        <f t="shared" si="382"/>
        <v>196:197</v>
      </c>
      <c r="AI372" s="258" t="str">
        <f t="shared" si="382"/>
        <v>197:198</v>
      </c>
      <c r="AJ372" s="258" t="str">
        <f t="shared" si="382"/>
        <v>198:199</v>
      </c>
      <c r="AK372" s="258" t="str">
        <f t="shared" si="382"/>
        <v>0:1</v>
      </c>
      <c r="AL372" s="258" t="str">
        <f t="shared" si="382"/>
        <v>0:1</v>
      </c>
      <c r="AM372" s="258" t="str">
        <f t="shared" si="382"/>
        <v>194:195</v>
      </c>
      <c r="AN372" s="258" t="str">
        <f t="shared" si="382"/>
        <v>195:196</v>
      </c>
      <c r="AO372" s="258" t="str">
        <f t="shared" si="382"/>
        <v>196:197</v>
      </c>
      <c r="AP372" s="258" t="str">
        <f t="shared" si="382"/>
        <v>197:198</v>
      </c>
      <c r="AQ372" s="258" t="str">
        <f t="shared" si="382"/>
        <v>198:199</v>
      </c>
      <c r="AR372" s="258" t="str">
        <f t="shared" ref="AR372:BE372" si="383">AD372</f>
        <v>0:1</v>
      </c>
      <c r="AS372" s="258" t="str">
        <f t="shared" si="383"/>
        <v>0:1</v>
      </c>
      <c r="AT372" s="258" t="str">
        <f t="shared" si="383"/>
        <v>194:195</v>
      </c>
      <c r="AU372" s="258" t="str">
        <f t="shared" si="383"/>
        <v>195:196</v>
      </c>
      <c r="AV372" s="258" t="str">
        <f t="shared" si="383"/>
        <v>196:197</v>
      </c>
      <c r="AW372" s="258" t="str">
        <f t="shared" si="383"/>
        <v>197:198</v>
      </c>
      <c r="AX372" s="258" t="str">
        <f t="shared" si="383"/>
        <v>198:199</v>
      </c>
      <c r="AY372" s="258" t="str">
        <f t="shared" si="383"/>
        <v>0:1</v>
      </c>
      <c r="AZ372" s="258" t="str">
        <f t="shared" si="383"/>
        <v>0:1</v>
      </c>
      <c r="BA372" s="258" t="str">
        <f t="shared" si="383"/>
        <v>194:195</v>
      </c>
      <c r="BB372" s="258" t="str">
        <f t="shared" si="383"/>
        <v>195:196</v>
      </c>
      <c r="BC372" s="258" t="str">
        <f t="shared" si="383"/>
        <v>196:197</v>
      </c>
      <c r="BD372" s="258" t="str">
        <f t="shared" si="383"/>
        <v>197:198</v>
      </c>
      <c r="BE372" s="258" t="str">
        <f t="shared" si="383"/>
        <v>198:199</v>
      </c>
      <c r="BF372" s="258" t="str">
        <f t="shared" si="382"/>
        <v>0:1</v>
      </c>
      <c r="BG372" s="258" t="str">
        <f t="shared" si="382"/>
        <v>0:1</v>
      </c>
      <c r="BH372" s="258" t="str">
        <f t="shared" si="382"/>
        <v>194:195</v>
      </c>
      <c r="BI372" s="258" t="str">
        <f t="shared" si="382"/>
        <v>195:196</v>
      </c>
      <c r="BJ372" s="258" t="str">
        <f t="shared" si="382"/>
        <v>196:197</v>
      </c>
      <c r="BK372" s="258" t="str">
        <f t="shared" si="382"/>
        <v>197:198</v>
      </c>
      <c r="BL372" s="258" t="str">
        <f t="shared" si="382"/>
        <v>198:199</v>
      </c>
      <c r="BM372" s="258" t="str">
        <f t="shared" si="382"/>
        <v>0:1</v>
      </c>
      <c r="BN372" s="258" t="str">
        <f t="shared" si="382"/>
        <v>0:1</v>
      </c>
      <c r="BO372" s="258" t="str">
        <f t="shared" si="382"/>
        <v>194:195</v>
      </c>
      <c r="BP372" s="258" t="str">
        <f t="shared" si="382"/>
        <v>195:196</v>
      </c>
      <c r="BQ372" s="258" t="str">
        <f t="shared" si="382"/>
        <v>196:197</v>
      </c>
      <c r="BR372" s="258" t="str">
        <f t="shared" si="382"/>
        <v>197:198</v>
      </c>
      <c r="BS372" s="258" t="str">
        <f t="shared" si="382"/>
        <v>198:199</v>
      </c>
      <c r="BT372" s="258" t="str">
        <f t="shared" si="382"/>
        <v>0:1</v>
      </c>
      <c r="BU372" s="258" t="str">
        <f t="shared" si="382"/>
        <v>0:1</v>
      </c>
      <c r="BV372" s="258" t="str">
        <f t="shared" si="382"/>
        <v>194:195</v>
      </c>
      <c r="BW372" s="258" t="str">
        <f t="shared" si="382"/>
        <v>195:196</v>
      </c>
      <c r="BX372" s="258" t="str">
        <f t="shared" si="382"/>
        <v>196:197</v>
      </c>
      <c r="BY372" s="258" t="str">
        <f t="shared" si="382"/>
        <v>197:198</v>
      </c>
      <c r="BZ372" s="258" t="str">
        <f t="shared" si="382"/>
        <v>198:199</v>
      </c>
      <c r="CA372" s="258" t="str">
        <f t="shared" si="382"/>
        <v>0:1</v>
      </c>
      <c r="CB372" s="258" t="str">
        <f t="shared" si="382"/>
        <v>0:1</v>
      </c>
      <c r="CC372" s="258" t="str">
        <f t="shared" si="382"/>
        <v>194:195</v>
      </c>
      <c r="CD372" s="258" t="str">
        <f t="shared" si="382"/>
        <v>195:196</v>
      </c>
      <c r="CE372" s="258" t="str">
        <f t="shared" si="382"/>
        <v>196:197</v>
      </c>
      <c r="CF372" s="258" t="str">
        <f t="shared" si="382"/>
        <v>197:198</v>
      </c>
      <c r="CG372" s="258" t="str">
        <f t="shared" si="382"/>
        <v>198:199</v>
      </c>
      <c r="CH372" s="258" t="str">
        <f t="shared" si="382"/>
        <v>0:1</v>
      </c>
      <c r="CI372" s="258" t="str">
        <f t="shared" si="382"/>
        <v>0:1</v>
      </c>
      <c r="CJ372" s="258" t="str">
        <f t="shared" si="382"/>
        <v>194:195</v>
      </c>
      <c r="CK372" s="258" t="str">
        <f t="shared" si="382"/>
        <v>195:196</v>
      </c>
      <c r="CL372" s="258" t="str">
        <f t="shared" si="382"/>
        <v>196:197</v>
      </c>
      <c r="CM372" s="258" t="str">
        <f t="shared" si="382"/>
        <v>197:198</v>
      </c>
      <c r="CN372" s="258" t="str">
        <f t="shared" si="382"/>
        <v>198:199</v>
      </c>
    </row>
    <row r="373" spans="1:92" ht="78" outlineLevel="1">
      <c r="B373" s="29"/>
      <c r="C373" s="149"/>
      <c r="D373" s="149"/>
      <c r="E373" s="149"/>
      <c r="F373" s="149"/>
      <c r="G373" s="149"/>
      <c r="H373" s="149"/>
      <c r="I373" s="149"/>
      <c r="J373" s="149"/>
      <c r="K373" s="149"/>
      <c r="L373" s="149"/>
      <c r="M373" s="149"/>
      <c r="N373" s="27"/>
      <c r="O373" s="27"/>
      <c r="P373" s="256" t="str">
        <f t="shared" ref="P373:CH373" si="384">P372&amp;", "&amp;P$369</f>
        <v>0:1, 64:72</v>
      </c>
      <c r="Q373" s="256" t="str">
        <f t="shared" si="384"/>
        <v>0:1, 72:79</v>
      </c>
      <c r="R373" s="256" t="str">
        <f t="shared" si="384"/>
        <v>194:195, 72:79</v>
      </c>
      <c r="S373" s="256" t="str">
        <f t="shared" si="384"/>
        <v>195:196, 72:79</v>
      </c>
      <c r="T373" s="256" t="str">
        <f t="shared" si="384"/>
        <v>196:197, 72:79</v>
      </c>
      <c r="U373" s="256" t="str">
        <f t="shared" si="384"/>
        <v>197:198, 72:79</v>
      </c>
      <c r="V373" s="256" t="str">
        <f t="shared" si="384"/>
        <v>198:199, 72:79</v>
      </c>
      <c r="W373" s="256" t="str">
        <f t="shared" si="384"/>
        <v>0:1, 66:74</v>
      </c>
      <c r="X373" s="256" t="str">
        <f t="shared" si="384"/>
        <v>0:1, 74:81</v>
      </c>
      <c r="Y373" s="256" t="str">
        <f t="shared" si="384"/>
        <v>194:195, 74:81</v>
      </c>
      <c r="Z373" s="256" t="str">
        <f t="shared" si="384"/>
        <v>195:196, 74:81</v>
      </c>
      <c r="AA373" s="256" t="str">
        <f t="shared" si="384"/>
        <v>196:197, 74:81</v>
      </c>
      <c r="AB373" s="256" t="str">
        <f t="shared" si="384"/>
        <v>197:198, 74:81</v>
      </c>
      <c r="AC373" s="256" t="str">
        <f t="shared" si="384"/>
        <v>198:199, 74:81</v>
      </c>
      <c r="AD373" s="256" t="str">
        <f t="shared" si="384"/>
        <v>0:1, 69:77</v>
      </c>
      <c r="AE373" s="256" t="str">
        <f t="shared" si="384"/>
        <v>0:1, 77:84</v>
      </c>
      <c r="AF373" s="256" t="str">
        <f t="shared" si="384"/>
        <v>194:195, 77:84</v>
      </c>
      <c r="AG373" s="256" t="str">
        <f t="shared" si="384"/>
        <v>195:196, 77:84</v>
      </c>
      <c r="AH373" s="256" t="str">
        <f t="shared" si="384"/>
        <v>196:197, 77:84</v>
      </c>
      <c r="AI373" s="256" t="str">
        <f t="shared" si="384"/>
        <v>197:198, 77:84</v>
      </c>
      <c r="AJ373" s="256" t="str">
        <f t="shared" si="384"/>
        <v>198:199, 77:84</v>
      </c>
      <c r="AK373" s="256" t="str">
        <f t="shared" si="384"/>
        <v>0:1, 71:79</v>
      </c>
      <c r="AL373" s="256" t="str">
        <f t="shared" si="384"/>
        <v>0:1, 79:86</v>
      </c>
      <c r="AM373" s="256" t="str">
        <f t="shared" si="384"/>
        <v>194:195, 79:86</v>
      </c>
      <c r="AN373" s="256" t="str">
        <f t="shared" si="384"/>
        <v>195:196, 79:86</v>
      </c>
      <c r="AO373" s="256" t="str">
        <f t="shared" si="384"/>
        <v>196:197, 79:86</v>
      </c>
      <c r="AP373" s="256" t="str">
        <f t="shared" si="384"/>
        <v>197:198, 79:86</v>
      </c>
      <c r="AQ373" s="256" t="str">
        <f t="shared" si="384"/>
        <v>198:199, 79:86</v>
      </c>
      <c r="AR373" s="256" t="str">
        <f t="shared" ref="AR373:AX373" si="385">AR372&amp;", "&amp;AR$369</f>
        <v>0:1, 73:81</v>
      </c>
      <c r="AS373" s="256" t="str">
        <f t="shared" si="385"/>
        <v>0:1, 81:88</v>
      </c>
      <c r="AT373" s="256" t="str">
        <f t="shared" si="385"/>
        <v>194:195, 81:88</v>
      </c>
      <c r="AU373" s="256" t="str">
        <f t="shared" si="385"/>
        <v>195:196, 81:88</v>
      </c>
      <c r="AV373" s="256" t="str">
        <f t="shared" si="385"/>
        <v>196:197, 81:88</v>
      </c>
      <c r="AW373" s="256" t="str">
        <f t="shared" si="385"/>
        <v>197:198, 81:88</v>
      </c>
      <c r="AX373" s="256" t="str">
        <f t="shared" si="385"/>
        <v>198:199, 81:88</v>
      </c>
      <c r="AY373" s="256" t="str">
        <f t="shared" si="384"/>
        <v>0:1, 64:72</v>
      </c>
      <c r="AZ373" s="256" t="str">
        <f t="shared" si="384"/>
        <v>0:1, 72:79</v>
      </c>
      <c r="BA373" s="256" t="str">
        <f t="shared" si="384"/>
        <v>194:195, 72:79</v>
      </c>
      <c r="BB373" s="256" t="str">
        <f t="shared" si="384"/>
        <v>195:196, 72:79</v>
      </c>
      <c r="BC373" s="256" t="str">
        <f t="shared" si="384"/>
        <v>196:197, 72:79</v>
      </c>
      <c r="BD373" s="256" t="str">
        <f t="shared" si="384"/>
        <v>197:198, 72:79</v>
      </c>
      <c r="BE373" s="256" t="str">
        <f t="shared" si="384"/>
        <v>198:199, 72:79</v>
      </c>
      <c r="BF373" s="256" t="str">
        <f t="shared" si="384"/>
        <v>0:1, 111:124</v>
      </c>
      <c r="BG373" s="256" t="str">
        <f t="shared" si="384"/>
        <v>0:1, 124:131</v>
      </c>
      <c r="BH373" s="256" t="str">
        <f t="shared" si="384"/>
        <v>194:195, 124:131</v>
      </c>
      <c r="BI373" s="256" t="str">
        <f t="shared" si="384"/>
        <v>195:196, 124:131</v>
      </c>
      <c r="BJ373" s="256" t="str">
        <f t="shared" si="384"/>
        <v>196:197, 124:131</v>
      </c>
      <c r="BK373" s="256" t="str">
        <f t="shared" si="384"/>
        <v>197:198, 124:131</v>
      </c>
      <c r="BL373" s="256" t="str">
        <f t="shared" si="384"/>
        <v>198:199, 124:131</v>
      </c>
      <c r="BM373" s="256" t="str">
        <f t="shared" si="384"/>
        <v>0:1, 163:176</v>
      </c>
      <c r="BN373" s="256" t="str">
        <f t="shared" si="384"/>
        <v>0:1, 176:183</v>
      </c>
      <c r="BO373" s="256" t="str">
        <f t="shared" si="384"/>
        <v>194:195, 176:183</v>
      </c>
      <c r="BP373" s="256" t="str">
        <f t="shared" si="384"/>
        <v>195:196, 176:183</v>
      </c>
      <c r="BQ373" s="256" t="str">
        <f t="shared" si="384"/>
        <v>196:197, 176:183</v>
      </c>
      <c r="BR373" s="256" t="str">
        <f t="shared" si="384"/>
        <v>197:198, 176:183</v>
      </c>
      <c r="BS373" s="256" t="str">
        <f t="shared" si="384"/>
        <v>198:199, 176:183</v>
      </c>
      <c r="BT373" s="256" t="str">
        <f t="shared" si="384"/>
        <v>0:1, 215:228</v>
      </c>
      <c r="BU373" s="256" t="str">
        <f t="shared" si="384"/>
        <v>0:1, 228:235</v>
      </c>
      <c r="BV373" s="256" t="str">
        <f t="shared" si="384"/>
        <v>194:195, 228:235</v>
      </c>
      <c r="BW373" s="256" t="str">
        <f t="shared" si="384"/>
        <v>195:196, 228:235</v>
      </c>
      <c r="BX373" s="256" t="str">
        <f t="shared" si="384"/>
        <v>196:197, 228:235</v>
      </c>
      <c r="BY373" s="256" t="str">
        <f t="shared" si="384"/>
        <v>197:198, 228:235</v>
      </c>
      <c r="BZ373" s="256" t="str">
        <f t="shared" si="384"/>
        <v>198:199, 228:235</v>
      </c>
      <c r="CA373" s="256" t="str">
        <f t="shared" si="384"/>
        <v>0:1, 267:280</v>
      </c>
      <c r="CB373" s="256" t="str">
        <f t="shared" si="384"/>
        <v>0:1, 280:287</v>
      </c>
      <c r="CC373" s="256" t="str">
        <f t="shared" si="384"/>
        <v>194:195, 280:287</v>
      </c>
      <c r="CD373" s="256" t="str">
        <f t="shared" si="384"/>
        <v>195:196, 280:287</v>
      </c>
      <c r="CE373" s="256" t="str">
        <f t="shared" si="384"/>
        <v>196:197, 280:287</v>
      </c>
      <c r="CF373" s="256" t="str">
        <f t="shared" si="384"/>
        <v>197:198, 280:287</v>
      </c>
      <c r="CG373" s="256" t="str">
        <f t="shared" si="384"/>
        <v>198:199, 280:287</v>
      </c>
      <c r="CH373" s="256" t="str">
        <f t="shared" si="384"/>
        <v>0:1, 319:332</v>
      </c>
      <c r="CI373" s="256" t="str">
        <f t="shared" ref="CI373:CN373" si="386">CI372&amp;", "&amp;CI$369</f>
        <v>0:1, 332:339</v>
      </c>
      <c r="CJ373" s="256" t="str">
        <f t="shared" si="386"/>
        <v>194:195, 332:339</v>
      </c>
      <c r="CK373" s="256" t="str">
        <f t="shared" si="386"/>
        <v>195:196, 332:339</v>
      </c>
      <c r="CL373" s="256" t="str">
        <f t="shared" si="386"/>
        <v>196:197, 332:339</v>
      </c>
      <c r="CM373" s="256" t="str">
        <f t="shared" si="386"/>
        <v>197:198, 332:339</v>
      </c>
      <c r="CN373" s="256" t="str">
        <f t="shared" si="386"/>
        <v>198:199, 332:339</v>
      </c>
    </row>
    <row r="374" spans="1:92" outlineLevel="1"/>
    <row r="375" spans="1:92" outlineLevel="1">
      <c r="BE375">
        <f>BF375-13</f>
        <v>98</v>
      </c>
      <c r="BF375">
        <f>BF$368</f>
        <v>111</v>
      </c>
      <c r="BL375">
        <f t="shared" ref="BL375" si="387">BM375-13</f>
        <v>150</v>
      </c>
      <c r="BM375">
        <f>BM$368</f>
        <v>163</v>
      </c>
      <c r="BS375">
        <f t="shared" ref="BS375" si="388">BT375-13</f>
        <v>202</v>
      </c>
      <c r="BT375">
        <f>BT$368</f>
        <v>215</v>
      </c>
      <c r="BZ375">
        <f t="shared" ref="BZ375" si="389">CA375-13</f>
        <v>254</v>
      </c>
      <c r="CA375">
        <f>CA$368</f>
        <v>267</v>
      </c>
      <c r="CG375">
        <f t="shared" ref="CG375" si="390">CH375-13</f>
        <v>306</v>
      </c>
      <c r="CH375">
        <f>CH$368</f>
        <v>319</v>
      </c>
    </row>
    <row r="376" spans="1:92" outlineLevel="1">
      <c r="BF376" t="str">
        <f>BE375&amp;":"&amp;BF375</f>
        <v>98:111</v>
      </c>
      <c r="BM376" t="str">
        <f t="shared" ref="BM376" si="391">BL375&amp;":"&amp;BM375</f>
        <v>150:163</v>
      </c>
      <c r="BT376" t="str">
        <f t="shared" ref="BT376" si="392">BS375&amp;":"&amp;BT375</f>
        <v>202:215</v>
      </c>
      <c r="CA376" t="str">
        <f t="shared" ref="CA376" si="393">BZ375&amp;":"&amp;CA375</f>
        <v>254:267</v>
      </c>
      <c r="CH376" t="str">
        <f t="shared" ref="CH376" si="394">CG375&amp;":"&amp;CH375</f>
        <v>306:319</v>
      </c>
    </row>
    <row r="377" spans="1:92" outlineLevel="1">
      <c r="BF377" t="str">
        <f>INDEX(i.TOL_indices,d.TOL,1)</f>
        <v>67:68</v>
      </c>
      <c r="BM377" t="str">
        <f>INDEX(i.TOL_indices,d.TOL,1)</f>
        <v>67:68</v>
      </c>
      <c r="BT377" t="str">
        <f>INDEX(i.TOL_indices,d.TOL,1)</f>
        <v>67:68</v>
      </c>
      <c r="CA377" t="str">
        <f>INDEX(i.TOL_indices,d.TOL,1)</f>
        <v>67:68</v>
      </c>
      <c r="CH377" t="str">
        <f>INDEX(i.TOL_indices,d.TOL,1)</f>
        <v>67:68</v>
      </c>
    </row>
    <row r="378" spans="1:92" ht="66.75" outlineLevel="1">
      <c r="BF378" s="257" t="str">
        <f>BF377&amp;", "&amp;BF$376</f>
        <v>67:68, 98:111</v>
      </c>
      <c r="BM378" s="257" t="str">
        <f t="shared" ref="BM378" si="395">BM377&amp;", "&amp;BM$376</f>
        <v>67:68, 150:163</v>
      </c>
      <c r="BT378" s="257" t="str">
        <f t="shared" ref="BT378" si="396">BT377&amp;", "&amp;BT$376</f>
        <v>67:68, 202:215</v>
      </c>
      <c r="CA378" s="257" t="str">
        <f t="shared" ref="CA378" si="397">CA377&amp;", "&amp;CA$376</f>
        <v>67:68, 254:267</v>
      </c>
      <c r="CH378" s="257" t="str">
        <f t="shared" ref="CH378" si="398">CH377&amp;", "&amp;CH$376</f>
        <v>67:68, 306:319</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4" t="s">
        <v>1371</v>
      </c>
    </row>
    <row r="730" spans="1:30" ht="17.25" outlineLevel="1">
      <c r="C730">
        <v>1</v>
      </c>
      <c r="H730" s="139" t="s">
        <v>1372</v>
      </c>
      <c r="I730" s="139"/>
      <c r="J730" s="139"/>
      <c r="K730" s="139"/>
      <c r="L730" s="139"/>
      <c r="M730" s="139"/>
      <c r="N730" s="139"/>
      <c r="O730" s="139"/>
      <c r="P730" s="139"/>
      <c r="Q730" s="139"/>
      <c r="R730" s="139"/>
      <c r="S730" s="139"/>
      <c r="T730" s="139"/>
      <c r="U730" s="139"/>
      <c r="Y730" s="389" t="str">
        <f>$M$54</f>
        <v>SW Victoria</v>
      </c>
      <c r="Z730" s="118"/>
      <c r="AA730" s="389" t="str">
        <f>$W$54</f>
        <v>Great Southern</v>
      </c>
      <c r="AB730" s="118"/>
      <c r="AC730" s="389" t="str">
        <f>$AG$54</f>
        <v>Central Wheatbelt</v>
      </c>
      <c r="AD730" s="389"/>
    </row>
    <row r="731" spans="1:30" ht="83.25" outlineLevel="1">
      <c r="C731" s="27" t="s">
        <v>374</v>
      </c>
      <c r="D731" s="27" t="s">
        <v>374</v>
      </c>
      <c r="H731" s="210" t="s">
        <v>1373</v>
      </c>
      <c r="I731" s="210" t="s">
        <v>1374</v>
      </c>
      <c r="J731" s="210" t="s">
        <v>1375</v>
      </c>
      <c r="K731" s="210" t="s">
        <v>1376</v>
      </c>
      <c r="L731" s="210" t="s">
        <v>1377</v>
      </c>
      <c r="M731" s="210" t="s">
        <v>1378</v>
      </c>
      <c r="N731" s="210" t="s">
        <v>1379</v>
      </c>
      <c r="O731" s="210" t="s">
        <v>1380</v>
      </c>
      <c r="P731" s="210" t="s">
        <v>1381</v>
      </c>
      <c r="Q731" s="210" t="s">
        <v>1382</v>
      </c>
      <c r="R731" s="390" t="s">
        <v>1383</v>
      </c>
      <c r="S731" s="390"/>
      <c r="T731" s="390" t="s">
        <v>1384</v>
      </c>
      <c r="U731" s="390"/>
      <c r="V731" s="390"/>
      <c r="X731" s="210" t="s">
        <v>1385</v>
      </c>
      <c r="Y731" s="210" t="s">
        <v>1377</v>
      </c>
      <c r="Z731" s="210" t="s">
        <v>1378</v>
      </c>
      <c r="AA731" s="210" t="s">
        <v>1377</v>
      </c>
      <c r="AB731" s="210" t="s">
        <v>1378</v>
      </c>
      <c r="AC731" s="210" t="s">
        <v>1377</v>
      </c>
      <c r="AD731" s="210" t="s">
        <v>1378</v>
      </c>
    </row>
    <row r="732" spans="1:30" outlineLevel="1">
      <c r="C732" s="126" t="s">
        <v>1386</v>
      </c>
      <c r="D732" s="126" t="s">
        <v>1387</v>
      </c>
      <c r="L732" s="149" t="s">
        <v>1388</v>
      </c>
      <c r="M732" s="149"/>
      <c r="R732" s="126" t="s">
        <v>1389</v>
      </c>
      <c r="S732" s="126" t="s">
        <v>1390</v>
      </c>
      <c r="T732" s="126" t="s">
        <v>1389</v>
      </c>
      <c r="U732" s="126" t="s">
        <v>1390</v>
      </c>
      <c r="V732" s="31" t="s">
        <v>1391</v>
      </c>
    </row>
    <row r="733" spans="1:30" outlineLevel="1">
      <c r="A733" t="s">
        <v>1225</v>
      </c>
      <c r="B733" t="s">
        <v>852</v>
      </c>
      <c r="C733" s="391">
        <f t="shared" ref="C733:D740" si="399">T733</f>
        <v>0</v>
      </c>
      <c r="D733" s="391">
        <f t="shared" si="399"/>
        <v>0</v>
      </c>
      <c r="G733" s="29" t="s">
        <v>1392</v>
      </c>
      <c r="H733" s="392">
        <v>0.35</v>
      </c>
      <c r="I733" s="392">
        <v>0.5</v>
      </c>
      <c r="J733" s="393">
        <v>1.5</v>
      </c>
      <c r="K733" s="393">
        <v>1.8</v>
      </c>
      <c r="L733" s="394">
        <f t="shared" ref="L733:M740" si="400">CHOOSE(d.Region,Y733,AA733,AC733)</f>
        <v>0</v>
      </c>
      <c r="M733" s="395">
        <f t="shared" si="400"/>
        <v>0</v>
      </c>
      <c r="N733" s="241">
        <v>200</v>
      </c>
      <c r="O733" s="396"/>
      <c r="P733" s="396"/>
      <c r="Q733" s="396"/>
      <c r="R733" s="397">
        <f>$H733/(2-$H733)*$N733</f>
        <v>42.424242424242422</v>
      </c>
      <c r="S733" s="397">
        <f>-(1-$H733)/(2-$H733)*$N733</f>
        <v>-78.787878787878796</v>
      </c>
      <c r="T733" s="398">
        <f>L733*R733/100</f>
        <v>0</v>
      </c>
      <c r="U733" s="398">
        <f>M733*S733/100</f>
        <v>0</v>
      </c>
      <c r="V733" s="398">
        <f t="shared" ref="V733:V740" si="401">((1-$H733)*T733+2*$H733*U733)/(1+$H733)</f>
        <v>0</v>
      </c>
      <c r="Y733" s="399">
        <v>0</v>
      </c>
      <c r="Z733" s="399">
        <v>0</v>
      </c>
      <c r="AA733" s="400">
        <f>Y733</f>
        <v>0</v>
      </c>
      <c r="AB733" s="400">
        <f>Z733</f>
        <v>0</v>
      </c>
      <c r="AC733" s="400">
        <f>AA733</f>
        <v>0</v>
      </c>
      <c r="AD733" s="400">
        <f>AB733</f>
        <v>0</v>
      </c>
    </row>
    <row r="734" spans="1:30" outlineLevel="1">
      <c r="B734" t="s">
        <v>377</v>
      </c>
      <c r="C734" s="391">
        <f t="shared" si="399"/>
        <v>0</v>
      </c>
      <c r="D734" s="391">
        <f t="shared" si="399"/>
        <v>0</v>
      </c>
      <c r="G734" s="29" t="s">
        <v>1393</v>
      </c>
      <c r="H734" s="401">
        <f>H733</f>
        <v>0.35</v>
      </c>
      <c r="I734" s="401">
        <f>I733</f>
        <v>0.5</v>
      </c>
      <c r="J734" s="402">
        <f t="shared" ref="J734:K740" si="402">J733</f>
        <v>1.5</v>
      </c>
      <c r="K734" s="402">
        <f t="shared" si="402"/>
        <v>1.8</v>
      </c>
      <c r="L734" s="403">
        <f t="shared" si="400"/>
        <v>0</v>
      </c>
      <c r="M734" s="404">
        <f t="shared" si="400"/>
        <v>0</v>
      </c>
      <c r="N734" s="31"/>
      <c r="O734" s="396">
        <f>MIN($H734*$K734*(1-$I734),(1-$H734)*$I734*$J734)</f>
        <v>0.315</v>
      </c>
      <c r="P734" s="396">
        <f>$O734/$J734/(1-$H734)</f>
        <v>0.32307692307692304</v>
      </c>
      <c r="Q734" s="396">
        <f>$O734/$K734/$H734</f>
        <v>0.5</v>
      </c>
      <c r="R734" s="396"/>
      <c r="S734" s="396"/>
      <c r="T734" s="398">
        <f t="shared" ref="T734:U736" si="403">P734*L734</f>
        <v>0</v>
      </c>
      <c r="U734" s="398">
        <f t="shared" si="403"/>
        <v>0</v>
      </c>
      <c r="V734" s="398">
        <f t="shared" si="401"/>
        <v>0</v>
      </c>
      <c r="X734" s="405">
        <v>850</v>
      </c>
      <c r="Y734" s="406">
        <v>0</v>
      </c>
      <c r="Z734" s="407">
        <v>0</v>
      </c>
      <c r="AA734" s="406">
        <v>0</v>
      </c>
      <c r="AB734" s="407">
        <v>0</v>
      </c>
      <c r="AC734" s="406">
        <v>0</v>
      </c>
      <c r="AD734" s="407">
        <v>0</v>
      </c>
    </row>
    <row r="735" spans="1:30" outlineLevel="1">
      <c r="B735" t="s">
        <v>1060</v>
      </c>
      <c r="C735" s="391">
        <f t="shared" si="399"/>
        <v>0</v>
      </c>
      <c r="D735" s="391">
        <f t="shared" si="399"/>
        <v>0</v>
      </c>
      <c r="G735" s="29"/>
      <c r="H735" s="401">
        <f>H734</f>
        <v>0.35</v>
      </c>
      <c r="I735" s="401">
        <f t="shared" ref="I735:I740" si="404">I734</f>
        <v>0.5</v>
      </c>
      <c r="J735" s="402">
        <f t="shared" si="402"/>
        <v>1.5</v>
      </c>
      <c r="K735" s="402">
        <f t="shared" si="402"/>
        <v>1.8</v>
      </c>
      <c r="L735" s="403">
        <f t="shared" si="400"/>
        <v>0</v>
      </c>
      <c r="M735" s="404">
        <f t="shared" si="400"/>
        <v>0</v>
      </c>
      <c r="N735" s="31"/>
      <c r="O735" s="396">
        <f>MIN($H735*$K735*(1-$I735),(1-$H735)*$I735*$J735)</f>
        <v>0.315</v>
      </c>
      <c r="P735" s="396">
        <f>$O735/$J735/(1-$H735)</f>
        <v>0.32307692307692304</v>
      </c>
      <c r="Q735" s="396">
        <f>$O735/$K735/$H735</f>
        <v>0.5</v>
      </c>
      <c r="R735" s="396"/>
      <c r="S735" s="396"/>
      <c r="T735" s="398">
        <f t="shared" si="403"/>
        <v>0</v>
      </c>
      <c r="U735" s="398">
        <f t="shared" si="403"/>
        <v>0</v>
      </c>
      <c r="V735" s="398">
        <f t="shared" si="401"/>
        <v>0</v>
      </c>
      <c r="X735" s="405">
        <v>1000</v>
      </c>
      <c r="Y735" s="408">
        <v>0</v>
      </c>
      <c r="Z735" s="409">
        <v>0</v>
      </c>
      <c r="AA735" s="408">
        <v>0</v>
      </c>
      <c r="AB735" s="409">
        <v>0</v>
      </c>
      <c r="AC735" s="408">
        <v>0</v>
      </c>
      <c r="AD735" s="409">
        <v>0</v>
      </c>
    </row>
    <row r="736" spans="1:30" outlineLevel="1">
      <c r="B736" t="s">
        <v>1394</v>
      </c>
      <c r="C736" s="391">
        <f t="shared" si="399"/>
        <v>0</v>
      </c>
      <c r="D736" s="391">
        <f t="shared" si="399"/>
        <v>0</v>
      </c>
      <c r="G736" s="29"/>
      <c r="H736" s="401">
        <f>H735</f>
        <v>0.35</v>
      </c>
      <c r="I736" s="401">
        <f t="shared" si="404"/>
        <v>0.5</v>
      </c>
      <c r="J736" s="402">
        <f t="shared" si="402"/>
        <v>1.5</v>
      </c>
      <c r="K736" s="402">
        <f t="shared" si="402"/>
        <v>1.8</v>
      </c>
      <c r="L736" s="410">
        <f t="shared" si="400"/>
        <v>0</v>
      </c>
      <c r="M736" s="411">
        <f t="shared" si="400"/>
        <v>0</v>
      </c>
      <c r="N736" s="31"/>
      <c r="O736" s="396">
        <f>MIN($H736*$K736*(1-$I736),(1-$H736)*$I736*$J736)</f>
        <v>0.315</v>
      </c>
      <c r="P736" s="396">
        <f>$O736/$J736/(1-$H736)</f>
        <v>0.32307692307692304</v>
      </c>
      <c r="Q736" s="396">
        <f>$O736/$K736/$H736</f>
        <v>0.5</v>
      </c>
      <c r="R736" s="396"/>
      <c r="S736" s="396"/>
      <c r="T736" s="398">
        <f t="shared" si="403"/>
        <v>0</v>
      </c>
      <c r="U736" s="398">
        <f t="shared" si="403"/>
        <v>0</v>
      </c>
      <c r="V736" s="398">
        <f t="shared" si="401"/>
        <v>0</v>
      </c>
      <c r="X736" s="405">
        <v>1200</v>
      </c>
      <c r="Y736" s="412">
        <v>0</v>
      </c>
      <c r="Z736" s="413">
        <v>0</v>
      </c>
      <c r="AA736" s="412">
        <v>0</v>
      </c>
      <c r="AB736" s="413">
        <v>0</v>
      </c>
      <c r="AC736" s="412">
        <v>0</v>
      </c>
      <c r="AD736" s="413">
        <v>0</v>
      </c>
    </row>
    <row r="737" spans="1:30" outlineLevel="1">
      <c r="A737" t="s">
        <v>863</v>
      </c>
      <c r="B737" t="s">
        <v>852</v>
      </c>
      <c r="C737" s="391">
        <f t="shared" si="399"/>
        <v>0</v>
      </c>
      <c r="D737" s="391">
        <f t="shared" si="399"/>
        <v>0</v>
      </c>
      <c r="G737" s="29" t="s">
        <v>1392</v>
      </c>
      <c r="H737" s="392">
        <v>0.5</v>
      </c>
      <c r="I737" s="401">
        <f t="shared" si="404"/>
        <v>0.5</v>
      </c>
      <c r="J737" s="402">
        <f t="shared" si="402"/>
        <v>1.5</v>
      </c>
      <c r="K737" s="402">
        <f t="shared" si="402"/>
        <v>1.8</v>
      </c>
      <c r="L737" s="394">
        <f t="shared" si="400"/>
        <v>0</v>
      </c>
      <c r="M737" s="395">
        <f t="shared" si="400"/>
        <v>0</v>
      </c>
      <c r="N737" s="241">
        <v>200</v>
      </c>
      <c r="O737" s="396"/>
      <c r="P737" s="396"/>
      <c r="Q737" s="396"/>
      <c r="R737" s="397">
        <f>$H737/(2-$H737)*$N737</f>
        <v>66.666666666666657</v>
      </c>
      <c r="S737" s="397">
        <f>-(1-$H737)/(2-$H737)*$N737</f>
        <v>-66.666666666666657</v>
      </c>
      <c r="T737" s="398">
        <f>L737*R737/100</f>
        <v>0</v>
      </c>
      <c r="U737" s="398">
        <f>M737*S737/100</f>
        <v>0</v>
      </c>
      <c r="V737" s="398">
        <f t="shared" si="401"/>
        <v>0</v>
      </c>
      <c r="X737" s="405"/>
      <c r="Y737" s="399">
        <v>0</v>
      </c>
      <c r="Z737" s="399">
        <v>0</v>
      </c>
      <c r="AA737" s="400">
        <f>Y737</f>
        <v>0</v>
      </c>
      <c r="AB737" s="400">
        <f>Z737</f>
        <v>0</v>
      </c>
      <c r="AC737" s="400">
        <f>AA737</f>
        <v>0</v>
      </c>
      <c r="AD737" s="400">
        <f>AB737</f>
        <v>0</v>
      </c>
    </row>
    <row r="738" spans="1:30" outlineLevel="1">
      <c r="B738" t="s">
        <v>377</v>
      </c>
      <c r="C738" s="391">
        <f t="shared" si="399"/>
        <v>0</v>
      </c>
      <c r="D738" s="391">
        <f t="shared" si="399"/>
        <v>0</v>
      </c>
      <c r="G738" s="29" t="s">
        <v>1393</v>
      </c>
      <c r="H738" s="401">
        <f>H737</f>
        <v>0.5</v>
      </c>
      <c r="I738" s="401">
        <f t="shared" si="404"/>
        <v>0.5</v>
      </c>
      <c r="J738" s="402">
        <f t="shared" si="402"/>
        <v>1.5</v>
      </c>
      <c r="K738" s="402">
        <f t="shared" si="402"/>
        <v>1.8</v>
      </c>
      <c r="L738" s="403">
        <f t="shared" si="400"/>
        <v>0</v>
      </c>
      <c r="M738" s="404">
        <f t="shared" si="400"/>
        <v>0</v>
      </c>
      <c r="N738" s="31"/>
      <c r="O738" s="396">
        <f>MIN($H738*$K738*(1-$I738),(1-$H738)*$I738*$J738)</f>
        <v>0.375</v>
      </c>
      <c r="P738" s="396">
        <f>$O738/$J738/(1-$H738)</f>
        <v>0.5</v>
      </c>
      <c r="Q738" s="396">
        <f>$O738/$K738/$H738</f>
        <v>0.41666666666666663</v>
      </c>
      <c r="R738" s="396"/>
      <c r="S738" s="396"/>
      <c r="T738" s="398">
        <f t="shared" ref="T738:U740" si="405">P738*L738</f>
        <v>0</v>
      </c>
      <c r="U738" s="398">
        <f t="shared" si="405"/>
        <v>0</v>
      </c>
      <c r="V738" s="398">
        <f t="shared" si="401"/>
        <v>0</v>
      </c>
      <c r="X738" s="405">
        <v>850</v>
      </c>
      <c r="Y738" s="406">
        <v>0</v>
      </c>
      <c r="Z738" s="407">
        <v>0</v>
      </c>
      <c r="AA738" s="406">
        <v>0</v>
      </c>
      <c r="AB738" s="407">
        <v>0</v>
      </c>
      <c r="AC738" s="406">
        <v>0</v>
      </c>
      <c r="AD738" s="407">
        <v>0</v>
      </c>
    </row>
    <row r="739" spans="1:30" outlineLevel="1">
      <c r="B739" t="s">
        <v>1060</v>
      </c>
      <c r="C739" s="391">
        <f t="shared" si="399"/>
        <v>0</v>
      </c>
      <c r="D739" s="391">
        <f t="shared" si="399"/>
        <v>0</v>
      </c>
      <c r="G739" s="29"/>
      <c r="H739" s="401">
        <f>H738</f>
        <v>0.5</v>
      </c>
      <c r="I739" s="401">
        <f t="shared" si="404"/>
        <v>0.5</v>
      </c>
      <c r="J739" s="402">
        <f t="shared" si="402"/>
        <v>1.5</v>
      </c>
      <c r="K739" s="402">
        <f t="shared" si="402"/>
        <v>1.8</v>
      </c>
      <c r="L739" s="403">
        <f t="shared" si="400"/>
        <v>0</v>
      </c>
      <c r="M739" s="404">
        <f t="shared" si="400"/>
        <v>0</v>
      </c>
      <c r="N739" s="31"/>
      <c r="O739" s="396">
        <f>MIN($H739*$K739*(1-$I739),(1-$H739)*$I739*$J739)</f>
        <v>0.375</v>
      </c>
      <c r="P739" s="396">
        <f>$O739/$J739/(1-$H739)</f>
        <v>0.5</v>
      </c>
      <c r="Q739" s="396">
        <f>$O739/$K739/$H739</f>
        <v>0.41666666666666663</v>
      </c>
      <c r="R739" s="396"/>
      <c r="S739" s="396"/>
      <c r="T739" s="398">
        <f t="shared" si="405"/>
        <v>0</v>
      </c>
      <c r="U739" s="398">
        <f t="shared" si="405"/>
        <v>0</v>
      </c>
      <c r="V739" s="398">
        <f t="shared" si="401"/>
        <v>0</v>
      </c>
      <c r="X739" s="405">
        <v>1000</v>
      </c>
      <c r="Y739" s="408">
        <v>0</v>
      </c>
      <c r="Z739" s="409">
        <v>0</v>
      </c>
      <c r="AA739" s="408">
        <v>0</v>
      </c>
      <c r="AB739" s="409">
        <v>0</v>
      </c>
      <c r="AC739" s="408">
        <v>0</v>
      </c>
      <c r="AD739" s="409">
        <v>0</v>
      </c>
    </row>
    <row r="740" spans="1:30" outlineLevel="1">
      <c r="B740" t="s">
        <v>1394</v>
      </c>
      <c r="C740" s="391">
        <f t="shared" si="399"/>
        <v>0</v>
      </c>
      <c r="D740" s="391">
        <f t="shared" si="399"/>
        <v>0</v>
      </c>
      <c r="G740" s="29"/>
      <c r="H740" s="401">
        <f>H739</f>
        <v>0.5</v>
      </c>
      <c r="I740" s="401">
        <f t="shared" si="404"/>
        <v>0.5</v>
      </c>
      <c r="J740" s="402">
        <f t="shared" si="402"/>
        <v>1.5</v>
      </c>
      <c r="K740" s="402">
        <f t="shared" si="402"/>
        <v>1.8</v>
      </c>
      <c r="L740" s="410">
        <f t="shared" si="400"/>
        <v>0</v>
      </c>
      <c r="M740" s="411">
        <f t="shared" si="400"/>
        <v>0</v>
      </c>
      <c r="N740" s="31"/>
      <c r="O740" s="396">
        <f>MIN($H740*$K740*(1-$I740),(1-$H740)*$I740*$J740)</f>
        <v>0.375</v>
      </c>
      <c r="P740" s="396">
        <f>$O740/$J740/(1-$H740)</f>
        <v>0.5</v>
      </c>
      <c r="Q740" s="396">
        <f>$O740/$K740/$H740</f>
        <v>0.41666666666666663</v>
      </c>
      <c r="R740" s="396"/>
      <c r="S740" s="396"/>
      <c r="T740" s="398">
        <f t="shared" si="405"/>
        <v>0</v>
      </c>
      <c r="U740" s="398">
        <f t="shared" si="405"/>
        <v>0</v>
      </c>
      <c r="V740" s="398">
        <f t="shared" si="401"/>
        <v>0</v>
      </c>
      <c r="X740" s="405">
        <v>1200</v>
      </c>
      <c r="Y740" s="412">
        <v>0</v>
      </c>
      <c r="Z740" s="413">
        <v>0</v>
      </c>
      <c r="AA740" s="412">
        <v>0</v>
      </c>
      <c r="AB740" s="413">
        <v>0</v>
      </c>
      <c r="AC740" s="412">
        <v>0</v>
      </c>
      <c r="AD740" s="413">
        <v>0</v>
      </c>
    </row>
    <row r="741" spans="1:30" ht="36.75" outlineLevel="1">
      <c r="Y741" s="414" t="s">
        <v>1395</v>
      </c>
      <c r="Z741" s="415"/>
      <c r="AA741" s="415"/>
      <c r="AB741" s="415"/>
      <c r="AC741" s="415"/>
      <c r="AD741" s="415"/>
    </row>
    <row r="743" spans="1:30">
      <c r="A743" s="184" t="s">
        <v>1474</v>
      </c>
    </row>
    <row r="744" spans="1:30" ht="45.75" outlineLevel="1">
      <c r="C744" s="210" t="s">
        <v>1475</v>
      </c>
      <c r="D744" s="210" t="s">
        <v>908</v>
      </c>
      <c r="E744" s="210" t="s">
        <v>575</v>
      </c>
      <c r="F744" s="210" t="s">
        <v>833</v>
      </c>
      <c r="G744" s="210" t="s">
        <v>1476</v>
      </c>
      <c r="H744" s="210" t="s">
        <v>1477</v>
      </c>
      <c r="I744" s="210" t="s">
        <v>1478</v>
      </c>
      <c r="J744" s="210" t="s">
        <v>1479</v>
      </c>
      <c r="K744" s="210" t="s">
        <v>1480</v>
      </c>
      <c r="L744" s="210" t="s">
        <v>1481</v>
      </c>
      <c r="M744" s="210" t="s">
        <v>1482</v>
      </c>
      <c r="N744" s="210" t="s">
        <v>1483</v>
      </c>
    </row>
    <row r="745" spans="1:30" outlineLevel="1">
      <c r="A745" s="102" t="s">
        <v>1103</v>
      </c>
      <c r="B745" t="str">
        <f t="shared" ref="B745:B780" si="406">INDEX(i.Region_Desc,$C745,1)&amp;" "&amp;INDEX(i.GenotypeDesc,$D745,1)&amp;" "&amp;INDEX(i.TOL_Desc,$E745+1,1)</f>
        <v>SWV  Win</v>
      </c>
      <c r="C745">
        <v>1</v>
      </c>
      <c r="D745">
        <v>1</v>
      </c>
      <c r="E745">
        <v>1</v>
      </c>
      <c r="F745">
        <v>1</v>
      </c>
      <c r="G745">
        <v>1</v>
      </c>
      <c r="H745" s="466">
        <f>CHOOSE($D745,3,4,4,5)</f>
        <v>3</v>
      </c>
      <c r="I745" s="466">
        <f>CHOOSE($E745,4,3,2)</f>
        <v>4</v>
      </c>
      <c r="J745" s="466">
        <v>0</v>
      </c>
      <c r="K745" s="466">
        <v>0</v>
      </c>
      <c r="L745" s="466">
        <v>0</v>
      </c>
      <c r="M745" s="466">
        <v>0</v>
      </c>
      <c r="N745" s="466">
        <f>CHOOSE($D745,2,2,2,3)</f>
        <v>2</v>
      </c>
    </row>
    <row r="746" spans="1:30" outlineLevel="1">
      <c r="B746" t="str">
        <f t="shared" si="406"/>
        <v>SWV  Spr</v>
      </c>
      <c r="C746">
        <v>1</v>
      </c>
      <c r="D746">
        <v>1</v>
      </c>
      <c r="E746">
        <v>2</v>
      </c>
      <c r="F746">
        <v>1</v>
      </c>
      <c r="G746">
        <v>1</v>
      </c>
      <c r="H746" s="466">
        <f t="shared" ref="H746:H780" si="407">CHOOSE($D746,3,4,4,5)</f>
        <v>3</v>
      </c>
      <c r="I746" s="466">
        <f t="shared" ref="I746:I780" si="408">CHOOSE($E746,4,3,2)</f>
        <v>3</v>
      </c>
      <c r="J746" s="466">
        <v>0</v>
      </c>
      <c r="K746" s="466">
        <v>0</v>
      </c>
      <c r="L746" s="466">
        <v>0</v>
      </c>
      <c r="M746" s="466">
        <v>0</v>
      </c>
      <c r="N746" s="466">
        <f t="shared" ref="N746:N780" si="409">CHOOSE($D746,2,2,2,3)</f>
        <v>2</v>
      </c>
    </row>
    <row r="747" spans="1:30" outlineLevel="1">
      <c r="B747" t="e">
        <f t="shared" si="406"/>
        <v>#REF!</v>
      </c>
      <c r="C747">
        <v>1</v>
      </c>
      <c r="D747">
        <v>1</v>
      </c>
      <c r="E747">
        <v>3</v>
      </c>
      <c r="F747">
        <v>1</v>
      </c>
      <c r="G747">
        <v>1</v>
      </c>
      <c r="H747" s="466">
        <f t="shared" si="407"/>
        <v>3</v>
      </c>
      <c r="I747" s="466">
        <f t="shared" si="408"/>
        <v>2</v>
      </c>
      <c r="J747" s="466">
        <v>0</v>
      </c>
      <c r="K747" s="466">
        <v>0</v>
      </c>
      <c r="L747" s="466">
        <v>0</v>
      </c>
      <c r="M747" s="466">
        <v>0</v>
      </c>
      <c r="N747" s="466">
        <f t="shared" si="409"/>
        <v>2</v>
      </c>
    </row>
    <row r="748" spans="1:30" outlineLevel="1">
      <c r="A748" t="s">
        <v>1104</v>
      </c>
      <c r="B748" t="str">
        <f t="shared" si="406"/>
        <v>SWV  Win</v>
      </c>
      <c r="C748">
        <v>1</v>
      </c>
      <c r="D748">
        <v>2</v>
      </c>
      <c r="E748">
        <v>1</v>
      </c>
      <c r="F748">
        <v>1</v>
      </c>
      <c r="G748">
        <v>1</v>
      </c>
      <c r="H748" s="466">
        <f t="shared" si="407"/>
        <v>4</v>
      </c>
      <c r="I748" s="466">
        <f t="shared" si="408"/>
        <v>4</v>
      </c>
      <c r="J748" s="466">
        <v>0</v>
      </c>
      <c r="K748" s="466">
        <v>0</v>
      </c>
      <c r="L748" s="466">
        <v>0</v>
      </c>
      <c r="M748" s="466">
        <v>0</v>
      </c>
      <c r="N748" s="466">
        <f t="shared" si="409"/>
        <v>2</v>
      </c>
    </row>
    <row r="749" spans="1:30" outlineLevel="1">
      <c r="B749" t="str">
        <f t="shared" si="406"/>
        <v>SWV  Spr</v>
      </c>
      <c r="C749">
        <v>1</v>
      </c>
      <c r="D749">
        <v>2</v>
      </c>
      <c r="E749">
        <v>2</v>
      </c>
      <c r="F749">
        <v>1</v>
      </c>
      <c r="G749">
        <v>1</v>
      </c>
      <c r="H749" s="466">
        <f t="shared" si="407"/>
        <v>4</v>
      </c>
      <c r="I749" s="466">
        <f t="shared" si="408"/>
        <v>3</v>
      </c>
      <c r="J749" s="466">
        <v>0</v>
      </c>
      <c r="K749" s="466">
        <v>0</v>
      </c>
      <c r="L749" s="466">
        <v>0</v>
      </c>
      <c r="M749" s="466">
        <v>0</v>
      </c>
      <c r="N749" s="466">
        <f t="shared" si="409"/>
        <v>2</v>
      </c>
    </row>
    <row r="750" spans="1:30" outlineLevel="1">
      <c r="B750" t="e">
        <f t="shared" si="406"/>
        <v>#REF!</v>
      </c>
      <c r="C750">
        <v>1</v>
      </c>
      <c r="D750">
        <v>2</v>
      </c>
      <c r="E750">
        <v>3</v>
      </c>
      <c r="F750">
        <v>1</v>
      </c>
      <c r="G750">
        <v>1</v>
      </c>
      <c r="H750" s="466">
        <f t="shared" si="407"/>
        <v>4</v>
      </c>
      <c r="I750" s="466">
        <f t="shared" si="408"/>
        <v>2</v>
      </c>
      <c r="J750" s="466">
        <v>0</v>
      </c>
      <c r="K750" s="466">
        <v>0</v>
      </c>
      <c r="L750" s="466">
        <v>0</v>
      </c>
      <c r="M750" s="466">
        <v>0</v>
      </c>
      <c r="N750" s="466">
        <f t="shared" si="409"/>
        <v>2</v>
      </c>
    </row>
    <row r="751" spans="1:30" outlineLevel="1">
      <c r="A751" t="s">
        <v>1666</v>
      </c>
      <c r="H751" s="466"/>
      <c r="I751" s="466"/>
      <c r="J751" s="466"/>
      <c r="K751" s="466"/>
      <c r="L751" s="466"/>
      <c r="M751" s="466"/>
      <c r="N751" s="466"/>
    </row>
    <row r="752" spans="1:30" outlineLevel="1">
      <c r="H752" s="466"/>
      <c r="I752" s="466"/>
      <c r="J752" s="466"/>
      <c r="K752" s="466"/>
      <c r="L752" s="466"/>
      <c r="M752" s="466"/>
      <c r="N752" s="466"/>
    </row>
    <row r="753" spans="1:14" outlineLevel="1">
      <c r="H753" s="466"/>
      <c r="I753" s="466"/>
      <c r="J753" s="466"/>
      <c r="K753" s="466"/>
      <c r="L753" s="466"/>
      <c r="M753" s="466"/>
      <c r="N753" s="466"/>
    </row>
    <row r="754" spans="1:14" outlineLevel="1">
      <c r="A754" t="s">
        <v>863</v>
      </c>
      <c r="B754" t="str">
        <f t="shared" si="406"/>
        <v>SWV  Win</v>
      </c>
      <c r="C754">
        <v>1</v>
      </c>
      <c r="D754">
        <v>4</v>
      </c>
      <c r="E754">
        <v>1</v>
      </c>
      <c r="F754">
        <v>1</v>
      </c>
      <c r="G754">
        <v>1</v>
      </c>
      <c r="H754" s="466">
        <f t="shared" si="407"/>
        <v>5</v>
      </c>
      <c r="I754" s="466">
        <f t="shared" si="408"/>
        <v>4</v>
      </c>
      <c r="J754" s="466">
        <v>0</v>
      </c>
      <c r="K754" s="466">
        <v>0</v>
      </c>
      <c r="L754" s="466">
        <v>0</v>
      </c>
      <c r="M754" s="466">
        <v>0</v>
      </c>
      <c r="N754" s="466">
        <f t="shared" si="409"/>
        <v>3</v>
      </c>
    </row>
    <row r="755" spans="1:14" outlineLevel="1">
      <c r="B755" t="str">
        <f t="shared" si="406"/>
        <v>SWV  Spr</v>
      </c>
      <c r="C755">
        <v>1</v>
      </c>
      <c r="D755">
        <v>4</v>
      </c>
      <c r="E755">
        <v>2</v>
      </c>
      <c r="F755">
        <v>1</v>
      </c>
      <c r="G755">
        <v>1</v>
      </c>
      <c r="H755" s="466">
        <f t="shared" si="407"/>
        <v>5</v>
      </c>
      <c r="I755" s="466">
        <f t="shared" si="408"/>
        <v>3</v>
      </c>
      <c r="J755" s="466">
        <v>0</v>
      </c>
      <c r="K755" s="466">
        <v>0</v>
      </c>
      <c r="L755" s="466">
        <v>0</v>
      </c>
      <c r="M755" s="466">
        <v>0</v>
      </c>
      <c r="N755" s="466">
        <f t="shared" si="409"/>
        <v>3</v>
      </c>
    </row>
    <row r="756" spans="1:14" outlineLevel="1">
      <c r="A756" s="105"/>
      <c r="B756" t="e">
        <f t="shared" si="406"/>
        <v>#REF!</v>
      </c>
      <c r="C756">
        <v>1</v>
      </c>
      <c r="D756">
        <v>4</v>
      </c>
      <c r="E756">
        <v>3</v>
      </c>
      <c r="F756">
        <v>1</v>
      </c>
      <c r="G756">
        <v>1</v>
      </c>
      <c r="H756" s="466">
        <f t="shared" si="407"/>
        <v>5</v>
      </c>
      <c r="I756" s="466">
        <f t="shared" si="408"/>
        <v>2</v>
      </c>
      <c r="J756" s="466">
        <v>0</v>
      </c>
      <c r="K756" s="466">
        <v>0</v>
      </c>
      <c r="L756" s="466">
        <v>0</v>
      </c>
      <c r="M756" s="466">
        <v>0</v>
      </c>
      <c r="N756" s="466">
        <f t="shared" si="409"/>
        <v>3</v>
      </c>
    </row>
    <row r="757" spans="1:14" outlineLevel="1">
      <c r="A757" s="102" t="s">
        <v>1103</v>
      </c>
      <c r="B757" t="str">
        <f t="shared" si="406"/>
        <v>GSW  Win</v>
      </c>
      <c r="C757">
        <v>2</v>
      </c>
      <c r="D757">
        <v>1</v>
      </c>
      <c r="E757">
        <v>1</v>
      </c>
      <c r="F757">
        <v>1</v>
      </c>
      <c r="G757">
        <v>1</v>
      </c>
      <c r="H757" s="466">
        <f t="shared" si="407"/>
        <v>3</v>
      </c>
      <c r="I757" s="466">
        <f t="shared" si="408"/>
        <v>4</v>
      </c>
      <c r="J757" s="466">
        <v>0</v>
      </c>
      <c r="K757" s="466">
        <v>0</v>
      </c>
      <c r="L757" s="466">
        <v>0</v>
      </c>
      <c r="M757" s="466">
        <v>0</v>
      </c>
      <c r="N757" s="466">
        <f t="shared" si="409"/>
        <v>2</v>
      </c>
    </row>
    <row r="758" spans="1:14" outlineLevel="1">
      <c r="B758" t="str">
        <f t="shared" si="406"/>
        <v>GSW  Spr</v>
      </c>
      <c r="C758">
        <v>2</v>
      </c>
      <c r="D758">
        <v>1</v>
      </c>
      <c r="E758">
        <v>2</v>
      </c>
      <c r="F758">
        <v>1</v>
      </c>
      <c r="G758">
        <v>1</v>
      </c>
      <c r="H758" s="466">
        <f t="shared" si="407"/>
        <v>3</v>
      </c>
      <c r="I758" s="466">
        <f t="shared" si="408"/>
        <v>3</v>
      </c>
      <c r="J758" s="466">
        <v>0</v>
      </c>
      <c r="K758" s="466">
        <v>0</v>
      </c>
      <c r="L758" s="466">
        <v>0</v>
      </c>
      <c r="M758" s="466">
        <v>0</v>
      </c>
      <c r="N758" s="466">
        <f t="shared" si="409"/>
        <v>2</v>
      </c>
    </row>
    <row r="759" spans="1:14" outlineLevel="1">
      <c r="B759" t="e">
        <f t="shared" si="406"/>
        <v>#REF!</v>
      </c>
      <c r="C759">
        <v>2</v>
      </c>
      <c r="D759">
        <v>1</v>
      </c>
      <c r="E759">
        <v>3</v>
      </c>
      <c r="F759">
        <v>1</v>
      </c>
      <c r="G759">
        <v>1</v>
      </c>
      <c r="H759" s="466">
        <f t="shared" si="407"/>
        <v>3</v>
      </c>
      <c r="I759" s="466">
        <f t="shared" si="408"/>
        <v>2</v>
      </c>
      <c r="J759" s="466">
        <v>0</v>
      </c>
      <c r="K759" s="466">
        <v>0</v>
      </c>
      <c r="L759" s="466">
        <v>0</v>
      </c>
      <c r="M759" s="466">
        <v>0</v>
      </c>
      <c r="N759" s="466">
        <f t="shared" si="409"/>
        <v>2</v>
      </c>
    </row>
    <row r="760" spans="1:14" outlineLevel="1">
      <c r="A760" t="s">
        <v>1104</v>
      </c>
      <c r="B760" t="str">
        <f t="shared" si="406"/>
        <v>GSW  Win</v>
      </c>
      <c r="C760">
        <v>2</v>
      </c>
      <c r="D760">
        <v>2</v>
      </c>
      <c r="E760">
        <v>1</v>
      </c>
      <c r="F760">
        <v>1</v>
      </c>
      <c r="G760">
        <v>1</v>
      </c>
      <c r="H760" s="466">
        <f t="shared" si="407"/>
        <v>4</v>
      </c>
      <c r="I760" s="466">
        <f t="shared" si="408"/>
        <v>4</v>
      </c>
      <c r="J760" s="466">
        <v>0</v>
      </c>
      <c r="K760" s="466">
        <v>0</v>
      </c>
      <c r="L760" s="466">
        <v>0</v>
      </c>
      <c r="M760" s="466">
        <v>0</v>
      </c>
      <c r="N760" s="466">
        <f t="shared" si="409"/>
        <v>2</v>
      </c>
    </row>
    <row r="761" spans="1:14" outlineLevel="1">
      <c r="B761" t="str">
        <f t="shared" si="406"/>
        <v>GSW  Spr</v>
      </c>
      <c r="C761">
        <v>2</v>
      </c>
      <c r="D761">
        <v>2</v>
      </c>
      <c r="E761">
        <v>2</v>
      </c>
      <c r="F761">
        <v>1</v>
      </c>
      <c r="G761">
        <v>1</v>
      </c>
      <c r="H761" s="466">
        <f t="shared" si="407"/>
        <v>4</v>
      </c>
      <c r="I761" s="466">
        <f t="shared" si="408"/>
        <v>3</v>
      </c>
      <c r="J761" s="466">
        <v>0</v>
      </c>
      <c r="K761" s="466">
        <v>0</v>
      </c>
      <c r="L761" s="466">
        <v>0</v>
      </c>
      <c r="M761" s="466">
        <v>0</v>
      </c>
      <c r="N761" s="466">
        <f t="shared" si="409"/>
        <v>2</v>
      </c>
    </row>
    <row r="762" spans="1:14" outlineLevel="1">
      <c r="B762" t="e">
        <f t="shared" si="406"/>
        <v>#REF!</v>
      </c>
      <c r="C762">
        <v>2</v>
      </c>
      <c r="D762">
        <v>2</v>
      </c>
      <c r="E762">
        <v>3</v>
      </c>
      <c r="F762">
        <v>1</v>
      </c>
      <c r="G762">
        <v>1</v>
      </c>
      <c r="H762" s="466">
        <f t="shared" si="407"/>
        <v>4</v>
      </c>
      <c r="I762" s="466">
        <f t="shared" si="408"/>
        <v>2</v>
      </c>
      <c r="J762" s="466">
        <v>0</v>
      </c>
      <c r="K762" s="466">
        <v>0</v>
      </c>
      <c r="L762" s="466">
        <v>0</v>
      </c>
      <c r="M762" s="466">
        <v>0</v>
      </c>
      <c r="N762" s="466">
        <f t="shared" si="409"/>
        <v>2</v>
      </c>
    </row>
    <row r="763" spans="1:14" outlineLevel="1">
      <c r="A763" t="s">
        <v>1666</v>
      </c>
      <c r="H763" s="466"/>
      <c r="I763" s="466"/>
      <c r="J763" s="466"/>
      <c r="K763" s="466"/>
      <c r="L763" s="466"/>
      <c r="M763" s="466"/>
      <c r="N763" s="466"/>
    </row>
    <row r="764" spans="1:14" outlineLevel="1">
      <c r="H764" s="466"/>
      <c r="I764" s="466"/>
      <c r="J764" s="466"/>
      <c r="K764" s="466"/>
      <c r="L764" s="466"/>
      <c r="M764" s="466"/>
      <c r="N764" s="466"/>
    </row>
    <row r="765" spans="1:14" outlineLevel="1">
      <c r="H765" s="466"/>
      <c r="I765" s="466"/>
      <c r="J765" s="466"/>
      <c r="K765" s="466"/>
      <c r="L765" s="466"/>
      <c r="M765" s="466"/>
      <c r="N765" s="466"/>
    </row>
    <row r="766" spans="1:14" outlineLevel="1">
      <c r="A766" t="s">
        <v>863</v>
      </c>
      <c r="B766" t="str">
        <f t="shared" si="406"/>
        <v>GSW  Win</v>
      </c>
      <c r="C766">
        <v>2</v>
      </c>
      <c r="D766">
        <v>4</v>
      </c>
      <c r="E766">
        <v>1</v>
      </c>
      <c r="F766">
        <v>1</v>
      </c>
      <c r="G766">
        <v>1</v>
      </c>
      <c r="H766" s="466">
        <f t="shared" si="407"/>
        <v>5</v>
      </c>
      <c r="I766" s="466">
        <f t="shared" si="408"/>
        <v>4</v>
      </c>
      <c r="J766" s="466">
        <v>0</v>
      </c>
      <c r="K766" s="466">
        <v>0</v>
      </c>
      <c r="L766" s="466">
        <v>0</v>
      </c>
      <c r="M766" s="466">
        <v>0</v>
      </c>
      <c r="N766" s="466">
        <f t="shared" si="409"/>
        <v>3</v>
      </c>
    </row>
    <row r="767" spans="1:14" outlineLevel="1">
      <c r="B767" t="str">
        <f t="shared" si="406"/>
        <v>GSW  Spr</v>
      </c>
      <c r="C767">
        <v>2</v>
      </c>
      <c r="D767">
        <v>4</v>
      </c>
      <c r="E767">
        <v>2</v>
      </c>
      <c r="F767">
        <v>1</v>
      </c>
      <c r="G767">
        <v>1</v>
      </c>
      <c r="H767" s="466">
        <f t="shared" si="407"/>
        <v>5</v>
      </c>
      <c r="I767" s="466">
        <f t="shared" si="408"/>
        <v>3</v>
      </c>
      <c r="J767" s="466">
        <v>0</v>
      </c>
      <c r="K767" s="466">
        <v>0</v>
      </c>
      <c r="L767" s="466">
        <v>0</v>
      </c>
      <c r="M767" s="466">
        <v>0</v>
      </c>
      <c r="N767" s="466">
        <f t="shared" si="409"/>
        <v>3</v>
      </c>
    </row>
    <row r="768" spans="1:14" outlineLevel="1">
      <c r="A768" s="105"/>
      <c r="B768" t="e">
        <f t="shared" si="406"/>
        <v>#REF!</v>
      </c>
      <c r="C768">
        <v>2</v>
      </c>
      <c r="D768">
        <v>4</v>
      </c>
      <c r="E768">
        <v>3</v>
      </c>
      <c r="F768">
        <v>1</v>
      </c>
      <c r="G768">
        <v>1</v>
      </c>
      <c r="H768" s="466">
        <f t="shared" si="407"/>
        <v>5</v>
      </c>
      <c r="I768" s="466">
        <f t="shared" si="408"/>
        <v>2</v>
      </c>
      <c r="J768" s="466">
        <v>0</v>
      </c>
      <c r="K768" s="466">
        <v>0</v>
      </c>
      <c r="L768" s="466">
        <v>0</v>
      </c>
      <c r="M768" s="466">
        <v>0</v>
      </c>
      <c r="N768" s="466">
        <f t="shared" si="409"/>
        <v>3</v>
      </c>
    </row>
    <row r="769" spans="1:14" outlineLevel="1">
      <c r="A769" s="102" t="s">
        <v>1103</v>
      </c>
      <c r="B769" t="str">
        <f t="shared" si="406"/>
        <v>CWW  Win</v>
      </c>
      <c r="C769">
        <v>3</v>
      </c>
      <c r="D769">
        <v>1</v>
      </c>
      <c r="E769">
        <v>1</v>
      </c>
      <c r="F769">
        <v>1</v>
      </c>
      <c r="G769">
        <v>1</v>
      </c>
      <c r="H769" s="466">
        <f t="shared" si="407"/>
        <v>3</v>
      </c>
      <c r="I769" s="466">
        <f t="shared" si="408"/>
        <v>4</v>
      </c>
      <c r="J769" s="466">
        <v>0</v>
      </c>
      <c r="K769" s="466">
        <v>0</v>
      </c>
      <c r="L769" s="466">
        <v>0</v>
      </c>
      <c r="M769" s="466">
        <v>0</v>
      </c>
      <c r="N769" s="466">
        <f t="shared" si="409"/>
        <v>2</v>
      </c>
    </row>
    <row r="770" spans="1:14" outlineLevel="1">
      <c r="B770" t="str">
        <f t="shared" si="406"/>
        <v>CWW  Spr</v>
      </c>
      <c r="C770">
        <v>3</v>
      </c>
      <c r="D770">
        <v>1</v>
      </c>
      <c r="E770">
        <v>2</v>
      </c>
      <c r="F770">
        <v>1</v>
      </c>
      <c r="G770">
        <v>1</v>
      </c>
      <c r="H770" s="466">
        <f t="shared" si="407"/>
        <v>3</v>
      </c>
      <c r="I770" s="466">
        <f t="shared" si="408"/>
        <v>3</v>
      </c>
      <c r="J770" s="466">
        <v>0</v>
      </c>
      <c r="K770" s="466">
        <v>0</v>
      </c>
      <c r="L770" s="466">
        <v>0</v>
      </c>
      <c r="M770" s="466">
        <v>0</v>
      </c>
      <c r="N770" s="466">
        <f t="shared" si="409"/>
        <v>2</v>
      </c>
    </row>
    <row r="771" spans="1:14" outlineLevel="1">
      <c r="B771" t="e">
        <f t="shared" si="406"/>
        <v>#REF!</v>
      </c>
      <c r="C771">
        <v>3</v>
      </c>
      <c r="D771">
        <v>1</v>
      </c>
      <c r="E771">
        <v>3</v>
      </c>
      <c r="F771">
        <v>1</v>
      </c>
      <c r="G771">
        <v>1</v>
      </c>
      <c r="H771" s="466">
        <f t="shared" si="407"/>
        <v>3</v>
      </c>
      <c r="I771" s="466">
        <f t="shared" si="408"/>
        <v>2</v>
      </c>
      <c r="J771" s="466">
        <v>0</v>
      </c>
      <c r="K771" s="466">
        <v>0</v>
      </c>
      <c r="L771" s="466">
        <v>0</v>
      </c>
      <c r="M771" s="466">
        <v>0</v>
      </c>
      <c r="N771" s="466">
        <f t="shared" si="409"/>
        <v>2</v>
      </c>
    </row>
    <row r="772" spans="1:14" outlineLevel="1">
      <c r="A772" t="s">
        <v>1104</v>
      </c>
      <c r="B772" t="str">
        <f t="shared" si="406"/>
        <v>CWW  Win</v>
      </c>
      <c r="C772">
        <v>3</v>
      </c>
      <c r="D772">
        <v>2</v>
      </c>
      <c r="E772">
        <v>1</v>
      </c>
      <c r="F772">
        <v>1</v>
      </c>
      <c r="G772">
        <v>1</v>
      </c>
      <c r="H772" s="466">
        <f t="shared" si="407"/>
        <v>4</v>
      </c>
      <c r="I772" s="466">
        <f t="shared" si="408"/>
        <v>4</v>
      </c>
      <c r="J772" s="466">
        <v>0</v>
      </c>
      <c r="K772" s="466">
        <v>0</v>
      </c>
      <c r="L772" s="466">
        <v>0</v>
      </c>
      <c r="M772" s="466">
        <v>0</v>
      </c>
      <c r="N772" s="466">
        <f t="shared" si="409"/>
        <v>2</v>
      </c>
    </row>
    <row r="773" spans="1:14" outlineLevel="1">
      <c r="B773" t="str">
        <f t="shared" si="406"/>
        <v>CWW  Spr</v>
      </c>
      <c r="C773">
        <v>3</v>
      </c>
      <c r="D773">
        <v>2</v>
      </c>
      <c r="E773">
        <v>2</v>
      </c>
      <c r="F773">
        <v>1</v>
      </c>
      <c r="G773">
        <v>1</v>
      </c>
      <c r="H773" s="466">
        <f t="shared" si="407"/>
        <v>4</v>
      </c>
      <c r="I773" s="466">
        <f t="shared" si="408"/>
        <v>3</v>
      </c>
      <c r="J773" s="466">
        <v>0</v>
      </c>
      <c r="K773" s="466">
        <v>0</v>
      </c>
      <c r="L773" s="466">
        <v>0</v>
      </c>
      <c r="M773" s="466">
        <v>0</v>
      </c>
      <c r="N773" s="466">
        <f t="shared" si="409"/>
        <v>2</v>
      </c>
    </row>
    <row r="774" spans="1:14" outlineLevel="1">
      <c r="B774" t="e">
        <f t="shared" si="406"/>
        <v>#REF!</v>
      </c>
      <c r="C774">
        <v>3</v>
      </c>
      <c r="D774">
        <v>2</v>
      </c>
      <c r="E774">
        <v>3</v>
      </c>
      <c r="F774">
        <v>1</v>
      </c>
      <c r="G774">
        <v>1</v>
      </c>
      <c r="H774" s="466">
        <f t="shared" si="407"/>
        <v>4</v>
      </c>
      <c r="I774" s="466">
        <f t="shared" si="408"/>
        <v>2</v>
      </c>
      <c r="J774" s="466">
        <v>0</v>
      </c>
      <c r="K774" s="466">
        <v>0</v>
      </c>
      <c r="L774" s="466">
        <v>0</v>
      </c>
      <c r="M774" s="466">
        <v>0</v>
      </c>
      <c r="N774" s="466">
        <f t="shared" si="409"/>
        <v>2</v>
      </c>
    </row>
    <row r="775" spans="1:14" outlineLevel="1">
      <c r="A775" t="s">
        <v>1666</v>
      </c>
      <c r="H775" s="466"/>
      <c r="I775" s="466"/>
      <c r="J775" s="466"/>
      <c r="K775" s="466"/>
      <c r="L775" s="466"/>
      <c r="M775" s="466"/>
      <c r="N775" s="466"/>
    </row>
    <row r="776" spans="1:14" outlineLevel="1">
      <c r="H776" s="466"/>
      <c r="I776" s="466"/>
      <c r="J776" s="466"/>
      <c r="K776" s="466"/>
      <c r="L776" s="466"/>
      <c r="M776" s="466"/>
      <c r="N776" s="466"/>
    </row>
    <row r="777" spans="1:14" outlineLevel="1">
      <c r="H777" s="466"/>
      <c r="I777" s="466"/>
      <c r="J777" s="466"/>
      <c r="K777" s="466"/>
      <c r="L777" s="466"/>
      <c r="M777" s="466"/>
      <c r="N777" s="466"/>
    </row>
    <row r="778" spans="1:14" outlineLevel="1">
      <c r="A778" t="s">
        <v>863</v>
      </c>
      <c r="B778" t="str">
        <f t="shared" si="406"/>
        <v>CWW  Win</v>
      </c>
      <c r="C778">
        <v>3</v>
      </c>
      <c r="D778">
        <v>4</v>
      </c>
      <c r="E778">
        <v>1</v>
      </c>
      <c r="F778">
        <v>1</v>
      </c>
      <c r="G778">
        <v>1</v>
      </c>
      <c r="H778" s="466">
        <f t="shared" si="407"/>
        <v>5</v>
      </c>
      <c r="I778" s="466">
        <f t="shared" si="408"/>
        <v>4</v>
      </c>
      <c r="J778" s="466">
        <v>0</v>
      </c>
      <c r="K778" s="466">
        <v>0</v>
      </c>
      <c r="L778" s="466">
        <v>0</v>
      </c>
      <c r="M778" s="466">
        <v>0</v>
      </c>
      <c r="N778" s="466">
        <f t="shared" si="409"/>
        <v>3</v>
      </c>
    </row>
    <row r="779" spans="1:14" outlineLevel="1">
      <c r="B779" t="str">
        <f t="shared" si="406"/>
        <v>CWW  Spr</v>
      </c>
      <c r="C779">
        <v>3</v>
      </c>
      <c r="D779">
        <v>4</v>
      </c>
      <c r="E779">
        <v>2</v>
      </c>
      <c r="F779">
        <v>1</v>
      </c>
      <c r="G779">
        <v>1</v>
      </c>
      <c r="H779" s="466">
        <f t="shared" si="407"/>
        <v>5</v>
      </c>
      <c r="I779" s="466">
        <f t="shared" si="408"/>
        <v>3</v>
      </c>
      <c r="J779" s="466">
        <v>0</v>
      </c>
      <c r="K779" s="466">
        <v>0</v>
      </c>
      <c r="L779" s="466">
        <v>0</v>
      </c>
      <c r="M779" s="466">
        <v>0</v>
      </c>
      <c r="N779" s="466">
        <f t="shared" si="409"/>
        <v>3</v>
      </c>
    </row>
    <row r="780" spans="1:14" outlineLevel="1">
      <c r="A780" s="105"/>
      <c r="B780" t="e">
        <f t="shared" si="406"/>
        <v>#REF!</v>
      </c>
      <c r="C780">
        <v>3</v>
      </c>
      <c r="D780">
        <v>4</v>
      </c>
      <c r="E780">
        <v>3</v>
      </c>
      <c r="F780">
        <v>1</v>
      </c>
      <c r="G780">
        <v>1</v>
      </c>
      <c r="H780" s="466">
        <f t="shared" si="407"/>
        <v>5</v>
      </c>
      <c r="I780" s="466">
        <f t="shared" si="408"/>
        <v>2</v>
      </c>
      <c r="J780" s="466">
        <v>0</v>
      </c>
      <c r="K780" s="466">
        <v>0</v>
      </c>
      <c r="L780" s="466">
        <v>0</v>
      </c>
      <c r="M780" s="466">
        <v>0</v>
      </c>
      <c r="N780" s="466">
        <f t="shared" si="409"/>
        <v>3</v>
      </c>
    </row>
  </sheetData>
  <phoneticPr fontId="7"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C1002"/>
  <sheetViews>
    <sheetView topLeftCell="A848" workbookViewId="0">
      <selection activeCell="B875" sqref="B875"/>
    </sheetView>
  </sheetViews>
  <sheetFormatPr defaultRowHeight="15"/>
  <cols>
    <col min="1" max="1" width="15.28515625" customWidth="1"/>
    <col min="2" max="2" width="145.140625" customWidth="1"/>
  </cols>
  <sheetData>
    <row r="1" spans="1:2">
      <c r="A1" t="s">
        <v>82</v>
      </c>
      <c r="B1" s="560" t="s">
        <v>1102</v>
      </c>
    </row>
    <row r="2" spans="1:2">
      <c r="B2" s="560" t="s">
        <v>69</v>
      </c>
    </row>
    <row r="3" spans="1:2">
      <c r="B3" s="560"/>
    </row>
    <row r="4" spans="1:2">
      <c r="B4" s="560" t="s">
        <v>74</v>
      </c>
    </row>
    <row r="5" spans="1:2">
      <c r="B5" s="560"/>
    </row>
    <row r="6" spans="1:2">
      <c r="B6" s="560" t="s">
        <v>75</v>
      </c>
    </row>
    <row r="7" spans="1:2">
      <c r="B7" s="560" t="s">
        <v>80</v>
      </c>
    </row>
    <row r="8" spans="1:2">
      <c r="B8" s="560" t="s">
        <v>78</v>
      </c>
    </row>
    <row r="9" spans="1:2">
      <c r="B9" s="560" t="s">
        <v>79</v>
      </c>
    </row>
    <row r="10" spans="1:2">
      <c r="A10" s="20"/>
      <c r="B10" s="560" t="s">
        <v>81</v>
      </c>
    </row>
    <row r="11" spans="1:2">
      <c r="A11" s="20"/>
      <c r="B11" s="560" t="s">
        <v>83</v>
      </c>
    </row>
    <row r="12" spans="1:2">
      <c r="A12" s="20"/>
      <c r="B12" s="560" t="s">
        <v>84</v>
      </c>
    </row>
    <row r="13" spans="1:2">
      <c r="A13" s="20"/>
      <c r="B13" s="560" t="s">
        <v>85</v>
      </c>
    </row>
    <row r="14" spans="1:2">
      <c r="A14" s="20"/>
      <c r="B14" s="560" t="s">
        <v>86</v>
      </c>
    </row>
    <row r="15" spans="1:2">
      <c r="A15" s="20"/>
      <c r="B15" s="560" t="s">
        <v>87</v>
      </c>
    </row>
    <row r="16" spans="1:2">
      <c r="A16" s="20"/>
      <c r="B16" s="560" t="s">
        <v>88</v>
      </c>
    </row>
    <row r="17" spans="1:2">
      <c r="A17" s="20"/>
      <c r="B17" s="560" t="s">
        <v>89</v>
      </c>
    </row>
    <row r="18" spans="1:2">
      <c r="A18" s="20"/>
      <c r="B18" s="560" t="s">
        <v>90</v>
      </c>
    </row>
    <row r="19" spans="1:2">
      <c r="A19" s="20"/>
      <c r="B19" s="560" t="s">
        <v>91</v>
      </c>
    </row>
    <row r="20" spans="1:2">
      <c r="A20" s="20"/>
      <c r="B20" s="560" t="s">
        <v>96</v>
      </c>
    </row>
    <row r="21" spans="1:2">
      <c r="A21" s="20"/>
      <c r="B21" s="561" t="s">
        <v>92</v>
      </c>
    </row>
    <row r="22" spans="1:2">
      <c r="A22" s="20"/>
      <c r="B22" s="560" t="s">
        <v>94</v>
      </c>
    </row>
    <row r="23" spans="1:2">
      <c r="A23" s="20"/>
      <c r="B23" s="560" t="s">
        <v>95</v>
      </c>
    </row>
    <row r="24" spans="1:2">
      <c r="A24" s="20"/>
      <c r="B24" s="560" t="s">
        <v>97</v>
      </c>
    </row>
    <row r="25" spans="1:2">
      <c r="A25" s="20"/>
      <c r="B25" s="560" t="s">
        <v>98</v>
      </c>
    </row>
    <row r="26" spans="1:2">
      <c r="A26" s="20"/>
      <c r="B26" s="560" t="s">
        <v>99</v>
      </c>
    </row>
    <row r="27" spans="1:2" ht="30">
      <c r="A27" s="20"/>
      <c r="B27" s="560" t="s">
        <v>101</v>
      </c>
    </row>
    <row r="28" spans="1:2">
      <c r="A28" s="20"/>
      <c r="B28" s="560" t="s">
        <v>100</v>
      </c>
    </row>
    <row r="29" spans="1:2">
      <c r="A29" s="20"/>
      <c r="B29" s="560" t="s">
        <v>103</v>
      </c>
    </row>
    <row r="30" spans="1:2">
      <c r="A30" s="20"/>
      <c r="B30" s="560" t="s">
        <v>102</v>
      </c>
    </row>
    <row r="31" spans="1:2">
      <c r="A31" s="20"/>
      <c r="B31" s="560" t="s">
        <v>104</v>
      </c>
    </row>
    <row r="32" spans="1:2">
      <c r="A32" s="20"/>
      <c r="B32" s="560" t="s">
        <v>105</v>
      </c>
    </row>
    <row r="33" spans="1:2">
      <c r="A33" s="20"/>
      <c r="B33" s="560" t="s">
        <v>106</v>
      </c>
    </row>
    <row r="34" spans="1:2">
      <c r="A34" s="20"/>
      <c r="B34" s="560" t="s">
        <v>107</v>
      </c>
    </row>
    <row r="35" spans="1:2">
      <c r="A35" s="20"/>
      <c r="B35" s="560" t="s">
        <v>109</v>
      </c>
    </row>
    <row r="36" spans="1:2" ht="30">
      <c r="B36" s="560" t="s">
        <v>110</v>
      </c>
    </row>
    <row r="37" spans="1:2">
      <c r="A37" s="20"/>
      <c r="B37" s="560" t="s">
        <v>111</v>
      </c>
    </row>
    <row r="38" spans="1:2">
      <c r="A38" s="20"/>
      <c r="B38" s="560" t="s">
        <v>112</v>
      </c>
    </row>
    <row r="39" spans="1:2">
      <c r="A39" s="20"/>
      <c r="B39" s="560" t="s">
        <v>118</v>
      </c>
    </row>
    <row r="40" spans="1:2">
      <c r="A40" s="20"/>
      <c r="B40" s="560" t="s">
        <v>113</v>
      </c>
    </row>
    <row r="41" spans="1:2">
      <c r="A41" s="20"/>
      <c r="B41" s="560" t="s">
        <v>117</v>
      </c>
    </row>
    <row r="42" spans="1:2">
      <c r="A42" s="20"/>
      <c r="B42" s="560" t="s">
        <v>114</v>
      </c>
    </row>
    <row r="43" spans="1:2">
      <c r="A43" s="20"/>
      <c r="B43" s="560" t="s">
        <v>116</v>
      </c>
    </row>
    <row r="44" spans="1:2">
      <c r="A44" s="20"/>
      <c r="B44" s="560" t="s">
        <v>119</v>
      </c>
    </row>
    <row r="45" spans="1:2">
      <c r="A45" s="20"/>
      <c r="B45" s="560" t="s">
        <v>120</v>
      </c>
    </row>
    <row r="46" spans="1:2">
      <c r="A46" s="20"/>
      <c r="B46" s="560" t="s">
        <v>121</v>
      </c>
    </row>
    <row r="47" spans="1:2">
      <c r="A47" s="20"/>
      <c r="B47" s="560" t="s">
        <v>122</v>
      </c>
    </row>
    <row r="48" spans="1:2">
      <c r="A48" s="20"/>
      <c r="B48" s="560" t="s">
        <v>123</v>
      </c>
    </row>
    <row r="49" spans="1:2">
      <c r="A49" s="20"/>
      <c r="B49" s="560" t="s">
        <v>124</v>
      </c>
    </row>
    <row r="50" spans="1:2">
      <c r="A50" s="20"/>
      <c r="B50" s="560" t="s">
        <v>125</v>
      </c>
    </row>
    <row r="51" spans="1:2">
      <c r="A51" s="20"/>
      <c r="B51" s="562" t="s">
        <v>126</v>
      </c>
    </row>
    <row r="52" spans="1:2">
      <c r="A52" s="20"/>
      <c r="B52" s="560" t="s">
        <v>127</v>
      </c>
    </row>
    <row r="53" spans="1:2">
      <c r="A53" s="20"/>
      <c r="B53" s="560" t="s">
        <v>128</v>
      </c>
    </row>
    <row r="54" spans="1:2">
      <c r="A54" s="20"/>
      <c r="B54" s="560" t="s">
        <v>129</v>
      </c>
    </row>
    <row r="55" spans="1:2">
      <c r="A55" s="20"/>
      <c r="B55" s="560" t="s">
        <v>130</v>
      </c>
    </row>
    <row r="56" spans="1:2" ht="30">
      <c r="A56" s="20"/>
      <c r="B56" s="563" t="s">
        <v>131</v>
      </c>
    </row>
    <row r="57" spans="1:2">
      <c r="A57" s="20"/>
      <c r="B57" s="563" t="s">
        <v>134</v>
      </c>
    </row>
    <row r="58" spans="1:2">
      <c r="A58" s="20"/>
      <c r="B58" s="560" t="s">
        <v>135</v>
      </c>
    </row>
    <row r="59" spans="1:2">
      <c r="A59" s="20"/>
      <c r="B59" s="560" t="s">
        <v>136</v>
      </c>
    </row>
    <row r="60" spans="1:2">
      <c r="A60" s="20"/>
      <c r="B60" s="560" t="s">
        <v>137</v>
      </c>
    </row>
    <row r="61" spans="1:2">
      <c r="A61" s="20"/>
      <c r="B61" s="560" t="s">
        <v>138</v>
      </c>
    </row>
    <row r="62" spans="1:2">
      <c r="A62" s="20"/>
      <c r="B62" s="560" t="s">
        <v>139</v>
      </c>
    </row>
    <row r="63" spans="1:2">
      <c r="A63" s="20"/>
      <c r="B63" s="560" t="s">
        <v>140</v>
      </c>
    </row>
    <row r="64" spans="1:2">
      <c r="A64" s="20"/>
      <c r="B64" s="560" t="s">
        <v>141</v>
      </c>
    </row>
    <row r="65" spans="1:2">
      <c r="A65" s="20"/>
      <c r="B65" s="562" t="s">
        <v>142</v>
      </c>
    </row>
    <row r="66" spans="1:2">
      <c r="A66" s="20">
        <v>44295.333333333336</v>
      </c>
      <c r="B66" s="563" t="s">
        <v>143</v>
      </c>
    </row>
    <row r="67" spans="1:2">
      <c r="A67" s="20"/>
      <c r="B67" s="560" t="s">
        <v>144</v>
      </c>
    </row>
    <row r="68" spans="1:2">
      <c r="A68" s="20"/>
      <c r="B68" s="560" t="s">
        <v>145</v>
      </c>
    </row>
    <row r="69" spans="1:2">
      <c r="A69" s="20"/>
      <c r="B69" s="560" t="s">
        <v>146</v>
      </c>
    </row>
    <row r="70" spans="1:2">
      <c r="A70" s="20">
        <v>44295.45416666667</v>
      </c>
      <c r="B70" s="563" t="s">
        <v>143</v>
      </c>
    </row>
    <row r="71" spans="1:2">
      <c r="A71" s="20"/>
      <c r="B71" s="563" t="s">
        <v>147</v>
      </c>
    </row>
    <row r="72" spans="1:2">
      <c r="A72" s="20"/>
      <c r="B72" s="560" t="s">
        <v>148</v>
      </c>
    </row>
    <row r="73" spans="1:2">
      <c r="A73" s="20"/>
      <c r="B73" s="560" t="s">
        <v>149</v>
      </c>
    </row>
    <row r="74" spans="1:2">
      <c r="A74" s="20"/>
      <c r="B74" s="563" t="s">
        <v>152</v>
      </c>
    </row>
    <row r="75" spans="1:2">
      <c r="A75" s="20">
        <v>44297.355856249997</v>
      </c>
      <c r="B75" s="560" t="s">
        <v>153</v>
      </c>
    </row>
    <row r="76" spans="1:2">
      <c r="A76" s="20"/>
      <c r="B76" s="560" t="s">
        <v>154</v>
      </c>
    </row>
    <row r="77" spans="1:2">
      <c r="A77" s="20"/>
      <c r="B77" s="560" t="s">
        <v>155</v>
      </c>
    </row>
    <row r="78" spans="1:2">
      <c r="A78" s="20"/>
      <c r="B78" s="560" t="s">
        <v>157</v>
      </c>
    </row>
    <row r="79" spans="1:2">
      <c r="A79" s="20"/>
      <c r="B79" s="560" t="s">
        <v>156</v>
      </c>
    </row>
    <row r="80" spans="1:2">
      <c r="A80" s="20"/>
      <c r="B80" s="560" t="s">
        <v>158</v>
      </c>
    </row>
    <row r="81" spans="1:2">
      <c r="A81" s="20">
        <v>44297.8298399306</v>
      </c>
      <c r="B81" s="560" t="s">
        <v>159</v>
      </c>
    </row>
    <row r="82" spans="1:2">
      <c r="A82" s="20"/>
      <c r="B82" s="560" t="s">
        <v>160</v>
      </c>
    </row>
    <row r="83" spans="1:2">
      <c r="A83" s="20"/>
      <c r="B83" s="560" t="s">
        <v>161</v>
      </c>
    </row>
    <row r="84" spans="1:2" ht="30">
      <c r="A84" s="20"/>
      <c r="B84" s="560" t="s">
        <v>162</v>
      </c>
    </row>
    <row r="85" spans="1:2">
      <c r="A85" s="20"/>
      <c r="B85" s="560" t="s">
        <v>163</v>
      </c>
    </row>
    <row r="86" spans="1:2">
      <c r="A86" s="20"/>
      <c r="B86" s="560" t="s">
        <v>164</v>
      </c>
    </row>
    <row r="87" spans="1:2">
      <c r="A87" s="20"/>
      <c r="B87" s="560" t="s">
        <v>165</v>
      </c>
    </row>
    <row r="88" spans="1:2">
      <c r="A88" s="20"/>
      <c r="B88" s="560" t="s">
        <v>166</v>
      </c>
    </row>
    <row r="89" spans="1:2">
      <c r="A89" s="20"/>
      <c r="B89" s="560" t="s">
        <v>167</v>
      </c>
    </row>
    <row r="90" spans="1:2">
      <c r="A90" s="20">
        <v>44299.579150810197</v>
      </c>
      <c r="B90" s="560" t="s">
        <v>169</v>
      </c>
    </row>
    <row r="91" spans="1:2">
      <c r="A91" s="20"/>
      <c r="B91" s="560" t="s">
        <v>170</v>
      </c>
    </row>
    <row r="92" spans="1:2">
      <c r="A92" s="20">
        <v>44299.694020486102</v>
      </c>
      <c r="B92" s="560" t="s">
        <v>171</v>
      </c>
    </row>
    <row r="93" spans="1:2">
      <c r="A93" s="20"/>
      <c r="B93" s="560" t="s">
        <v>172</v>
      </c>
    </row>
    <row r="94" spans="1:2">
      <c r="A94" s="20"/>
      <c r="B94" s="560" t="s">
        <v>173</v>
      </c>
    </row>
    <row r="95" spans="1:2">
      <c r="A95" s="20"/>
      <c r="B95" s="560" t="s">
        <v>174</v>
      </c>
    </row>
    <row r="96" spans="1:2">
      <c r="A96" s="20"/>
      <c r="B96" s="560" t="s">
        <v>175</v>
      </c>
    </row>
    <row r="97" spans="1:2">
      <c r="A97" s="20">
        <v>44300.588789467598</v>
      </c>
      <c r="B97" s="560" t="s">
        <v>176</v>
      </c>
    </row>
    <row r="98" spans="1:2">
      <c r="A98" s="20"/>
      <c r="B98" s="560" t="s">
        <v>178</v>
      </c>
    </row>
    <row r="99" spans="1:2">
      <c r="A99" s="20"/>
      <c r="B99" s="560" t="s">
        <v>179</v>
      </c>
    </row>
    <row r="100" spans="1:2">
      <c r="A100" s="20"/>
      <c r="B100" s="560" t="s">
        <v>177</v>
      </c>
    </row>
    <row r="101" spans="1:2" ht="30">
      <c r="A101" s="20"/>
      <c r="B101" s="560" t="s">
        <v>180</v>
      </c>
    </row>
    <row r="102" spans="1:2">
      <c r="A102" s="20"/>
      <c r="B102" s="560" t="s">
        <v>181</v>
      </c>
    </row>
    <row r="103" spans="1:2">
      <c r="A103" s="20"/>
      <c r="B103" s="560" t="s">
        <v>182</v>
      </c>
    </row>
    <row r="104" spans="1:2">
      <c r="A104" s="20"/>
      <c r="B104" s="560" t="s">
        <v>185</v>
      </c>
    </row>
    <row r="105" spans="1:2">
      <c r="A105" s="20">
        <v>44302.4714969907</v>
      </c>
      <c r="B105" s="560" t="s">
        <v>186</v>
      </c>
    </row>
    <row r="106" spans="1:2">
      <c r="A106" s="20"/>
      <c r="B106" s="560" t="s">
        <v>187</v>
      </c>
    </row>
    <row r="107" spans="1:2">
      <c r="A107" s="20"/>
      <c r="B107" s="560" t="s">
        <v>188</v>
      </c>
    </row>
    <row r="108" spans="1:2">
      <c r="A108" s="20"/>
      <c r="B108" s="560" t="s">
        <v>189</v>
      </c>
    </row>
    <row r="109" spans="1:2">
      <c r="A109" s="20"/>
      <c r="B109" s="560" t="s">
        <v>191</v>
      </c>
    </row>
    <row r="110" spans="1:2">
      <c r="A110" s="20"/>
      <c r="B110" s="560" t="s">
        <v>192</v>
      </c>
    </row>
    <row r="111" spans="1:2">
      <c r="A111" s="20">
        <v>44303</v>
      </c>
      <c r="B111" s="560" t="s">
        <v>193</v>
      </c>
    </row>
    <row r="112" spans="1:2">
      <c r="A112" s="20"/>
      <c r="B112" s="560" t="s">
        <v>197</v>
      </c>
    </row>
    <row r="113" spans="1:2">
      <c r="A113" s="20"/>
      <c r="B113" s="560" t="s">
        <v>198</v>
      </c>
    </row>
    <row r="114" spans="1:2">
      <c r="A114" s="20">
        <v>44304.534314583303</v>
      </c>
      <c r="B114" s="560" t="s">
        <v>199</v>
      </c>
    </row>
    <row r="115" spans="1:2">
      <c r="A115" s="20"/>
      <c r="B115" s="560" t="s">
        <v>202</v>
      </c>
    </row>
    <row r="116" spans="1:2">
      <c r="A116" s="20"/>
      <c r="B116" s="560" t="s">
        <v>203</v>
      </c>
    </row>
    <row r="117" spans="1:2">
      <c r="A117" s="20"/>
      <c r="B117" s="560" t="s">
        <v>204</v>
      </c>
    </row>
    <row r="118" spans="1:2">
      <c r="A118" s="20"/>
      <c r="B118" s="560" t="s">
        <v>205</v>
      </c>
    </row>
    <row r="119" spans="1:2">
      <c r="A119" s="20"/>
      <c r="B119" s="560" t="s">
        <v>206</v>
      </c>
    </row>
    <row r="120" spans="1:2">
      <c r="A120" s="20">
        <v>44305.451966898101</v>
      </c>
      <c r="B120" s="560" t="s">
        <v>207</v>
      </c>
    </row>
    <row r="121" spans="1:2">
      <c r="A121" s="20"/>
      <c r="B121" s="560" t="s">
        <v>208</v>
      </c>
    </row>
    <row r="122" spans="1:2">
      <c r="A122" s="20"/>
      <c r="B122" s="560" t="s">
        <v>214</v>
      </c>
    </row>
    <row r="123" spans="1:2">
      <c r="A123" s="20"/>
      <c r="B123" s="560" t="s">
        <v>212</v>
      </c>
    </row>
    <row r="124" spans="1:2">
      <c r="A124" s="20"/>
      <c r="B124" s="560" t="s">
        <v>213</v>
      </c>
    </row>
    <row r="125" spans="1:2">
      <c r="A125" s="20"/>
      <c r="B125" s="560" t="s">
        <v>215</v>
      </c>
    </row>
    <row r="126" spans="1:2">
      <c r="A126" s="20"/>
      <c r="B126" s="560" t="s">
        <v>216</v>
      </c>
    </row>
    <row r="127" spans="1:2">
      <c r="A127" s="20"/>
      <c r="B127" s="560" t="s">
        <v>217</v>
      </c>
    </row>
    <row r="128" spans="1:2">
      <c r="A128" s="20"/>
      <c r="B128" s="560" t="s">
        <v>218</v>
      </c>
    </row>
    <row r="129" spans="1:2">
      <c r="A129" s="20"/>
      <c r="B129" s="560" t="s">
        <v>219</v>
      </c>
    </row>
    <row r="130" spans="1:2">
      <c r="A130" s="20">
        <v>44306.324938425903</v>
      </c>
      <c r="B130" s="560" t="s">
        <v>220</v>
      </c>
    </row>
    <row r="131" spans="1:2">
      <c r="A131" s="20"/>
      <c r="B131" s="560" t="s">
        <v>221</v>
      </c>
    </row>
    <row r="132" spans="1:2">
      <c r="A132" s="20"/>
      <c r="B132" s="560" t="s">
        <v>222</v>
      </c>
    </row>
    <row r="133" spans="1:2">
      <c r="A133" s="20"/>
      <c r="B133" s="560" t="s">
        <v>223</v>
      </c>
    </row>
    <row r="134" spans="1:2">
      <c r="A134" s="20"/>
      <c r="B134" s="560" t="s">
        <v>224</v>
      </c>
    </row>
    <row r="135" spans="1:2">
      <c r="A135" s="20"/>
      <c r="B135" s="560" t="s">
        <v>225</v>
      </c>
    </row>
    <row r="136" spans="1:2">
      <c r="A136" s="20"/>
      <c r="B136" s="560" t="s">
        <v>226</v>
      </c>
    </row>
    <row r="137" spans="1:2">
      <c r="A137" s="20"/>
      <c r="B137" s="560" t="s">
        <v>227</v>
      </c>
    </row>
    <row r="138" spans="1:2">
      <c r="A138" s="20"/>
      <c r="B138" s="560" t="s">
        <v>228</v>
      </c>
    </row>
    <row r="139" spans="1:2">
      <c r="A139" s="20">
        <v>44307.766821643498</v>
      </c>
      <c r="B139" s="560" t="s">
        <v>229</v>
      </c>
    </row>
    <row r="140" spans="1:2">
      <c r="A140" s="20">
        <v>44307.8445818287</v>
      </c>
      <c r="B140" s="560" t="s">
        <v>230</v>
      </c>
    </row>
    <row r="141" spans="1:2">
      <c r="A141" s="20">
        <v>44308.488527314803</v>
      </c>
      <c r="B141" s="560" t="s">
        <v>231</v>
      </c>
    </row>
    <row r="142" spans="1:2">
      <c r="A142" s="20"/>
      <c r="B142" s="560" t="s">
        <v>232</v>
      </c>
    </row>
    <row r="143" spans="1:2">
      <c r="A143" s="20"/>
      <c r="B143" s="560" t="s">
        <v>242</v>
      </c>
    </row>
    <row r="144" spans="1:2">
      <c r="A144" s="20">
        <v>44314.278955902802</v>
      </c>
      <c r="B144" s="560" t="s">
        <v>243</v>
      </c>
    </row>
    <row r="145" spans="1:2">
      <c r="A145" s="20"/>
      <c r="B145" s="560" t="s">
        <v>245</v>
      </c>
    </row>
    <row r="146" spans="1:2">
      <c r="A146" s="20"/>
      <c r="B146" s="560" t="s">
        <v>247</v>
      </c>
    </row>
    <row r="147" spans="1:2">
      <c r="A147" s="20">
        <v>44315.688820486102</v>
      </c>
      <c r="B147" s="560" t="s">
        <v>252</v>
      </c>
    </row>
    <row r="148" spans="1:2">
      <c r="A148" s="20"/>
      <c r="B148" s="560" t="s">
        <v>249</v>
      </c>
    </row>
    <row r="149" spans="1:2">
      <c r="A149" s="20"/>
      <c r="B149" s="560" t="s">
        <v>250</v>
      </c>
    </row>
    <row r="150" spans="1:2" ht="30">
      <c r="A150" s="20"/>
      <c r="B150" s="560" t="s">
        <v>251</v>
      </c>
    </row>
    <row r="151" spans="1:2">
      <c r="A151" s="20"/>
      <c r="B151" s="560" t="s">
        <v>253</v>
      </c>
    </row>
    <row r="152" spans="1:2">
      <c r="A152" s="20">
        <v>44315.8158616898</v>
      </c>
      <c r="B152" s="560" t="s">
        <v>254</v>
      </c>
    </row>
    <row r="153" spans="1:2">
      <c r="A153" s="20"/>
      <c r="B153" s="560" t="s">
        <v>255</v>
      </c>
    </row>
    <row r="154" spans="1:2">
      <c r="A154" s="20"/>
      <c r="B154" s="560" t="s">
        <v>256</v>
      </c>
    </row>
    <row r="155" spans="1:2">
      <c r="A155" s="20"/>
      <c r="B155" s="560" t="s">
        <v>257</v>
      </c>
    </row>
    <row r="156" spans="1:2">
      <c r="A156" s="20"/>
      <c r="B156" s="560" t="s">
        <v>258</v>
      </c>
    </row>
    <row r="157" spans="1:2">
      <c r="A157" s="20"/>
      <c r="B157" s="560" t="s">
        <v>259</v>
      </c>
    </row>
    <row r="158" spans="1:2">
      <c r="A158" s="20">
        <v>44316.651822337997</v>
      </c>
      <c r="B158" s="560" t="s">
        <v>260</v>
      </c>
    </row>
    <row r="159" spans="1:2">
      <c r="A159" s="20"/>
      <c r="B159" s="560" t="s">
        <v>262</v>
      </c>
    </row>
    <row r="160" spans="1:2">
      <c r="A160" s="20"/>
      <c r="B160" s="560" t="s">
        <v>261</v>
      </c>
    </row>
    <row r="161" spans="1:2" ht="30">
      <c r="A161" s="20"/>
      <c r="B161" s="560" t="s">
        <v>263</v>
      </c>
    </row>
    <row r="162" spans="1:2">
      <c r="A162" s="20"/>
      <c r="B162" s="560" t="s">
        <v>264</v>
      </c>
    </row>
    <row r="163" spans="1:2">
      <c r="A163" s="20"/>
      <c r="B163" s="560" t="s">
        <v>265</v>
      </c>
    </row>
    <row r="164" spans="1:2">
      <c r="A164" s="20"/>
      <c r="B164" s="560" t="s">
        <v>266</v>
      </c>
    </row>
    <row r="165" spans="1:2">
      <c r="A165" s="20"/>
      <c r="B165" s="560" t="s">
        <v>268</v>
      </c>
    </row>
    <row r="166" spans="1:2">
      <c r="A166" s="20"/>
      <c r="B166" s="560" t="s">
        <v>269</v>
      </c>
    </row>
    <row r="167" spans="1:2">
      <c r="A167" s="20">
        <v>44318.795286805602</v>
      </c>
      <c r="B167" s="560" t="s">
        <v>280</v>
      </c>
    </row>
    <row r="168" spans="1:2">
      <c r="A168" s="20"/>
      <c r="B168" s="560" t="s">
        <v>279</v>
      </c>
    </row>
    <row r="169" spans="1:2">
      <c r="A169" s="20">
        <v>44319.416666666664</v>
      </c>
      <c r="B169" s="560" t="s">
        <v>281</v>
      </c>
    </row>
    <row r="170" spans="1:2">
      <c r="A170" s="20"/>
      <c r="B170" s="560" t="s">
        <v>283</v>
      </c>
    </row>
    <row r="171" spans="1:2">
      <c r="A171" s="20">
        <v>44320.589794328705</v>
      </c>
      <c r="B171" s="560" t="s">
        <v>284</v>
      </c>
    </row>
    <row r="172" spans="1:2">
      <c r="A172" s="20"/>
      <c r="B172" s="560" t="s">
        <v>291</v>
      </c>
    </row>
    <row r="173" spans="1:2">
      <c r="A173" s="20">
        <v>44321</v>
      </c>
      <c r="B173" s="560" t="s">
        <v>292</v>
      </c>
    </row>
    <row r="174" spans="1:2">
      <c r="A174" s="20"/>
      <c r="B174" s="560" t="s">
        <v>293</v>
      </c>
    </row>
    <row r="175" spans="1:2">
      <c r="A175" s="20"/>
      <c r="B175" s="560" t="s">
        <v>294</v>
      </c>
    </row>
    <row r="176" spans="1:2">
      <c r="A176" s="20"/>
      <c r="B176" s="560" t="s">
        <v>295</v>
      </c>
    </row>
    <row r="177" spans="1:2">
      <c r="A177" s="20"/>
      <c r="B177" s="560" t="s">
        <v>296</v>
      </c>
    </row>
    <row r="178" spans="1:2">
      <c r="A178" s="20"/>
      <c r="B178" s="560" t="s">
        <v>297</v>
      </c>
    </row>
    <row r="179" spans="1:2">
      <c r="A179" s="20"/>
      <c r="B179" s="560" t="s">
        <v>300</v>
      </c>
    </row>
    <row r="180" spans="1:2">
      <c r="A180" s="20"/>
      <c r="B180" s="560" t="s">
        <v>301</v>
      </c>
    </row>
    <row r="181" spans="1:2">
      <c r="A181" s="20"/>
      <c r="B181" s="560" t="s">
        <v>303</v>
      </c>
    </row>
    <row r="182" spans="1:2">
      <c r="A182" s="20"/>
      <c r="B182" s="560" t="s">
        <v>304</v>
      </c>
    </row>
    <row r="183" spans="1:2">
      <c r="A183" s="20">
        <v>44322.355669791701</v>
      </c>
      <c r="B183" s="560" t="s">
        <v>306</v>
      </c>
    </row>
    <row r="184" spans="1:2">
      <c r="A184" s="20"/>
      <c r="B184" s="560" t="s">
        <v>308</v>
      </c>
    </row>
    <row r="185" spans="1:2">
      <c r="A185" s="20"/>
      <c r="B185" s="560" t="s">
        <v>309</v>
      </c>
    </row>
    <row r="186" spans="1:2">
      <c r="A186" s="20"/>
      <c r="B186" s="560" t="s">
        <v>310</v>
      </c>
    </row>
    <row r="187" spans="1:2">
      <c r="A187" s="20"/>
      <c r="B187" s="560" t="s">
        <v>311</v>
      </c>
    </row>
    <row r="188" spans="1:2">
      <c r="A188" s="20">
        <v>44323.920671874999</v>
      </c>
      <c r="B188" s="560" t="s">
        <v>313</v>
      </c>
    </row>
    <row r="189" spans="1:2">
      <c r="A189" s="20"/>
      <c r="B189" s="560" t="s">
        <v>314</v>
      </c>
    </row>
    <row r="190" spans="1:2">
      <c r="A190" s="20"/>
      <c r="B190" s="560" t="s">
        <v>315</v>
      </c>
    </row>
    <row r="191" spans="1:2">
      <c r="A191" s="20"/>
      <c r="B191" s="560" t="s">
        <v>316</v>
      </c>
    </row>
    <row r="192" spans="1:2">
      <c r="A192" s="20"/>
      <c r="B192" s="560" t="s">
        <v>317</v>
      </c>
    </row>
    <row r="193" spans="1:2">
      <c r="A193" s="20"/>
      <c r="B193" s="560" t="s">
        <v>318</v>
      </c>
    </row>
    <row r="194" spans="1:2">
      <c r="A194" s="20"/>
      <c r="B194" s="560" t="s">
        <v>319</v>
      </c>
    </row>
    <row r="195" spans="1:2">
      <c r="A195" s="20"/>
      <c r="B195" s="560" t="s">
        <v>320</v>
      </c>
    </row>
    <row r="196" spans="1:2">
      <c r="A196" s="20"/>
      <c r="B196" s="560" t="s">
        <v>321</v>
      </c>
    </row>
    <row r="197" spans="1:2">
      <c r="A197" s="20"/>
      <c r="B197" s="560" t="s">
        <v>322</v>
      </c>
    </row>
    <row r="198" spans="1:2">
      <c r="A198" s="20">
        <v>44325.499741435196</v>
      </c>
      <c r="B198" s="560" t="s">
        <v>323</v>
      </c>
    </row>
    <row r="199" spans="1:2">
      <c r="A199" s="20"/>
      <c r="B199" s="560" t="s">
        <v>324</v>
      </c>
    </row>
    <row r="200" spans="1:2">
      <c r="A200" s="20"/>
      <c r="B200" s="560" t="s">
        <v>325</v>
      </c>
    </row>
    <row r="201" spans="1:2">
      <c r="A201" s="20"/>
      <c r="B201" s="560" t="s">
        <v>326</v>
      </c>
    </row>
    <row r="202" spans="1:2">
      <c r="A202" s="20"/>
      <c r="B202" s="560" t="s">
        <v>327</v>
      </c>
    </row>
    <row r="203" spans="1:2">
      <c r="A203" s="20"/>
      <c r="B203" s="560" t="s">
        <v>328</v>
      </c>
    </row>
    <row r="204" spans="1:2">
      <c r="A204" s="20"/>
      <c r="B204" s="560" t="s">
        <v>329</v>
      </c>
    </row>
    <row r="205" spans="1:2">
      <c r="A205" s="20"/>
      <c r="B205" s="560" t="s">
        <v>330</v>
      </c>
    </row>
    <row r="206" spans="1:2">
      <c r="A206" s="20"/>
      <c r="B206" s="560" t="s">
        <v>331</v>
      </c>
    </row>
    <row r="207" spans="1:2">
      <c r="A207" s="20"/>
      <c r="B207" s="560" t="s">
        <v>332</v>
      </c>
    </row>
    <row r="208" spans="1:2">
      <c r="A208" s="20"/>
      <c r="B208" s="560" t="s">
        <v>333</v>
      </c>
    </row>
    <row r="209" spans="1:2">
      <c r="A209" s="20">
        <v>44326.575224768501</v>
      </c>
      <c r="B209" s="560" t="s">
        <v>334</v>
      </c>
    </row>
    <row r="210" spans="1:2">
      <c r="A210" s="20"/>
      <c r="B210" s="560" t="s">
        <v>335</v>
      </c>
    </row>
    <row r="211" spans="1:2">
      <c r="A211" s="20"/>
      <c r="B211" s="560" t="s">
        <v>336</v>
      </c>
    </row>
    <row r="212" spans="1:2">
      <c r="A212" s="20"/>
      <c r="B212" s="560" t="s">
        <v>337</v>
      </c>
    </row>
    <row r="213" spans="1:2">
      <c r="A213" s="20"/>
      <c r="B213" s="560" t="s">
        <v>340</v>
      </c>
    </row>
    <row r="214" spans="1:2">
      <c r="A214" s="20">
        <v>44328.702704976902</v>
      </c>
      <c r="B214" s="560" t="s">
        <v>341</v>
      </c>
    </row>
    <row r="215" spans="1:2">
      <c r="A215" s="20"/>
      <c r="B215" s="560" t="s">
        <v>342</v>
      </c>
    </row>
    <row r="216" spans="1:2">
      <c r="A216" s="20"/>
      <c r="B216" s="560" t="s">
        <v>343</v>
      </c>
    </row>
    <row r="217" spans="1:2">
      <c r="A217" s="20"/>
      <c r="B217" s="560" t="s">
        <v>345</v>
      </c>
    </row>
    <row r="218" spans="1:2">
      <c r="A218" s="20"/>
      <c r="B218" s="560" t="s">
        <v>346</v>
      </c>
    </row>
    <row r="219" spans="1:2">
      <c r="A219" s="20"/>
      <c r="B219" s="560" t="s">
        <v>344</v>
      </c>
    </row>
    <row r="220" spans="1:2">
      <c r="A220" s="20"/>
      <c r="B220" s="560" t="s">
        <v>348</v>
      </c>
    </row>
    <row r="221" spans="1:2">
      <c r="A221" s="20"/>
      <c r="B221" s="560" t="s">
        <v>347</v>
      </c>
    </row>
    <row r="222" spans="1:2">
      <c r="A222" s="20"/>
      <c r="B222" s="560" t="s">
        <v>349</v>
      </c>
    </row>
    <row r="223" spans="1:2">
      <c r="A223" s="20"/>
      <c r="B223" s="560" t="s">
        <v>350</v>
      </c>
    </row>
    <row r="224" spans="1:2">
      <c r="A224" s="20">
        <v>44333.425679861102</v>
      </c>
      <c r="B224" s="560" t="s">
        <v>351</v>
      </c>
    </row>
    <row r="225" spans="1:2">
      <c r="A225" s="20"/>
      <c r="B225" s="560" t="s">
        <v>352</v>
      </c>
    </row>
    <row r="226" spans="1:2">
      <c r="A226" s="20"/>
      <c r="B226" s="560" t="s">
        <v>356</v>
      </c>
    </row>
    <row r="227" spans="1:2">
      <c r="A227" s="20"/>
      <c r="B227" s="560" t="s">
        <v>357</v>
      </c>
    </row>
    <row r="228" spans="1:2">
      <c r="A228" s="20"/>
      <c r="B228" s="560" t="s">
        <v>358</v>
      </c>
    </row>
    <row r="229" spans="1:2">
      <c r="A229" s="20"/>
      <c r="B229" s="560" t="s">
        <v>359</v>
      </c>
    </row>
    <row r="230" spans="1:2">
      <c r="A230" s="20"/>
      <c r="B230" s="560" t="s">
        <v>361</v>
      </c>
    </row>
    <row r="231" spans="1:2">
      <c r="A231" s="20"/>
      <c r="B231" s="560" t="s">
        <v>362</v>
      </c>
    </row>
    <row r="232" spans="1:2">
      <c r="A232" s="20">
        <v>44336</v>
      </c>
      <c r="B232" s="560" t="s">
        <v>366</v>
      </c>
    </row>
    <row r="233" spans="1:2">
      <c r="A233" s="20"/>
      <c r="B233" s="560" t="s">
        <v>367</v>
      </c>
    </row>
    <row r="234" spans="1:2">
      <c r="A234" s="20"/>
      <c r="B234" s="560" t="s">
        <v>369</v>
      </c>
    </row>
    <row r="235" spans="1:2">
      <c r="A235" s="20"/>
      <c r="B235" s="560" t="s">
        <v>370</v>
      </c>
    </row>
    <row r="236" spans="1:2">
      <c r="A236" s="20"/>
      <c r="B236" s="560" t="s">
        <v>373</v>
      </c>
    </row>
    <row r="237" spans="1:2">
      <c r="A237" s="20"/>
      <c r="B237" s="560" t="s">
        <v>375</v>
      </c>
    </row>
    <row r="238" spans="1:2">
      <c r="A238" s="20"/>
      <c r="B238" s="560" t="s">
        <v>383</v>
      </c>
    </row>
    <row r="239" spans="1:2">
      <c r="A239" s="20"/>
      <c r="B239" s="560" t="s">
        <v>382</v>
      </c>
    </row>
    <row r="240" spans="1:2">
      <c r="A240" s="20"/>
      <c r="B240" s="560" t="s">
        <v>384</v>
      </c>
    </row>
    <row r="241" spans="1:2">
      <c r="A241" s="20"/>
      <c r="B241" s="560" t="s">
        <v>388</v>
      </c>
    </row>
    <row r="242" spans="1:2">
      <c r="A242" s="20"/>
      <c r="B242" s="560" t="s">
        <v>389</v>
      </c>
    </row>
    <row r="243" spans="1:2">
      <c r="A243" s="20"/>
      <c r="B243" s="560" t="s">
        <v>390</v>
      </c>
    </row>
    <row r="244" spans="1:2">
      <c r="A244" s="20"/>
      <c r="B244" s="560" t="s">
        <v>392</v>
      </c>
    </row>
    <row r="245" spans="1:2">
      <c r="A245" s="20">
        <v>44338.757544444401</v>
      </c>
      <c r="B245" s="560" t="s">
        <v>391</v>
      </c>
    </row>
    <row r="246" spans="1:2">
      <c r="A246" s="20"/>
      <c r="B246" s="560" t="s">
        <v>393</v>
      </c>
    </row>
    <row r="247" spans="1:2">
      <c r="A247" s="20">
        <v>44340.377351157404</v>
      </c>
      <c r="B247" s="560" t="s">
        <v>394</v>
      </c>
    </row>
    <row r="248" spans="1:2">
      <c r="A248" s="20"/>
      <c r="B248" s="560" t="s">
        <v>395</v>
      </c>
    </row>
    <row r="249" spans="1:2">
      <c r="A249" s="20"/>
      <c r="B249" s="560" t="s">
        <v>398</v>
      </c>
    </row>
    <row r="250" spans="1:2">
      <c r="A250" s="20"/>
      <c r="B250" s="560" t="s">
        <v>399</v>
      </c>
    </row>
    <row r="251" spans="1:2">
      <c r="A251" s="20"/>
      <c r="B251" s="560" t="s">
        <v>400</v>
      </c>
    </row>
    <row r="252" spans="1:2">
      <c r="A252" s="20"/>
      <c r="B252" s="560" t="s">
        <v>1834</v>
      </c>
    </row>
    <row r="253" spans="1:2">
      <c r="A253" s="20"/>
      <c r="B253" s="560" t="s">
        <v>402</v>
      </c>
    </row>
    <row r="254" spans="1:2">
      <c r="B254" s="560" t="s">
        <v>403</v>
      </c>
    </row>
    <row r="255" spans="1:2">
      <c r="A255" s="20">
        <v>44341.368147569403</v>
      </c>
      <c r="B255" s="560" t="s">
        <v>405</v>
      </c>
    </row>
    <row r="256" spans="1:2">
      <c r="A256" s="20"/>
      <c r="B256" s="560" t="s">
        <v>407</v>
      </c>
    </row>
    <row r="257" spans="1:2">
      <c r="A257" s="20"/>
      <c r="B257" s="560" t="s">
        <v>410</v>
      </c>
    </row>
    <row r="258" spans="1:2">
      <c r="A258" s="20"/>
      <c r="B258" s="560" t="s">
        <v>413</v>
      </c>
    </row>
    <row r="259" spans="1:2">
      <c r="A259" s="20"/>
      <c r="B259" s="560" t="s">
        <v>414</v>
      </c>
    </row>
    <row r="260" spans="1:2">
      <c r="A260" s="20"/>
      <c r="B260" s="560" t="s">
        <v>415</v>
      </c>
    </row>
    <row r="261" spans="1:2">
      <c r="A261" s="20"/>
      <c r="B261" s="560" t="s">
        <v>416</v>
      </c>
    </row>
    <row r="262" spans="1:2">
      <c r="A262" s="20"/>
      <c r="B262" s="560" t="s">
        <v>417</v>
      </c>
    </row>
    <row r="263" spans="1:2">
      <c r="A263" s="20"/>
      <c r="B263" s="560" t="s">
        <v>419</v>
      </c>
    </row>
    <row r="264" spans="1:2">
      <c r="A264" s="20"/>
      <c r="B264" s="560" t="s">
        <v>430</v>
      </c>
    </row>
    <row r="265" spans="1:2">
      <c r="A265" s="20"/>
      <c r="B265" s="560" t="s">
        <v>1854</v>
      </c>
    </row>
    <row r="266" spans="1:2">
      <c r="A266" s="20"/>
      <c r="B266" s="560" t="s">
        <v>431</v>
      </c>
    </row>
    <row r="267" spans="1:2">
      <c r="A267" s="20">
        <v>44343.596566666703</v>
      </c>
      <c r="B267" s="560" t="s">
        <v>432</v>
      </c>
    </row>
    <row r="268" spans="1:2">
      <c r="A268" s="20"/>
      <c r="B268" s="560" t="s">
        <v>433</v>
      </c>
    </row>
    <row r="269" spans="1:2">
      <c r="A269" s="20"/>
      <c r="B269" s="560" t="s">
        <v>434</v>
      </c>
    </row>
    <row r="270" spans="1:2">
      <c r="A270" s="20"/>
      <c r="B270" s="560" t="s">
        <v>483</v>
      </c>
    </row>
    <row r="271" spans="1:2">
      <c r="A271" s="20"/>
      <c r="B271" s="560" t="s">
        <v>484</v>
      </c>
    </row>
    <row r="272" spans="1:2">
      <c r="A272" s="20"/>
      <c r="B272" s="560" t="s">
        <v>485</v>
      </c>
    </row>
    <row r="273" spans="1:2">
      <c r="A273" s="20"/>
      <c r="B273" s="560" t="s">
        <v>486</v>
      </c>
    </row>
    <row r="274" spans="1:2">
      <c r="A274" s="20"/>
      <c r="B274" s="560" t="s">
        <v>487</v>
      </c>
    </row>
    <row r="275" spans="1:2" ht="30">
      <c r="A275" s="20"/>
      <c r="B275" s="560" t="s">
        <v>489</v>
      </c>
    </row>
    <row r="276" spans="1:2">
      <c r="A276" s="20">
        <v>44352.575020601798</v>
      </c>
      <c r="B276" s="560" t="s">
        <v>491</v>
      </c>
    </row>
    <row r="277" spans="1:2">
      <c r="A277" s="20"/>
      <c r="B277" s="560" t="s">
        <v>490</v>
      </c>
    </row>
    <row r="278" spans="1:2">
      <c r="A278" s="20"/>
      <c r="B278" s="560" t="s">
        <v>492</v>
      </c>
    </row>
    <row r="279" spans="1:2">
      <c r="A279" s="20">
        <v>44353.419314120401</v>
      </c>
      <c r="B279" s="560" t="s">
        <v>493</v>
      </c>
    </row>
    <row r="280" spans="1:2">
      <c r="A280" s="20"/>
      <c r="B280" s="560" t="s">
        <v>499</v>
      </c>
    </row>
    <row r="281" spans="1:2">
      <c r="A281" s="20"/>
      <c r="B281" s="560" t="s">
        <v>494</v>
      </c>
    </row>
    <row r="282" spans="1:2">
      <c r="A282" s="20"/>
      <c r="B282" s="560" t="s">
        <v>495</v>
      </c>
    </row>
    <row r="283" spans="1:2">
      <c r="A283" s="20"/>
      <c r="B283" s="560" t="s">
        <v>496</v>
      </c>
    </row>
    <row r="284" spans="1:2">
      <c r="A284" s="20"/>
      <c r="B284" s="560" t="s">
        <v>498</v>
      </c>
    </row>
    <row r="285" spans="1:2">
      <c r="A285" s="20"/>
      <c r="B285" s="560" t="s">
        <v>500</v>
      </c>
    </row>
    <row r="286" spans="1:2">
      <c r="A286" s="20"/>
      <c r="B286" s="560" t="s">
        <v>501</v>
      </c>
    </row>
    <row r="287" spans="1:2">
      <c r="A287" s="20"/>
      <c r="B287" s="560" t="s">
        <v>502</v>
      </c>
    </row>
    <row r="288" spans="1:2">
      <c r="A288" s="20"/>
      <c r="B288" s="560" t="s">
        <v>503</v>
      </c>
    </row>
    <row r="289" spans="1:2">
      <c r="A289" s="20"/>
      <c r="B289" s="560" t="s">
        <v>504</v>
      </c>
    </row>
    <row r="290" spans="1:2" ht="30">
      <c r="A290" s="20"/>
      <c r="B290" s="560" t="s">
        <v>505</v>
      </c>
    </row>
    <row r="291" spans="1:2">
      <c r="A291" s="20"/>
      <c r="B291" s="560" t="s">
        <v>506</v>
      </c>
    </row>
    <row r="292" spans="1:2">
      <c r="A292" s="20"/>
      <c r="B292" s="560" t="s">
        <v>507</v>
      </c>
    </row>
    <row r="293" spans="1:2">
      <c r="A293" s="20"/>
      <c r="B293" s="560" t="s">
        <v>508</v>
      </c>
    </row>
    <row r="294" spans="1:2">
      <c r="A294" s="20"/>
      <c r="B294" s="560" t="s">
        <v>510</v>
      </c>
    </row>
    <row r="295" spans="1:2">
      <c r="A295" s="20"/>
      <c r="B295" s="560" t="s">
        <v>509</v>
      </c>
    </row>
    <row r="296" spans="1:2">
      <c r="A296" s="20"/>
      <c r="B296" s="560" t="s">
        <v>512</v>
      </c>
    </row>
    <row r="297" spans="1:2">
      <c r="A297" s="20"/>
      <c r="B297" s="560" t="s">
        <v>513</v>
      </c>
    </row>
    <row r="298" spans="1:2">
      <c r="A298" s="20"/>
      <c r="B298" s="560" t="s">
        <v>517</v>
      </c>
    </row>
    <row r="299" spans="1:2">
      <c r="A299" s="20"/>
      <c r="B299" s="560" t="s">
        <v>518</v>
      </c>
    </row>
    <row r="300" spans="1:2">
      <c r="A300" s="20">
        <v>44356.777344212998</v>
      </c>
      <c r="B300" s="560" t="s">
        <v>519</v>
      </c>
    </row>
    <row r="301" spans="1:2">
      <c r="A301" s="20"/>
      <c r="B301" s="560" t="s">
        <v>520</v>
      </c>
    </row>
    <row r="302" spans="1:2">
      <c r="A302" s="20"/>
      <c r="B302" s="560" t="s">
        <v>521</v>
      </c>
    </row>
    <row r="303" spans="1:2">
      <c r="A303" s="20"/>
      <c r="B303" s="560" t="s">
        <v>522</v>
      </c>
    </row>
    <row r="304" spans="1:2" ht="30">
      <c r="A304" s="20"/>
      <c r="B304" s="560" t="s">
        <v>523</v>
      </c>
    </row>
    <row r="305" spans="1:2">
      <c r="A305" s="20"/>
      <c r="B305" s="560" t="s">
        <v>524</v>
      </c>
    </row>
    <row r="306" spans="1:2">
      <c r="A306" s="20"/>
      <c r="B306" s="560" t="s">
        <v>525</v>
      </c>
    </row>
    <row r="307" spans="1:2">
      <c r="A307" s="20"/>
      <c r="B307" s="560" t="s">
        <v>526</v>
      </c>
    </row>
    <row r="308" spans="1:2">
      <c r="A308" s="20"/>
      <c r="B308" s="560" t="s">
        <v>527</v>
      </c>
    </row>
    <row r="309" spans="1:2">
      <c r="A309" s="20"/>
      <c r="B309" s="560" t="s">
        <v>537</v>
      </c>
    </row>
    <row r="310" spans="1:2">
      <c r="A310" s="20">
        <v>44357.347470833301</v>
      </c>
      <c r="B310" s="560" t="s">
        <v>538</v>
      </c>
    </row>
    <row r="311" spans="1:2">
      <c r="A311" s="20"/>
      <c r="B311" s="560" t="s">
        <v>541</v>
      </c>
    </row>
    <row r="312" spans="1:2">
      <c r="A312" s="20"/>
      <c r="B312" s="560" t="s">
        <v>542</v>
      </c>
    </row>
    <row r="313" spans="1:2">
      <c r="A313" s="20"/>
      <c r="B313" s="560" t="s">
        <v>544</v>
      </c>
    </row>
    <row r="314" spans="1:2">
      <c r="A314" s="20"/>
      <c r="B314" s="560" t="s">
        <v>545</v>
      </c>
    </row>
    <row r="315" spans="1:2">
      <c r="A315" s="20"/>
      <c r="B315" s="560" t="s">
        <v>546</v>
      </c>
    </row>
    <row r="316" spans="1:2">
      <c r="A316" s="20"/>
      <c r="B316" s="560" t="s">
        <v>547</v>
      </c>
    </row>
    <row r="317" spans="1:2">
      <c r="A317" s="20"/>
      <c r="B317" s="560" t="s">
        <v>548</v>
      </c>
    </row>
    <row r="318" spans="1:2">
      <c r="A318" s="20"/>
      <c r="B318" s="560" t="s">
        <v>549</v>
      </c>
    </row>
    <row r="319" spans="1:2">
      <c r="A319" s="20"/>
      <c r="B319" s="560" t="s">
        <v>550</v>
      </c>
    </row>
    <row r="320" spans="1:2">
      <c r="A320" s="20"/>
      <c r="B320" s="560" t="s">
        <v>551</v>
      </c>
    </row>
    <row r="321" spans="1:2">
      <c r="A321" s="20"/>
      <c r="B321" s="560" t="s">
        <v>552</v>
      </c>
    </row>
    <row r="322" spans="1:2">
      <c r="A322" s="20"/>
      <c r="B322" s="560" t="s">
        <v>553</v>
      </c>
    </row>
    <row r="323" spans="1:2">
      <c r="A323" s="20">
        <v>44359.798668518502</v>
      </c>
      <c r="B323" s="560" t="s">
        <v>554</v>
      </c>
    </row>
    <row r="324" spans="1:2">
      <c r="A324" s="20"/>
      <c r="B324" s="560" t="s">
        <v>555</v>
      </c>
    </row>
    <row r="325" spans="1:2">
      <c r="A325" s="20">
        <v>44360.301544444403</v>
      </c>
      <c r="B325" s="560" t="s">
        <v>556</v>
      </c>
    </row>
    <row r="326" spans="1:2">
      <c r="A326" s="20"/>
      <c r="B326" s="560" t="s">
        <v>557</v>
      </c>
    </row>
    <row r="327" spans="1:2">
      <c r="A327" s="20"/>
      <c r="B327" s="560" t="s">
        <v>558</v>
      </c>
    </row>
    <row r="328" spans="1:2">
      <c r="A328" s="20"/>
      <c r="B328" s="560" t="s">
        <v>559</v>
      </c>
    </row>
    <row r="329" spans="1:2">
      <c r="A329" s="20"/>
      <c r="B329" s="560" t="s">
        <v>560</v>
      </c>
    </row>
    <row r="330" spans="1:2">
      <c r="A330" s="20"/>
      <c r="B330" s="560" t="s">
        <v>561</v>
      </c>
    </row>
    <row r="331" spans="1:2">
      <c r="A331" s="20"/>
      <c r="B331" s="560" t="s">
        <v>562</v>
      </c>
    </row>
    <row r="332" spans="1:2" ht="30">
      <c r="A332" s="20"/>
      <c r="B332" s="560" t="s">
        <v>567</v>
      </c>
    </row>
    <row r="333" spans="1:2">
      <c r="A333" s="20"/>
      <c r="B333" s="560" t="s">
        <v>563</v>
      </c>
    </row>
    <row r="334" spans="1:2" ht="30">
      <c r="A334" s="20"/>
      <c r="B334" s="560" t="s">
        <v>564</v>
      </c>
    </row>
    <row r="335" spans="1:2">
      <c r="A335" s="20"/>
      <c r="B335" s="560" t="s">
        <v>565</v>
      </c>
    </row>
    <row r="336" spans="1:2">
      <c r="A336" s="20"/>
      <c r="B336" s="560" t="s">
        <v>571</v>
      </c>
    </row>
    <row r="337" spans="1:2">
      <c r="A337" s="20">
        <v>44360.751121412002</v>
      </c>
      <c r="B337" s="560" t="s">
        <v>566</v>
      </c>
    </row>
    <row r="338" spans="1:2">
      <c r="A338" s="20"/>
      <c r="B338" s="560" t="s">
        <v>568</v>
      </c>
    </row>
    <row r="339" spans="1:2">
      <c r="A339" s="20"/>
      <c r="B339" s="560" t="s">
        <v>569</v>
      </c>
    </row>
    <row r="340" spans="1:2">
      <c r="A340" s="20"/>
      <c r="B340" s="560" t="s">
        <v>570</v>
      </c>
    </row>
    <row r="341" spans="1:2">
      <c r="A341" s="20"/>
      <c r="B341" s="560" t="s">
        <v>577</v>
      </c>
    </row>
    <row r="342" spans="1:2" ht="30">
      <c r="A342" s="20"/>
      <c r="B342" s="560" t="s">
        <v>572</v>
      </c>
    </row>
    <row r="343" spans="1:2" ht="30">
      <c r="A343" s="20"/>
      <c r="B343" s="560" t="s">
        <v>579</v>
      </c>
    </row>
    <row r="344" spans="1:2">
      <c r="A344" s="20"/>
      <c r="B344" s="560" t="s">
        <v>574</v>
      </c>
    </row>
    <row r="345" spans="1:2" ht="30">
      <c r="A345" s="20"/>
      <c r="B345" s="560" t="s">
        <v>576</v>
      </c>
    </row>
    <row r="346" spans="1:2">
      <c r="A346" s="20"/>
      <c r="B346" s="560" t="s">
        <v>578</v>
      </c>
    </row>
    <row r="347" spans="1:2">
      <c r="A347" s="20"/>
      <c r="B347" s="560" t="s">
        <v>580</v>
      </c>
    </row>
    <row r="348" spans="1:2">
      <c r="A348" s="20"/>
      <c r="B348" s="560" t="s">
        <v>581</v>
      </c>
    </row>
    <row r="349" spans="1:2" ht="30">
      <c r="A349" s="20"/>
      <c r="B349" s="560" t="s">
        <v>582</v>
      </c>
    </row>
    <row r="350" spans="1:2">
      <c r="A350" s="20"/>
      <c r="B350" s="560" t="s">
        <v>583</v>
      </c>
    </row>
    <row r="351" spans="1:2">
      <c r="A351" s="20"/>
      <c r="B351" s="560" t="s">
        <v>584</v>
      </c>
    </row>
    <row r="352" spans="1:2">
      <c r="A352" s="20"/>
      <c r="B352" s="560" t="s">
        <v>585</v>
      </c>
    </row>
    <row r="353" spans="1:2">
      <c r="A353" s="20">
        <v>44362.670448611098</v>
      </c>
      <c r="B353" s="560" t="s">
        <v>586</v>
      </c>
    </row>
    <row r="354" spans="1:2">
      <c r="A354" s="20"/>
      <c r="B354" s="560" t="s">
        <v>587</v>
      </c>
    </row>
    <row r="355" spans="1:2">
      <c r="A355" s="20"/>
      <c r="B355" s="560" t="s">
        <v>588</v>
      </c>
    </row>
    <row r="356" spans="1:2">
      <c r="A356" s="20"/>
      <c r="B356" s="560" t="s">
        <v>590</v>
      </c>
    </row>
    <row r="357" spans="1:2">
      <c r="A357" s="20"/>
      <c r="B357" s="560" t="s">
        <v>591</v>
      </c>
    </row>
    <row r="358" spans="1:2">
      <c r="A358" s="20"/>
      <c r="B358" s="560" t="s">
        <v>593</v>
      </c>
    </row>
    <row r="359" spans="1:2">
      <c r="A359" s="20"/>
      <c r="B359" s="560" t="s">
        <v>594</v>
      </c>
    </row>
    <row r="360" spans="1:2">
      <c r="A360" s="20"/>
      <c r="B360" s="560" t="s">
        <v>595</v>
      </c>
    </row>
    <row r="361" spans="1:2">
      <c r="A361" s="20"/>
      <c r="B361" s="560" t="s">
        <v>596</v>
      </c>
    </row>
    <row r="362" spans="1:2">
      <c r="A362" s="20"/>
      <c r="B362" s="560" t="s">
        <v>605</v>
      </c>
    </row>
    <row r="363" spans="1:2">
      <c r="A363" s="20"/>
      <c r="B363" s="560" t="s">
        <v>597</v>
      </c>
    </row>
    <row r="364" spans="1:2">
      <c r="A364" s="20"/>
      <c r="B364" s="560" t="s">
        <v>598</v>
      </c>
    </row>
    <row r="365" spans="1:2">
      <c r="A365" s="20"/>
      <c r="B365" s="560" t="s">
        <v>599</v>
      </c>
    </row>
    <row r="366" spans="1:2">
      <c r="A366" s="20"/>
      <c r="B366" s="560" t="s">
        <v>600</v>
      </c>
    </row>
    <row r="367" spans="1:2">
      <c r="A367" s="20">
        <v>44363.678779398098</v>
      </c>
      <c r="B367" s="560" t="s">
        <v>601</v>
      </c>
    </row>
    <row r="368" spans="1:2">
      <c r="A368" s="20"/>
      <c r="B368" s="560" t="s">
        <v>602</v>
      </c>
    </row>
    <row r="369" spans="1:2">
      <c r="A369" s="20"/>
      <c r="B369" s="560" t="s">
        <v>603</v>
      </c>
    </row>
    <row r="370" spans="1:2">
      <c r="A370" s="20">
        <v>44364.255856481483</v>
      </c>
      <c r="B370" s="560" t="s">
        <v>604</v>
      </c>
    </row>
    <row r="371" spans="1:2">
      <c r="A371" s="20"/>
      <c r="B371" s="560" t="s">
        <v>606</v>
      </c>
    </row>
    <row r="372" spans="1:2">
      <c r="A372" s="20"/>
      <c r="B372" s="560" t="s">
        <v>607</v>
      </c>
    </row>
    <row r="373" spans="1:2">
      <c r="A373" s="20"/>
      <c r="B373" s="560" t="s">
        <v>608</v>
      </c>
    </row>
    <row r="374" spans="1:2">
      <c r="A374" s="20"/>
      <c r="B374" s="560" t="s">
        <v>609</v>
      </c>
    </row>
    <row r="375" spans="1:2">
      <c r="A375" s="20"/>
      <c r="B375" s="560" t="s">
        <v>610</v>
      </c>
    </row>
    <row r="376" spans="1:2">
      <c r="A376" s="20"/>
      <c r="B376" s="560" t="s">
        <v>611</v>
      </c>
    </row>
    <row r="377" spans="1:2">
      <c r="A377" s="20"/>
      <c r="B377" s="560" t="s">
        <v>612</v>
      </c>
    </row>
    <row r="378" spans="1:2">
      <c r="A378" s="20"/>
      <c r="B378" s="560" t="s">
        <v>615</v>
      </c>
    </row>
    <row r="379" spans="1:2">
      <c r="A379" s="20">
        <v>44364.571406713003</v>
      </c>
      <c r="B379" s="560" t="s">
        <v>613</v>
      </c>
    </row>
    <row r="380" spans="1:2">
      <c r="A380" s="20"/>
      <c r="B380" s="560" t="s">
        <v>616</v>
      </c>
    </row>
    <row r="381" spans="1:2">
      <c r="A381" s="20"/>
      <c r="B381" s="560" t="s">
        <v>617</v>
      </c>
    </row>
    <row r="382" spans="1:2">
      <c r="A382" s="20"/>
      <c r="B382" s="560" t="s">
        <v>619</v>
      </c>
    </row>
    <row r="383" spans="1:2">
      <c r="A383" s="20"/>
      <c r="B383" s="560" t="s">
        <v>620</v>
      </c>
    </row>
    <row r="384" spans="1:2">
      <c r="A384" s="20">
        <v>44365.652302546303</v>
      </c>
      <c r="B384" s="560" t="s">
        <v>622</v>
      </c>
    </row>
    <row r="385" spans="1:2">
      <c r="A385" s="20"/>
      <c r="B385" s="560" t="s">
        <v>625</v>
      </c>
    </row>
    <row r="386" spans="1:2">
      <c r="A386" s="20"/>
      <c r="B386" s="560" t="s">
        <v>626</v>
      </c>
    </row>
    <row r="387" spans="1:2">
      <c r="A387" s="20"/>
      <c r="B387" s="560" t="s">
        <v>627</v>
      </c>
    </row>
    <row r="388" spans="1:2">
      <c r="A388" s="20"/>
      <c r="B388" s="560" t="s">
        <v>628</v>
      </c>
    </row>
    <row r="389" spans="1:2">
      <c r="A389" s="20"/>
      <c r="B389" s="560" t="s">
        <v>629</v>
      </c>
    </row>
    <row r="390" spans="1:2" ht="30">
      <c r="A390" s="20">
        <v>44366.343164699101</v>
      </c>
      <c r="B390" s="560" t="s">
        <v>630</v>
      </c>
    </row>
    <row r="391" spans="1:2">
      <c r="A391" s="20"/>
      <c r="B391" s="560" t="s">
        <v>631</v>
      </c>
    </row>
    <row r="392" spans="1:2">
      <c r="A392" s="20"/>
      <c r="B392" s="560" t="s">
        <v>632</v>
      </c>
    </row>
    <row r="393" spans="1:2">
      <c r="A393" s="20"/>
      <c r="B393" s="560" t="s">
        <v>633</v>
      </c>
    </row>
    <row r="394" spans="1:2">
      <c r="A394" s="20"/>
      <c r="B394" s="560" t="s">
        <v>639</v>
      </c>
    </row>
    <row r="395" spans="1:2" ht="30">
      <c r="A395" s="20"/>
      <c r="B395" s="560" t="s">
        <v>640</v>
      </c>
    </row>
    <row r="396" spans="1:2">
      <c r="A396" s="20"/>
      <c r="B396" s="560" t="s">
        <v>641</v>
      </c>
    </row>
    <row r="397" spans="1:2">
      <c r="A397" s="20"/>
      <c r="B397" s="560" t="s">
        <v>642</v>
      </c>
    </row>
    <row r="398" spans="1:2">
      <c r="A398" s="20"/>
      <c r="B398" s="560" t="s">
        <v>643</v>
      </c>
    </row>
    <row r="399" spans="1:2" ht="30">
      <c r="A399" s="20"/>
      <c r="B399" s="560" t="s">
        <v>644</v>
      </c>
    </row>
    <row r="400" spans="1:2">
      <c r="A400" s="20"/>
      <c r="B400" s="560" t="s">
        <v>645</v>
      </c>
    </row>
    <row r="401" spans="1:2">
      <c r="A401" s="20"/>
      <c r="B401" s="560" t="s">
        <v>648</v>
      </c>
    </row>
    <row r="402" spans="1:2">
      <c r="A402" s="20"/>
      <c r="B402" s="560" t="s">
        <v>649</v>
      </c>
    </row>
    <row r="403" spans="1:2">
      <c r="A403" s="60">
        <v>44368.569395023202</v>
      </c>
      <c r="B403" s="560" t="s">
        <v>646</v>
      </c>
    </row>
    <row r="404" spans="1:2">
      <c r="A404" s="60"/>
      <c r="B404" s="560" t="s">
        <v>647</v>
      </c>
    </row>
    <row r="405" spans="1:2" ht="30">
      <c r="A405" s="60">
        <v>44370.624910532402</v>
      </c>
      <c r="B405" s="560" t="s">
        <v>650</v>
      </c>
    </row>
    <row r="406" spans="1:2">
      <c r="A406" s="60"/>
      <c r="B406" s="560" t="s">
        <v>653</v>
      </c>
    </row>
    <row r="407" spans="1:2">
      <c r="A407" s="60"/>
      <c r="B407" s="560" t="s">
        <v>654</v>
      </c>
    </row>
    <row r="408" spans="1:2">
      <c r="A408" s="60">
        <v>44377.714576967599</v>
      </c>
      <c r="B408" s="560" t="s">
        <v>655</v>
      </c>
    </row>
    <row r="409" spans="1:2">
      <c r="A409" s="60"/>
      <c r="B409" s="560" t="s">
        <v>656</v>
      </c>
    </row>
    <row r="410" spans="1:2">
      <c r="A410" s="60"/>
      <c r="B410" s="560" t="s">
        <v>658</v>
      </c>
    </row>
    <row r="411" spans="1:2">
      <c r="A411" s="60"/>
      <c r="B411" s="560" t="s">
        <v>659</v>
      </c>
    </row>
    <row r="412" spans="1:2">
      <c r="A412" s="60">
        <v>44378.460482060204</v>
      </c>
      <c r="B412" s="560" t="s">
        <v>667</v>
      </c>
    </row>
    <row r="413" spans="1:2">
      <c r="A413" s="60"/>
      <c r="B413" s="560" t="s">
        <v>668</v>
      </c>
    </row>
    <row r="414" spans="1:2">
      <c r="A414" s="60"/>
      <c r="B414" s="560" t="s">
        <v>669</v>
      </c>
    </row>
    <row r="415" spans="1:2">
      <c r="A415" s="60"/>
      <c r="B415" s="560" t="s">
        <v>673</v>
      </c>
    </row>
    <row r="416" spans="1:2">
      <c r="A416" s="60"/>
      <c r="B416" s="560" t="s">
        <v>674</v>
      </c>
    </row>
    <row r="417" spans="1:2">
      <c r="A417" s="60"/>
      <c r="B417" s="560" t="s">
        <v>683</v>
      </c>
    </row>
    <row r="418" spans="1:2">
      <c r="A418" s="60"/>
      <c r="B418" s="560" t="s">
        <v>684</v>
      </c>
    </row>
    <row r="419" spans="1:2">
      <c r="A419" s="60">
        <v>44379.903977661997</v>
      </c>
      <c r="B419" s="560" t="s">
        <v>685</v>
      </c>
    </row>
    <row r="420" spans="1:2">
      <c r="A420" s="60"/>
      <c r="B420" s="560" t="s">
        <v>686</v>
      </c>
    </row>
    <row r="421" spans="1:2">
      <c r="A421" s="60"/>
      <c r="B421" s="560" t="s">
        <v>687</v>
      </c>
    </row>
    <row r="422" spans="1:2">
      <c r="A422" s="60"/>
      <c r="B422" s="560" t="s">
        <v>688</v>
      </c>
    </row>
    <row r="423" spans="1:2">
      <c r="A423" s="60"/>
      <c r="B423" s="560" t="s">
        <v>689</v>
      </c>
    </row>
    <row r="424" spans="1:2">
      <c r="A424" s="60"/>
      <c r="B424" s="560" t="s">
        <v>691</v>
      </c>
    </row>
    <row r="425" spans="1:2">
      <c r="A425" s="60"/>
      <c r="B425" s="560" t="s">
        <v>690</v>
      </c>
    </row>
    <row r="426" spans="1:2">
      <c r="A426" s="60">
        <v>44381.743217592499</v>
      </c>
      <c r="B426" s="560" t="s">
        <v>695</v>
      </c>
    </row>
    <row r="427" spans="1:2">
      <c r="A427" s="60"/>
      <c r="B427" s="560" t="s">
        <v>692</v>
      </c>
    </row>
    <row r="428" spans="1:2">
      <c r="A428" s="60"/>
      <c r="B428" s="560" t="s">
        <v>693</v>
      </c>
    </row>
    <row r="429" spans="1:2">
      <c r="A429" s="60">
        <v>44382.434702199098</v>
      </c>
      <c r="B429" s="560" t="s">
        <v>694</v>
      </c>
    </row>
    <row r="430" spans="1:2">
      <c r="A430" s="60"/>
      <c r="B430" s="560" t="s">
        <v>696</v>
      </c>
    </row>
    <row r="431" spans="1:2">
      <c r="A431" s="60"/>
      <c r="B431" s="560" t="s">
        <v>697</v>
      </c>
    </row>
    <row r="432" spans="1:2">
      <c r="A432" s="60"/>
      <c r="B432" s="560" t="s">
        <v>698</v>
      </c>
    </row>
    <row r="433" spans="1:2">
      <c r="A433" s="60"/>
      <c r="B433" s="560" t="s">
        <v>699</v>
      </c>
    </row>
    <row r="434" spans="1:2">
      <c r="A434" s="60">
        <v>44389.828451736103</v>
      </c>
      <c r="B434" s="560" t="s">
        <v>700</v>
      </c>
    </row>
    <row r="435" spans="1:2">
      <c r="A435" s="60"/>
      <c r="B435" s="560" t="s">
        <v>702</v>
      </c>
    </row>
    <row r="436" spans="1:2" ht="30">
      <c r="A436" s="60">
        <v>44390.399459953704</v>
      </c>
      <c r="B436" s="560" t="s">
        <v>707</v>
      </c>
    </row>
    <row r="437" spans="1:2">
      <c r="A437" s="60"/>
      <c r="B437" s="560" t="s">
        <v>703</v>
      </c>
    </row>
    <row r="438" spans="1:2">
      <c r="A438" s="60"/>
      <c r="B438" s="560" t="s">
        <v>704</v>
      </c>
    </row>
    <row r="439" spans="1:2">
      <c r="A439" s="60"/>
      <c r="B439" s="560" t="s">
        <v>706</v>
      </c>
    </row>
    <row r="440" spans="1:2">
      <c r="A440" s="60"/>
      <c r="B440" s="560" t="s">
        <v>705</v>
      </c>
    </row>
    <row r="441" spans="1:2">
      <c r="A441" s="60">
        <v>44391.441843865701</v>
      </c>
      <c r="B441" s="560" t="s">
        <v>708</v>
      </c>
    </row>
    <row r="442" spans="1:2">
      <c r="A442" s="60"/>
      <c r="B442" s="560" t="s">
        <v>711</v>
      </c>
    </row>
    <row r="443" spans="1:2">
      <c r="A443" s="60"/>
      <c r="B443" s="560" t="s">
        <v>712</v>
      </c>
    </row>
    <row r="444" spans="1:2">
      <c r="A444" s="60">
        <v>44392.6351945602</v>
      </c>
      <c r="B444" s="560" t="s">
        <v>713</v>
      </c>
    </row>
    <row r="445" spans="1:2">
      <c r="A445" s="60"/>
      <c r="B445" s="560" t="s">
        <v>714</v>
      </c>
    </row>
    <row r="446" spans="1:2">
      <c r="A446" s="60"/>
      <c r="B446" s="560" t="s">
        <v>715</v>
      </c>
    </row>
    <row r="447" spans="1:2">
      <c r="A447" s="60"/>
      <c r="B447" s="560" t="s">
        <v>716</v>
      </c>
    </row>
    <row r="448" spans="1:2">
      <c r="A448" s="60"/>
      <c r="B448" s="560" t="s">
        <v>717</v>
      </c>
    </row>
    <row r="449" spans="1:2">
      <c r="A449" s="60"/>
      <c r="B449" s="560" t="s">
        <v>718</v>
      </c>
    </row>
    <row r="450" spans="1:2">
      <c r="A450" s="60">
        <v>44393.596008449102</v>
      </c>
      <c r="B450" s="560" t="s">
        <v>721</v>
      </c>
    </row>
    <row r="451" spans="1:2" ht="30">
      <c r="A451" s="60"/>
      <c r="B451" s="560" t="s">
        <v>722</v>
      </c>
    </row>
    <row r="452" spans="1:2">
      <c r="A452" s="60"/>
      <c r="B452" s="560" t="s">
        <v>723</v>
      </c>
    </row>
    <row r="453" spans="1:2">
      <c r="A453" s="60">
        <v>44394.344260300903</v>
      </c>
      <c r="B453" s="560" t="s">
        <v>724</v>
      </c>
    </row>
    <row r="454" spans="1:2">
      <c r="A454" s="60"/>
      <c r="B454" s="560" t="s">
        <v>725</v>
      </c>
    </row>
    <row r="455" spans="1:2">
      <c r="A455" s="60"/>
      <c r="B455" s="560" t="s">
        <v>726</v>
      </c>
    </row>
    <row r="456" spans="1:2">
      <c r="A456" s="60"/>
      <c r="B456" s="560" t="s">
        <v>727</v>
      </c>
    </row>
    <row r="457" spans="1:2">
      <c r="A457" s="60"/>
      <c r="B457" s="560" t="s">
        <v>728</v>
      </c>
    </row>
    <row r="458" spans="1:2">
      <c r="A458" s="60"/>
      <c r="B458" s="560" t="s">
        <v>729</v>
      </c>
    </row>
    <row r="459" spans="1:2">
      <c r="A459" s="60">
        <v>44396.432169791697</v>
      </c>
      <c r="B459" s="560" t="s">
        <v>730</v>
      </c>
    </row>
    <row r="460" spans="1:2">
      <c r="A460" s="60"/>
      <c r="B460" s="560" t="s">
        <v>731</v>
      </c>
    </row>
    <row r="461" spans="1:2">
      <c r="A461" s="60"/>
      <c r="B461" s="560" t="s">
        <v>732</v>
      </c>
    </row>
    <row r="462" spans="1:2">
      <c r="A462" s="60"/>
      <c r="B462" s="560" t="s">
        <v>733</v>
      </c>
    </row>
    <row r="463" spans="1:2">
      <c r="A463" s="60"/>
      <c r="B463" s="560" t="s">
        <v>736</v>
      </c>
    </row>
    <row r="464" spans="1:2">
      <c r="A464" s="60"/>
      <c r="B464" s="560" t="s">
        <v>737</v>
      </c>
    </row>
    <row r="465" spans="1:2">
      <c r="A465" s="60"/>
      <c r="B465" s="560" t="s">
        <v>738</v>
      </c>
    </row>
    <row r="466" spans="1:2">
      <c r="A466" s="60"/>
      <c r="B466" s="560" t="s">
        <v>739</v>
      </c>
    </row>
    <row r="467" spans="1:2">
      <c r="A467" s="60">
        <v>44397.760985416702</v>
      </c>
      <c r="B467" s="560" t="s">
        <v>740</v>
      </c>
    </row>
    <row r="468" spans="1:2">
      <c r="A468" s="60"/>
      <c r="B468" s="560" t="s">
        <v>741</v>
      </c>
    </row>
    <row r="469" spans="1:2">
      <c r="A469" s="60"/>
      <c r="B469" s="560" t="s">
        <v>743</v>
      </c>
    </row>
    <row r="470" spans="1:2">
      <c r="A470" s="60"/>
      <c r="B470" s="560" t="s">
        <v>744</v>
      </c>
    </row>
    <row r="471" spans="1:2">
      <c r="A471" s="60"/>
      <c r="B471" s="560" t="s">
        <v>746</v>
      </c>
    </row>
    <row r="472" spans="1:2">
      <c r="A472" s="60"/>
      <c r="B472" s="560" t="s">
        <v>745</v>
      </c>
    </row>
    <row r="473" spans="1:2">
      <c r="A473" s="60"/>
      <c r="B473" s="560" t="s">
        <v>747</v>
      </c>
    </row>
    <row r="474" spans="1:2">
      <c r="A474" s="60"/>
      <c r="B474" s="560" t="s">
        <v>1835</v>
      </c>
    </row>
    <row r="475" spans="1:2">
      <c r="A475" s="60"/>
      <c r="B475" s="560" t="s">
        <v>748</v>
      </c>
    </row>
    <row r="476" spans="1:2">
      <c r="A476" s="60"/>
      <c r="B476" s="560" t="s">
        <v>749</v>
      </c>
    </row>
    <row r="477" spans="1:2">
      <c r="A477" s="60"/>
      <c r="B477" s="560" t="s">
        <v>750</v>
      </c>
    </row>
    <row r="478" spans="1:2">
      <c r="A478" s="60"/>
      <c r="B478" s="560" t="s">
        <v>751</v>
      </c>
    </row>
    <row r="479" spans="1:2">
      <c r="A479" s="60"/>
      <c r="B479" s="560" t="s">
        <v>752</v>
      </c>
    </row>
    <row r="480" spans="1:2" ht="30">
      <c r="A480" s="60"/>
      <c r="B480" s="560" t="s">
        <v>753</v>
      </c>
    </row>
    <row r="481" spans="1:2">
      <c r="A481" s="60"/>
      <c r="B481" s="560" t="s">
        <v>754</v>
      </c>
    </row>
    <row r="482" spans="1:2">
      <c r="A482" s="60"/>
      <c r="B482" s="560" t="s">
        <v>755</v>
      </c>
    </row>
    <row r="483" spans="1:2">
      <c r="A483" s="60">
        <v>44400.683648495396</v>
      </c>
      <c r="B483" s="560" t="s">
        <v>756</v>
      </c>
    </row>
    <row r="484" spans="1:2">
      <c r="A484" s="60"/>
      <c r="B484" s="560" t="s">
        <v>757</v>
      </c>
    </row>
    <row r="485" spans="1:2">
      <c r="A485" s="60"/>
      <c r="B485" s="560" t="s">
        <v>758</v>
      </c>
    </row>
    <row r="486" spans="1:2">
      <c r="A486" s="60">
        <v>44402.489091782401</v>
      </c>
      <c r="B486" s="560" t="s">
        <v>760</v>
      </c>
    </row>
    <row r="487" spans="1:2">
      <c r="A487" s="60"/>
      <c r="B487" s="560" t="s">
        <v>762</v>
      </c>
    </row>
    <row r="488" spans="1:2">
      <c r="A488" s="60"/>
      <c r="B488" s="560" t="s">
        <v>764</v>
      </c>
    </row>
    <row r="489" spans="1:2">
      <c r="A489" s="60"/>
      <c r="B489" s="560" t="s">
        <v>765</v>
      </c>
    </row>
    <row r="490" spans="1:2">
      <c r="A490" s="60">
        <v>44403.537572337998</v>
      </c>
      <c r="B490" s="560" t="s">
        <v>766</v>
      </c>
    </row>
    <row r="491" spans="1:2">
      <c r="A491" s="60"/>
      <c r="B491" s="560" t="s">
        <v>767</v>
      </c>
    </row>
    <row r="492" spans="1:2">
      <c r="A492" s="60"/>
      <c r="B492" s="560" t="s">
        <v>1836</v>
      </c>
    </row>
    <row r="493" spans="1:2">
      <c r="A493" s="60"/>
      <c r="B493" s="560" t="s">
        <v>1837</v>
      </c>
    </row>
    <row r="494" spans="1:2">
      <c r="A494" s="60"/>
      <c r="B494" s="560" t="s">
        <v>1838</v>
      </c>
    </row>
    <row r="495" spans="1:2">
      <c r="A495" s="60"/>
      <c r="B495" s="560" t="s">
        <v>768</v>
      </c>
    </row>
    <row r="496" spans="1:2">
      <c r="A496" s="60"/>
      <c r="B496" s="560" t="s">
        <v>770</v>
      </c>
    </row>
    <row r="497" spans="1:2">
      <c r="A497" s="60">
        <v>44406.638095601898</v>
      </c>
      <c r="B497" s="560" t="s">
        <v>771</v>
      </c>
    </row>
    <row r="498" spans="1:2">
      <c r="A498" s="60"/>
      <c r="B498" s="560" t="s">
        <v>772</v>
      </c>
    </row>
    <row r="499" spans="1:2">
      <c r="A499" s="60"/>
      <c r="B499" s="560" t="s">
        <v>773</v>
      </c>
    </row>
    <row r="500" spans="1:2">
      <c r="A500" s="60"/>
      <c r="B500" s="560" t="s">
        <v>1855</v>
      </c>
    </row>
    <row r="501" spans="1:2">
      <c r="A501" s="60"/>
      <c r="B501" s="560" t="s">
        <v>774</v>
      </c>
    </row>
    <row r="502" spans="1:2">
      <c r="A502" s="60">
        <v>44408.754447337997</v>
      </c>
      <c r="B502" s="560" t="s">
        <v>775</v>
      </c>
    </row>
    <row r="503" spans="1:2">
      <c r="A503" s="60"/>
      <c r="B503" s="560" t="s">
        <v>776</v>
      </c>
    </row>
    <row r="504" spans="1:2">
      <c r="A504" s="60"/>
      <c r="B504" s="560" t="s">
        <v>777</v>
      </c>
    </row>
    <row r="505" spans="1:2">
      <c r="A505" s="60"/>
      <c r="B505" s="560" t="s">
        <v>778</v>
      </c>
    </row>
    <row r="506" spans="1:2">
      <c r="A506" s="60"/>
      <c r="B506" s="560" t="s">
        <v>1856</v>
      </c>
    </row>
    <row r="507" spans="1:2">
      <c r="A507" s="60"/>
      <c r="B507" s="560" t="s">
        <v>1857</v>
      </c>
    </row>
    <row r="508" spans="1:2">
      <c r="A508" s="60"/>
      <c r="B508" s="560" t="s">
        <v>779</v>
      </c>
    </row>
    <row r="509" spans="1:2">
      <c r="A509" s="60">
        <v>44411.598780671302</v>
      </c>
      <c r="B509" s="560" t="s">
        <v>780</v>
      </c>
    </row>
    <row r="510" spans="1:2">
      <c r="A510" s="60"/>
      <c r="B510" s="560" t="s">
        <v>781</v>
      </c>
    </row>
    <row r="511" spans="1:2">
      <c r="A511" s="60"/>
      <c r="B511" s="560" t="s">
        <v>782</v>
      </c>
    </row>
    <row r="512" spans="1:2">
      <c r="A512" s="60">
        <v>44412.306777199097</v>
      </c>
      <c r="B512" s="560" t="s">
        <v>784</v>
      </c>
    </row>
    <row r="513" spans="1:2">
      <c r="A513" s="60"/>
      <c r="B513" s="560" t="s">
        <v>785</v>
      </c>
    </row>
    <row r="514" spans="1:2">
      <c r="A514" s="60"/>
      <c r="B514" s="560" t="s">
        <v>786</v>
      </c>
    </row>
    <row r="515" spans="1:2">
      <c r="A515" s="60">
        <v>44414.485728240703</v>
      </c>
      <c r="B515" s="560" t="s">
        <v>787</v>
      </c>
    </row>
    <row r="516" spans="1:2">
      <c r="A516" s="60"/>
      <c r="B516" s="560" t="s">
        <v>796</v>
      </c>
    </row>
    <row r="517" spans="1:2">
      <c r="A517" s="60"/>
      <c r="B517" s="560" t="s">
        <v>788</v>
      </c>
    </row>
    <row r="518" spans="1:2">
      <c r="A518" s="60"/>
      <c r="B518" s="560" t="s">
        <v>789</v>
      </c>
    </row>
    <row r="519" spans="1:2">
      <c r="A519" s="60"/>
      <c r="B519" s="560" t="s">
        <v>791</v>
      </c>
    </row>
    <row r="520" spans="1:2">
      <c r="A520" s="60"/>
      <c r="B520" s="560" t="s">
        <v>792</v>
      </c>
    </row>
    <row r="521" spans="1:2">
      <c r="A521" s="60"/>
      <c r="B521" s="560" t="s">
        <v>793</v>
      </c>
    </row>
    <row r="522" spans="1:2">
      <c r="A522" s="60">
        <v>44415.399330208304</v>
      </c>
      <c r="B522" s="560" t="s">
        <v>797</v>
      </c>
    </row>
    <row r="523" spans="1:2">
      <c r="A523" s="60"/>
      <c r="B523" s="560" t="s">
        <v>798</v>
      </c>
    </row>
    <row r="524" spans="1:2">
      <c r="A524" s="60"/>
      <c r="B524" s="560" t="s">
        <v>799</v>
      </c>
    </row>
    <row r="525" spans="1:2">
      <c r="A525" s="60"/>
      <c r="B525" s="560" t="s">
        <v>800</v>
      </c>
    </row>
    <row r="526" spans="1:2">
      <c r="A526" s="60"/>
      <c r="B526" s="560" t="s">
        <v>801</v>
      </c>
    </row>
    <row r="527" spans="1:2">
      <c r="A527" s="60"/>
      <c r="B527" s="560" t="s">
        <v>802</v>
      </c>
    </row>
    <row r="528" spans="1:2">
      <c r="A528" s="60"/>
      <c r="B528" s="560" t="s">
        <v>803</v>
      </c>
    </row>
    <row r="529" spans="1:2">
      <c r="A529" s="60"/>
      <c r="B529" s="560" t="s">
        <v>805</v>
      </c>
    </row>
    <row r="530" spans="1:2">
      <c r="A530" s="60"/>
      <c r="B530" s="560" t="s">
        <v>806</v>
      </c>
    </row>
    <row r="531" spans="1:2">
      <c r="A531" s="60"/>
      <c r="B531" s="560" t="s">
        <v>807</v>
      </c>
    </row>
    <row r="532" spans="1:2">
      <c r="A532" s="60"/>
      <c r="B532" s="560" t="s">
        <v>808</v>
      </c>
    </row>
    <row r="533" spans="1:2">
      <c r="A533" s="60">
        <v>44417.196603588003</v>
      </c>
      <c r="B533" s="560" t="s">
        <v>809</v>
      </c>
    </row>
    <row r="534" spans="1:2">
      <c r="A534" s="60"/>
      <c r="B534" s="560" t="s">
        <v>810</v>
      </c>
    </row>
    <row r="535" spans="1:2">
      <c r="A535" s="60"/>
      <c r="B535" s="560" t="s">
        <v>811</v>
      </c>
    </row>
    <row r="536" spans="1:2" ht="30">
      <c r="A536" s="60"/>
      <c r="B536" s="560" t="s">
        <v>812</v>
      </c>
    </row>
    <row r="537" spans="1:2">
      <c r="A537" s="60"/>
      <c r="B537" s="560" t="s">
        <v>813</v>
      </c>
    </row>
    <row r="538" spans="1:2">
      <c r="A538" s="60"/>
      <c r="B538" s="560" t="s">
        <v>819</v>
      </c>
    </row>
    <row r="539" spans="1:2">
      <c r="A539" s="60">
        <v>44578.832814120397</v>
      </c>
      <c r="B539" s="560" t="s">
        <v>827</v>
      </c>
    </row>
    <row r="540" spans="1:2">
      <c r="A540" s="60">
        <v>44585.5426770833</v>
      </c>
      <c r="B540" s="560" t="s">
        <v>873</v>
      </c>
    </row>
    <row r="541" spans="1:2">
      <c r="A541" s="60">
        <v>44586.280075000002</v>
      </c>
      <c r="B541" s="560" t="s">
        <v>877</v>
      </c>
    </row>
    <row r="542" spans="1:2">
      <c r="A542" s="60">
        <v>44586.656645023097</v>
      </c>
      <c r="B542" s="560" t="s">
        <v>881</v>
      </c>
    </row>
    <row r="543" spans="1:2" ht="30">
      <c r="A543" s="60">
        <v>44587.275448726898</v>
      </c>
      <c r="B543" s="560" t="s">
        <v>899</v>
      </c>
    </row>
    <row r="544" spans="1:2">
      <c r="A544" s="60">
        <v>44587.795490625002</v>
      </c>
      <c r="B544" s="560" t="s">
        <v>901</v>
      </c>
    </row>
    <row r="545" spans="1:2">
      <c r="A545" s="60"/>
      <c r="B545" s="560" t="s">
        <v>902</v>
      </c>
    </row>
    <row r="546" spans="1:2">
      <c r="A546" s="60">
        <v>44588.788017708299</v>
      </c>
      <c r="B546" s="560" t="s">
        <v>928</v>
      </c>
    </row>
    <row r="547" spans="1:2">
      <c r="A547" s="60"/>
      <c r="B547" s="560" t="s">
        <v>938</v>
      </c>
    </row>
    <row r="548" spans="1:2">
      <c r="A548" s="60"/>
      <c r="B548" s="560" t="s">
        <v>937</v>
      </c>
    </row>
    <row r="549" spans="1:2">
      <c r="A549" s="60"/>
      <c r="B549" s="560" t="s">
        <v>1858</v>
      </c>
    </row>
    <row r="550" spans="1:2">
      <c r="A550" s="60"/>
      <c r="B550" s="560" t="s">
        <v>969</v>
      </c>
    </row>
    <row r="551" spans="1:2">
      <c r="A551" s="60"/>
      <c r="B551" s="560" t="s">
        <v>970</v>
      </c>
    </row>
    <row r="552" spans="1:2">
      <c r="A552" s="60"/>
      <c r="B552" s="560" t="s">
        <v>971</v>
      </c>
    </row>
    <row r="553" spans="1:2" ht="30">
      <c r="A553" s="60"/>
      <c r="B553" s="560" t="s">
        <v>972</v>
      </c>
    </row>
    <row r="554" spans="1:2">
      <c r="A554" s="60"/>
      <c r="B554" s="560" t="s">
        <v>973</v>
      </c>
    </row>
    <row r="555" spans="1:2">
      <c r="A555" s="60"/>
      <c r="B555" s="560" t="s">
        <v>974</v>
      </c>
    </row>
    <row r="556" spans="1:2">
      <c r="A556" s="60"/>
      <c r="B556" s="560" t="s">
        <v>977</v>
      </c>
    </row>
    <row r="557" spans="1:2">
      <c r="A557" s="60"/>
      <c r="B557" s="560" t="s">
        <v>985</v>
      </c>
    </row>
    <row r="558" spans="1:2">
      <c r="A558" s="60"/>
      <c r="B558" s="560" t="s">
        <v>986</v>
      </c>
    </row>
    <row r="559" spans="1:2">
      <c r="A559" s="60"/>
      <c r="B559" s="560" t="s">
        <v>987</v>
      </c>
    </row>
    <row r="560" spans="1:2">
      <c r="A560" s="60"/>
      <c r="B560" s="560" t="s">
        <v>995</v>
      </c>
    </row>
    <row r="561" spans="1:2">
      <c r="A561" s="60"/>
      <c r="B561" s="560" t="s">
        <v>996</v>
      </c>
    </row>
    <row r="562" spans="1:2">
      <c r="A562" s="60"/>
      <c r="B562" s="560" t="s">
        <v>997</v>
      </c>
    </row>
    <row r="563" spans="1:2">
      <c r="A563" s="60"/>
      <c r="B563" s="560" t="s">
        <v>998</v>
      </c>
    </row>
    <row r="564" spans="1:2">
      <c r="A564" s="60"/>
      <c r="B564" s="560" t="s">
        <v>1001</v>
      </c>
    </row>
    <row r="565" spans="1:2">
      <c r="A565" s="60"/>
      <c r="B565" s="560" t="s">
        <v>1002</v>
      </c>
    </row>
    <row r="566" spans="1:2">
      <c r="A566" s="60">
        <v>44597.555416666597</v>
      </c>
      <c r="B566" s="560" t="s">
        <v>1005</v>
      </c>
    </row>
    <row r="567" spans="1:2">
      <c r="A567" s="60">
        <v>44602.7170197917</v>
      </c>
      <c r="B567" s="560" t="s">
        <v>1007</v>
      </c>
    </row>
    <row r="568" spans="1:2">
      <c r="A568" s="60"/>
      <c r="B568" s="560" t="s">
        <v>1008</v>
      </c>
    </row>
    <row r="569" spans="1:2">
      <c r="A569" s="60"/>
      <c r="B569" s="560" t="s">
        <v>1009</v>
      </c>
    </row>
    <row r="570" spans="1:2">
      <c r="A570" s="60"/>
      <c r="B570" s="560" t="s">
        <v>1010</v>
      </c>
    </row>
    <row r="571" spans="1:2">
      <c r="A571" s="60"/>
      <c r="B571" s="560" t="s">
        <v>1013</v>
      </c>
    </row>
    <row r="572" spans="1:2">
      <c r="A572" s="60"/>
      <c r="B572" s="560" t="s">
        <v>1014</v>
      </c>
    </row>
    <row r="573" spans="1:2">
      <c r="A573" s="60">
        <v>44614.404053935199</v>
      </c>
      <c r="B573" s="560" t="s">
        <v>1015</v>
      </c>
    </row>
    <row r="574" spans="1:2">
      <c r="A574" s="60"/>
      <c r="B574" s="560" t="s">
        <v>1016</v>
      </c>
    </row>
    <row r="575" spans="1:2">
      <c r="A575" s="60"/>
      <c r="B575" s="560" t="s">
        <v>1018</v>
      </c>
    </row>
    <row r="576" spans="1:2">
      <c r="A576" s="60"/>
      <c r="B576" s="560" t="s">
        <v>1019</v>
      </c>
    </row>
    <row r="577" spans="1:2">
      <c r="A577" s="60"/>
      <c r="B577" s="560" t="s">
        <v>1020</v>
      </c>
    </row>
    <row r="578" spans="1:2">
      <c r="A578" s="60"/>
      <c r="B578" s="560" t="s">
        <v>1022</v>
      </c>
    </row>
    <row r="579" spans="1:2">
      <c r="A579" s="60">
        <v>44615.590889930601</v>
      </c>
      <c r="B579" s="560" t="s">
        <v>1023</v>
      </c>
    </row>
    <row r="580" spans="1:2">
      <c r="A580" s="60">
        <v>44616.283217592601</v>
      </c>
      <c r="B580" s="560" t="s">
        <v>1025</v>
      </c>
    </row>
    <row r="581" spans="1:2">
      <c r="A581" s="60"/>
      <c r="B581" s="560" t="s">
        <v>1026</v>
      </c>
    </row>
    <row r="582" spans="1:2">
      <c r="A582" s="60"/>
      <c r="B582" s="560" t="s">
        <v>1027</v>
      </c>
    </row>
    <row r="583" spans="1:2" ht="30">
      <c r="A583" s="60"/>
      <c r="B583" s="560" t="s">
        <v>1028</v>
      </c>
    </row>
    <row r="584" spans="1:2">
      <c r="A584" s="60">
        <v>44618.651001041697</v>
      </c>
      <c r="B584" s="560" t="s">
        <v>1029</v>
      </c>
    </row>
    <row r="585" spans="1:2">
      <c r="A585" s="60"/>
      <c r="B585" s="560" t="s">
        <v>1030</v>
      </c>
    </row>
    <row r="586" spans="1:2">
      <c r="A586" s="60">
        <v>44619.920509606498</v>
      </c>
      <c r="B586" s="560" t="s">
        <v>1031</v>
      </c>
    </row>
    <row r="587" spans="1:2">
      <c r="A587" s="60"/>
      <c r="B587" s="560" t="s">
        <v>1032</v>
      </c>
    </row>
    <row r="588" spans="1:2">
      <c r="A588" s="60"/>
      <c r="B588" s="560" t="s">
        <v>1034</v>
      </c>
    </row>
    <row r="589" spans="1:2">
      <c r="A589" s="60"/>
      <c r="B589" s="560" t="s">
        <v>1035</v>
      </c>
    </row>
    <row r="590" spans="1:2">
      <c r="A590" s="60"/>
      <c r="B590" s="560" t="s">
        <v>1036</v>
      </c>
    </row>
    <row r="591" spans="1:2" ht="30">
      <c r="A591" s="60"/>
      <c r="B591" s="560" t="s">
        <v>1037</v>
      </c>
    </row>
    <row r="592" spans="1:2">
      <c r="A592" s="60"/>
      <c r="B592" s="560" t="s">
        <v>1039</v>
      </c>
    </row>
    <row r="593" spans="1:2">
      <c r="A593" s="60"/>
      <c r="B593" s="560" t="s">
        <v>1040</v>
      </c>
    </row>
    <row r="594" spans="1:2">
      <c r="A594" s="60"/>
      <c r="B594" s="560" t="s">
        <v>1041</v>
      </c>
    </row>
    <row r="595" spans="1:2">
      <c r="A595" s="60"/>
      <c r="B595" s="560" t="s">
        <v>1042</v>
      </c>
    </row>
    <row r="596" spans="1:2">
      <c r="A596" s="60"/>
      <c r="B596" s="560" t="s">
        <v>1043</v>
      </c>
    </row>
    <row r="597" spans="1:2">
      <c r="A597" s="60"/>
      <c r="B597" s="560" t="s">
        <v>1044</v>
      </c>
    </row>
    <row r="598" spans="1:2">
      <c r="A598" s="60"/>
      <c r="B598" s="560" t="s">
        <v>1046</v>
      </c>
    </row>
    <row r="599" spans="1:2" ht="30">
      <c r="A599" s="60"/>
      <c r="B599" s="560" t="s">
        <v>1047</v>
      </c>
    </row>
    <row r="600" spans="1:2">
      <c r="A600" s="60">
        <v>44630.964798379602</v>
      </c>
      <c r="B600" s="560" t="s">
        <v>1051</v>
      </c>
    </row>
    <row r="601" spans="1:2">
      <c r="A601" s="60">
        <v>44633.425590161998</v>
      </c>
      <c r="B601" s="560" t="s">
        <v>1054</v>
      </c>
    </row>
    <row r="602" spans="1:2">
      <c r="A602" s="60"/>
      <c r="B602" s="560" t="s">
        <v>1052</v>
      </c>
    </row>
    <row r="603" spans="1:2">
      <c r="A603" s="60"/>
      <c r="B603" s="560" t="s">
        <v>1053</v>
      </c>
    </row>
    <row r="604" spans="1:2">
      <c r="A604" s="60"/>
      <c r="B604" s="560" t="s">
        <v>1055</v>
      </c>
    </row>
    <row r="605" spans="1:2">
      <c r="A605" s="60"/>
      <c r="B605" s="560" t="s">
        <v>1058</v>
      </c>
    </row>
    <row r="606" spans="1:2">
      <c r="A606" s="60"/>
      <c r="B606" s="560" t="s">
        <v>1061</v>
      </c>
    </row>
    <row r="607" spans="1:2" ht="30">
      <c r="A607" s="60">
        <v>44637.781481134298</v>
      </c>
      <c r="B607" s="560" t="s">
        <v>1065</v>
      </c>
    </row>
    <row r="608" spans="1:2">
      <c r="A608" s="60">
        <v>44638.499925578697</v>
      </c>
      <c r="B608" s="560" t="s">
        <v>1081</v>
      </c>
    </row>
    <row r="609" spans="1:2">
      <c r="A609" s="60"/>
      <c r="B609" s="560" t="s">
        <v>1082</v>
      </c>
    </row>
    <row r="610" spans="1:2">
      <c r="A610" s="60"/>
      <c r="B610" s="560" t="s">
        <v>1083</v>
      </c>
    </row>
    <row r="611" spans="1:2">
      <c r="A611" s="60"/>
      <c r="B611" s="560" t="s">
        <v>1089</v>
      </c>
    </row>
    <row r="612" spans="1:2">
      <c r="A612" s="60"/>
      <c r="B612" s="560" t="s">
        <v>1086</v>
      </c>
    </row>
    <row r="613" spans="1:2">
      <c r="A613" s="60"/>
      <c r="B613" s="560" t="s">
        <v>1087</v>
      </c>
    </row>
    <row r="614" spans="1:2">
      <c r="A614" s="60"/>
      <c r="B614" s="560" t="s">
        <v>1088</v>
      </c>
    </row>
    <row r="615" spans="1:2">
      <c r="A615" s="60"/>
      <c r="B615" s="560" t="s">
        <v>1090</v>
      </c>
    </row>
    <row r="616" spans="1:2">
      <c r="A616" s="60"/>
      <c r="B616" s="560" t="s">
        <v>1091</v>
      </c>
    </row>
    <row r="617" spans="1:2">
      <c r="A617" s="60"/>
      <c r="B617" s="560" t="s">
        <v>1092</v>
      </c>
    </row>
    <row r="618" spans="1:2">
      <c r="A618" s="60"/>
      <c r="B618" s="560" t="s">
        <v>1100</v>
      </c>
    </row>
    <row r="619" spans="1:2">
      <c r="A619" s="60"/>
      <c r="B619" s="560" t="s">
        <v>1101</v>
      </c>
    </row>
    <row r="620" spans="1:2">
      <c r="A620" s="60">
        <v>44645.404101620399</v>
      </c>
      <c r="B620" s="560" t="s">
        <v>1113</v>
      </c>
    </row>
    <row r="621" spans="1:2" ht="30">
      <c r="A621" s="60"/>
      <c r="B621" s="560" t="s">
        <v>1118</v>
      </c>
    </row>
    <row r="622" spans="1:2">
      <c r="A622" s="60"/>
      <c r="B622" s="560" t="s">
        <v>1119</v>
      </c>
    </row>
    <row r="623" spans="1:2" ht="30">
      <c r="A623" s="60"/>
      <c r="B623" s="560" t="s">
        <v>1120</v>
      </c>
    </row>
    <row r="624" spans="1:2">
      <c r="A624" s="60">
        <v>44646.453155555602</v>
      </c>
      <c r="B624" s="560" t="s">
        <v>1127</v>
      </c>
    </row>
    <row r="625" spans="1:2">
      <c r="A625" s="60"/>
      <c r="B625" s="560" t="s">
        <v>1136</v>
      </c>
    </row>
    <row r="626" spans="1:2">
      <c r="A626" s="60">
        <v>44647.337539699103</v>
      </c>
      <c r="B626" s="560" t="s">
        <v>1137</v>
      </c>
    </row>
    <row r="627" spans="1:2">
      <c r="A627" s="60"/>
      <c r="B627" s="560" t="s">
        <v>1138</v>
      </c>
    </row>
    <row r="628" spans="1:2">
      <c r="A628" s="60"/>
      <c r="B628" s="560" t="s">
        <v>1139</v>
      </c>
    </row>
    <row r="629" spans="1:2">
      <c r="A629" s="60"/>
      <c r="B629" s="560" t="s">
        <v>1140</v>
      </c>
    </row>
    <row r="630" spans="1:2">
      <c r="A630" s="60"/>
      <c r="B630" s="560" t="s">
        <v>1150</v>
      </c>
    </row>
    <row r="631" spans="1:2">
      <c r="A631" s="60"/>
      <c r="B631" s="560" t="s">
        <v>1151</v>
      </c>
    </row>
    <row r="632" spans="1:2">
      <c r="A632" s="60"/>
      <c r="B632" s="560" t="s">
        <v>1154</v>
      </c>
    </row>
    <row r="633" spans="1:2">
      <c r="A633" s="60"/>
      <c r="B633" s="560" t="s">
        <v>1155</v>
      </c>
    </row>
    <row r="634" spans="1:2">
      <c r="A634" s="60"/>
      <c r="B634" s="560" t="s">
        <v>1157</v>
      </c>
    </row>
    <row r="635" spans="1:2">
      <c r="A635" s="60"/>
      <c r="B635" s="560" t="s">
        <v>1158</v>
      </c>
    </row>
    <row r="636" spans="1:2">
      <c r="A636" s="60"/>
      <c r="B636" s="560" t="s">
        <v>1159</v>
      </c>
    </row>
    <row r="637" spans="1:2">
      <c r="A637" s="60">
        <v>44648.420485648101</v>
      </c>
      <c r="B637" s="560" t="s">
        <v>1160</v>
      </c>
    </row>
    <row r="638" spans="1:2">
      <c r="A638" s="60"/>
      <c r="B638" s="560" t="s">
        <v>1161</v>
      </c>
    </row>
    <row r="639" spans="1:2">
      <c r="A639" s="60"/>
      <c r="B639" s="560" t="s">
        <v>1163</v>
      </c>
    </row>
    <row r="640" spans="1:2">
      <c r="A640" s="60"/>
      <c r="B640" s="560" t="s">
        <v>1164</v>
      </c>
    </row>
    <row r="641" spans="1:2">
      <c r="A641" s="60"/>
      <c r="B641" s="560" t="s">
        <v>1172</v>
      </c>
    </row>
    <row r="642" spans="1:2">
      <c r="A642" s="60">
        <v>44651.913386689797</v>
      </c>
      <c r="B642" s="560" t="s">
        <v>1170</v>
      </c>
    </row>
    <row r="643" spans="1:2">
      <c r="A643" s="60"/>
      <c r="B643" s="560" t="s">
        <v>1173</v>
      </c>
    </row>
    <row r="644" spans="1:2" ht="30">
      <c r="A644" s="60"/>
      <c r="B644" s="560" t="s">
        <v>1174</v>
      </c>
    </row>
    <row r="645" spans="1:2">
      <c r="A645" s="60">
        <v>44655.703434490701</v>
      </c>
      <c r="B645" s="560" t="s">
        <v>1175</v>
      </c>
    </row>
    <row r="646" spans="1:2">
      <c r="A646" s="60">
        <v>44666.621734375003</v>
      </c>
      <c r="B646" s="560" t="s">
        <v>1177</v>
      </c>
    </row>
    <row r="647" spans="1:2">
      <c r="A647" s="60">
        <v>44682.384163773102</v>
      </c>
      <c r="B647" s="560" t="s">
        <v>1186</v>
      </c>
    </row>
    <row r="648" spans="1:2">
      <c r="A648" s="60">
        <v>44683.867431828701</v>
      </c>
      <c r="B648" s="560" t="s">
        <v>1190</v>
      </c>
    </row>
    <row r="649" spans="1:2">
      <c r="A649" s="60">
        <v>44686.339017129598</v>
      </c>
      <c r="B649" s="560" t="s">
        <v>1192</v>
      </c>
    </row>
    <row r="650" spans="1:2">
      <c r="A650" s="60"/>
      <c r="B650" s="560" t="s">
        <v>1193</v>
      </c>
    </row>
    <row r="651" spans="1:2">
      <c r="A651" s="60"/>
      <c r="B651" s="560" t="s">
        <v>1205</v>
      </c>
    </row>
    <row r="652" spans="1:2">
      <c r="A652" s="60">
        <v>44688.530631944399</v>
      </c>
      <c r="B652" s="560" t="s">
        <v>1209</v>
      </c>
    </row>
    <row r="653" spans="1:2">
      <c r="A653" s="60"/>
      <c r="B653" s="560" t="s">
        <v>1215</v>
      </c>
    </row>
    <row r="654" spans="1:2">
      <c r="A654" s="60"/>
      <c r="B654" s="560" t="s">
        <v>1216</v>
      </c>
    </row>
    <row r="655" spans="1:2">
      <c r="A655" s="60">
        <v>44695.293307175903</v>
      </c>
      <c r="B655" s="560" t="s">
        <v>1219</v>
      </c>
    </row>
    <row r="656" spans="1:2">
      <c r="A656" s="60"/>
      <c r="B656" s="560" t="s">
        <v>1220</v>
      </c>
    </row>
    <row r="657" spans="1:2">
      <c r="A657" s="60"/>
      <c r="B657" s="560" t="s">
        <v>1226</v>
      </c>
    </row>
    <row r="658" spans="1:2">
      <c r="A658" s="60"/>
      <c r="B658" s="560" t="s">
        <v>1227</v>
      </c>
    </row>
    <row r="659" spans="1:2">
      <c r="A659" s="60"/>
      <c r="B659" s="560" t="s">
        <v>1228</v>
      </c>
    </row>
    <row r="660" spans="1:2">
      <c r="A660" s="60"/>
      <c r="B660" s="560" t="s">
        <v>1230</v>
      </c>
    </row>
    <row r="661" spans="1:2">
      <c r="A661" s="60"/>
      <c r="B661" s="560" t="s">
        <v>1234</v>
      </c>
    </row>
    <row r="662" spans="1:2">
      <c r="A662" s="60"/>
      <c r="B662" s="560" t="s">
        <v>1235</v>
      </c>
    </row>
    <row r="663" spans="1:2">
      <c r="A663" s="60"/>
      <c r="B663" s="560" t="s">
        <v>1236</v>
      </c>
    </row>
    <row r="664" spans="1:2">
      <c r="A664" s="60"/>
      <c r="B664" s="560" t="s">
        <v>1237</v>
      </c>
    </row>
    <row r="665" spans="1:2">
      <c r="A665" s="60"/>
      <c r="B665" s="560" t="s">
        <v>1240</v>
      </c>
    </row>
    <row r="666" spans="1:2">
      <c r="A666" s="60"/>
      <c r="B666" s="560" t="s">
        <v>1242</v>
      </c>
    </row>
    <row r="667" spans="1:2">
      <c r="A667" s="60"/>
      <c r="B667" s="560" t="s">
        <v>1839</v>
      </c>
    </row>
    <row r="668" spans="1:2">
      <c r="A668" s="60"/>
      <c r="B668" s="560" t="s">
        <v>1247</v>
      </c>
    </row>
    <row r="669" spans="1:2">
      <c r="A669" s="60"/>
      <c r="B669" s="560" t="s">
        <v>1248</v>
      </c>
    </row>
    <row r="670" spans="1:2">
      <c r="A670" s="60"/>
      <c r="B670" s="560" t="s">
        <v>1250</v>
      </c>
    </row>
    <row r="671" spans="1:2">
      <c r="A671" s="60"/>
      <c r="B671" s="560" t="s">
        <v>1840</v>
      </c>
    </row>
    <row r="672" spans="1:2">
      <c r="A672" s="60"/>
      <c r="B672" s="560" t="s">
        <v>1259</v>
      </c>
    </row>
    <row r="673" spans="1:2">
      <c r="A673" s="60"/>
      <c r="B673" s="560" t="s">
        <v>1260</v>
      </c>
    </row>
    <row r="674" spans="1:2">
      <c r="A674" s="60"/>
      <c r="B674" s="560" t="s">
        <v>1265</v>
      </c>
    </row>
    <row r="675" spans="1:2">
      <c r="A675" s="60"/>
      <c r="B675" s="560" t="s">
        <v>1266</v>
      </c>
    </row>
    <row r="676" spans="1:2">
      <c r="A676" s="60"/>
      <c r="B676" s="560" t="s">
        <v>1859</v>
      </c>
    </row>
    <row r="677" spans="1:2">
      <c r="A677" s="60"/>
      <c r="B677" s="560" t="s">
        <v>1860</v>
      </c>
    </row>
    <row r="678" spans="1:2">
      <c r="A678" s="60"/>
      <c r="B678" s="560" t="s">
        <v>1861</v>
      </c>
    </row>
    <row r="679" spans="1:2">
      <c r="A679" s="60"/>
      <c r="B679" s="560" t="s">
        <v>1268</v>
      </c>
    </row>
    <row r="680" spans="1:2">
      <c r="A680" s="60"/>
      <c r="B680" s="560" t="s">
        <v>1862</v>
      </c>
    </row>
    <row r="681" spans="1:2">
      <c r="A681" s="60">
        <v>44702.3631739583</v>
      </c>
      <c r="B681" s="560" t="s">
        <v>1267</v>
      </c>
    </row>
    <row r="682" spans="1:2">
      <c r="A682" s="60"/>
      <c r="B682" s="560" t="s">
        <v>1269</v>
      </c>
    </row>
    <row r="683" spans="1:2">
      <c r="A683" s="60"/>
      <c r="B683" s="560" t="s">
        <v>1863</v>
      </c>
    </row>
    <row r="684" spans="1:2">
      <c r="A684" s="60"/>
      <c r="B684" s="560" t="s">
        <v>1270</v>
      </c>
    </row>
    <row r="685" spans="1:2">
      <c r="A685" s="60"/>
      <c r="B685" s="560" t="s">
        <v>1271</v>
      </c>
    </row>
    <row r="686" spans="1:2">
      <c r="A686" s="60"/>
      <c r="B686" s="560" t="s">
        <v>1272</v>
      </c>
    </row>
    <row r="687" spans="1:2">
      <c r="A687" s="60"/>
      <c r="B687" s="560" t="s">
        <v>1273</v>
      </c>
    </row>
    <row r="688" spans="1:2">
      <c r="A688" s="60"/>
      <c r="B688" s="560" t="s">
        <v>1274</v>
      </c>
    </row>
    <row r="689" spans="1:2">
      <c r="A689" s="60"/>
      <c r="B689" s="560" t="s">
        <v>1275</v>
      </c>
    </row>
    <row r="690" spans="1:2">
      <c r="A690" s="60">
        <v>44703.266848958301</v>
      </c>
      <c r="B690" s="560" t="s">
        <v>1277</v>
      </c>
    </row>
    <row r="691" spans="1:2">
      <c r="A691" s="60">
        <v>44703.624582291697</v>
      </c>
      <c r="B691" s="560" t="s">
        <v>1279</v>
      </c>
    </row>
    <row r="692" spans="1:2">
      <c r="A692" s="60"/>
      <c r="B692" s="560" t="s">
        <v>1280</v>
      </c>
    </row>
    <row r="693" spans="1:2">
      <c r="A693" s="60"/>
      <c r="B693" s="560" t="s">
        <v>1282</v>
      </c>
    </row>
    <row r="694" spans="1:2">
      <c r="A694" s="60">
        <v>44718.459594213004</v>
      </c>
      <c r="B694" s="560" t="s">
        <v>1841</v>
      </c>
    </row>
    <row r="695" spans="1:2">
      <c r="A695" s="60"/>
      <c r="B695" s="560" t="s">
        <v>1283</v>
      </c>
    </row>
    <row r="696" spans="1:2">
      <c r="A696" s="60"/>
      <c r="B696" s="560" t="s">
        <v>1284</v>
      </c>
    </row>
    <row r="697" spans="1:2">
      <c r="A697" s="60"/>
      <c r="B697" s="560" t="s">
        <v>1285</v>
      </c>
    </row>
    <row r="698" spans="1:2">
      <c r="A698" s="60"/>
      <c r="B698" s="560" t="s">
        <v>1286</v>
      </c>
    </row>
    <row r="699" spans="1:2">
      <c r="A699" s="60"/>
      <c r="B699" s="560" t="s">
        <v>1288</v>
      </c>
    </row>
    <row r="700" spans="1:2" ht="30">
      <c r="A700" s="60"/>
      <c r="B700" s="560" t="s">
        <v>1289</v>
      </c>
    </row>
    <row r="701" spans="1:2">
      <c r="A701" s="60"/>
      <c r="B701" s="560" t="s">
        <v>1298</v>
      </c>
    </row>
    <row r="702" spans="1:2">
      <c r="A702" s="60"/>
      <c r="B702" s="560" t="s">
        <v>1303</v>
      </c>
    </row>
    <row r="703" spans="1:2">
      <c r="A703" s="60">
        <v>44722.264768055597</v>
      </c>
      <c r="B703" s="560" t="s">
        <v>1309</v>
      </c>
    </row>
    <row r="704" spans="1:2">
      <c r="A704" s="60"/>
      <c r="B704" s="560" t="s">
        <v>1310</v>
      </c>
    </row>
    <row r="705" spans="1:2">
      <c r="A705" s="60">
        <v>44723.265874421297</v>
      </c>
      <c r="B705" s="560" t="s">
        <v>1311</v>
      </c>
    </row>
    <row r="706" spans="1:2">
      <c r="A706" s="60"/>
      <c r="B706" s="560" t="s">
        <v>1327</v>
      </c>
    </row>
    <row r="707" spans="1:2">
      <c r="A707" s="60"/>
      <c r="B707" s="560" t="s">
        <v>1328</v>
      </c>
    </row>
    <row r="708" spans="1:2">
      <c r="A708" s="60"/>
      <c r="B708" s="560" t="s">
        <v>1330</v>
      </c>
    </row>
    <row r="709" spans="1:2">
      <c r="A709" s="60"/>
      <c r="B709" s="560" t="s">
        <v>1332</v>
      </c>
    </row>
    <row r="710" spans="1:2">
      <c r="A710" s="60"/>
      <c r="B710" s="560" t="s">
        <v>1333</v>
      </c>
    </row>
    <row r="711" spans="1:2">
      <c r="A711" s="60"/>
      <c r="B711" s="560" t="s">
        <v>1334</v>
      </c>
    </row>
    <row r="712" spans="1:2">
      <c r="A712" s="60"/>
      <c r="B712" s="560" t="s">
        <v>1335</v>
      </c>
    </row>
    <row r="713" spans="1:2">
      <c r="A713" s="60"/>
      <c r="B713" s="560" t="s">
        <v>1336</v>
      </c>
    </row>
    <row r="714" spans="1:2">
      <c r="A714" s="60"/>
      <c r="B714" s="560" t="s">
        <v>1338</v>
      </c>
    </row>
    <row r="715" spans="1:2">
      <c r="A715" s="60"/>
      <c r="B715" s="560" t="s">
        <v>1340</v>
      </c>
    </row>
    <row r="716" spans="1:2">
      <c r="A716" s="60"/>
      <c r="B716" s="560" t="s">
        <v>1341</v>
      </c>
    </row>
    <row r="717" spans="1:2">
      <c r="A717" s="60"/>
      <c r="B717" s="560" t="s">
        <v>1342</v>
      </c>
    </row>
    <row r="718" spans="1:2">
      <c r="A718" s="60"/>
      <c r="B718" s="560" t="s">
        <v>1345</v>
      </c>
    </row>
    <row r="719" spans="1:2">
      <c r="A719" s="60"/>
      <c r="B719" s="560" t="s">
        <v>1349</v>
      </c>
    </row>
    <row r="720" spans="1:2">
      <c r="A720" s="60">
        <v>44734.428667013897</v>
      </c>
      <c r="B720" s="560" t="s">
        <v>1350</v>
      </c>
    </row>
    <row r="721" spans="1:2">
      <c r="A721" s="60"/>
      <c r="B721" s="560" t="s">
        <v>1351</v>
      </c>
    </row>
    <row r="722" spans="1:2">
      <c r="A722" s="60"/>
      <c r="B722" s="560" t="s">
        <v>1352</v>
      </c>
    </row>
    <row r="723" spans="1:2">
      <c r="A723" s="60"/>
      <c r="B723" s="560" t="s">
        <v>1354</v>
      </c>
    </row>
    <row r="724" spans="1:2">
      <c r="A724" s="60"/>
      <c r="B724" s="560" t="s">
        <v>1355</v>
      </c>
    </row>
    <row r="725" spans="1:2">
      <c r="A725" s="60"/>
      <c r="B725" s="560" t="s">
        <v>1356</v>
      </c>
    </row>
    <row r="726" spans="1:2">
      <c r="A726" s="60"/>
      <c r="B726" s="560" t="s">
        <v>1357</v>
      </c>
    </row>
    <row r="727" spans="1:2">
      <c r="A727" s="60"/>
      <c r="B727" s="560" t="s">
        <v>1358</v>
      </c>
    </row>
    <row r="728" spans="1:2">
      <c r="A728" s="60"/>
      <c r="B728" s="560" t="s">
        <v>1361</v>
      </c>
    </row>
    <row r="729" spans="1:2">
      <c r="A729" s="60"/>
      <c r="B729" s="560" t="s">
        <v>1363</v>
      </c>
    </row>
    <row r="730" spans="1:2">
      <c r="A730" s="60"/>
      <c r="B730" s="560" t="s">
        <v>1370</v>
      </c>
    </row>
    <row r="731" spans="1:2" ht="30">
      <c r="A731" s="60"/>
      <c r="B731" s="560" t="s">
        <v>1399</v>
      </c>
    </row>
    <row r="732" spans="1:2">
      <c r="A732" s="60"/>
      <c r="B732" s="560" t="s">
        <v>1400</v>
      </c>
    </row>
    <row r="733" spans="1:2">
      <c r="A733" s="60"/>
      <c r="B733" s="560" t="s">
        <v>1401</v>
      </c>
    </row>
    <row r="734" spans="1:2">
      <c r="A734" s="60"/>
      <c r="B734" s="560" t="s">
        <v>1402</v>
      </c>
    </row>
    <row r="735" spans="1:2">
      <c r="A735" s="60"/>
      <c r="B735" s="560" t="s">
        <v>1403</v>
      </c>
    </row>
    <row r="736" spans="1:2">
      <c r="A736" s="60"/>
      <c r="B736" s="560" t="s">
        <v>1404</v>
      </c>
    </row>
    <row r="737" spans="1:2">
      <c r="A737" s="60"/>
      <c r="B737" s="560" t="s">
        <v>1419</v>
      </c>
    </row>
    <row r="738" spans="1:2">
      <c r="A738" s="60"/>
      <c r="B738" s="560" t="s">
        <v>1405</v>
      </c>
    </row>
    <row r="739" spans="1:2">
      <c r="A739" s="60"/>
      <c r="B739" s="560" t="s">
        <v>1406</v>
      </c>
    </row>
    <row r="740" spans="1:2">
      <c r="A740" s="60"/>
      <c r="B740" s="560" t="s">
        <v>1411</v>
      </c>
    </row>
    <row r="741" spans="1:2">
      <c r="A741" s="60" t="s">
        <v>886</v>
      </c>
      <c r="B741" s="560" t="s">
        <v>1417</v>
      </c>
    </row>
    <row r="742" spans="1:2">
      <c r="A742" s="60">
        <v>44767.223640393502</v>
      </c>
      <c r="B742" s="560" t="s">
        <v>1418</v>
      </c>
    </row>
    <row r="743" spans="1:2">
      <c r="A743" s="60"/>
      <c r="B743" s="560" t="s">
        <v>1420</v>
      </c>
    </row>
    <row r="744" spans="1:2">
      <c r="A744" s="60">
        <v>44770.517847453702</v>
      </c>
      <c r="B744" s="560" t="s">
        <v>1421</v>
      </c>
    </row>
    <row r="745" spans="1:2">
      <c r="A745" s="60"/>
      <c r="B745" s="560" t="s">
        <v>1422</v>
      </c>
    </row>
    <row r="746" spans="1:2">
      <c r="A746" s="60"/>
      <c r="B746" s="560" t="s">
        <v>1423</v>
      </c>
    </row>
    <row r="747" spans="1:2">
      <c r="A747" s="60">
        <v>44823.350017129596</v>
      </c>
      <c r="B747" s="560" t="s">
        <v>1425</v>
      </c>
    </row>
    <row r="748" spans="1:2">
      <c r="A748" s="60"/>
      <c r="B748" s="560" t="s">
        <v>1426</v>
      </c>
    </row>
    <row r="749" spans="1:2">
      <c r="A749" s="60"/>
      <c r="B749" s="560" t="s">
        <v>1506</v>
      </c>
    </row>
    <row r="750" spans="1:2">
      <c r="A750" s="60"/>
      <c r="B750" s="560" t="s">
        <v>1507</v>
      </c>
    </row>
    <row r="751" spans="1:2">
      <c r="A751" s="60"/>
      <c r="B751" s="560" t="s">
        <v>1472</v>
      </c>
    </row>
    <row r="752" spans="1:2">
      <c r="A752" s="60"/>
      <c r="B752" s="560" t="s">
        <v>1497</v>
      </c>
    </row>
    <row r="753" spans="1:2">
      <c r="A753" s="60">
        <v>44831.614648842602</v>
      </c>
      <c r="B753" s="560" t="s">
        <v>1500</v>
      </c>
    </row>
    <row r="754" spans="1:2">
      <c r="A754" s="60"/>
      <c r="B754" s="560" t="s">
        <v>1505</v>
      </c>
    </row>
    <row r="755" spans="1:2">
      <c r="A755" s="60"/>
      <c r="B755" s="560" t="s">
        <v>1504</v>
      </c>
    </row>
    <row r="756" spans="1:2">
      <c r="A756" s="60"/>
      <c r="B756" s="560" t="s">
        <v>1508</v>
      </c>
    </row>
    <row r="757" spans="1:2">
      <c r="A757" s="60"/>
      <c r="B757" s="560" t="s">
        <v>1509</v>
      </c>
    </row>
    <row r="758" spans="1:2">
      <c r="A758" s="60"/>
      <c r="B758" s="560" t="s">
        <v>1510</v>
      </c>
    </row>
    <row r="759" spans="1:2">
      <c r="A759" s="60"/>
      <c r="B759" s="560" t="s">
        <v>1511</v>
      </c>
    </row>
    <row r="760" spans="1:2">
      <c r="A760" s="60">
        <v>44833.2881142361</v>
      </c>
      <c r="B760" s="560" t="s">
        <v>1514</v>
      </c>
    </row>
    <row r="761" spans="1:2">
      <c r="A761" s="60"/>
      <c r="B761" s="560" t="s">
        <v>1523</v>
      </c>
    </row>
    <row r="762" spans="1:2">
      <c r="A762" s="60"/>
      <c r="B762" s="560" t="s">
        <v>1524</v>
      </c>
    </row>
    <row r="763" spans="1:2">
      <c r="A763" s="60"/>
      <c r="B763" s="560" t="s">
        <v>1525</v>
      </c>
    </row>
    <row r="764" spans="1:2">
      <c r="A764" s="60"/>
      <c r="B764" s="560" t="s">
        <v>1526</v>
      </c>
    </row>
    <row r="765" spans="1:2">
      <c r="A765" s="60">
        <v>44834.928558796302</v>
      </c>
      <c r="B765" s="560" t="s">
        <v>1527</v>
      </c>
    </row>
    <row r="766" spans="1:2">
      <c r="A766" s="60"/>
      <c r="B766" s="560" t="s">
        <v>1528</v>
      </c>
    </row>
    <row r="767" spans="1:2">
      <c r="A767" s="60"/>
      <c r="B767" s="560" t="s">
        <v>1529</v>
      </c>
    </row>
    <row r="768" spans="1:2">
      <c r="A768" s="60"/>
      <c r="B768" s="560" t="s">
        <v>1530</v>
      </c>
    </row>
    <row r="769" spans="1:2">
      <c r="A769" s="60">
        <v>44836.551035995399</v>
      </c>
      <c r="B769" s="560" t="s">
        <v>1531</v>
      </c>
    </row>
    <row r="770" spans="1:2">
      <c r="A770" s="60">
        <v>44838.535451504598</v>
      </c>
      <c r="B770" s="560" t="s">
        <v>1532</v>
      </c>
    </row>
    <row r="771" spans="1:2">
      <c r="A771" s="60"/>
      <c r="B771" s="560" t="s">
        <v>1533</v>
      </c>
    </row>
    <row r="772" spans="1:2">
      <c r="A772" s="60"/>
      <c r="B772" s="560" t="s">
        <v>1842</v>
      </c>
    </row>
    <row r="773" spans="1:2">
      <c r="A773" s="60"/>
      <c r="B773" s="560" t="s">
        <v>1539</v>
      </c>
    </row>
    <row r="774" spans="1:2">
      <c r="A774" s="60"/>
      <c r="B774" s="560" t="s">
        <v>1843</v>
      </c>
    </row>
    <row r="775" spans="1:2">
      <c r="A775" s="60"/>
      <c r="B775" s="560" t="s">
        <v>1541</v>
      </c>
    </row>
    <row r="776" spans="1:2">
      <c r="A776" s="60"/>
      <c r="B776" s="560" t="s">
        <v>1542</v>
      </c>
    </row>
    <row r="777" spans="1:2">
      <c r="A777" s="60"/>
      <c r="B777" s="560" t="s">
        <v>1543</v>
      </c>
    </row>
    <row r="778" spans="1:2">
      <c r="A778" s="60"/>
      <c r="B778" s="560" t="s">
        <v>1544</v>
      </c>
    </row>
    <row r="779" spans="1:2">
      <c r="A779" s="60">
        <v>44840.297718634298</v>
      </c>
      <c r="B779" s="560" t="s">
        <v>1545</v>
      </c>
    </row>
    <row r="780" spans="1:2">
      <c r="A780" s="60"/>
      <c r="B780" s="560" t="s">
        <v>1548</v>
      </c>
    </row>
    <row r="781" spans="1:2">
      <c r="A781" s="60"/>
      <c r="B781" s="560" t="s">
        <v>1844</v>
      </c>
    </row>
    <row r="782" spans="1:2">
      <c r="A782" s="60">
        <v>44841.721172800899</v>
      </c>
      <c r="B782" s="560" t="s">
        <v>1864</v>
      </c>
    </row>
    <row r="783" spans="1:2">
      <c r="A783" s="60"/>
      <c r="B783" s="560" t="s">
        <v>1549</v>
      </c>
    </row>
    <row r="784" spans="1:2">
      <c r="A784" s="60"/>
      <c r="B784" s="560" t="s">
        <v>1845</v>
      </c>
    </row>
    <row r="785" spans="1:2">
      <c r="A785" s="60"/>
      <c r="B785" s="560" t="s">
        <v>1865</v>
      </c>
    </row>
    <row r="786" spans="1:2">
      <c r="A786" s="60">
        <v>44844.5121202546</v>
      </c>
      <c r="B786" s="560" t="s">
        <v>1550</v>
      </c>
    </row>
    <row r="787" spans="1:2">
      <c r="A787" s="60"/>
      <c r="B787" s="560" t="s">
        <v>1551</v>
      </c>
    </row>
    <row r="788" spans="1:2">
      <c r="A788" s="60"/>
      <c r="B788" s="560" t="s">
        <v>1553</v>
      </c>
    </row>
    <row r="789" spans="1:2">
      <c r="A789" s="60">
        <v>44844.813755092597</v>
      </c>
      <c r="B789" s="560" t="s">
        <v>1554</v>
      </c>
    </row>
    <row r="790" spans="1:2">
      <c r="A790" s="60">
        <v>44874.625613541699</v>
      </c>
      <c r="B790" s="560" t="s">
        <v>1846</v>
      </c>
    </row>
    <row r="791" spans="1:2">
      <c r="A791" s="60">
        <v>44886.6467738426</v>
      </c>
      <c r="B791" s="560" t="s">
        <v>1560</v>
      </c>
    </row>
    <row r="792" spans="1:2">
      <c r="A792" s="60">
        <v>44888.808182870373</v>
      </c>
      <c r="B792" s="560" t="s">
        <v>1569</v>
      </c>
    </row>
    <row r="793" spans="1:2">
      <c r="A793" s="60"/>
      <c r="B793" s="560" t="s">
        <v>1570</v>
      </c>
    </row>
    <row r="794" spans="1:2">
      <c r="A794" s="60">
        <v>44891.8080976852</v>
      </c>
      <c r="B794" s="560" t="s">
        <v>1578</v>
      </c>
    </row>
    <row r="795" spans="1:2">
      <c r="A795" s="60"/>
      <c r="B795" s="560" t="s">
        <v>1579</v>
      </c>
    </row>
    <row r="796" spans="1:2">
      <c r="A796" s="60"/>
      <c r="B796" s="560" t="s">
        <v>1580</v>
      </c>
    </row>
    <row r="797" spans="1:2">
      <c r="A797" s="60">
        <v>44999.702546990702</v>
      </c>
      <c r="B797" s="560" t="s">
        <v>1584</v>
      </c>
    </row>
    <row r="798" spans="1:2">
      <c r="A798" s="60">
        <v>45010.453414236101</v>
      </c>
      <c r="B798" s="560" t="s">
        <v>1588</v>
      </c>
    </row>
    <row r="799" spans="1:2">
      <c r="A799" s="60">
        <v>45069.737421180602</v>
      </c>
      <c r="B799" s="560" t="s">
        <v>1591</v>
      </c>
    </row>
    <row r="800" spans="1:2">
      <c r="A800" s="60">
        <v>45071.392263078698</v>
      </c>
      <c r="B800" s="560" t="s">
        <v>1612</v>
      </c>
    </row>
    <row r="801" spans="1:2">
      <c r="A801" s="60"/>
      <c r="B801" s="560" t="s">
        <v>1635</v>
      </c>
    </row>
    <row r="802" spans="1:2">
      <c r="A802" s="60"/>
      <c r="B802" s="560" t="s">
        <v>1661</v>
      </c>
    </row>
    <row r="803" spans="1:2">
      <c r="A803" s="60">
        <v>45072.921801273202</v>
      </c>
      <c r="B803" s="560" t="s">
        <v>1660</v>
      </c>
    </row>
    <row r="804" spans="1:2">
      <c r="A804" s="60">
        <v>45073.275755208299</v>
      </c>
      <c r="B804" s="560" t="s">
        <v>1662</v>
      </c>
    </row>
    <row r="805" spans="1:2">
      <c r="A805" s="60"/>
      <c r="B805" s="560" t="s">
        <v>1664</v>
      </c>
    </row>
    <row r="806" spans="1:2">
      <c r="A806" s="60"/>
      <c r="B806" s="560" t="s">
        <v>1680</v>
      </c>
    </row>
    <row r="807" spans="1:2">
      <c r="A807" s="60"/>
      <c r="B807" s="560" t="s">
        <v>1700</v>
      </c>
    </row>
    <row r="808" spans="1:2">
      <c r="A808" s="60"/>
      <c r="B808" s="560" t="s">
        <v>1703</v>
      </c>
    </row>
    <row r="809" spans="1:2">
      <c r="A809" s="60"/>
      <c r="B809" s="560" t="s">
        <v>1706</v>
      </c>
    </row>
    <row r="810" spans="1:2">
      <c r="A810" s="60"/>
      <c r="B810" s="560" t="s">
        <v>1707</v>
      </c>
    </row>
    <row r="811" spans="1:2" ht="30">
      <c r="A811" s="60">
        <v>45078.791273379597</v>
      </c>
      <c r="B811" s="560" t="s">
        <v>1751</v>
      </c>
    </row>
    <row r="812" spans="1:2">
      <c r="A812" s="60"/>
      <c r="B812" s="560" t="s">
        <v>1750</v>
      </c>
    </row>
    <row r="813" spans="1:2">
      <c r="A813" s="60"/>
      <c r="B813" s="560" t="s">
        <v>1847</v>
      </c>
    </row>
    <row r="814" spans="1:2">
      <c r="A814" s="60"/>
      <c r="B814" s="560" t="s">
        <v>1848</v>
      </c>
    </row>
    <row r="815" spans="1:2">
      <c r="A815" s="60">
        <v>45080.517026273097</v>
      </c>
      <c r="B815" s="560" t="s">
        <v>1753</v>
      </c>
    </row>
    <row r="816" spans="1:2">
      <c r="A816" s="60"/>
      <c r="B816" s="560" t="s">
        <v>1754</v>
      </c>
    </row>
    <row r="817" spans="1:2">
      <c r="A817" s="60"/>
      <c r="B817" s="560" t="s">
        <v>1755</v>
      </c>
    </row>
    <row r="818" spans="1:2">
      <c r="A818" s="60"/>
      <c r="B818" s="560" t="s">
        <v>1756</v>
      </c>
    </row>
    <row r="819" spans="1:2">
      <c r="A819" s="60">
        <v>45081.396817245397</v>
      </c>
      <c r="B819" s="560" t="s">
        <v>1757</v>
      </c>
    </row>
    <row r="820" spans="1:2">
      <c r="A820" s="60"/>
      <c r="B820" s="560" t="s">
        <v>1759</v>
      </c>
    </row>
    <row r="821" spans="1:2">
      <c r="A821" s="60"/>
      <c r="B821" s="560" t="s">
        <v>1760</v>
      </c>
    </row>
    <row r="822" spans="1:2">
      <c r="A822" s="60"/>
      <c r="B822" s="560" t="s">
        <v>1761</v>
      </c>
    </row>
    <row r="823" spans="1:2">
      <c r="A823" s="60">
        <v>45082.499787615699</v>
      </c>
      <c r="B823" s="560" t="s">
        <v>1762</v>
      </c>
    </row>
    <row r="824" spans="1:2">
      <c r="A824" s="60">
        <v>45083.433228819398</v>
      </c>
      <c r="B824" s="560" t="s">
        <v>1763</v>
      </c>
    </row>
    <row r="825" spans="1:2">
      <c r="A825" s="60"/>
      <c r="B825" s="560" t="s">
        <v>1766</v>
      </c>
    </row>
    <row r="826" spans="1:2">
      <c r="A826" s="60"/>
      <c r="B826" s="560" t="s">
        <v>1771</v>
      </c>
    </row>
    <row r="827" spans="1:2">
      <c r="A827" s="60"/>
      <c r="B827" s="560" t="s">
        <v>1767</v>
      </c>
    </row>
    <row r="828" spans="1:2">
      <c r="A828" s="60"/>
      <c r="B828" s="560" t="s">
        <v>1849</v>
      </c>
    </row>
    <row r="829" spans="1:2">
      <c r="A829" s="60">
        <v>45084.4831037037</v>
      </c>
      <c r="B829" s="560" t="s">
        <v>1768</v>
      </c>
    </row>
    <row r="830" spans="1:2">
      <c r="A830" s="60"/>
      <c r="B830" s="560" t="s">
        <v>1850</v>
      </c>
    </row>
    <row r="831" spans="1:2">
      <c r="A831" s="60">
        <v>45086.311297222201</v>
      </c>
      <c r="B831" s="560" t="s">
        <v>1769</v>
      </c>
    </row>
    <row r="832" spans="1:2">
      <c r="A832" s="60"/>
      <c r="B832" s="560" t="s">
        <v>1770</v>
      </c>
    </row>
    <row r="833" spans="1:2" ht="30">
      <c r="A833" s="60">
        <v>45087.385850810198</v>
      </c>
      <c r="B833" s="560" t="s">
        <v>1774</v>
      </c>
    </row>
    <row r="834" spans="1:2" ht="30">
      <c r="A834" s="60"/>
      <c r="B834" s="560" t="s">
        <v>1772</v>
      </c>
    </row>
    <row r="835" spans="1:2">
      <c r="A835" s="60"/>
      <c r="B835" s="564" t="s">
        <v>1827</v>
      </c>
    </row>
    <row r="836" spans="1:2">
      <c r="A836" s="60"/>
      <c r="B836" s="560" t="s">
        <v>1787</v>
      </c>
    </row>
    <row r="837" spans="1:2">
      <c r="A837" s="60">
        <v>45088.334774189803</v>
      </c>
      <c r="B837" s="560" t="s">
        <v>1776</v>
      </c>
    </row>
    <row r="838" spans="1:2">
      <c r="A838" s="60"/>
      <c r="B838" s="560" t="s">
        <v>1773</v>
      </c>
    </row>
    <row r="839" spans="1:2">
      <c r="A839" s="60"/>
      <c r="B839" s="560" t="s">
        <v>1777</v>
      </c>
    </row>
    <row r="840" spans="1:2">
      <c r="A840" s="60">
        <v>45090.898362731503</v>
      </c>
      <c r="B840" s="560" t="s">
        <v>1775</v>
      </c>
    </row>
    <row r="841" spans="1:2">
      <c r="A841" s="60"/>
      <c r="B841" s="560" t="s">
        <v>1778</v>
      </c>
    </row>
    <row r="842" spans="1:2">
      <c r="A842" s="60">
        <v>45091.306663888899</v>
      </c>
      <c r="B842" s="560" t="s">
        <v>1779</v>
      </c>
    </row>
    <row r="843" spans="1:2">
      <c r="A843" s="60"/>
      <c r="B843" s="560" t="s">
        <v>1781</v>
      </c>
    </row>
    <row r="844" spans="1:2">
      <c r="A844" s="60"/>
      <c r="B844" s="560" t="s">
        <v>1782</v>
      </c>
    </row>
    <row r="845" spans="1:2">
      <c r="A845" s="60">
        <v>45092.881522569398</v>
      </c>
      <c r="B845" s="560" t="s">
        <v>1783</v>
      </c>
    </row>
    <row r="846" spans="1:2">
      <c r="A846" s="60">
        <v>45098.464364699103</v>
      </c>
      <c r="B846" s="560" t="s">
        <v>1785</v>
      </c>
    </row>
    <row r="847" spans="1:2" ht="30">
      <c r="A847" s="60">
        <v>45099.812611805603</v>
      </c>
      <c r="B847" s="560" t="s">
        <v>1784</v>
      </c>
    </row>
    <row r="848" spans="1:2">
      <c r="A848" s="60"/>
      <c r="B848" s="560" t="s">
        <v>1786</v>
      </c>
    </row>
    <row r="849" spans="1:2" ht="30">
      <c r="A849" s="60"/>
      <c r="B849" s="560" t="s">
        <v>1851</v>
      </c>
    </row>
    <row r="850" spans="1:2">
      <c r="A850" s="60">
        <v>45100.342025231497</v>
      </c>
      <c r="B850" s="560" t="s">
        <v>1788</v>
      </c>
    </row>
    <row r="851" spans="1:2">
      <c r="A851" s="60">
        <v>45114.622334953703</v>
      </c>
      <c r="B851" s="560" t="s">
        <v>1790</v>
      </c>
    </row>
    <row r="852" spans="1:2">
      <c r="A852" s="60">
        <v>45120.589590625001</v>
      </c>
      <c r="B852" s="560" t="s">
        <v>1805</v>
      </c>
    </row>
    <row r="853" spans="1:2" ht="45">
      <c r="A853" s="60">
        <v>45120.803916782403</v>
      </c>
      <c r="B853" s="560" t="s">
        <v>1826</v>
      </c>
    </row>
    <row r="854" spans="1:2">
      <c r="A854" s="60"/>
      <c r="B854" s="560" t="s">
        <v>1813</v>
      </c>
    </row>
    <row r="855" spans="1:2">
      <c r="A855" s="60"/>
      <c r="B855" s="560" t="s">
        <v>1818</v>
      </c>
    </row>
    <row r="856" spans="1:2">
      <c r="A856" s="60"/>
      <c r="B856" s="560" t="s">
        <v>1821</v>
      </c>
    </row>
    <row r="857" spans="1:2">
      <c r="A857" s="60">
        <v>45123.317289120401</v>
      </c>
      <c r="B857" s="560" t="s">
        <v>1825</v>
      </c>
    </row>
    <row r="858" spans="1:2">
      <c r="A858" s="60"/>
      <c r="B858" s="560" t="s">
        <v>1824</v>
      </c>
    </row>
    <row r="859" spans="1:2" ht="45">
      <c r="A859" s="60">
        <v>45123.712809837998</v>
      </c>
      <c r="B859" s="560" t="s">
        <v>1823</v>
      </c>
    </row>
    <row r="860" spans="1:2">
      <c r="A860" s="60"/>
      <c r="B860" s="560" t="s">
        <v>1822</v>
      </c>
    </row>
    <row r="861" spans="1:2">
      <c r="A861" s="60">
        <v>45124.569358101799</v>
      </c>
      <c r="B861" s="6" t="s">
        <v>1828</v>
      </c>
    </row>
    <row r="862" spans="1:2">
      <c r="A862" s="60">
        <v>45126.7630130787</v>
      </c>
      <c r="B862" s="6" t="s">
        <v>1829</v>
      </c>
    </row>
    <row r="863" spans="1:2">
      <c r="A863" s="60"/>
      <c r="B863" s="6" t="s">
        <v>1830</v>
      </c>
    </row>
    <row r="864" spans="1:2">
      <c r="A864" s="60"/>
      <c r="B864" s="6" t="s">
        <v>1831</v>
      </c>
    </row>
    <row r="865" spans="1:2">
      <c r="A865" s="60"/>
      <c r="B865" s="6" t="s">
        <v>1832</v>
      </c>
    </row>
    <row r="866" spans="1:2">
      <c r="A866" s="60"/>
      <c r="B866" s="6" t="s">
        <v>1833</v>
      </c>
    </row>
    <row r="867" spans="1:2">
      <c r="A867" s="60"/>
      <c r="B867" s="6" t="s">
        <v>1866</v>
      </c>
    </row>
    <row r="868" spans="1:2">
      <c r="A868" s="60">
        <v>45130.319001273201</v>
      </c>
      <c r="B868" s="6" t="s">
        <v>1867</v>
      </c>
    </row>
    <row r="869" spans="1:2">
      <c r="A869" s="60"/>
      <c r="B869" s="6" t="s">
        <v>1868</v>
      </c>
    </row>
    <row r="870" spans="1:2">
      <c r="A870" s="60"/>
      <c r="B870" s="6" t="s">
        <v>1869</v>
      </c>
    </row>
    <row r="871" spans="1:2">
      <c r="A871" s="60"/>
      <c r="B871" s="6" t="s">
        <v>1870</v>
      </c>
    </row>
    <row r="872" spans="1:2">
      <c r="A872" s="60"/>
      <c r="B872" s="6" t="s">
        <v>1871</v>
      </c>
    </row>
    <row r="873" spans="1:2">
      <c r="A873" s="60">
        <v>45137.506537731497</v>
      </c>
      <c r="B873" s="6" t="s">
        <v>1872</v>
      </c>
    </row>
    <row r="874" spans="1:2">
      <c r="A874" s="60"/>
      <c r="B874" s="6" t="s">
        <v>1873</v>
      </c>
    </row>
    <row r="875" spans="1:2">
      <c r="A875" s="60"/>
      <c r="B875" s="6" t="s">
        <v>1874</v>
      </c>
    </row>
    <row r="876" spans="1:2">
      <c r="A876" s="60"/>
      <c r="B876" s="6"/>
    </row>
    <row r="877" spans="1:2">
      <c r="A877" s="60"/>
      <c r="B877" s="6"/>
    </row>
    <row r="878" spans="1:2">
      <c r="A878" s="60"/>
      <c r="B878" s="6"/>
    </row>
    <row r="879" spans="1:2">
      <c r="A879" s="60"/>
      <c r="B879" s="6"/>
    </row>
    <row r="880" spans="1:2">
      <c r="A880" s="60"/>
      <c r="B880" s="6"/>
    </row>
    <row r="881" spans="1:2">
      <c r="A881" s="60"/>
      <c r="B881" s="6"/>
    </row>
    <row r="882" spans="1:2">
      <c r="A882" s="60"/>
      <c r="B882" s="6"/>
    </row>
    <row r="883" spans="1:2">
      <c r="A883" s="60"/>
      <c r="B883" s="6"/>
    </row>
    <row r="884" spans="1:2">
      <c r="A884" s="60"/>
      <c r="B884" s="6"/>
    </row>
    <row r="885" spans="1:2">
      <c r="A885" s="60"/>
      <c r="B885" s="6"/>
    </row>
    <row r="886" spans="1:2">
      <c r="A886" s="60"/>
      <c r="B886" s="6"/>
    </row>
    <row r="887" spans="1:2">
      <c r="A887" s="60"/>
      <c r="B887" s="6"/>
    </row>
    <row r="888" spans="1:2">
      <c r="A888" s="60"/>
      <c r="B888" s="6"/>
    </row>
    <row r="889" spans="1:2">
      <c r="A889" s="60"/>
      <c r="B889" s="6"/>
    </row>
    <row r="890" spans="1:2">
      <c r="A890" s="60"/>
      <c r="B890" s="6"/>
    </row>
    <row r="891" spans="1:2">
      <c r="A891" s="60"/>
      <c r="B891" s="6"/>
    </row>
    <row r="892" spans="1:2">
      <c r="A892" s="60"/>
      <c r="B892" s="6"/>
    </row>
    <row r="893" spans="1:2">
      <c r="A893" s="60"/>
      <c r="B893" s="6"/>
    </row>
    <row r="894" spans="1:2">
      <c r="A894" s="60"/>
      <c r="B894" s="6"/>
    </row>
    <row r="895" spans="1:2">
      <c r="A895" s="60"/>
      <c r="B895" s="6"/>
    </row>
    <row r="896" spans="1:2">
      <c r="A896" s="60"/>
      <c r="B896" s="6"/>
    </row>
    <row r="897" spans="1:2">
      <c r="A897" s="60"/>
      <c r="B897" s="6"/>
    </row>
    <row r="898" spans="1:2">
      <c r="A898" s="60"/>
      <c r="B898" s="6"/>
    </row>
    <row r="899" spans="1:2">
      <c r="A899" s="60"/>
      <c r="B899" s="6"/>
    </row>
    <row r="900" spans="1:2">
      <c r="A900" s="60"/>
      <c r="B900" s="6"/>
    </row>
    <row r="901" spans="1:2">
      <c r="A901" s="60"/>
      <c r="B901" s="6"/>
    </row>
    <row r="902" spans="1:2">
      <c r="A902" s="60"/>
      <c r="B902" s="6"/>
    </row>
    <row r="903" spans="1:2">
      <c r="A903" s="60"/>
      <c r="B903" s="6"/>
    </row>
    <row r="904" spans="1:2">
      <c r="A904" s="60"/>
      <c r="B904" s="6"/>
    </row>
    <row r="905" spans="1:2">
      <c r="A905" s="60"/>
      <c r="B905" s="6"/>
    </row>
    <row r="906" spans="1:2">
      <c r="A906" s="60"/>
      <c r="B906" s="6"/>
    </row>
    <row r="907" spans="1:2">
      <c r="A907" s="60"/>
      <c r="B907" s="6"/>
    </row>
    <row r="908" spans="1:2">
      <c r="A908" s="60"/>
      <c r="B908" s="6"/>
    </row>
    <row r="909" spans="1:2">
      <c r="A909" s="60"/>
      <c r="B909" s="6"/>
    </row>
    <row r="910" spans="1:2">
      <c r="A910" s="60"/>
      <c r="B910" s="6"/>
    </row>
    <row r="911" spans="1:2">
      <c r="A911" s="60"/>
      <c r="B911" s="6"/>
    </row>
    <row r="912" spans="1:2">
      <c r="A912" s="60"/>
      <c r="B912" s="6"/>
    </row>
    <row r="913" spans="1:2">
      <c r="A913" s="60"/>
      <c r="B913" s="6"/>
    </row>
    <row r="914" spans="1:2">
      <c r="A914" s="60"/>
      <c r="B914" s="6"/>
    </row>
    <row r="915" spans="1:2">
      <c r="A915" s="60"/>
      <c r="B915" s="6"/>
    </row>
    <row r="916" spans="1:2">
      <c r="A916" s="60"/>
      <c r="B916" s="6"/>
    </row>
    <row r="917" spans="1:2">
      <c r="A917" s="60"/>
      <c r="B917" s="6"/>
    </row>
    <row r="918" spans="1:2">
      <c r="A918" s="60"/>
      <c r="B918" s="6"/>
    </row>
    <row r="919" spans="1:2">
      <c r="A919" s="60"/>
      <c r="B919" s="6"/>
    </row>
    <row r="920" spans="1:2">
      <c r="A920" s="60"/>
      <c r="B920" s="6"/>
    </row>
    <row r="921" spans="1:2">
      <c r="A921" s="60"/>
      <c r="B921" s="6"/>
    </row>
    <row r="922" spans="1:2">
      <c r="A922" s="60"/>
      <c r="B922" s="6"/>
    </row>
    <row r="923" spans="1:2">
      <c r="A923" s="60"/>
      <c r="B923" s="6"/>
    </row>
    <row r="924" spans="1:2">
      <c r="A924" s="60"/>
      <c r="B924" s="6"/>
    </row>
    <row r="925" spans="1:2">
      <c r="A925" s="60"/>
      <c r="B925" s="6"/>
    </row>
    <row r="926" spans="1:2">
      <c r="A926" s="60"/>
      <c r="B926" s="6"/>
    </row>
    <row r="927" spans="1:2">
      <c r="A927" s="60"/>
      <c r="B927" s="6"/>
    </row>
    <row r="928" spans="1:2">
      <c r="A928" s="60"/>
      <c r="B928" s="6"/>
    </row>
    <row r="929" spans="1:2">
      <c r="A929" s="60"/>
      <c r="B929" s="6"/>
    </row>
    <row r="930" spans="1:2">
      <c r="A930" s="60"/>
      <c r="B930" s="6"/>
    </row>
    <row r="931" spans="1:2">
      <c r="A931" s="60"/>
      <c r="B931" s="6"/>
    </row>
    <row r="932" spans="1:2">
      <c r="A932" s="60"/>
      <c r="B932" s="6"/>
    </row>
    <row r="933" spans="1:2">
      <c r="A933" s="60"/>
      <c r="B933" s="6"/>
    </row>
    <row r="934" spans="1:2">
      <c r="A934" s="60"/>
      <c r="B934" s="6"/>
    </row>
    <row r="935" spans="1:2">
      <c r="A935" s="60"/>
      <c r="B935" s="6"/>
    </row>
    <row r="936" spans="1:2">
      <c r="A936" s="60"/>
      <c r="B936" s="6"/>
    </row>
    <row r="937" spans="1:2">
      <c r="A937" s="60"/>
      <c r="B937" s="6"/>
    </row>
    <row r="938" spans="1:2">
      <c r="A938" s="60"/>
      <c r="B938" s="6"/>
    </row>
    <row r="939" spans="1:2">
      <c r="A939" s="60"/>
      <c r="B939" s="6"/>
    </row>
    <row r="940" spans="1:2">
      <c r="A940" s="60"/>
      <c r="B940" s="6"/>
    </row>
    <row r="941" spans="1:2">
      <c r="A941" s="60"/>
      <c r="B941" s="6"/>
    </row>
    <row r="942" spans="1:2">
      <c r="A942" s="60"/>
      <c r="B942" s="6"/>
    </row>
    <row r="943" spans="1:2">
      <c r="A943" s="60"/>
      <c r="B943" s="6"/>
    </row>
    <row r="944" spans="1:2">
      <c r="A944" s="60"/>
      <c r="B944" s="6"/>
    </row>
    <row r="945" spans="1:2">
      <c r="A945" s="60"/>
      <c r="B945" s="6"/>
    </row>
    <row r="946" spans="1:2">
      <c r="A946" s="60"/>
      <c r="B946" s="6"/>
    </row>
    <row r="947" spans="1:2">
      <c r="A947" s="60"/>
      <c r="B947" s="6"/>
    </row>
    <row r="948" spans="1:2">
      <c r="A948" s="60"/>
      <c r="B948" s="6"/>
    </row>
    <row r="949" spans="1:2">
      <c r="A949" s="60"/>
      <c r="B949" s="6"/>
    </row>
    <row r="950" spans="1:2">
      <c r="A950" s="60"/>
      <c r="B950" s="6"/>
    </row>
    <row r="951" spans="1:2">
      <c r="A951" s="60"/>
      <c r="B951" s="6"/>
    </row>
    <row r="952" spans="1:2">
      <c r="A952" s="60"/>
      <c r="B952" s="6"/>
    </row>
    <row r="953" spans="1:2">
      <c r="A953" s="60"/>
      <c r="B953" s="6"/>
    </row>
    <row r="954" spans="1:2">
      <c r="A954" s="60"/>
      <c r="B954" s="6"/>
    </row>
    <row r="955" spans="1:2">
      <c r="A955" s="60"/>
      <c r="B955" s="6"/>
    </row>
    <row r="956" spans="1:2">
      <c r="A956" s="60"/>
      <c r="B956" s="6"/>
    </row>
    <row r="957" spans="1:2">
      <c r="A957" s="60"/>
      <c r="B957" s="6"/>
    </row>
    <row r="958" spans="1:2">
      <c r="A958" s="60"/>
      <c r="B958" s="6"/>
    </row>
    <row r="959" spans="1:2">
      <c r="A959" s="60"/>
      <c r="B959" s="6"/>
    </row>
    <row r="960" spans="1:2">
      <c r="A960" s="60"/>
      <c r="B960" s="6"/>
    </row>
    <row r="961" spans="1:2">
      <c r="A961" s="60"/>
      <c r="B961" s="6"/>
    </row>
    <row r="962" spans="1:2">
      <c r="A962" s="60"/>
      <c r="B962" s="6"/>
    </row>
    <row r="963" spans="1:2">
      <c r="A963" s="60"/>
      <c r="B963" s="6"/>
    </row>
    <row r="964" spans="1:2">
      <c r="A964" s="60"/>
      <c r="B964" s="6"/>
    </row>
    <row r="965" spans="1:2">
      <c r="A965" s="60"/>
      <c r="B965" s="6"/>
    </row>
    <row r="966" spans="1:2">
      <c r="A966" s="60"/>
      <c r="B966" s="6"/>
    </row>
    <row r="967" spans="1:2">
      <c r="A967" s="60"/>
      <c r="B967" s="6"/>
    </row>
    <row r="968" spans="1:2">
      <c r="A968" s="60"/>
      <c r="B968" s="6"/>
    </row>
    <row r="969" spans="1:2">
      <c r="A969" s="60"/>
      <c r="B969" s="6"/>
    </row>
    <row r="970" spans="1:2">
      <c r="A970" s="60"/>
      <c r="B970" s="6"/>
    </row>
    <row r="971" spans="1:2">
      <c r="A971" s="60"/>
      <c r="B971" s="6"/>
    </row>
    <row r="972" spans="1:2">
      <c r="A972" s="60"/>
      <c r="B972" s="6"/>
    </row>
    <row r="973" spans="1:2">
      <c r="A973" s="60"/>
      <c r="B973" s="6"/>
    </row>
    <row r="974" spans="1:2">
      <c r="A974" s="60"/>
      <c r="B974" s="6"/>
    </row>
    <row r="975" spans="1:2">
      <c r="A975" s="60"/>
      <c r="B975" s="6"/>
    </row>
    <row r="976" spans="1:2">
      <c r="A976" s="60"/>
      <c r="B976" s="6"/>
    </row>
    <row r="977" spans="1:2">
      <c r="A977" s="60"/>
      <c r="B977" s="6"/>
    </row>
    <row r="978" spans="1:2">
      <c r="A978" s="60"/>
      <c r="B978" s="6"/>
    </row>
    <row r="979" spans="1:2">
      <c r="A979" s="60"/>
      <c r="B979" s="6"/>
    </row>
    <row r="980" spans="1:2">
      <c r="A980" s="60"/>
      <c r="B980" s="6"/>
    </row>
    <row r="981" spans="1:2">
      <c r="A981" s="60"/>
      <c r="B981" s="6"/>
    </row>
    <row r="982" spans="1:2">
      <c r="A982" s="60"/>
      <c r="B982" s="6"/>
    </row>
    <row r="983" spans="1:2">
      <c r="A983" s="60"/>
      <c r="B983" s="6"/>
    </row>
    <row r="984" spans="1:2">
      <c r="A984" s="60"/>
      <c r="B984" s="6"/>
    </row>
    <row r="985" spans="1:2">
      <c r="A985" s="60"/>
      <c r="B985" s="6"/>
    </row>
    <row r="986" spans="1:2">
      <c r="A986" s="60"/>
      <c r="B986" s="6"/>
    </row>
    <row r="987" spans="1:2">
      <c r="A987" s="60"/>
      <c r="B987" s="6"/>
    </row>
    <row r="988" spans="1:2">
      <c r="A988" s="60"/>
      <c r="B988" s="6"/>
    </row>
    <row r="989" spans="1:2">
      <c r="A989" s="60"/>
      <c r="B989" s="6"/>
    </row>
    <row r="990" spans="1:2">
      <c r="A990" s="60"/>
      <c r="B990" s="6"/>
    </row>
    <row r="991" spans="1:2">
      <c r="A991" s="60"/>
      <c r="B991" s="6"/>
    </row>
    <row r="992" spans="1:2">
      <c r="A992" s="60"/>
      <c r="B992" s="6"/>
    </row>
    <row r="993" spans="1:3">
      <c r="A993" s="60"/>
      <c r="B993" s="6"/>
    </row>
    <row r="994" spans="1:3">
      <c r="A994" s="60"/>
      <c r="B994" s="6"/>
    </row>
    <row r="995" spans="1:3">
      <c r="A995" s="60"/>
      <c r="B995" s="6"/>
    </row>
    <row r="996" spans="1:3">
      <c r="A996" s="60"/>
      <c r="B996" s="6"/>
    </row>
    <row r="997" spans="1:3">
      <c r="A997" s="60"/>
      <c r="B997" s="6"/>
    </row>
    <row r="998" spans="1:3">
      <c r="A998" s="60"/>
      <c r="B998" s="6"/>
    </row>
    <row r="999" spans="1:3">
      <c r="A999" s="60"/>
      <c r="B999" s="6"/>
    </row>
    <row r="1000" spans="1:3" ht="8.25" customHeight="1">
      <c r="A1000" s="557"/>
      <c r="B1000" s="558"/>
      <c r="C1000" s="559"/>
    </row>
    <row r="1001" spans="1:3">
      <c r="A1001" s="60"/>
    </row>
    <row r="1002" spans="1:3">
      <c r="A1002" s="60"/>
    </row>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L77"/>
  <sheetViews>
    <sheetView workbookViewId="0">
      <pane xSplit="1" ySplit="2" topLeftCell="B3" activePane="bottomRight" state="frozen"/>
      <selection pane="topRight" activeCell="B1" sqref="B1"/>
      <selection pane="bottomLeft" activeCell="A3" sqref="A3"/>
      <selection pane="bottomRight" activeCell="B3" sqref="B3"/>
    </sheetView>
  </sheetViews>
  <sheetFormatPr defaultRowHeight="15"/>
  <cols>
    <col min="1" max="1" width="21" bestFit="1" customWidth="1"/>
  </cols>
  <sheetData>
    <row r="1" spans="1:12" ht="27.75" customHeight="1">
      <c r="A1" s="16" t="s">
        <v>36</v>
      </c>
      <c r="B1" s="9" t="s">
        <v>37</v>
      </c>
      <c r="C1" s="9" t="s">
        <v>37</v>
      </c>
      <c r="D1" s="9" t="s">
        <v>37</v>
      </c>
      <c r="E1" s="9" t="s">
        <v>37</v>
      </c>
      <c r="F1" s="9" t="s">
        <v>37</v>
      </c>
      <c r="G1" s="9" t="s">
        <v>37</v>
      </c>
      <c r="H1" s="9" t="s">
        <v>37</v>
      </c>
      <c r="I1" s="9" t="s">
        <v>37</v>
      </c>
      <c r="J1" s="9" t="s">
        <v>37</v>
      </c>
      <c r="K1" s="9" t="s">
        <v>37</v>
      </c>
      <c r="L1" s="16" t="s">
        <v>38</v>
      </c>
    </row>
    <row r="2" spans="1:12">
      <c r="A2" s="16" t="s">
        <v>200</v>
      </c>
      <c r="B2" s="9" t="s">
        <v>5</v>
      </c>
      <c r="C2" s="9">
        <v>1</v>
      </c>
      <c r="D2" s="9">
        <v>2</v>
      </c>
      <c r="E2" s="9">
        <v>3</v>
      </c>
      <c r="F2" s="9">
        <v>4</v>
      </c>
      <c r="G2" s="9">
        <v>5</v>
      </c>
      <c r="H2" s="9">
        <v>6</v>
      </c>
      <c r="I2" s="9">
        <v>7</v>
      </c>
      <c r="J2" s="9">
        <v>8</v>
      </c>
      <c r="K2" s="9">
        <v>9</v>
      </c>
      <c r="L2" s="16"/>
    </row>
    <row r="3" spans="1:12">
      <c r="A3" s="15" t="s">
        <v>39</v>
      </c>
      <c r="B3" s="12" t="b">
        <v>1</v>
      </c>
      <c r="C3" s="12" t="b">
        <v>1</v>
      </c>
      <c r="D3" s="12" t="b">
        <v>1</v>
      </c>
      <c r="E3" s="12" t="b">
        <v>1</v>
      </c>
      <c r="F3" s="12" t="b">
        <v>1</v>
      </c>
      <c r="G3" s="12" t="b">
        <v>1</v>
      </c>
      <c r="H3" s="12" t="b">
        <v>1</v>
      </c>
      <c r="I3" s="12" t="b">
        <v>1</v>
      </c>
      <c r="J3" s="12" t="b">
        <v>1</v>
      </c>
      <c r="K3" s="12" t="b">
        <v>1</v>
      </c>
      <c r="L3" s="17" t="s">
        <v>435</v>
      </c>
    </row>
    <row r="4" spans="1:12">
      <c r="A4" s="15" t="s">
        <v>40</v>
      </c>
      <c r="B4" s="12" t="b">
        <v>1</v>
      </c>
      <c r="C4" s="12" t="b">
        <v>1</v>
      </c>
      <c r="D4" s="12" t="b">
        <v>1</v>
      </c>
      <c r="E4" s="12" t="b">
        <v>1</v>
      </c>
      <c r="F4" s="12" t="b">
        <v>1</v>
      </c>
      <c r="G4" s="12" t="b">
        <v>1</v>
      </c>
      <c r="H4" s="12" t="b">
        <v>1</v>
      </c>
      <c r="I4" s="12" t="b">
        <v>1</v>
      </c>
      <c r="J4" s="12" t="b">
        <v>0</v>
      </c>
      <c r="K4" s="12" t="b">
        <v>1</v>
      </c>
      <c r="L4" s="17" t="s">
        <v>436</v>
      </c>
    </row>
    <row r="5" spans="1:12">
      <c r="A5" s="15" t="s">
        <v>1563</v>
      </c>
      <c r="B5" s="12" t="b">
        <v>1</v>
      </c>
      <c r="C5" s="12" t="b">
        <v>1</v>
      </c>
      <c r="D5" s="12" t="b">
        <v>1</v>
      </c>
      <c r="E5" s="12" t="b">
        <v>1</v>
      </c>
      <c r="F5" s="12" t="b">
        <v>1</v>
      </c>
      <c r="G5" s="12" t="b">
        <v>0</v>
      </c>
      <c r="H5" s="12" t="b">
        <v>0</v>
      </c>
      <c r="I5" s="12" t="b">
        <v>1</v>
      </c>
      <c r="J5" s="12" t="b">
        <v>0</v>
      </c>
      <c r="K5" s="12" t="b">
        <v>0</v>
      </c>
      <c r="L5" s="17" t="s">
        <v>1564</v>
      </c>
    </row>
    <row r="6" spans="1:12">
      <c r="A6" s="15" t="s">
        <v>1565</v>
      </c>
      <c r="B6" s="12" t="b">
        <v>1</v>
      </c>
      <c r="C6" s="12" t="b">
        <v>1</v>
      </c>
      <c r="D6" s="12" t="b">
        <v>1</v>
      </c>
      <c r="E6" s="12" t="b">
        <v>1</v>
      </c>
      <c r="F6" s="12" t="b">
        <v>1</v>
      </c>
      <c r="G6" s="12" t="b">
        <v>0</v>
      </c>
      <c r="H6" s="12" t="b">
        <v>0</v>
      </c>
      <c r="I6" s="12" t="b">
        <v>1</v>
      </c>
      <c r="J6" s="12" t="b">
        <v>0</v>
      </c>
      <c r="K6" s="12" t="b">
        <v>0</v>
      </c>
      <c r="L6" s="17" t="s">
        <v>1566</v>
      </c>
    </row>
    <row r="7" spans="1:12">
      <c r="A7" s="15" t="s">
        <v>1567</v>
      </c>
      <c r="B7" s="12" t="b">
        <v>1</v>
      </c>
      <c r="C7" s="12" t="b">
        <v>1</v>
      </c>
      <c r="D7" s="12" t="b">
        <v>1</v>
      </c>
      <c r="E7" s="12" t="b">
        <v>1</v>
      </c>
      <c r="F7" s="12" t="b">
        <v>1</v>
      </c>
      <c r="G7" s="12" t="b">
        <v>0</v>
      </c>
      <c r="H7" s="12" t="b">
        <v>0</v>
      </c>
      <c r="I7" s="12" t="b">
        <v>1</v>
      </c>
      <c r="J7" s="12" t="b">
        <v>0</v>
      </c>
      <c r="K7" s="12" t="b">
        <v>0</v>
      </c>
      <c r="L7" s="17" t="s">
        <v>1568</v>
      </c>
    </row>
    <row r="8" spans="1:12">
      <c r="A8" s="15" t="s">
        <v>42</v>
      </c>
      <c r="B8" s="12" t="b">
        <v>1</v>
      </c>
      <c r="C8" s="12" t="b">
        <v>1</v>
      </c>
      <c r="D8" s="12" t="b">
        <v>1</v>
      </c>
      <c r="E8" s="12" t="b">
        <v>1</v>
      </c>
      <c r="F8" s="12" t="b">
        <v>1</v>
      </c>
      <c r="G8" s="12" t="b">
        <v>1</v>
      </c>
      <c r="H8" s="12" t="b">
        <v>1</v>
      </c>
      <c r="I8" s="12" t="b">
        <v>1</v>
      </c>
      <c r="J8" s="12" t="b">
        <v>0</v>
      </c>
      <c r="K8" s="12" t="b">
        <v>0</v>
      </c>
      <c r="L8" s="17" t="s">
        <v>464</v>
      </c>
    </row>
    <row r="9" spans="1:12">
      <c r="A9" s="15" t="s">
        <v>1301</v>
      </c>
      <c r="B9" s="12" t="b">
        <v>1</v>
      </c>
      <c r="C9" s="12" t="b">
        <v>1</v>
      </c>
      <c r="D9" s="12" t="b">
        <v>1</v>
      </c>
      <c r="E9" s="12" t="b">
        <v>1</v>
      </c>
      <c r="F9" s="12" t="b">
        <v>1</v>
      </c>
      <c r="G9" s="12" t="b">
        <v>0</v>
      </c>
      <c r="H9" s="12" t="b">
        <v>0</v>
      </c>
      <c r="I9" s="12" t="b">
        <v>1</v>
      </c>
      <c r="J9" s="12" t="b">
        <v>0</v>
      </c>
      <c r="K9" s="12" t="b">
        <v>0</v>
      </c>
      <c r="L9" s="17" t="s">
        <v>1302</v>
      </c>
    </row>
    <row r="10" spans="1:12">
      <c r="A10" s="15" t="s">
        <v>1512</v>
      </c>
      <c r="B10" s="12" t="b">
        <v>1</v>
      </c>
      <c r="C10" s="12" t="b">
        <v>1</v>
      </c>
      <c r="D10" s="12" t="b">
        <v>1</v>
      </c>
      <c r="E10" s="12" t="b">
        <v>1</v>
      </c>
      <c r="F10" s="12" t="b">
        <v>1</v>
      </c>
      <c r="G10" s="12" t="b">
        <v>0</v>
      </c>
      <c r="H10" s="12" t="b">
        <v>0</v>
      </c>
      <c r="I10" s="12" t="b">
        <v>1</v>
      </c>
      <c r="J10" s="12" t="b">
        <v>0</v>
      </c>
      <c r="K10" s="12" t="b">
        <v>0</v>
      </c>
      <c r="L10" s="17" t="s">
        <v>1513</v>
      </c>
    </row>
    <row r="11" spans="1:12">
      <c r="A11" s="15" t="s">
        <v>43</v>
      </c>
      <c r="B11" s="12" t="b">
        <v>0</v>
      </c>
      <c r="C11" s="12" t="b">
        <v>0</v>
      </c>
      <c r="D11" s="12" t="b">
        <v>0</v>
      </c>
      <c r="E11" s="12" t="b">
        <v>0</v>
      </c>
      <c r="F11" s="12" t="b">
        <v>1</v>
      </c>
      <c r="G11" s="12" t="b">
        <v>0</v>
      </c>
      <c r="H11" s="12" t="b">
        <v>0</v>
      </c>
      <c r="I11" s="12" t="b">
        <v>0</v>
      </c>
      <c r="J11" s="12" t="b">
        <v>0</v>
      </c>
      <c r="K11" s="12" t="b">
        <v>0</v>
      </c>
      <c r="L11" s="18" t="s">
        <v>437</v>
      </c>
    </row>
    <row r="12" spans="1:12">
      <c r="A12" s="318" t="s">
        <v>1178</v>
      </c>
      <c r="B12" s="319" t="b">
        <v>0</v>
      </c>
      <c r="C12" s="319" t="b">
        <v>1</v>
      </c>
      <c r="D12" s="319" t="b">
        <v>0</v>
      </c>
      <c r="E12" s="319" t="b">
        <v>0</v>
      </c>
      <c r="F12" s="319" t="b">
        <v>0</v>
      </c>
      <c r="G12" s="319" t="b">
        <v>0</v>
      </c>
      <c r="H12" s="319" t="b">
        <v>0</v>
      </c>
      <c r="I12" s="319" t="b">
        <v>1</v>
      </c>
      <c r="J12" s="320" t="b">
        <v>0</v>
      </c>
      <c r="K12" s="320" t="b">
        <v>0</v>
      </c>
      <c r="L12" s="18" t="s">
        <v>1179</v>
      </c>
    </row>
    <row r="13" spans="1:12">
      <c r="A13" s="15" t="s">
        <v>1213</v>
      </c>
      <c r="B13" s="12" t="b">
        <v>1</v>
      </c>
      <c r="C13" s="12" t="b">
        <v>1</v>
      </c>
      <c r="D13" s="12" t="b">
        <v>1</v>
      </c>
      <c r="E13" s="12" t="b">
        <v>1</v>
      </c>
      <c r="F13" s="12" t="b">
        <v>1</v>
      </c>
      <c r="G13" s="12" t="b">
        <v>1</v>
      </c>
      <c r="H13" s="12" t="b">
        <v>1</v>
      </c>
      <c r="I13" s="12" t="b">
        <v>1</v>
      </c>
      <c r="J13" s="12" t="b">
        <v>1</v>
      </c>
      <c r="K13" s="12" t="b">
        <v>1</v>
      </c>
      <c r="L13" s="18" t="s">
        <v>1214</v>
      </c>
    </row>
    <row r="14" spans="1:12">
      <c r="A14" s="15" t="s">
        <v>44</v>
      </c>
      <c r="B14" s="12" t="b">
        <v>1</v>
      </c>
      <c r="C14" s="12" t="b">
        <v>1</v>
      </c>
      <c r="D14" s="12" t="b">
        <v>1</v>
      </c>
      <c r="E14" s="12" t="b">
        <v>0</v>
      </c>
      <c r="F14" s="12" t="b">
        <v>1</v>
      </c>
      <c r="G14" s="12" t="b">
        <v>1</v>
      </c>
      <c r="H14" s="12" t="b">
        <v>1</v>
      </c>
      <c r="I14" s="12" t="b">
        <v>0</v>
      </c>
      <c r="J14" s="12" t="b">
        <v>0</v>
      </c>
      <c r="K14" s="12" t="b">
        <v>0</v>
      </c>
      <c r="L14" s="18" t="s">
        <v>465</v>
      </c>
    </row>
    <row r="15" spans="1:12">
      <c r="A15" s="15" t="s">
        <v>270</v>
      </c>
      <c r="B15" s="12" t="b">
        <v>1</v>
      </c>
      <c r="C15" s="12" t="b">
        <v>1</v>
      </c>
      <c r="D15" s="12" t="b">
        <v>1</v>
      </c>
      <c r="E15" s="12" t="b">
        <v>1</v>
      </c>
      <c r="F15" s="12" t="b">
        <v>1</v>
      </c>
      <c r="G15" s="12" t="b">
        <v>1</v>
      </c>
      <c r="H15" s="12" t="b">
        <v>1</v>
      </c>
      <c r="I15" s="12" t="b">
        <v>0</v>
      </c>
      <c r="J15" s="12" t="b">
        <v>0</v>
      </c>
      <c r="K15" s="12" t="b">
        <v>0</v>
      </c>
      <c r="L15" s="18" t="s">
        <v>277</v>
      </c>
    </row>
    <row r="16" spans="1:12">
      <c r="A16" s="15" t="s">
        <v>271</v>
      </c>
      <c r="B16" s="12" t="b">
        <v>1</v>
      </c>
      <c r="C16" s="12" t="b">
        <v>1</v>
      </c>
      <c r="D16" s="12" t="b">
        <v>1</v>
      </c>
      <c r="E16" s="12" t="b">
        <v>1</v>
      </c>
      <c r="F16" s="12" t="b">
        <v>1</v>
      </c>
      <c r="G16" s="12" t="b">
        <v>1</v>
      </c>
      <c r="H16" s="12" t="b">
        <v>1</v>
      </c>
      <c r="I16" s="12" t="b">
        <v>0</v>
      </c>
      <c r="J16" s="12" t="b">
        <v>0</v>
      </c>
      <c r="K16" s="12" t="b">
        <v>0</v>
      </c>
      <c r="L16" s="18" t="s">
        <v>278</v>
      </c>
    </row>
    <row r="17" spans="1:12">
      <c r="A17" s="15" t="s">
        <v>871</v>
      </c>
      <c r="B17" s="12" t="b">
        <v>1</v>
      </c>
      <c r="C17" s="12" t="b">
        <v>1</v>
      </c>
      <c r="D17" s="12" t="b">
        <v>1</v>
      </c>
      <c r="E17" s="12" t="b">
        <v>1</v>
      </c>
      <c r="F17" s="12" t="b">
        <v>1</v>
      </c>
      <c r="G17" s="12" t="b">
        <v>0</v>
      </c>
      <c r="H17" s="12" t="b">
        <v>0</v>
      </c>
      <c r="I17" s="12" t="b">
        <v>0</v>
      </c>
      <c r="J17" s="12" t="b">
        <v>0</v>
      </c>
      <c r="K17" s="12" t="b">
        <v>0</v>
      </c>
      <c r="L17" s="18" t="s">
        <v>872</v>
      </c>
    </row>
    <row r="18" spans="1:12">
      <c r="A18" s="15" t="s">
        <v>815</v>
      </c>
      <c r="B18" s="12" t="b">
        <v>1</v>
      </c>
      <c r="C18" s="12" t="b">
        <v>1</v>
      </c>
      <c r="D18" s="12" t="b">
        <v>1</v>
      </c>
      <c r="E18" s="12" t="b">
        <v>0</v>
      </c>
      <c r="F18" s="12" t="b">
        <v>1</v>
      </c>
      <c r="G18" s="12" t="b">
        <v>0</v>
      </c>
      <c r="H18" s="12" t="b">
        <v>0</v>
      </c>
      <c r="I18" s="12" t="b">
        <v>0</v>
      </c>
      <c r="J18" s="12" t="b">
        <v>0</v>
      </c>
      <c r="K18" s="12" t="b">
        <v>0</v>
      </c>
      <c r="L18" s="18" t="s">
        <v>874</v>
      </c>
    </row>
    <row r="19" spans="1:12">
      <c r="A19" s="15" t="s">
        <v>814</v>
      </c>
      <c r="B19" s="12" t="b">
        <v>1</v>
      </c>
      <c r="C19" s="12" t="b">
        <v>1</v>
      </c>
      <c r="D19" s="12" t="b">
        <v>1</v>
      </c>
      <c r="E19" s="12" t="b">
        <v>0</v>
      </c>
      <c r="F19" s="12" t="b">
        <v>1</v>
      </c>
      <c r="G19" s="12" t="b">
        <v>0</v>
      </c>
      <c r="H19" s="12" t="b">
        <v>0</v>
      </c>
      <c r="I19" s="12" t="b">
        <v>0</v>
      </c>
      <c r="J19" s="12" t="b">
        <v>0</v>
      </c>
      <c r="K19" s="12" t="b">
        <v>0</v>
      </c>
      <c r="L19" s="18" t="s">
        <v>875</v>
      </c>
    </row>
    <row r="20" spans="1:12">
      <c r="A20" s="15" t="s">
        <v>816</v>
      </c>
      <c r="B20" s="12" t="b">
        <v>1</v>
      </c>
      <c r="C20" s="12" t="b">
        <v>1</v>
      </c>
      <c r="D20" s="12" t="b">
        <v>1</v>
      </c>
      <c r="E20" s="12" t="b">
        <v>0</v>
      </c>
      <c r="F20" s="12" t="b">
        <v>1</v>
      </c>
      <c r="G20" s="12" t="b">
        <v>1</v>
      </c>
      <c r="H20" s="12" t="b">
        <v>1</v>
      </c>
      <c r="I20" s="12" t="b">
        <v>0</v>
      </c>
      <c r="J20" s="12" t="b">
        <v>0</v>
      </c>
      <c r="K20" s="12" t="b">
        <v>0</v>
      </c>
      <c r="L20" s="18" t="s">
        <v>876</v>
      </c>
    </row>
    <row r="21" spans="1:12">
      <c r="A21" s="15" t="s">
        <v>272</v>
      </c>
      <c r="B21" s="12" t="b">
        <v>1</v>
      </c>
      <c r="C21" s="12" t="b">
        <v>1</v>
      </c>
      <c r="D21" s="12" t="b">
        <v>1</v>
      </c>
      <c r="E21" s="12" t="b">
        <v>1</v>
      </c>
      <c r="F21" s="12" t="b">
        <v>1</v>
      </c>
      <c r="G21" s="12" t="b">
        <v>1</v>
      </c>
      <c r="H21" s="12" t="b">
        <v>1</v>
      </c>
      <c r="I21" s="12" t="b">
        <v>0</v>
      </c>
      <c r="J21" s="12" t="b">
        <v>0</v>
      </c>
      <c r="K21" s="12" t="b">
        <v>0</v>
      </c>
      <c r="L21" s="18" t="s">
        <v>276</v>
      </c>
    </row>
    <row r="22" spans="1:12">
      <c r="A22" s="15" t="s">
        <v>273</v>
      </c>
      <c r="B22" s="12" t="b">
        <v>1</v>
      </c>
      <c r="C22" s="12" t="b">
        <v>1</v>
      </c>
      <c r="D22" s="12" t="b">
        <v>1</v>
      </c>
      <c r="E22" s="12" t="b">
        <v>1</v>
      </c>
      <c r="F22" s="12" t="b">
        <v>1</v>
      </c>
      <c r="G22" s="12" t="b">
        <v>1</v>
      </c>
      <c r="H22" s="12" t="b">
        <v>1</v>
      </c>
      <c r="I22" s="12" t="b">
        <v>0</v>
      </c>
      <c r="J22" s="12" t="b">
        <v>0</v>
      </c>
      <c r="K22" s="12" t="b">
        <v>0</v>
      </c>
      <c r="L22" s="18" t="s">
        <v>276</v>
      </c>
    </row>
    <row r="23" spans="1:12">
      <c r="A23" s="15" t="s">
        <v>68</v>
      </c>
      <c r="B23" s="12" t="b">
        <v>1</v>
      </c>
      <c r="C23" s="12" t="b">
        <v>1</v>
      </c>
      <c r="D23" s="12" t="b">
        <v>1</v>
      </c>
      <c r="E23" s="12" t="b">
        <v>1</v>
      </c>
      <c r="F23" s="12" t="b">
        <v>1</v>
      </c>
      <c r="G23" s="12" t="b">
        <v>1</v>
      </c>
      <c r="H23" s="12" t="b">
        <v>1</v>
      </c>
      <c r="I23" s="12" t="b">
        <v>0</v>
      </c>
      <c r="J23" s="12" t="b">
        <v>0</v>
      </c>
      <c r="K23" s="12" t="b">
        <v>0</v>
      </c>
      <c r="L23" s="18" t="s">
        <v>466</v>
      </c>
    </row>
    <row r="24" spans="1:12">
      <c r="A24" s="15" t="s">
        <v>1485</v>
      </c>
      <c r="B24" s="12" t="b">
        <v>1</v>
      </c>
      <c r="C24" s="12" t="b">
        <v>1</v>
      </c>
      <c r="D24" s="12" t="b">
        <v>1</v>
      </c>
      <c r="E24" s="12" t="b">
        <v>1</v>
      </c>
      <c r="F24" s="12" t="b">
        <v>1</v>
      </c>
      <c r="G24" s="12" t="b">
        <v>1</v>
      </c>
      <c r="H24" s="12" t="b">
        <v>1</v>
      </c>
      <c r="I24" s="12" t="b">
        <v>0</v>
      </c>
      <c r="J24" s="12" t="b">
        <v>0</v>
      </c>
      <c r="K24" s="12" t="b">
        <v>0</v>
      </c>
      <c r="L24" s="18" t="s">
        <v>1486</v>
      </c>
    </row>
    <row r="25" spans="1:12">
      <c r="A25" s="209" t="s">
        <v>983</v>
      </c>
      <c r="B25" s="12" t="b">
        <v>0</v>
      </c>
      <c r="C25" s="12" t="b">
        <v>0</v>
      </c>
      <c r="D25" s="12" t="b">
        <v>0</v>
      </c>
      <c r="E25" s="12" t="b">
        <v>1</v>
      </c>
      <c r="F25" s="12" t="b">
        <v>1</v>
      </c>
      <c r="G25" s="12" t="b">
        <v>0</v>
      </c>
      <c r="H25" s="12" t="b">
        <v>0</v>
      </c>
      <c r="I25" s="12" t="b">
        <v>0</v>
      </c>
      <c r="J25" s="12" t="b">
        <v>0</v>
      </c>
      <c r="K25" s="12" t="b">
        <v>0</v>
      </c>
      <c r="L25" s="18" t="s">
        <v>466</v>
      </c>
    </row>
    <row r="26" spans="1:12">
      <c r="A26" s="15" t="s">
        <v>45</v>
      </c>
      <c r="B26" s="12" t="b">
        <v>1</v>
      </c>
      <c r="C26" s="12" t="b">
        <v>1</v>
      </c>
      <c r="D26" s="12" t="b">
        <v>1</v>
      </c>
      <c r="E26" s="12" t="b">
        <v>1</v>
      </c>
      <c r="F26" s="12" t="b">
        <v>1</v>
      </c>
      <c r="G26" s="12" t="b">
        <v>1</v>
      </c>
      <c r="H26" s="12" t="b">
        <v>1</v>
      </c>
      <c r="I26" s="12" t="b">
        <v>1</v>
      </c>
      <c r="J26" s="12" t="b">
        <v>0</v>
      </c>
      <c r="K26" s="12" t="b">
        <v>0</v>
      </c>
      <c r="L26" s="18" t="s">
        <v>467</v>
      </c>
    </row>
    <row r="27" spans="1:12">
      <c r="A27" s="15" t="s">
        <v>71</v>
      </c>
      <c r="B27" s="12" t="b">
        <v>1</v>
      </c>
      <c r="C27" s="12" t="b">
        <v>1</v>
      </c>
      <c r="D27" s="12" t="b">
        <v>1</v>
      </c>
      <c r="E27" s="12" t="b">
        <v>1</v>
      </c>
      <c r="F27" s="12" t="b">
        <v>1</v>
      </c>
      <c r="G27" s="12" t="b">
        <v>1</v>
      </c>
      <c r="H27" s="12" t="b">
        <v>1</v>
      </c>
      <c r="I27" s="12" t="b">
        <v>1</v>
      </c>
      <c r="J27" s="12" t="b">
        <v>0</v>
      </c>
      <c r="K27" s="12" t="b">
        <v>0</v>
      </c>
      <c r="L27" s="18" t="s">
        <v>468</v>
      </c>
    </row>
    <row r="28" spans="1:12">
      <c r="A28" s="15" t="s">
        <v>274</v>
      </c>
      <c r="B28" s="12" t="b">
        <v>1</v>
      </c>
      <c r="C28" s="12" t="b">
        <v>1</v>
      </c>
      <c r="D28" s="12" t="b">
        <v>1</v>
      </c>
      <c r="E28" s="12" t="b">
        <v>1</v>
      </c>
      <c r="F28" s="12" t="b">
        <v>1</v>
      </c>
      <c r="G28" s="12" t="b">
        <v>1</v>
      </c>
      <c r="H28" s="12" t="b">
        <v>1</v>
      </c>
      <c r="I28" s="12" t="b">
        <v>1</v>
      </c>
      <c r="J28" s="12" t="b">
        <v>0</v>
      </c>
      <c r="K28" s="12" t="b">
        <v>0</v>
      </c>
      <c r="L28" s="18" t="s">
        <v>469</v>
      </c>
    </row>
    <row r="29" spans="1:12">
      <c r="A29" s="15" t="s">
        <v>275</v>
      </c>
      <c r="B29" s="12" t="b">
        <v>1</v>
      </c>
      <c r="C29" s="12" t="b">
        <v>1</v>
      </c>
      <c r="D29" s="12" t="b">
        <v>1</v>
      </c>
      <c r="E29" s="12" t="b">
        <v>1</v>
      </c>
      <c r="F29" s="12" t="b">
        <v>1</v>
      </c>
      <c r="G29" s="12" t="b">
        <v>1</v>
      </c>
      <c r="H29" s="12" t="b">
        <v>1</v>
      </c>
      <c r="I29" s="12" t="b">
        <v>1</v>
      </c>
      <c r="J29" s="12" t="b">
        <v>0</v>
      </c>
      <c r="K29" s="12" t="b">
        <v>0</v>
      </c>
      <c r="L29" s="18" t="s">
        <v>470</v>
      </c>
    </row>
    <row r="30" spans="1:12">
      <c r="A30" s="15" t="s">
        <v>132</v>
      </c>
      <c r="B30" s="12" t="b">
        <v>1</v>
      </c>
      <c r="C30" s="12" t="b">
        <v>1</v>
      </c>
      <c r="D30" s="12" t="b">
        <v>1</v>
      </c>
      <c r="E30" s="12" t="b">
        <v>0</v>
      </c>
      <c r="F30" s="12" t="b">
        <v>1</v>
      </c>
      <c r="G30" s="12" t="b">
        <v>0</v>
      </c>
      <c r="H30" s="12" t="b">
        <v>0</v>
      </c>
      <c r="I30" s="12" t="b">
        <v>0</v>
      </c>
      <c r="J30" s="12" t="b">
        <v>0</v>
      </c>
      <c r="K30" s="12" t="b">
        <v>0</v>
      </c>
      <c r="L30" s="18" t="s">
        <v>456</v>
      </c>
    </row>
    <row r="31" spans="1:12">
      <c r="A31" s="15" t="s">
        <v>133</v>
      </c>
      <c r="B31" s="53" t="b">
        <v>1</v>
      </c>
      <c r="C31" s="53" t="b">
        <v>1</v>
      </c>
      <c r="D31" s="53" t="b">
        <v>1</v>
      </c>
      <c r="E31" s="53" t="b">
        <v>0</v>
      </c>
      <c r="F31" s="53" t="b">
        <v>1</v>
      </c>
      <c r="G31" s="53" t="b">
        <v>0</v>
      </c>
      <c r="H31" s="53" t="b">
        <v>0</v>
      </c>
      <c r="I31" s="53" t="b">
        <v>0</v>
      </c>
      <c r="J31" s="53" t="b">
        <v>0</v>
      </c>
      <c r="K31" s="53" t="b">
        <v>0</v>
      </c>
      <c r="L31" s="18" t="s">
        <v>457</v>
      </c>
    </row>
    <row r="32" spans="1:12">
      <c r="A32" s="72" t="s">
        <v>46</v>
      </c>
      <c r="B32" s="25" t="b">
        <v>0</v>
      </c>
      <c r="C32" s="25" t="b">
        <v>1</v>
      </c>
      <c r="D32" s="25" t="b">
        <v>1</v>
      </c>
      <c r="E32" s="25" t="b">
        <v>0</v>
      </c>
      <c r="F32" s="25" t="b">
        <v>0</v>
      </c>
      <c r="G32" s="25" t="b">
        <v>0</v>
      </c>
      <c r="H32" s="25" t="b">
        <v>0</v>
      </c>
      <c r="I32" s="25" t="b">
        <v>0</v>
      </c>
      <c r="J32" s="25" t="b">
        <v>0</v>
      </c>
      <c r="K32" s="73" t="b">
        <v>0</v>
      </c>
      <c r="L32" s="24" t="s">
        <v>458</v>
      </c>
    </row>
    <row r="33" spans="1:12">
      <c r="A33" s="74" t="s">
        <v>47</v>
      </c>
      <c r="B33" s="75" t="b">
        <f t="shared" ref="B33:J40" si="0">B$32</f>
        <v>0</v>
      </c>
      <c r="C33" s="75" t="b">
        <f t="shared" si="0"/>
        <v>1</v>
      </c>
      <c r="D33" s="75" t="b">
        <f t="shared" si="0"/>
        <v>1</v>
      </c>
      <c r="E33" s="75" t="b">
        <f t="shared" si="0"/>
        <v>0</v>
      </c>
      <c r="F33" s="75" t="b">
        <f t="shared" si="0"/>
        <v>0</v>
      </c>
      <c r="G33" s="75" t="b">
        <f t="shared" si="0"/>
        <v>0</v>
      </c>
      <c r="H33" s="75" t="b">
        <f t="shared" si="0"/>
        <v>0</v>
      </c>
      <c r="I33" s="75" t="b">
        <f t="shared" si="0"/>
        <v>0</v>
      </c>
      <c r="J33" s="75" t="b">
        <f t="shared" si="0"/>
        <v>0</v>
      </c>
      <c r="K33" s="80" t="b">
        <v>1</v>
      </c>
      <c r="L33" s="24" t="s">
        <v>459</v>
      </c>
    </row>
    <row r="34" spans="1:12">
      <c r="A34" s="74" t="s">
        <v>1797</v>
      </c>
      <c r="B34" s="75" t="b">
        <f t="shared" si="0"/>
        <v>0</v>
      </c>
      <c r="C34" s="75" t="b">
        <f t="shared" si="0"/>
        <v>1</v>
      </c>
      <c r="D34" s="75" t="b">
        <f t="shared" si="0"/>
        <v>1</v>
      </c>
      <c r="E34" s="75" t="b">
        <f t="shared" si="0"/>
        <v>0</v>
      </c>
      <c r="F34" s="75" t="b">
        <f t="shared" si="0"/>
        <v>0</v>
      </c>
      <c r="G34" s="75" t="b">
        <f t="shared" si="0"/>
        <v>0</v>
      </c>
      <c r="H34" s="75" t="b">
        <f t="shared" si="0"/>
        <v>0</v>
      </c>
      <c r="I34" s="75" t="b">
        <f t="shared" si="0"/>
        <v>0</v>
      </c>
      <c r="J34" s="75" t="b">
        <f t="shared" si="0"/>
        <v>0</v>
      </c>
      <c r="K34" s="80" t="b">
        <v>1</v>
      </c>
      <c r="L34" s="24" t="s">
        <v>1799</v>
      </c>
    </row>
    <row r="35" spans="1:12">
      <c r="A35" s="74" t="s">
        <v>1798</v>
      </c>
      <c r="B35" s="75" t="b">
        <f t="shared" si="0"/>
        <v>0</v>
      </c>
      <c r="C35" s="75" t="b">
        <f t="shared" si="0"/>
        <v>1</v>
      </c>
      <c r="D35" s="75" t="b">
        <f t="shared" si="0"/>
        <v>1</v>
      </c>
      <c r="E35" s="75" t="b">
        <f t="shared" si="0"/>
        <v>0</v>
      </c>
      <c r="F35" s="75" t="b">
        <f t="shared" si="0"/>
        <v>0</v>
      </c>
      <c r="G35" s="75" t="b">
        <f t="shared" si="0"/>
        <v>0</v>
      </c>
      <c r="H35" s="75" t="b">
        <f t="shared" si="0"/>
        <v>0</v>
      </c>
      <c r="I35" s="75" t="b">
        <f t="shared" si="0"/>
        <v>0</v>
      </c>
      <c r="J35" s="75" t="b">
        <f t="shared" si="0"/>
        <v>0</v>
      </c>
      <c r="K35" s="80" t="b">
        <v>1</v>
      </c>
      <c r="L35" s="24" t="s">
        <v>1800</v>
      </c>
    </row>
    <row r="36" spans="1:12">
      <c r="A36" s="74" t="s">
        <v>660</v>
      </c>
      <c r="B36" s="75" t="b">
        <f t="shared" ref="B36:C41" si="1">B$32</f>
        <v>0</v>
      </c>
      <c r="C36" s="75" t="b">
        <f t="shared" si="1"/>
        <v>1</v>
      </c>
      <c r="D36" s="75" t="b">
        <v>0</v>
      </c>
      <c r="E36" s="75" t="b">
        <f t="shared" ref="E36:J41" si="2">E$32</f>
        <v>0</v>
      </c>
      <c r="F36" s="75" t="b">
        <f t="shared" si="2"/>
        <v>0</v>
      </c>
      <c r="G36" s="75" t="b">
        <f t="shared" si="2"/>
        <v>0</v>
      </c>
      <c r="H36" s="75" t="b">
        <f t="shared" si="2"/>
        <v>0</v>
      </c>
      <c r="I36" s="75" t="b">
        <f t="shared" si="2"/>
        <v>0</v>
      </c>
      <c r="J36" s="75" t="b">
        <f t="shared" si="2"/>
        <v>0</v>
      </c>
      <c r="K36" s="80" t="b">
        <v>0</v>
      </c>
      <c r="L36" s="24" t="s">
        <v>438</v>
      </c>
    </row>
    <row r="37" spans="1:12">
      <c r="A37" s="74" t="s">
        <v>305</v>
      </c>
      <c r="B37" s="75" t="b">
        <f t="shared" si="1"/>
        <v>0</v>
      </c>
      <c r="C37" s="75" t="b">
        <f t="shared" si="1"/>
        <v>1</v>
      </c>
      <c r="D37" s="75" t="b">
        <f>D$32</f>
        <v>1</v>
      </c>
      <c r="E37" s="75" t="b">
        <f t="shared" si="2"/>
        <v>0</v>
      </c>
      <c r="F37" s="75" t="b">
        <f t="shared" si="2"/>
        <v>0</v>
      </c>
      <c r="G37" s="75" t="b">
        <f t="shared" si="2"/>
        <v>0</v>
      </c>
      <c r="H37" s="75" t="b">
        <f t="shared" si="2"/>
        <v>0</v>
      </c>
      <c r="I37" s="75" t="b">
        <f t="shared" si="2"/>
        <v>0</v>
      </c>
      <c r="J37" s="75" t="b">
        <f t="shared" si="2"/>
        <v>0</v>
      </c>
      <c r="K37" s="80" t="b">
        <v>0</v>
      </c>
      <c r="L37" s="24" t="s">
        <v>460</v>
      </c>
    </row>
    <row r="38" spans="1:12">
      <c r="A38" s="74" t="s">
        <v>184</v>
      </c>
      <c r="B38" s="75" t="b">
        <f t="shared" si="1"/>
        <v>0</v>
      </c>
      <c r="C38" s="75" t="b">
        <f t="shared" si="1"/>
        <v>1</v>
      </c>
      <c r="D38" s="75" t="b">
        <f>D$32</f>
        <v>1</v>
      </c>
      <c r="E38" s="75" t="b">
        <f t="shared" si="2"/>
        <v>0</v>
      </c>
      <c r="F38" s="75" t="b">
        <f t="shared" si="2"/>
        <v>0</v>
      </c>
      <c r="G38" s="75" t="b">
        <f t="shared" si="2"/>
        <v>0</v>
      </c>
      <c r="H38" s="75" t="b">
        <f t="shared" si="2"/>
        <v>0</v>
      </c>
      <c r="I38" s="75" t="b">
        <f t="shared" si="2"/>
        <v>0</v>
      </c>
      <c r="J38" s="75" t="b">
        <f t="shared" si="2"/>
        <v>0</v>
      </c>
      <c r="K38" s="80" t="b">
        <v>0</v>
      </c>
      <c r="L38" s="24" t="s">
        <v>461</v>
      </c>
    </row>
    <row r="39" spans="1:12">
      <c r="A39" s="74" t="s">
        <v>1801</v>
      </c>
      <c r="B39" s="75" t="b">
        <f t="shared" si="0"/>
        <v>0</v>
      </c>
      <c r="C39" s="75" t="b">
        <f t="shared" si="0"/>
        <v>1</v>
      </c>
      <c r="D39" s="75" t="b">
        <f t="shared" si="0"/>
        <v>1</v>
      </c>
      <c r="E39" s="75" t="b">
        <f t="shared" si="0"/>
        <v>0</v>
      </c>
      <c r="F39" s="75" t="b">
        <f t="shared" si="0"/>
        <v>0</v>
      </c>
      <c r="G39" s="75" t="b">
        <f t="shared" si="0"/>
        <v>0</v>
      </c>
      <c r="H39" s="75" t="b">
        <f t="shared" si="0"/>
        <v>0</v>
      </c>
      <c r="I39" s="75" t="b">
        <f t="shared" si="0"/>
        <v>0</v>
      </c>
      <c r="J39" s="75" t="b">
        <f t="shared" si="0"/>
        <v>0</v>
      </c>
      <c r="K39" s="80" t="b">
        <v>1</v>
      </c>
      <c r="L39" s="24" t="s">
        <v>1803</v>
      </c>
    </row>
    <row r="40" spans="1:12">
      <c r="A40" s="74" t="s">
        <v>1802</v>
      </c>
      <c r="B40" s="75" t="b">
        <f t="shared" si="0"/>
        <v>0</v>
      </c>
      <c r="C40" s="75" t="b">
        <f t="shared" si="0"/>
        <v>1</v>
      </c>
      <c r="D40" s="75" t="b">
        <f t="shared" si="0"/>
        <v>1</v>
      </c>
      <c r="E40" s="75" t="b">
        <f t="shared" si="0"/>
        <v>0</v>
      </c>
      <c r="F40" s="75" t="b">
        <f t="shared" si="0"/>
        <v>0</v>
      </c>
      <c r="G40" s="75" t="b">
        <f t="shared" si="0"/>
        <v>0</v>
      </c>
      <c r="H40" s="75" t="b">
        <f t="shared" si="0"/>
        <v>0</v>
      </c>
      <c r="I40" s="75" t="b">
        <f t="shared" si="0"/>
        <v>0</v>
      </c>
      <c r="J40" s="75" t="b">
        <f t="shared" si="0"/>
        <v>0</v>
      </c>
      <c r="K40" s="80" t="b">
        <v>1</v>
      </c>
      <c r="L40" s="24" t="s">
        <v>1804</v>
      </c>
    </row>
    <row r="41" spans="1:12">
      <c r="A41" s="77" t="s">
        <v>661</v>
      </c>
      <c r="B41" s="78" t="b">
        <f t="shared" si="1"/>
        <v>0</v>
      </c>
      <c r="C41" s="78" t="b">
        <f t="shared" si="1"/>
        <v>1</v>
      </c>
      <c r="D41" s="78" t="b">
        <v>0</v>
      </c>
      <c r="E41" s="78" t="b">
        <f t="shared" si="2"/>
        <v>0</v>
      </c>
      <c r="F41" s="78" t="b">
        <f t="shared" si="2"/>
        <v>0</v>
      </c>
      <c r="G41" s="78" t="b">
        <f t="shared" si="2"/>
        <v>0</v>
      </c>
      <c r="H41" s="78" t="b">
        <f t="shared" si="2"/>
        <v>0</v>
      </c>
      <c r="I41" s="78" t="b">
        <f t="shared" si="2"/>
        <v>0</v>
      </c>
      <c r="J41" s="78" t="b">
        <f t="shared" si="2"/>
        <v>0</v>
      </c>
      <c r="K41" s="81" t="b">
        <v>0</v>
      </c>
      <c r="L41" s="24" t="s">
        <v>439</v>
      </c>
    </row>
    <row r="42" spans="1:12">
      <c r="A42" s="74" t="s">
        <v>48</v>
      </c>
      <c r="B42" s="69" t="b">
        <v>1</v>
      </c>
      <c r="C42" s="69" t="b">
        <v>1</v>
      </c>
      <c r="D42" s="69" t="b">
        <v>1</v>
      </c>
      <c r="E42" s="69" t="b">
        <v>1</v>
      </c>
      <c r="F42" s="69" t="b">
        <v>1</v>
      </c>
      <c r="G42" s="69" t="b">
        <v>1</v>
      </c>
      <c r="H42" s="69" t="b">
        <v>1</v>
      </c>
      <c r="I42" s="69" t="b">
        <v>1</v>
      </c>
      <c r="J42" s="69" t="b">
        <v>0</v>
      </c>
      <c r="K42" s="69" t="b">
        <v>0</v>
      </c>
      <c r="L42" s="24" t="s">
        <v>1764</v>
      </c>
    </row>
    <row r="43" spans="1:12">
      <c r="A43" s="555" t="s">
        <v>1038</v>
      </c>
      <c r="B43" s="12" t="b">
        <v>0</v>
      </c>
      <c r="C43" s="12" t="b">
        <v>0</v>
      </c>
      <c r="D43" s="12" t="b">
        <v>0</v>
      </c>
      <c r="E43" s="12" t="b">
        <v>0</v>
      </c>
      <c r="F43" s="12" t="b">
        <v>0</v>
      </c>
      <c r="G43" s="12" t="b">
        <v>0</v>
      </c>
      <c r="H43" s="12" t="b">
        <v>1</v>
      </c>
      <c r="I43" s="12" t="b">
        <v>0</v>
      </c>
      <c r="J43" s="12" t="b">
        <v>1</v>
      </c>
      <c r="K43" s="12" t="b">
        <v>0</v>
      </c>
      <c r="L43" s="216" t="s">
        <v>1765</v>
      </c>
    </row>
    <row r="44" spans="1:12">
      <c r="A44" s="15" t="s">
        <v>49</v>
      </c>
      <c r="B44" s="69" t="b">
        <v>1</v>
      </c>
      <c r="C44" s="69" t="b">
        <v>1</v>
      </c>
      <c r="D44" s="69" t="b">
        <v>1</v>
      </c>
      <c r="E44" s="69" t="b">
        <v>1</v>
      </c>
      <c r="F44" s="69" t="b">
        <v>1</v>
      </c>
      <c r="G44" s="69" t="b">
        <v>1</v>
      </c>
      <c r="H44" s="69" t="b">
        <v>1</v>
      </c>
      <c r="I44" s="69" t="b">
        <v>1</v>
      </c>
      <c r="J44" s="69" t="b">
        <v>0</v>
      </c>
      <c r="K44" s="69" t="b">
        <v>0</v>
      </c>
      <c r="L44" s="18" t="s">
        <v>462</v>
      </c>
    </row>
    <row r="45" spans="1:12">
      <c r="A45" s="15" t="s">
        <v>50</v>
      </c>
      <c r="B45" s="12" t="b">
        <v>1</v>
      </c>
      <c r="C45" s="12" t="b">
        <v>1</v>
      </c>
      <c r="D45" s="12" t="b">
        <v>1</v>
      </c>
      <c r="E45" s="12" t="b">
        <v>1</v>
      </c>
      <c r="F45" s="12" t="b">
        <v>1</v>
      </c>
      <c r="G45" s="12" t="b">
        <v>1</v>
      </c>
      <c r="H45" s="12" t="b">
        <v>1</v>
      </c>
      <c r="I45" s="12" t="b">
        <v>1</v>
      </c>
      <c r="J45" s="12" t="b">
        <v>0</v>
      </c>
      <c r="K45" s="12" t="b">
        <v>0</v>
      </c>
      <c r="L45" s="18" t="s">
        <v>463</v>
      </c>
    </row>
    <row r="46" spans="1:12">
      <c r="A46" s="15" t="s">
        <v>72</v>
      </c>
      <c r="B46" s="12" t="b">
        <v>1</v>
      </c>
      <c r="C46" s="12" t="b">
        <v>1</v>
      </c>
      <c r="D46" s="12" t="b">
        <v>1</v>
      </c>
      <c r="E46" s="12" t="b">
        <v>1</v>
      </c>
      <c r="F46" s="12" t="b">
        <v>1</v>
      </c>
      <c r="G46" s="12" t="b">
        <v>1</v>
      </c>
      <c r="H46" s="12" t="b">
        <v>1</v>
      </c>
      <c r="I46" s="12" t="b">
        <v>1</v>
      </c>
      <c r="J46" s="12" t="b">
        <v>0</v>
      </c>
      <c r="K46" s="12" t="b">
        <v>0</v>
      </c>
      <c r="L46" s="18" t="s">
        <v>73</v>
      </c>
    </row>
    <row r="47" spans="1:12">
      <c r="A47" s="15" t="s">
        <v>51</v>
      </c>
      <c r="B47" s="12" t="b">
        <v>1</v>
      </c>
      <c r="C47" s="12" t="b">
        <v>1</v>
      </c>
      <c r="D47" s="12" t="b">
        <v>1</v>
      </c>
      <c r="E47" s="12" t="b">
        <v>1</v>
      </c>
      <c r="F47" s="12" t="b">
        <v>1</v>
      </c>
      <c r="G47" s="12" t="b">
        <v>1</v>
      </c>
      <c r="H47" s="12" t="b">
        <v>1</v>
      </c>
      <c r="I47" s="12" t="b">
        <v>1</v>
      </c>
      <c r="J47" s="12" t="b">
        <v>0</v>
      </c>
      <c r="K47" s="12" t="b">
        <v>0</v>
      </c>
      <c r="L47" s="18" t="s">
        <v>448</v>
      </c>
    </row>
    <row r="48" spans="1:12">
      <c r="A48" s="15" t="s">
        <v>41</v>
      </c>
      <c r="B48" s="12" t="b">
        <v>1</v>
      </c>
      <c r="C48" s="12" t="b">
        <v>1</v>
      </c>
      <c r="D48" s="12" t="b">
        <v>1</v>
      </c>
      <c r="E48" s="12" t="b">
        <v>0</v>
      </c>
      <c r="F48" s="12" t="b">
        <v>1</v>
      </c>
      <c r="G48" s="12" t="b">
        <v>1</v>
      </c>
      <c r="H48" s="12" t="b">
        <v>1</v>
      </c>
      <c r="I48" s="12" t="b">
        <v>1</v>
      </c>
      <c r="J48" s="12" t="b">
        <v>0</v>
      </c>
      <c r="K48" s="12" t="b">
        <v>0</v>
      </c>
      <c r="L48" s="18" t="s">
        <v>449</v>
      </c>
    </row>
    <row r="49" spans="1:12">
      <c r="A49" s="15" t="s">
        <v>52</v>
      </c>
      <c r="B49" s="12" t="b">
        <v>1</v>
      </c>
      <c r="C49" s="12" t="b">
        <v>1</v>
      </c>
      <c r="D49" s="12" t="b">
        <v>1</v>
      </c>
      <c r="E49" s="12" t="b">
        <v>0</v>
      </c>
      <c r="F49" s="12" t="b">
        <v>1</v>
      </c>
      <c r="G49" s="12" t="b">
        <v>0</v>
      </c>
      <c r="H49" s="12" t="b">
        <v>0</v>
      </c>
      <c r="I49" s="12" t="b">
        <v>0</v>
      </c>
      <c r="J49" s="12" t="b">
        <v>0</v>
      </c>
      <c r="K49" s="12" t="b">
        <v>0</v>
      </c>
      <c r="L49" s="18" t="s">
        <v>450</v>
      </c>
    </row>
    <row r="50" spans="1:12">
      <c r="A50" s="15" t="s">
        <v>53</v>
      </c>
      <c r="B50" s="12" t="b">
        <v>1</v>
      </c>
      <c r="C50" s="12" t="b">
        <v>1</v>
      </c>
      <c r="D50" s="12" t="b">
        <v>1</v>
      </c>
      <c r="E50" s="12" t="b">
        <v>1</v>
      </c>
      <c r="F50" s="12" t="b">
        <v>1</v>
      </c>
      <c r="G50" s="12" t="b">
        <v>1</v>
      </c>
      <c r="H50" s="12" t="b">
        <v>1</v>
      </c>
      <c r="I50" s="12" t="b">
        <v>1</v>
      </c>
      <c r="J50" s="12" t="b">
        <v>0</v>
      </c>
      <c r="K50" s="12" t="b">
        <v>0</v>
      </c>
      <c r="L50" s="18" t="s">
        <v>451</v>
      </c>
    </row>
    <row r="51" spans="1:12">
      <c r="A51" s="15" t="s">
        <v>54</v>
      </c>
      <c r="B51" s="12" t="b">
        <v>1</v>
      </c>
      <c r="C51" s="12" t="b">
        <v>1</v>
      </c>
      <c r="D51" s="12" t="b">
        <v>1</v>
      </c>
      <c r="E51" s="12" t="b">
        <v>1</v>
      </c>
      <c r="F51" s="12" t="b">
        <v>1</v>
      </c>
      <c r="G51" s="12" t="b">
        <v>1</v>
      </c>
      <c r="H51" s="12" t="b">
        <v>1</v>
      </c>
      <c r="I51" s="12" t="b">
        <v>1</v>
      </c>
      <c r="J51" s="12" t="b">
        <v>0</v>
      </c>
      <c r="K51" s="12" t="b">
        <v>0</v>
      </c>
      <c r="L51" s="18" t="s">
        <v>452</v>
      </c>
    </row>
    <row r="52" spans="1:12">
      <c r="A52" s="15" t="s">
        <v>298</v>
      </c>
      <c r="B52" s="12" t="b">
        <v>1</v>
      </c>
      <c r="C52" s="12" t="b">
        <v>1</v>
      </c>
      <c r="D52" s="12" t="b">
        <v>1</v>
      </c>
      <c r="E52" s="12" t="b">
        <v>0</v>
      </c>
      <c r="F52" s="12" t="b">
        <v>1</v>
      </c>
      <c r="G52" s="12" t="b">
        <v>1</v>
      </c>
      <c r="H52" s="12" t="b">
        <v>1</v>
      </c>
      <c r="I52" s="12" t="b">
        <v>1</v>
      </c>
      <c r="J52" s="12" t="b">
        <v>0</v>
      </c>
      <c r="K52" s="12" t="b">
        <v>0</v>
      </c>
      <c r="L52" s="18" t="s">
        <v>453</v>
      </c>
    </row>
    <row r="53" spans="1:12">
      <c r="A53" s="15" t="s">
        <v>299</v>
      </c>
      <c r="B53" s="12" t="b">
        <v>1</v>
      </c>
      <c r="C53" s="12" t="b">
        <v>1</v>
      </c>
      <c r="D53" s="12" t="b">
        <v>1</v>
      </c>
      <c r="E53" s="12" t="b">
        <v>0</v>
      </c>
      <c r="F53" s="12" t="b">
        <v>1</v>
      </c>
      <c r="G53" s="12" t="b">
        <v>0</v>
      </c>
      <c r="H53" s="12" t="b">
        <v>0</v>
      </c>
      <c r="I53" s="12" t="b">
        <v>0</v>
      </c>
      <c r="J53" s="12" t="b">
        <v>0</v>
      </c>
      <c r="K53" s="12" t="b">
        <v>0</v>
      </c>
      <c r="L53" s="18" t="s">
        <v>454</v>
      </c>
    </row>
    <row r="54" spans="1:12">
      <c r="A54" s="15" t="s">
        <v>55</v>
      </c>
      <c r="B54" s="53" t="b">
        <v>1</v>
      </c>
      <c r="C54" s="53" t="b">
        <v>1</v>
      </c>
      <c r="D54" s="53" t="b">
        <v>1</v>
      </c>
      <c r="E54" s="53" t="b">
        <v>1</v>
      </c>
      <c r="F54" s="53" t="b">
        <v>1</v>
      </c>
      <c r="G54" s="53" t="b">
        <v>1</v>
      </c>
      <c r="H54" s="53" t="b">
        <v>1</v>
      </c>
      <c r="I54" s="53" t="b">
        <v>0</v>
      </c>
      <c r="J54" s="53" t="b">
        <v>0</v>
      </c>
      <c r="K54" s="53" t="b">
        <v>0</v>
      </c>
      <c r="L54" s="18" t="s">
        <v>455</v>
      </c>
    </row>
    <row r="55" spans="1:12">
      <c r="A55" s="72" t="s">
        <v>150</v>
      </c>
      <c r="B55" s="25" t="b">
        <v>0</v>
      </c>
      <c r="C55" s="25" t="b">
        <v>1</v>
      </c>
      <c r="D55" s="25" t="b">
        <v>1</v>
      </c>
      <c r="E55" s="25" t="b">
        <v>0</v>
      </c>
      <c r="F55" s="25" t="b">
        <v>0</v>
      </c>
      <c r="G55" s="25" t="b">
        <v>0</v>
      </c>
      <c r="H55" s="25" t="b">
        <v>0</v>
      </c>
      <c r="I55" s="25" t="b">
        <v>0</v>
      </c>
      <c r="J55" s="25" t="b">
        <v>0</v>
      </c>
      <c r="K55" s="73" t="b">
        <v>0</v>
      </c>
      <c r="L55" s="18" t="s">
        <v>471</v>
      </c>
    </row>
    <row r="56" spans="1:12">
      <c r="A56" s="74" t="s">
        <v>151</v>
      </c>
      <c r="B56" s="75" t="b">
        <f t="shared" ref="B56:F58" si="3">B$55</f>
        <v>0</v>
      </c>
      <c r="C56" s="75" t="b">
        <f t="shared" si="3"/>
        <v>1</v>
      </c>
      <c r="D56" s="75" t="b">
        <f t="shared" si="3"/>
        <v>1</v>
      </c>
      <c r="E56" s="75" t="b">
        <f t="shared" si="3"/>
        <v>0</v>
      </c>
      <c r="F56" s="75" t="b">
        <f t="shared" si="3"/>
        <v>0</v>
      </c>
      <c r="G56" s="12" t="b">
        <v>0</v>
      </c>
      <c r="H56" s="12" t="b">
        <v>0</v>
      </c>
      <c r="I56" s="12" t="b">
        <v>0</v>
      </c>
      <c r="J56" s="12" t="b">
        <v>0</v>
      </c>
      <c r="K56" s="76" t="b">
        <v>0</v>
      </c>
      <c r="L56" s="18" t="s">
        <v>472</v>
      </c>
    </row>
    <row r="57" spans="1:12">
      <c r="A57" s="74" t="s">
        <v>196</v>
      </c>
      <c r="B57" s="75" t="b">
        <f t="shared" si="3"/>
        <v>0</v>
      </c>
      <c r="C57" s="75" t="b">
        <f t="shared" si="3"/>
        <v>1</v>
      </c>
      <c r="D57" s="75" t="b">
        <f t="shared" si="3"/>
        <v>1</v>
      </c>
      <c r="E57" s="75" t="b">
        <f t="shared" si="3"/>
        <v>0</v>
      </c>
      <c r="F57" s="75" t="b">
        <f t="shared" si="3"/>
        <v>0</v>
      </c>
      <c r="G57" s="12" t="b">
        <v>0</v>
      </c>
      <c r="H57" s="12" t="b">
        <v>0</v>
      </c>
      <c r="I57" s="12" t="b">
        <v>0</v>
      </c>
      <c r="J57" s="12" t="b">
        <v>0</v>
      </c>
      <c r="K57" s="76" t="b">
        <v>0</v>
      </c>
      <c r="L57" s="24" t="s">
        <v>474</v>
      </c>
    </row>
    <row r="58" spans="1:12">
      <c r="A58" s="77" t="s">
        <v>195</v>
      </c>
      <c r="B58" s="78" t="b">
        <f t="shared" si="3"/>
        <v>0</v>
      </c>
      <c r="C58" s="78" t="b">
        <f t="shared" si="3"/>
        <v>1</v>
      </c>
      <c r="D58" s="78" t="b">
        <f t="shared" si="3"/>
        <v>1</v>
      </c>
      <c r="E58" s="78" t="b">
        <f t="shared" si="3"/>
        <v>0</v>
      </c>
      <c r="F58" s="78" t="b">
        <f t="shared" si="3"/>
        <v>0</v>
      </c>
      <c r="G58" s="208" t="b">
        <v>0</v>
      </c>
      <c r="H58" s="208" t="b">
        <v>0</v>
      </c>
      <c r="I58" s="208" t="b">
        <v>0</v>
      </c>
      <c r="J58" s="208" t="b">
        <v>0</v>
      </c>
      <c r="K58" s="79" t="b">
        <v>0</v>
      </c>
      <c r="L58" s="24" t="s">
        <v>473</v>
      </c>
    </row>
    <row r="59" spans="1:12">
      <c r="A59" s="15" t="s">
        <v>56</v>
      </c>
      <c r="B59" s="69" t="b">
        <v>1</v>
      </c>
      <c r="C59" s="69" t="b">
        <v>1</v>
      </c>
      <c r="D59" s="69" t="b">
        <v>1</v>
      </c>
      <c r="E59" s="69" t="b">
        <v>1</v>
      </c>
      <c r="F59" s="69" t="b">
        <v>1</v>
      </c>
      <c r="G59" s="69" t="b">
        <v>1</v>
      </c>
      <c r="H59" s="69" t="b">
        <v>1</v>
      </c>
      <c r="I59" s="69" t="b">
        <v>1</v>
      </c>
      <c r="J59" s="69" t="b">
        <v>0</v>
      </c>
      <c r="K59" s="69" t="b">
        <v>0</v>
      </c>
      <c r="L59" s="18" t="s">
        <v>475</v>
      </c>
    </row>
    <row r="60" spans="1:12">
      <c r="A60" s="15" t="s">
        <v>1084</v>
      </c>
      <c r="B60" s="12" t="b">
        <v>1</v>
      </c>
      <c r="C60" s="12" t="b">
        <v>1</v>
      </c>
      <c r="D60" s="12" t="b">
        <v>1</v>
      </c>
      <c r="E60" s="12" t="b">
        <v>0</v>
      </c>
      <c r="F60" s="12" t="b">
        <v>1</v>
      </c>
      <c r="G60" s="12" t="b">
        <v>0</v>
      </c>
      <c r="H60" s="12" t="b">
        <v>0</v>
      </c>
      <c r="I60" s="12" t="b">
        <v>1</v>
      </c>
      <c r="J60" s="12" t="b">
        <v>0</v>
      </c>
      <c r="K60" s="12" t="b">
        <v>0</v>
      </c>
      <c r="L60" s="18" t="s">
        <v>1085</v>
      </c>
    </row>
    <row r="61" spans="1:12">
      <c r="A61" s="15" t="s">
        <v>57</v>
      </c>
      <c r="B61" s="12" t="b">
        <v>1</v>
      </c>
      <c r="C61" s="12" t="b">
        <v>1</v>
      </c>
      <c r="D61" s="12" t="b">
        <v>1</v>
      </c>
      <c r="E61" s="12" t="b">
        <v>0</v>
      </c>
      <c r="F61" s="12" t="b">
        <v>1</v>
      </c>
      <c r="G61" s="12" t="b">
        <v>0</v>
      </c>
      <c r="H61" s="12" t="b">
        <v>0</v>
      </c>
      <c r="I61" s="12" t="b">
        <v>1</v>
      </c>
      <c r="J61" s="12" t="b">
        <v>0</v>
      </c>
      <c r="K61" s="12" t="b">
        <v>0</v>
      </c>
      <c r="L61" s="18" t="s">
        <v>440</v>
      </c>
    </row>
    <row r="62" spans="1:12">
      <c r="A62" s="15" t="s">
        <v>477</v>
      </c>
      <c r="B62" s="12" t="b">
        <v>1</v>
      </c>
      <c r="C62" s="12" t="b">
        <v>1</v>
      </c>
      <c r="D62" s="12" t="b">
        <v>1</v>
      </c>
      <c r="E62" s="12" t="b">
        <v>1</v>
      </c>
      <c r="F62" s="12" t="b">
        <v>1</v>
      </c>
      <c r="G62" s="12" t="b">
        <v>0</v>
      </c>
      <c r="H62" s="12" t="b">
        <v>0</v>
      </c>
      <c r="I62" s="12" t="b">
        <v>0</v>
      </c>
      <c r="J62" s="12" t="b">
        <v>0</v>
      </c>
      <c r="K62" s="12" t="b">
        <v>0</v>
      </c>
      <c r="L62" s="18" t="s">
        <v>476</v>
      </c>
    </row>
    <row r="63" spans="1:12">
      <c r="A63" s="15" t="s">
        <v>783</v>
      </c>
      <c r="B63" s="12" t="b">
        <v>1</v>
      </c>
      <c r="C63" s="12" t="b">
        <v>1</v>
      </c>
      <c r="D63" s="12" t="b">
        <v>1</v>
      </c>
      <c r="E63" s="12" t="b">
        <v>0</v>
      </c>
      <c r="F63" s="12" t="b">
        <v>1</v>
      </c>
      <c r="G63" s="12" t="b">
        <v>0</v>
      </c>
      <c r="H63" s="12" t="b">
        <v>0</v>
      </c>
      <c r="I63" s="12" t="b">
        <v>0</v>
      </c>
      <c r="J63" s="12" t="b">
        <v>0</v>
      </c>
      <c r="K63" s="12" t="b">
        <v>0</v>
      </c>
      <c r="L63" s="18" t="s">
        <v>1241</v>
      </c>
    </row>
    <row r="64" spans="1:12">
      <c r="A64" s="15" t="s">
        <v>478</v>
      </c>
      <c r="B64" s="12" t="b">
        <v>1</v>
      </c>
      <c r="C64" s="12" t="b">
        <v>1</v>
      </c>
      <c r="D64" s="12" t="b">
        <v>1</v>
      </c>
      <c r="E64" s="12" t="b">
        <v>0</v>
      </c>
      <c r="F64" s="12" t="b">
        <v>1</v>
      </c>
      <c r="G64" s="12" t="b">
        <v>0</v>
      </c>
      <c r="H64" s="12" t="b">
        <v>0</v>
      </c>
      <c r="I64" s="12" t="b">
        <v>0</v>
      </c>
      <c r="J64" s="12" t="b">
        <v>0</v>
      </c>
      <c r="K64" s="12" t="b">
        <v>0</v>
      </c>
      <c r="L64" s="18" t="s">
        <v>479</v>
      </c>
    </row>
    <row r="65" spans="1:12">
      <c r="A65" s="15" t="s">
        <v>662</v>
      </c>
      <c r="B65" s="12" t="b">
        <v>1</v>
      </c>
      <c r="C65" s="12" t="b">
        <v>1</v>
      </c>
      <c r="D65" s="12" t="b">
        <v>1</v>
      </c>
      <c r="E65" s="12" t="b">
        <v>0</v>
      </c>
      <c r="F65" s="12" t="b">
        <v>1</v>
      </c>
      <c r="G65" s="12" t="b">
        <v>0</v>
      </c>
      <c r="H65" s="12" t="b">
        <v>0</v>
      </c>
      <c r="I65" s="12" t="b">
        <v>0</v>
      </c>
      <c r="J65" s="12" t="b">
        <v>0</v>
      </c>
      <c r="K65" s="12" t="b">
        <v>0</v>
      </c>
      <c r="L65" s="18" t="s">
        <v>666</v>
      </c>
    </row>
    <row r="66" spans="1:12">
      <c r="A66" s="15" t="s">
        <v>60</v>
      </c>
      <c r="B66" s="12" t="b">
        <v>1</v>
      </c>
      <c r="C66" s="12" t="b">
        <v>1</v>
      </c>
      <c r="D66" s="12" t="b">
        <v>1</v>
      </c>
      <c r="E66" s="12" t="b">
        <v>0</v>
      </c>
      <c r="F66" s="12" t="b">
        <v>1</v>
      </c>
      <c r="G66" s="12" t="b">
        <v>0</v>
      </c>
      <c r="H66" s="12" t="b">
        <v>0</v>
      </c>
      <c r="I66" s="12" t="b">
        <v>0</v>
      </c>
      <c r="J66" s="12" t="b">
        <v>0</v>
      </c>
      <c r="K66" s="12" t="b">
        <v>0</v>
      </c>
      <c r="L66" s="18" t="s">
        <v>441</v>
      </c>
    </row>
    <row r="67" spans="1:12">
      <c r="A67" s="15" t="s">
        <v>58</v>
      </c>
      <c r="B67" s="12" t="b">
        <v>1</v>
      </c>
      <c r="C67" s="12" t="b">
        <v>1</v>
      </c>
      <c r="D67" s="12" t="b">
        <v>1</v>
      </c>
      <c r="E67" s="12" t="b">
        <v>0</v>
      </c>
      <c r="F67" s="12" t="b">
        <v>1</v>
      </c>
      <c r="G67" s="12" t="b">
        <v>0</v>
      </c>
      <c r="H67" s="12" t="b">
        <v>0</v>
      </c>
      <c r="I67" s="12" t="b">
        <v>1</v>
      </c>
      <c r="J67" s="12" t="b">
        <v>0</v>
      </c>
      <c r="K67" s="12" t="b">
        <v>0</v>
      </c>
      <c r="L67" s="18" t="s">
        <v>442</v>
      </c>
    </row>
    <row r="68" spans="1:12">
      <c r="A68" s="15" t="s">
        <v>481</v>
      </c>
      <c r="B68" s="12" t="b">
        <v>1</v>
      </c>
      <c r="C68" s="12" t="b">
        <v>1</v>
      </c>
      <c r="D68" s="12" t="b">
        <v>1</v>
      </c>
      <c r="E68" s="12" t="b">
        <v>1</v>
      </c>
      <c r="F68" s="12" t="b">
        <v>1</v>
      </c>
      <c r="G68" s="12" t="b">
        <v>0</v>
      </c>
      <c r="H68" s="12" t="b">
        <v>0</v>
      </c>
      <c r="I68" s="12" t="b">
        <v>0</v>
      </c>
      <c r="J68" s="12" t="b">
        <v>0</v>
      </c>
      <c r="K68" s="12" t="b">
        <v>0</v>
      </c>
      <c r="L68" s="18" t="s">
        <v>476</v>
      </c>
    </row>
    <row r="69" spans="1:12">
      <c r="A69" s="15" t="s">
        <v>482</v>
      </c>
      <c r="B69" s="12" t="b">
        <v>1</v>
      </c>
      <c r="C69" s="12" t="b">
        <v>1</v>
      </c>
      <c r="D69" s="12" t="b">
        <v>1</v>
      </c>
      <c r="E69" s="12" t="b">
        <v>0</v>
      </c>
      <c r="F69" s="12" t="b">
        <v>1</v>
      </c>
      <c r="G69" s="12" t="b">
        <v>0</v>
      </c>
      <c r="H69" s="12" t="b">
        <v>0</v>
      </c>
      <c r="I69" s="12" t="b">
        <v>0</v>
      </c>
      <c r="J69" s="12" t="b">
        <v>0</v>
      </c>
      <c r="K69" s="12" t="b">
        <v>0</v>
      </c>
      <c r="L69" s="18" t="s">
        <v>480</v>
      </c>
    </row>
    <row r="70" spans="1:12">
      <c r="A70" s="15" t="s">
        <v>663</v>
      </c>
      <c r="B70" s="12" t="b">
        <v>1</v>
      </c>
      <c r="C70" s="12" t="b">
        <v>1</v>
      </c>
      <c r="D70" s="12" t="b">
        <v>1</v>
      </c>
      <c r="E70" s="12" t="b">
        <v>0</v>
      </c>
      <c r="F70" s="12" t="b">
        <v>1</v>
      </c>
      <c r="G70" s="12" t="b">
        <v>0</v>
      </c>
      <c r="H70" s="12" t="b">
        <v>0</v>
      </c>
      <c r="I70" s="12" t="b">
        <v>0</v>
      </c>
      <c r="J70" s="12" t="b">
        <v>0</v>
      </c>
      <c r="K70" s="12" t="b">
        <v>0</v>
      </c>
      <c r="L70" s="18" t="s">
        <v>665</v>
      </c>
    </row>
    <row r="71" spans="1:12">
      <c r="A71" s="15" t="s">
        <v>61</v>
      </c>
      <c r="B71" s="12" t="b">
        <v>1</v>
      </c>
      <c r="C71" s="12" t="b">
        <v>1</v>
      </c>
      <c r="D71" s="12" t="b">
        <v>1</v>
      </c>
      <c r="E71" s="12" t="b">
        <v>0</v>
      </c>
      <c r="F71" s="12" t="b">
        <v>1</v>
      </c>
      <c r="G71" s="12" t="b">
        <v>0</v>
      </c>
      <c r="H71" s="12" t="b">
        <v>0</v>
      </c>
      <c r="I71" s="12" t="b">
        <v>0</v>
      </c>
      <c r="J71" s="12" t="b">
        <v>0</v>
      </c>
      <c r="K71" s="12" t="b">
        <v>0</v>
      </c>
      <c r="L71" s="18" t="s">
        <v>443</v>
      </c>
    </row>
    <row r="72" spans="1:12">
      <c r="A72" s="15" t="s">
        <v>59</v>
      </c>
      <c r="B72" s="12" t="b">
        <v>1</v>
      </c>
      <c r="C72" s="12" t="b">
        <v>1</v>
      </c>
      <c r="D72" s="12" t="b">
        <v>1</v>
      </c>
      <c r="E72" s="12" t="b">
        <v>0</v>
      </c>
      <c r="F72" s="12" t="b">
        <v>1</v>
      </c>
      <c r="G72" s="12" t="b">
        <v>0</v>
      </c>
      <c r="H72" s="12" t="b">
        <v>0</v>
      </c>
      <c r="I72" s="12" t="b">
        <v>1</v>
      </c>
      <c r="J72" s="12" t="b">
        <v>0</v>
      </c>
      <c r="K72" s="12" t="b">
        <v>0</v>
      </c>
      <c r="L72" s="18" t="s">
        <v>444</v>
      </c>
    </row>
    <row r="73" spans="1:12">
      <c r="A73" s="15" t="s">
        <v>62</v>
      </c>
      <c r="B73" s="12" t="b">
        <v>1</v>
      </c>
      <c r="C73" s="12" t="b">
        <v>1</v>
      </c>
      <c r="D73" s="12" t="b">
        <v>1</v>
      </c>
      <c r="E73" s="12" t="b">
        <v>0</v>
      </c>
      <c r="F73" s="12" t="b">
        <v>1</v>
      </c>
      <c r="G73" s="12" t="b">
        <v>0</v>
      </c>
      <c r="H73" s="12" t="b">
        <v>0</v>
      </c>
      <c r="I73" s="12" t="b">
        <v>0</v>
      </c>
      <c r="J73" s="12" t="b">
        <v>0</v>
      </c>
      <c r="K73" s="12" t="b">
        <v>0</v>
      </c>
      <c r="L73" s="18" t="s">
        <v>445</v>
      </c>
    </row>
    <row r="74" spans="1:12">
      <c r="A74" s="15" t="s">
        <v>63</v>
      </c>
      <c r="B74" s="12" t="b">
        <v>1</v>
      </c>
      <c r="C74" s="12" t="b">
        <v>1</v>
      </c>
      <c r="D74" s="12" t="b">
        <v>1</v>
      </c>
      <c r="E74" s="12" t="b">
        <v>0</v>
      </c>
      <c r="F74" s="12" t="b">
        <v>1</v>
      </c>
      <c r="G74" s="12" t="b">
        <v>0</v>
      </c>
      <c r="H74" s="12" t="b">
        <v>0</v>
      </c>
      <c r="I74" s="12" t="b">
        <v>0</v>
      </c>
      <c r="J74" s="12" t="b">
        <v>0</v>
      </c>
      <c r="K74" s="12" t="b">
        <v>0</v>
      </c>
      <c r="L74" s="18" t="s">
        <v>446</v>
      </c>
    </row>
    <row r="75" spans="1:12">
      <c r="A75" s="15" t="s">
        <v>64</v>
      </c>
      <c r="B75" s="12" t="b">
        <v>1</v>
      </c>
      <c r="C75" s="12" t="b">
        <v>1</v>
      </c>
      <c r="D75" s="12" t="b">
        <v>1</v>
      </c>
      <c r="E75" s="12" t="b">
        <v>1</v>
      </c>
      <c r="F75" s="12" t="b">
        <v>1</v>
      </c>
      <c r="G75" s="12" t="b">
        <v>0</v>
      </c>
      <c r="H75" s="12" t="b">
        <v>0</v>
      </c>
      <c r="I75" s="12" t="b">
        <v>0</v>
      </c>
      <c r="J75" s="12" t="b">
        <v>0</v>
      </c>
      <c r="K75" s="12" t="b">
        <v>0</v>
      </c>
      <c r="L75" s="18" t="s">
        <v>1581</v>
      </c>
    </row>
    <row r="76" spans="1:12">
      <c r="A76" s="15" t="s">
        <v>65</v>
      </c>
      <c r="B76" s="12" t="b">
        <v>1</v>
      </c>
      <c r="C76" s="12" t="b">
        <v>1</v>
      </c>
      <c r="D76" s="12" t="b">
        <v>1</v>
      </c>
      <c r="E76" s="12" t="b">
        <v>0</v>
      </c>
      <c r="F76" s="12" t="b">
        <v>1</v>
      </c>
      <c r="G76" s="12" t="b">
        <v>0</v>
      </c>
      <c r="H76" s="12" t="b">
        <v>0</v>
      </c>
      <c r="I76" s="12" t="b">
        <v>0</v>
      </c>
      <c r="J76" s="12" t="b">
        <v>0</v>
      </c>
      <c r="K76" s="12" t="b">
        <v>0</v>
      </c>
      <c r="L76" s="18" t="s">
        <v>447</v>
      </c>
    </row>
    <row r="77" spans="1:12">
      <c r="A77" s="15" t="s">
        <v>1582</v>
      </c>
      <c r="B77" s="12" t="b">
        <v>1</v>
      </c>
      <c r="C77" s="12" t="b">
        <v>1</v>
      </c>
      <c r="D77" s="12" t="b">
        <v>1</v>
      </c>
      <c r="E77" s="12" t="b">
        <v>0</v>
      </c>
      <c r="F77" s="12" t="b">
        <v>1</v>
      </c>
      <c r="G77" s="12" t="b">
        <v>0</v>
      </c>
      <c r="H77" s="12" t="b">
        <v>0</v>
      </c>
      <c r="I77" s="12" t="b">
        <v>0</v>
      </c>
      <c r="J77" s="12" t="b">
        <v>0</v>
      </c>
      <c r="K77" s="12" t="b">
        <v>0</v>
      </c>
      <c r="L77" s="18" t="s">
        <v>1583</v>
      </c>
    </row>
  </sheetData>
  <autoFilter ref="A2:I77" xr:uid="{7A02DDC9-E0E8-48BF-8BE6-D6DD57F6C67D}"/>
  <conditionalFormatting sqref="B3:K77">
    <cfRule type="cellIs" dxfId="87" priority="1" operator="equal">
      <formula>FALSE</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8">
    <outlinePr summaryBelow="0"/>
  </sheetPr>
  <dimension ref="A1:RV782"/>
  <sheetViews>
    <sheetView zoomScale="89" zoomScaleNormal="89" workbookViewId="0">
      <pane xSplit="8" ySplit="4" topLeftCell="I173" activePane="bottomRight" state="frozen"/>
      <selection pane="topRight" activeCell="I1" sqref="I1"/>
      <selection pane="bottomLeft" activeCell="A5" sqref="A5"/>
      <selection pane="bottomRight" activeCell="I159" sqref="I159"/>
    </sheetView>
  </sheetViews>
  <sheetFormatPr defaultRowHeight="15" outlineLevelRow="1"/>
  <cols>
    <col min="3" max="3" width="22.5703125" bestFit="1" customWidth="1"/>
    <col min="7" max="7" width="17.28515625" customWidth="1"/>
    <col min="9" max="9" width="22.5703125" bestFit="1" customWidth="1"/>
  </cols>
  <sheetData>
    <row r="1" spans="1:130">
      <c r="G1" s="29"/>
    </row>
    <row r="2" spans="1:130">
      <c r="B2" t="s">
        <v>1185</v>
      </c>
      <c r="G2" s="29"/>
    </row>
    <row r="3" spans="1:130">
      <c r="B3" s="123" t="s">
        <v>1</v>
      </c>
      <c r="C3" s="124" t="s">
        <v>2</v>
      </c>
      <c r="D3" s="124"/>
      <c r="G3" s="503" t="s">
        <v>1614</v>
      </c>
      <c r="H3" s="222" t="s">
        <v>1</v>
      </c>
      <c r="I3" s="223" t="s">
        <v>2</v>
      </c>
      <c r="J3" s="223" t="s">
        <v>3</v>
      </c>
      <c r="K3" s="223" t="s">
        <v>4</v>
      </c>
    </row>
    <row r="4" spans="1:130">
      <c r="B4" s="125" t="s">
        <v>18</v>
      </c>
      <c r="C4" s="31"/>
      <c r="D4" s="126"/>
      <c r="G4" s="29"/>
      <c r="H4" s="125" t="s">
        <v>18</v>
      </c>
      <c r="I4" s="126"/>
      <c r="J4" s="126"/>
      <c r="K4" s="321" t="s">
        <v>1180</v>
      </c>
    </row>
    <row r="5" spans="1:130">
      <c r="B5" s="125" t="s">
        <v>18</v>
      </c>
      <c r="C5" s="127" t="s">
        <v>1196</v>
      </c>
      <c r="D5" s="127"/>
      <c r="E5" s="211"/>
      <c r="F5" s="211"/>
      <c r="G5" s="533"/>
      <c r="H5" s="125" t="s">
        <v>18</v>
      </c>
      <c r="I5" s="502" t="s">
        <v>1196</v>
      </c>
      <c r="J5" s="126"/>
      <c r="K5" s="321"/>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c r="DN5" s="31"/>
      <c r="DO5" s="31"/>
      <c r="DP5" s="31"/>
      <c r="DQ5" s="31"/>
      <c r="DR5" s="31"/>
      <c r="DS5" s="31"/>
      <c r="DT5" s="31"/>
      <c r="DU5" s="31"/>
      <c r="DV5" s="31"/>
      <c r="DW5" s="31"/>
      <c r="DX5" s="31"/>
      <c r="DY5" s="31"/>
      <c r="DZ5" s="31"/>
    </row>
    <row r="6" spans="1:130" outlineLevel="1">
      <c r="A6" s="21">
        <f t="shared" ref="A6:A40" si="0">IF($C6="","blank",MATCH($C6,$I$5:$I$204,0))</f>
        <v>2</v>
      </c>
      <c r="B6" s="21" t="s">
        <v>10</v>
      </c>
      <c r="C6" s="127" t="s">
        <v>664</v>
      </c>
      <c r="D6" s="127"/>
      <c r="E6" s="211"/>
      <c r="F6" s="211"/>
      <c r="G6" s="533"/>
      <c r="H6" s="21" t="s">
        <v>10</v>
      </c>
      <c r="I6" s="127" t="s">
        <v>664</v>
      </c>
      <c r="J6" s="126"/>
      <c r="K6" s="322"/>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31"/>
      <c r="CK6" s="31"/>
      <c r="CL6" s="31"/>
      <c r="CM6" s="31"/>
      <c r="CN6" s="31"/>
      <c r="CO6" s="31"/>
      <c r="CP6" s="31"/>
      <c r="CQ6" s="31"/>
      <c r="CR6" s="31"/>
      <c r="CS6" s="31"/>
      <c r="CT6" s="31"/>
      <c r="CU6" s="31"/>
      <c r="CV6" s="31"/>
      <c r="CW6" s="31"/>
      <c r="CX6" s="31"/>
      <c r="CY6" s="31"/>
      <c r="CZ6" s="31"/>
      <c r="DA6" s="31"/>
      <c r="DB6" s="31"/>
      <c r="DC6" s="31"/>
      <c r="DD6" s="31"/>
      <c r="DE6" s="31"/>
      <c r="DF6" s="31"/>
      <c r="DG6" s="31"/>
      <c r="DH6" s="31"/>
      <c r="DI6" s="31"/>
      <c r="DJ6" s="31"/>
      <c r="DK6" s="31"/>
      <c r="DL6" s="31"/>
      <c r="DM6" s="31"/>
      <c r="DN6" s="31"/>
      <c r="DO6" s="31"/>
      <c r="DP6" s="31"/>
      <c r="DQ6" s="31"/>
      <c r="DR6" s="31"/>
      <c r="DS6" s="31"/>
      <c r="DT6" s="31"/>
      <c r="DU6" s="31"/>
      <c r="DV6" s="31"/>
      <c r="DW6" s="31"/>
      <c r="DX6" s="31"/>
      <c r="DY6" s="31"/>
      <c r="DZ6" s="31"/>
    </row>
    <row r="7" spans="1:130" outlineLevel="1">
      <c r="A7" s="21">
        <f t="shared" si="0"/>
        <v>3</v>
      </c>
      <c r="B7" s="21" t="s">
        <v>10</v>
      </c>
      <c r="C7" s="127" t="s">
        <v>24</v>
      </c>
      <c r="D7" s="469"/>
      <c r="E7" s="211"/>
      <c r="F7" s="211"/>
      <c r="G7" s="533"/>
      <c r="H7" s="21" t="s">
        <v>10</v>
      </c>
      <c r="I7" s="127" t="s">
        <v>24</v>
      </c>
      <c r="J7" s="126"/>
      <c r="K7" s="322"/>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c r="CD7" s="31"/>
      <c r="CE7" s="31"/>
      <c r="CF7" s="31"/>
      <c r="CG7" s="31"/>
      <c r="CH7" s="31"/>
      <c r="CI7" s="31"/>
      <c r="CJ7" s="31"/>
      <c r="CK7" s="31"/>
      <c r="CL7" s="31"/>
      <c r="CM7" s="31"/>
      <c r="CN7" s="31"/>
      <c r="CO7" s="31"/>
      <c r="CP7" s="31"/>
      <c r="CQ7" s="31"/>
      <c r="CR7" s="31"/>
      <c r="CS7" s="31"/>
      <c r="CT7" s="31"/>
      <c r="CU7" s="31"/>
      <c r="CV7" s="31"/>
      <c r="CW7" s="31"/>
      <c r="CX7" s="31"/>
      <c r="CY7" s="31"/>
      <c r="CZ7" s="31"/>
      <c r="DA7" s="31"/>
      <c r="DB7" s="31"/>
      <c r="DC7" s="31"/>
      <c r="DD7" s="31"/>
      <c r="DE7" s="31"/>
      <c r="DF7" s="31"/>
      <c r="DG7" s="31"/>
      <c r="DH7" s="31"/>
      <c r="DI7" s="31"/>
      <c r="DJ7" s="31"/>
      <c r="DK7" s="31"/>
      <c r="DL7" s="31"/>
      <c r="DM7" s="31"/>
      <c r="DN7" s="31"/>
      <c r="DO7" s="31"/>
      <c r="DP7" s="31"/>
      <c r="DQ7" s="31"/>
      <c r="DR7" s="31"/>
      <c r="DS7" s="31"/>
      <c r="DT7" s="31"/>
      <c r="DU7" s="31"/>
      <c r="DV7" s="31"/>
      <c r="DW7" s="31"/>
      <c r="DX7" s="31"/>
      <c r="DY7" s="31"/>
      <c r="DZ7" s="31"/>
    </row>
    <row r="8" spans="1:130" outlineLevel="1">
      <c r="A8" s="21">
        <f t="shared" si="0"/>
        <v>4</v>
      </c>
      <c r="B8" s="21" t="s">
        <v>10</v>
      </c>
      <c r="C8" s="127" t="s">
        <v>25</v>
      </c>
      <c r="D8" s="469"/>
      <c r="E8" s="211"/>
      <c r="F8" s="211"/>
      <c r="G8" s="533"/>
      <c r="H8" s="21" t="s">
        <v>10</v>
      </c>
      <c r="I8" s="127" t="s">
        <v>25</v>
      </c>
      <c r="J8" s="126"/>
      <c r="K8" s="322"/>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c r="BL8" s="31"/>
      <c r="BM8" s="31"/>
      <c r="BN8" s="31"/>
      <c r="BO8" s="31"/>
      <c r="BP8" s="31"/>
      <c r="BQ8" s="31"/>
      <c r="BR8" s="31"/>
      <c r="BS8" s="31"/>
      <c r="BT8" s="31"/>
      <c r="BU8" s="31"/>
      <c r="BV8" s="31"/>
      <c r="BW8" s="31"/>
      <c r="BX8" s="31"/>
      <c r="BY8" s="31"/>
      <c r="BZ8" s="31"/>
      <c r="CA8" s="31"/>
      <c r="CB8" s="31"/>
      <c r="CC8" s="31"/>
      <c r="CD8" s="31"/>
      <c r="CE8" s="31"/>
      <c r="CF8" s="31"/>
      <c r="CG8" s="31"/>
      <c r="CH8" s="31"/>
      <c r="CI8" s="31"/>
      <c r="CJ8" s="31"/>
      <c r="CK8" s="31"/>
      <c r="CL8" s="31"/>
      <c r="CM8" s="31"/>
      <c r="CN8" s="31"/>
      <c r="CO8" s="31"/>
      <c r="CP8" s="31"/>
      <c r="CQ8" s="31"/>
      <c r="CR8" s="31"/>
      <c r="CS8" s="31"/>
      <c r="CT8" s="31"/>
      <c r="CU8" s="31"/>
      <c r="CV8" s="31"/>
      <c r="CW8" s="31"/>
      <c r="CX8" s="31"/>
      <c r="CY8" s="31"/>
      <c r="CZ8" s="31"/>
      <c r="DA8" s="31"/>
      <c r="DB8" s="31"/>
      <c r="DC8" s="31"/>
      <c r="DD8" s="31"/>
      <c r="DE8" s="31"/>
      <c r="DF8" s="31"/>
      <c r="DG8" s="31"/>
      <c r="DH8" s="31"/>
      <c r="DI8" s="31"/>
      <c r="DJ8" s="31"/>
      <c r="DK8" s="31"/>
      <c r="DL8" s="31"/>
      <c r="DM8" s="31"/>
      <c r="DN8" s="31"/>
      <c r="DO8" s="31"/>
      <c r="DP8" s="31"/>
      <c r="DQ8" s="31"/>
      <c r="DR8" s="31"/>
      <c r="DS8" s="31"/>
      <c r="DT8" s="31"/>
      <c r="DU8" s="31"/>
      <c r="DV8" s="31"/>
      <c r="DW8" s="31"/>
      <c r="DX8" s="31"/>
      <c r="DY8" s="31"/>
      <c r="DZ8" s="31"/>
    </row>
    <row r="9" spans="1:130" outlineLevel="1">
      <c r="A9" s="21">
        <f t="shared" si="0"/>
        <v>5</v>
      </c>
      <c r="B9" s="21" t="s">
        <v>10</v>
      </c>
      <c r="C9" s="127" t="s">
        <v>488</v>
      </c>
      <c r="D9" s="127"/>
      <c r="E9" s="211"/>
      <c r="F9" s="211"/>
      <c r="G9" s="533"/>
      <c r="H9" s="21" t="s">
        <v>10</v>
      </c>
      <c r="I9" s="127" t="s">
        <v>488</v>
      </c>
      <c r="J9" s="126"/>
      <c r="K9" s="322"/>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c r="BL9" s="31"/>
      <c r="BM9" s="31"/>
      <c r="BN9" s="31"/>
      <c r="BO9" s="31"/>
      <c r="BP9" s="31"/>
      <c r="BQ9" s="31"/>
      <c r="BR9" s="31"/>
      <c r="BS9" s="31"/>
      <c r="BT9" s="31"/>
      <c r="BU9" s="31"/>
      <c r="BV9" s="31"/>
      <c r="BW9" s="31"/>
      <c r="BX9" s="31"/>
      <c r="BY9" s="31"/>
      <c r="BZ9" s="31"/>
      <c r="CA9" s="31"/>
      <c r="CB9" s="31"/>
      <c r="CC9" s="31"/>
      <c r="CD9" s="31"/>
      <c r="CE9" s="31"/>
      <c r="CF9" s="31"/>
      <c r="CG9" s="31"/>
      <c r="CH9" s="31"/>
      <c r="CI9" s="31"/>
      <c r="CJ9" s="31"/>
      <c r="CK9" s="31"/>
      <c r="CL9" s="31"/>
      <c r="CM9" s="31"/>
      <c r="CN9" s="31"/>
      <c r="CO9" s="31"/>
      <c r="CP9" s="31"/>
      <c r="CQ9" s="31"/>
      <c r="CR9" s="31"/>
      <c r="CS9" s="31"/>
      <c r="CT9" s="31"/>
      <c r="CU9" s="31"/>
      <c r="CV9" s="31"/>
      <c r="CW9" s="31"/>
      <c r="CX9" s="31"/>
      <c r="CY9" s="31"/>
      <c r="CZ9" s="31"/>
      <c r="DA9" s="31"/>
      <c r="DB9" s="31"/>
      <c r="DC9" s="31"/>
      <c r="DD9" s="31"/>
      <c r="DE9" s="31"/>
      <c r="DF9" s="31"/>
      <c r="DG9" s="31"/>
      <c r="DH9" s="31"/>
      <c r="DI9" s="31"/>
      <c r="DJ9" s="31"/>
      <c r="DK9" s="31"/>
      <c r="DL9" s="31"/>
      <c r="DM9" s="31"/>
      <c r="DN9" s="31"/>
      <c r="DO9" s="31"/>
      <c r="DP9" s="31"/>
      <c r="DQ9" s="31"/>
      <c r="DR9" s="31"/>
      <c r="DS9" s="31"/>
      <c r="DT9" s="31"/>
      <c r="DU9" s="31"/>
      <c r="DV9" s="31"/>
      <c r="DW9" s="31"/>
      <c r="DX9" s="31"/>
      <c r="DY9" s="31"/>
      <c r="DZ9" s="31"/>
    </row>
    <row r="10" spans="1:130" outlineLevel="1">
      <c r="A10" s="21">
        <f t="shared" si="0"/>
        <v>6</v>
      </c>
      <c r="B10" s="21" t="s">
        <v>10</v>
      </c>
      <c r="C10" s="127" t="s">
        <v>194</v>
      </c>
      <c r="D10" s="127"/>
      <c r="E10" s="211"/>
      <c r="F10" s="211"/>
      <c r="G10" s="533"/>
      <c r="H10" s="21" t="s">
        <v>10</v>
      </c>
      <c r="I10" s="127" t="s">
        <v>194</v>
      </c>
      <c r="J10" s="126"/>
      <c r="K10" s="322"/>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c r="BV10" s="31"/>
      <c r="BW10" s="31"/>
      <c r="BX10" s="31"/>
      <c r="BY10" s="31"/>
      <c r="BZ10" s="31"/>
      <c r="CA10" s="31"/>
      <c r="CB10" s="31"/>
      <c r="CC10" s="31"/>
      <c r="CD10" s="31"/>
      <c r="CE10" s="31"/>
      <c r="CF10" s="31"/>
      <c r="CG10" s="31"/>
      <c r="CH10" s="31"/>
      <c r="CI10" s="31"/>
      <c r="CJ10" s="31"/>
      <c r="CK10" s="31"/>
      <c r="CL10" s="31"/>
      <c r="CM10" s="31"/>
      <c r="CN10" s="31"/>
      <c r="CO10" s="31"/>
      <c r="CP10" s="31"/>
      <c r="CQ10" s="31"/>
      <c r="CR10" s="31"/>
      <c r="CS10" s="31"/>
      <c r="CT10" s="31"/>
      <c r="CU10" s="31"/>
      <c r="CV10" s="31"/>
      <c r="CW10" s="31"/>
      <c r="CX10" s="31"/>
      <c r="CY10" s="31"/>
      <c r="CZ10" s="31"/>
      <c r="DA10" s="31"/>
      <c r="DB10" s="31"/>
      <c r="DC10" s="31"/>
      <c r="DD10" s="31"/>
      <c r="DE10" s="31"/>
      <c r="DF10" s="31"/>
      <c r="DG10" s="31"/>
      <c r="DH10" s="31"/>
      <c r="DI10" s="31"/>
      <c r="DJ10" s="31"/>
      <c r="DK10" s="31"/>
      <c r="DL10" s="31"/>
      <c r="DM10" s="31"/>
      <c r="DN10" s="31"/>
      <c r="DO10" s="31"/>
      <c r="DP10" s="31"/>
      <c r="DQ10" s="31"/>
      <c r="DR10" s="31"/>
      <c r="DS10" s="31"/>
      <c r="DT10" s="31"/>
      <c r="DU10" s="31"/>
      <c r="DV10" s="31"/>
      <c r="DW10" s="31"/>
      <c r="DX10" s="31"/>
      <c r="DY10" s="31"/>
      <c r="DZ10" s="31"/>
    </row>
    <row r="11" spans="1:130" outlineLevel="1">
      <c r="A11" s="21">
        <f t="shared" si="0"/>
        <v>7</v>
      </c>
      <c r="B11" s="21" t="s">
        <v>10</v>
      </c>
      <c r="C11" s="127" t="s">
        <v>1184</v>
      </c>
      <c r="D11" s="127"/>
      <c r="E11" s="211"/>
      <c r="F11" s="211"/>
      <c r="G11" s="533"/>
      <c r="H11" s="21" t="s">
        <v>10</v>
      </c>
      <c r="I11" s="127" t="s">
        <v>1184</v>
      </c>
      <c r="J11" s="126"/>
      <c r="K11" s="322"/>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c r="CE11" s="31"/>
      <c r="CF11" s="31"/>
      <c r="CG11" s="31"/>
      <c r="CH11" s="31"/>
      <c r="CI11" s="31"/>
      <c r="CJ11" s="31"/>
      <c r="CK11" s="31"/>
      <c r="CL11" s="31"/>
      <c r="CM11" s="31"/>
      <c r="CN11" s="31"/>
      <c r="CO11" s="31"/>
      <c r="CP11" s="31"/>
      <c r="CQ11" s="31"/>
      <c r="CR11" s="31"/>
      <c r="CS11" s="31"/>
      <c r="CT11" s="31"/>
      <c r="CU11" s="31"/>
      <c r="CV11" s="31"/>
      <c r="CW11" s="31"/>
      <c r="CX11" s="31"/>
      <c r="CY11" s="31"/>
      <c r="CZ11" s="31"/>
      <c r="DA11" s="31"/>
      <c r="DB11" s="31"/>
      <c r="DC11" s="31"/>
      <c r="DD11" s="31"/>
      <c r="DE11" s="31"/>
      <c r="DF11" s="31"/>
      <c r="DG11" s="31"/>
      <c r="DH11" s="31"/>
      <c r="DI11" s="31"/>
      <c r="DJ11" s="31"/>
      <c r="DK11" s="31"/>
      <c r="DL11" s="31"/>
      <c r="DM11" s="31"/>
      <c r="DN11" s="31"/>
      <c r="DO11" s="31"/>
      <c r="DP11" s="31"/>
      <c r="DQ11" s="31"/>
      <c r="DR11" s="31"/>
      <c r="DS11" s="31"/>
      <c r="DT11" s="31"/>
      <c r="DU11" s="31"/>
      <c r="DV11" s="31"/>
      <c r="DW11" s="31"/>
      <c r="DX11" s="31"/>
      <c r="DY11" s="31"/>
      <c r="DZ11" s="31"/>
    </row>
    <row r="12" spans="1:130">
      <c r="A12" s="21">
        <f t="shared" si="0"/>
        <v>8</v>
      </c>
      <c r="B12" s="21" t="s">
        <v>18</v>
      </c>
      <c r="C12" s="127" t="s">
        <v>1197</v>
      </c>
      <c r="D12" s="127"/>
      <c r="E12" s="211"/>
      <c r="F12" s="211"/>
      <c r="G12" s="533"/>
      <c r="H12" s="125" t="s">
        <v>18</v>
      </c>
      <c r="I12" s="328" t="s">
        <v>1197</v>
      </c>
      <c r="J12" s="126"/>
      <c r="K12" s="321"/>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c r="BV12" s="31"/>
      <c r="BW12" s="31"/>
      <c r="BX12" s="31"/>
      <c r="BY12" s="31"/>
      <c r="BZ12" s="31"/>
      <c r="CA12" s="31"/>
      <c r="CB12" s="31"/>
      <c r="CC12" s="31"/>
      <c r="CD12" s="31"/>
      <c r="CE12" s="31"/>
      <c r="CF12" s="31"/>
      <c r="CG12" s="31"/>
      <c r="CH12" s="31"/>
      <c r="CI12" s="31"/>
      <c r="CJ12" s="31"/>
      <c r="CK12" s="31"/>
      <c r="CL12" s="31"/>
      <c r="CM12" s="31"/>
      <c r="CN12" s="31"/>
      <c r="CO12" s="31"/>
      <c r="CP12" s="31"/>
      <c r="CQ12" s="31"/>
      <c r="CR12" s="31"/>
      <c r="CS12" s="31"/>
      <c r="CT12" s="31"/>
      <c r="CU12" s="31"/>
      <c r="CV12" s="31"/>
      <c r="CW12" s="31"/>
      <c r="CX12" s="31"/>
      <c r="CY12" s="31"/>
      <c r="CZ12" s="31"/>
      <c r="DA12" s="31"/>
      <c r="DB12" s="31"/>
      <c r="DC12" s="31"/>
      <c r="DD12" s="31"/>
      <c r="DE12" s="31"/>
      <c r="DF12" s="31"/>
      <c r="DG12" s="31"/>
      <c r="DH12" s="31"/>
      <c r="DI12" s="31"/>
      <c r="DJ12" s="31"/>
      <c r="DK12" s="31"/>
      <c r="DL12" s="31"/>
      <c r="DM12" s="31"/>
      <c r="DN12" s="31"/>
      <c r="DO12" s="31"/>
      <c r="DP12" s="31"/>
      <c r="DQ12" s="31"/>
      <c r="DR12" s="31"/>
      <c r="DS12" s="31"/>
      <c r="DT12" s="31"/>
      <c r="DU12" s="31"/>
      <c r="DV12" s="31"/>
      <c r="DW12" s="31"/>
      <c r="DX12" s="31"/>
      <c r="DY12" s="31"/>
      <c r="DZ12" s="31"/>
    </row>
    <row r="13" spans="1:130" outlineLevel="1">
      <c r="A13" s="21">
        <f t="shared" si="0"/>
        <v>9</v>
      </c>
      <c r="B13" s="21" t="s">
        <v>10</v>
      </c>
      <c r="C13" s="127" t="s">
        <v>23</v>
      </c>
      <c r="D13" s="127"/>
      <c r="E13" s="211"/>
      <c r="F13" s="211"/>
      <c r="G13" s="533" t="s">
        <v>1663</v>
      </c>
      <c r="H13" s="21" t="s">
        <v>10</v>
      </c>
      <c r="I13" s="127" t="s">
        <v>23</v>
      </c>
      <c r="J13" s="126"/>
      <c r="K13" s="322"/>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31"/>
      <c r="CG13" s="31"/>
      <c r="CH13" s="31"/>
      <c r="CI13" s="31"/>
      <c r="CJ13" s="31"/>
      <c r="CK13" s="31"/>
      <c r="CL13" s="31"/>
      <c r="CM13" s="31"/>
      <c r="CN13" s="31"/>
      <c r="CO13" s="31"/>
      <c r="CP13" s="31"/>
      <c r="CQ13" s="31"/>
      <c r="CR13" s="31"/>
      <c r="CS13" s="31"/>
      <c r="CT13" s="31"/>
      <c r="CU13" s="31"/>
      <c r="CV13" s="31"/>
      <c r="CW13" s="31"/>
      <c r="CX13" s="31"/>
      <c r="CY13" s="31"/>
      <c r="CZ13" s="31"/>
      <c r="DA13" s="31"/>
      <c r="DB13" s="31"/>
      <c r="DC13" s="31"/>
      <c r="DD13" s="31"/>
      <c r="DE13" s="31"/>
      <c r="DF13" s="31"/>
      <c r="DG13" s="31"/>
      <c r="DH13" s="31"/>
      <c r="DI13" s="31"/>
      <c r="DJ13" s="31"/>
      <c r="DK13" s="31"/>
      <c r="DL13" s="31"/>
      <c r="DM13" s="31"/>
      <c r="DN13" s="31"/>
      <c r="DO13" s="31"/>
      <c r="DP13" s="31"/>
      <c r="DQ13" s="31"/>
      <c r="DR13" s="31"/>
      <c r="DS13" s="31"/>
      <c r="DT13" s="31"/>
      <c r="DU13" s="31"/>
      <c r="DV13" s="31"/>
      <c r="DW13" s="31"/>
      <c r="DX13" s="31"/>
      <c r="DY13" s="31"/>
      <c r="DZ13" s="31"/>
    </row>
    <row r="14" spans="1:130" outlineLevel="1">
      <c r="A14" s="21">
        <f t="shared" si="0"/>
        <v>12</v>
      </c>
      <c r="B14" s="21" t="s">
        <v>10</v>
      </c>
      <c r="C14" s="127" t="s">
        <v>701</v>
      </c>
      <c r="D14" s="127"/>
      <c r="E14" s="211"/>
      <c r="F14" s="211"/>
      <c r="G14" s="533" t="s">
        <v>1663</v>
      </c>
      <c r="H14" s="21" t="s">
        <v>10</v>
      </c>
      <c r="I14" s="127" t="s">
        <v>1194</v>
      </c>
      <c r="J14" s="126"/>
      <c r="K14" s="322"/>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1"/>
      <c r="BT14" s="31"/>
      <c r="BU14" s="31"/>
      <c r="BV14" s="31"/>
      <c r="BW14" s="31"/>
      <c r="BX14" s="31"/>
      <c r="BY14" s="31"/>
      <c r="BZ14" s="31"/>
      <c r="CA14" s="31"/>
      <c r="CB14" s="31"/>
      <c r="CC14" s="31"/>
      <c r="CD14" s="31"/>
      <c r="CE14" s="31"/>
      <c r="CF14" s="31"/>
      <c r="CG14" s="31"/>
      <c r="CH14" s="31"/>
      <c r="CI14" s="31"/>
      <c r="CJ14" s="31"/>
      <c r="CK14" s="31"/>
      <c r="CL14" s="31"/>
      <c r="CM14" s="31"/>
      <c r="CN14" s="31"/>
      <c r="CO14" s="31"/>
      <c r="CP14" s="31"/>
      <c r="CQ14" s="31"/>
      <c r="CR14" s="31"/>
      <c r="CS14" s="31"/>
      <c r="CT14" s="31"/>
      <c r="CU14" s="31"/>
      <c r="CV14" s="31"/>
      <c r="CW14" s="31"/>
      <c r="CX14" s="31"/>
      <c r="CY14" s="31"/>
      <c r="CZ14" s="31"/>
      <c r="DA14" s="31"/>
      <c r="DB14" s="31"/>
      <c r="DC14" s="31"/>
      <c r="DD14" s="31"/>
      <c r="DE14" s="31"/>
      <c r="DF14" s="31"/>
      <c r="DG14" s="31"/>
      <c r="DH14" s="31"/>
      <c r="DI14" s="31"/>
      <c r="DJ14" s="31"/>
      <c r="DK14" s="31"/>
      <c r="DL14" s="31"/>
      <c r="DM14" s="31"/>
      <c r="DN14" s="31"/>
      <c r="DO14" s="31"/>
      <c r="DP14" s="31"/>
      <c r="DQ14" s="31"/>
      <c r="DR14" s="31"/>
      <c r="DS14" s="31"/>
      <c r="DT14" s="31"/>
      <c r="DU14" s="31"/>
      <c r="DV14" s="31"/>
      <c r="DW14" s="31"/>
      <c r="DX14" s="31"/>
      <c r="DY14" s="31"/>
      <c r="DZ14" s="31"/>
    </row>
    <row r="15" spans="1:130" outlineLevel="1">
      <c r="A15" s="21">
        <f t="shared" si="0"/>
        <v>13</v>
      </c>
      <c r="B15" s="21" t="s">
        <v>10</v>
      </c>
      <c r="C15" s="127" t="s">
        <v>804</v>
      </c>
      <c r="D15" s="127"/>
      <c r="E15" s="211"/>
      <c r="F15" s="211"/>
      <c r="G15" s="533" t="s">
        <v>1663</v>
      </c>
      <c r="H15" s="21" t="s">
        <v>10</v>
      </c>
      <c r="I15" s="127" t="s">
        <v>1187</v>
      </c>
      <c r="J15" s="126"/>
      <c r="K15" s="322" t="s">
        <v>1188</v>
      </c>
      <c r="L15" s="322" t="s">
        <v>1189</v>
      </c>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c r="BM15" s="31"/>
      <c r="BN15" s="31"/>
      <c r="BO15" s="31"/>
      <c r="BP15" s="31"/>
      <c r="BQ15" s="31"/>
      <c r="BR15" s="31"/>
      <c r="BS15" s="31"/>
      <c r="BT15" s="31"/>
      <c r="BU15" s="31"/>
      <c r="BV15" s="31"/>
      <c r="BW15" s="31"/>
      <c r="BX15" s="31"/>
      <c r="BY15" s="31"/>
      <c r="BZ15" s="31"/>
      <c r="CA15" s="31"/>
      <c r="CB15" s="31"/>
      <c r="CC15" s="31"/>
      <c r="CD15" s="31"/>
      <c r="CE15" s="31"/>
      <c r="CF15" s="31"/>
      <c r="CG15" s="31"/>
      <c r="CH15" s="31"/>
      <c r="CI15" s="31"/>
      <c r="CJ15" s="31"/>
      <c r="CK15" s="31"/>
      <c r="CL15" s="31"/>
      <c r="CM15" s="31"/>
      <c r="CN15" s="31"/>
      <c r="CO15" s="31"/>
      <c r="CP15" s="31"/>
      <c r="CQ15" s="31"/>
      <c r="CR15" s="31"/>
      <c r="CS15" s="31"/>
      <c r="CT15" s="31"/>
      <c r="CU15" s="31"/>
      <c r="CV15" s="31"/>
      <c r="CW15" s="31"/>
      <c r="CX15" s="31"/>
      <c r="CY15" s="31"/>
      <c r="CZ15" s="31"/>
      <c r="DA15" s="31"/>
      <c r="DB15" s="31"/>
      <c r="DC15" s="31"/>
      <c r="DD15" s="31"/>
      <c r="DE15" s="31"/>
      <c r="DF15" s="31"/>
      <c r="DG15" s="31"/>
      <c r="DH15" s="31"/>
      <c r="DI15" s="31"/>
      <c r="DJ15" s="31"/>
      <c r="DK15" s="31"/>
      <c r="DL15" s="31"/>
      <c r="DM15" s="31"/>
      <c r="DN15" s="31"/>
      <c r="DO15" s="31"/>
      <c r="DP15" s="31"/>
      <c r="DQ15" s="31"/>
      <c r="DR15" s="31"/>
      <c r="DS15" s="31"/>
      <c r="DT15" s="31"/>
      <c r="DU15" s="31"/>
      <c r="DV15" s="31"/>
      <c r="DW15" s="31"/>
      <c r="DX15" s="31"/>
      <c r="DY15" s="31"/>
      <c r="DZ15" s="31"/>
    </row>
    <row r="16" spans="1:130" outlineLevel="1">
      <c r="A16" s="21">
        <f t="shared" si="0"/>
        <v>14</v>
      </c>
      <c r="B16" s="21" t="s">
        <v>10</v>
      </c>
      <c r="C16" s="127" t="s">
        <v>1210</v>
      </c>
      <c r="D16" s="127"/>
      <c r="E16" s="211"/>
      <c r="F16" s="211"/>
      <c r="G16" s="533" t="s">
        <v>1663</v>
      </c>
      <c r="H16" s="21" t="s">
        <v>10</v>
      </c>
      <c r="I16" s="127" t="s">
        <v>701</v>
      </c>
      <c r="J16" s="126"/>
      <c r="K16" s="322"/>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c r="BJ16" s="31"/>
      <c r="BK16" s="31"/>
      <c r="BL16" s="31"/>
      <c r="BM16" s="31"/>
      <c r="BN16" s="31"/>
      <c r="BO16" s="31"/>
      <c r="BP16" s="31"/>
      <c r="BQ16" s="31"/>
      <c r="BR16" s="31"/>
      <c r="BS16" s="31"/>
      <c r="BT16" s="31"/>
      <c r="BU16" s="31"/>
      <c r="BV16" s="31"/>
      <c r="BW16" s="31"/>
      <c r="BX16" s="31"/>
      <c r="BY16" s="31"/>
      <c r="BZ16" s="31"/>
      <c r="CA16" s="31"/>
      <c r="CB16" s="31"/>
      <c r="CC16" s="31"/>
      <c r="CD16" s="31"/>
      <c r="CE16" s="31"/>
      <c r="CF16" s="31"/>
      <c r="CG16" s="31"/>
      <c r="CH16" s="31"/>
      <c r="CI16" s="31"/>
      <c r="CJ16" s="31"/>
      <c r="CK16" s="31"/>
      <c r="CL16" s="31"/>
      <c r="CM16" s="31"/>
      <c r="CN16" s="31"/>
      <c r="CO16" s="31"/>
      <c r="CP16" s="31"/>
      <c r="CQ16" s="31"/>
      <c r="CR16" s="31"/>
      <c r="CS16" s="31"/>
      <c r="CT16" s="31"/>
      <c r="CU16" s="31"/>
      <c r="CV16" s="31"/>
      <c r="CW16" s="31"/>
      <c r="CX16" s="31"/>
      <c r="CY16" s="31"/>
      <c r="CZ16" s="31"/>
      <c r="DA16" s="31"/>
      <c r="DB16" s="31"/>
      <c r="DC16" s="31"/>
      <c r="DD16" s="31"/>
      <c r="DE16" s="31"/>
      <c r="DF16" s="31"/>
      <c r="DG16" s="31"/>
      <c r="DH16" s="31"/>
      <c r="DI16" s="31"/>
      <c r="DJ16" s="31"/>
      <c r="DK16" s="31"/>
      <c r="DL16" s="31"/>
      <c r="DM16" s="31"/>
      <c r="DN16" s="31"/>
      <c r="DO16" s="31"/>
      <c r="DP16" s="31"/>
      <c r="DQ16" s="31"/>
      <c r="DR16" s="31"/>
      <c r="DS16" s="31"/>
      <c r="DT16" s="31"/>
      <c r="DU16" s="31"/>
      <c r="DV16" s="31"/>
      <c r="DW16" s="31"/>
      <c r="DX16" s="31"/>
      <c r="DY16" s="31"/>
      <c r="DZ16" s="31"/>
    </row>
    <row r="17" spans="1:130" outlineLevel="1">
      <c r="A17" s="21">
        <f t="shared" si="0"/>
        <v>21</v>
      </c>
      <c r="B17" s="21" t="s">
        <v>10</v>
      </c>
      <c r="C17" s="127" t="s">
        <v>761</v>
      </c>
      <c r="D17" s="127"/>
      <c r="E17" s="211"/>
      <c r="F17" s="211"/>
      <c r="G17" s="533" t="s">
        <v>1636</v>
      </c>
      <c r="H17" s="21" t="s">
        <v>10</v>
      </c>
      <c r="I17" s="127" t="s">
        <v>804</v>
      </c>
      <c r="J17" s="126"/>
      <c r="K17" s="322"/>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c r="BJ17" s="31"/>
      <c r="BK17" s="31"/>
      <c r="BL17" s="31"/>
      <c r="BM17" s="31"/>
      <c r="BN17" s="31"/>
      <c r="BO17" s="31"/>
      <c r="BP17" s="31"/>
      <c r="BQ17" s="31"/>
      <c r="BR17" s="31"/>
      <c r="BS17" s="31"/>
      <c r="BT17" s="31"/>
      <c r="BU17" s="31"/>
      <c r="BV17" s="31"/>
      <c r="BW17" s="31"/>
      <c r="BX17" s="31"/>
      <c r="BY17" s="31"/>
      <c r="BZ17" s="31"/>
      <c r="CA17" s="31"/>
      <c r="CB17" s="31"/>
      <c r="CC17" s="31"/>
      <c r="CD17" s="31"/>
      <c r="CE17" s="31"/>
      <c r="CF17" s="31"/>
      <c r="CG17" s="31"/>
      <c r="CH17" s="31"/>
      <c r="CI17" s="31"/>
      <c r="CJ17" s="31"/>
      <c r="CK17" s="31"/>
      <c r="CL17" s="31"/>
      <c r="CM17" s="31"/>
      <c r="CN17" s="31"/>
      <c r="CO17" s="31"/>
      <c r="CP17" s="31"/>
      <c r="CQ17" s="31"/>
      <c r="CR17" s="31"/>
      <c r="CS17" s="31"/>
      <c r="CT17" s="31"/>
      <c r="CU17" s="31"/>
      <c r="CV17" s="31"/>
      <c r="CW17" s="31"/>
      <c r="CX17" s="31"/>
      <c r="CY17" s="31"/>
      <c r="CZ17" s="31"/>
      <c r="DA17" s="31"/>
      <c r="DB17" s="31"/>
      <c r="DC17" s="31"/>
      <c r="DD17" s="31"/>
      <c r="DE17" s="31"/>
      <c r="DF17" s="31"/>
      <c r="DG17" s="31"/>
      <c r="DH17" s="31"/>
      <c r="DI17" s="31"/>
      <c r="DJ17" s="31"/>
      <c r="DK17" s="31"/>
      <c r="DL17" s="31"/>
      <c r="DM17" s="31"/>
      <c r="DN17" s="31"/>
      <c r="DO17" s="31"/>
      <c r="DP17" s="31"/>
      <c r="DQ17" s="31"/>
      <c r="DR17" s="31"/>
      <c r="DS17" s="31"/>
      <c r="DT17" s="31"/>
      <c r="DU17" s="31"/>
      <c r="DV17" s="31"/>
      <c r="DW17" s="31"/>
      <c r="DX17" s="31"/>
      <c r="DY17" s="31"/>
      <c r="DZ17" s="31"/>
    </row>
    <row r="18" spans="1:130" outlineLevel="1">
      <c r="A18" s="21" t="e">
        <f t="shared" si="0"/>
        <v>#N/A</v>
      </c>
      <c r="B18" s="21" t="s">
        <v>18</v>
      </c>
      <c r="C18" s="127" t="s">
        <v>1198</v>
      </c>
      <c r="D18" s="127"/>
      <c r="E18" s="211"/>
      <c r="F18" s="211"/>
      <c r="G18" s="533"/>
      <c r="H18" s="21" t="s">
        <v>10</v>
      </c>
      <c r="I18" s="127" t="s">
        <v>1210</v>
      </c>
      <c r="J18" s="126"/>
      <c r="K18" s="322"/>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c r="BJ18" s="31"/>
      <c r="BK18" s="31"/>
      <c r="BL18" s="31"/>
      <c r="BM18" s="31"/>
      <c r="BN18" s="31"/>
      <c r="BO18" s="31"/>
      <c r="BP18" s="31"/>
      <c r="BQ18" s="31"/>
      <c r="BR18" s="31"/>
      <c r="BS18" s="31"/>
      <c r="BT18" s="31"/>
      <c r="BU18" s="31"/>
      <c r="BV18" s="31"/>
      <c r="BW18" s="31"/>
      <c r="BX18" s="31"/>
      <c r="BY18" s="31"/>
      <c r="BZ18" s="31"/>
      <c r="CA18" s="31"/>
      <c r="CB18" s="31"/>
      <c r="CC18" s="31"/>
      <c r="CD18" s="31"/>
      <c r="CE18" s="31"/>
      <c r="CF18" s="31"/>
      <c r="CG18" s="31"/>
      <c r="CH18" s="31"/>
      <c r="CI18" s="31"/>
      <c r="CJ18" s="31"/>
      <c r="CK18" s="31"/>
      <c r="CL18" s="31"/>
      <c r="CM18" s="31"/>
      <c r="CN18" s="31"/>
      <c r="CO18" s="31"/>
      <c r="CP18" s="31"/>
      <c r="CQ18" s="31"/>
      <c r="CR18" s="31"/>
      <c r="CS18" s="31"/>
      <c r="CT18" s="31"/>
      <c r="CU18" s="31"/>
      <c r="CV18" s="31"/>
      <c r="CW18" s="31"/>
      <c r="CX18" s="31"/>
      <c r="CY18" s="31"/>
      <c r="CZ18" s="31"/>
      <c r="DA18" s="31"/>
      <c r="DB18" s="31"/>
      <c r="DC18" s="31"/>
      <c r="DD18" s="31"/>
      <c r="DE18" s="31"/>
      <c r="DF18" s="31"/>
      <c r="DG18" s="31"/>
      <c r="DH18" s="31"/>
      <c r="DI18" s="31"/>
      <c r="DJ18" s="31"/>
      <c r="DK18" s="31"/>
      <c r="DL18" s="31"/>
      <c r="DM18" s="31"/>
      <c r="DN18" s="31"/>
      <c r="DO18" s="31"/>
      <c r="DP18" s="31"/>
      <c r="DQ18" s="31"/>
      <c r="DR18" s="31"/>
      <c r="DS18" s="31"/>
      <c r="DT18" s="31"/>
      <c r="DU18" s="31"/>
      <c r="DV18" s="31"/>
      <c r="DW18" s="31"/>
      <c r="DX18" s="31"/>
      <c r="DY18" s="31"/>
      <c r="DZ18" s="31"/>
    </row>
    <row r="19" spans="1:130" outlineLevel="1">
      <c r="A19" s="21">
        <f t="shared" si="0"/>
        <v>22</v>
      </c>
      <c r="B19" s="21" t="s">
        <v>10</v>
      </c>
      <c r="C19" s="127" t="s">
        <v>22</v>
      </c>
      <c r="D19" s="127"/>
      <c r="E19" s="211"/>
      <c r="F19" s="211"/>
      <c r="G19" s="533"/>
      <c r="H19" s="21" t="s">
        <v>10</v>
      </c>
      <c r="I19" s="127" t="s">
        <v>1211</v>
      </c>
      <c r="J19" s="126"/>
      <c r="K19" s="322"/>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c r="BK19" s="31"/>
      <c r="BL19" s="31"/>
      <c r="BM19" s="31"/>
      <c r="BN19" s="31"/>
      <c r="BO19" s="31"/>
      <c r="BP19" s="31"/>
      <c r="BQ19" s="31"/>
      <c r="BR19" s="31"/>
      <c r="BS19" s="31"/>
      <c r="BT19" s="31"/>
      <c r="BU19" s="31"/>
      <c r="BV19" s="31"/>
      <c r="BW19" s="31"/>
      <c r="BX19" s="31"/>
      <c r="BY19" s="31"/>
      <c r="BZ19" s="31"/>
      <c r="CA19" s="31"/>
      <c r="CB19" s="31"/>
      <c r="CC19" s="31"/>
      <c r="CD19" s="31"/>
      <c r="CE19" s="31"/>
      <c r="CF19" s="31"/>
      <c r="CG19" s="31"/>
      <c r="CH19" s="31"/>
      <c r="CI19" s="31"/>
      <c r="CJ19" s="31"/>
      <c r="CK19" s="31"/>
      <c r="CL19" s="31"/>
      <c r="CM19" s="31"/>
      <c r="CN19" s="31"/>
      <c r="CO19" s="31"/>
      <c r="CP19" s="31"/>
      <c r="CQ19" s="31"/>
      <c r="CR19" s="31"/>
      <c r="CS19" s="31"/>
      <c r="CT19" s="31"/>
      <c r="CU19" s="31"/>
      <c r="CV19" s="31"/>
      <c r="CW19" s="31"/>
      <c r="CX19" s="31"/>
      <c r="CY19" s="31"/>
      <c r="CZ19" s="31"/>
      <c r="DA19" s="31"/>
      <c r="DB19" s="31"/>
      <c r="DC19" s="31"/>
      <c r="DD19" s="31"/>
      <c r="DE19" s="31"/>
      <c r="DF19" s="31"/>
      <c r="DG19" s="31"/>
      <c r="DH19" s="31"/>
      <c r="DI19" s="31"/>
      <c r="DJ19" s="31"/>
      <c r="DK19" s="31"/>
      <c r="DL19" s="31"/>
      <c r="DM19" s="31"/>
      <c r="DN19" s="31"/>
      <c r="DO19" s="31"/>
      <c r="DP19" s="31"/>
      <c r="DQ19" s="31"/>
      <c r="DR19" s="31"/>
      <c r="DS19" s="31"/>
      <c r="DT19" s="31"/>
      <c r="DU19" s="31"/>
      <c r="DV19" s="31"/>
      <c r="DW19" s="31"/>
      <c r="DX19" s="31"/>
      <c r="DY19" s="31"/>
      <c r="DZ19" s="31"/>
    </row>
    <row r="20" spans="1:130" outlineLevel="1">
      <c r="A20" s="21">
        <f t="shared" si="0"/>
        <v>22</v>
      </c>
      <c r="B20" s="21" t="s">
        <v>10</v>
      </c>
      <c r="C20" s="127" t="s">
        <v>22</v>
      </c>
      <c r="D20" s="127"/>
      <c r="E20" s="211"/>
      <c r="F20" s="211"/>
      <c r="G20" s="533"/>
      <c r="H20" s="21" t="s">
        <v>10</v>
      </c>
      <c r="I20" s="127" t="s">
        <v>1212</v>
      </c>
      <c r="J20" s="126"/>
      <c r="K20" s="322"/>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1"/>
      <c r="BT20" s="31"/>
      <c r="BU20" s="31"/>
      <c r="BV20" s="31"/>
      <c r="BW20" s="31"/>
      <c r="BX20" s="31"/>
      <c r="BY20" s="31"/>
      <c r="BZ20" s="31"/>
      <c r="CA20" s="31"/>
      <c r="CB20" s="31"/>
      <c r="CC20" s="31"/>
      <c r="CD20" s="31"/>
      <c r="CE20" s="31"/>
      <c r="CF20" s="31"/>
      <c r="CG20" s="31"/>
      <c r="CH20" s="31"/>
      <c r="CI20" s="31"/>
      <c r="CJ20" s="31"/>
      <c r="CK20" s="31"/>
      <c r="CL20" s="31"/>
      <c r="CM20" s="31"/>
      <c r="CN20" s="31"/>
      <c r="CO20" s="31"/>
      <c r="CP20" s="31"/>
      <c r="CQ20" s="31"/>
      <c r="CR20" s="31"/>
      <c r="CS20" s="31"/>
      <c r="CT20" s="31"/>
      <c r="CU20" s="31"/>
      <c r="CV20" s="31"/>
      <c r="CW20" s="31"/>
      <c r="CX20" s="31"/>
      <c r="CY20" s="31"/>
      <c r="CZ20" s="31"/>
      <c r="DA20" s="31"/>
      <c r="DB20" s="31"/>
      <c r="DC20" s="31"/>
      <c r="DD20" s="31"/>
      <c r="DE20" s="31"/>
      <c r="DF20" s="31"/>
      <c r="DG20" s="31"/>
      <c r="DH20" s="31"/>
      <c r="DI20" s="31"/>
      <c r="DJ20" s="31"/>
      <c r="DK20" s="31"/>
      <c r="DL20" s="31"/>
      <c r="DM20" s="31"/>
      <c r="DN20" s="31"/>
      <c r="DO20" s="31"/>
      <c r="DP20" s="31"/>
      <c r="DQ20" s="31"/>
      <c r="DR20" s="31"/>
      <c r="DS20" s="31"/>
      <c r="DT20" s="31"/>
      <c r="DU20" s="31"/>
      <c r="DV20" s="31"/>
      <c r="DW20" s="31"/>
      <c r="DX20" s="31"/>
      <c r="DY20" s="31"/>
      <c r="DZ20" s="31"/>
    </row>
    <row r="21" spans="1:130" outlineLevel="1">
      <c r="A21" s="21">
        <f t="shared" si="0"/>
        <v>22</v>
      </c>
      <c r="B21" s="21" t="s">
        <v>10</v>
      </c>
      <c r="C21" s="127" t="s">
        <v>22</v>
      </c>
      <c r="D21" s="127"/>
      <c r="E21" s="211"/>
      <c r="F21" s="211"/>
      <c r="G21" s="533"/>
      <c r="H21" s="21" t="s">
        <v>10</v>
      </c>
      <c r="I21" s="127" t="s">
        <v>1460</v>
      </c>
      <c r="J21" s="126"/>
      <c r="K21" s="322"/>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c r="CD21" s="31"/>
      <c r="CE21" s="31"/>
      <c r="CF21" s="31"/>
      <c r="CG21" s="31"/>
      <c r="CH21" s="31"/>
      <c r="CI21" s="31"/>
      <c r="CJ21" s="31"/>
      <c r="CK21" s="31"/>
      <c r="CL21" s="31"/>
      <c r="CM21" s="31"/>
      <c r="CN21" s="31"/>
      <c r="CO21" s="31"/>
      <c r="CP21" s="31"/>
      <c r="CQ21" s="31"/>
      <c r="CR21" s="31"/>
      <c r="CS21" s="31"/>
      <c r="CT21" s="31"/>
      <c r="CU21" s="31"/>
      <c r="CV21" s="31"/>
      <c r="CW21" s="31"/>
      <c r="CX21" s="31"/>
      <c r="CY21" s="31"/>
      <c r="CZ21" s="31"/>
      <c r="DA21" s="31"/>
      <c r="DB21" s="31"/>
      <c r="DC21" s="31"/>
      <c r="DD21" s="31"/>
      <c r="DE21" s="31"/>
      <c r="DF21" s="31"/>
      <c r="DG21" s="31"/>
      <c r="DH21" s="31"/>
      <c r="DI21" s="31"/>
      <c r="DJ21" s="31"/>
      <c r="DK21" s="31"/>
      <c r="DL21" s="31"/>
      <c r="DM21" s="31"/>
      <c r="DN21" s="31"/>
      <c r="DO21" s="31"/>
      <c r="DP21" s="31"/>
      <c r="DQ21" s="31"/>
      <c r="DR21" s="31"/>
      <c r="DS21" s="31"/>
      <c r="DT21" s="31"/>
      <c r="DU21" s="31"/>
      <c r="DV21" s="31"/>
      <c r="DW21" s="31"/>
      <c r="DX21" s="31"/>
      <c r="DY21" s="31"/>
      <c r="DZ21" s="31"/>
    </row>
    <row r="22" spans="1:130" outlineLevel="1">
      <c r="A22" s="21">
        <f t="shared" si="0"/>
        <v>22</v>
      </c>
      <c r="B22" s="21" t="s">
        <v>10</v>
      </c>
      <c r="C22" s="127" t="s">
        <v>22</v>
      </c>
      <c r="D22" s="127"/>
      <c r="E22" s="211"/>
      <c r="F22" s="211"/>
      <c r="G22" s="533"/>
      <c r="H22" s="21" t="s">
        <v>10</v>
      </c>
      <c r="I22" s="127" t="s">
        <v>1461</v>
      </c>
      <c r="J22" s="126"/>
      <c r="K22" s="322"/>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31"/>
      <c r="CG22" s="31"/>
      <c r="CH22" s="31"/>
      <c r="CI22" s="31"/>
      <c r="CJ22" s="31"/>
      <c r="CK22" s="31"/>
      <c r="CL22" s="31"/>
      <c r="CM22" s="31"/>
      <c r="CN22" s="31"/>
      <c r="CO22" s="31"/>
      <c r="CP22" s="31"/>
      <c r="CQ22" s="31"/>
      <c r="CR22" s="31"/>
      <c r="CS22" s="31"/>
      <c r="CT22" s="31"/>
      <c r="CU22" s="31"/>
      <c r="CV22" s="31"/>
      <c r="CW22" s="31"/>
      <c r="CX22" s="31"/>
      <c r="CY22" s="31"/>
      <c r="CZ22" s="31"/>
      <c r="DA22" s="31"/>
      <c r="DB22" s="31"/>
      <c r="DC22" s="31"/>
      <c r="DD22" s="31"/>
      <c r="DE22" s="31"/>
      <c r="DF22" s="31"/>
      <c r="DG22" s="31"/>
      <c r="DH22" s="31"/>
      <c r="DI22" s="31"/>
      <c r="DJ22" s="31"/>
      <c r="DK22" s="31"/>
      <c r="DL22" s="31"/>
      <c r="DM22" s="31"/>
      <c r="DN22" s="31"/>
      <c r="DO22" s="31"/>
      <c r="DP22" s="31"/>
      <c r="DQ22" s="31"/>
      <c r="DR22" s="31"/>
      <c r="DS22" s="31"/>
      <c r="DT22" s="31"/>
      <c r="DU22" s="31"/>
      <c r="DV22" s="31"/>
      <c r="DW22" s="31"/>
      <c r="DX22" s="31"/>
      <c r="DY22" s="31"/>
      <c r="DZ22" s="31"/>
    </row>
    <row r="23" spans="1:130" outlineLevel="1">
      <c r="A23" s="21">
        <f t="shared" si="0"/>
        <v>23</v>
      </c>
      <c r="B23" s="21" t="s">
        <v>10</v>
      </c>
      <c r="C23" s="127" t="s">
        <v>21</v>
      </c>
      <c r="D23" s="127"/>
      <c r="E23" s="211"/>
      <c r="F23" s="211"/>
      <c r="G23" s="533"/>
      <c r="H23" s="21" t="s">
        <v>10</v>
      </c>
      <c r="I23" s="127" t="s">
        <v>1462</v>
      </c>
      <c r="J23" s="126"/>
      <c r="K23" s="322"/>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c r="CD23" s="31"/>
      <c r="CE23" s="31"/>
      <c r="CF23" s="31"/>
      <c r="CG23" s="31"/>
      <c r="CH23" s="31"/>
      <c r="CI23" s="31"/>
      <c r="CJ23" s="31"/>
      <c r="CK23" s="31"/>
      <c r="CL23" s="31"/>
      <c r="CM23" s="31"/>
      <c r="CN23" s="31"/>
      <c r="CO23" s="31"/>
      <c r="CP23" s="31"/>
      <c r="CQ23" s="31"/>
      <c r="CR23" s="31"/>
      <c r="CS23" s="31"/>
      <c r="CT23" s="31"/>
      <c r="CU23" s="31"/>
      <c r="CV23" s="31"/>
      <c r="CW23" s="31"/>
      <c r="CX23" s="31"/>
      <c r="CY23" s="31"/>
      <c r="CZ23" s="31"/>
      <c r="DA23" s="31"/>
      <c r="DB23" s="31"/>
      <c r="DC23" s="31"/>
      <c r="DD23" s="31"/>
      <c r="DE23" s="31"/>
      <c r="DF23" s="31"/>
      <c r="DG23" s="31"/>
      <c r="DH23" s="31"/>
      <c r="DI23" s="31"/>
      <c r="DJ23" s="31"/>
      <c r="DK23" s="31"/>
      <c r="DL23" s="31"/>
      <c r="DM23" s="31"/>
      <c r="DN23" s="31"/>
      <c r="DO23" s="31"/>
      <c r="DP23" s="31"/>
      <c r="DQ23" s="31"/>
      <c r="DR23" s="31"/>
      <c r="DS23" s="31"/>
      <c r="DT23" s="31"/>
      <c r="DU23" s="31"/>
      <c r="DV23" s="31"/>
      <c r="DW23" s="31"/>
      <c r="DX23" s="31"/>
      <c r="DY23" s="31"/>
      <c r="DZ23" s="31"/>
    </row>
    <row r="24" spans="1:130">
      <c r="A24" s="21">
        <f t="shared" si="0"/>
        <v>58</v>
      </c>
      <c r="B24" s="21" t="s">
        <v>0</v>
      </c>
      <c r="C24" s="127" t="s">
        <v>371</v>
      </c>
      <c r="D24" s="127"/>
      <c r="E24" s="211"/>
      <c r="F24" s="211"/>
      <c r="G24" s="533"/>
      <c r="H24" s="125" t="s">
        <v>18</v>
      </c>
      <c r="I24" s="328" t="s">
        <v>1638</v>
      </c>
      <c r="J24" s="126"/>
      <c r="K24" s="32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c r="BJ24" s="31"/>
      <c r="BK24" s="31"/>
      <c r="BL24" s="31"/>
      <c r="BM24" s="31"/>
      <c r="BN24" s="31"/>
      <c r="BO24" s="31"/>
      <c r="BP24" s="31"/>
      <c r="BQ24" s="31"/>
      <c r="BR24" s="31"/>
      <c r="BS24" s="31"/>
      <c r="BT24" s="31"/>
      <c r="BU24" s="31"/>
      <c r="BV24" s="31"/>
      <c r="BW24" s="31"/>
      <c r="BX24" s="31"/>
      <c r="BY24" s="31"/>
      <c r="BZ24" s="31"/>
      <c r="CA24" s="31"/>
      <c r="CB24" s="31"/>
      <c r="CC24" s="31"/>
      <c r="CD24" s="31"/>
      <c r="CE24" s="31"/>
      <c r="CF24" s="31"/>
      <c r="CG24" s="31"/>
      <c r="CH24" s="31"/>
      <c r="CI24" s="31"/>
      <c r="CJ24" s="31"/>
      <c r="CK24" s="31"/>
      <c r="CL24" s="31"/>
      <c r="CM24" s="31"/>
      <c r="CN24" s="31"/>
      <c r="CO24" s="31"/>
      <c r="CP24" s="31"/>
      <c r="CQ24" s="31"/>
      <c r="CR24" s="31"/>
      <c r="CS24" s="31"/>
      <c r="CT24" s="31"/>
      <c r="CU24" s="31"/>
      <c r="CV24" s="31"/>
      <c r="CW24" s="31"/>
      <c r="CX24" s="31"/>
      <c r="CY24" s="31"/>
      <c r="CZ24" s="31"/>
      <c r="DA24" s="31"/>
      <c r="DB24" s="31"/>
      <c r="DC24" s="31"/>
      <c r="DD24" s="31"/>
      <c r="DE24" s="31"/>
      <c r="DF24" s="31"/>
      <c r="DG24" s="31"/>
      <c r="DH24" s="31"/>
      <c r="DI24" s="31"/>
      <c r="DJ24" s="31"/>
      <c r="DK24" s="31"/>
      <c r="DL24" s="31"/>
      <c r="DM24" s="31"/>
      <c r="DN24" s="31"/>
      <c r="DO24" s="31"/>
      <c r="DP24" s="31"/>
      <c r="DQ24" s="31"/>
      <c r="DR24" s="31"/>
      <c r="DS24" s="31"/>
      <c r="DT24" s="31"/>
      <c r="DU24" s="31"/>
      <c r="DV24" s="31"/>
      <c r="DW24" s="31"/>
      <c r="DX24" s="31"/>
      <c r="DY24" s="31"/>
      <c r="DZ24" s="31"/>
    </row>
    <row r="25" spans="1:130" outlineLevel="1">
      <c r="A25" s="21">
        <f t="shared" si="0"/>
        <v>59</v>
      </c>
      <c r="B25" s="21" t="s">
        <v>0</v>
      </c>
      <c r="C25" s="127" t="s">
        <v>372</v>
      </c>
      <c r="D25" s="127"/>
      <c r="E25" s="211"/>
      <c r="F25" s="211"/>
      <c r="G25" s="533"/>
      <c r="H25" s="21" t="s">
        <v>10</v>
      </c>
      <c r="I25" s="127" t="s">
        <v>761</v>
      </c>
      <c r="J25" s="126"/>
      <c r="K25" s="322" t="s">
        <v>763</v>
      </c>
      <c r="L25" s="31"/>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c r="BA25" s="31"/>
      <c r="BB25" s="31"/>
      <c r="BC25" s="31"/>
      <c r="BD25" s="31"/>
      <c r="BE25" s="31"/>
      <c r="BF25" s="31"/>
      <c r="BG25" s="31"/>
      <c r="BH25" s="31"/>
      <c r="BI25" s="31"/>
      <c r="BJ25" s="31"/>
      <c r="BK25" s="31"/>
      <c r="BL25" s="31"/>
      <c r="BM25" s="31"/>
      <c r="BN25" s="31"/>
      <c r="BO25" s="31"/>
      <c r="BP25" s="31"/>
      <c r="BQ25" s="31"/>
      <c r="BR25" s="31"/>
      <c r="BS25" s="31"/>
      <c r="BT25" s="31"/>
      <c r="BU25" s="31"/>
      <c r="BV25" s="31"/>
      <c r="BW25" s="31"/>
      <c r="BX25" s="31"/>
      <c r="BY25" s="31"/>
      <c r="BZ25" s="31"/>
      <c r="CA25" s="31"/>
      <c r="CB25" s="31"/>
      <c r="CC25" s="31"/>
      <c r="CD25" s="31"/>
      <c r="CE25" s="31"/>
      <c r="CF25" s="31"/>
      <c r="CG25" s="31"/>
      <c r="CH25" s="31"/>
      <c r="CI25" s="31"/>
      <c r="CJ25" s="31"/>
      <c r="CK25" s="31"/>
      <c r="CL25" s="31"/>
      <c r="CM25" s="31"/>
      <c r="CN25" s="31"/>
      <c r="CO25" s="31"/>
      <c r="CP25" s="31"/>
      <c r="CQ25" s="31"/>
      <c r="CR25" s="31"/>
      <c r="CS25" s="31"/>
      <c r="CT25" s="31"/>
      <c r="CU25" s="31"/>
      <c r="CV25" s="31"/>
      <c r="CW25" s="31"/>
      <c r="CX25" s="31"/>
      <c r="CY25" s="31"/>
      <c r="CZ25" s="31"/>
      <c r="DA25" s="31"/>
      <c r="DB25" s="31"/>
      <c r="DC25" s="31"/>
      <c r="DD25" s="31"/>
      <c r="DE25" s="31"/>
      <c r="DF25" s="31"/>
      <c r="DG25" s="31"/>
      <c r="DH25" s="31"/>
      <c r="DI25" s="31"/>
      <c r="DJ25" s="31"/>
      <c r="DK25" s="31"/>
      <c r="DL25" s="31"/>
      <c r="DM25" s="31"/>
      <c r="DN25" s="31"/>
      <c r="DO25" s="31"/>
      <c r="DP25" s="31"/>
      <c r="DQ25" s="31"/>
      <c r="DR25" s="31"/>
      <c r="DS25" s="31"/>
      <c r="DT25" s="31"/>
      <c r="DU25" s="31"/>
      <c r="DV25" s="31"/>
      <c r="DW25" s="31"/>
      <c r="DX25" s="31"/>
      <c r="DY25" s="31"/>
      <c r="DZ25" s="31"/>
    </row>
    <row r="26" spans="1:130" outlineLevel="1">
      <c r="A26" s="21">
        <f t="shared" si="0"/>
        <v>60</v>
      </c>
      <c r="B26" s="21" t="s">
        <v>18</v>
      </c>
      <c r="C26" s="127" t="s">
        <v>1199</v>
      </c>
      <c r="D26" s="127"/>
      <c r="E26" s="211"/>
      <c r="F26" s="211"/>
      <c r="G26" s="533"/>
      <c r="H26" s="21" t="s">
        <v>10</v>
      </c>
      <c r="I26" s="127" t="s">
        <v>22</v>
      </c>
      <c r="J26" s="126"/>
      <c r="K26" s="322" t="s">
        <v>385</v>
      </c>
      <c r="L26" s="322" t="s">
        <v>108</v>
      </c>
      <c r="M26" s="322" t="s">
        <v>763</v>
      </c>
      <c r="N26" s="31"/>
      <c r="O26" s="31"/>
      <c r="P26" s="31"/>
      <c r="Q26" s="31"/>
      <c r="R26" s="31"/>
      <c r="S26" s="31"/>
      <c r="T26" s="31"/>
      <c r="U26" s="31"/>
      <c r="V26" s="31"/>
      <c r="W26" s="31"/>
      <c r="X26" s="31"/>
      <c r="Y26" s="31"/>
      <c r="Z26" s="31"/>
      <c r="AA26" s="31"/>
      <c r="AB26" s="31"/>
      <c r="AC26" s="31"/>
      <c r="AD26" s="31"/>
      <c r="AE26" s="31"/>
      <c r="AF26" s="31"/>
      <c r="AG26" s="31"/>
      <c r="AH26" s="31"/>
      <c r="AI26" s="31"/>
      <c r="AJ26" s="31"/>
      <c r="AK26" s="31"/>
      <c r="AL26" s="31"/>
      <c r="AM26" s="31"/>
      <c r="AN26" s="31"/>
      <c r="AO26" s="31"/>
      <c r="AP26" s="31"/>
      <c r="AQ26" s="31"/>
      <c r="AR26" s="31"/>
      <c r="AS26" s="31"/>
      <c r="AT26" s="31"/>
      <c r="AU26" s="31"/>
      <c r="AV26" s="31"/>
      <c r="AW26" s="31"/>
      <c r="AX26" s="31"/>
      <c r="AY26" s="31"/>
      <c r="AZ26" s="31"/>
      <c r="BA26" s="31"/>
      <c r="BB26" s="31"/>
      <c r="BC26" s="31"/>
      <c r="BD26" s="31"/>
      <c r="BE26" s="31"/>
      <c r="BF26" s="31"/>
      <c r="BG26" s="31"/>
      <c r="BH26" s="31"/>
      <c r="BI26" s="31"/>
      <c r="BJ26" s="31"/>
      <c r="BK26" s="31"/>
      <c r="BL26" s="31"/>
      <c r="BM26" s="31"/>
      <c r="BN26" s="31"/>
      <c r="BO26" s="31"/>
      <c r="BP26" s="31"/>
      <c r="BQ26" s="31"/>
      <c r="BR26" s="31"/>
      <c r="BS26" s="31"/>
      <c r="BT26" s="31"/>
      <c r="BU26" s="31"/>
      <c r="BV26" s="31"/>
      <c r="BW26" s="31"/>
      <c r="BX26" s="31"/>
      <c r="BY26" s="31"/>
      <c r="BZ26" s="31"/>
      <c r="CA26" s="31"/>
      <c r="CB26" s="31"/>
      <c r="CC26" s="31"/>
      <c r="CD26" s="31"/>
      <c r="CE26" s="31"/>
      <c r="CF26" s="31"/>
      <c r="CG26" s="31"/>
      <c r="CH26" s="31"/>
      <c r="CI26" s="31"/>
      <c r="CJ26" s="31"/>
      <c r="CK26" s="31"/>
      <c r="CL26" s="31"/>
      <c r="CM26" s="31"/>
      <c r="CN26" s="31"/>
      <c r="CO26" s="31"/>
      <c r="CP26" s="31"/>
      <c r="CQ26" s="31"/>
      <c r="CR26" s="31"/>
      <c r="CS26" s="31"/>
      <c r="CT26" s="31"/>
      <c r="CU26" s="31"/>
      <c r="CV26" s="31"/>
      <c r="CW26" s="31"/>
      <c r="CX26" s="31"/>
      <c r="CY26" s="31"/>
      <c r="CZ26" s="31"/>
      <c r="DA26" s="31"/>
      <c r="DB26" s="31"/>
      <c r="DC26" s="31"/>
      <c r="DD26" s="31"/>
      <c r="DE26" s="31"/>
      <c r="DF26" s="31"/>
      <c r="DG26" s="31"/>
      <c r="DH26" s="31"/>
      <c r="DI26" s="31"/>
      <c r="DJ26" s="31"/>
      <c r="DK26" s="31"/>
      <c r="DL26" s="31"/>
      <c r="DM26" s="31"/>
      <c r="DN26" s="31"/>
      <c r="DO26" s="31"/>
      <c r="DP26" s="31"/>
      <c r="DQ26" s="31"/>
      <c r="DR26" s="31"/>
      <c r="DS26" s="31"/>
      <c r="DT26" s="31"/>
      <c r="DU26" s="31"/>
      <c r="DV26" s="31"/>
      <c r="DW26" s="31"/>
      <c r="DX26" s="31"/>
      <c r="DY26" s="31"/>
      <c r="DZ26" s="31"/>
    </row>
    <row r="27" spans="1:130" outlineLevel="1">
      <c r="A27" s="21">
        <f t="shared" si="0"/>
        <v>41</v>
      </c>
      <c r="B27" s="21" t="s">
        <v>10</v>
      </c>
      <c r="C27" s="127" t="s">
        <v>1343</v>
      </c>
      <c r="D27" s="127"/>
      <c r="E27" s="211"/>
      <c r="F27" s="211"/>
      <c r="G27" s="533"/>
      <c r="H27" s="21" t="s">
        <v>10</v>
      </c>
      <c r="I27" s="127" t="s">
        <v>21</v>
      </c>
      <c r="J27" s="126"/>
      <c r="K27" s="322" t="s">
        <v>387</v>
      </c>
      <c r="L27" s="322" t="s">
        <v>763</v>
      </c>
      <c r="M27" s="322" t="s">
        <v>386</v>
      </c>
      <c r="N27" s="322" t="s">
        <v>360</v>
      </c>
      <c r="O27" s="322"/>
      <c r="P27" s="322"/>
      <c r="Q27" s="322"/>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c r="BR27" s="31"/>
      <c r="BS27" s="31"/>
      <c r="BT27" s="31"/>
      <c r="BU27" s="31"/>
      <c r="BV27" s="31"/>
      <c r="BW27" s="31"/>
      <c r="BX27" s="31"/>
      <c r="BY27" s="31"/>
      <c r="BZ27" s="31"/>
      <c r="CA27" s="31"/>
      <c r="CB27" s="31"/>
      <c r="CC27" s="31"/>
      <c r="CD27" s="31"/>
      <c r="CE27" s="31"/>
      <c r="CF27" s="31"/>
      <c r="CG27" s="31"/>
      <c r="CH27" s="31"/>
      <c r="CI27" s="31"/>
      <c r="CJ27" s="31"/>
      <c r="CK27" s="31"/>
      <c r="CL27" s="31"/>
      <c r="CM27" s="31"/>
      <c r="CN27" s="31"/>
      <c r="CO27" s="31"/>
      <c r="CP27" s="31"/>
      <c r="CQ27" s="31"/>
      <c r="CR27" s="31"/>
      <c r="CS27" s="31"/>
      <c r="CT27" s="31"/>
      <c r="CU27" s="31"/>
      <c r="CV27" s="31"/>
      <c r="CW27" s="31"/>
      <c r="CX27" s="31"/>
      <c r="CY27" s="31"/>
      <c r="CZ27" s="31"/>
      <c r="DA27" s="31"/>
      <c r="DB27" s="31"/>
      <c r="DC27" s="31"/>
      <c r="DD27" s="31"/>
      <c r="DE27" s="31"/>
      <c r="DF27" s="31"/>
      <c r="DG27" s="31"/>
      <c r="DH27" s="31"/>
      <c r="DI27" s="31"/>
      <c r="DJ27" s="31"/>
      <c r="DK27" s="31"/>
      <c r="DL27" s="31"/>
      <c r="DM27" s="31"/>
      <c r="DN27" s="31"/>
      <c r="DO27" s="31"/>
      <c r="DP27" s="31"/>
      <c r="DQ27" s="31"/>
      <c r="DR27" s="31"/>
      <c r="DS27" s="31"/>
      <c r="DT27" s="31"/>
      <c r="DU27" s="31"/>
      <c r="DV27" s="31"/>
      <c r="DW27" s="31"/>
      <c r="DX27" s="31"/>
      <c r="DY27" s="31"/>
      <c r="DZ27" s="31"/>
    </row>
    <row r="28" spans="1:130" outlineLevel="1">
      <c r="A28" s="21">
        <f t="shared" si="0"/>
        <v>41</v>
      </c>
      <c r="B28" s="21" t="s">
        <v>10</v>
      </c>
      <c r="C28" s="127" t="s">
        <v>1343</v>
      </c>
      <c r="D28" s="127"/>
      <c r="E28" s="211"/>
      <c r="F28" s="211"/>
      <c r="G28" s="533"/>
      <c r="H28" s="21" t="s">
        <v>10</v>
      </c>
      <c r="I28" s="127" t="s">
        <v>20</v>
      </c>
      <c r="J28" s="126"/>
      <c r="K28" s="322" t="s">
        <v>385</v>
      </c>
      <c r="L28" s="322" t="s">
        <v>763</v>
      </c>
      <c r="M28" s="31"/>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c r="BR28" s="31"/>
      <c r="BS28" s="31"/>
      <c r="BT28" s="31"/>
      <c r="BU28" s="31"/>
      <c r="BV28" s="31"/>
      <c r="BW28" s="31"/>
      <c r="BX28" s="31"/>
      <c r="BY28" s="31"/>
      <c r="BZ28" s="31"/>
      <c r="CA28" s="31"/>
      <c r="CB28" s="31"/>
      <c r="CC28" s="31"/>
      <c r="CD28" s="31"/>
      <c r="CE28" s="31"/>
      <c r="CF28" s="31"/>
      <c r="CG28" s="31"/>
      <c r="CH28" s="31"/>
      <c r="CI28" s="31"/>
      <c r="CJ28" s="31"/>
      <c r="CK28" s="31"/>
      <c r="CL28" s="31"/>
      <c r="CM28" s="31"/>
      <c r="CN28" s="31"/>
      <c r="CO28" s="31"/>
      <c r="CP28" s="31"/>
      <c r="CQ28" s="31"/>
      <c r="CR28" s="31"/>
      <c r="CS28" s="31"/>
      <c r="CT28" s="31"/>
      <c r="CU28" s="31"/>
      <c r="CV28" s="31"/>
      <c r="CW28" s="31"/>
      <c r="CX28" s="31"/>
      <c r="CY28" s="31"/>
      <c r="CZ28" s="31"/>
      <c r="DA28" s="31"/>
      <c r="DB28" s="31"/>
      <c r="DC28" s="31"/>
      <c r="DD28" s="31"/>
      <c r="DE28" s="31"/>
      <c r="DF28" s="31"/>
      <c r="DG28" s="31"/>
      <c r="DH28" s="31"/>
      <c r="DI28" s="31"/>
      <c r="DJ28" s="31"/>
      <c r="DK28" s="31"/>
      <c r="DL28" s="31"/>
      <c r="DM28" s="31"/>
      <c r="DN28" s="31"/>
      <c r="DO28" s="31"/>
      <c r="DP28" s="31"/>
      <c r="DQ28" s="31"/>
      <c r="DR28" s="31"/>
      <c r="DS28" s="31"/>
      <c r="DT28" s="31"/>
      <c r="DU28" s="31"/>
      <c r="DV28" s="31"/>
      <c r="DW28" s="31"/>
      <c r="DX28" s="31"/>
      <c r="DY28" s="31"/>
      <c r="DZ28" s="31"/>
    </row>
    <row r="29" spans="1:130" outlineLevel="1">
      <c r="A29" s="21">
        <f t="shared" si="0"/>
        <v>41</v>
      </c>
      <c r="B29" s="21" t="s">
        <v>10</v>
      </c>
      <c r="C29" s="127" t="s">
        <v>1343</v>
      </c>
      <c r="D29" s="127"/>
      <c r="E29" s="211"/>
      <c r="F29" s="211"/>
      <c r="G29" s="533"/>
      <c r="H29" s="21" t="s">
        <v>10</v>
      </c>
      <c r="I29" s="127" t="s">
        <v>13</v>
      </c>
      <c r="J29" s="126"/>
      <c r="K29" s="322"/>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c r="BJ29" s="31"/>
      <c r="BK29" s="31"/>
      <c r="BL29" s="31"/>
      <c r="BM29" s="31"/>
      <c r="BN29" s="31"/>
      <c r="BO29" s="31"/>
      <c r="BP29" s="31"/>
      <c r="BQ29" s="31"/>
      <c r="BR29" s="31"/>
      <c r="BS29" s="31"/>
      <c r="BT29" s="31"/>
      <c r="BU29" s="31"/>
      <c r="BV29" s="31"/>
      <c r="BW29" s="31"/>
      <c r="BX29" s="31"/>
      <c r="BY29" s="31"/>
      <c r="BZ29" s="31"/>
      <c r="CA29" s="31"/>
      <c r="CB29" s="31"/>
      <c r="CC29" s="31"/>
      <c r="CD29" s="31"/>
      <c r="CE29" s="31"/>
      <c r="CF29" s="31"/>
      <c r="CG29" s="31"/>
      <c r="CH29" s="31"/>
      <c r="CI29" s="31"/>
      <c r="CJ29" s="31"/>
      <c r="CK29" s="31"/>
      <c r="CL29" s="31"/>
      <c r="CM29" s="31"/>
      <c r="CN29" s="31"/>
      <c r="CO29" s="31"/>
      <c r="CP29" s="31"/>
      <c r="CQ29" s="31"/>
      <c r="CR29" s="31"/>
      <c r="CS29" s="31"/>
      <c r="CT29" s="31"/>
      <c r="CU29" s="31"/>
      <c r="CV29" s="31"/>
      <c r="CW29" s="31"/>
      <c r="CX29" s="31"/>
      <c r="CY29" s="31"/>
      <c r="CZ29" s="31"/>
      <c r="DA29" s="31"/>
      <c r="DB29" s="31"/>
      <c r="DC29" s="31"/>
      <c r="DD29" s="31"/>
      <c r="DE29" s="31"/>
      <c r="DF29" s="31"/>
      <c r="DG29" s="31"/>
      <c r="DH29" s="31"/>
      <c r="DI29" s="31"/>
      <c r="DJ29" s="31"/>
      <c r="DK29" s="31"/>
      <c r="DL29" s="31"/>
      <c r="DM29" s="31"/>
      <c r="DN29" s="31"/>
      <c r="DO29" s="31"/>
      <c r="DP29" s="31"/>
      <c r="DQ29" s="31"/>
      <c r="DR29" s="31"/>
      <c r="DS29" s="31"/>
      <c r="DT29" s="31"/>
      <c r="DU29" s="31"/>
      <c r="DV29" s="31"/>
      <c r="DW29" s="31"/>
      <c r="DX29" s="31"/>
      <c r="DY29" s="31"/>
      <c r="DZ29" s="31"/>
    </row>
    <row r="30" spans="1:130">
      <c r="A30" s="21">
        <f t="shared" si="0"/>
        <v>58</v>
      </c>
      <c r="B30" s="21" t="s">
        <v>0</v>
      </c>
      <c r="C30" s="127" t="s">
        <v>371</v>
      </c>
      <c r="D30" s="127"/>
      <c r="E30" s="211"/>
      <c r="F30" s="211"/>
      <c r="G30" s="533"/>
      <c r="H30" s="125" t="s">
        <v>18</v>
      </c>
      <c r="I30" s="328" t="s">
        <v>1637</v>
      </c>
      <c r="J30" s="126"/>
      <c r="K30" s="32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c r="BJ30" s="31"/>
      <c r="BK30" s="31"/>
      <c r="BL30" s="31"/>
      <c r="BM30" s="31"/>
      <c r="BN30" s="31"/>
      <c r="BO30" s="31"/>
      <c r="BP30" s="31"/>
      <c r="BQ30" s="31"/>
      <c r="BR30" s="31"/>
      <c r="BS30" s="31"/>
      <c r="BT30" s="31"/>
      <c r="BU30" s="31"/>
      <c r="BV30" s="31"/>
      <c r="BW30" s="31"/>
      <c r="BX30" s="31"/>
      <c r="BY30" s="31"/>
      <c r="BZ30" s="31"/>
      <c r="CA30" s="31"/>
      <c r="CB30" s="31"/>
      <c r="CC30" s="31"/>
      <c r="CD30" s="31"/>
      <c r="CE30" s="31"/>
      <c r="CF30" s="31"/>
      <c r="CG30" s="31"/>
      <c r="CH30" s="31"/>
      <c r="CI30" s="31"/>
      <c r="CJ30" s="31"/>
      <c r="CK30" s="31"/>
      <c r="CL30" s="31"/>
      <c r="CM30" s="31"/>
      <c r="CN30" s="31"/>
      <c r="CO30" s="31"/>
      <c r="CP30" s="31"/>
      <c r="CQ30" s="31"/>
      <c r="CR30" s="31"/>
      <c r="CS30" s="31"/>
      <c r="CT30" s="31"/>
      <c r="CU30" s="31"/>
      <c r="CV30" s="31"/>
      <c r="CW30" s="31"/>
      <c r="CX30" s="31"/>
      <c r="CY30" s="31"/>
      <c r="CZ30" s="31"/>
      <c r="DA30" s="31"/>
      <c r="DB30" s="31"/>
      <c r="DC30" s="31"/>
      <c r="DD30" s="31"/>
      <c r="DE30" s="31"/>
      <c r="DF30" s="31"/>
      <c r="DG30" s="31"/>
      <c r="DH30" s="31"/>
      <c r="DI30" s="31"/>
      <c r="DJ30" s="31"/>
      <c r="DK30" s="31"/>
      <c r="DL30" s="31"/>
      <c r="DM30" s="31"/>
      <c r="DN30" s="31"/>
      <c r="DO30" s="31"/>
      <c r="DP30" s="31"/>
      <c r="DQ30" s="31"/>
      <c r="DR30" s="31"/>
      <c r="DS30" s="31"/>
      <c r="DT30" s="31"/>
      <c r="DU30" s="31"/>
      <c r="DV30" s="31"/>
      <c r="DW30" s="31"/>
      <c r="DX30" s="31"/>
      <c r="DY30" s="31"/>
      <c r="DZ30" s="31"/>
    </row>
    <row r="31" spans="1:130" outlineLevel="1">
      <c r="A31" s="21">
        <f t="shared" si="0"/>
        <v>41</v>
      </c>
      <c r="B31" s="21" t="s">
        <v>10</v>
      </c>
      <c r="C31" s="127" t="s">
        <v>1343</v>
      </c>
      <c r="D31" s="127"/>
      <c r="E31" s="211"/>
      <c r="F31" s="211"/>
      <c r="G31" s="533"/>
      <c r="H31" s="21" t="s">
        <v>10</v>
      </c>
      <c r="I31" s="127" t="s">
        <v>235</v>
      </c>
      <c r="J31" s="126"/>
      <c r="K31" s="322"/>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c r="BR31" s="31"/>
      <c r="BS31" s="31"/>
      <c r="BT31" s="31"/>
      <c r="BU31" s="31"/>
      <c r="BV31" s="31"/>
      <c r="BW31" s="31"/>
      <c r="BX31" s="31"/>
      <c r="BY31" s="31"/>
      <c r="BZ31" s="31"/>
      <c r="CA31" s="31"/>
      <c r="CB31" s="31"/>
      <c r="CC31" s="31"/>
      <c r="CD31" s="31"/>
      <c r="CE31" s="31"/>
      <c r="CF31" s="31"/>
      <c r="CG31" s="31"/>
      <c r="CH31" s="31"/>
      <c r="CI31" s="31"/>
      <c r="CJ31" s="31"/>
      <c r="CK31" s="31"/>
      <c r="CL31" s="31"/>
      <c r="CM31" s="31"/>
      <c r="CN31" s="31"/>
      <c r="CO31" s="31"/>
      <c r="CP31" s="31"/>
      <c r="CQ31" s="31"/>
      <c r="CR31" s="31"/>
      <c r="CS31" s="31"/>
      <c r="CT31" s="31"/>
      <c r="CU31" s="31"/>
      <c r="CV31" s="31"/>
      <c r="CW31" s="31"/>
      <c r="CX31" s="31"/>
      <c r="CY31" s="31"/>
      <c r="CZ31" s="31"/>
      <c r="DA31" s="31"/>
      <c r="DB31" s="31"/>
      <c r="DC31" s="31"/>
      <c r="DD31" s="31"/>
      <c r="DE31" s="31"/>
      <c r="DF31" s="31"/>
      <c r="DG31" s="31"/>
      <c r="DH31" s="31"/>
      <c r="DI31" s="31"/>
      <c r="DJ31" s="31"/>
      <c r="DK31" s="31"/>
      <c r="DL31" s="31"/>
      <c r="DM31" s="31"/>
      <c r="DN31" s="31"/>
      <c r="DO31" s="31"/>
      <c r="DP31" s="31"/>
      <c r="DQ31" s="31"/>
      <c r="DR31" s="31"/>
      <c r="DS31" s="31"/>
      <c r="DT31" s="31"/>
      <c r="DU31" s="31"/>
      <c r="DV31" s="31"/>
      <c r="DW31" s="31"/>
      <c r="DX31" s="31"/>
      <c r="DY31" s="31"/>
      <c r="DZ31" s="31"/>
    </row>
    <row r="32" spans="1:130" outlineLevel="1">
      <c r="A32" s="21">
        <f t="shared" si="0"/>
        <v>41</v>
      </c>
      <c r="B32" s="21" t="s">
        <v>10</v>
      </c>
      <c r="C32" s="127" t="s">
        <v>1343</v>
      </c>
      <c r="D32" s="127"/>
      <c r="E32" s="211"/>
      <c r="F32" s="211"/>
      <c r="G32" s="533"/>
      <c r="H32" s="21" t="s">
        <v>10</v>
      </c>
      <c r="I32" s="127" t="s">
        <v>236</v>
      </c>
      <c r="J32" s="126"/>
      <c r="K32" s="322"/>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c r="BJ32" s="31"/>
      <c r="BK32" s="31"/>
      <c r="BL32" s="31"/>
      <c r="BM32" s="31"/>
      <c r="BN32" s="31"/>
      <c r="BO32" s="31"/>
      <c r="BP32" s="31"/>
      <c r="BQ32" s="31"/>
      <c r="BR32" s="31"/>
      <c r="BS32" s="31"/>
      <c r="BT32" s="31"/>
      <c r="BU32" s="31"/>
      <c r="BV32" s="31"/>
      <c r="BW32" s="31"/>
      <c r="BX32" s="31"/>
      <c r="BY32" s="31"/>
      <c r="BZ32" s="31"/>
      <c r="CA32" s="31"/>
      <c r="CB32" s="31"/>
      <c r="CC32" s="31"/>
      <c r="CD32" s="31"/>
      <c r="CE32" s="31"/>
      <c r="CF32" s="31"/>
      <c r="CG32" s="31"/>
      <c r="CH32" s="31"/>
      <c r="CI32" s="31"/>
      <c r="CJ32" s="31"/>
      <c r="CK32" s="31"/>
      <c r="CL32" s="31"/>
      <c r="CM32" s="31"/>
      <c r="CN32" s="31"/>
      <c r="CO32" s="31"/>
      <c r="CP32" s="31"/>
      <c r="CQ32" s="31"/>
      <c r="CR32" s="31"/>
      <c r="CS32" s="31"/>
      <c r="CT32" s="31"/>
      <c r="CU32" s="31"/>
      <c r="CV32" s="31"/>
      <c r="CW32" s="31"/>
      <c r="CX32" s="31"/>
      <c r="CY32" s="31"/>
      <c r="CZ32" s="31"/>
      <c r="DA32" s="31"/>
      <c r="DB32" s="31"/>
      <c r="DC32" s="31"/>
      <c r="DD32" s="31"/>
      <c r="DE32" s="31"/>
      <c r="DF32" s="31"/>
      <c r="DG32" s="31"/>
      <c r="DH32" s="31"/>
      <c r="DI32" s="31"/>
      <c r="DJ32" s="31"/>
      <c r="DK32" s="31"/>
      <c r="DL32" s="31"/>
      <c r="DM32" s="31"/>
      <c r="DN32" s="31"/>
      <c r="DO32" s="31"/>
      <c r="DP32" s="31"/>
      <c r="DQ32" s="31"/>
      <c r="DR32" s="31"/>
      <c r="DS32" s="31"/>
      <c r="DT32" s="31"/>
      <c r="DU32" s="31"/>
      <c r="DV32" s="31"/>
      <c r="DW32" s="31"/>
      <c r="DX32" s="31"/>
      <c r="DY32" s="31"/>
      <c r="DZ32" s="31"/>
    </row>
    <row r="33" spans="1:130" outlineLevel="1">
      <c r="A33" s="21">
        <f t="shared" si="0"/>
        <v>41</v>
      </c>
      <c r="B33" s="21" t="s">
        <v>10</v>
      </c>
      <c r="C33" s="127" t="s">
        <v>1343</v>
      </c>
      <c r="D33" s="127"/>
      <c r="E33" s="211"/>
      <c r="F33" s="211"/>
      <c r="G33" s="533"/>
      <c r="H33" s="21" t="s">
        <v>10</v>
      </c>
      <c r="I33" s="127" t="s">
        <v>237</v>
      </c>
      <c r="J33" s="126"/>
      <c r="K33" s="322" t="s">
        <v>6</v>
      </c>
      <c r="L33" s="322" t="s">
        <v>7</v>
      </c>
      <c r="M33" s="322" t="s">
        <v>8</v>
      </c>
      <c r="N33" s="322" t="s">
        <v>168</v>
      </c>
      <c r="O33" s="322" t="s">
        <v>183</v>
      </c>
      <c r="P33" s="322" t="s">
        <v>246</v>
      </c>
      <c r="Q33" s="322" t="s">
        <v>248</v>
      </c>
      <c r="R33" s="322" t="s">
        <v>282</v>
      </c>
      <c r="S33" s="31"/>
      <c r="T33" s="31"/>
      <c r="U33" s="31"/>
      <c r="V33" s="31"/>
      <c r="W33" s="31"/>
      <c r="X33" s="31"/>
      <c r="Y33" s="31"/>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31"/>
      <c r="BI33" s="31"/>
      <c r="BJ33" s="31"/>
      <c r="BK33" s="31"/>
      <c r="BL33" s="31"/>
      <c r="BM33" s="31"/>
      <c r="BN33" s="31"/>
      <c r="BO33" s="31"/>
      <c r="BP33" s="31"/>
      <c r="BQ33" s="31"/>
      <c r="BR33" s="31"/>
      <c r="BS33" s="31"/>
      <c r="BT33" s="31"/>
      <c r="BU33" s="31"/>
      <c r="BV33" s="31"/>
      <c r="BW33" s="31"/>
      <c r="BX33" s="31"/>
      <c r="BY33" s="31"/>
      <c r="BZ33" s="31"/>
      <c r="CA33" s="31"/>
      <c r="CB33" s="31"/>
      <c r="CC33" s="31"/>
      <c r="CD33" s="31"/>
      <c r="CE33" s="31"/>
      <c r="CF33" s="31"/>
      <c r="CG33" s="31"/>
      <c r="CH33" s="31"/>
      <c r="CI33" s="31"/>
      <c r="CJ33" s="31"/>
      <c r="CK33" s="31"/>
      <c r="CL33" s="31"/>
      <c r="CM33" s="31"/>
      <c r="CN33" s="31"/>
      <c r="CO33" s="31"/>
      <c r="CP33" s="31"/>
      <c r="CQ33" s="31"/>
      <c r="CR33" s="31"/>
      <c r="CS33" s="31"/>
      <c r="CT33" s="31"/>
      <c r="CU33" s="31"/>
      <c r="CV33" s="31"/>
      <c r="CW33" s="31"/>
      <c r="CX33" s="31"/>
      <c r="CY33" s="31"/>
      <c r="CZ33" s="31"/>
      <c r="DA33" s="31"/>
      <c r="DB33" s="31"/>
      <c r="DC33" s="31"/>
      <c r="DD33" s="31"/>
      <c r="DE33" s="31"/>
      <c r="DF33" s="31"/>
      <c r="DG33" s="31"/>
      <c r="DH33" s="31"/>
      <c r="DI33" s="31"/>
      <c r="DJ33" s="31"/>
      <c r="DK33" s="31"/>
      <c r="DL33" s="31"/>
      <c r="DM33" s="31"/>
      <c r="DN33" s="31"/>
      <c r="DO33" s="31"/>
      <c r="DP33" s="31"/>
      <c r="DQ33" s="31"/>
      <c r="DR33" s="31"/>
      <c r="DS33" s="31"/>
      <c r="DT33" s="31"/>
      <c r="DU33" s="31"/>
      <c r="DV33" s="31"/>
      <c r="DW33" s="31"/>
      <c r="DX33" s="31"/>
      <c r="DY33" s="31"/>
      <c r="DZ33" s="31"/>
    </row>
    <row r="34" spans="1:130">
      <c r="A34" s="21">
        <f t="shared" si="0"/>
        <v>23</v>
      </c>
      <c r="B34" s="21" t="s">
        <v>10</v>
      </c>
      <c r="C34" s="127" t="s">
        <v>21</v>
      </c>
      <c r="D34" s="127"/>
      <c r="E34" s="211"/>
      <c r="F34" s="211"/>
      <c r="G34" s="533"/>
      <c r="H34" s="125" t="s">
        <v>18</v>
      </c>
      <c r="I34" s="328" t="s">
        <v>1719</v>
      </c>
      <c r="J34" s="126"/>
      <c r="K34" s="321"/>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c r="BJ34" s="31"/>
      <c r="BK34" s="31"/>
      <c r="BL34" s="31"/>
      <c r="BM34" s="31"/>
      <c r="BN34" s="31"/>
      <c r="BO34" s="31"/>
      <c r="BP34" s="31"/>
      <c r="BQ34" s="31"/>
      <c r="BR34" s="31"/>
      <c r="BS34" s="31"/>
      <c r="BT34" s="31"/>
      <c r="BU34" s="31"/>
      <c r="BV34" s="31"/>
      <c r="BW34" s="31"/>
      <c r="BX34" s="31"/>
      <c r="BY34" s="31"/>
      <c r="BZ34" s="31"/>
      <c r="CA34" s="31"/>
      <c r="CB34" s="31"/>
      <c r="CC34" s="31"/>
      <c r="CD34" s="31"/>
      <c r="CE34" s="31"/>
      <c r="CF34" s="31"/>
      <c r="CG34" s="31"/>
      <c r="CH34" s="31"/>
      <c r="CI34" s="31"/>
      <c r="CJ34" s="31"/>
      <c r="CK34" s="31"/>
      <c r="CL34" s="31"/>
      <c r="CM34" s="31"/>
      <c r="CN34" s="31"/>
      <c r="CO34" s="31"/>
      <c r="CP34" s="31"/>
      <c r="CQ34" s="31"/>
      <c r="CR34" s="31"/>
      <c r="CS34" s="31"/>
      <c r="CT34" s="31"/>
      <c r="CU34" s="31"/>
      <c r="CV34" s="31"/>
      <c r="CW34" s="31"/>
      <c r="CX34" s="31"/>
      <c r="CY34" s="31"/>
      <c r="CZ34" s="31"/>
      <c r="DA34" s="31"/>
      <c r="DB34" s="31"/>
      <c r="DC34" s="31"/>
      <c r="DD34" s="31"/>
      <c r="DE34" s="31"/>
      <c r="DF34" s="31"/>
      <c r="DG34" s="31"/>
      <c r="DH34" s="31"/>
      <c r="DI34" s="31"/>
      <c r="DJ34" s="31"/>
      <c r="DK34" s="31"/>
      <c r="DL34" s="31"/>
      <c r="DM34" s="31"/>
      <c r="DN34" s="31"/>
      <c r="DO34" s="31"/>
      <c r="DP34" s="31"/>
      <c r="DQ34" s="31"/>
      <c r="DR34" s="31"/>
      <c r="DS34" s="31"/>
      <c r="DT34" s="31"/>
      <c r="DU34" s="31"/>
      <c r="DV34" s="31"/>
      <c r="DW34" s="31"/>
      <c r="DX34" s="31"/>
      <c r="DY34" s="31"/>
      <c r="DZ34" s="31"/>
    </row>
    <row r="35" spans="1:130" outlineLevel="1">
      <c r="A35" s="21">
        <f t="shared" si="0"/>
        <v>23</v>
      </c>
      <c r="B35" s="21" t="s">
        <v>10</v>
      </c>
      <c r="C35" s="127" t="s">
        <v>21</v>
      </c>
      <c r="D35" s="127"/>
      <c r="E35" s="211"/>
      <c r="F35" s="211"/>
      <c r="G35" s="533"/>
      <c r="H35" s="21" t="s">
        <v>10</v>
      </c>
      <c r="I35" s="127" t="s">
        <v>821</v>
      </c>
      <c r="J35" s="126"/>
      <c r="K35" s="322"/>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31"/>
      <c r="AY35" s="31"/>
      <c r="AZ35" s="31"/>
      <c r="BA35" s="31"/>
      <c r="BB35" s="31"/>
      <c r="BC35" s="31"/>
      <c r="BD35" s="31"/>
      <c r="BE35" s="31"/>
      <c r="BF35" s="31"/>
      <c r="BG35" s="31"/>
      <c r="BH35" s="31"/>
      <c r="BI35" s="31"/>
      <c r="BJ35" s="31"/>
      <c r="BK35" s="31"/>
      <c r="BL35" s="31"/>
      <c r="BM35" s="31"/>
      <c r="BN35" s="31"/>
      <c r="BO35" s="31"/>
      <c r="BP35" s="31"/>
      <c r="BQ35" s="31"/>
      <c r="BR35" s="31"/>
      <c r="BS35" s="31"/>
      <c r="BT35" s="31"/>
      <c r="BU35" s="31"/>
      <c r="BV35" s="31"/>
      <c r="BW35" s="31"/>
      <c r="BX35" s="31"/>
      <c r="BY35" s="31"/>
      <c r="BZ35" s="31"/>
      <c r="CA35" s="31"/>
      <c r="CB35" s="31"/>
      <c r="CC35" s="31"/>
      <c r="CD35" s="31"/>
      <c r="CE35" s="31"/>
      <c r="CF35" s="31"/>
      <c r="CG35" s="31"/>
      <c r="CH35" s="31"/>
      <c r="CI35" s="31"/>
      <c r="CJ35" s="31"/>
      <c r="CK35" s="31"/>
      <c r="CL35" s="31"/>
      <c r="CM35" s="31"/>
      <c r="CN35" s="31"/>
      <c r="CO35" s="31"/>
      <c r="CP35" s="31"/>
      <c r="CQ35" s="31"/>
      <c r="CR35" s="31"/>
      <c r="CS35" s="31"/>
      <c r="CT35" s="31"/>
      <c r="CU35" s="31"/>
      <c r="CV35" s="31"/>
      <c r="CW35" s="31"/>
      <c r="CX35" s="31"/>
      <c r="CY35" s="31"/>
      <c r="CZ35" s="31"/>
      <c r="DA35" s="31"/>
      <c r="DB35" s="31"/>
      <c r="DC35" s="31"/>
      <c r="DD35" s="31"/>
      <c r="DE35" s="31"/>
      <c r="DF35" s="31"/>
      <c r="DG35" s="31"/>
      <c r="DH35" s="31"/>
      <c r="DI35" s="31"/>
      <c r="DJ35" s="31"/>
      <c r="DK35" s="31"/>
      <c r="DL35" s="31"/>
      <c r="DM35" s="31"/>
      <c r="DN35" s="31"/>
      <c r="DO35" s="31"/>
      <c r="DP35" s="31"/>
      <c r="DQ35" s="31"/>
      <c r="DR35" s="31"/>
      <c r="DS35" s="31"/>
      <c r="DT35" s="31"/>
      <c r="DU35" s="31"/>
      <c r="DV35" s="31"/>
      <c r="DW35" s="31"/>
      <c r="DX35" s="31"/>
      <c r="DY35" s="31"/>
      <c r="DZ35" s="31"/>
    </row>
    <row r="36" spans="1:130" outlineLevel="1">
      <c r="A36" s="21">
        <f t="shared" si="0"/>
        <v>23</v>
      </c>
      <c r="B36" s="21" t="s">
        <v>10</v>
      </c>
      <c r="C36" s="127" t="s">
        <v>21</v>
      </c>
      <c r="D36" s="127"/>
      <c r="E36" s="211"/>
      <c r="F36" s="211"/>
      <c r="G36" s="533"/>
      <c r="H36" s="21" t="s">
        <v>10</v>
      </c>
      <c r="I36" s="127" t="s">
        <v>1463</v>
      </c>
      <c r="J36" s="126"/>
      <c r="K36" s="322"/>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31"/>
      <c r="AN36" s="31"/>
      <c r="AO36" s="31"/>
      <c r="AP36" s="31"/>
      <c r="AQ36" s="31"/>
      <c r="AR36" s="31"/>
      <c r="AS36" s="31"/>
      <c r="AT36" s="31"/>
      <c r="AU36" s="31"/>
      <c r="AV36" s="31"/>
      <c r="AW36" s="31"/>
      <c r="AX36" s="31"/>
      <c r="AY36" s="31"/>
      <c r="AZ36" s="31"/>
      <c r="BA36" s="31"/>
      <c r="BB36" s="31"/>
      <c r="BC36" s="31"/>
      <c r="BD36" s="31"/>
      <c r="BE36" s="31"/>
      <c r="BF36" s="31"/>
      <c r="BG36" s="31"/>
      <c r="BH36" s="31"/>
      <c r="BI36" s="31"/>
      <c r="BJ36" s="31"/>
      <c r="BK36" s="31"/>
      <c r="BL36" s="31"/>
      <c r="BM36" s="31"/>
      <c r="BN36" s="31"/>
      <c r="BO36" s="31"/>
      <c r="BP36" s="31"/>
      <c r="BQ36" s="31"/>
      <c r="BR36" s="31"/>
      <c r="BS36" s="31"/>
      <c r="BT36" s="31"/>
      <c r="BU36" s="31"/>
      <c r="BV36" s="31"/>
      <c r="BW36" s="31"/>
      <c r="BX36" s="31"/>
      <c r="BY36" s="31"/>
      <c r="BZ36" s="31"/>
      <c r="CA36" s="31"/>
      <c r="CB36" s="31"/>
      <c r="CC36" s="31"/>
      <c r="CD36" s="31"/>
      <c r="CE36" s="31"/>
      <c r="CF36" s="31"/>
      <c r="CG36" s="31"/>
      <c r="CH36" s="31"/>
      <c r="CI36" s="31"/>
      <c r="CJ36" s="31"/>
      <c r="CK36" s="31"/>
      <c r="CL36" s="31"/>
      <c r="CM36" s="31"/>
      <c r="CN36" s="31"/>
      <c r="CO36" s="31"/>
      <c r="CP36" s="31"/>
      <c r="CQ36" s="31"/>
      <c r="CR36" s="31"/>
      <c r="CS36" s="31"/>
      <c r="CT36" s="31"/>
      <c r="CU36" s="31"/>
      <c r="CV36" s="31"/>
      <c r="CW36" s="31"/>
      <c r="CX36" s="31"/>
      <c r="CY36" s="31"/>
      <c r="CZ36" s="31"/>
      <c r="DA36" s="31"/>
      <c r="DB36" s="31"/>
      <c r="DC36" s="31"/>
      <c r="DD36" s="31"/>
      <c r="DE36" s="31"/>
      <c r="DF36" s="31"/>
      <c r="DG36" s="31"/>
      <c r="DH36" s="31"/>
      <c r="DI36" s="31"/>
      <c r="DJ36" s="31"/>
      <c r="DK36" s="31"/>
      <c r="DL36" s="31"/>
      <c r="DM36" s="31"/>
      <c r="DN36" s="31"/>
      <c r="DO36" s="31"/>
      <c r="DP36" s="31"/>
      <c r="DQ36" s="31"/>
      <c r="DR36" s="31"/>
      <c r="DS36" s="31"/>
      <c r="DT36" s="31"/>
      <c r="DU36" s="31"/>
      <c r="DV36" s="31"/>
      <c r="DW36" s="31"/>
      <c r="DX36" s="31"/>
      <c r="DY36" s="31"/>
      <c r="DZ36" s="31"/>
    </row>
    <row r="37" spans="1:130" outlineLevel="1">
      <c r="A37" s="21">
        <f t="shared" si="0"/>
        <v>24</v>
      </c>
      <c r="B37" s="21" t="s">
        <v>10</v>
      </c>
      <c r="C37" s="127" t="s">
        <v>20</v>
      </c>
      <c r="D37" s="127"/>
      <c r="E37" s="211"/>
      <c r="F37" s="211"/>
      <c r="G37" s="533"/>
      <c r="H37" s="21" t="s">
        <v>10</v>
      </c>
      <c r="I37" s="127" t="s">
        <v>820</v>
      </c>
      <c r="J37" s="126"/>
      <c r="K37" s="322"/>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31"/>
      <c r="AS37" s="31"/>
      <c r="AT37" s="31"/>
      <c r="AU37" s="31"/>
      <c r="AV37" s="31"/>
      <c r="AW37" s="31"/>
      <c r="AX37" s="31"/>
      <c r="AY37" s="31"/>
      <c r="AZ37" s="31"/>
      <c r="BA37" s="31"/>
      <c r="BB37" s="31"/>
      <c r="BC37" s="31"/>
      <c r="BD37" s="31"/>
      <c r="BE37" s="31"/>
      <c r="BF37" s="31"/>
      <c r="BG37" s="31"/>
      <c r="BH37" s="31"/>
      <c r="BI37" s="31"/>
      <c r="BJ37" s="31"/>
      <c r="BK37" s="31"/>
      <c r="BL37" s="31"/>
      <c r="BM37" s="31"/>
      <c r="BN37" s="31"/>
      <c r="BO37" s="31"/>
      <c r="BP37" s="31"/>
      <c r="BQ37" s="31"/>
      <c r="BR37" s="31"/>
      <c r="BS37" s="31"/>
      <c r="BT37" s="31"/>
      <c r="BU37" s="31"/>
      <c r="BV37" s="31"/>
      <c r="BW37" s="31"/>
      <c r="BX37" s="31"/>
      <c r="BY37" s="31"/>
      <c r="BZ37" s="31"/>
      <c r="CA37" s="31"/>
      <c r="CB37" s="31"/>
      <c r="CC37" s="31"/>
      <c r="CD37" s="31"/>
      <c r="CE37" s="31"/>
      <c r="CF37" s="31"/>
      <c r="CG37" s="31"/>
      <c r="CH37" s="31"/>
      <c r="CI37" s="31"/>
      <c r="CJ37" s="31"/>
      <c r="CK37" s="31"/>
      <c r="CL37" s="31"/>
      <c r="CM37" s="31"/>
      <c r="CN37" s="31"/>
      <c r="CO37" s="31"/>
      <c r="CP37" s="31"/>
      <c r="CQ37" s="31"/>
      <c r="CR37" s="31"/>
      <c r="CS37" s="31"/>
      <c r="CT37" s="31"/>
      <c r="CU37" s="31"/>
      <c r="CV37" s="31"/>
      <c r="CW37" s="31"/>
      <c r="CX37" s="31"/>
      <c r="CY37" s="31"/>
      <c r="CZ37" s="31"/>
      <c r="DA37" s="31"/>
      <c r="DB37" s="31"/>
      <c r="DC37" s="31"/>
      <c r="DD37" s="31"/>
      <c r="DE37" s="31"/>
      <c r="DF37" s="31"/>
      <c r="DG37" s="31"/>
      <c r="DH37" s="31"/>
      <c r="DI37" s="31"/>
      <c r="DJ37" s="31"/>
      <c r="DK37" s="31"/>
      <c r="DL37" s="31"/>
      <c r="DM37" s="31"/>
      <c r="DN37" s="31"/>
      <c r="DO37" s="31"/>
      <c r="DP37" s="31"/>
      <c r="DQ37" s="31"/>
      <c r="DR37" s="31"/>
      <c r="DS37" s="31"/>
      <c r="DT37" s="31"/>
      <c r="DU37" s="31"/>
      <c r="DV37" s="31"/>
      <c r="DW37" s="31"/>
      <c r="DX37" s="31"/>
      <c r="DY37" s="31"/>
      <c r="DZ37" s="31"/>
    </row>
    <row r="38" spans="1:130" outlineLevel="1">
      <c r="A38" s="21">
        <f t="shared" si="0"/>
        <v>24</v>
      </c>
      <c r="B38" s="21" t="s">
        <v>10</v>
      </c>
      <c r="C38" s="127" t="s">
        <v>20</v>
      </c>
      <c r="D38" s="127"/>
      <c r="E38" s="211"/>
      <c r="F38" s="211"/>
      <c r="G38" s="533"/>
      <c r="H38" s="21" t="s">
        <v>10</v>
      </c>
      <c r="I38" s="127" t="s">
        <v>1062</v>
      </c>
      <c r="J38" s="126"/>
      <c r="K38" s="322"/>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31"/>
      <c r="AS38" s="31"/>
      <c r="AT38" s="31"/>
      <c r="AU38" s="31"/>
      <c r="AV38" s="31"/>
      <c r="AW38" s="31"/>
      <c r="AX38" s="31"/>
      <c r="AY38" s="31"/>
      <c r="AZ38" s="31"/>
      <c r="BA38" s="31"/>
      <c r="BB38" s="31"/>
      <c r="BC38" s="31"/>
      <c r="BD38" s="31"/>
      <c r="BE38" s="31"/>
      <c r="BF38" s="31"/>
      <c r="BG38" s="31"/>
      <c r="BH38" s="31"/>
      <c r="BI38" s="31"/>
      <c r="BJ38" s="31"/>
      <c r="BK38" s="31"/>
      <c r="BL38" s="31"/>
      <c r="BM38" s="31"/>
      <c r="BN38" s="31"/>
      <c r="BO38" s="31"/>
      <c r="BP38" s="31"/>
      <c r="BQ38" s="31"/>
      <c r="BR38" s="31"/>
      <c r="BS38" s="31"/>
      <c r="BT38" s="31"/>
      <c r="BU38" s="31"/>
      <c r="BV38" s="31"/>
      <c r="BW38" s="31"/>
      <c r="BX38" s="31"/>
      <c r="BY38" s="31"/>
      <c r="BZ38" s="31"/>
      <c r="CA38" s="31"/>
      <c r="CB38" s="31"/>
      <c r="CC38" s="31"/>
      <c r="CD38" s="31"/>
      <c r="CE38" s="31"/>
      <c r="CF38" s="31"/>
      <c r="CG38" s="31"/>
      <c r="CH38" s="31"/>
      <c r="CI38" s="31"/>
      <c r="CJ38" s="31"/>
      <c r="CK38" s="31"/>
      <c r="CL38" s="31"/>
      <c r="CM38" s="31"/>
      <c r="CN38" s="31"/>
      <c r="CO38" s="31"/>
      <c r="CP38" s="31"/>
      <c r="CQ38" s="31"/>
      <c r="CR38" s="31"/>
      <c r="CS38" s="31"/>
      <c r="CT38" s="31"/>
      <c r="CU38" s="31"/>
      <c r="CV38" s="31"/>
      <c r="CW38" s="31"/>
      <c r="CX38" s="31"/>
      <c r="CY38" s="31"/>
      <c r="CZ38" s="31"/>
      <c r="DA38" s="31"/>
      <c r="DB38" s="31"/>
      <c r="DC38" s="31"/>
      <c r="DD38" s="31"/>
      <c r="DE38" s="31"/>
      <c r="DF38" s="31"/>
      <c r="DG38" s="31"/>
      <c r="DH38" s="31"/>
      <c r="DI38" s="31"/>
      <c r="DJ38" s="31"/>
      <c r="DK38" s="31"/>
      <c r="DL38" s="31"/>
      <c r="DM38" s="31"/>
      <c r="DN38" s="31"/>
      <c r="DO38" s="31"/>
      <c r="DP38" s="31"/>
      <c r="DQ38" s="31"/>
      <c r="DR38" s="31"/>
      <c r="DS38" s="31"/>
      <c r="DT38" s="31"/>
      <c r="DU38" s="31"/>
      <c r="DV38" s="31"/>
      <c r="DW38" s="31"/>
      <c r="DX38" s="31"/>
      <c r="DY38" s="31"/>
      <c r="DZ38" s="31"/>
    </row>
    <row r="39" spans="1:130" outlineLevel="1">
      <c r="A39" s="21" t="e">
        <f t="shared" si="0"/>
        <v>#N/A</v>
      </c>
      <c r="B39" s="21" t="s">
        <v>18</v>
      </c>
      <c r="C39" s="127" t="s">
        <v>1204</v>
      </c>
      <c r="D39" s="127"/>
      <c r="E39" s="211"/>
      <c r="F39" s="211"/>
      <c r="G39" s="533"/>
      <c r="H39" s="21" t="s">
        <v>10</v>
      </c>
      <c r="I39" s="127" t="s">
        <v>1079</v>
      </c>
      <c r="J39" s="126"/>
      <c r="K39" s="322"/>
      <c r="L39" s="31"/>
      <c r="M39" s="31"/>
      <c r="N39" s="31"/>
      <c r="O39" s="31"/>
      <c r="P39" s="31"/>
      <c r="Q39" s="31"/>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c r="BA39" s="31"/>
      <c r="BB39" s="31"/>
      <c r="BC39" s="31"/>
      <c r="BD39" s="31"/>
      <c r="BE39" s="31"/>
      <c r="BF39" s="31"/>
      <c r="BG39" s="31"/>
      <c r="BH39" s="31"/>
      <c r="BI39" s="31"/>
      <c r="BJ39" s="31"/>
      <c r="BK39" s="31"/>
      <c r="BL39" s="31"/>
      <c r="BM39" s="31"/>
      <c r="BN39" s="31"/>
      <c r="BO39" s="31"/>
      <c r="BP39" s="31"/>
      <c r="BQ39" s="31"/>
      <c r="BR39" s="31"/>
      <c r="BS39" s="31"/>
      <c r="BT39" s="31"/>
      <c r="BU39" s="31"/>
      <c r="BV39" s="31"/>
      <c r="BW39" s="31"/>
      <c r="BX39" s="31"/>
      <c r="BY39" s="31"/>
      <c r="BZ39" s="31"/>
      <c r="CA39" s="31"/>
      <c r="CB39" s="31"/>
      <c r="CC39" s="31"/>
      <c r="CD39" s="31"/>
      <c r="CE39" s="31"/>
      <c r="CF39" s="31"/>
      <c r="CG39" s="31"/>
      <c r="CH39" s="31"/>
      <c r="CI39" s="31"/>
      <c r="CJ39" s="31"/>
      <c r="CK39" s="31"/>
      <c r="CL39" s="31"/>
      <c r="CM39" s="31"/>
      <c r="CN39" s="31"/>
      <c r="CO39" s="31"/>
      <c r="CP39" s="31"/>
      <c r="CQ39" s="31"/>
      <c r="CR39" s="31"/>
      <c r="CS39" s="31"/>
      <c r="CT39" s="31"/>
      <c r="CU39" s="31"/>
      <c r="CV39" s="31"/>
      <c r="CW39" s="31"/>
      <c r="CX39" s="31"/>
      <c r="CY39" s="31"/>
      <c r="CZ39" s="31"/>
      <c r="DA39" s="31"/>
      <c r="DB39" s="31"/>
      <c r="DC39" s="31"/>
      <c r="DD39" s="31"/>
      <c r="DE39" s="31"/>
      <c r="DF39" s="31"/>
      <c r="DG39" s="31"/>
      <c r="DH39" s="31"/>
      <c r="DI39" s="31"/>
      <c r="DJ39" s="31"/>
      <c r="DK39" s="31"/>
      <c r="DL39" s="31"/>
      <c r="DM39" s="31"/>
      <c r="DN39" s="31"/>
      <c r="DO39" s="31"/>
      <c r="DP39" s="31"/>
      <c r="DQ39" s="31"/>
      <c r="DR39" s="31"/>
      <c r="DS39" s="31"/>
      <c r="DT39" s="31"/>
      <c r="DU39" s="31"/>
      <c r="DV39" s="31"/>
      <c r="DW39" s="31"/>
      <c r="DX39" s="31"/>
      <c r="DY39" s="31"/>
      <c r="DZ39" s="31"/>
    </row>
    <row r="40" spans="1:130" outlineLevel="1">
      <c r="A40" s="21">
        <f t="shared" si="0"/>
        <v>31</v>
      </c>
      <c r="B40" s="21" t="s">
        <v>10</v>
      </c>
      <c r="C40" s="127" t="s">
        <v>821</v>
      </c>
      <c r="D40" s="127"/>
      <c r="E40" s="211"/>
      <c r="F40" s="211"/>
      <c r="G40" s="533" t="s">
        <v>1617</v>
      </c>
      <c r="H40" s="21" t="s">
        <v>10</v>
      </c>
      <c r="I40" s="127" t="s">
        <v>539</v>
      </c>
      <c r="J40" s="128"/>
      <c r="K40" s="322" t="s">
        <v>1080</v>
      </c>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1"/>
      <c r="BE40" s="31"/>
      <c r="BF40" s="31"/>
      <c r="BG40" s="31"/>
      <c r="BH40" s="31"/>
      <c r="BI40" s="31"/>
      <c r="BJ40" s="31"/>
      <c r="BK40" s="31"/>
      <c r="BL40" s="31"/>
      <c r="BM40" s="31"/>
      <c r="BN40" s="31"/>
      <c r="BO40" s="31"/>
      <c r="BP40" s="31"/>
      <c r="BQ40" s="31"/>
      <c r="BR40" s="31"/>
      <c r="BS40" s="31"/>
      <c r="BT40" s="31"/>
      <c r="BU40" s="31"/>
      <c r="BV40" s="31"/>
      <c r="BW40" s="31"/>
      <c r="BX40" s="31"/>
      <c r="BY40" s="31"/>
      <c r="BZ40" s="31"/>
      <c r="CA40" s="31"/>
      <c r="CB40" s="31"/>
      <c r="CC40" s="31"/>
      <c r="CD40" s="31"/>
      <c r="CE40" s="31"/>
      <c r="CF40" s="31"/>
      <c r="CG40" s="31"/>
      <c r="CH40" s="31"/>
      <c r="CI40" s="31"/>
      <c r="CJ40" s="31"/>
      <c r="CK40" s="31"/>
      <c r="CL40" s="31"/>
      <c r="CM40" s="31"/>
      <c r="CN40" s="31"/>
      <c r="CO40" s="31"/>
      <c r="CP40" s="31"/>
      <c r="CQ40" s="31"/>
      <c r="CR40" s="31"/>
      <c r="CS40" s="31"/>
      <c r="CT40" s="31"/>
      <c r="CU40" s="31"/>
      <c r="CV40" s="31"/>
      <c r="CW40" s="31"/>
      <c r="CX40" s="31"/>
      <c r="CY40" s="31"/>
      <c r="CZ40" s="31"/>
      <c r="DA40" s="31"/>
      <c r="DB40" s="31"/>
      <c r="DC40" s="31"/>
      <c r="DD40" s="31"/>
      <c r="DE40" s="31"/>
      <c r="DF40" s="31"/>
      <c r="DG40" s="31"/>
      <c r="DH40" s="31"/>
      <c r="DI40" s="31"/>
      <c r="DJ40" s="31"/>
      <c r="DK40" s="31"/>
      <c r="DL40" s="31"/>
      <c r="DM40" s="31"/>
      <c r="DN40" s="31"/>
      <c r="DO40" s="31"/>
      <c r="DP40" s="31"/>
      <c r="DQ40" s="31"/>
      <c r="DR40" s="31"/>
      <c r="DS40" s="31"/>
      <c r="DT40" s="31"/>
      <c r="DU40" s="31"/>
      <c r="DV40" s="31"/>
      <c r="DW40" s="31"/>
      <c r="DX40" s="31"/>
      <c r="DY40" s="31"/>
      <c r="DZ40" s="31"/>
    </row>
    <row r="41" spans="1:130" outlineLevel="1">
      <c r="A41" s="21"/>
      <c r="B41" s="21"/>
      <c r="C41" s="127"/>
      <c r="D41" s="127"/>
      <c r="E41" s="211"/>
      <c r="F41" s="211"/>
      <c r="G41" s="533" t="s">
        <v>1126</v>
      </c>
      <c r="H41" s="21"/>
      <c r="I41" s="127"/>
      <c r="J41" s="128"/>
      <c r="K41" s="322"/>
      <c r="L41" s="31"/>
      <c r="M41" s="31"/>
      <c r="N41" s="31"/>
      <c r="O41" s="31"/>
      <c r="P41" s="31"/>
      <c r="Q41" s="31"/>
      <c r="R41" s="31"/>
      <c r="S41" s="31"/>
      <c r="T41" s="31"/>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31"/>
      <c r="AS41" s="31"/>
      <c r="AT41" s="31"/>
      <c r="AU41" s="31"/>
      <c r="AV41" s="31"/>
      <c r="AW41" s="31"/>
      <c r="AX41" s="31"/>
      <c r="AY41" s="31"/>
      <c r="AZ41" s="31"/>
      <c r="BA41" s="31"/>
      <c r="BB41" s="31"/>
      <c r="BC41" s="31"/>
      <c r="BD41" s="31"/>
      <c r="BE41" s="31"/>
      <c r="BF41" s="31"/>
      <c r="BG41" s="31"/>
      <c r="BH41" s="31"/>
      <c r="BI41" s="31"/>
      <c r="BJ41" s="31"/>
      <c r="BK41" s="31"/>
      <c r="BL41" s="31"/>
      <c r="BM41" s="31"/>
      <c r="BN41" s="31"/>
      <c r="BO41" s="31"/>
      <c r="BP41" s="31"/>
      <c r="BQ41" s="31"/>
      <c r="BR41" s="31"/>
      <c r="BS41" s="31"/>
      <c r="BT41" s="31"/>
      <c r="BU41" s="31"/>
      <c r="BV41" s="31"/>
      <c r="BW41" s="31"/>
      <c r="BX41" s="31"/>
      <c r="BY41" s="31"/>
      <c r="BZ41" s="31"/>
      <c r="CA41" s="31"/>
      <c r="CB41" s="31"/>
      <c r="CC41" s="31"/>
      <c r="CD41" s="31"/>
      <c r="CE41" s="31"/>
      <c r="CF41" s="31"/>
      <c r="CG41" s="31"/>
      <c r="CH41" s="31"/>
      <c r="CI41" s="31"/>
      <c r="CJ41" s="31"/>
      <c r="CK41" s="31"/>
      <c r="CL41" s="31"/>
      <c r="CM41" s="31"/>
      <c r="CN41" s="31"/>
      <c r="CO41" s="31"/>
      <c r="CP41" s="31"/>
      <c r="CQ41" s="31"/>
      <c r="CR41" s="31"/>
      <c r="CS41" s="31"/>
      <c r="CT41" s="31"/>
      <c r="CU41" s="31"/>
      <c r="CV41" s="31"/>
      <c r="CW41" s="31"/>
      <c r="CX41" s="31"/>
      <c r="CY41" s="31"/>
      <c r="CZ41" s="31"/>
      <c r="DA41" s="31"/>
      <c r="DB41" s="31"/>
      <c r="DC41" s="31"/>
      <c r="DD41" s="31"/>
      <c r="DE41" s="31"/>
      <c r="DF41" s="31"/>
      <c r="DG41" s="31"/>
      <c r="DH41" s="31"/>
      <c r="DI41" s="31"/>
      <c r="DJ41" s="31"/>
      <c r="DK41" s="31"/>
      <c r="DL41" s="31"/>
      <c r="DM41" s="31"/>
      <c r="DN41" s="31"/>
      <c r="DO41" s="31"/>
      <c r="DP41" s="31"/>
      <c r="DQ41" s="31"/>
      <c r="DR41" s="31"/>
      <c r="DS41" s="31"/>
      <c r="DT41" s="31"/>
      <c r="DU41" s="31"/>
      <c r="DV41" s="31"/>
      <c r="DW41" s="31"/>
      <c r="DX41" s="31"/>
      <c r="DY41" s="31"/>
      <c r="DZ41" s="31"/>
    </row>
    <row r="42" spans="1:130" outlineLevel="1">
      <c r="A42" s="21">
        <f t="shared" ref="A42:A73" si="1">IF($C42="","blank",MATCH($C42,$I$5:$I$204,0))</f>
        <v>32</v>
      </c>
      <c r="B42" s="21" t="s">
        <v>10</v>
      </c>
      <c r="C42" s="127" t="s">
        <v>1463</v>
      </c>
      <c r="D42" s="127"/>
      <c r="E42" s="211"/>
      <c r="F42" s="211"/>
      <c r="G42" s="533"/>
      <c r="H42" s="21" t="s">
        <v>10</v>
      </c>
      <c r="I42" s="127" t="s">
        <v>1064</v>
      </c>
      <c r="J42" s="126"/>
      <c r="K42" s="322"/>
      <c r="L42" s="31"/>
      <c r="M42" s="31"/>
      <c r="N42" s="31"/>
      <c r="O42" s="31"/>
      <c r="P42" s="31"/>
      <c r="Q42" s="31"/>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31"/>
      <c r="AS42" s="31"/>
      <c r="AT42" s="31"/>
      <c r="AU42" s="31"/>
      <c r="AV42" s="31"/>
      <c r="AW42" s="31"/>
      <c r="AX42" s="31"/>
      <c r="AY42" s="31"/>
      <c r="AZ42" s="31"/>
      <c r="BA42" s="31"/>
      <c r="BB42" s="31"/>
      <c r="BC42" s="31"/>
      <c r="BD42" s="31"/>
      <c r="BE42" s="31"/>
      <c r="BF42" s="31"/>
      <c r="BG42" s="31"/>
      <c r="BH42" s="31"/>
      <c r="BI42" s="31"/>
      <c r="BJ42" s="31"/>
      <c r="BK42" s="31"/>
      <c r="BL42" s="31"/>
      <c r="BM42" s="31"/>
      <c r="BN42" s="31"/>
      <c r="BO42" s="31"/>
      <c r="BP42" s="31"/>
      <c r="BQ42" s="31"/>
      <c r="BR42" s="31"/>
      <c r="BS42" s="31"/>
      <c r="BT42" s="31"/>
      <c r="BU42" s="31"/>
      <c r="BV42" s="31"/>
      <c r="BW42" s="31"/>
      <c r="BX42" s="31"/>
      <c r="BY42" s="31"/>
      <c r="BZ42" s="31"/>
      <c r="CA42" s="31"/>
      <c r="CB42" s="31"/>
      <c r="CC42" s="31"/>
      <c r="CD42" s="31"/>
      <c r="CE42" s="31"/>
      <c r="CF42" s="31"/>
      <c r="CG42" s="31"/>
      <c r="CH42" s="31"/>
      <c r="CI42" s="31"/>
      <c r="CJ42" s="31"/>
      <c r="CK42" s="31"/>
      <c r="CL42" s="31"/>
      <c r="CM42" s="31"/>
      <c r="CN42" s="31"/>
      <c r="CO42" s="31"/>
      <c r="CP42" s="31"/>
      <c r="CQ42" s="31"/>
      <c r="CR42" s="31"/>
      <c r="CS42" s="31"/>
      <c r="CT42" s="31"/>
      <c r="CU42" s="31"/>
      <c r="CV42" s="31"/>
      <c r="CW42" s="31"/>
      <c r="CX42" s="31"/>
      <c r="CY42" s="31"/>
      <c r="CZ42" s="31"/>
      <c r="DA42" s="31"/>
      <c r="DB42" s="31"/>
      <c r="DC42" s="31"/>
      <c r="DD42" s="31"/>
      <c r="DE42" s="31"/>
      <c r="DF42" s="31"/>
      <c r="DG42" s="31"/>
      <c r="DH42" s="31"/>
      <c r="DI42" s="31"/>
      <c r="DJ42" s="31"/>
      <c r="DK42" s="31"/>
      <c r="DL42" s="31"/>
      <c r="DM42" s="31"/>
      <c r="DN42" s="31"/>
      <c r="DO42" s="31"/>
      <c r="DP42" s="31"/>
      <c r="DQ42" s="31"/>
      <c r="DR42" s="31"/>
      <c r="DS42" s="31"/>
      <c r="DT42" s="31"/>
      <c r="DU42" s="31"/>
      <c r="DV42" s="31"/>
      <c r="DW42" s="31"/>
      <c r="DX42" s="31"/>
      <c r="DY42" s="31"/>
      <c r="DZ42" s="31"/>
    </row>
    <row r="43" spans="1:130" outlineLevel="1">
      <c r="A43" s="21">
        <f t="shared" si="1"/>
        <v>33</v>
      </c>
      <c r="B43" s="21" t="s">
        <v>10</v>
      </c>
      <c r="C43" s="127" t="s">
        <v>820</v>
      </c>
      <c r="D43" s="127"/>
      <c r="E43" s="211"/>
      <c r="F43" s="211"/>
      <c r="G43" s="533"/>
      <c r="H43" s="21" t="s">
        <v>10</v>
      </c>
      <c r="I43" s="127" t="s">
        <v>1063</v>
      </c>
      <c r="J43" s="126"/>
      <c r="K43" s="322"/>
      <c r="L43" s="31"/>
      <c r="M43" s="31"/>
      <c r="N43" s="31"/>
      <c r="O43" s="31"/>
      <c r="P43" s="31"/>
      <c r="Q43" s="31"/>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31"/>
      <c r="AS43" s="31"/>
      <c r="AT43" s="31"/>
      <c r="AU43" s="31"/>
      <c r="AV43" s="31"/>
      <c r="AW43" s="31"/>
      <c r="AX43" s="31"/>
      <c r="AY43" s="31"/>
      <c r="AZ43" s="31"/>
      <c r="BA43" s="31"/>
      <c r="BB43" s="31"/>
      <c r="BC43" s="31"/>
      <c r="BD43" s="31"/>
      <c r="BE43" s="31"/>
      <c r="BF43" s="31"/>
      <c r="BG43" s="31"/>
      <c r="BH43" s="31"/>
      <c r="BI43" s="31"/>
      <c r="BJ43" s="31"/>
      <c r="BK43" s="31"/>
      <c r="BL43" s="31"/>
      <c r="BM43" s="31"/>
      <c r="BN43" s="31"/>
      <c r="BO43" s="31"/>
      <c r="BP43" s="31"/>
      <c r="BQ43" s="31"/>
      <c r="BR43" s="31"/>
      <c r="BS43" s="31"/>
      <c r="BT43" s="31"/>
      <c r="BU43" s="31"/>
      <c r="BV43" s="31"/>
      <c r="BW43" s="31"/>
      <c r="BX43" s="31"/>
      <c r="BY43" s="31"/>
      <c r="BZ43" s="31"/>
      <c r="CA43" s="31"/>
      <c r="CB43" s="31"/>
      <c r="CC43" s="31"/>
      <c r="CD43" s="31"/>
      <c r="CE43" s="31"/>
      <c r="CF43" s="31"/>
      <c r="CG43" s="31"/>
      <c r="CH43" s="31"/>
      <c r="CI43" s="31"/>
      <c r="CJ43" s="31"/>
      <c r="CK43" s="31"/>
      <c r="CL43" s="31"/>
      <c r="CM43" s="31"/>
      <c r="CN43" s="31"/>
      <c r="CO43" s="31"/>
      <c r="CP43" s="31"/>
      <c r="CQ43" s="31"/>
      <c r="CR43" s="31"/>
      <c r="CS43" s="31"/>
      <c r="CT43" s="31"/>
      <c r="CU43" s="31"/>
      <c r="CV43" s="31"/>
      <c r="CW43" s="31"/>
      <c r="CX43" s="31"/>
      <c r="CY43" s="31"/>
      <c r="CZ43" s="31"/>
      <c r="DA43" s="31"/>
      <c r="DB43" s="31"/>
      <c r="DC43" s="31"/>
      <c r="DD43" s="31"/>
      <c r="DE43" s="31"/>
      <c r="DF43" s="31"/>
      <c r="DG43" s="31"/>
      <c r="DH43" s="31"/>
      <c r="DI43" s="31"/>
      <c r="DJ43" s="31"/>
      <c r="DK43" s="31"/>
      <c r="DL43" s="31"/>
      <c r="DM43" s="31"/>
      <c r="DN43" s="31"/>
      <c r="DO43" s="31"/>
      <c r="DP43" s="31"/>
      <c r="DQ43" s="31"/>
      <c r="DR43" s="31"/>
      <c r="DS43" s="31"/>
      <c r="DT43" s="31"/>
      <c r="DU43" s="31"/>
      <c r="DV43" s="31"/>
      <c r="DW43" s="31"/>
      <c r="DX43" s="31"/>
      <c r="DY43" s="31"/>
      <c r="DZ43" s="31"/>
    </row>
    <row r="44" spans="1:130" outlineLevel="1">
      <c r="A44" s="21">
        <f t="shared" si="1"/>
        <v>45</v>
      </c>
      <c r="B44" s="21" t="s">
        <v>10</v>
      </c>
      <c r="C44" s="127" t="s">
        <v>238</v>
      </c>
      <c r="D44" s="211"/>
      <c r="E44" s="211"/>
      <c r="F44" s="211"/>
      <c r="G44" s="533"/>
      <c r="H44" s="21" t="s">
        <v>10</v>
      </c>
      <c r="I44" s="127" t="s">
        <v>1515</v>
      </c>
      <c r="J44" s="31"/>
      <c r="K44" s="31"/>
      <c r="L44" s="31"/>
      <c r="M44" s="31"/>
      <c r="N44" s="31"/>
      <c r="O44" s="31"/>
      <c r="P44" s="31"/>
      <c r="Q44" s="31"/>
      <c r="R44" s="31"/>
      <c r="S44" s="31"/>
      <c r="T44" s="31"/>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31"/>
      <c r="AS44" s="31"/>
      <c r="AT44" s="31"/>
      <c r="AU44" s="31"/>
      <c r="AV44" s="31"/>
      <c r="AW44" s="31"/>
      <c r="AX44" s="31"/>
      <c r="AY44" s="31"/>
      <c r="AZ44" s="31"/>
      <c r="BA44" s="31"/>
      <c r="BB44" s="31"/>
      <c r="BC44" s="31"/>
      <c r="BD44" s="31"/>
      <c r="BE44" s="31"/>
      <c r="BF44" s="31"/>
      <c r="BG44" s="31"/>
      <c r="BH44" s="31"/>
      <c r="BI44" s="31"/>
      <c r="BJ44" s="31"/>
      <c r="BK44" s="31"/>
      <c r="BL44" s="31"/>
      <c r="BM44" s="31"/>
      <c r="BN44" s="31"/>
      <c r="BO44" s="31"/>
      <c r="BP44" s="31"/>
      <c r="BQ44" s="31"/>
      <c r="BR44" s="31"/>
      <c r="BS44" s="31"/>
      <c r="BT44" s="31"/>
      <c r="BU44" s="31"/>
      <c r="BV44" s="31"/>
      <c r="BW44" s="31"/>
      <c r="BX44" s="31"/>
      <c r="BY44" s="31"/>
      <c r="BZ44" s="31"/>
      <c r="CA44" s="31"/>
      <c r="CB44" s="31"/>
      <c r="CC44" s="31"/>
      <c r="CD44" s="31"/>
      <c r="CE44" s="31"/>
      <c r="CF44" s="31"/>
      <c r="CG44" s="31"/>
      <c r="CH44" s="31"/>
      <c r="CI44" s="31"/>
      <c r="CJ44" s="31"/>
      <c r="CK44" s="31"/>
      <c r="CL44" s="31"/>
      <c r="CM44" s="31"/>
      <c r="CN44" s="31"/>
      <c r="CO44" s="31"/>
      <c r="CP44" s="31"/>
      <c r="CQ44" s="31"/>
      <c r="CR44" s="31"/>
      <c r="CS44" s="31"/>
      <c r="CT44" s="31"/>
      <c r="CU44" s="31"/>
      <c r="CV44" s="31"/>
      <c r="CW44" s="31"/>
      <c r="CX44" s="31"/>
      <c r="CY44" s="31"/>
      <c r="CZ44" s="31"/>
      <c r="DA44" s="31"/>
      <c r="DB44" s="31"/>
      <c r="DC44" s="31"/>
      <c r="DD44" s="31"/>
      <c r="DE44" s="31"/>
      <c r="DF44" s="31"/>
      <c r="DG44" s="31"/>
      <c r="DH44" s="31"/>
      <c r="DI44" s="31"/>
      <c r="DJ44" s="31"/>
      <c r="DK44" s="31"/>
      <c r="DL44" s="31"/>
      <c r="DM44" s="31"/>
      <c r="DN44" s="31"/>
      <c r="DO44" s="31"/>
      <c r="DP44" s="31"/>
      <c r="DQ44" s="31"/>
      <c r="DR44" s="31"/>
      <c r="DS44" s="31"/>
      <c r="DT44" s="31"/>
      <c r="DU44" s="31"/>
      <c r="DV44" s="31"/>
      <c r="DW44" s="31"/>
      <c r="DX44" s="31"/>
      <c r="DY44" s="31"/>
      <c r="DZ44" s="31"/>
    </row>
    <row r="45" spans="1:130" outlineLevel="1">
      <c r="A45" s="21">
        <f t="shared" si="1"/>
        <v>45</v>
      </c>
      <c r="B45" s="21" t="s">
        <v>10</v>
      </c>
      <c r="C45" s="127" t="s">
        <v>238</v>
      </c>
      <c r="D45" s="211"/>
      <c r="E45" s="211"/>
      <c r="F45" s="211"/>
      <c r="G45" s="533" t="s">
        <v>1615</v>
      </c>
      <c r="H45" s="21" t="s">
        <v>10</v>
      </c>
      <c r="I45" s="127" t="s">
        <v>1343</v>
      </c>
      <c r="J45" s="126"/>
      <c r="K45" s="322" t="s">
        <v>1414</v>
      </c>
      <c r="L45" s="31" t="s">
        <v>1415</v>
      </c>
      <c r="M45" s="31" t="s">
        <v>1416</v>
      </c>
      <c r="N45" s="31" t="s">
        <v>1346</v>
      </c>
      <c r="O45" s="31" t="s">
        <v>1347</v>
      </c>
      <c r="P45" s="31" t="s">
        <v>1348</v>
      </c>
      <c r="Q45" s="31"/>
      <c r="R45" s="31"/>
      <c r="S45" s="31"/>
      <c r="T45" s="31"/>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31"/>
      <c r="AS45" s="31"/>
      <c r="AT45" s="31"/>
      <c r="AU45" s="31"/>
      <c r="AV45" s="31"/>
      <c r="AW45" s="31"/>
      <c r="AX45" s="31"/>
      <c r="AY45" s="31"/>
      <c r="AZ45" s="31"/>
      <c r="BA45" s="31"/>
      <c r="BB45" s="31"/>
      <c r="BC45" s="31"/>
      <c r="BD45" s="31"/>
      <c r="BE45" s="31"/>
      <c r="BF45" s="31"/>
      <c r="BG45" s="31"/>
      <c r="BH45" s="31"/>
      <c r="BI45" s="31"/>
      <c r="BJ45" s="31"/>
      <c r="BK45" s="31"/>
      <c r="BL45" s="31"/>
      <c r="BM45" s="31"/>
      <c r="BN45" s="31"/>
      <c r="BO45" s="31"/>
      <c r="BP45" s="31"/>
      <c r="BQ45" s="31"/>
      <c r="BR45" s="31"/>
      <c r="BS45" s="31"/>
      <c r="BT45" s="31"/>
      <c r="BU45" s="31"/>
      <c r="BV45" s="31"/>
      <c r="BW45" s="31"/>
      <c r="BX45" s="31"/>
      <c r="BY45" s="31"/>
      <c r="BZ45" s="31"/>
      <c r="CA45" s="31"/>
      <c r="CB45" s="31"/>
      <c r="CC45" s="31"/>
      <c r="CD45" s="31"/>
      <c r="CE45" s="31"/>
      <c r="CF45" s="31"/>
      <c r="CG45" s="31"/>
      <c r="CH45" s="31"/>
      <c r="CI45" s="31"/>
      <c r="CJ45" s="31"/>
      <c r="CK45" s="31"/>
      <c r="CL45" s="31"/>
      <c r="CM45" s="31"/>
      <c r="CN45" s="31"/>
      <c r="CO45" s="31"/>
      <c r="CP45" s="31"/>
      <c r="CQ45" s="31"/>
      <c r="CR45" s="31"/>
      <c r="CS45" s="31"/>
      <c r="CT45" s="31"/>
      <c r="CU45" s="31"/>
      <c r="CV45" s="31"/>
      <c r="CW45" s="31"/>
      <c r="CX45" s="31"/>
      <c r="CY45" s="31"/>
      <c r="CZ45" s="31"/>
      <c r="DA45" s="31"/>
      <c r="DB45" s="31"/>
      <c r="DC45" s="31"/>
      <c r="DD45" s="31"/>
      <c r="DE45" s="31"/>
      <c r="DF45" s="31"/>
      <c r="DG45" s="31"/>
      <c r="DH45" s="31"/>
      <c r="DI45" s="31"/>
      <c r="DJ45" s="31"/>
      <c r="DK45" s="31"/>
      <c r="DL45" s="31"/>
      <c r="DM45" s="31"/>
      <c r="DN45" s="31"/>
      <c r="DO45" s="31"/>
      <c r="DP45" s="31"/>
      <c r="DQ45" s="31"/>
      <c r="DR45" s="31"/>
      <c r="DS45" s="31"/>
      <c r="DT45" s="31"/>
      <c r="DU45" s="31"/>
      <c r="DV45" s="31"/>
      <c r="DW45" s="31"/>
      <c r="DX45" s="31"/>
      <c r="DY45" s="31"/>
      <c r="DZ45" s="31"/>
    </row>
    <row r="46" spans="1:130" outlineLevel="1">
      <c r="A46" s="21" t="str">
        <f t="shared" si="1"/>
        <v>blank</v>
      </c>
      <c r="B46" s="21"/>
      <c r="C46" s="127"/>
      <c r="D46" s="211"/>
      <c r="E46" s="211"/>
      <c r="F46" s="211"/>
      <c r="G46" s="533" t="s">
        <v>1616</v>
      </c>
      <c r="H46" s="21"/>
      <c r="I46" s="127"/>
      <c r="J46" s="126"/>
      <c r="K46" s="322"/>
      <c r="L46" s="31"/>
      <c r="M46" s="31"/>
      <c r="N46" s="31"/>
      <c r="O46" s="31"/>
      <c r="P46" s="31"/>
      <c r="Q46" s="31"/>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c r="BJ46" s="31"/>
      <c r="BK46" s="31"/>
      <c r="BL46" s="31"/>
      <c r="BM46" s="31"/>
      <c r="BN46" s="31"/>
      <c r="BO46" s="31"/>
      <c r="BP46" s="31"/>
      <c r="BQ46" s="31"/>
      <c r="BR46" s="31"/>
      <c r="BS46" s="31"/>
      <c r="BT46" s="31"/>
      <c r="BU46" s="31"/>
      <c r="BV46" s="31"/>
      <c r="BW46" s="31"/>
      <c r="BX46" s="31"/>
      <c r="BY46" s="31"/>
      <c r="BZ46" s="31"/>
      <c r="CA46" s="31"/>
      <c r="CB46" s="31"/>
      <c r="CC46" s="31"/>
      <c r="CD46" s="31"/>
      <c r="CE46" s="31"/>
      <c r="CF46" s="31"/>
      <c r="CG46" s="31"/>
      <c r="CH46" s="31"/>
      <c r="CI46" s="31"/>
      <c r="CJ46" s="31"/>
      <c r="CK46" s="31"/>
      <c r="CL46" s="31"/>
      <c r="CM46" s="31"/>
      <c r="CN46" s="31"/>
      <c r="CO46" s="31"/>
      <c r="CP46" s="31"/>
      <c r="CQ46" s="31"/>
      <c r="CR46" s="31"/>
      <c r="CS46" s="31"/>
      <c r="CT46" s="31"/>
      <c r="CU46" s="31"/>
      <c r="CV46" s="31"/>
      <c r="CW46" s="31"/>
      <c r="CX46" s="31"/>
      <c r="CY46" s="31"/>
      <c r="CZ46" s="31"/>
      <c r="DA46" s="31"/>
      <c r="DB46" s="31"/>
      <c r="DC46" s="31"/>
      <c r="DD46" s="31"/>
      <c r="DE46" s="31"/>
      <c r="DF46" s="31"/>
      <c r="DG46" s="31"/>
      <c r="DH46" s="31"/>
      <c r="DI46" s="31"/>
      <c r="DJ46" s="31"/>
      <c r="DK46" s="31"/>
      <c r="DL46" s="31"/>
      <c r="DM46" s="31"/>
      <c r="DN46" s="31"/>
      <c r="DO46" s="31"/>
      <c r="DP46" s="31"/>
      <c r="DQ46" s="31"/>
      <c r="DR46" s="31"/>
      <c r="DS46" s="31"/>
      <c r="DT46" s="31"/>
      <c r="DU46" s="31"/>
      <c r="DV46" s="31"/>
      <c r="DW46" s="31"/>
      <c r="DX46" s="31"/>
      <c r="DY46" s="31"/>
      <c r="DZ46" s="31"/>
    </row>
    <row r="47" spans="1:130" outlineLevel="1">
      <c r="A47" s="21">
        <f t="shared" si="1"/>
        <v>45</v>
      </c>
      <c r="B47" s="21" t="s">
        <v>10</v>
      </c>
      <c r="C47" s="127" t="s">
        <v>238</v>
      </c>
      <c r="D47" s="211"/>
      <c r="E47" s="211"/>
      <c r="F47" s="211"/>
      <c r="G47" s="533"/>
      <c r="H47" s="21" t="s">
        <v>10</v>
      </c>
      <c r="I47" s="127" t="s">
        <v>1559</v>
      </c>
      <c r="J47" s="126"/>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31"/>
      <c r="AL47" s="31"/>
      <c r="AM47" s="31"/>
      <c r="AN47" s="31"/>
      <c r="AO47" s="31"/>
      <c r="AP47" s="31"/>
      <c r="AQ47" s="31"/>
      <c r="AR47" s="31"/>
      <c r="AS47" s="31"/>
      <c r="AT47" s="31"/>
      <c r="AU47" s="31"/>
      <c r="AV47" s="31"/>
      <c r="AW47" s="31"/>
      <c r="AX47" s="31"/>
      <c r="AY47" s="31"/>
      <c r="AZ47" s="31"/>
      <c r="BA47" s="31"/>
      <c r="BB47" s="31"/>
      <c r="BC47" s="31"/>
      <c r="BD47" s="31"/>
      <c r="BE47" s="31"/>
      <c r="BF47" s="31"/>
      <c r="BG47" s="31"/>
      <c r="BH47" s="31"/>
      <c r="BI47" s="31"/>
      <c r="BJ47" s="31"/>
      <c r="BK47" s="31"/>
      <c r="BL47" s="31"/>
      <c r="BM47" s="31"/>
      <c r="BN47" s="31"/>
      <c r="BO47" s="31"/>
      <c r="BP47" s="31"/>
      <c r="BQ47" s="31"/>
      <c r="BR47" s="31"/>
      <c r="BS47" s="31"/>
      <c r="BT47" s="31"/>
      <c r="BU47" s="31"/>
      <c r="BV47" s="31"/>
      <c r="BW47" s="31"/>
      <c r="BX47" s="31"/>
      <c r="BY47" s="31"/>
      <c r="BZ47" s="31"/>
      <c r="CA47" s="31"/>
      <c r="CB47" s="31"/>
      <c r="CC47" s="31"/>
      <c r="CD47" s="31"/>
      <c r="CE47" s="31"/>
      <c r="CF47" s="31"/>
      <c r="CG47" s="31"/>
      <c r="CH47" s="31"/>
      <c r="CI47" s="31"/>
      <c r="CJ47" s="31"/>
      <c r="CK47" s="31"/>
      <c r="CL47" s="31"/>
      <c r="CM47" s="31"/>
      <c r="CN47" s="31"/>
      <c r="CO47" s="31"/>
      <c r="CP47" s="31"/>
      <c r="CQ47" s="31"/>
      <c r="CR47" s="31"/>
      <c r="CS47" s="31"/>
      <c r="CT47" s="31"/>
      <c r="CU47" s="31"/>
      <c r="CV47" s="31"/>
      <c r="CW47" s="31"/>
      <c r="CX47" s="31"/>
      <c r="CY47" s="31"/>
      <c r="CZ47" s="31"/>
      <c r="DA47" s="31"/>
      <c r="DB47" s="31"/>
      <c r="DC47" s="31"/>
      <c r="DD47" s="31"/>
      <c r="DE47" s="31"/>
      <c r="DF47" s="31"/>
      <c r="DG47" s="31"/>
      <c r="DH47" s="31"/>
      <c r="DI47" s="31"/>
      <c r="DJ47" s="31"/>
      <c r="DK47" s="31"/>
      <c r="DL47" s="31"/>
      <c r="DM47" s="31"/>
      <c r="DN47" s="31"/>
      <c r="DO47" s="31"/>
      <c r="DP47" s="31"/>
      <c r="DQ47" s="31"/>
      <c r="DR47" s="31"/>
      <c r="DS47" s="31"/>
      <c r="DT47" s="31"/>
      <c r="DU47" s="31"/>
      <c r="DV47" s="31"/>
      <c r="DW47" s="31"/>
      <c r="DX47" s="31"/>
      <c r="DY47" s="31"/>
      <c r="DZ47" s="31"/>
    </row>
    <row r="48" spans="1:130" outlineLevel="1">
      <c r="A48" s="21">
        <f t="shared" si="1"/>
        <v>45</v>
      </c>
      <c r="B48" s="21" t="s">
        <v>10</v>
      </c>
      <c r="C48" s="127" t="s">
        <v>238</v>
      </c>
      <c r="D48" s="211"/>
      <c r="E48" s="211"/>
      <c r="F48" s="211"/>
      <c r="G48" s="533"/>
      <c r="H48" s="21" t="s">
        <v>10</v>
      </c>
      <c r="I48" s="127" t="s">
        <v>1344</v>
      </c>
      <c r="J48" s="126"/>
      <c r="K48" s="322"/>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c r="AK48" s="31"/>
      <c r="AL48" s="31"/>
      <c r="AM48" s="31"/>
      <c r="AN48" s="31"/>
      <c r="AO48" s="31"/>
      <c r="AP48" s="31"/>
      <c r="AQ48" s="31"/>
      <c r="AR48" s="31"/>
      <c r="AS48" s="31"/>
      <c r="AT48" s="31"/>
      <c r="AU48" s="31"/>
      <c r="AV48" s="31"/>
      <c r="AW48" s="31"/>
      <c r="AX48" s="31"/>
      <c r="AY48" s="31"/>
      <c r="AZ48" s="31"/>
      <c r="BA48" s="31"/>
      <c r="BB48" s="31"/>
      <c r="BC48" s="31"/>
      <c r="BD48" s="31"/>
      <c r="BE48" s="31"/>
      <c r="BF48" s="31"/>
      <c r="BG48" s="31"/>
      <c r="BH48" s="31"/>
      <c r="BI48" s="31"/>
      <c r="BJ48" s="31"/>
      <c r="BK48" s="31"/>
      <c r="BL48" s="31"/>
      <c r="BM48" s="31"/>
      <c r="BN48" s="31"/>
      <c r="BO48" s="31"/>
      <c r="BP48" s="31"/>
      <c r="BQ48" s="31"/>
      <c r="BR48" s="31"/>
      <c r="BS48" s="31"/>
      <c r="BT48" s="31"/>
      <c r="BU48" s="31"/>
      <c r="BV48" s="31"/>
      <c r="BW48" s="31"/>
      <c r="BX48" s="31"/>
      <c r="BY48" s="31"/>
      <c r="BZ48" s="31"/>
      <c r="CA48" s="31"/>
      <c r="CB48" s="31"/>
      <c r="CC48" s="31"/>
      <c r="CD48" s="31"/>
      <c r="CE48" s="31"/>
      <c r="CF48" s="31"/>
      <c r="CG48" s="31"/>
      <c r="CH48" s="31"/>
      <c r="CI48" s="31"/>
      <c r="CJ48" s="31"/>
      <c r="CK48" s="31"/>
      <c r="CL48" s="31"/>
      <c r="CM48" s="31"/>
      <c r="CN48" s="31"/>
      <c r="CO48" s="31"/>
      <c r="CP48" s="31"/>
      <c r="CQ48" s="31"/>
      <c r="CR48" s="31"/>
      <c r="CS48" s="31"/>
      <c r="CT48" s="31"/>
      <c r="CU48" s="31"/>
      <c r="CV48" s="31"/>
      <c r="CW48" s="31"/>
      <c r="CX48" s="31"/>
      <c r="CY48" s="31"/>
      <c r="CZ48" s="31"/>
      <c r="DA48" s="31"/>
      <c r="DB48" s="31"/>
      <c r="DC48" s="31"/>
      <c r="DD48" s="31"/>
      <c r="DE48" s="31"/>
      <c r="DF48" s="31"/>
      <c r="DG48" s="31"/>
      <c r="DH48" s="31"/>
      <c r="DI48" s="31"/>
      <c r="DJ48" s="31"/>
      <c r="DK48" s="31"/>
      <c r="DL48" s="31"/>
      <c r="DM48" s="31"/>
      <c r="DN48" s="31"/>
      <c r="DO48" s="31"/>
      <c r="DP48" s="31"/>
      <c r="DQ48" s="31"/>
      <c r="DR48" s="31"/>
      <c r="DS48" s="31"/>
      <c r="DT48" s="31"/>
      <c r="DU48" s="31"/>
      <c r="DV48" s="31"/>
      <c r="DW48" s="31"/>
      <c r="DX48" s="31"/>
      <c r="DY48" s="31"/>
      <c r="DZ48" s="31"/>
    </row>
    <row r="49" spans="1:130" outlineLevel="1">
      <c r="A49" s="21">
        <f t="shared" si="1"/>
        <v>66</v>
      </c>
      <c r="B49" s="21" t="s">
        <v>10</v>
      </c>
      <c r="C49" s="127" t="s">
        <v>1291</v>
      </c>
      <c r="D49" s="211"/>
      <c r="E49" s="211"/>
      <c r="F49" s="211"/>
      <c r="G49" s="533"/>
      <c r="H49" s="21" t="s">
        <v>10</v>
      </c>
      <c r="I49" s="127" t="s">
        <v>238</v>
      </c>
      <c r="J49" s="126"/>
      <c r="K49" s="322" t="s">
        <v>6</v>
      </c>
      <c r="L49" s="322" t="s">
        <v>7</v>
      </c>
      <c r="M49" s="126" t="s">
        <v>8</v>
      </c>
      <c r="N49" s="126" t="s">
        <v>168</v>
      </c>
      <c r="O49" s="322" t="s">
        <v>183</v>
      </c>
      <c r="P49" s="31"/>
      <c r="Q49" s="31"/>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31"/>
      <c r="AS49" s="31"/>
      <c r="AT49" s="31"/>
      <c r="AU49" s="31"/>
      <c r="AV49" s="31"/>
      <c r="AW49" s="31"/>
      <c r="AX49" s="31"/>
      <c r="AY49" s="31"/>
      <c r="AZ49" s="31"/>
      <c r="BA49" s="31"/>
      <c r="BB49" s="31"/>
      <c r="BC49" s="31"/>
      <c r="BD49" s="31"/>
      <c r="BE49" s="31"/>
      <c r="BF49" s="31"/>
      <c r="BG49" s="31"/>
      <c r="BH49" s="31"/>
      <c r="BI49" s="31"/>
      <c r="BJ49" s="31"/>
      <c r="BK49" s="31"/>
      <c r="BL49" s="31"/>
      <c r="BM49" s="31"/>
      <c r="BN49" s="31"/>
      <c r="BO49" s="31"/>
      <c r="BP49" s="31"/>
      <c r="BQ49" s="31"/>
      <c r="BR49" s="31"/>
      <c r="BS49" s="31"/>
      <c r="BT49" s="31"/>
      <c r="BU49" s="31"/>
      <c r="BV49" s="31"/>
      <c r="BW49" s="31"/>
      <c r="BX49" s="31"/>
      <c r="BY49" s="31"/>
      <c r="BZ49" s="31"/>
      <c r="CA49" s="31"/>
      <c r="CB49" s="31"/>
      <c r="CC49" s="31"/>
      <c r="CD49" s="31"/>
      <c r="CE49" s="31"/>
      <c r="CF49" s="31"/>
      <c r="CG49" s="31"/>
      <c r="CH49" s="31"/>
      <c r="CI49" s="31"/>
      <c r="CJ49" s="31"/>
      <c r="CK49" s="31"/>
      <c r="CL49" s="31"/>
      <c r="CM49" s="31"/>
      <c r="CN49" s="31"/>
      <c r="CO49" s="31"/>
      <c r="CP49" s="31"/>
      <c r="CQ49" s="31"/>
      <c r="CR49" s="31"/>
      <c r="CS49" s="31"/>
      <c r="CT49" s="31"/>
      <c r="CU49" s="31"/>
      <c r="CV49" s="31"/>
      <c r="CW49" s="31"/>
      <c r="CX49" s="31"/>
      <c r="CY49" s="31"/>
      <c r="CZ49" s="31"/>
      <c r="DA49" s="31"/>
      <c r="DB49" s="31"/>
      <c r="DC49" s="31"/>
      <c r="DD49" s="31"/>
      <c r="DE49" s="31"/>
      <c r="DF49" s="31"/>
      <c r="DG49" s="31"/>
      <c r="DH49" s="31"/>
      <c r="DI49" s="31"/>
      <c r="DJ49" s="31"/>
      <c r="DK49" s="31"/>
      <c r="DL49" s="31"/>
      <c r="DM49" s="31"/>
      <c r="DN49" s="31"/>
      <c r="DO49" s="31"/>
      <c r="DP49" s="31"/>
      <c r="DQ49" s="31"/>
      <c r="DR49" s="31"/>
      <c r="DS49" s="31"/>
      <c r="DT49" s="31"/>
      <c r="DU49" s="31"/>
      <c r="DV49" s="31"/>
      <c r="DW49" s="31"/>
      <c r="DX49" s="31"/>
      <c r="DY49" s="31"/>
      <c r="DZ49" s="31"/>
    </row>
    <row r="50" spans="1:130" outlineLevel="1">
      <c r="A50" s="21">
        <f t="shared" si="1"/>
        <v>66</v>
      </c>
      <c r="B50" s="21" t="s">
        <v>10</v>
      </c>
      <c r="C50" s="127" t="s">
        <v>1291</v>
      </c>
      <c r="D50" s="211"/>
      <c r="E50" s="211"/>
      <c r="F50" s="211"/>
      <c r="G50" s="533"/>
      <c r="H50" s="21" t="s">
        <v>10</v>
      </c>
      <c r="I50" s="127" t="s">
        <v>239</v>
      </c>
      <c r="J50" s="126"/>
      <c r="K50" s="322"/>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31"/>
      <c r="AS50" s="31"/>
      <c r="AT50" s="31"/>
      <c r="AU50" s="31"/>
      <c r="AV50" s="31"/>
      <c r="AW50" s="31"/>
      <c r="AX50" s="31"/>
      <c r="AY50" s="31"/>
      <c r="AZ50" s="31"/>
      <c r="BA50" s="31"/>
      <c r="BB50" s="31"/>
      <c r="BC50" s="31"/>
      <c r="BD50" s="31"/>
      <c r="BE50" s="31"/>
      <c r="BF50" s="31"/>
      <c r="BG50" s="31"/>
      <c r="BH50" s="31"/>
      <c r="BI50" s="31"/>
      <c r="BJ50" s="31"/>
      <c r="BK50" s="31"/>
      <c r="BL50" s="31"/>
      <c r="BM50" s="31"/>
      <c r="BN50" s="31"/>
      <c r="BO50" s="31"/>
      <c r="BP50" s="31"/>
      <c r="BQ50" s="31"/>
      <c r="BR50" s="31"/>
      <c r="BS50" s="31"/>
      <c r="BT50" s="31"/>
      <c r="BU50" s="31"/>
      <c r="BV50" s="31"/>
      <c r="BW50" s="31"/>
      <c r="BX50" s="31"/>
      <c r="BY50" s="31"/>
      <c r="BZ50" s="31"/>
      <c r="CA50" s="31"/>
      <c r="CB50" s="31"/>
      <c r="CC50" s="31"/>
      <c r="CD50" s="31"/>
      <c r="CE50" s="31"/>
      <c r="CF50" s="31"/>
      <c r="CG50" s="31"/>
      <c r="CH50" s="31"/>
      <c r="CI50" s="31"/>
      <c r="CJ50" s="31"/>
      <c r="CK50" s="31"/>
      <c r="CL50" s="31"/>
      <c r="CM50" s="31"/>
      <c r="CN50" s="31"/>
      <c r="CO50" s="31"/>
      <c r="CP50" s="31"/>
      <c r="CQ50" s="31"/>
      <c r="CR50" s="31"/>
      <c r="CS50" s="31"/>
      <c r="CT50" s="31"/>
      <c r="CU50" s="31"/>
      <c r="CV50" s="31"/>
      <c r="CW50" s="31"/>
      <c r="CX50" s="31"/>
      <c r="CY50" s="31"/>
      <c r="CZ50" s="31"/>
      <c r="DA50" s="31"/>
      <c r="DB50" s="31"/>
      <c r="DC50" s="31"/>
      <c r="DD50" s="31"/>
      <c r="DE50" s="31"/>
      <c r="DF50" s="31"/>
      <c r="DG50" s="31"/>
      <c r="DH50" s="31"/>
      <c r="DI50" s="31"/>
      <c r="DJ50" s="31"/>
      <c r="DK50" s="31"/>
      <c r="DL50" s="31"/>
      <c r="DM50" s="31"/>
      <c r="DN50" s="31"/>
      <c r="DO50" s="31"/>
      <c r="DP50" s="31"/>
      <c r="DQ50" s="31"/>
      <c r="DR50" s="31"/>
      <c r="DS50" s="31"/>
      <c r="DT50" s="31"/>
      <c r="DU50" s="31"/>
      <c r="DV50" s="31"/>
      <c r="DW50" s="31"/>
      <c r="DX50" s="31"/>
      <c r="DY50" s="31"/>
      <c r="DZ50" s="31"/>
    </row>
    <row r="51" spans="1:130" outlineLevel="1">
      <c r="A51" s="21">
        <f t="shared" si="1"/>
        <v>66</v>
      </c>
      <c r="B51" s="21" t="s">
        <v>10</v>
      </c>
      <c r="C51" s="127" t="s">
        <v>1291</v>
      </c>
      <c r="D51" s="211"/>
      <c r="E51" s="211"/>
      <c r="F51" s="211"/>
      <c r="G51" s="533"/>
      <c r="H51" s="21" t="s">
        <v>10</v>
      </c>
      <c r="I51" s="127" t="s">
        <v>240</v>
      </c>
      <c r="J51" s="126"/>
      <c r="K51" s="322" t="s">
        <v>8</v>
      </c>
      <c r="L51" s="31"/>
      <c r="M51" s="31"/>
      <c r="N51" s="31"/>
      <c r="O51" s="31"/>
      <c r="P51" s="31"/>
      <c r="Q51" s="31"/>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31"/>
      <c r="AS51" s="31"/>
      <c r="AT51" s="31"/>
      <c r="AU51" s="31"/>
      <c r="AV51" s="31"/>
      <c r="AW51" s="31"/>
      <c r="AX51" s="31"/>
      <c r="AY51" s="31"/>
      <c r="AZ51" s="31"/>
      <c r="BA51" s="31"/>
      <c r="BB51" s="31"/>
      <c r="BC51" s="31"/>
      <c r="BD51" s="31"/>
      <c r="BE51" s="31"/>
      <c r="BF51" s="31"/>
      <c r="BG51" s="31"/>
      <c r="BH51" s="31"/>
      <c r="BI51" s="31"/>
      <c r="BJ51" s="31"/>
      <c r="BK51" s="31"/>
      <c r="BL51" s="31"/>
      <c r="BM51" s="31"/>
      <c r="BN51" s="31"/>
      <c r="BO51" s="31"/>
      <c r="BP51" s="31"/>
      <c r="BQ51" s="31"/>
      <c r="BR51" s="31"/>
      <c r="BS51" s="31"/>
      <c r="BT51" s="31"/>
      <c r="BU51" s="31"/>
      <c r="BV51" s="31"/>
      <c r="BW51" s="31"/>
      <c r="BX51" s="31"/>
      <c r="BY51" s="31"/>
      <c r="BZ51" s="31"/>
      <c r="CA51" s="31"/>
      <c r="CB51" s="31"/>
      <c r="CC51" s="31"/>
      <c r="CD51" s="31"/>
      <c r="CE51" s="31"/>
      <c r="CF51" s="31"/>
      <c r="CG51" s="31"/>
      <c r="CH51" s="31"/>
      <c r="CI51" s="31"/>
      <c r="CJ51" s="31"/>
      <c r="CK51" s="31"/>
      <c r="CL51" s="31"/>
      <c r="CM51" s="31"/>
      <c r="CN51" s="31"/>
      <c r="CO51" s="31"/>
      <c r="CP51" s="31"/>
      <c r="CQ51" s="31"/>
      <c r="CR51" s="31"/>
      <c r="CS51" s="31"/>
      <c r="CT51" s="31"/>
      <c r="CU51" s="31"/>
      <c r="CV51" s="31"/>
      <c r="CW51" s="31"/>
      <c r="CX51" s="31"/>
      <c r="CY51" s="31"/>
      <c r="CZ51" s="31"/>
      <c r="DA51" s="31"/>
      <c r="DB51" s="31"/>
      <c r="DC51" s="31"/>
      <c r="DD51" s="31"/>
      <c r="DE51" s="31"/>
      <c r="DF51" s="31"/>
      <c r="DG51" s="31"/>
      <c r="DH51" s="31"/>
      <c r="DI51" s="31"/>
      <c r="DJ51" s="31"/>
      <c r="DK51" s="31"/>
      <c r="DL51" s="31"/>
      <c r="DM51" s="31"/>
      <c r="DN51" s="31"/>
      <c r="DO51" s="31"/>
      <c r="DP51" s="31"/>
      <c r="DQ51" s="31"/>
      <c r="DR51" s="31"/>
      <c r="DS51" s="31"/>
      <c r="DT51" s="31"/>
      <c r="DU51" s="31"/>
      <c r="DV51" s="31"/>
      <c r="DW51" s="31"/>
      <c r="DX51" s="31"/>
      <c r="DY51" s="31"/>
      <c r="DZ51" s="31"/>
    </row>
    <row r="52" spans="1:130" outlineLevel="1">
      <c r="A52" s="21">
        <f t="shared" si="1"/>
        <v>67</v>
      </c>
      <c r="B52" s="21" t="s">
        <v>10</v>
      </c>
      <c r="C52" s="127" t="s">
        <v>1292</v>
      </c>
      <c r="D52" s="211"/>
      <c r="E52" s="211"/>
      <c r="F52" s="211"/>
      <c r="G52" s="533"/>
      <c r="H52" s="21" t="s">
        <v>10</v>
      </c>
      <c r="I52" s="127" t="s">
        <v>241</v>
      </c>
      <c r="J52" s="126"/>
      <c r="K52" s="322"/>
      <c r="L52" s="31"/>
      <c r="M52" s="31"/>
      <c r="N52" s="31"/>
      <c r="O52" s="31"/>
      <c r="P52" s="31"/>
      <c r="Q52" s="31"/>
      <c r="R52" s="31"/>
      <c r="S52" s="31"/>
      <c r="T52" s="31"/>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31"/>
      <c r="AS52" s="31"/>
      <c r="AT52" s="31"/>
      <c r="AU52" s="31"/>
      <c r="AV52" s="31"/>
      <c r="AW52" s="31"/>
      <c r="AX52" s="31"/>
      <c r="AY52" s="31"/>
      <c r="AZ52" s="31"/>
      <c r="BA52" s="31"/>
      <c r="BB52" s="31"/>
      <c r="BC52" s="31"/>
      <c r="BD52" s="31"/>
      <c r="BE52" s="31"/>
      <c r="BF52" s="31"/>
      <c r="BG52" s="31"/>
      <c r="BH52" s="31"/>
      <c r="BI52" s="31"/>
      <c r="BJ52" s="31"/>
      <c r="BK52" s="31"/>
      <c r="BL52" s="31"/>
      <c r="BM52" s="31"/>
      <c r="BN52" s="31"/>
      <c r="BO52" s="31"/>
      <c r="BP52" s="31"/>
      <c r="BQ52" s="31"/>
      <c r="BR52" s="31"/>
      <c r="BS52" s="31"/>
      <c r="BT52" s="31"/>
      <c r="BU52" s="31"/>
      <c r="BV52" s="31"/>
      <c r="BW52" s="31"/>
      <c r="BX52" s="31"/>
      <c r="BY52" s="31"/>
      <c r="BZ52" s="31"/>
      <c r="CA52" s="31"/>
      <c r="CB52" s="31"/>
      <c r="CC52" s="31"/>
      <c r="CD52" s="31"/>
      <c r="CE52" s="31"/>
      <c r="CF52" s="31"/>
      <c r="CG52" s="31"/>
      <c r="CH52" s="31"/>
      <c r="CI52" s="31"/>
      <c r="CJ52" s="31"/>
      <c r="CK52" s="31"/>
      <c r="CL52" s="31"/>
      <c r="CM52" s="31"/>
      <c r="CN52" s="31"/>
      <c r="CO52" s="31"/>
      <c r="CP52" s="31"/>
      <c r="CQ52" s="31"/>
      <c r="CR52" s="31"/>
      <c r="CS52" s="31"/>
      <c r="CT52" s="31"/>
      <c r="CU52" s="31"/>
      <c r="CV52" s="31"/>
      <c r="CW52" s="31"/>
      <c r="CX52" s="31"/>
      <c r="CY52" s="31"/>
      <c r="CZ52" s="31"/>
      <c r="DA52" s="31"/>
      <c r="DB52" s="31"/>
      <c r="DC52" s="31"/>
      <c r="DD52" s="31"/>
      <c r="DE52" s="31"/>
      <c r="DF52" s="31"/>
      <c r="DG52" s="31"/>
      <c r="DH52" s="31"/>
      <c r="DI52" s="31"/>
      <c r="DJ52" s="31"/>
      <c r="DK52" s="31"/>
      <c r="DL52" s="31"/>
      <c r="DM52" s="31"/>
      <c r="DN52" s="31"/>
      <c r="DO52" s="31"/>
      <c r="DP52" s="31"/>
      <c r="DQ52" s="31"/>
      <c r="DR52" s="31"/>
      <c r="DS52" s="31"/>
      <c r="DT52" s="31"/>
      <c r="DU52" s="31"/>
      <c r="DV52" s="31"/>
      <c r="DW52" s="31"/>
      <c r="DX52" s="31"/>
      <c r="DY52" s="31"/>
      <c r="DZ52" s="31"/>
    </row>
    <row r="53" spans="1:130" outlineLevel="1">
      <c r="A53" s="21">
        <f t="shared" si="1"/>
        <v>67</v>
      </c>
      <c r="B53" s="21" t="s">
        <v>10</v>
      </c>
      <c r="C53" s="127" t="s">
        <v>1292</v>
      </c>
      <c r="D53" s="211"/>
      <c r="E53" s="211"/>
      <c r="F53" s="211"/>
      <c r="G53" s="533"/>
      <c r="H53" s="21" t="s">
        <v>10</v>
      </c>
      <c r="I53" s="127" t="s">
        <v>338</v>
      </c>
      <c r="J53" s="126"/>
      <c r="K53" s="322"/>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c r="AK53" s="31"/>
      <c r="AL53" s="31"/>
      <c r="AM53" s="31"/>
      <c r="AN53" s="31"/>
      <c r="AO53" s="31"/>
      <c r="AP53" s="31"/>
      <c r="AQ53" s="31"/>
      <c r="AR53" s="31"/>
      <c r="AS53" s="31"/>
      <c r="AT53" s="31"/>
      <c r="AU53" s="31"/>
      <c r="AV53" s="31"/>
      <c r="AW53" s="31"/>
      <c r="AX53" s="31"/>
      <c r="AY53" s="31"/>
      <c r="AZ53" s="31"/>
      <c r="BA53" s="31"/>
      <c r="BB53" s="31"/>
      <c r="BC53" s="31"/>
      <c r="BD53" s="31"/>
      <c r="BE53" s="31"/>
      <c r="BF53" s="31"/>
      <c r="BG53" s="31"/>
      <c r="BH53" s="31"/>
      <c r="BI53" s="31"/>
      <c r="BJ53" s="31"/>
      <c r="BK53" s="31"/>
      <c r="BL53" s="31"/>
      <c r="BM53" s="31"/>
      <c r="BN53" s="31"/>
      <c r="BO53" s="31"/>
      <c r="BP53" s="31"/>
      <c r="BQ53" s="31"/>
      <c r="BR53" s="31"/>
      <c r="BS53" s="31"/>
      <c r="BT53" s="31"/>
      <c r="BU53" s="31"/>
      <c r="BV53" s="31"/>
      <c r="BW53" s="31"/>
      <c r="BX53" s="31"/>
      <c r="BY53" s="31"/>
      <c r="BZ53" s="31"/>
      <c r="CA53" s="31"/>
      <c r="CB53" s="31"/>
      <c r="CC53" s="31"/>
      <c r="CD53" s="31"/>
      <c r="CE53" s="31"/>
      <c r="CF53" s="31"/>
      <c r="CG53" s="31"/>
      <c r="CH53" s="31"/>
      <c r="CI53" s="31"/>
      <c r="CJ53" s="31"/>
      <c r="CK53" s="31"/>
      <c r="CL53" s="31"/>
      <c r="CM53" s="31"/>
      <c r="CN53" s="31"/>
      <c r="CO53" s="31"/>
      <c r="CP53" s="31"/>
      <c r="CQ53" s="31"/>
      <c r="CR53" s="31"/>
      <c r="CS53" s="31"/>
      <c r="CT53" s="31"/>
      <c r="CU53" s="31"/>
      <c r="CV53" s="31"/>
      <c r="CW53" s="31"/>
      <c r="CX53" s="31"/>
      <c r="CY53" s="31"/>
      <c r="CZ53" s="31"/>
      <c r="DA53" s="31"/>
      <c r="DB53" s="31"/>
      <c r="DC53" s="31"/>
      <c r="DD53" s="31"/>
      <c r="DE53" s="31"/>
      <c r="DF53" s="31"/>
      <c r="DG53" s="31"/>
      <c r="DH53" s="31"/>
      <c r="DI53" s="31"/>
      <c r="DJ53" s="31"/>
      <c r="DK53" s="31"/>
      <c r="DL53" s="31"/>
      <c r="DM53" s="31"/>
      <c r="DN53" s="31"/>
      <c r="DO53" s="31"/>
      <c r="DP53" s="31"/>
      <c r="DQ53" s="31"/>
      <c r="DR53" s="31"/>
      <c r="DS53" s="31"/>
      <c r="DT53" s="31"/>
      <c r="DU53" s="31"/>
      <c r="DV53" s="31"/>
      <c r="DW53" s="31"/>
      <c r="DX53" s="31"/>
      <c r="DY53" s="31"/>
      <c r="DZ53" s="31"/>
    </row>
    <row r="54" spans="1:130" outlineLevel="1">
      <c r="A54" s="21">
        <f t="shared" si="1"/>
        <v>67</v>
      </c>
      <c r="B54" s="21" t="s">
        <v>10</v>
      </c>
      <c r="C54" s="127" t="s">
        <v>1292</v>
      </c>
      <c r="D54" s="211"/>
      <c r="E54" s="211"/>
      <c r="F54" s="211"/>
      <c r="G54" s="533"/>
      <c r="H54" s="21" t="s">
        <v>10</v>
      </c>
      <c r="I54" s="127" t="s">
        <v>339</v>
      </c>
      <c r="J54" s="126"/>
      <c r="K54" s="322"/>
      <c r="L54" s="31"/>
      <c r="M54" s="31"/>
      <c r="N54" s="31"/>
      <c r="O54" s="31"/>
      <c r="P54" s="31"/>
      <c r="Q54" s="31"/>
      <c r="R54" s="31"/>
      <c r="S54" s="31"/>
      <c r="T54" s="31"/>
      <c r="U54" s="31"/>
      <c r="V54" s="31"/>
      <c r="W54" s="31"/>
      <c r="X54" s="31"/>
      <c r="Y54" s="31"/>
      <c r="Z54" s="31"/>
      <c r="AA54" s="31"/>
      <c r="AB54" s="31"/>
      <c r="AC54" s="31"/>
      <c r="AD54" s="31"/>
      <c r="AE54" s="31"/>
      <c r="AF54" s="31"/>
      <c r="AG54" s="31"/>
      <c r="AH54" s="31"/>
      <c r="AI54" s="31"/>
      <c r="AJ54" s="31"/>
      <c r="AK54" s="31"/>
      <c r="AL54" s="31"/>
      <c r="AM54" s="31"/>
      <c r="AN54" s="31"/>
      <c r="AO54" s="31"/>
      <c r="AP54" s="31"/>
      <c r="AQ54" s="31"/>
      <c r="AR54" s="31"/>
      <c r="AS54" s="31"/>
      <c r="AT54" s="31"/>
      <c r="AU54" s="31"/>
      <c r="AV54" s="31"/>
      <c r="AW54" s="31"/>
      <c r="AX54" s="31"/>
      <c r="AY54" s="31"/>
      <c r="AZ54" s="31"/>
      <c r="BA54" s="31"/>
      <c r="BB54" s="31"/>
      <c r="BC54" s="31"/>
      <c r="BD54" s="31"/>
      <c r="BE54" s="31"/>
      <c r="BF54" s="31"/>
      <c r="BG54" s="31"/>
      <c r="BH54" s="31"/>
      <c r="BI54" s="31"/>
      <c r="BJ54" s="31"/>
      <c r="BK54" s="31"/>
      <c r="BL54" s="31"/>
      <c r="BM54" s="31"/>
      <c r="BN54" s="31"/>
      <c r="BO54" s="31"/>
      <c r="BP54" s="31"/>
      <c r="BQ54" s="31"/>
      <c r="BR54" s="31"/>
      <c r="BS54" s="31"/>
      <c r="BT54" s="31"/>
      <c r="BU54" s="31"/>
      <c r="BV54" s="31"/>
      <c r="BW54" s="31"/>
      <c r="BX54" s="31"/>
      <c r="BY54" s="31"/>
      <c r="BZ54" s="31"/>
      <c r="CA54" s="31"/>
      <c r="CB54" s="31"/>
      <c r="CC54" s="31"/>
      <c r="CD54" s="31"/>
      <c r="CE54" s="31"/>
      <c r="CF54" s="31"/>
      <c r="CG54" s="31"/>
      <c r="CH54" s="31"/>
      <c r="CI54" s="31"/>
      <c r="CJ54" s="31"/>
      <c r="CK54" s="31"/>
      <c r="CL54" s="31"/>
      <c r="CM54" s="31"/>
      <c r="CN54" s="31"/>
      <c r="CO54" s="31"/>
      <c r="CP54" s="31"/>
      <c r="CQ54" s="31"/>
      <c r="CR54" s="31"/>
      <c r="CS54" s="31"/>
      <c r="CT54" s="31"/>
      <c r="CU54" s="31"/>
      <c r="CV54" s="31"/>
      <c r="CW54" s="31"/>
      <c r="CX54" s="31"/>
      <c r="CY54" s="31"/>
      <c r="CZ54" s="31"/>
      <c r="DA54" s="31"/>
      <c r="DB54" s="31"/>
      <c r="DC54" s="31"/>
      <c r="DD54" s="31"/>
      <c r="DE54" s="31"/>
      <c r="DF54" s="31"/>
      <c r="DG54" s="31"/>
      <c r="DH54" s="31"/>
      <c r="DI54" s="31"/>
      <c r="DJ54" s="31"/>
      <c r="DK54" s="31"/>
      <c r="DL54" s="31"/>
      <c r="DM54" s="31"/>
      <c r="DN54" s="31"/>
      <c r="DO54" s="31"/>
      <c r="DP54" s="31"/>
      <c r="DQ54" s="31"/>
      <c r="DR54" s="31"/>
      <c r="DS54" s="31"/>
      <c r="DT54" s="31"/>
      <c r="DU54" s="31"/>
      <c r="DV54" s="31"/>
      <c r="DW54" s="31"/>
      <c r="DX54" s="31"/>
      <c r="DY54" s="31"/>
      <c r="DZ54" s="31"/>
    </row>
    <row r="55" spans="1:130" outlineLevel="1">
      <c r="A55" s="21">
        <f t="shared" si="1"/>
        <v>51</v>
      </c>
      <c r="B55" s="21" t="s">
        <v>10</v>
      </c>
      <c r="C55" s="127" t="s">
        <v>233</v>
      </c>
      <c r="D55" s="211"/>
      <c r="E55" s="211"/>
      <c r="F55" s="211"/>
      <c r="G55" s="533"/>
      <c r="H55" s="21" t="s">
        <v>10</v>
      </c>
      <c r="I55" s="127" t="s">
        <v>233</v>
      </c>
      <c r="J55" s="126"/>
      <c r="K55" s="322"/>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31"/>
      <c r="AS55" s="31"/>
      <c r="AT55" s="31"/>
      <c r="AU55" s="31"/>
      <c r="AV55" s="31"/>
      <c r="AW55" s="31"/>
      <c r="AX55" s="31"/>
      <c r="AY55" s="31"/>
      <c r="AZ55" s="31"/>
      <c r="BA55" s="31"/>
      <c r="BB55" s="31"/>
      <c r="BC55" s="31"/>
      <c r="BD55" s="31"/>
      <c r="BE55" s="31"/>
      <c r="BF55" s="31"/>
      <c r="BG55" s="31"/>
      <c r="BH55" s="31"/>
      <c r="BI55" s="31"/>
      <c r="BJ55" s="31"/>
      <c r="BK55" s="31"/>
      <c r="BL55" s="31"/>
      <c r="BM55" s="31"/>
      <c r="BN55" s="31"/>
      <c r="BO55" s="31"/>
      <c r="BP55" s="31"/>
      <c r="BQ55" s="31"/>
      <c r="BR55" s="31"/>
      <c r="BS55" s="31"/>
      <c r="BT55" s="31"/>
      <c r="BU55" s="31"/>
      <c r="BV55" s="31"/>
      <c r="BW55" s="31"/>
      <c r="BX55" s="31"/>
      <c r="BY55" s="31"/>
      <c r="BZ55" s="31"/>
      <c r="CA55" s="31"/>
      <c r="CB55" s="31"/>
      <c r="CC55" s="31"/>
      <c r="CD55" s="31"/>
      <c r="CE55" s="31"/>
      <c r="CF55" s="31"/>
      <c r="CG55" s="31"/>
      <c r="CH55" s="31"/>
      <c r="CI55" s="31"/>
      <c r="CJ55" s="31"/>
      <c r="CK55" s="31"/>
      <c r="CL55" s="31"/>
      <c r="CM55" s="31"/>
      <c r="CN55" s="31"/>
      <c r="CO55" s="31"/>
      <c r="CP55" s="31"/>
      <c r="CQ55" s="31"/>
      <c r="CR55" s="31"/>
      <c r="CS55" s="31"/>
      <c r="CT55" s="31"/>
      <c r="CU55" s="31"/>
      <c r="CV55" s="31"/>
      <c r="CW55" s="31"/>
      <c r="CX55" s="31"/>
      <c r="CY55" s="31"/>
      <c r="CZ55" s="31"/>
      <c r="DA55" s="31"/>
      <c r="DB55" s="31"/>
      <c r="DC55" s="31"/>
      <c r="DD55" s="31"/>
      <c r="DE55" s="31"/>
      <c r="DF55" s="31"/>
      <c r="DG55" s="31"/>
      <c r="DH55" s="31"/>
      <c r="DI55" s="31"/>
      <c r="DJ55" s="31"/>
      <c r="DK55" s="31"/>
      <c r="DL55" s="31"/>
      <c r="DM55" s="31"/>
      <c r="DN55" s="31"/>
      <c r="DO55" s="31"/>
      <c r="DP55" s="31"/>
      <c r="DQ55" s="31"/>
      <c r="DR55" s="31"/>
      <c r="DS55" s="31"/>
      <c r="DT55" s="31"/>
      <c r="DU55" s="31"/>
      <c r="DV55" s="31"/>
      <c r="DW55" s="31"/>
      <c r="DX55" s="31"/>
      <c r="DY55" s="31"/>
      <c r="DZ55" s="31"/>
    </row>
    <row r="56" spans="1:130" outlineLevel="1">
      <c r="A56" s="21">
        <f t="shared" si="1"/>
        <v>52</v>
      </c>
      <c r="B56" s="21" t="s">
        <v>10</v>
      </c>
      <c r="C56" s="127" t="s">
        <v>234</v>
      </c>
      <c r="D56" s="211"/>
      <c r="E56" s="211"/>
      <c r="F56" s="211"/>
      <c r="G56" s="533"/>
      <c r="H56" s="21" t="s">
        <v>10</v>
      </c>
      <c r="I56" s="127" t="s">
        <v>234</v>
      </c>
      <c r="J56" s="126"/>
      <c r="K56" s="322"/>
      <c r="L56" s="31"/>
      <c r="M56" s="31"/>
      <c r="N56" s="31"/>
      <c r="O56" s="31"/>
      <c r="P56" s="31"/>
      <c r="Q56" s="31"/>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31"/>
      <c r="BE56" s="31"/>
      <c r="BF56" s="31"/>
      <c r="BG56" s="31"/>
      <c r="BH56" s="31"/>
      <c r="BI56" s="31"/>
      <c r="BJ56" s="31"/>
      <c r="BK56" s="31"/>
      <c r="BL56" s="31"/>
      <c r="BM56" s="31"/>
      <c r="BN56" s="31"/>
      <c r="BO56" s="31"/>
      <c r="BP56" s="31"/>
      <c r="BQ56" s="31"/>
      <c r="BR56" s="31"/>
      <c r="BS56" s="31"/>
      <c r="BT56" s="31"/>
      <c r="BU56" s="31"/>
      <c r="BV56" s="31"/>
      <c r="BW56" s="31"/>
      <c r="BX56" s="31"/>
      <c r="BY56" s="31"/>
      <c r="BZ56" s="31"/>
      <c r="CA56" s="31"/>
      <c r="CB56" s="31"/>
      <c r="CC56" s="31"/>
      <c r="CD56" s="31"/>
      <c r="CE56" s="31"/>
      <c r="CF56" s="31"/>
      <c r="CG56" s="31"/>
      <c r="CH56" s="31"/>
      <c r="CI56" s="31"/>
      <c r="CJ56" s="31"/>
      <c r="CK56" s="31"/>
      <c r="CL56" s="31"/>
      <c r="CM56" s="31"/>
      <c r="CN56" s="31"/>
      <c r="CO56" s="31"/>
      <c r="CP56" s="31"/>
      <c r="CQ56" s="31"/>
      <c r="CR56" s="31"/>
      <c r="CS56" s="31"/>
      <c r="CT56" s="31"/>
      <c r="CU56" s="31"/>
      <c r="CV56" s="31"/>
      <c r="CW56" s="31"/>
      <c r="CX56" s="31"/>
      <c r="CY56" s="31"/>
      <c r="CZ56" s="31"/>
      <c r="DA56" s="31"/>
      <c r="DB56" s="31"/>
      <c r="DC56" s="31"/>
      <c r="DD56" s="31"/>
      <c r="DE56" s="31"/>
      <c r="DF56" s="31"/>
      <c r="DG56" s="31"/>
      <c r="DH56" s="31"/>
      <c r="DI56" s="31"/>
      <c r="DJ56" s="31"/>
      <c r="DK56" s="31"/>
      <c r="DL56" s="31"/>
      <c r="DM56" s="31"/>
      <c r="DN56" s="31"/>
      <c r="DO56" s="31"/>
      <c r="DP56" s="31"/>
      <c r="DQ56" s="31"/>
      <c r="DR56" s="31"/>
      <c r="DS56" s="31"/>
      <c r="DT56" s="31"/>
      <c r="DU56" s="31"/>
      <c r="DV56" s="31"/>
      <c r="DW56" s="31"/>
      <c r="DX56" s="31"/>
      <c r="DY56" s="31"/>
      <c r="DZ56" s="31"/>
    </row>
    <row r="57" spans="1:130" outlineLevel="1">
      <c r="A57" s="21">
        <f t="shared" si="1"/>
        <v>53</v>
      </c>
      <c r="B57" s="21" t="s">
        <v>10</v>
      </c>
      <c r="C57" s="127" t="s">
        <v>33</v>
      </c>
      <c r="D57" s="127"/>
      <c r="E57" s="211"/>
      <c r="F57" s="211"/>
      <c r="G57" s="533"/>
      <c r="H57" s="21" t="s">
        <v>10</v>
      </c>
      <c r="I57" s="127" t="s">
        <v>33</v>
      </c>
      <c r="J57" s="126"/>
      <c r="K57" s="322" t="s">
        <v>6</v>
      </c>
      <c r="L57" s="322" t="s">
        <v>7</v>
      </c>
      <c r="M57" s="322" t="s">
        <v>8</v>
      </c>
      <c r="N57" s="322" t="s">
        <v>168</v>
      </c>
      <c r="O57" s="322" t="s">
        <v>183</v>
      </c>
      <c r="P57" s="322" t="s">
        <v>246</v>
      </c>
      <c r="Q57" s="322" t="s">
        <v>248</v>
      </c>
      <c r="R57" s="322" t="s">
        <v>282</v>
      </c>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31"/>
      <c r="AS57" s="31"/>
      <c r="AT57" s="31"/>
      <c r="AU57" s="31"/>
      <c r="AV57" s="31"/>
      <c r="AW57" s="31"/>
      <c r="AX57" s="31"/>
      <c r="AY57" s="31"/>
      <c r="AZ57" s="31"/>
      <c r="BA57" s="31"/>
      <c r="BB57" s="31"/>
      <c r="BC57" s="31"/>
      <c r="BD57" s="31"/>
      <c r="BE57" s="31"/>
      <c r="BF57" s="31"/>
      <c r="BG57" s="31"/>
      <c r="BH57" s="31"/>
      <c r="BI57" s="31"/>
      <c r="BJ57" s="31"/>
      <c r="BK57" s="31"/>
      <c r="BL57" s="31"/>
      <c r="BM57" s="31"/>
      <c r="BN57" s="31"/>
      <c r="BO57" s="31"/>
      <c r="BP57" s="31"/>
      <c r="BQ57" s="31"/>
      <c r="BR57" s="31"/>
      <c r="BS57" s="31"/>
      <c r="BT57" s="31"/>
      <c r="BU57" s="31"/>
      <c r="BV57" s="31"/>
      <c r="BW57" s="31"/>
      <c r="BX57" s="31"/>
      <c r="BY57" s="31"/>
      <c r="BZ57" s="31"/>
      <c r="CA57" s="31"/>
      <c r="CB57" s="31"/>
      <c r="CC57" s="31"/>
      <c r="CD57" s="31"/>
      <c r="CE57" s="31"/>
      <c r="CF57" s="31"/>
      <c r="CG57" s="31"/>
      <c r="CH57" s="31"/>
      <c r="CI57" s="31"/>
      <c r="CJ57" s="31"/>
      <c r="CK57" s="31"/>
      <c r="CL57" s="31"/>
      <c r="CM57" s="31"/>
      <c r="CN57" s="31"/>
      <c r="CO57" s="31"/>
      <c r="CP57" s="31"/>
      <c r="CQ57" s="31"/>
      <c r="CR57" s="31"/>
      <c r="CS57" s="31"/>
      <c r="CT57" s="31"/>
      <c r="CU57" s="31"/>
      <c r="CV57" s="31"/>
      <c r="CW57" s="31"/>
      <c r="CX57" s="31"/>
      <c r="CY57" s="31"/>
      <c r="CZ57" s="31"/>
      <c r="DA57" s="31"/>
      <c r="DB57" s="31"/>
      <c r="DC57" s="31"/>
      <c r="DD57" s="31"/>
      <c r="DE57" s="31"/>
      <c r="DF57" s="31"/>
      <c r="DG57" s="31"/>
      <c r="DH57" s="31"/>
      <c r="DI57" s="31"/>
      <c r="DJ57" s="31"/>
      <c r="DK57" s="31"/>
      <c r="DL57" s="31"/>
      <c r="DM57" s="31"/>
      <c r="DN57" s="31"/>
      <c r="DO57" s="31"/>
      <c r="DP57" s="31"/>
      <c r="DQ57" s="31"/>
      <c r="DR57" s="31"/>
      <c r="DS57" s="31"/>
      <c r="DT57" s="31"/>
      <c r="DU57" s="31"/>
      <c r="DV57" s="31"/>
      <c r="DW57" s="31"/>
      <c r="DX57" s="31"/>
      <c r="DY57" s="31"/>
      <c r="DZ57" s="31"/>
    </row>
    <row r="58" spans="1:130" outlineLevel="1">
      <c r="A58" s="21">
        <f t="shared" si="1"/>
        <v>53</v>
      </c>
      <c r="B58" s="21" t="s">
        <v>10</v>
      </c>
      <c r="C58" s="127" t="s">
        <v>33</v>
      </c>
      <c r="D58" s="211"/>
      <c r="E58" s="211"/>
      <c r="F58" s="211"/>
      <c r="G58" s="533"/>
      <c r="H58" s="21" t="s">
        <v>10</v>
      </c>
      <c r="I58" s="127" t="s">
        <v>35</v>
      </c>
      <c r="J58" s="126"/>
      <c r="K58" s="322" t="s">
        <v>6</v>
      </c>
      <c r="L58" s="322" t="s">
        <v>7</v>
      </c>
      <c r="M58" s="322" t="s">
        <v>8</v>
      </c>
      <c r="N58" s="322" t="s">
        <v>168</v>
      </c>
      <c r="O58" s="322" t="s">
        <v>183</v>
      </c>
      <c r="P58" s="322" t="s">
        <v>246</v>
      </c>
      <c r="Q58" s="31"/>
      <c r="R58" s="31"/>
      <c r="S58" s="31"/>
      <c r="T58" s="31"/>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31"/>
      <c r="AS58" s="31"/>
      <c r="AT58" s="31"/>
      <c r="AU58" s="31"/>
      <c r="AV58" s="31"/>
      <c r="AW58" s="31"/>
      <c r="AX58" s="31"/>
      <c r="AY58" s="31"/>
      <c r="AZ58" s="31"/>
      <c r="BA58" s="31"/>
      <c r="BB58" s="31"/>
      <c r="BC58" s="31"/>
      <c r="BD58" s="31"/>
      <c r="BE58" s="31"/>
      <c r="BF58" s="31"/>
      <c r="BG58" s="31"/>
      <c r="BH58" s="31"/>
      <c r="BI58" s="31"/>
      <c r="BJ58" s="31"/>
      <c r="BK58" s="31"/>
      <c r="BL58" s="31"/>
      <c r="BM58" s="31"/>
      <c r="BN58" s="31"/>
      <c r="BO58" s="31"/>
      <c r="BP58" s="31"/>
      <c r="BQ58" s="31"/>
      <c r="BR58" s="31"/>
      <c r="BS58" s="31"/>
      <c r="BT58" s="31"/>
      <c r="BU58" s="31"/>
      <c r="BV58" s="31"/>
      <c r="BW58" s="31"/>
      <c r="BX58" s="31"/>
      <c r="BY58" s="31"/>
      <c r="BZ58" s="31"/>
      <c r="CA58" s="31"/>
      <c r="CB58" s="31"/>
      <c r="CC58" s="31"/>
      <c r="CD58" s="31"/>
      <c r="CE58" s="31"/>
      <c r="CF58" s="31"/>
      <c r="CG58" s="31"/>
      <c r="CH58" s="31"/>
      <c r="CI58" s="31"/>
      <c r="CJ58" s="31"/>
      <c r="CK58" s="31"/>
      <c r="CL58" s="31"/>
      <c r="CM58" s="31"/>
      <c r="CN58" s="31"/>
      <c r="CO58" s="31"/>
      <c r="CP58" s="31"/>
      <c r="CQ58" s="31"/>
      <c r="CR58" s="31"/>
      <c r="CS58" s="31"/>
      <c r="CT58" s="31"/>
      <c r="CU58" s="31"/>
      <c r="CV58" s="31"/>
      <c r="CW58" s="31"/>
      <c r="CX58" s="31"/>
      <c r="CY58" s="31"/>
      <c r="CZ58" s="31"/>
      <c r="DA58" s="31"/>
      <c r="DB58" s="31"/>
      <c r="DC58" s="31"/>
      <c r="DD58" s="31"/>
      <c r="DE58" s="31"/>
      <c r="DF58" s="31"/>
      <c r="DG58" s="31"/>
      <c r="DH58" s="31"/>
      <c r="DI58" s="31"/>
      <c r="DJ58" s="31"/>
      <c r="DK58" s="31"/>
      <c r="DL58" s="31"/>
      <c r="DM58" s="31"/>
      <c r="DN58" s="31"/>
      <c r="DO58" s="31"/>
      <c r="DP58" s="31"/>
      <c r="DQ58" s="31"/>
      <c r="DR58" s="31"/>
      <c r="DS58" s="31"/>
      <c r="DT58" s="31"/>
      <c r="DU58" s="31"/>
      <c r="DV58" s="31"/>
      <c r="DW58" s="31"/>
      <c r="DX58" s="31"/>
      <c r="DY58" s="31"/>
      <c r="DZ58" s="31"/>
    </row>
    <row r="59" spans="1:130" outlineLevel="1">
      <c r="A59" s="21">
        <f t="shared" si="1"/>
        <v>53</v>
      </c>
      <c r="B59" s="21" t="s">
        <v>10</v>
      </c>
      <c r="C59" s="127" t="s">
        <v>33</v>
      </c>
      <c r="D59" s="127"/>
      <c r="E59" s="211"/>
      <c r="F59" s="211"/>
      <c r="G59" s="533"/>
      <c r="H59" s="21" t="s">
        <v>10</v>
      </c>
      <c r="I59" s="127" t="s">
        <v>1557</v>
      </c>
      <c r="J59" s="126"/>
      <c r="K59" s="322" t="s">
        <v>6</v>
      </c>
      <c r="L59" s="322" t="s">
        <v>7</v>
      </c>
      <c r="M59" s="322" t="s">
        <v>8</v>
      </c>
      <c r="N59" s="322" t="s">
        <v>168</v>
      </c>
      <c r="O59" s="322" t="s">
        <v>183</v>
      </c>
      <c r="P59" s="322" t="s">
        <v>246</v>
      </c>
      <c r="Q59" s="322" t="s">
        <v>248</v>
      </c>
      <c r="R59" s="322" t="s">
        <v>282</v>
      </c>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31"/>
      <c r="AS59" s="31"/>
      <c r="AT59" s="31"/>
      <c r="AU59" s="31"/>
      <c r="AV59" s="31"/>
      <c r="AW59" s="31"/>
      <c r="AX59" s="31"/>
      <c r="AY59" s="31"/>
      <c r="AZ59" s="31"/>
      <c r="BA59" s="31"/>
      <c r="BB59" s="31"/>
      <c r="BC59" s="31"/>
      <c r="BD59" s="31"/>
      <c r="BE59" s="31"/>
      <c r="BF59" s="31"/>
      <c r="BG59" s="31"/>
      <c r="BH59" s="31"/>
      <c r="BI59" s="31"/>
      <c r="BJ59" s="31"/>
      <c r="BK59" s="31"/>
      <c r="BL59" s="31"/>
      <c r="BM59" s="31"/>
      <c r="BN59" s="31"/>
      <c r="BO59" s="31"/>
      <c r="BP59" s="31"/>
      <c r="BQ59" s="31"/>
      <c r="BR59" s="31"/>
      <c r="BS59" s="31"/>
      <c r="BT59" s="31"/>
      <c r="BU59" s="31"/>
      <c r="BV59" s="31"/>
      <c r="BW59" s="31"/>
      <c r="BX59" s="31"/>
      <c r="BY59" s="31"/>
      <c r="BZ59" s="31"/>
      <c r="CA59" s="31"/>
      <c r="CB59" s="31"/>
      <c r="CC59" s="31"/>
      <c r="CD59" s="31"/>
      <c r="CE59" s="31"/>
      <c r="CF59" s="31"/>
      <c r="CG59" s="31"/>
      <c r="CH59" s="31"/>
      <c r="CI59" s="31"/>
      <c r="CJ59" s="31"/>
      <c r="CK59" s="31"/>
      <c r="CL59" s="31"/>
      <c r="CM59" s="31"/>
      <c r="CN59" s="31"/>
      <c r="CO59" s="31"/>
      <c r="CP59" s="31"/>
      <c r="CQ59" s="31"/>
      <c r="CR59" s="31"/>
      <c r="CS59" s="31"/>
      <c r="CT59" s="31"/>
      <c r="CU59" s="31"/>
      <c r="CV59" s="31"/>
      <c r="CW59" s="31"/>
      <c r="CX59" s="31"/>
      <c r="CY59" s="31"/>
      <c r="CZ59" s="31"/>
      <c r="DA59" s="31"/>
      <c r="DB59" s="31"/>
      <c r="DC59" s="31"/>
      <c r="DD59" s="31"/>
      <c r="DE59" s="31"/>
      <c r="DF59" s="31"/>
      <c r="DG59" s="31"/>
      <c r="DH59" s="31"/>
      <c r="DI59" s="31"/>
      <c r="DJ59" s="31"/>
      <c r="DK59" s="31"/>
      <c r="DL59" s="31"/>
      <c r="DM59" s="31"/>
      <c r="DN59" s="31"/>
      <c r="DO59" s="31"/>
      <c r="DP59" s="31"/>
      <c r="DQ59" s="31"/>
      <c r="DR59" s="31"/>
      <c r="DS59" s="31"/>
      <c r="DT59" s="31"/>
      <c r="DU59" s="31"/>
      <c r="DV59" s="31"/>
      <c r="DW59" s="31"/>
      <c r="DX59" s="31"/>
      <c r="DY59" s="31"/>
      <c r="DZ59" s="31"/>
    </row>
    <row r="60" spans="1:130" outlineLevel="1">
      <c r="A60" s="21">
        <f t="shared" si="1"/>
        <v>53</v>
      </c>
      <c r="B60" s="21" t="s">
        <v>10</v>
      </c>
      <c r="C60" s="127" t="s">
        <v>33</v>
      </c>
      <c r="D60" s="211"/>
      <c r="E60" s="211"/>
      <c r="F60" s="211"/>
      <c r="G60" s="533"/>
      <c r="H60" s="21" t="s">
        <v>10</v>
      </c>
      <c r="I60" s="127" t="s">
        <v>1558</v>
      </c>
      <c r="J60" s="126"/>
      <c r="K60" s="322" t="s">
        <v>6</v>
      </c>
      <c r="L60" s="322" t="s">
        <v>7</v>
      </c>
      <c r="M60" s="322" t="s">
        <v>8</v>
      </c>
      <c r="N60" s="322" t="s">
        <v>168</v>
      </c>
      <c r="O60" s="322" t="s">
        <v>183</v>
      </c>
      <c r="P60" s="322" t="s">
        <v>246</v>
      </c>
      <c r="Q60" s="31"/>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31"/>
      <c r="AS60" s="31"/>
      <c r="AT60" s="31"/>
      <c r="AU60" s="31"/>
      <c r="AV60" s="31"/>
      <c r="AW60" s="31"/>
      <c r="AX60" s="31"/>
      <c r="AY60" s="31"/>
      <c r="AZ60" s="31"/>
      <c r="BA60" s="31"/>
      <c r="BB60" s="31"/>
      <c r="BC60" s="31"/>
      <c r="BD60" s="31"/>
      <c r="BE60" s="31"/>
      <c r="BF60" s="31"/>
      <c r="BG60" s="31"/>
      <c r="BH60" s="31"/>
      <c r="BI60" s="31"/>
      <c r="BJ60" s="31"/>
      <c r="BK60" s="31"/>
      <c r="BL60" s="31"/>
      <c r="BM60" s="31"/>
      <c r="BN60" s="31"/>
      <c r="BO60" s="31"/>
      <c r="BP60" s="31"/>
      <c r="BQ60" s="31"/>
      <c r="BR60" s="31"/>
      <c r="BS60" s="31"/>
      <c r="BT60" s="31"/>
      <c r="BU60" s="31"/>
      <c r="BV60" s="31"/>
      <c r="BW60" s="31"/>
      <c r="BX60" s="31"/>
      <c r="BY60" s="31"/>
      <c r="BZ60" s="31"/>
      <c r="CA60" s="31"/>
      <c r="CB60" s="31"/>
      <c r="CC60" s="31"/>
      <c r="CD60" s="31"/>
      <c r="CE60" s="31"/>
      <c r="CF60" s="31"/>
      <c r="CG60" s="31"/>
      <c r="CH60" s="31"/>
      <c r="CI60" s="31"/>
      <c r="CJ60" s="31"/>
      <c r="CK60" s="31"/>
      <c r="CL60" s="31"/>
      <c r="CM60" s="31"/>
      <c r="CN60" s="31"/>
      <c r="CO60" s="31"/>
      <c r="CP60" s="31"/>
      <c r="CQ60" s="31"/>
      <c r="CR60" s="31"/>
      <c r="CS60" s="31"/>
      <c r="CT60" s="31"/>
      <c r="CU60" s="31"/>
      <c r="CV60" s="31"/>
      <c r="CW60" s="31"/>
      <c r="CX60" s="31"/>
      <c r="CY60" s="31"/>
      <c r="CZ60" s="31"/>
      <c r="DA60" s="31"/>
      <c r="DB60" s="31"/>
      <c r="DC60" s="31"/>
      <c r="DD60" s="31"/>
      <c r="DE60" s="31"/>
      <c r="DF60" s="31"/>
      <c r="DG60" s="31"/>
      <c r="DH60" s="31"/>
      <c r="DI60" s="31"/>
      <c r="DJ60" s="31"/>
      <c r="DK60" s="31"/>
      <c r="DL60" s="31"/>
      <c r="DM60" s="31"/>
      <c r="DN60" s="31"/>
      <c r="DO60" s="31"/>
      <c r="DP60" s="31"/>
      <c r="DQ60" s="31"/>
      <c r="DR60" s="31"/>
      <c r="DS60" s="31"/>
      <c r="DT60" s="31"/>
      <c r="DU60" s="31"/>
      <c r="DV60" s="31"/>
      <c r="DW60" s="31"/>
      <c r="DX60" s="31"/>
      <c r="DY60" s="31"/>
      <c r="DZ60" s="31"/>
    </row>
    <row r="61" spans="1:130" outlineLevel="1">
      <c r="A61" s="21">
        <f t="shared" si="1"/>
        <v>34</v>
      </c>
      <c r="B61" s="21" t="s">
        <v>10</v>
      </c>
      <c r="C61" s="127" t="s">
        <v>1062</v>
      </c>
      <c r="D61" s="127"/>
      <c r="E61" s="211"/>
      <c r="F61" s="211"/>
      <c r="G61" s="533"/>
      <c r="H61" s="21" t="s">
        <v>10</v>
      </c>
      <c r="I61" s="127" t="s">
        <v>1191</v>
      </c>
      <c r="J61" s="126"/>
      <c r="K61" s="322"/>
      <c r="L61" s="31"/>
      <c r="M61" s="31"/>
      <c r="N61" s="31"/>
      <c r="O61" s="31"/>
      <c r="P61" s="31"/>
      <c r="Q61" s="31"/>
      <c r="R61" s="31"/>
      <c r="S61" s="31"/>
      <c r="T61" s="31"/>
      <c r="U61" s="31"/>
      <c r="V61" s="31"/>
      <c r="W61" s="31"/>
      <c r="X61" s="31"/>
      <c r="Y61" s="31"/>
      <c r="Z61" s="31"/>
      <c r="AA61" s="31"/>
      <c r="AB61" s="31"/>
      <c r="AC61" s="31"/>
      <c r="AD61" s="31"/>
      <c r="AE61" s="31"/>
      <c r="AF61" s="31"/>
      <c r="AG61" s="31"/>
      <c r="AH61" s="31"/>
      <c r="AI61" s="31"/>
      <c r="AJ61" s="31"/>
      <c r="AK61" s="31"/>
      <c r="AL61" s="31"/>
      <c r="AM61" s="31"/>
      <c r="AN61" s="31"/>
      <c r="AO61" s="31"/>
      <c r="AP61" s="31"/>
      <c r="AQ61" s="31"/>
      <c r="AR61" s="31"/>
      <c r="AS61" s="31"/>
      <c r="AT61" s="31"/>
      <c r="AU61" s="31"/>
      <c r="AV61" s="31"/>
      <c r="AW61" s="31"/>
      <c r="AX61" s="31"/>
      <c r="AY61" s="31"/>
      <c r="AZ61" s="31"/>
      <c r="BA61" s="31"/>
      <c r="BB61" s="31"/>
      <c r="BC61" s="31"/>
      <c r="BD61" s="31"/>
      <c r="BE61" s="31"/>
      <c r="BF61" s="31"/>
      <c r="BG61" s="31"/>
      <c r="BH61" s="31"/>
      <c r="BI61" s="31"/>
      <c r="BJ61" s="31"/>
      <c r="BK61" s="31"/>
      <c r="BL61" s="31"/>
      <c r="BM61" s="31"/>
      <c r="BN61" s="31"/>
      <c r="BO61" s="31"/>
      <c r="BP61" s="31"/>
      <c r="BQ61" s="31"/>
      <c r="BR61" s="31"/>
      <c r="BS61" s="31"/>
      <c r="BT61" s="31"/>
      <c r="BU61" s="31"/>
      <c r="BV61" s="31"/>
      <c r="BW61" s="31"/>
      <c r="BX61" s="31"/>
      <c r="BY61" s="31"/>
      <c r="BZ61" s="31"/>
      <c r="CA61" s="31"/>
      <c r="CB61" s="31"/>
      <c r="CC61" s="31"/>
      <c r="CD61" s="31"/>
      <c r="CE61" s="31"/>
      <c r="CF61" s="31"/>
      <c r="CG61" s="31"/>
      <c r="CH61" s="31"/>
      <c r="CI61" s="31"/>
      <c r="CJ61" s="31"/>
      <c r="CK61" s="31"/>
      <c r="CL61" s="31"/>
      <c r="CM61" s="31"/>
      <c r="CN61" s="31"/>
      <c r="CO61" s="31"/>
      <c r="CP61" s="31"/>
      <c r="CQ61" s="31"/>
      <c r="CR61" s="31"/>
      <c r="CS61" s="31"/>
      <c r="CT61" s="31"/>
      <c r="CU61" s="31"/>
      <c r="CV61" s="31"/>
      <c r="CW61" s="31"/>
      <c r="CX61" s="31"/>
      <c r="CY61" s="31"/>
      <c r="CZ61" s="31"/>
      <c r="DA61" s="31"/>
      <c r="DB61" s="31"/>
      <c r="DC61" s="31"/>
      <c r="DD61" s="31"/>
      <c r="DE61" s="31"/>
      <c r="DF61" s="31"/>
      <c r="DG61" s="31"/>
      <c r="DH61" s="31"/>
      <c r="DI61" s="31"/>
      <c r="DJ61" s="31"/>
      <c r="DK61" s="31"/>
      <c r="DL61" s="31"/>
      <c r="DM61" s="31"/>
      <c r="DN61" s="31"/>
      <c r="DO61" s="31"/>
      <c r="DP61" s="31"/>
      <c r="DQ61" s="31"/>
      <c r="DR61" s="31"/>
      <c r="DS61" s="31"/>
      <c r="DT61" s="31"/>
      <c r="DU61" s="31"/>
      <c r="DV61" s="31"/>
      <c r="DW61" s="31"/>
      <c r="DX61" s="31"/>
      <c r="DY61" s="31"/>
      <c r="DZ61" s="31"/>
    </row>
    <row r="62" spans="1:130" outlineLevel="1">
      <c r="A62" s="21">
        <f t="shared" si="1"/>
        <v>35</v>
      </c>
      <c r="B62" s="21" t="s">
        <v>10</v>
      </c>
      <c r="C62" s="127" t="s">
        <v>1079</v>
      </c>
      <c r="D62" s="127"/>
      <c r="E62" s="211"/>
      <c r="F62" s="211"/>
      <c r="G62" s="533"/>
      <c r="H62" s="21" t="s">
        <v>0</v>
      </c>
      <c r="I62" s="127" t="s">
        <v>371</v>
      </c>
      <c r="J62" s="128"/>
      <c r="K62" s="322"/>
      <c r="L62" s="31"/>
      <c r="M62" s="31"/>
      <c r="N62" s="31"/>
      <c r="O62" s="31"/>
      <c r="P62" s="31"/>
      <c r="Q62" s="31"/>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31"/>
      <c r="AS62" s="31"/>
      <c r="AT62" s="31"/>
      <c r="AU62" s="31"/>
      <c r="AV62" s="31"/>
      <c r="AW62" s="31"/>
      <c r="AX62" s="31"/>
      <c r="AY62" s="31"/>
      <c r="AZ62" s="31"/>
      <c r="BA62" s="31"/>
      <c r="BB62" s="31"/>
      <c r="BC62" s="31"/>
      <c r="BD62" s="31"/>
      <c r="BE62" s="31"/>
      <c r="BF62" s="31"/>
      <c r="BG62" s="31"/>
      <c r="BH62" s="31"/>
      <c r="BI62" s="31"/>
      <c r="BJ62" s="31"/>
      <c r="BK62" s="31"/>
      <c r="BL62" s="31"/>
      <c r="BM62" s="31"/>
      <c r="BN62" s="31"/>
      <c r="BO62" s="31"/>
      <c r="BP62" s="31"/>
      <c r="BQ62" s="31"/>
      <c r="BR62" s="31"/>
      <c r="BS62" s="31"/>
      <c r="BT62" s="31"/>
      <c r="BU62" s="31"/>
      <c r="BV62" s="31"/>
      <c r="BW62" s="31"/>
      <c r="BX62" s="31"/>
      <c r="BY62" s="31"/>
      <c r="BZ62" s="31"/>
      <c r="CA62" s="31"/>
      <c r="CB62" s="31"/>
      <c r="CC62" s="31"/>
      <c r="CD62" s="31"/>
      <c r="CE62" s="31"/>
      <c r="CF62" s="31"/>
      <c r="CG62" s="31"/>
      <c r="CH62" s="31"/>
      <c r="CI62" s="31"/>
      <c r="CJ62" s="31"/>
      <c r="CK62" s="31"/>
      <c r="CL62" s="31"/>
      <c r="CM62" s="31"/>
      <c r="CN62" s="31"/>
      <c r="CO62" s="31"/>
      <c r="CP62" s="31"/>
      <c r="CQ62" s="31"/>
      <c r="CR62" s="31"/>
      <c r="CS62" s="31"/>
      <c r="CT62" s="31"/>
      <c r="CU62" s="31"/>
      <c r="CV62" s="31"/>
      <c r="CW62" s="31"/>
      <c r="CX62" s="31"/>
      <c r="CY62" s="31"/>
      <c r="CZ62" s="31"/>
      <c r="DA62" s="31"/>
      <c r="DB62" s="31"/>
      <c r="DC62" s="31"/>
      <c r="DD62" s="31"/>
      <c r="DE62" s="31"/>
      <c r="DF62" s="31"/>
      <c r="DG62" s="31"/>
      <c r="DH62" s="31"/>
      <c r="DI62" s="31"/>
      <c r="DJ62" s="31"/>
      <c r="DK62" s="31"/>
      <c r="DL62" s="31"/>
      <c r="DM62" s="31"/>
      <c r="DN62" s="31"/>
      <c r="DO62" s="31"/>
      <c r="DP62" s="31"/>
      <c r="DQ62" s="31"/>
      <c r="DR62" s="31"/>
      <c r="DS62" s="31"/>
      <c r="DT62" s="31"/>
      <c r="DU62" s="31"/>
      <c r="DV62" s="31"/>
      <c r="DW62" s="31"/>
      <c r="DX62" s="31"/>
      <c r="DY62" s="31"/>
      <c r="DZ62" s="31"/>
    </row>
    <row r="63" spans="1:130" outlineLevel="1">
      <c r="A63" s="21">
        <f t="shared" si="1"/>
        <v>36</v>
      </c>
      <c r="B63" s="21" t="s">
        <v>10</v>
      </c>
      <c r="C63" s="127" t="s">
        <v>539</v>
      </c>
      <c r="D63" s="127"/>
      <c r="E63" s="211"/>
      <c r="F63" s="211"/>
      <c r="G63" s="533"/>
      <c r="H63" s="21" t="s">
        <v>0</v>
      </c>
      <c r="I63" s="127" t="s">
        <v>372</v>
      </c>
      <c r="J63" s="128"/>
      <c r="K63" s="322"/>
      <c r="L63" s="31"/>
      <c r="M63" s="31"/>
      <c r="N63" s="31"/>
      <c r="O63" s="31"/>
      <c r="P63" s="31"/>
      <c r="Q63" s="31"/>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31"/>
      <c r="AS63" s="31"/>
      <c r="AT63" s="31"/>
      <c r="AU63" s="31"/>
      <c r="AV63" s="31"/>
      <c r="AW63" s="31"/>
      <c r="AX63" s="31"/>
      <c r="AY63" s="31"/>
      <c r="AZ63" s="31"/>
      <c r="BA63" s="31"/>
      <c r="BB63" s="31"/>
      <c r="BC63" s="31"/>
      <c r="BD63" s="31"/>
      <c r="BE63" s="31"/>
      <c r="BF63" s="31"/>
      <c r="BG63" s="31"/>
      <c r="BH63" s="31"/>
      <c r="BI63" s="31"/>
      <c r="BJ63" s="31"/>
      <c r="BK63" s="31"/>
      <c r="BL63" s="31"/>
      <c r="BM63" s="31"/>
      <c r="BN63" s="31"/>
      <c r="BO63" s="31"/>
      <c r="BP63" s="31"/>
      <c r="BQ63" s="31"/>
      <c r="BR63" s="31"/>
      <c r="BS63" s="31"/>
      <c r="BT63" s="31"/>
      <c r="BU63" s="31"/>
      <c r="BV63" s="31"/>
      <c r="BW63" s="31"/>
      <c r="BX63" s="31"/>
      <c r="BY63" s="31"/>
      <c r="BZ63" s="31"/>
      <c r="CA63" s="31"/>
      <c r="CB63" s="31"/>
      <c r="CC63" s="31"/>
      <c r="CD63" s="31"/>
      <c r="CE63" s="31"/>
      <c r="CF63" s="31"/>
      <c r="CG63" s="31"/>
      <c r="CH63" s="31"/>
      <c r="CI63" s="31"/>
      <c r="CJ63" s="31"/>
      <c r="CK63" s="31"/>
      <c r="CL63" s="31"/>
      <c r="CM63" s="31"/>
      <c r="CN63" s="31"/>
      <c r="CO63" s="31"/>
      <c r="CP63" s="31"/>
      <c r="CQ63" s="31"/>
      <c r="CR63" s="31"/>
      <c r="CS63" s="31"/>
      <c r="CT63" s="31"/>
      <c r="CU63" s="31"/>
      <c r="CV63" s="31"/>
      <c r="CW63" s="31"/>
      <c r="CX63" s="31"/>
      <c r="CY63" s="31"/>
      <c r="CZ63" s="31"/>
      <c r="DA63" s="31"/>
      <c r="DB63" s="31"/>
      <c r="DC63" s="31"/>
      <c r="DD63" s="31"/>
      <c r="DE63" s="31"/>
      <c r="DF63" s="31"/>
      <c r="DG63" s="31"/>
      <c r="DH63" s="31"/>
      <c r="DI63" s="31"/>
      <c r="DJ63" s="31"/>
      <c r="DK63" s="31"/>
      <c r="DL63" s="31"/>
      <c r="DM63" s="31"/>
      <c r="DN63" s="31"/>
      <c r="DO63" s="31"/>
      <c r="DP63" s="31"/>
      <c r="DQ63" s="31"/>
      <c r="DR63" s="31"/>
      <c r="DS63" s="31"/>
      <c r="DT63" s="31"/>
      <c r="DU63" s="31"/>
      <c r="DV63" s="31"/>
      <c r="DW63" s="31"/>
      <c r="DX63" s="31"/>
      <c r="DY63" s="31"/>
      <c r="DZ63" s="31"/>
    </row>
    <row r="64" spans="1:130">
      <c r="A64" s="21">
        <f t="shared" si="1"/>
        <v>44</v>
      </c>
      <c r="B64" s="21" t="s">
        <v>10</v>
      </c>
      <c r="C64" s="127" t="s">
        <v>1344</v>
      </c>
      <c r="D64" s="211"/>
      <c r="E64" s="211"/>
      <c r="F64" s="211"/>
      <c r="G64" s="533"/>
      <c r="H64" s="125" t="s">
        <v>18</v>
      </c>
      <c r="I64" s="328" t="s">
        <v>1199</v>
      </c>
      <c r="J64" s="126"/>
      <c r="K64" s="321"/>
      <c r="L64" s="31"/>
      <c r="M64" s="31"/>
      <c r="N64" s="31"/>
      <c r="O64" s="31"/>
      <c r="P64" s="31"/>
      <c r="Q64" s="31"/>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31"/>
      <c r="AS64" s="31"/>
      <c r="AT64" s="31"/>
      <c r="AU64" s="31"/>
      <c r="AV64" s="31"/>
      <c r="AW64" s="31"/>
      <c r="AX64" s="31"/>
      <c r="AY64" s="31"/>
      <c r="AZ64" s="31"/>
      <c r="BA64" s="31"/>
      <c r="BB64" s="31"/>
      <c r="BC64" s="31"/>
      <c r="BD64" s="31"/>
      <c r="BE64" s="31"/>
      <c r="BF64" s="31"/>
      <c r="BG64" s="31"/>
      <c r="BH64" s="31"/>
      <c r="BI64" s="31"/>
      <c r="BJ64" s="31"/>
      <c r="BK64" s="31"/>
      <c r="BL64" s="31"/>
      <c r="BM64" s="31"/>
      <c r="BN64" s="31"/>
      <c r="BO64" s="31"/>
      <c r="BP64" s="31"/>
      <c r="BQ64" s="31"/>
      <c r="BR64" s="31"/>
      <c r="BS64" s="31"/>
      <c r="BT64" s="31"/>
      <c r="BU64" s="31"/>
      <c r="BV64" s="31"/>
      <c r="BW64" s="31"/>
      <c r="BX64" s="31"/>
      <c r="BY64" s="31"/>
      <c r="BZ64" s="31"/>
      <c r="CA64" s="31"/>
      <c r="CB64" s="31"/>
      <c r="CC64" s="31"/>
      <c r="CD64" s="31"/>
      <c r="CE64" s="31"/>
      <c r="CF64" s="31"/>
      <c r="CG64" s="31"/>
      <c r="CH64" s="31"/>
      <c r="CI64" s="31"/>
      <c r="CJ64" s="31"/>
      <c r="CK64" s="31"/>
      <c r="CL64" s="31"/>
      <c r="CM64" s="31"/>
      <c r="CN64" s="31"/>
      <c r="CO64" s="31"/>
      <c r="CP64" s="31"/>
      <c r="CQ64" s="31"/>
      <c r="CR64" s="31"/>
      <c r="CS64" s="31"/>
      <c r="CT64" s="31"/>
      <c r="CU64" s="31"/>
      <c r="CV64" s="31"/>
      <c r="CW64" s="31"/>
      <c r="CX64" s="31"/>
      <c r="CY64" s="31"/>
      <c r="CZ64" s="31"/>
      <c r="DA64" s="31"/>
      <c r="DB64" s="31"/>
      <c r="DC64" s="31"/>
      <c r="DD64" s="31"/>
      <c r="DE64" s="31"/>
      <c r="DF64" s="31"/>
      <c r="DG64" s="31"/>
      <c r="DH64" s="31"/>
      <c r="DI64" s="31"/>
      <c r="DJ64" s="31"/>
      <c r="DK64" s="31"/>
      <c r="DL64" s="31"/>
      <c r="DM64" s="31"/>
      <c r="DN64" s="31"/>
      <c r="DO64" s="31"/>
      <c r="DP64" s="31"/>
      <c r="DQ64" s="31"/>
      <c r="DR64" s="31"/>
      <c r="DS64" s="31"/>
      <c r="DT64" s="31"/>
      <c r="DU64" s="31"/>
      <c r="DV64" s="31"/>
      <c r="DW64" s="31"/>
      <c r="DX64" s="31"/>
      <c r="DY64" s="31"/>
      <c r="DZ64" s="31"/>
    </row>
    <row r="65" spans="1:490" outlineLevel="1">
      <c r="A65" s="21">
        <f t="shared" si="1"/>
        <v>38</v>
      </c>
      <c r="B65" s="21" t="s">
        <v>10</v>
      </c>
      <c r="C65" s="127" t="s">
        <v>1064</v>
      </c>
      <c r="D65" s="127"/>
      <c r="E65" s="211"/>
      <c r="F65" s="211"/>
      <c r="G65" s="533"/>
      <c r="H65" s="21" t="s">
        <v>10</v>
      </c>
      <c r="I65" s="127" t="s">
        <v>1607</v>
      </c>
      <c r="J65" s="128"/>
      <c r="K65" s="322"/>
      <c r="L65" s="31"/>
      <c r="M65" s="31"/>
      <c r="N65" s="31"/>
      <c r="O65" s="31"/>
      <c r="P65" s="31"/>
      <c r="Q65" s="31"/>
      <c r="R65" s="31"/>
      <c r="S65" s="31"/>
      <c r="T65" s="31"/>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31"/>
      <c r="AS65" s="31"/>
      <c r="AT65" s="31"/>
      <c r="AU65" s="31"/>
      <c r="AV65" s="31"/>
      <c r="AW65" s="31"/>
      <c r="AX65" s="31"/>
      <c r="AY65" s="31"/>
      <c r="AZ65" s="31"/>
      <c r="BA65" s="31"/>
      <c r="BB65" s="31"/>
      <c r="BC65" s="31"/>
      <c r="BD65" s="31"/>
      <c r="BE65" s="31"/>
      <c r="BF65" s="31"/>
      <c r="BG65" s="31"/>
      <c r="BH65" s="31"/>
      <c r="BI65" s="31"/>
      <c r="BJ65" s="31"/>
      <c r="BK65" s="31"/>
      <c r="BL65" s="31"/>
      <c r="BM65" s="31"/>
      <c r="BN65" s="31"/>
      <c r="BO65" s="31"/>
      <c r="BP65" s="31"/>
      <c r="BQ65" s="31"/>
      <c r="BR65" s="31"/>
      <c r="BS65" s="31"/>
      <c r="BT65" s="31"/>
      <c r="BU65" s="31"/>
      <c r="BV65" s="31"/>
      <c r="BW65" s="31"/>
      <c r="BX65" s="31"/>
      <c r="BY65" s="31"/>
      <c r="BZ65" s="31"/>
      <c r="CA65" s="31"/>
      <c r="CB65" s="31"/>
      <c r="CC65" s="31"/>
      <c r="CD65" s="31"/>
      <c r="CE65" s="31"/>
      <c r="CF65" s="31"/>
      <c r="CG65" s="31"/>
      <c r="CH65" s="31"/>
      <c r="CI65" s="31"/>
      <c r="CJ65" s="31"/>
      <c r="CK65" s="31"/>
      <c r="CL65" s="31"/>
      <c r="CM65" s="31"/>
      <c r="CN65" s="31"/>
      <c r="CO65" s="31"/>
      <c r="CP65" s="31"/>
      <c r="CQ65" s="31"/>
      <c r="CR65" s="31"/>
      <c r="CS65" s="31"/>
      <c r="CT65" s="31"/>
      <c r="CU65" s="31"/>
      <c r="CV65" s="31"/>
      <c r="CW65" s="31"/>
      <c r="CX65" s="31"/>
      <c r="CY65" s="31"/>
      <c r="CZ65" s="31"/>
      <c r="DA65" s="31"/>
      <c r="DB65" s="31"/>
      <c r="DC65" s="31"/>
      <c r="DD65" s="31"/>
      <c r="DE65" s="31"/>
      <c r="DF65" s="31"/>
      <c r="DG65" s="31"/>
      <c r="DH65" s="31"/>
      <c r="DI65" s="31"/>
      <c r="DJ65" s="31"/>
      <c r="DK65" s="31"/>
      <c r="DL65" s="31"/>
      <c r="DM65" s="31"/>
      <c r="DN65" s="31"/>
      <c r="DO65" s="31"/>
      <c r="DP65" s="31"/>
      <c r="DQ65" s="31"/>
      <c r="DR65" s="31"/>
      <c r="DS65" s="31"/>
      <c r="DT65" s="31"/>
      <c r="DU65" s="31"/>
      <c r="DV65" s="31"/>
      <c r="DW65" s="31"/>
      <c r="DX65" s="31"/>
      <c r="DY65" s="31"/>
      <c r="DZ65" s="31"/>
    </row>
    <row r="66" spans="1:490" outlineLevel="1">
      <c r="A66" s="21">
        <f t="shared" si="1"/>
        <v>38</v>
      </c>
      <c r="B66" s="21" t="s">
        <v>10</v>
      </c>
      <c r="C66" s="127" t="s">
        <v>1064</v>
      </c>
      <c r="D66" s="127"/>
      <c r="E66" s="211"/>
      <c r="F66" s="211"/>
      <c r="G66" s="533"/>
      <c r="H66" s="21" t="s">
        <v>10</v>
      </c>
      <c r="I66" s="127" t="s">
        <v>1359</v>
      </c>
      <c r="J66" s="128"/>
      <c r="K66" s="322"/>
      <c r="L66" s="31"/>
      <c r="M66" s="31"/>
      <c r="N66" s="31"/>
      <c r="O66" s="31"/>
      <c r="P66" s="31"/>
      <c r="Q66" s="31"/>
      <c r="R66" s="31"/>
      <c r="S66" s="31"/>
      <c r="T66" s="31"/>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31"/>
      <c r="AS66" s="31"/>
      <c r="AT66" s="31"/>
      <c r="AU66" s="31"/>
      <c r="AV66" s="31"/>
      <c r="AW66" s="31"/>
      <c r="AX66" s="31"/>
      <c r="AY66" s="31"/>
      <c r="AZ66" s="31"/>
      <c r="BA66" s="31"/>
      <c r="BB66" s="31"/>
      <c r="BC66" s="31"/>
      <c r="BD66" s="31"/>
      <c r="BE66" s="31"/>
      <c r="BF66" s="31"/>
      <c r="BG66" s="31"/>
      <c r="BH66" s="31"/>
      <c r="BI66" s="31"/>
      <c r="BJ66" s="31"/>
      <c r="BK66" s="31"/>
      <c r="BL66" s="31"/>
      <c r="BM66" s="31"/>
      <c r="BN66" s="31"/>
      <c r="BO66" s="31"/>
      <c r="BP66" s="31"/>
      <c r="BQ66" s="31"/>
      <c r="BR66" s="31"/>
      <c r="BS66" s="31"/>
      <c r="BT66" s="31"/>
      <c r="BU66" s="31"/>
      <c r="BV66" s="31"/>
      <c r="BW66" s="31"/>
      <c r="BX66" s="31"/>
      <c r="BY66" s="31"/>
      <c r="BZ66" s="31"/>
      <c r="CA66" s="31"/>
      <c r="CB66" s="31"/>
      <c r="CC66" s="31"/>
      <c r="CD66" s="31"/>
      <c r="CE66" s="31"/>
      <c r="CF66" s="31"/>
      <c r="CG66" s="31"/>
      <c r="CH66" s="31"/>
      <c r="CI66" s="31"/>
      <c r="CJ66" s="31"/>
      <c r="CK66" s="31"/>
      <c r="CL66" s="31"/>
      <c r="CM66" s="31"/>
      <c r="CN66" s="31"/>
      <c r="CO66" s="31"/>
      <c r="CP66" s="31"/>
      <c r="CQ66" s="31"/>
      <c r="CR66" s="31"/>
      <c r="CS66" s="31"/>
      <c r="CT66" s="31"/>
      <c r="CU66" s="31"/>
      <c r="CV66" s="31"/>
      <c r="CW66" s="31"/>
      <c r="CX66" s="31"/>
      <c r="CY66" s="31"/>
      <c r="CZ66" s="31"/>
      <c r="DA66" s="31"/>
      <c r="DB66" s="31"/>
      <c r="DC66" s="31"/>
      <c r="DD66" s="31"/>
      <c r="DE66" s="31"/>
      <c r="DF66" s="31"/>
      <c r="DG66" s="31"/>
      <c r="DH66" s="31"/>
      <c r="DI66" s="31"/>
      <c r="DJ66" s="31"/>
      <c r="DK66" s="31"/>
      <c r="DL66" s="31"/>
      <c r="DM66" s="31"/>
      <c r="DN66" s="31"/>
      <c r="DO66" s="31"/>
      <c r="DP66" s="31"/>
      <c r="DQ66" s="31"/>
      <c r="DR66" s="31"/>
      <c r="DS66" s="31"/>
      <c r="DT66" s="31"/>
      <c r="DU66" s="31"/>
      <c r="DV66" s="31"/>
      <c r="DW66" s="31"/>
      <c r="DX66" s="31"/>
      <c r="DY66" s="31"/>
      <c r="DZ66" s="31"/>
    </row>
    <row r="67" spans="1:490" outlineLevel="1">
      <c r="A67" s="21">
        <f t="shared" si="1"/>
        <v>39</v>
      </c>
      <c r="B67" s="21" t="s">
        <v>10</v>
      </c>
      <c r="C67" s="127" t="s">
        <v>1063</v>
      </c>
      <c r="D67" s="127"/>
      <c r="E67" s="211"/>
      <c r="F67" s="211"/>
      <c r="G67" s="533"/>
      <c r="H67" s="21" t="s">
        <v>10</v>
      </c>
      <c r="I67" s="127" t="s">
        <v>1360</v>
      </c>
      <c r="J67" s="128"/>
      <c r="K67" s="322" t="s">
        <v>1188</v>
      </c>
      <c r="L67" s="31"/>
      <c r="M67" s="31"/>
      <c r="N67" s="31"/>
      <c r="O67" s="31"/>
      <c r="P67" s="31"/>
      <c r="Q67" s="31"/>
      <c r="R67" s="31"/>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31"/>
      <c r="AS67" s="31"/>
      <c r="AT67" s="31"/>
      <c r="AU67" s="31"/>
      <c r="AV67" s="31"/>
      <c r="AW67" s="31"/>
      <c r="AX67" s="31"/>
      <c r="AY67" s="31"/>
      <c r="AZ67" s="31"/>
      <c r="BA67" s="31"/>
      <c r="BB67" s="31"/>
      <c r="BC67" s="31"/>
      <c r="BD67" s="31"/>
      <c r="BE67" s="31"/>
      <c r="BF67" s="31"/>
      <c r="BG67" s="31"/>
      <c r="BH67" s="31"/>
      <c r="BI67" s="31"/>
      <c r="BJ67" s="31"/>
      <c r="BK67" s="31"/>
      <c r="BL67" s="31"/>
      <c r="BM67" s="31"/>
      <c r="BN67" s="31"/>
      <c r="BO67" s="31"/>
      <c r="BP67" s="31"/>
      <c r="BQ67" s="31"/>
      <c r="BR67" s="31"/>
      <c r="BS67" s="31"/>
      <c r="BT67" s="31"/>
      <c r="BU67" s="31"/>
      <c r="BV67" s="31"/>
      <c r="BW67" s="31"/>
      <c r="BX67" s="31"/>
      <c r="BY67" s="31"/>
      <c r="BZ67" s="31"/>
      <c r="CA67" s="31"/>
      <c r="CB67" s="31"/>
      <c r="CC67" s="31"/>
      <c r="CD67" s="31"/>
      <c r="CE67" s="31"/>
      <c r="CF67" s="31"/>
      <c r="CG67" s="31"/>
      <c r="CH67" s="31"/>
      <c r="CI67" s="31"/>
      <c r="CJ67" s="31"/>
      <c r="CK67" s="31"/>
      <c r="CL67" s="31"/>
      <c r="CM67" s="31"/>
      <c r="CN67" s="31"/>
      <c r="CO67" s="31"/>
      <c r="CP67" s="31"/>
      <c r="CQ67" s="31"/>
      <c r="CR67" s="31"/>
      <c r="CS67" s="31"/>
      <c r="CT67" s="31"/>
      <c r="CU67" s="31"/>
      <c r="CV67" s="31"/>
      <c r="CW67" s="31"/>
      <c r="CX67" s="31"/>
      <c r="CY67" s="31"/>
      <c r="CZ67" s="31"/>
      <c r="DA67" s="31"/>
      <c r="DB67" s="31"/>
      <c r="DC67" s="31"/>
      <c r="DD67" s="31"/>
      <c r="DE67" s="31"/>
      <c r="DF67" s="31"/>
      <c r="DG67" s="31"/>
      <c r="DH67" s="31"/>
      <c r="DI67" s="31"/>
      <c r="DJ67" s="31"/>
      <c r="DK67" s="31"/>
      <c r="DL67" s="31"/>
      <c r="DM67" s="31"/>
      <c r="DN67" s="31"/>
      <c r="DO67" s="31"/>
      <c r="DP67" s="31"/>
      <c r="DQ67" s="31"/>
      <c r="DR67" s="31"/>
      <c r="DS67" s="31"/>
      <c r="DT67" s="31"/>
      <c r="DU67" s="31"/>
      <c r="DV67" s="31"/>
      <c r="DW67" s="31"/>
      <c r="DX67" s="31"/>
      <c r="DY67" s="31"/>
      <c r="DZ67" s="31"/>
    </row>
    <row r="68" spans="1:490" outlineLevel="1">
      <c r="A68" s="21">
        <f t="shared" si="1"/>
        <v>68</v>
      </c>
      <c r="B68" s="21" t="s">
        <v>10</v>
      </c>
      <c r="C68" s="127" t="s">
        <v>1293</v>
      </c>
      <c r="D68" s="211"/>
      <c r="E68" s="211"/>
      <c r="F68" s="211"/>
      <c r="G68" s="533"/>
      <c r="H68" s="21" t="s">
        <v>10</v>
      </c>
      <c r="I68" s="127" t="s">
        <v>1169</v>
      </c>
      <c r="J68" s="126"/>
      <c r="K68" s="322" t="s">
        <v>302</v>
      </c>
      <c r="L68" s="31"/>
      <c r="M68" s="31"/>
      <c r="N68" s="31"/>
      <c r="O68" s="31"/>
      <c r="P68" s="31"/>
      <c r="Q68" s="31"/>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31"/>
      <c r="AS68" s="31"/>
      <c r="AT68" s="31"/>
      <c r="AU68" s="31"/>
      <c r="AV68" s="31"/>
      <c r="AW68" s="31"/>
      <c r="AX68" s="31"/>
      <c r="AY68" s="31"/>
      <c r="AZ68" s="31"/>
      <c r="BA68" s="31"/>
      <c r="BB68" s="31"/>
      <c r="BC68" s="31"/>
      <c r="BD68" s="31"/>
      <c r="BE68" s="31"/>
      <c r="BF68" s="31"/>
      <c r="BG68" s="31"/>
      <c r="BH68" s="31"/>
      <c r="BI68" s="31"/>
      <c r="BJ68" s="31"/>
      <c r="BK68" s="31"/>
      <c r="BL68" s="31"/>
      <c r="BM68" s="31"/>
      <c r="BN68" s="31"/>
      <c r="BO68" s="31"/>
      <c r="BP68" s="31"/>
      <c r="BQ68" s="31"/>
      <c r="BR68" s="31"/>
      <c r="BS68" s="31"/>
      <c r="BT68" s="31"/>
      <c r="BU68" s="31"/>
      <c r="BV68" s="31"/>
      <c r="BW68" s="31"/>
      <c r="BX68" s="31"/>
      <c r="BY68" s="31"/>
      <c r="BZ68" s="31"/>
      <c r="CA68" s="31"/>
      <c r="CB68" s="31"/>
      <c r="CC68" s="31"/>
      <c r="CD68" s="31"/>
      <c r="CE68" s="31"/>
      <c r="CF68" s="31"/>
      <c r="CG68" s="31"/>
      <c r="CH68" s="31"/>
      <c r="CI68" s="31"/>
      <c r="CJ68" s="31"/>
      <c r="CK68" s="31"/>
      <c r="CL68" s="31"/>
      <c r="CM68" s="31"/>
      <c r="CN68" s="31"/>
      <c r="CO68" s="31"/>
      <c r="CP68" s="31"/>
      <c r="CQ68" s="31"/>
      <c r="CR68" s="31"/>
      <c r="CS68" s="31"/>
      <c r="CT68" s="31"/>
      <c r="CU68" s="31"/>
      <c r="CV68" s="31"/>
      <c r="CW68" s="31"/>
      <c r="CX68" s="31"/>
      <c r="CY68" s="31"/>
      <c r="CZ68" s="31"/>
      <c r="DA68" s="31"/>
      <c r="DB68" s="31"/>
      <c r="DC68" s="31"/>
      <c r="DD68" s="31"/>
      <c r="DE68" s="31"/>
      <c r="DF68" s="31"/>
      <c r="DG68" s="31"/>
      <c r="DH68" s="31"/>
      <c r="DI68" s="31"/>
      <c r="DJ68" s="31"/>
      <c r="DK68" s="31"/>
      <c r="DL68" s="31"/>
      <c r="DM68" s="31"/>
      <c r="DN68" s="31"/>
      <c r="DO68" s="31"/>
      <c r="DP68" s="31"/>
      <c r="DQ68" s="31"/>
      <c r="DR68" s="31"/>
      <c r="DS68" s="31"/>
      <c r="DT68" s="31"/>
      <c r="DU68" s="31"/>
      <c r="DV68" s="31"/>
      <c r="DW68" s="31"/>
      <c r="DX68" s="31"/>
      <c r="DY68" s="31"/>
      <c r="DZ68" s="31"/>
    </row>
    <row r="69" spans="1:490" outlineLevel="1">
      <c r="A69" s="21">
        <f t="shared" si="1"/>
        <v>68</v>
      </c>
      <c r="B69" s="21" t="s">
        <v>10</v>
      </c>
      <c r="C69" s="127" t="s">
        <v>1293</v>
      </c>
      <c r="D69" s="211"/>
      <c r="E69" s="211"/>
      <c r="F69" s="211"/>
      <c r="G69" s="533"/>
      <c r="H69" s="21" t="s">
        <v>10</v>
      </c>
      <c r="I69" s="127" t="s">
        <v>1208</v>
      </c>
      <c r="J69" s="126"/>
      <c r="K69" s="322" t="s">
        <v>302</v>
      </c>
      <c r="L69" s="31"/>
      <c r="M69" s="31"/>
      <c r="N69" s="31"/>
      <c r="O69" s="31"/>
      <c r="P69" s="31"/>
      <c r="Q69" s="31"/>
      <c r="R69" s="31"/>
      <c r="S69" s="31"/>
      <c r="T69" s="31"/>
      <c r="U69" s="31"/>
      <c r="V69" s="31"/>
      <c r="W69" s="31"/>
      <c r="X69" s="31"/>
      <c r="Y69" s="31"/>
      <c r="Z69" s="31"/>
      <c r="AA69" s="31"/>
      <c r="AB69" s="31"/>
      <c r="AC69" s="31"/>
      <c r="AD69" s="31"/>
      <c r="AE69" s="31"/>
      <c r="AF69" s="31"/>
      <c r="AG69" s="31"/>
      <c r="AH69" s="31"/>
      <c r="AI69" s="31"/>
      <c r="AJ69" s="31"/>
      <c r="AK69" s="31"/>
      <c r="AL69" s="31"/>
      <c r="AM69" s="31"/>
      <c r="AN69" s="31"/>
      <c r="AO69" s="31"/>
      <c r="AP69" s="31"/>
      <c r="AQ69" s="31"/>
      <c r="AR69" s="31"/>
      <c r="AS69" s="31"/>
      <c r="AT69" s="31"/>
      <c r="AU69" s="31"/>
      <c r="AV69" s="31"/>
      <c r="AW69" s="31"/>
      <c r="AX69" s="31"/>
      <c r="AY69" s="31"/>
      <c r="AZ69" s="31"/>
      <c r="BA69" s="31"/>
      <c r="BB69" s="31"/>
      <c r="BC69" s="31"/>
      <c r="BD69" s="31"/>
      <c r="BE69" s="31"/>
      <c r="BF69" s="31"/>
      <c r="BG69" s="31"/>
      <c r="BH69" s="31"/>
      <c r="BI69" s="31"/>
      <c r="BJ69" s="31"/>
      <c r="BK69" s="31"/>
      <c r="BL69" s="31"/>
      <c r="BM69" s="31"/>
      <c r="BN69" s="31"/>
      <c r="BO69" s="31"/>
      <c r="BP69" s="31"/>
      <c r="BQ69" s="31"/>
      <c r="BR69" s="31"/>
      <c r="BS69" s="31"/>
      <c r="BT69" s="31"/>
      <c r="BU69" s="31"/>
      <c r="BV69" s="31"/>
      <c r="BW69" s="31"/>
      <c r="BX69" s="31"/>
      <c r="BY69" s="31"/>
      <c r="BZ69" s="31"/>
      <c r="CA69" s="31"/>
      <c r="CB69" s="31"/>
      <c r="CC69" s="31"/>
      <c r="CD69" s="31"/>
      <c r="CE69" s="31"/>
      <c r="CF69" s="31"/>
      <c r="CG69" s="31"/>
      <c r="CH69" s="31"/>
      <c r="CI69" s="31"/>
      <c r="CJ69" s="31"/>
      <c r="CK69" s="31"/>
      <c r="CL69" s="31"/>
      <c r="CM69" s="31"/>
      <c r="CN69" s="31"/>
      <c r="CO69" s="31"/>
      <c r="CP69" s="31"/>
      <c r="CQ69" s="31"/>
      <c r="CR69" s="31"/>
      <c r="CS69" s="31"/>
      <c r="CT69" s="31"/>
      <c r="CU69" s="31"/>
      <c r="CV69" s="31"/>
      <c r="CW69" s="31"/>
      <c r="CX69" s="31"/>
      <c r="CY69" s="31"/>
      <c r="CZ69" s="31"/>
      <c r="DA69" s="31"/>
      <c r="DB69" s="31"/>
      <c r="DC69" s="31"/>
      <c r="DD69" s="31"/>
      <c r="DE69" s="31"/>
      <c r="DF69" s="31"/>
      <c r="DG69" s="31"/>
      <c r="DH69" s="31"/>
      <c r="DI69" s="31"/>
      <c r="DJ69" s="31"/>
      <c r="DK69" s="31"/>
      <c r="DL69" s="31"/>
      <c r="DM69" s="31"/>
      <c r="DN69" s="31"/>
      <c r="DO69" s="31"/>
      <c r="DP69" s="31"/>
      <c r="DQ69" s="31"/>
      <c r="DR69" s="31"/>
      <c r="DS69" s="31"/>
      <c r="DT69" s="31"/>
      <c r="DU69" s="31"/>
      <c r="DV69" s="31"/>
      <c r="DW69" s="31"/>
      <c r="DX69" s="31"/>
      <c r="DY69" s="31"/>
      <c r="DZ69" s="31"/>
    </row>
    <row r="70" spans="1:490" outlineLevel="1">
      <c r="A70" s="21">
        <f t="shared" si="1"/>
        <v>68</v>
      </c>
      <c r="B70" s="21" t="s">
        <v>10</v>
      </c>
      <c r="C70" s="127" t="s">
        <v>1293</v>
      </c>
      <c r="D70" s="211"/>
      <c r="E70" s="211"/>
      <c r="F70" s="211"/>
      <c r="G70" s="533"/>
      <c r="H70" s="21" t="s">
        <v>10</v>
      </c>
      <c r="I70" s="127" t="s">
        <v>1291</v>
      </c>
      <c r="J70" s="126"/>
      <c r="K70" s="322" t="s">
        <v>6</v>
      </c>
      <c r="L70" s="322" t="s">
        <v>7</v>
      </c>
      <c r="M70" s="322" t="s">
        <v>8</v>
      </c>
      <c r="N70" s="31"/>
      <c r="O70" s="31"/>
      <c r="P70" s="31"/>
      <c r="Q70" s="31"/>
      <c r="R70" s="31"/>
      <c r="S70" s="31"/>
      <c r="T70" s="31"/>
      <c r="U70" s="31"/>
      <c r="V70" s="31"/>
      <c r="W70" s="31"/>
      <c r="X70" s="31"/>
      <c r="Y70" s="31"/>
      <c r="Z70" s="31"/>
      <c r="AA70" s="31"/>
      <c r="AB70" s="31"/>
      <c r="AC70" s="31"/>
      <c r="AD70" s="31"/>
      <c r="AE70" s="31"/>
      <c r="AF70" s="31"/>
      <c r="AG70" s="31"/>
      <c r="AH70" s="31"/>
      <c r="AI70" s="31"/>
      <c r="AJ70" s="31"/>
      <c r="AK70" s="31"/>
      <c r="AL70" s="31"/>
      <c r="AM70" s="31"/>
      <c r="AN70" s="31"/>
      <c r="AO70" s="31"/>
      <c r="AP70" s="31"/>
      <c r="AQ70" s="31"/>
      <c r="AR70" s="31"/>
      <c r="AS70" s="31"/>
      <c r="AT70" s="31"/>
      <c r="AU70" s="31"/>
      <c r="AV70" s="31"/>
      <c r="AW70" s="31"/>
      <c r="AX70" s="31"/>
      <c r="AY70" s="31"/>
      <c r="AZ70" s="31"/>
      <c r="BA70" s="31"/>
      <c r="BB70" s="31"/>
      <c r="BC70" s="31"/>
      <c r="BD70" s="31"/>
      <c r="BE70" s="31"/>
      <c r="BF70" s="31"/>
      <c r="BG70" s="31"/>
      <c r="BH70" s="31"/>
      <c r="BI70" s="31"/>
      <c r="BJ70" s="31"/>
      <c r="BK70" s="31"/>
      <c r="BL70" s="31"/>
      <c r="BM70" s="31"/>
      <c r="BN70" s="31"/>
      <c r="BO70" s="31"/>
      <c r="BP70" s="31"/>
      <c r="BQ70" s="31"/>
      <c r="BR70" s="31"/>
      <c r="BS70" s="31"/>
      <c r="BT70" s="31"/>
      <c r="BU70" s="31"/>
      <c r="BV70" s="31"/>
      <c r="BW70" s="31"/>
      <c r="BX70" s="31"/>
      <c r="BY70" s="31"/>
      <c r="BZ70" s="31"/>
      <c r="CA70" s="31"/>
      <c r="CB70" s="31"/>
      <c r="CC70" s="31"/>
      <c r="CD70" s="31"/>
      <c r="CE70" s="31"/>
      <c r="CF70" s="31"/>
      <c r="CG70" s="31"/>
      <c r="CH70" s="31"/>
      <c r="CI70" s="31"/>
      <c r="CJ70" s="31"/>
      <c r="CK70" s="31"/>
      <c r="CL70" s="31"/>
      <c r="CM70" s="31"/>
      <c r="CN70" s="31"/>
      <c r="CO70" s="31"/>
      <c r="CP70" s="31"/>
      <c r="CQ70" s="31"/>
      <c r="CR70" s="31"/>
      <c r="CS70" s="31"/>
      <c r="CT70" s="31"/>
      <c r="CU70" s="31"/>
      <c r="CV70" s="31"/>
      <c r="CW70" s="31"/>
      <c r="CX70" s="31"/>
      <c r="CY70" s="31"/>
      <c r="CZ70" s="31"/>
      <c r="DA70" s="31"/>
      <c r="DB70" s="31"/>
      <c r="DC70" s="31"/>
      <c r="DD70" s="31"/>
      <c r="DE70" s="31"/>
      <c r="DF70" s="31"/>
      <c r="DG70" s="31"/>
      <c r="DH70" s="31"/>
      <c r="DI70" s="31"/>
      <c r="DJ70" s="31"/>
      <c r="DK70" s="31"/>
      <c r="DL70" s="31"/>
      <c r="DM70" s="31"/>
      <c r="DN70" s="31"/>
      <c r="DO70" s="31"/>
      <c r="DP70" s="31"/>
      <c r="DQ70" s="31"/>
      <c r="DR70" s="31"/>
      <c r="DS70" s="31"/>
      <c r="DT70" s="31"/>
      <c r="DU70" s="31"/>
      <c r="DV70" s="31"/>
      <c r="DW70" s="31"/>
      <c r="DX70" s="31"/>
      <c r="DY70" s="31"/>
      <c r="DZ70" s="31"/>
    </row>
    <row r="71" spans="1:490" outlineLevel="1">
      <c r="A71" s="21">
        <f t="shared" si="1"/>
        <v>69</v>
      </c>
      <c r="B71" s="21" t="s">
        <v>10</v>
      </c>
      <c r="C71" s="127" t="s">
        <v>1294</v>
      </c>
      <c r="D71" s="211"/>
      <c r="E71" s="211"/>
      <c r="F71" s="211"/>
      <c r="G71" s="533"/>
      <c r="H71" s="21" t="s">
        <v>10</v>
      </c>
      <c r="I71" s="127" t="s">
        <v>1292</v>
      </c>
      <c r="J71" s="126"/>
      <c r="K71" s="322" t="s">
        <v>6</v>
      </c>
      <c r="L71" s="322" t="s">
        <v>7</v>
      </c>
      <c r="M71" s="322" t="s">
        <v>8</v>
      </c>
      <c r="N71" s="31"/>
      <c r="O71" s="31"/>
      <c r="P71" s="31"/>
      <c r="Q71" s="31"/>
      <c r="R71" s="31"/>
      <c r="S71" s="31"/>
      <c r="T71" s="31"/>
      <c r="U71" s="31"/>
      <c r="V71" s="31"/>
      <c r="W71" s="31"/>
      <c r="X71" s="31"/>
      <c r="Y71" s="31"/>
      <c r="Z71" s="31"/>
      <c r="AA71" s="31"/>
      <c r="AB71" s="31"/>
      <c r="AC71" s="31"/>
      <c r="AD71" s="31"/>
      <c r="AE71" s="31"/>
      <c r="AF71" s="31"/>
      <c r="AG71" s="31"/>
      <c r="AH71" s="31"/>
      <c r="AI71" s="31"/>
      <c r="AJ71" s="31"/>
      <c r="AK71" s="31"/>
      <c r="AL71" s="31"/>
      <c r="AM71" s="31"/>
      <c r="AN71" s="31"/>
      <c r="AO71" s="31"/>
      <c r="AP71" s="31"/>
      <c r="AQ71" s="31"/>
      <c r="AR71" s="31"/>
      <c r="AS71" s="31"/>
      <c r="AT71" s="31"/>
      <c r="AU71" s="31"/>
      <c r="AV71" s="31"/>
      <c r="AW71" s="31"/>
      <c r="AX71" s="31"/>
      <c r="AY71" s="31"/>
      <c r="AZ71" s="31"/>
      <c r="BA71" s="31"/>
      <c r="BB71" s="31"/>
      <c r="BC71" s="31"/>
      <c r="BD71" s="31"/>
      <c r="BE71" s="31"/>
      <c r="BF71" s="31"/>
      <c r="BG71" s="31"/>
      <c r="BH71" s="31"/>
      <c r="BI71" s="31"/>
      <c r="BJ71" s="31"/>
      <c r="BK71" s="31"/>
      <c r="BL71" s="31"/>
      <c r="BM71" s="31"/>
      <c r="BN71" s="31"/>
      <c r="BO71" s="31"/>
      <c r="BP71" s="31"/>
      <c r="BQ71" s="31"/>
      <c r="BR71" s="31"/>
      <c r="BS71" s="31"/>
      <c r="BT71" s="31"/>
      <c r="BU71" s="31"/>
      <c r="BV71" s="31"/>
      <c r="BW71" s="31"/>
      <c r="BX71" s="31"/>
      <c r="BY71" s="31"/>
      <c r="BZ71" s="31"/>
      <c r="CA71" s="31"/>
      <c r="CB71" s="31"/>
      <c r="CC71" s="31"/>
      <c r="CD71" s="31"/>
      <c r="CE71" s="31"/>
      <c r="CF71" s="31"/>
      <c r="CG71" s="31"/>
      <c r="CH71" s="31"/>
      <c r="CI71" s="31"/>
      <c r="CJ71" s="31"/>
      <c r="CK71" s="31"/>
      <c r="CL71" s="31"/>
      <c r="CM71" s="31"/>
      <c r="CN71" s="31"/>
      <c r="CO71" s="31"/>
      <c r="CP71" s="31"/>
      <c r="CQ71" s="31"/>
      <c r="CR71" s="31"/>
      <c r="CS71" s="31"/>
      <c r="CT71" s="31"/>
      <c r="CU71" s="31"/>
      <c r="CV71" s="31"/>
      <c r="CW71" s="31"/>
      <c r="CX71" s="31"/>
      <c r="CY71" s="31"/>
      <c r="CZ71" s="31"/>
      <c r="DA71" s="31"/>
      <c r="DB71" s="31"/>
      <c r="DC71" s="31"/>
      <c r="DD71" s="31"/>
      <c r="DE71" s="31"/>
      <c r="DF71" s="31"/>
      <c r="DG71" s="31"/>
      <c r="DH71" s="31"/>
      <c r="DI71" s="31"/>
      <c r="DJ71" s="31"/>
      <c r="DK71" s="31"/>
      <c r="DL71" s="31"/>
      <c r="DM71" s="31"/>
      <c r="DN71" s="31"/>
      <c r="DO71" s="31"/>
      <c r="DP71" s="31"/>
      <c r="DQ71" s="31"/>
      <c r="DR71" s="31"/>
      <c r="DS71" s="31"/>
      <c r="DT71" s="31"/>
      <c r="DU71" s="31"/>
      <c r="DV71" s="31"/>
      <c r="DW71" s="31"/>
      <c r="DX71" s="31"/>
      <c r="DY71" s="31"/>
      <c r="DZ71" s="31"/>
    </row>
    <row r="72" spans="1:490" outlineLevel="1">
      <c r="A72" s="21">
        <f t="shared" si="1"/>
        <v>69</v>
      </c>
      <c r="B72" s="21" t="s">
        <v>10</v>
      </c>
      <c r="C72" s="127" t="s">
        <v>1294</v>
      </c>
      <c r="D72" s="211"/>
      <c r="E72" s="211"/>
      <c r="F72" s="211"/>
      <c r="G72" s="533"/>
      <c r="H72" s="21" t="s">
        <v>10</v>
      </c>
      <c r="I72" s="127" t="s">
        <v>1293</v>
      </c>
      <c r="J72" s="126"/>
      <c r="K72" s="322" t="s">
        <v>6</v>
      </c>
      <c r="L72" s="322" t="s">
        <v>7</v>
      </c>
      <c r="M72" s="322" t="s">
        <v>8</v>
      </c>
      <c r="N72" s="31"/>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c r="CD72" s="31"/>
      <c r="CE72" s="31"/>
      <c r="CF72" s="31"/>
      <c r="CG72" s="31"/>
      <c r="CH72" s="31"/>
      <c r="CI72" s="31"/>
      <c r="CJ72" s="31"/>
      <c r="CK72" s="31"/>
      <c r="CL72" s="31"/>
      <c r="CM72" s="31"/>
      <c r="CN72" s="31"/>
      <c r="CO72" s="31"/>
      <c r="CP72" s="31"/>
      <c r="CQ72" s="31"/>
      <c r="CR72" s="31"/>
      <c r="CS72" s="31"/>
      <c r="CT72" s="31"/>
      <c r="CU72" s="31"/>
      <c r="CV72" s="31"/>
      <c r="CW72" s="31"/>
      <c r="CX72" s="31"/>
      <c r="CY72" s="31"/>
      <c r="CZ72" s="31"/>
      <c r="DA72" s="31"/>
      <c r="DB72" s="31"/>
      <c r="DC72" s="31"/>
      <c r="DD72" s="31"/>
      <c r="DE72" s="31"/>
      <c r="DF72" s="31"/>
      <c r="DG72" s="31"/>
      <c r="DH72" s="31"/>
      <c r="DI72" s="31"/>
      <c r="DJ72" s="31"/>
      <c r="DK72" s="31"/>
      <c r="DL72" s="31"/>
      <c r="DM72" s="31"/>
      <c r="DN72" s="31"/>
      <c r="DO72" s="31"/>
      <c r="DP72" s="31"/>
      <c r="DQ72" s="31"/>
      <c r="DR72" s="31"/>
      <c r="DS72" s="31"/>
      <c r="DT72" s="31"/>
      <c r="DU72" s="31"/>
      <c r="DV72" s="31"/>
      <c r="DW72" s="31"/>
      <c r="DX72" s="31"/>
      <c r="DY72" s="31"/>
      <c r="DZ72" s="31"/>
    </row>
    <row r="73" spans="1:490" outlineLevel="1">
      <c r="A73" s="21">
        <f t="shared" si="1"/>
        <v>69</v>
      </c>
      <c r="B73" s="21" t="s">
        <v>10</v>
      </c>
      <c r="C73" s="127" t="s">
        <v>1294</v>
      </c>
      <c r="D73" s="211"/>
      <c r="E73" s="211"/>
      <c r="F73" s="211"/>
      <c r="G73" s="533"/>
      <c r="H73" s="21" t="s">
        <v>10</v>
      </c>
      <c r="I73" s="127" t="s">
        <v>1294</v>
      </c>
      <c r="J73" s="126"/>
      <c r="K73" s="322" t="s">
        <v>6</v>
      </c>
      <c r="L73" s="322" t="s">
        <v>7</v>
      </c>
      <c r="M73" s="322" t="s">
        <v>8</v>
      </c>
      <c r="N73" s="31"/>
      <c r="O73" s="31"/>
      <c r="P73" s="31"/>
      <c r="Q73" s="31"/>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1"/>
      <c r="BT73" s="31"/>
      <c r="BU73" s="31"/>
      <c r="BV73" s="31"/>
      <c r="BW73" s="31"/>
      <c r="BX73" s="31"/>
      <c r="BY73" s="31"/>
      <c r="BZ73" s="31"/>
      <c r="CA73" s="31"/>
      <c r="CB73" s="31"/>
      <c r="CC73" s="31"/>
      <c r="CD73" s="31"/>
      <c r="CE73" s="31"/>
      <c r="CF73" s="31"/>
      <c r="CG73" s="31"/>
      <c r="CH73" s="31"/>
      <c r="CI73" s="31"/>
      <c r="CJ73" s="31"/>
      <c r="CK73" s="31"/>
      <c r="CL73" s="31"/>
      <c r="CM73" s="31"/>
      <c r="CN73" s="31"/>
      <c r="CO73" s="31"/>
      <c r="CP73" s="31"/>
      <c r="CQ73" s="31"/>
      <c r="CR73" s="31"/>
      <c r="CS73" s="31"/>
      <c r="CT73" s="31"/>
      <c r="CU73" s="31"/>
      <c r="CV73" s="31"/>
      <c r="CW73" s="31"/>
      <c r="CX73" s="31"/>
      <c r="CY73" s="31"/>
      <c r="CZ73" s="31"/>
      <c r="DA73" s="31"/>
      <c r="DB73" s="31"/>
      <c r="DC73" s="31"/>
      <c r="DD73" s="31"/>
      <c r="DE73" s="31"/>
      <c r="DF73" s="31"/>
      <c r="DG73" s="31"/>
      <c r="DH73" s="31"/>
      <c r="DI73" s="31"/>
      <c r="DJ73" s="31"/>
      <c r="DK73" s="31"/>
      <c r="DL73" s="31"/>
      <c r="DM73" s="31"/>
      <c r="DN73" s="31"/>
      <c r="DO73" s="31"/>
      <c r="DP73" s="31"/>
      <c r="DQ73" s="31"/>
      <c r="DR73" s="31"/>
      <c r="DS73" s="31"/>
      <c r="DT73" s="31"/>
      <c r="DU73" s="31"/>
      <c r="DV73" s="31"/>
      <c r="DW73" s="31"/>
      <c r="DX73" s="31"/>
      <c r="DY73" s="31"/>
      <c r="DZ73" s="31"/>
    </row>
    <row r="74" spans="1:490" outlineLevel="1">
      <c r="A74" s="21">
        <f t="shared" ref="A74:A105" si="2">IF($C74="","blank",MATCH($C74,$I$5:$I$204,0))</f>
        <v>53</v>
      </c>
      <c r="B74" s="21" t="s">
        <v>10</v>
      </c>
      <c r="C74" s="127" t="s">
        <v>33</v>
      </c>
      <c r="D74" s="211"/>
      <c r="E74" s="211"/>
      <c r="F74" s="211"/>
      <c r="G74" s="533"/>
      <c r="H74" s="21" t="s">
        <v>9</v>
      </c>
      <c r="I74" s="127" t="s">
        <v>540</v>
      </c>
      <c r="J74" s="128"/>
      <c r="K74" s="323" t="s">
        <v>302</v>
      </c>
      <c r="L74" s="31"/>
      <c r="M74" s="31"/>
      <c r="N74" s="31"/>
      <c r="O74" s="31"/>
      <c r="P74" s="31"/>
      <c r="Q74" s="31"/>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31"/>
      <c r="BH74" s="31"/>
      <c r="BI74" s="31"/>
      <c r="BJ74" s="31"/>
      <c r="BK74" s="31"/>
      <c r="BL74" s="31"/>
      <c r="BM74" s="31"/>
      <c r="BN74" s="31"/>
      <c r="BO74" s="31"/>
      <c r="BP74" s="31"/>
      <c r="BQ74" s="31"/>
      <c r="BR74" s="31"/>
      <c r="BS74" s="31"/>
      <c r="BT74" s="31"/>
      <c r="BU74" s="31"/>
      <c r="BV74" s="31"/>
      <c r="BW74" s="31"/>
      <c r="BX74" s="31"/>
      <c r="BY74" s="31"/>
      <c r="BZ74" s="31"/>
      <c r="CA74" s="31"/>
      <c r="CB74" s="31"/>
      <c r="CC74" s="31"/>
      <c r="CD74" s="31"/>
      <c r="CE74" s="31"/>
      <c r="CF74" s="31"/>
      <c r="CG74" s="31"/>
      <c r="CH74" s="31"/>
      <c r="CI74" s="31"/>
      <c r="CJ74" s="31"/>
      <c r="CK74" s="31"/>
      <c r="CL74" s="31"/>
      <c r="CM74" s="31"/>
      <c r="CN74" s="31"/>
      <c r="CO74" s="31"/>
      <c r="CP74" s="31"/>
      <c r="CQ74" s="31"/>
      <c r="CR74" s="31"/>
      <c r="CS74" s="31"/>
      <c r="CT74" s="31"/>
      <c r="CU74" s="31"/>
      <c r="CV74" s="31"/>
      <c r="CW74" s="31"/>
      <c r="CX74" s="31"/>
      <c r="CY74" s="31"/>
      <c r="CZ74" s="31"/>
      <c r="DA74" s="31"/>
      <c r="DB74" s="31"/>
      <c r="DC74" s="31"/>
      <c r="DD74" s="31"/>
      <c r="DE74" s="31"/>
      <c r="DF74" s="31"/>
      <c r="DG74" s="31"/>
      <c r="DH74" s="31"/>
      <c r="DI74" s="31"/>
      <c r="DJ74" s="31"/>
      <c r="DK74" s="31"/>
      <c r="DL74" s="31"/>
      <c r="DM74" s="31"/>
      <c r="DN74" s="31"/>
      <c r="DO74" s="31"/>
      <c r="DP74" s="31"/>
      <c r="DQ74" s="31"/>
      <c r="DR74" s="31"/>
      <c r="DS74" s="31"/>
      <c r="DT74" s="31"/>
      <c r="DU74" s="31"/>
      <c r="DV74" s="31"/>
      <c r="DW74" s="31"/>
      <c r="DX74" s="31"/>
      <c r="DY74" s="31"/>
      <c r="DZ74" s="31"/>
    </row>
    <row r="75" spans="1:490" outlineLevel="1">
      <c r="A75" s="21">
        <f t="shared" si="2"/>
        <v>53</v>
      </c>
      <c r="B75" s="21" t="s">
        <v>10</v>
      </c>
      <c r="C75" s="127" t="s">
        <v>33</v>
      </c>
      <c r="D75" s="211"/>
      <c r="E75" s="211"/>
      <c r="F75" s="211"/>
      <c r="G75" s="533" t="s">
        <v>1617</v>
      </c>
      <c r="H75" s="21" t="s">
        <v>9</v>
      </c>
      <c r="I75" s="127" t="s">
        <v>539</v>
      </c>
      <c r="J75" s="128"/>
      <c r="K75" s="367"/>
      <c r="L75" s="367"/>
      <c r="M75" s="367"/>
      <c r="N75" s="367"/>
      <c r="O75" s="367"/>
      <c r="P75" s="367"/>
      <c r="Q75" s="367"/>
      <c r="R75" s="367"/>
      <c r="S75" s="367"/>
      <c r="T75" s="367"/>
      <c r="U75" s="367"/>
      <c r="V75" s="367"/>
      <c r="W75" s="367"/>
      <c r="X75" s="367"/>
      <c r="Y75" s="367"/>
      <c r="Z75" s="367"/>
      <c r="AA75" s="367"/>
      <c r="AB75" s="367"/>
      <c r="AC75" s="367"/>
      <c r="AD75" s="367"/>
      <c r="AE75" s="367"/>
      <c r="AF75" s="367"/>
      <c r="AG75" s="367"/>
      <c r="AH75" s="367"/>
      <c r="AI75" s="367"/>
      <c r="AJ75" s="367"/>
      <c r="AK75" s="367"/>
      <c r="AL75" s="367"/>
      <c r="AM75" s="367"/>
      <c r="AN75" s="367"/>
      <c r="AO75" s="367"/>
      <c r="AP75" s="367"/>
      <c r="AQ75" s="367"/>
      <c r="AR75" s="367"/>
      <c r="AS75" s="367"/>
      <c r="AT75" s="367"/>
      <c r="AU75" s="367"/>
      <c r="AV75" s="367"/>
      <c r="AW75" s="367"/>
      <c r="AX75" s="367"/>
      <c r="AY75" s="367"/>
      <c r="AZ75" s="367"/>
      <c r="BA75" s="367"/>
      <c r="BB75" s="367"/>
      <c r="BC75" s="367"/>
      <c r="BD75" s="367"/>
      <c r="BE75" s="367"/>
      <c r="BF75" s="367"/>
      <c r="BG75" s="367"/>
      <c r="BH75" s="367"/>
      <c r="BI75" s="367"/>
      <c r="BJ75" s="367"/>
      <c r="BK75" s="367"/>
      <c r="BL75" s="367"/>
      <c r="BM75" s="367"/>
      <c r="BN75" s="367"/>
      <c r="BO75" s="367"/>
      <c r="BP75" s="367"/>
      <c r="BQ75" s="367"/>
      <c r="BR75" s="367"/>
      <c r="BS75" s="367"/>
      <c r="BT75" s="367"/>
      <c r="BU75" s="367"/>
      <c r="BV75" s="367"/>
      <c r="BW75" s="367"/>
      <c r="BX75" s="367"/>
      <c r="BY75" s="367"/>
      <c r="BZ75" s="367"/>
      <c r="CA75" s="367"/>
      <c r="CB75" s="367"/>
      <c r="CC75" s="368"/>
      <c r="CD75" s="368"/>
      <c r="CE75" s="368"/>
      <c r="CF75" s="368"/>
      <c r="CG75" s="368"/>
      <c r="CH75" s="368"/>
      <c r="CI75" s="368"/>
      <c r="CJ75" s="368"/>
      <c r="CK75" s="368"/>
      <c r="CL75" s="368"/>
      <c r="CM75" s="368"/>
      <c r="CN75" s="368"/>
      <c r="CO75" s="368"/>
      <c r="CP75" s="368"/>
      <c r="CQ75" s="368"/>
      <c r="CR75" s="368"/>
      <c r="CS75" s="368"/>
      <c r="CT75" s="368"/>
      <c r="CU75" s="368"/>
      <c r="CV75" s="368"/>
      <c r="CW75" s="368"/>
      <c r="CX75" s="368"/>
      <c r="CY75" s="368"/>
      <c r="CZ75" s="368"/>
      <c r="DA75" s="368"/>
      <c r="DB75" s="368"/>
      <c r="DC75" s="368"/>
      <c r="DD75" s="368"/>
      <c r="DE75" s="368"/>
      <c r="DF75" s="368"/>
      <c r="DG75" s="368"/>
      <c r="DH75" s="368"/>
      <c r="DI75" s="368"/>
      <c r="DJ75" s="368"/>
      <c r="DK75" s="368"/>
      <c r="DL75" s="368"/>
      <c r="DM75" s="368"/>
      <c r="DN75" s="368"/>
      <c r="DO75" s="368"/>
      <c r="DP75" s="368"/>
      <c r="DQ75" s="368"/>
      <c r="DR75" s="368"/>
      <c r="DS75" s="368"/>
      <c r="DT75" s="368"/>
      <c r="DU75" s="368"/>
      <c r="DV75" s="368"/>
      <c r="DW75" s="368"/>
      <c r="DX75" s="368"/>
      <c r="DY75" s="368"/>
      <c r="DZ75" s="368"/>
      <c r="EA75" s="325"/>
      <c r="EB75" s="325"/>
      <c r="EC75" s="325"/>
      <c r="ED75" s="325"/>
      <c r="EE75" s="325"/>
      <c r="EF75" s="325"/>
      <c r="EG75" s="325"/>
      <c r="EH75" s="325"/>
      <c r="EI75" s="325"/>
      <c r="EJ75" s="325"/>
      <c r="EK75" s="325"/>
      <c r="EL75" s="325"/>
      <c r="EM75" s="325"/>
      <c r="EN75" s="325"/>
      <c r="EO75" s="325"/>
      <c r="EP75" s="325"/>
      <c r="EQ75" s="325"/>
      <c r="ER75" s="325"/>
      <c r="ES75" s="325"/>
      <c r="ET75" s="325"/>
      <c r="EU75" s="326"/>
      <c r="EV75" s="326"/>
      <c r="EW75" s="326"/>
      <c r="EX75" s="326"/>
      <c r="EY75" s="326"/>
      <c r="EZ75" s="326"/>
      <c r="FA75" s="326"/>
      <c r="FB75" s="326"/>
      <c r="FC75" s="326"/>
      <c r="FD75" s="326"/>
      <c r="FE75" s="326"/>
      <c r="FF75" s="326"/>
      <c r="FG75" s="326"/>
      <c r="FH75" s="326"/>
      <c r="FI75" s="326"/>
      <c r="FJ75" s="326"/>
      <c r="FK75" s="326"/>
      <c r="FL75" s="326"/>
      <c r="FM75" s="326"/>
      <c r="FN75" s="326"/>
      <c r="FO75" s="326"/>
      <c r="FP75" s="326"/>
      <c r="FQ75" s="326"/>
      <c r="FR75" s="326"/>
      <c r="FS75" s="326"/>
      <c r="FT75" s="326"/>
      <c r="FU75" s="326"/>
      <c r="FV75" s="326"/>
      <c r="FW75" s="326"/>
      <c r="FX75" s="326"/>
      <c r="FY75" s="326"/>
      <c r="FZ75" s="326"/>
      <c r="GA75" s="326"/>
      <c r="GB75" s="326"/>
      <c r="GC75" s="326"/>
      <c r="GD75" s="326"/>
      <c r="GE75" s="326"/>
      <c r="GF75" s="326"/>
      <c r="GG75" s="326"/>
      <c r="GH75" s="326"/>
      <c r="GI75" s="326"/>
      <c r="GJ75" s="326"/>
      <c r="GK75" s="326"/>
      <c r="GL75" s="326"/>
      <c r="GM75" s="326"/>
      <c r="GN75" s="326"/>
      <c r="GO75" s="326"/>
      <c r="GP75" s="326"/>
      <c r="GQ75" s="326"/>
      <c r="GR75" s="326"/>
      <c r="GS75" s="326"/>
      <c r="GT75" s="326"/>
      <c r="GU75" s="326"/>
      <c r="GV75" s="326"/>
      <c r="GW75" s="326"/>
      <c r="GX75" s="326"/>
      <c r="GY75" s="326"/>
      <c r="GZ75" s="326"/>
      <c r="HA75" s="326"/>
      <c r="HB75" s="326"/>
      <c r="HC75" s="326"/>
      <c r="HD75" s="326"/>
      <c r="HE75" s="326"/>
      <c r="HF75" s="326"/>
      <c r="HG75" s="326"/>
      <c r="HH75" s="326"/>
      <c r="HI75" s="326"/>
      <c r="HJ75" s="326"/>
      <c r="HK75" s="326"/>
      <c r="HL75" s="326"/>
      <c r="HM75" s="324"/>
      <c r="HN75" s="324"/>
      <c r="HO75" s="324"/>
      <c r="HP75" s="324"/>
      <c r="HQ75" s="324"/>
      <c r="HR75" s="324"/>
      <c r="HS75" s="324"/>
      <c r="HT75" s="324"/>
      <c r="HU75" s="324"/>
      <c r="HV75" s="324"/>
      <c r="HW75" s="324"/>
      <c r="HX75" s="324"/>
      <c r="HY75" s="324"/>
      <c r="HZ75" s="324"/>
      <c r="IA75" s="324"/>
      <c r="IB75" s="324"/>
      <c r="IC75" s="324"/>
      <c r="ID75" s="324"/>
      <c r="IE75" s="324"/>
      <c r="IF75" s="324"/>
      <c r="IG75" s="324"/>
      <c r="IH75" s="324"/>
      <c r="II75" s="324"/>
      <c r="IJ75" s="324"/>
      <c r="IK75" s="324"/>
      <c r="IL75" s="324"/>
      <c r="IM75" s="324"/>
      <c r="IN75" s="324"/>
      <c r="IO75" s="324"/>
      <c r="IP75" s="324"/>
      <c r="IQ75" s="324"/>
      <c r="IR75" s="324"/>
      <c r="IS75" s="324"/>
      <c r="IT75" s="324"/>
      <c r="IU75" s="324"/>
      <c r="IV75" s="324"/>
      <c r="IW75" s="324"/>
      <c r="IX75" s="324"/>
      <c r="IY75" s="324"/>
      <c r="IZ75" s="324"/>
      <c r="JA75" s="324"/>
      <c r="JB75" s="324"/>
      <c r="JC75" s="324"/>
      <c r="JD75" s="324"/>
      <c r="JE75" s="324"/>
      <c r="JF75" s="324"/>
      <c r="JG75" s="324"/>
      <c r="JH75" s="324"/>
      <c r="JI75" s="324"/>
      <c r="JJ75" s="324"/>
      <c r="JK75" s="324"/>
      <c r="JL75" s="324"/>
      <c r="JM75" s="324"/>
      <c r="JN75" s="324"/>
      <c r="JO75" s="324"/>
      <c r="JP75" s="324"/>
      <c r="JQ75" s="324"/>
      <c r="JR75" s="324"/>
      <c r="JS75" s="324"/>
      <c r="JT75" s="324"/>
      <c r="JU75" s="324"/>
      <c r="JV75" s="324"/>
      <c r="JW75" s="324"/>
      <c r="JX75" s="324"/>
      <c r="JY75" s="324"/>
      <c r="JZ75" s="324"/>
      <c r="KA75" s="324"/>
      <c r="KB75" s="324"/>
      <c r="KC75" s="324"/>
      <c r="KD75" s="324"/>
      <c r="KE75" s="325"/>
      <c r="KF75" s="325"/>
      <c r="KG75" s="325"/>
      <c r="KH75" s="325"/>
      <c r="KI75" s="325"/>
      <c r="KJ75" s="325"/>
      <c r="KK75" s="325"/>
      <c r="KL75" s="325"/>
      <c r="KM75" s="325"/>
      <c r="KN75" s="325"/>
      <c r="KO75" s="325"/>
      <c r="KP75" s="325"/>
      <c r="KQ75" s="325"/>
      <c r="KR75" s="325"/>
      <c r="KS75" s="325"/>
      <c r="KT75" s="325"/>
      <c r="KU75" s="325"/>
      <c r="KV75" s="325"/>
      <c r="KW75" s="325"/>
      <c r="KX75" s="325"/>
      <c r="KY75" s="325"/>
      <c r="KZ75" s="325"/>
      <c r="LA75" s="325"/>
      <c r="LB75" s="325"/>
      <c r="LC75" s="325"/>
      <c r="LD75" s="325"/>
      <c r="LE75" s="325"/>
      <c r="LF75" s="325"/>
      <c r="LG75" s="325"/>
      <c r="LH75" s="325"/>
      <c r="LI75" s="325"/>
      <c r="LJ75" s="325"/>
      <c r="LK75" s="325"/>
      <c r="LL75" s="325"/>
      <c r="LM75" s="325"/>
      <c r="LN75" s="325"/>
      <c r="LO75" s="325"/>
      <c r="LP75" s="325"/>
      <c r="LQ75" s="325"/>
      <c r="LR75" s="325"/>
      <c r="LS75" s="325"/>
      <c r="LT75" s="325"/>
      <c r="LU75" s="325"/>
      <c r="LV75" s="325"/>
      <c r="LW75" s="325"/>
      <c r="LX75" s="325"/>
      <c r="LY75" s="325"/>
      <c r="LZ75" s="325"/>
      <c r="MA75" s="325"/>
      <c r="MB75" s="325"/>
      <c r="MC75" s="325"/>
      <c r="MD75" s="325"/>
      <c r="ME75" s="325"/>
      <c r="MF75" s="325"/>
      <c r="MG75" s="325"/>
      <c r="MH75" s="325"/>
      <c r="MI75" s="325"/>
      <c r="MJ75" s="325"/>
      <c r="MK75" s="325"/>
      <c r="ML75" s="325"/>
      <c r="MM75" s="325"/>
      <c r="MN75" s="325"/>
      <c r="MO75" s="325"/>
      <c r="MP75" s="325"/>
      <c r="MQ75" s="325"/>
      <c r="MR75" s="325"/>
      <c r="MS75" s="325"/>
      <c r="MT75" s="325"/>
      <c r="MU75" s="325"/>
      <c r="MV75" s="325"/>
      <c r="MW75" s="326"/>
      <c r="MX75" s="326"/>
      <c r="MY75" s="326"/>
      <c r="MZ75" s="326"/>
      <c r="NA75" s="326"/>
      <c r="NB75" s="326"/>
      <c r="NC75" s="326"/>
      <c r="ND75" s="326"/>
      <c r="NE75" s="326"/>
      <c r="NF75" s="326"/>
      <c r="NG75" s="326"/>
      <c r="NH75" s="326"/>
      <c r="NI75" s="326"/>
      <c r="NJ75" s="326"/>
      <c r="NK75" s="326"/>
      <c r="NL75" s="326"/>
      <c r="NM75" s="326"/>
      <c r="NN75" s="326"/>
      <c r="NO75" s="326"/>
      <c r="NP75" s="326"/>
      <c r="NQ75" s="326"/>
      <c r="NR75" s="326"/>
      <c r="NS75" s="326"/>
      <c r="NT75" s="326"/>
      <c r="NU75" s="326"/>
      <c r="NV75" s="326"/>
      <c r="NW75" s="326"/>
      <c r="NX75" s="326"/>
      <c r="NY75" s="326"/>
      <c r="NZ75" s="326"/>
      <c r="OA75" s="326"/>
      <c r="OB75" s="326"/>
      <c r="OC75" s="326"/>
      <c r="OD75" s="326"/>
      <c r="OE75" s="326"/>
      <c r="OF75" s="326"/>
      <c r="OG75" s="326"/>
      <c r="OH75" s="326"/>
      <c r="OI75" s="326"/>
      <c r="OJ75" s="326"/>
      <c r="OK75" s="326"/>
      <c r="OL75" s="326"/>
      <c r="OM75" s="326"/>
      <c r="ON75" s="326"/>
      <c r="OO75" s="326"/>
      <c r="OP75" s="326"/>
      <c r="OQ75" s="326"/>
      <c r="OR75" s="326"/>
      <c r="OS75" s="326"/>
      <c r="OT75" s="326"/>
      <c r="OU75" s="326"/>
      <c r="OV75" s="326"/>
      <c r="OW75" s="326"/>
      <c r="OX75" s="326"/>
      <c r="OY75" s="326"/>
      <c r="OZ75" s="326"/>
      <c r="PA75" s="326"/>
      <c r="PB75" s="326"/>
      <c r="PC75" s="326"/>
      <c r="PD75" s="326"/>
      <c r="PE75" s="326"/>
      <c r="PF75" s="326"/>
      <c r="PG75" s="326"/>
      <c r="PH75" s="326"/>
      <c r="PI75" s="326"/>
      <c r="PJ75" s="326"/>
      <c r="PK75" s="326"/>
      <c r="PL75" s="326"/>
      <c r="PM75" s="326"/>
      <c r="PN75" s="326"/>
      <c r="PO75" s="327"/>
      <c r="PP75" s="327"/>
      <c r="PQ75" s="327"/>
      <c r="PR75" s="327"/>
      <c r="PS75" s="327"/>
      <c r="PT75" s="327"/>
      <c r="PU75" s="327"/>
      <c r="PV75" s="327"/>
      <c r="PW75" s="327"/>
      <c r="PX75" s="327"/>
      <c r="PY75" s="327"/>
      <c r="PZ75" s="327"/>
      <c r="QA75" s="327"/>
      <c r="QB75" s="327"/>
      <c r="QC75" s="327"/>
      <c r="QD75" s="327"/>
      <c r="QE75" s="327"/>
      <c r="QF75" s="327"/>
      <c r="QG75" s="327"/>
      <c r="QH75" s="327"/>
      <c r="QI75" s="327"/>
      <c r="QJ75" s="327"/>
      <c r="QK75" s="327"/>
      <c r="QL75" s="327"/>
      <c r="QM75" s="327"/>
      <c r="QN75" s="327"/>
      <c r="QO75" s="327"/>
      <c r="QP75" s="327"/>
      <c r="QQ75" s="327"/>
      <c r="QR75" s="327"/>
      <c r="QS75" s="327"/>
      <c r="QT75" s="327"/>
      <c r="QU75" s="327"/>
      <c r="QV75" s="327"/>
      <c r="QW75" s="327"/>
      <c r="QX75" s="327"/>
      <c r="QY75" s="327"/>
      <c r="QZ75" s="327"/>
      <c r="RA75" s="327"/>
      <c r="RB75" s="327"/>
      <c r="RC75" s="327"/>
      <c r="RD75" s="327"/>
      <c r="RE75" s="327"/>
      <c r="RF75" s="327"/>
      <c r="RG75" s="327"/>
      <c r="RH75" s="327"/>
      <c r="RI75" s="327"/>
      <c r="RJ75" s="327"/>
      <c r="RK75" s="327"/>
      <c r="RL75" s="327"/>
      <c r="RM75" s="327"/>
      <c r="RN75" s="327"/>
      <c r="RO75" s="327"/>
      <c r="RP75" s="327"/>
      <c r="RQ75" s="327"/>
      <c r="RR75" s="327"/>
      <c r="RS75" s="327"/>
      <c r="RT75" s="327"/>
      <c r="RU75" s="327"/>
      <c r="RV75" s="327"/>
    </row>
    <row r="76" spans="1:490" outlineLevel="1">
      <c r="A76" s="21">
        <f t="shared" si="2"/>
        <v>54</v>
      </c>
      <c r="B76" s="21" t="s">
        <v>10</v>
      </c>
      <c r="C76" s="127" t="s">
        <v>35</v>
      </c>
      <c r="D76" s="211"/>
      <c r="E76" s="211"/>
      <c r="F76" s="211"/>
      <c r="G76" s="533"/>
      <c r="H76" s="21" t="s">
        <v>9</v>
      </c>
      <c r="I76" s="127" t="s">
        <v>244</v>
      </c>
      <c r="J76" s="128"/>
      <c r="K76" s="322" t="s">
        <v>302</v>
      </c>
      <c r="L76" s="31"/>
      <c r="M76" s="31"/>
      <c r="N76" s="31"/>
      <c r="O76" s="31"/>
      <c r="P76" s="31"/>
      <c r="Q76" s="31"/>
      <c r="R76" s="31"/>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31"/>
      <c r="AS76" s="31"/>
      <c r="AT76" s="31"/>
      <c r="AU76" s="31"/>
      <c r="AV76" s="31"/>
      <c r="AW76" s="31"/>
      <c r="AX76" s="31"/>
      <c r="AY76" s="31"/>
      <c r="AZ76" s="31"/>
      <c r="BA76" s="31"/>
      <c r="BB76" s="31"/>
      <c r="BC76" s="31"/>
      <c r="BD76" s="31"/>
      <c r="BE76" s="31"/>
      <c r="BF76" s="31"/>
      <c r="BG76" s="31"/>
      <c r="BH76" s="31"/>
      <c r="BI76" s="31"/>
      <c r="BJ76" s="31"/>
      <c r="BK76" s="31"/>
      <c r="BL76" s="31"/>
      <c r="BM76" s="31"/>
      <c r="BN76" s="31"/>
      <c r="BO76" s="31"/>
      <c r="BP76" s="31"/>
      <c r="BQ76" s="31"/>
      <c r="BR76" s="31"/>
      <c r="BS76" s="31"/>
      <c r="BT76" s="31"/>
      <c r="BU76" s="31"/>
      <c r="BV76" s="31"/>
      <c r="BW76" s="31"/>
      <c r="BX76" s="31"/>
      <c r="BY76" s="31"/>
      <c r="BZ76" s="31"/>
      <c r="CA76" s="31"/>
      <c r="CB76" s="31"/>
      <c r="CC76" s="31"/>
      <c r="CD76" s="31"/>
      <c r="CE76" s="31"/>
      <c r="CF76" s="31"/>
      <c r="CG76" s="31"/>
      <c r="CH76" s="31"/>
      <c r="CI76" s="31"/>
      <c r="CJ76" s="31"/>
      <c r="CK76" s="31"/>
      <c r="CL76" s="31"/>
      <c r="CM76" s="31"/>
      <c r="CN76" s="31"/>
      <c r="CO76" s="31"/>
      <c r="CP76" s="31"/>
      <c r="CQ76" s="31"/>
      <c r="CR76" s="31"/>
      <c r="CS76" s="31"/>
      <c r="CT76" s="31"/>
      <c r="CU76" s="31"/>
      <c r="CV76" s="31"/>
      <c r="CW76" s="31"/>
      <c r="CX76" s="31"/>
      <c r="CY76" s="31"/>
      <c r="CZ76" s="31"/>
      <c r="DA76" s="31"/>
      <c r="DB76" s="31"/>
      <c r="DC76" s="31"/>
      <c r="DD76" s="31"/>
      <c r="DE76" s="31"/>
      <c r="DF76" s="31"/>
      <c r="DG76" s="31"/>
      <c r="DH76" s="31"/>
      <c r="DI76" s="31"/>
      <c r="DJ76" s="31"/>
      <c r="DK76" s="31"/>
      <c r="DL76" s="31"/>
      <c r="DM76" s="31"/>
      <c r="DN76" s="31"/>
      <c r="DO76" s="31"/>
      <c r="DP76" s="31"/>
      <c r="DQ76" s="31"/>
      <c r="DR76" s="31"/>
      <c r="DS76" s="31"/>
      <c r="DT76" s="31"/>
      <c r="DU76" s="31"/>
      <c r="DV76" s="31"/>
      <c r="DW76" s="31"/>
      <c r="DX76" s="31"/>
      <c r="DY76" s="31"/>
      <c r="DZ76" s="31"/>
    </row>
    <row r="77" spans="1:490" outlineLevel="1">
      <c r="A77" s="21">
        <f t="shared" si="2"/>
        <v>54</v>
      </c>
      <c r="B77" s="21" t="s">
        <v>10</v>
      </c>
      <c r="C77" s="127" t="s">
        <v>35</v>
      </c>
      <c r="D77" s="211"/>
      <c r="E77" s="211"/>
      <c r="F77" s="211"/>
      <c r="G77" s="533"/>
      <c r="H77" s="21" t="s">
        <v>9</v>
      </c>
      <c r="I77" s="127" t="s">
        <v>307</v>
      </c>
      <c r="J77" s="128"/>
      <c r="K77" s="322" t="s">
        <v>302</v>
      </c>
      <c r="L77" s="31"/>
      <c r="M77" s="31"/>
      <c r="N77" s="31"/>
      <c r="O77" s="31"/>
      <c r="P77" s="31"/>
      <c r="Q77" s="31"/>
      <c r="R77" s="31"/>
      <c r="S77" s="31"/>
      <c r="T77" s="31"/>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31"/>
      <c r="AS77" s="31"/>
      <c r="AT77" s="31"/>
      <c r="AU77" s="31"/>
      <c r="AV77" s="31"/>
      <c r="AW77" s="31"/>
      <c r="AX77" s="31"/>
      <c r="AY77" s="31"/>
      <c r="AZ77" s="31"/>
      <c r="BA77" s="31"/>
      <c r="BB77" s="31"/>
      <c r="BC77" s="31"/>
      <c r="BD77" s="31"/>
      <c r="BE77" s="31"/>
      <c r="BF77" s="31"/>
      <c r="BG77" s="31"/>
      <c r="BH77" s="31"/>
      <c r="BI77" s="31"/>
      <c r="BJ77" s="31"/>
      <c r="BK77" s="31"/>
      <c r="BL77" s="31"/>
      <c r="BM77" s="31"/>
      <c r="BN77" s="31"/>
      <c r="BO77" s="31"/>
      <c r="BP77" s="31"/>
      <c r="BQ77" s="31"/>
      <c r="BR77" s="31"/>
      <c r="BS77" s="31"/>
      <c r="BT77" s="31"/>
      <c r="BU77" s="31"/>
      <c r="BV77" s="31"/>
      <c r="BW77" s="31"/>
      <c r="BX77" s="31"/>
      <c r="BY77" s="31"/>
      <c r="BZ77" s="31"/>
      <c r="CA77" s="31"/>
      <c r="CB77" s="31"/>
      <c r="CC77" s="31"/>
      <c r="CD77" s="31"/>
      <c r="CE77" s="31"/>
      <c r="CF77" s="31"/>
      <c r="CG77" s="31"/>
      <c r="CH77" s="31"/>
      <c r="CI77" s="31"/>
      <c r="CJ77" s="31"/>
      <c r="CK77" s="31"/>
      <c r="CL77" s="31"/>
      <c r="CM77" s="31"/>
      <c r="CN77" s="31"/>
      <c r="CO77" s="31"/>
      <c r="CP77" s="31"/>
      <c r="CQ77" s="31"/>
      <c r="CR77" s="31"/>
      <c r="CS77" s="31"/>
      <c r="CT77" s="31"/>
      <c r="CU77" s="31"/>
      <c r="CV77" s="31"/>
      <c r="CW77" s="31"/>
      <c r="CX77" s="31"/>
      <c r="CY77" s="31"/>
      <c r="CZ77" s="31"/>
      <c r="DA77" s="31"/>
      <c r="DB77" s="31"/>
      <c r="DC77" s="31"/>
      <c r="DD77" s="31"/>
      <c r="DE77" s="31"/>
      <c r="DF77" s="31"/>
      <c r="DG77" s="31"/>
      <c r="DH77" s="31"/>
      <c r="DI77" s="31"/>
      <c r="DJ77" s="31"/>
      <c r="DK77" s="31"/>
      <c r="DL77" s="31"/>
      <c r="DM77" s="31"/>
      <c r="DN77" s="31"/>
      <c r="DO77" s="31"/>
      <c r="DP77" s="31"/>
      <c r="DQ77" s="31"/>
      <c r="DR77" s="31"/>
      <c r="DS77" s="31"/>
      <c r="DT77" s="31"/>
      <c r="DU77" s="31"/>
      <c r="DV77" s="31"/>
      <c r="DW77" s="31"/>
      <c r="DX77" s="31"/>
      <c r="DY77" s="31"/>
      <c r="DZ77" s="31"/>
    </row>
    <row r="78" spans="1:490" outlineLevel="1">
      <c r="A78" s="21">
        <f t="shared" si="2"/>
        <v>54</v>
      </c>
      <c r="B78" s="21" t="s">
        <v>10</v>
      </c>
      <c r="C78" s="127" t="s">
        <v>35</v>
      </c>
      <c r="D78" s="211"/>
      <c r="E78" s="211"/>
      <c r="F78" s="211"/>
      <c r="G78" s="533"/>
      <c r="H78" s="21" t="s">
        <v>9</v>
      </c>
      <c r="I78" s="127" t="s">
        <v>511</v>
      </c>
      <c r="J78" s="128"/>
      <c r="K78" s="322" t="s">
        <v>710</v>
      </c>
      <c r="L78" s="31"/>
      <c r="M78" s="31"/>
      <c r="N78" s="31"/>
      <c r="O78" s="31"/>
      <c r="P78" s="31"/>
      <c r="Q78" s="31"/>
      <c r="R78" s="31"/>
      <c r="S78" s="31"/>
      <c r="T78" s="31"/>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31"/>
      <c r="AS78" s="31"/>
      <c r="AT78" s="31"/>
      <c r="AU78" s="31"/>
      <c r="AV78" s="31"/>
      <c r="AW78" s="31"/>
      <c r="AX78" s="31"/>
      <c r="AY78" s="31"/>
      <c r="AZ78" s="31"/>
      <c r="BA78" s="31"/>
      <c r="BB78" s="31"/>
      <c r="BC78" s="31"/>
      <c r="BD78" s="31"/>
      <c r="BE78" s="31"/>
      <c r="BF78" s="31"/>
      <c r="BG78" s="31"/>
      <c r="BH78" s="31"/>
      <c r="BI78" s="31"/>
      <c r="BJ78" s="31"/>
      <c r="BK78" s="31"/>
      <c r="BL78" s="31"/>
      <c r="BM78" s="31"/>
      <c r="BN78" s="31"/>
      <c r="BO78" s="31"/>
      <c r="BP78" s="31"/>
      <c r="BQ78" s="31"/>
      <c r="BR78" s="31"/>
      <c r="BS78" s="31"/>
      <c r="BT78" s="31"/>
      <c r="BU78" s="31"/>
      <c r="BV78" s="31"/>
      <c r="BW78" s="31"/>
      <c r="BX78" s="31"/>
      <c r="BY78" s="31"/>
      <c r="BZ78" s="31"/>
      <c r="CA78" s="31"/>
      <c r="CB78" s="31"/>
      <c r="CC78" s="31"/>
      <c r="CD78" s="31"/>
      <c r="CE78" s="31"/>
      <c r="CF78" s="31"/>
      <c r="CG78" s="31"/>
      <c r="CH78" s="31"/>
      <c r="CI78" s="31"/>
      <c r="CJ78" s="31"/>
      <c r="CK78" s="31"/>
      <c r="CL78" s="31"/>
      <c r="CM78" s="31"/>
      <c r="CN78" s="31"/>
      <c r="CO78" s="31"/>
      <c r="CP78" s="31"/>
      <c r="CQ78" s="31"/>
      <c r="CR78" s="31"/>
      <c r="CS78" s="31"/>
      <c r="CT78" s="31"/>
      <c r="CU78" s="31"/>
      <c r="CV78" s="31"/>
      <c r="CW78" s="31"/>
      <c r="CX78" s="31"/>
      <c r="CY78" s="31"/>
      <c r="CZ78" s="31"/>
      <c r="DA78" s="31"/>
      <c r="DB78" s="31"/>
      <c r="DC78" s="31"/>
      <c r="DD78" s="31"/>
      <c r="DE78" s="31"/>
      <c r="DF78" s="31"/>
      <c r="DG78" s="31"/>
      <c r="DH78" s="31"/>
      <c r="DI78" s="31"/>
      <c r="DJ78" s="31"/>
      <c r="DK78" s="31"/>
      <c r="DL78" s="31"/>
      <c r="DM78" s="31"/>
      <c r="DN78" s="31"/>
      <c r="DO78" s="31"/>
      <c r="DP78" s="31"/>
      <c r="DQ78" s="31"/>
      <c r="DR78" s="31"/>
      <c r="DS78" s="31"/>
      <c r="DT78" s="31"/>
      <c r="DU78" s="31"/>
      <c r="DV78" s="31"/>
      <c r="DW78" s="31"/>
      <c r="DX78" s="31"/>
      <c r="DY78" s="31"/>
      <c r="DZ78" s="31"/>
    </row>
    <row r="79" spans="1:490" outlineLevel="1">
      <c r="A79" s="21">
        <f t="shared" si="2"/>
        <v>70</v>
      </c>
      <c r="B79" s="21" t="s">
        <v>9</v>
      </c>
      <c r="C79" s="127" t="s">
        <v>540</v>
      </c>
      <c r="D79" s="211"/>
      <c r="E79" s="211"/>
      <c r="F79" s="211"/>
      <c r="G79" s="533"/>
      <c r="H79" s="21" t="s">
        <v>9</v>
      </c>
      <c r="I79" s="127" t="s">
        <v>709</v>
      </c>
      <c r="J79" s="128"/>
      <c r="K79" s="322" t="s">
        <v>302</v>
      </c>
      <c r="L79" s="31"/>
      <c r="M79" s="31"/>
      <c r="N79" s="31"/>
      <c r="O79" s="31"/>
      <c r="P79" s="31"/>
      <c r="Q79" s="31"/>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31"/>
      <c r="AS79" s="31"/>
      <c r="AT79" s="31"/>
      <c r="AU79" s="31"/>
      <c r="AV79" s="31"/>
      <c r="AW79" s="31"/>
      <c r="AX79" s="31"/>
      <c r="AY79" s="31"/>
      <c r="AZ79" s="31"/>
      <c r="BA79" s="31"/>
      <c r="BB79" s="31"/>
      <c r="BC79" s="31"/>
      <c r="BD79" s="31"/>
      <c r="BE79" s="31"/>
      <c r="BF79" s="31"/>
      <c r="BG79" s="31"/>
      <c r="BH79" s="31"/>
      <c r="BI79" s="31"/>
      <c r="BJ79" s="31"/>
      <c r="BK79" s="31"/>
      <c r="BL79" s="31"/>
      <c r="BM79" s="31"/>
      <c r="BN79" s="31"/>
      <c r="BO79" s="31"/>
      <c r="BP79" s="31"/>
      <c r="BQ79" s="31"/>
      <c r="BR79" s="31"/>
      <c r="BS79" s="31"/>
      <c r="BT79" s="31"/>
      <c r="BU79" s="31"/>
      <c r="BV79" s="31"/>
      <c r="BW79" s="31"/>
      <c r="BX79" s="31"/>
      <c r="BY79" s="31"/>
      <c r="BZ79" s="31"/>
      <c r="CA79" s="31"/>
      <c r="CB79" s="31"/>
      <c r="CC79" s="31"/>
      <c r="CD79" s="31"/>
      <c r="CE79" s="31"/>
      <c r="CF79" s="31"/>
      <c r="CG79" s="31"/>
      <c r="CH79" s="31"/>
      <c r="CI79" s="31"/>
      <c r="CJ79" s="31"/>
      <c r="CK79" s="31"/>
      <c r="CL79" s="31"/>
      <c r="CM79" s="31"/>
      <c r="CN79" s="31"/>
      <c r="CO79" s="31"/>
      <c r="CP79" s="31"/>
      <c r="CQ79" s="31"/>
      <c r="CR79" s="31"/>
      <c r="CS79" s="31"/>
      <c r="CT79" s="31"/>
      <c r="CU79" s="31"/>
      <c r="CV79" s="31"/>
      <c r="CW79" s="31"/>
      <c r="CX79" s="31"/>
      <c r="CY79" s="31"/>
      <c r="CZ79" s="31"/>
      <c r="DA79" s="31"/>
      <c r="DB79" s="31"/>
      <c r="DC79" s="31"/>
      <c r="DD79" s="31"/>
      <c r="DE79" s="31"/>
      <c r="DF79" s="31"/>
      <c r="DG79" s="31"/>
      <c r="DH79" s="31"/>
      <c r="DI79" s="31"/>
      <c r="DJ79" s="31"/>
      <c r="DK79" s="31"/>
      <c r="DL79" s="31"/>
      <c r="DM79" s="31"/>
      <c r="DN79" s="31"/>
      <c r="DO79" s="31"/>
      <c r="DP79" s="31"/>
      <c r="DQ79" s="31"/>
      <c r="DR79" s="31"/>
      <c r="DS79" s="31"/>
      <c r="DT79" s="31"/>
      <c r="DU79" s="31"/>
      <c r="DV79" s="31"/>
      <c r="DW79" s="31"/>
      <c r="DX79" s="31"/>
      <c r="DY79" s="31"/>
      <c r="DZ79" s="31"/>
    </row>
    <row r="80" spans="1:490" outlineLevel="1">
      <c r="A80" s="21">
        <f t="shared" si="2"/>
        <v>36</v>
      </c>
      <c r="B80" s="21" t="s">
        <v>9</v>
      </c>
      <c r="C80" s="127" t="s">
        <v>539</v>
      </c>
      <c r="D80" s="211"/>
      <c r="E80" s="211"/>
      <c r="F80" s="211"/>
      <c r="G80" s="533"/>
      <c r="H80" s="21" t="s">
        <v>10</v>
      </c>
      <c r="I80" s="127" t="s">
        <v>244</v>
      </c>
      <c r="J80" s="128"/>
      <c r="K80" s="322" t="s">
        <v>302</v>
      </c>
      <c r="L80" s="31"/>
      <c r="M80" s="31"/>
      <c r="N80" s="31"/>
      <c r="O80" s="31"/>
      <c r="P80" s="31"/>
      <c r="Q80" s="31"/>
      <c r="R80" s="31"/>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31"/>
      <c r="AS80" s="31"/>
      <c r="AT80" s="31"/>
      <c r="AU80" s="31"/>
      <c r="AV80" s="31"/>
      <c r="AW80" s="31"/>
      <c r="AX80" s="31"/>
      <c r="AY80" s="31"/>
      <c r="AZ80" s="31"/>
      <c r="BA80" s="31"/>
      <c r="BB80" s="31"/>
      <c r="BC80" s="31"/>
      <c r="BD80" s="31"/>
      <c r="BE80" s="31"/>
      <c r="BF80" s="31"/>
      <c r="BG80" s="31"/>
      <c r="BH80" s="31"/>
      <c r="BI80" s="31"/>
      <c r="BJ80" s="31"/>
      <c r="BK80" s="31"/>
      <c r="BL80" s="31"/>
      <c r="BM80" s="31"/>
      <c r="BN80" s="31"/>
      <c r="BO80" s="31"/>
      <c r="BP80" s="31"/>
      <c r="BQ80" s="31"/>
      <c r="BR80" s="31"/>
      <c r="BS80" s="31"/>
      <c r="BT80" s="31"/>
      <c r="BU80" s="31"/>
      <c r="BV80" s="31"/>
      <c r="BW80" s="31"/>
      <c r="BX80" s="31"/>
      <c r="BY80" s="31"/>
      <c r="BZ80" s="31"/>
      <c r="CA80" s="31"/>
      <c r="CB80" s="31"/>
      <c r="CC80" s="31"/>
      <c r="CD80" s="31"/>
      <c r="CE80" s="31"/>
      <c r="CF80" s="31"/>
      <c r="CG80" s="31"/>
      <c r="CH80" s="31"/>
      <c r="CI80" s="31"/>
      <c r="CJ80" s="31"/>
      <c r="CK80" s="31"/>
      <c r="CL80" s="31"/>
      <c r="CM80" s="31"/>
      <c r="CN80" s="31"/>
      <c r="CO80" s="31"/>
      <c r="CP80" s="31"/>
      <c r="CQ80" s="31"/>
      <c r="CR80" s="31"/>
      <c r="CS80" s="31"/>
      <c r="CT80" s="31"/>
      <c r="CU80" s="31"/>
      <c r="CV80" s="31"/>
      <c r="CW80" s="31"/>
      <c r="CX80" s="31"/>
      <c r="CY80" s="31"/>
      <c r="CZ80" s="31"/>
      <c r="DA80" s="31"/>
      <c r="DB80" s="31"/>
      <c r="DC80" s="31"/>
      <c r="DD80" s="31"/>
      <c r="DE80" s="31"/>
      <c r="DF80" s="31"/>
      <c r="DG80" s="31"/>
      <c r="DH80" s="31"/>
      <c r="DI80" s="31"/>
      <c r="DJ80" s="31"/>
      <c r="DK80" s="31"/>
      <c r="DL80" s="31"/>
      <c r="DM80" s="31"/>
      <c r="DN80" s="31"/>
      <c r="DO80" s="31"/>
      <c r="DP80" s="31"/>
      <c r="DQ80" s="31"/>
      <c r="DR80" s="31"/>
      <c r="DS80" s="31"/>
      <c r="DT80" s="31"/>
      <c r="DU80" s="31"/>
      <c r="DV80" s="31"/>
      <c r="DW80" s="31"/>
      <c r="DX80" s="31"/>
      <c r="DY80" s="31"/>
      <c r="DZ80" s="31"/>
    </row>
    <row r="81" spans="1:130" outlineLevel="1">
      <c r="A81" s="21">
        <f t="shared" si="2"/>
        <v>36</v>
      </c>
      <c r="B81" s="21" t="s">
        <v>9</v>
      </c>
      <c r="C81" s="127" t="s">
        <v>539</v>
      </c>
      <c r="D81" s="211"/>
      <c r="E81" s="211"/>
      <c r="F81" s="211"/>
      <c r="G81" s="533"/>
      <c r="H81" s="21" t="s">
        <v>10</v>
      </c>
      <c r="I81" s="127" t="s">
        <v>307</v>
      </c>
      <c r="J81" s="128"/>
      <c r="K81" s="322" t="s">
        <v>302</v>
      </c>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31"/>
      <c r="CK81" s="31"/>
      <c r="CL81" s="31"/>
      <c r="CM81" s="31"/>
      <c r="CN81" s="31"/>
      <c r="CO81" s="31"/>
      <c r="CP81" s="31"/>
      <c r="CQ81" s="31"/>
      <c r="CR81" s="31"/>
      <c r="CS81" s="31"/>
      <c r="CT81" s="31"/>
      <c r="CU81" s="31"/>
      <c r="CV81" s="31"/>
      <c r="CW81" s="31"/>
      <c r="CX81" s="31"/>
      <c r="CY81" s="31"/>
      <c r="CZ81" s="31"/>
      <c r="DA81" s="31"/>
      <c r="DB81" s="31"/>
      <c r="DC81" s="31"/>
      <c r="DD81" s="31"/>
      <c r="DE81" s="31"/>
      <c r="DF81" s="31"/>
      <c r="DG81" s="31"/>
      <c r="DH81" s="31"/>
      <c r="DI81" s="31"/>
      <c r="DJ81" s="31"/>
      <c r="DK81" s="31"/>
      <c r="DL81" s="31"/>
      <c r="DM81" s="31"/>
      <c r="DN81" s="31"/>
      <c r="DO81" s="31"/>
      <c r="DP81" s="31"/>
      <c r="DQ81" s="31"/>
      <c r="DR81" s="31"/>
      <c r="DS81" s="31"/>
      <c r="DT81" s="31"/>
      <c r="DU81" s="31"/>
      <c r="DV81" s="31"/>
      <c r="DW81" s="31"/>
      <c r="DX81" s="31"/>
      <c r="DY81" s="31"/>
      <c r="DZ81" s="31"/>
    </row>
    <row r="82" spans="1:130" outlineLevel="1">
      <c r="A82" s="21">
        <f t="shared" si="2"/>
        <v>36</v>
      </c>
      <c r="B82" s="21" t="s">
        <v>9</v>
      </c>
      <c r="C82" s="127" t="s">
        <v>539</v>
      </c>
      <c r="D82" s="211"/>
      <c r="E82" s="211"/>
      <c r="F82" s="211"/>
      <c r="G82" s="533" t="s">
        <v>1618</v>
      </c>
      <c r="H82" s="21" t="s">
        <v>10</v>
      </c>
      <c r="I82" s="127" t="s">
        <v>868</v>
      </c>
      <c r="J82" s="128"/>
      <c r="K82" s="322" t="s">
        <v>869</v>
      </c>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1"/>
      <c r="BT82" s="31"/>
      <c r="BU82" s="31"/>
      <c r="BV82" s="31"/>
      <c r="BW82" s="31"/>
      <c r="BX82" s="31"/>
      <c r="BY82" s="31"/>
      <c r="BZ82" s="31"/>
      <c r="CA82" s="31"/>
      <c r="CB82" s="31"/>
      <c r="CC82" s="31"/>
      <c r="CD82" s="31"/>
      <c r="CE82" s="31"/>
      <c r="CF82" s="31"/>
      <c r="CG82" s="31"/>
      <c r="CH82" s="31"/>
      <c r="CI82" s="31"/>
      <c r="CJ82" s="31"/>
      <c r="CK82" s="31"/>
      <c r="CL82" s="31"/>
      <c r="CM82" s="31"/>
      <c r="CN82" s="31"/>
      <c r="CO82" s="31"/>
      <c r="CP82" s="31"/>
      <c r="CQ82" s="31"/>
      <c r="CR82" s="31"/>
      <c r="CS82" s="31"/>
      <c r="CT82" s="31"/>
      <c r="CU82" s="31"/>
      <c r="CV82" s="31"/>
      <c r="CW82" s="31"/>
      <c r="CX82" s="31"/>
      <c r="CY82" s="31"/>
      <c r="CZ82" s="31"/>
      <c r="DA82" s="31"/>
      <c r="DB82" s="31"/>
      <c r="DC82" s="31"/>
      <c r="DD82" s="31"/>
      <c r="DE82" s="31"/>
      <c r="DF82" s="31"/>
      <c r="DG82" s="31"/>
      <c r="DH82" s="31"/>
      <c r="DI82" s="31"/>
      <c r="DJ82" s="31"/>
      <c r="DK82" s="31"/>
      <c r="DL82" s="31"/>
      <c r="DM82" s="31"/>
      <c r="DN82" s="31"/>
      <c r="DO82" s="31"/>
      <c r="DP82" s="31"/>
      <c r="DQ82" s="31"/>
      <c r="DR82" s="31"/>
      <c r="DS82" s="31"/>
      <c r="DT82" s="31"/>
      <c r="DU82" s="31"/>
      <c r="DV82" s="31"/>
      <c r="DW82" s="31"/>
      <c r="DX82" s="31"/>
      <c r="DY82" s="31"/>
      <c r="DZ82" s="31"/>
    </row>
    <row r="83" spans="1:130" outlineLevel="1">
      <c r="A83" s="21">
        <f t="shared" si="2"/>
        <v>36</v>
      </c>
      <c r="B83" s="21" t="s">
        <v>9</v>
      </c>
      <c r="C83" s="127" t="s">
        <v>539</v>
      </c>
      <c r="D83" s="211"/>
      <c r="E83" s="211"/>
      <c r="F83" s="211"/>
      <c r="G83" s="533"/>
      <c r="H83" s="21" t="s">
        <v>10</v>
      </c>
      <c r="I83" s="127" t="s">
        <v>870</v>
      </c>
      <c r="J83" s="128"/>
      <c r="K83" s="322" t="s">
        <v>869</v>
      </c>
      <c r="L83" s="31"/>
      <c r="M83" s="31"/>
      <c r="N83" s="31"/>
      <c r="O83" s="31"/>
      <c r="P83" s="31"/>
      <c r="Q83" s="31"/>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c r="BJ83" s="31"/>
      <c r="BK83" s="31"/>
      <c r="BL83" s="31"/>
      <c r="BM83" s="31"/>
      <c r="BN83" s="31"/>
      <c r="BO83" s="31"/>
      <c r="BP83" s="31"/>
      <c r="BQ83" s="31"/>
      <c r="BR83" s="31"/>
      <c r="BS83" s="31"/>
      <c r="BT83" s="31"/>
      <c r="BU83" s="31"/>
      <c r="BV83" s="31"/>
      <c r="BW83" s="31"/>
      <c r="BX83" s="31"/>
      <c r="BY83" s="31"/>
      <c r="BZ83" s="31"/>
      <c r="CA83" s="31"/>
      <c r="CB83" s="31"/>
      <c r="CC83" s="31"/>
      <c r="CD83" s="31"/>
      <c r="CE83" s="31"/>
      <c r="CF83" s="31"/>
      <c r="CG83" s="31"/>
      <c r="CH83" s="31"/>
      <c r="CI83" s="31"/>
      <c r="CJ83" s="31"/>
      <c r="CK83" s="31"/>
      <c r="CL83" s="31"/>
      <c r="CM83" s="31"/>
      <c r="CN83" s="31"/>
      <c r="CO83" s="31"/>
      <c r="CP83" s="31"/>
      <c r="CQ83" s="31"/>
      <c r="CR83" s="31"/>
      <c r="CS83" s="31"/>
      <c r="CT83" s="31"/>
      <c r="CU83" s="31"/>
      <c r="CV83" s="31"/>
      <c r="CW83" s="31"/>
      <c r="CX83" s="31"/>
      <c r="CY83" s="31"/>
      <c r="CZ83" s="31"/>
      <c r="DA83" s="31"/>
      <c r="DB83" s="31"/>
      <c r="DC83" s="31"/>
      <c r="DD83" s="31"/>
      <c r="DE83" s="31"/>
      <c r="DF83" s="31"/>
      <c r="DG83" s="31"/>
      <c r="DH83" s="31"/>
      <c r="DI83" s="31"/>
      <c r="DJ83" s="31"/>
      <c r="DK83" s="31"/>
      <c r="DL83" s="31"/>
      <c r="DM83" s="31"/>
      <c r="DN83" s="31"/>
      <c r="DO83" s="31"/>
      <c r="DP83" s="31"/>
      <c r="DQ83" s="31"/>
      <c r="DR83" s="31"/>
      <c r="DS83" s="31"/>
      <c r="DT83" s="31"/>
      <c r="DU83" s="31"/>
      <c r="DV83" s="31"/>
      <c r="DW83" s="31"/>
      <c r="DX83" s="31"/>
      <c r="DY83" s="31"/>
      <c r="DZ83" s="31"/>
    </row>
    <row r="84" spans="1:130" outlineLevel="1">
      <c r="A84" s="21">
        <f t="shared" si="2"/>
        <v>36</v>
      </c>
      <c r="B84" s="21" t="s">
        <v>9</v>
      </c>
      <c r="C84" s="127" t="s">
        <v>539</v>
      </c>
      <c r="D84" s="211"/>
      <c r="E84" s="211"/>
      <c r="F84" s="211"/>
      <c r="G84" s="533"/>
      <c r="H84" s="21" t="s">
        <v>10</v>
      </c>
      <c r="I84" s="127" t="s">
        <v>511</v>
      </c>
      <c r="J84" s="128"/>
      <c r="K84" s="322" t="s">
        <v>621</v>
      </c>
      <c r="L84" s="322" t="s">
        <v>514</v>
      </c>
      <c r="M84" s="322" t="s">
        <v>515</v>
      </c>
      <c r="N84" s="322" t="s">
        <v>623</v>
      </c>
      <c r="O84" s="322" t="s">
        <v>624</v>
      </c>
      <c r="P84" s="322" t="s">
        <v>651</v>
      </c>
      <c r="Q84" s="322" t="s">
        <v>652</v>
      </c>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c r="BJ84" s="31"/>
      <c r="BK84" s="31"/>
      <c r="BL84" s="31"/>
      <c r="BM84" s="31"/>
      <c r="BN84" s="31"/>
      <c r="BO84" s="31"/>
      <c r="BP84" s="31"/>
      <c r="BQ84" s="31"/>
      <c r="BR84" s="31"/>
      <c r="BS84" s="31"/>
      <c r="BT84" s="31"/>
      <c r="BU84" s="31"/>
      <c r="BV84" s="31"/>
      <c r="BW84" s="31"/>
      <c r="BX84" s="31"/>
      <c r="BY84" s="31"/>
      <c r="BZ84" s="31"/>
      <c r="CA84" s="31"/>
      <c r="CB84" s="31"/>
      <c r="CC84" s="31"/>
      <c r="CD84" s="31"/>
      <c r="CE84" s="31"/>
      <c r="CF84" s="31"/>
      <c r="CG84" s="31"/>
      <c r="CH84" s="31"/>
      <c r="CI84" s="31"/>
      <c r="CJ84" s="31"/>
      <c r="CK84" s="31"/>
      <c r="CL84" s="31"/>
      <c r="CM84" s="31"/>
      <c r="CN84" s="31"/>
      <c r="CO84" s="31"/>
      <c r="CP84" s="31"/>
      <c r="CQ84" s="31"/>
      <c r="CR84" s="31"/>
      <c r="CS84" s="31"/>
      <c r="CT84" s="31"/>
      <c r="CU84" s="31"/>
      <c r="CV84" s="31"/>
      <c r="CW84" s="31"/>
      <c r="CX84" s="31"/>
      <c r="CY84" s="31"/>
      <c r="CZ84" s="31"/>
      <c r="DA84" s="31"/>
      <c r="DB84" s="31"/>
      <c r="DC84" s="31"/>
      <c r="DD84" s="31"/>
      <c r="DE84" s="31"/>
      <c r="DF84" s="31"/>
      <c r="DG84" s="31"/>
      <c r="DH84" s="31"/>
      <c r="DI84" s="31"/>
      <c r="DJ84" s="31"/>
      <c r="DK84" s="31"/>
      <c r="DL84" s="31"/>
      <c r="DM84" s="31"/>
      <c r="DN84" s="31"/>
      <c r="DO84" s="31"/>
      <c r="DP84" s="31"/>
      <c r="DQ84" s="31"/>
      <c r="DR84" s="31"/>
      <c r="DS84" s="31"/>
      <c r="DT84" s="31"/>
      <c r="DU84" s="31"/>
      <c r="DV84" s="31"/>
      <c r="DW84" s="31"/>
      <c r="DX84" s="31"/>
      <c r="DY84" s="31"/>
      <c r="DZ84" s="31"/>
    </row>
    <row r="85" spans="1:130" outlineLevel="1">
      <c r="A85" s="21">
        <f t="shared" si="2"/>
        <v>36</v>
      </c>
      <c r="B85" s="21" t="s">
        <v>9</v>
      </c>
      <c r="C85" s="127" t="s">
        <v>539</v>
      </c>
      <c r="D85" s="211"/>
      <c r="E85" s="211"/>
      <c r="F85" s="211"/>
      <c r="G85" s="533"/>
      <c r="H85" s="21" t="s">
        <v>10</v>
      </c>
      <c r="I85" s="127" t="s">
        <v>709</v>
      </c>
      <c r="J85" s="128"/>
      <c r="K85" s="322" t="s">
        <v>869</v>
      </c>
      <c r="L85" s="31"/>
      <c r="M85" s="31"/>
      <c r="N85" s="31"/>
      <c r="O85" s="31"/>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1"/>
      <c r="BT85" s="31"/>
      <c r="BU85" s="31"/>
      <c r="BV85" s="31"/>
      <c r="BW85" s="31"/>
      <c r="BX85" s="31"/>
      <c r="BY85" s="31"/>
      <c r="BZ85" s="31"/>
      <c r="CA85" s="31"/>
      <c r="CB85" s="31"/>
      <c r="CC85" s="31"/>
      <c r="CD85" s="31"/>
      <c r="CE85" s="31"/>
      <c r="CF85" s="31"/>
      <c r="CG85" s="31"/>
      <c r="CH85" s="31"/>
      <c r="CI85" s="31"/>
      <c r="CJ85" s="31"/>
      <c r="CK85" s="31"/>
      <c r="CL85" s="31"/>
      <c r="CM85" s="31"/>
      <c r="CN85" s="31"/>
      <c r="CO85" s="31"/>
      <c r="CP85" s="31"/>
      <c r="CQ85" s="31"/>
      <c r="CR85" s="31"/>
      <c r="CS85" s="31"/>
      <c r="CT85" s="31"/>
      <c r="CU85" s="31"/>
      <c r="CV85" s="31"/>
      <c r="CW85" s="31"/>
      <c r="CX85" s="31"/>
      <c r="CY85" s="31"/>
      <c r="CZ85" s="31"/>
      <c r="DA85" s="31"/>
      <c r="DB85" s="31"/>
      <c r="DC85" s="31"/>
      <c r="DD85" s="31"/>
      <c r="DE85" s="31"/>
      <c r="DF85" s="31"/>
      <c r="DG85" s="31"/>
      <c r="DH85" s="31"/>
      <c r="DI85" s="31"/>
      <c r="DJ85" s="31"/>
      <c r="DK85" s="31"/>
      <c r="DL85" s="31"/>
      <c r="DM85" s="31"/>
      <c r="DN85" s="31"/>
      <c r="DO85" s="31"/>
      <c r="DP85" s="31"/>
      <c r="DQ85" s="31"/>
      <c r="DR85" s="31"/>
      <c r="DS85" s="31"/>
      <c r="DT85" s="31"/>
      <c r="DU85" s="31"/>
      <c r="DV85" s="31"/>
      <c r="DW85" s="31"/>
      <c r="DX85" s="31"/>
      <c r="DY85" s="31"/>
      <c r="DZ85" s="31"/>
    </row>
    <row r="86" spans="1:130">
      <c r="A86" s="21">
        <f t="shared" si="2"/>
        <v>36</v>
      </c>
      <c r="B86" s="21" t="s">
        <v>9</v>
      </c>
      <c r="C86" s="127" t="s">
        <v>539</v>
      </c>
      <c r="D86" s="211"/>
      <c r="E86" s="211"/>
      <c r="F86" s="211"/>
      <c r="G86" s="533"/>
      <c r="H86" s="125" t="s">
        <v>18</v>
      </c>
      <c r="I86" s="328" t="s">
        <v>1200</v>
      </c>
      <c r="J86" s="126"/>
      <c r="K86" s="321"/>
      <c r="L86" s="31"/>
      <c r="M86" s="31"/>
      <c r="N86" s="31"/>
      <c r="O86" s="31"/>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c r="BL86" s="31"/>
      <c r="BM86" s="31"/>
      <c r="BN86" s="31"/>
      <c r="BO86" s="31"/>
      <c r="BP86" s="31"/>
      <c r="BQ86" s="31"/>
      <c r="BR86" s="31"/>
      <c r="BS86" s="31"/>
      <c r="BT86" s="31"/>
      <c r="BU86" s="31"/>
      <c r="BV86" s="31"/>
      <c r="BW86" s="31"/>
      <c r="BX86" s="31"/>
      <c r="BY86" s="31"/>
      <c r="BZ86" s="31"/>
      <c r="CA86" s="31"/>
      <c r="CB86" s="31"/>
      <c r="CC86" s="31"/>
      <c r="CD86" s="31"/>
      <c r="CE86" s="31"/>
      <c r="CF86" s="31"/>
      <c r="CG86" s="31"/>
      <c r="CH86" s="31"/>
      <c r="CI86" s="31"/>
      <c r="CJ86" s="31"/>
      <c r="CK86" s="31"/>
      <c r="CL86" s="31"/>
      <c r="CM86" s="31"/>
      <c r="CN86" s="31"/>
      <c r="CO86" s="31"/>
      <c r="CP86" s="31"/>
      <c r="CQ86" s="31"/>
      <c r="CR86" s="31"/>
      <c r="CS86" s="31"/>
      <c r="CT86" s="31"/>
      <c r="CU86" s="31"/>
      <c r="CV86" s="31"/>
      <c r="CW86" s="31"/>
      <c r="CX86" s="31"/>
      <c r="CY86" s="31"/>
      <c r="CZ86" s="31"/>
      <c r="DA86" s="31"/>
      <c r="DB86" s="31"/>
      <c r="DC86" s="31"/>
      <c r="DD86" s="31"/>
      <c r="DE86" s="31"/>
      <c r="DF86" s="31"/>
      <c r="DG86" s="31"/>
      <c r="DH86" s="31"/>
      <c r="DI86" s="31"/>
      <c r="DJ86" s="31"/>
      <c r="DK86" s="31"/>
      <c r="DL86" s="31"/>
      <c r="DM86" s="31"/>
      <c r="DN86" s="31"/>
      <c r="DO86" s="31"/>
      <c r="DP86" s="31"/>
      <c r="DQ86" s="31"/>
      <c r="DR86" s="31"/>
      <c r="DS86" s="31"/>
      <c r="DT86" s="31"/>
      <c r="DU86" s="31"/>
      <c r="DV86" s="31"/>
      <c r="DW86" s="31"/>
      <c r="DX86" s="31"/>
      <c r="DY86" s="31"/>
      <c r="DZ86" s="31"/>
    </row>
    <row r="87" spans="1:130" outlineLevel="1">
      <c r="A87" s="21">
        <f t="shared" si="2"/>
        <v>36</v>
      </c>
      <c r="B87" s="21" t="s">
        <v>9</v>
      </c>
      <c r="C87" s="127" t="s">
        <v>539</v>
      </c>
      <c r="D87" s="211"/>
      <c r="E87" s="211"/>
      <c r="F87" s="211"/>
      <c r="G87" s="533" t="s">
        <v>1619</v>
      </c>
      <c r="H87" s="21" t="s">
        <v>10</v>
      </c>
      <c r="I87" s="127" t="s">
        <v>32</v>
      </c>
      <c r="J87" s="126"/>
      <c r="K87" s="322" t="s">
        <v>6</v>
      </c>
      <c r="L87" s="322" t="s">
        <v>7</v>
      </c>
      <c r="M87" s="322" t="s">
        <v>8</v>
      </c>
      <c r="N87" s="31"/>
      <c r="O87" s="31"/>
      <c r="P87" s="31"/>
      <c r="Q87" s="31"/>
      <c r="R87" s="31"/>
      <c r="S87" s="31"/>
      <c r="T87" s="31"/>
      <c r="U87" s="31"/>
      <c r="V87" s="31"/>
      <c r="W87" s="31"/>
      <c r="X87" s="31"/>
      <c r="Y87" s="31"/>
      <c r="Z87" s="31"/>
      <c r="AA87" s="31"/>
      <c r="AB87" s="31"/>
      <c r="AC87" s="31"/>
      <c r="AD87" s="31"/>
      <c r="AE87" s="31"/>
      <c r="AF87" s="31"/>
      <c r="AG87" s="31"/>
      <c r="AH87" s="31"/>
      <c r="AI87" s="31"/>
      <c r="AJ87" s="31"/>
      <c r="AK87" s="31"/>
      <c r="AL87" s="31"/>
      <c r="AM87" s="31"/>
      <c r="AN87" s="31"/>
      <c r="AO87" s="31"/>
      <c r="AP87" s="31"/>
      <c r="AQ87" s="31"/>
      <c r="AR87" s="31"/>
      <c r="AS87" s="31"/>
      <c r="AT87" s="31"/>
      <c r="AU87" s="31"/>
      <c r="AV87" s="31"/>
      <c r="AW87" s="31"/>
      <c r="AX87" s="31"/>
      <c r="AY87" s="31"/>
      <c r="AZ87" s="31"/>
      <c r="BA87" s="31"/>
      <c r="BB87" s="31"/>
      <c r="BC87" s="31"/>
      <c r="BD87" s="31"/>
      <c r="BE87" s="31"/>
      <c r="BF87" s="31"/>
      <c r="BG87" s="31"/>
      <c r="BH87" s="31"/>
      <c r="BI87" s="31"/>
      <c r="BJ87" s="31"/>
      <c r="BK87" s="31"/>
      <c r="BL87" s="31"/>
      <c r="BM87" s="31"/>
      <c r="BN87" s="31"/>
      <c r="BO87" s="31"/>
      <c r="BP87" s="31"/>
      <c r="BQ87" s="31"/>
      <c r="BR87" s="31"/>
      <c r="BS87" s="31"/>
      <c r="BT87" s="31"/>
      <c r="BU87" s="31"/>
      <c r="BV87" s="31"/>
      <c r="BW87" s="31"/>
      <c r="BX87" s="31"/>
      <c r="BY87" s="31"/>
      <c r="BZ87" s="31"/>
      <c r="CA87" s="31"/>
      <c r="CB87" s="31"/>
      <c r="CC87" s="31"/>
      <c r="CD87" s="31"/>
      <c r="CE87" s="31"/>
      <c r="CF87" s="31"/>
      <c r="CG87" s="31"/>
      <c r="CH87" s="31"/>
      <c r="CI87" s="31"/>
      <c r="CJ87" s="31"/>
      <c r="CK87" s="31"/>
      <c r="CL87" s="31"/>
      <c r="CM87" s="31"/>
      <c r="CN87" s="31"/>
      <c r="CO87" s="31"/>
      <c r="CP87" s="31"/>
      <c r="CQ87" s="31"/>
      <c r="CR87" s="31"/>
      <c r="CS87" s="31"/>
      <c r="CT87" s="31"/>
      <c r="CU87" s="31"/>
      <c r="CV87" s="31"/>
      <c r="CW87" s="31"/>
      <c r="CX87" s="31"/>
      <c r="CY87" s="31"/>
      <c r="CZ87" s="31"/>
      <c r="DA87" s="31"/>
      <c r="DB87" s="31"/>
      <c r="DC87" s="31"/>
      <c r="DD87" s="31"/>
      <c r="DE87" s="31"/>
      <c r="DF87" s="31"/>
      <c r="DG87" s="31"/>
      <c r="DH87" s="31"/>
      <c r="DI87" s="31"/>
      <c r="DJ87" s="31"/>
      <c r="DK87" s="31"/>
      <c r="DL87" s="31"/>
      <c r="DM87" s="31"/>
      <c r="DN87" s="31"/>
      <c r="DO87" s="31"/>
      <c r="DP87" s="31"/>
      <c r="DQ87" s="31"/>
      <c r="DR87" s="31"/>
      <c r="DS87" s="31"/>
      <c r="DT87" s="31"/>
      <c r="DU87" s="31"/>
      <c r="DV87" s="31"/>
      <c r="DW87" s="31"/>
      <c r="DX87" s="31"/>
      <c r="DY87" s="31"/>
      <c r="DZ87" s="31"/>
    </row>
    <row r="88" spans="1:130" outlineLevel="1">
      <c r="A88" s="21">
        <f t="shared" si="2"/>
        <v>36</v>
      </c>
      <c r="B88" s="21" t="s">
        <v>9</v>
      </c>
      <c r="C88" s="127" t="s">
        <v>539</v>
      </c>
      <c r="D88" s="211"/>
      <c r="E88" s="211"/>
      <c r="F88" s="211"/>
      <c r="G88" s="533" t="s">
        <v>1619</v>
      </c>
      <c r="H88" s="21" t="s">
        <v>10</v>
      </c>
      <c r="I88" s="127" t="s">
        <v>15</v>
      </c>
      <c r="J88" s="126"/>
      <c r="K88" s="322" t="s">
        <v>6</v>
      </c>
      <c r="L88" s="322" t="s">
        <v>7</v>
      </c>
      <c r="M88" s="322" t="s">
        <v>8</v>
      </c>
      <c r="N88" s="322" t="s">
        <v>168</v>
      </c>
      <c r="O88" s="31"/>
      <c r="P88" s="31"/>
      <c r="Q88" s="31"/>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c r="AW88" s="31"/>
      <c r="AX88" s="31"/>
      <c r="AY88" s="31"/>
      <c r="AZ88" s="31"/>
      <c r="BA88" s="31"/>
      <c r="BB88" s="31"/>
      <c r="BC88" s="31"/>
      <c r="BD88" s="31"/>
      <c r="BE88" s="31"/>
      <c r="BF88" s="31"/>
      <c r="BG88" s="31"/>
      <c r="BH88" s="31"/>
      <c r="BI88" s="31"/>
      <c r="BJ88" s="31"/>
      <c r="BK88" s="31"/>
      <c r="BL88" s="31"/>
      <c r="BM88" s="31"/>
      <c r="BN88" s="31"/>
      <c r="BO88" s="31"/>
      <c r="BP88" s="31"/>
      <c r="BQ88" s="31"/>
      <c r="BR88" s="31"/>
      <c r="BS88" s="31"/>
      <c r="BT88" s="31"/>
      <c r="BU88" s="31"/>
      <c r="BV88" s="31"/>
      <c r="BW88" s="31"/>
      <c r="BX88" s="31"/>
      <c r="BY88" s="31"/>
      <c r="BZ88" s="31"/>
      <c r="CA88" s="31"/>
      <c r="CB88" s="31"/>
      <c r="CC88" s="31"/>
      <c r="CD88" s="31"/>
      <c r="CE88" s="31"/>
      <c r="CF88" s="31"/>
      <c r="CG88" s="31"/>
      <c r="CH88" s="31"/>
      <c r="CI88" s="31"/>
      <c r="CJ88" s="31"/>
      <c r="CK88" s="31"/>
      <c r="CL88" s="31"/>
      <c r="CM88" s="31"/>
      <c r="CN88" s="31"/>
      <c r="CO88" s="31"/>
      <c r="CP88" s="31"/>
      <c r="CQ88" s="31"/>
      <c r="CR88" s="31"/>
      <c r="CS88" s="31"/>
      <c r="CT88" s="31"/>
      <c r="CU88" s="31"/>
      <c r="CV88" s="31"/>
      <c r="CW88" s="31"/>
      <c r="CX88" s="31"/>
      <c r="CY88" s="31"/>
      <c r="CZ88" s="31"/>
      <c r="DA88" s="31"/>
      <c r="DB88" s="31"/>
      <c r="DC88" s="31"/>
      <c r="DD88" s="31"/>
      <c r="DE88" s="31"/>
      <c r="DF88" s="31"/>
      <c r="DG88" s="31"/>
      <c r="DH88" s="31"/>
      <c r="DI88" s="31"/>
      <c r="DJ88" s="31"/>
      <c r="DK88" s="31"/>
      <c r="DL88" s="31"/>
      <c r="DM88" s="31"/>
      <c r="DN88" s="31"/>
      <c r="DO88" s="31"/>
      <c r="DP88" s="31"/>
      <c r="DQ88" s="31"/>
      <c r="DR88" s="31"/>
      <c r="DS88" s="31"/>
      <c r="DT88" s="31"/>
      <c r="DU88" s="31"/>
      <c r="DV88" s="31"/>
      <c r="DW88" s="31"/>
      <c r="DX88" s="31"/>
      <c r="DY88" s="31"/>
      <c r="DZ88" s="31"/>
    </row>
    <row r="89" spans="1:130" outlineLevel="1">
      <c r="A89" s="21">
        <f t="shared" si="2"/>
        <v>36</v>
      </c>
      <c r="B89" s="21" t="s">
        <v>9</v>
      </c>
      <c r="C89" s="127" t="s">
        <v>539</v>
      </c>
      <c r="D89" s="211"/>
      <c r="E89" s="211"/>
      <c r="F89" s="211"/>
      <c r="G89" s="533"/>
      <c r="H89" s="21" t="s">
        <v>9</v>
      </c>
      <c r="I89" s="127" t="s">
        <v>209</v>
      </c>
      <c r="J89" s="126"/>
      <c r="K89" s="322" t="s">
        <v>1188</v>
      </c>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31"/>
      <c r="AL89" s="31"/>
      <c r="AM89" s="31"/>
      <c r="AN89" s="31"/>
      <c r="AO89" s="31"/>
      <c r="AP89" s="31"/>
      <c r="AQ89" s="31"/>
      <c r="AR89" s="31"/>
      <c r="AS89" s="31"/>
      <c r="AT89" s="31"/>
      <c r="AU89" s="31"/>
      <c r="AV89" s="31"/>
      <c r="AW89" s="31"/>
      <c r="AX89" s="31"/>
      <c r="AY89" s="31"/>
      <c r="AZ89" s="31"/>
      <c r="BA89" s="31"/>
      <c r="BB89" s="31"/>
      <c r="BC89" s="31"/>
      <c r="BD89" s="31"/>
      <c r="BE89" s="31"/>
      <c r="BF89" s="31"/>
      <c r="BG89" s="31"/>
      <c r="BH89" s="31"/>
      <c r="BI89" s="31"/>
      <c r="BJ89" s="31"/>
      <c r="BK89" s="31"/>
      <c r="BL89" s="31"/>
      <c r="BM89" s="31"/>
      <c r="BN89" s="31"/>
      <c r="BO89" s="31"/>
      <c r="BP89" s="31"/>
      <c r="BQ89" s="31"/>
      <c r="BR89" s="31"/>
      <c r="BS89" s="31"/>
      <c r="BT89" s="31"/>
      <c r="BU89" s="31"/>
      <c r="BV89" s="31"/>
      <c r="BW89" s="31"/>
      <c r="BX89" s="31"/>
      <c r="BY89" s="31"/>
      <c r="BZ89" s="31"/>
      <c r="CA89" s="31"/>
      <c r="CB89" s="31"/>
      <c r="CC89" s="31"/>
      <c r="CD89" s="31"/>
      <c r="CE89" s="31"/>
      <c r="CF89" s="31"/>
      <c r="CG89" s="31"/>
      <c r="CH89" s="31"/>
      <c r="CI89" s="31"/>
      <c r="CJ89" s="31"/>
      <c r="CK89" s="31"/>
      <c r="CL89" s="31"/>
      <c r="CM89" s="31"/>
      <c r="CN89" s="31"/>
      <c r="CO89" s="31"/>
      <c r="CP89" s="31"/>
      <c r="CQ89" s="31"/>
      <c r="CR89" s="31"/>
      <c r="CS89" s="31"/>
      <c r="CT89" s="31"/>
      <c r="CU89" s="31"/>
      <c r="CV89" s="31"/>
      <c r="CW89" s="31"/>
      <c r="CX89" s="31"/>
      <c r="CY89" s="31"/>
      <c r="CZ89" s="31"/>
      <c r="DA89" s="31"/>
      <c r="DB89" s="31"/>
      <c r="DC89" s="31"/>
      <c r="DD89" s="31"/>
      <c r="DE89" s="31"/>
      <c r="DF89" s="31"/>
      <c r="DG89" s="31"/>
      <c r="DH89" s="31"/>
      <c r="DI89" s="31"/>
      <c r="DJ89" s="31"/>
      <c r="DK89" s="31"/>
      <c r="DL89" s="31"/>
      <c r="DM89" s="31"/>
      <c r="DN89" s="31"/>
      <c r="DO89" s="31"/>
      <c r="DP89" s="31"/>
      <c r="DQ89" s="31"/>
      <c r="DR89" s="31"/>
      <c r="DS89" s="31"/>
      <c r="DT89" s="31"/>
      <c r="DU89" s="31"/>
      <c r="DV89" s="31"/>
      <c r="DW89" s="31"/>
      <c r="DX89" s="31"/>
      <c r="DY89" s="31"/>
      <c r="DZ89" s="31"/>
    </row>
    <row r="90" spans="1:130" outlineLevel="1">
      <c r="A90" s="21">
        <f t="shared" si="2"/>
        <v>36</v>
      </c>
      <c r="B90" s="21" t="s">
        <v>9</v>
      </c>
      <c r="C90" s="127" t="s">
        <v>539</v>
      </c>
      <c r="D90" s="211"/>
      <c r="E90" s="211"/>
      <c r="F90" s="211"/>
      <c r="G90" s="533"/>
      <c r="H90" s="21" t="s">
        <v>9</v>
      </c>
      <c r="I90" s="127" t="s">
        <v>1176</v>
      </c>
      <c r="J90" s="126"/>
      <c r="K90" s="322" t="s">
        <v>1188</v>
      </c>
      <c r="L90" s="31"/>
      <c r="M90" s="31"/>
      <c r="N90" s="31"/>
      <c r="O90" s="31"/>
      <c r="P90" s="31"/>
      <c r="Q90" s="31"/>
      <c r="R90" s="31"/>
      <c r="S90" s="31"/>
      <c r="T90" s="31"/>
      <c r="U90" s="31"/>
      <c r="V90" s="31"/>
      <c r="W90" s="31"/>
      <c r="X90" s="31"/>
      <c r="Y90" s="31"/>
      <c r="Z90" s="31"/>
      <c r="AA90" s="31"/>
      <c r="AB90" s="31"/>
      <c r="AC90" s="31"/>
      <c r="AD90" s="31"/>
      <c r="AE90" s="31"/>
      <c r="AF90" s="31"/>
      <c r="AG90" s="31"/>
      <c r="AH90" s="31"/>
      <c r="AI90" s="31"/>
      <c r="AJ90" s="31"/>
      <c r="AK90" s="31"/>
      <c r="AL90" s="31"/>
      <c r="AM90" s="31"/>
      <c r="AN90" s="31"/>
      <c r="AO90" s="31"/>
      <c r="AP90" s="31"/>
      <c r="AQ90" s="31"/>
      <c r="AR90" s="31"/>
      <c r="AS90" s="31"/>
      <c r="AT90" s="31"/>
      <c r="AU90" s="31"/>
      <c r="AV90" s="31"/>
      <c r="AW90" s="31"/>
      <c r="AX90" s="31"/>
      <c r="AY90" s="31"/>
      <c r="AZ90" s="31"/>
      <c r="BA90" s="31"/>
      <c r="BB90" s="31"/>
      <c r="BC90" s="31"/>
      <c r="BD90" s="31"/>
      <c r="BE90" s="31"/>
      <c r="BF90" s="31"/>
      <c r="BG90" s="31"/>
      <c r="BH90" s="31"/>
      <c r="BI90" s="31"/>
      <c r="BJ90" s="31"/>
      <c r="BK90" s="31"/>
      <c r="BL90" s="31"/>
      <c r="BM90" s="31"/>
      <c r="BN90" s="31"/>
      <c r="BO90" s="31"/>
      <c r="BP90" s="31"/>
      <c r="BQ90" s="31"/>
      <c r="BR90" s="31"/>
      <c r="BS90" s="31"/>
      <c r="BT90" s="31"/>
      <c r="BU90" s="31"/>
      <c r="BV90" s="31"/>
      <c r="BW90" s="31"/>
      <c r="BX90" s="31"/>
      <c r="BY90" s="31"/>
      <c r="BZ90" s="31"/>
      <c r="CA90" s="31"/>
      <c r="CB90" s="31"/>
      <c r="CC90" s="31"/>
      <c r="CD90" s="31"/>
      <c r="CE90" s="31"/>
      <c r="CF90" s="31"/>
      <c r="CG90" s="31"/>
      <c r="CH90" s="31"/>
      <c r="CI90" s="31"/>
      <c r="CJ90" s="31"/>
      <c r="CK90" s="31"/>
      <c r="CL90" s="31"/>
      <c r="CM90" s="31"/>
      <c r="CN90" s="31"/>
      <c r="CO90" s="31"/>
      <c r="CP90" s="31"/>
      <c r="CQ90" s="31"/>
      <c r="CR90" s="31"/>
      <c r="CS90" s="31"/>
      <c r="CT90" s="31"/>
      <c r="CU90" s="31"/>
      <c r="CV90" s="31"/>
      <c r="CW90" s="31"/>
      <c r="CX90" s="31"/>
      <c r="CY90" s="31"/>
      <c r="CZ90" s="31"/>
      <c r="DA90" s="31"/>
      <c r="DB90" s="31"/>
      <c r="DC90" s="31"/>
      <c r="DD90" s="31"/>
      <c r="DE90" s="31"/>
      <c r="DF90" s="31"/>
      <c r="DG90" s="31"/>
      <c r="DH90" s="31"/>
      <c r="DI90" s="31"/>
      <c r="DJ90" s="31"/>
      <c r="DK90" s="31"/>
      <c r="DL90" s="31"/>
      <c r="DM90" s="31"/>
      <c r="DN90" s="31"/>
      <c r="DO90" s="31"/>
      <c r="DP90" s="31"/>
      <c r="DQ90" s="31"/>
      <c r="DR90" s="31"/>
      <c r="DS90" s="31"/>
      <c r="DT90" s="31"/>
      <c r="DU90" s="31"/>
      <c r="DV90" s="31"/>
      <c r="DW90" s="31"/>
      <c r="DX90" s="31"/>
      <c r="DY90" s="31"/>
      <c r="DZ90" s="31"/>
    </row>
    <row r="91" spans="1:130" outlineLevel="1">
      <c r="A91" s="21">
        <f t="shared" si="2"/>
        <v>36</v>
      </c>
      <c r="B91" s="21" t="s">
        <v>9</v>
      </c>
      <c r="C91" s="127" t="s">
        <v>539</v>
      </c>
      <c r="D91" s="211"/>
      <c r="E91" s="211"/>
      <c r="F91" s="211"/>
      <c r="G91" s="533" t="s">
        <v>1619</v>
      </c>
      <c r="H91" s="21" t="s">
        <v>10</v>
      </c>
      <c r="I91" s="127" t="s">
        <v>27</v>
      </c>
      <c r="J91" s="126"/>
      <c r="K91" s="322" t="s">
        <v>1188</v>
      </c>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31"/>
      <c r="AL91" s="31"/>
      <c r="AM91" s="31"/>
      <c r="AN91" s="31"/>
      <c r="AO91" s="31"/>
      <c r="AP91" s="31"/>
      <c r="AQ91" s="31"/>
      <c r="AR91" s="31"/>
      <c r="AS91" s="31"/>
      <c r="AT91" s="31"/>
      <c r="AU91" s="31"/>
      <c r="AV91" s="31"/>
      <c r="AW91" s="31"/>
      <c r="AX91" s="31"/>
      <c r="AY91" s="31"/>
      <c r="AZ91" s="31"/>
      <c r="BA91" s="31"/>
      <c r="BB91" s="31"/>
      <c r="BC91" s="31"/>
      <c r="BD91" s="31"/>
      <c r="BE91" s="31"/>
      <c r="BF91" s="31"/>
      <c r="BG91" s="31"/>
      <c r="BH91" s="31"/>
      <c r="BI91" s="31"/>
      <c r="BJ91" s="31"/>
      <c r="BK91" s="31"/>
      <c r="BL91" s="31"/>
      <c r="BM91" s="31"/>
      <c r="BN91" s="31"/>
      <c r="BO91" s="31"/>
      <c r="BP91" s="31"/>
      <c r="BQ91" s="31"/>
      <c r="BR91" s="31"/>
      <c r="BS91" s="31"/>
      <c r="BT91" s="31"/>
      <c r="BU91" s="31"/>
      <c r="BV91" s="31"/>
      <c r="BW91" s="31"/>
      <c r="BX91" s="31"/>
      <c r="BY91" s="31"/>
      <c r="BZ91" s="31"/>
      <c r="CA91" s="31"/>
      <c r="CB91" s="31"/>
      <c r="CC91" s="31"/>
      <c r="CD91" s="31"/>
      <c r="CE91" s="31"/>
      <c r="CF91" s="31"/>
      <c r="CG91" s="31"/>
      <c r="CH91" s="31"/>
      <c r="CI91" s="31"/>
      <c r="CJ91" s="31"/>
      <c r="CK91" s="31"/>
      <c r="CL91" s="31"/>
      <c r="CM91" s="31"/>
      <c r="CN91" s="31"/>
      <c r="CO91" s="31"/>
      <c r="CP91" s="31"/>
      <c r="CQ91" s="31"/>
      <c r="CR91" s="31"/>
      <c r="CS91" s="31"/>
      <c r="CT91" s="31"/>
      <c r="CU91" s="31"/>
      <c r="CV91" s="31"/>
      <c r="CW91" s="31"/>
      <c r="CX91" s="31"/>
      <c r="CY91" s="31"/>
      <c r="CZ91" s="31"/>
      <c r="DA91" s="31"/>
      <c r="DB91" s="31"/>
      <c r="DC91" s="31"/>
      <c r="DD91" s="31"/>
      <c r="DE91" s="31"/>
      <c r="DF91" s="31"/>
      <c r="DG91" s="31"/>
      <c r="DH91" s="31"/>
      <c r="DI91" s="31"/>
      <c r="DJ91" s="31"/>
      <c r="DK91" s="31"/>
      <c r="DL91" s="31"/>
      <c r="DM91" s="31"/>
      <c r="DN91" s="31"/>
      <c r="DO91" s="31"/>
      <c r="DP91" s="31"/>
      <c r="DQ91" s="31"/>
      <c r="DR91" s="31"/>
      <c r="DS91" s="31"/>
      <c r="DT91" s="31"/>
      <c r="DU91" s="31"/>
      <c r="DV91" s="31"/>
      <c r="DW91" s="31"/>
      <c r="DX91" s="31"/>
      <c r="DY91" s="31"/>
      <c r="DZ91" s="31"/>
    </row>
    <row r="92" spans="1:130" outlineLevel="1">
      <c r="A92" s="21">
        <f t="shared" si="2"/>
        <v>36</v>
      </c>
      <c r="B92" s="21" t="s">
        <v>9</v>
      </c>
      <c r="C92" s="127" t="s">
        <v>539</v>
      </c>
      <c r="D92" s="211"/>
      <c r="E92" s="211"/>
      <c r="F92" s="211"/>
      <c r="G92" s="533" t="s">
        <v>1673</v>
      </c>
      <c r="H92" s="21" t="s">
        <v>0</v>
      </c>
      <c r="I92" s="127" t="s">
        <v>29</v>
      </c>
      <c r="J92" s="126"/>
      <c r="K92" s="322" t="s">
        <v>1188</v>
      </c>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31"/>
      <c r="AL92" s="31"/>
      <c r="AM92" s="31"/>
      <c r="AN92" s="31"/>
      <c r="AO92" s="31"/>
      <c r="AP92" s="31"/>
      <c r="AQ92" s="31"/>
      <c r="AR92" s="31"/>
      <c r="AS92" s="31"/>
      <c r="AT92" s="31"/>
      <c r="AU92" s="31"/>
      <c r="AV92" s="31"/>
      <c r="AW92" s="31"/>
      <c r="AX92" s="31"/>
      <c r="AY92" s="31"/>
      <c r="AZ92" s="31"/>
      <c r="BA92" s="31"/>
      <c r="BB92" s="31"/>
      <c r="BC92" s="31"/>
      <c r="BD92" s="31"/>
      <c r="BE92" s="31"/>
      <c r="BF92" s="31"/>
      <c r="BG92" s="31"/>
      <c r="BH92" s="31"/>
      <c r="BI92" s="31"/>
      <c r="BJ92" s="31"/>
      <c r="BK92" s="31"/>
      <c r="BL92" s="31"/>
      <c r="BM92" s="31"/>
      <c r="BN92" s="31"/>
      <c r="BO92" s="31"/>
      <c r="BP92" s="31"/>
      <c r="BQ92" s="31"/>
      <c r="BR92" s="31"/>
      <c r="BS92" s="31"/>
      <c r="BT92" s="31"/>
      <c r="BU92" s="31"/>
      <c r="BV92" s="31"/>
      <c r="BW92" s="31"/>
      <c r="BX92" s="31"/>
      <c r="BY92" s="31"/>
      <c r="BZ92" s="31"/>
      <c r="CA92" s="31"/>
      <c r="CB92" s="31"/>
      <c r="CC92" s="31"/>
      <c r="CD92" s="31"/>
      <c r="CE92" s="31"/>
      <c r="CF92" s="31"/>
      <c r="CG92" s="31"/>
      <c r="CH92" s="31"/>
      <c r="CI92" s="31"/>
      <c r="CJ92" s="31"/>
      <c r="CK92" s="31"/>
      <c r="CL92" s="31"/>
      <c r="CM92" s="31"/>
      <c r="CN92" s="31"/>
      <c r="CO92" s="31"/>
      <c r="CP92" s="31"/>
      <c r="CQ92" s="31"/>
      <c r="CR92" s="31"/>
      <c r="CS92" s="31"/>
      <c r="CT92" s="31"/>
      <c r="CU92" s="31"/>
      <c r="CV92" s="31"/>
      <c r="CW92" s="31"/>
      <c r="CX92" s="31"/>
      <c r="CY92" s="31"/>
      <c r="CZ92" s="31"/>
      <c r="DA92" s="31"/>
      <c r="DB92" s="31"/>
      <c r="DC92" s="31"/>
      <c r="DD92" s="31"/>
      <c r="DE92" s="31"/>
      <c r="DF92" s="31"/>
      <c r="DG92" s="31"/>
      <c r="DH92" s="31"/>
      <c r="DI92" s="31"/>
      <c r="DJ92" s="31"/>
      <c r="DK92" s="31"/>
      <c r="DL92" s="31"/>
      <c r="DM92" s="31"/>
      <c r="DN92" s="31"/>
      <c r="DO92" s="31"/>
      <c r="DP92" s="31"/>
      <c r="DQ92" s="31"/>
      <c r="DR92" s="31"/>
      <c r="DS92" s="31"/>
      <c r="DT92" s="31"/>
      <c r="DU92" s="31"/>
      <c r="DV92" s="31"/>
      <c r="DW92" s="31"/>
      <c r="DX92" s="31"/>
      <c r="DY92" s="31"/>
      <c r="DZ92" s="31"/>
    </row>
    <row r="93" spans="1:130" outlineLevel="1">
      <c r="A93" s="21">
        <f t="shared" si="2"/>
        <v>36</v>
      </c>
      <c r="B93" s="21" t="s">
        <v>9</v>
      </c>
      <c r="C93" s="127" t="s">
        <v>539</v>
      </c>
      <c r="D93" s="211"/>
      <c r="E93" s="211"/>
      <c r="F93" s="211"/>
      <c r="G93" s="533" t="s">
        <v>1673</v>
      </c>
      <c r="H93" s="21" t="s">
        <v>9</v>
      </c>
      <c r="I93" s="127" t="s">
        <v>30</v>
      </c>
      <c r="J93" s="126"/>
      <c r="K93" s="322" t="s">
        <v>1188</v>
      </c>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31"/>
      <c r="AL93" s="31"/>
      <c r="AM93" s="31"/>
      <c r="AN93" s="31"/>
      <c r="AO93" s="31"/>
      <c r="AP93" s="31"/>
      <c r="AQ93" s="31"/>
      <c r="AR93" s="31"/>
      <c r="AS93" s="31"/>
      <c r="AT93" s="31"/>
      <c r="AU93" s="31"/>
      <c r="AV93" s="31"/>
      <c r="AW93" s="31"/>
      <c r="AX93" s="31"/>
      <c r="AY93" s="31"/>
      <c r="AZ93" s="31"/>
      <c r="BA93" s="31"/>
      <c r="BB93" s="31"/>
      <c r="BC93" s="31"/>
      <c r="BD93" s="31"/>
      <c r="BE93" s="31"/>
      <c r="BF93" s="31"/>
      <c r="BG93" s="31"/>
      <c r="BH93" s="31"/>
      <c r="BI93" s="31"/>
      <c r="BJ93" s="31"/>
      <c r="BK93" s="31"/>
      <c r="BL93" s="31"/>
      <c r="BM93" s="31"/>
      <c r="BN93" s="31"/>
      <c r="BO93" s="31"/>
      <c r="BP93" s="31"/>
      <c r="BQ93" s="31"/>
      <c r="BR93" s="31"/>
      <c r="BS93" s="31"/>
      <c r="BT93" s="31"/>
      <c r="BU93" s="31"/>
      <c r="BV93" s="31"/>
      <c r="BW93" s="31"/>
      <c r="BX93" s="31"/>
      <c r="BY93" s="31"/>
      <c r="BZ93" s="31"/>
      <c r="CA93" s="31"/>
      <c r="CB93" s="31"/>
      <c r="CC93" s="31"/>
      <c r="CD93" s="31"/>
      <c r="CE93" s="31"/>
      <c r="CF93" s="31"/>
      <c r="CG93" s="31"/>
      <c r="CH93" s="31"/>
      <c r="CI93" s="31"/>
      <c r="CJ93" s="31"/>
      <c r="CK93" s="31"/>
      <c r="CL93" s="31"/>
      <c r="CM93" s="31"/>
      <c r="CN93" s="31"/>
      <c r="CO93" s="31"/>
      <c r="CP93" s="31"/>
      <c r="CQ93" s="31"/>
      <c r="CR93" s="31"/>
      <c r="CS93" s="31"/>
      <c r="CT93" s="31"/>
      <c r="CU93" s="31"/>
      <c r="CV93" s="31"/>
      <c r="CW93" s="31"/>
      <c r="CX93" s="31"/>
      <c r="CY93" s="31"/>
      <c r="CZ93" s="31"/>
      <c r="DA93" s="31"/>
      <c r="DB93" s="31"/>
      <c r="DC93" s="31"/>
      <c r="DD93" s="31"/>
      <c r="DE93" s="31"/>
      <c r="DF93" s="31"/>
      <c r="DG93" s="31"/>
      <c r="DH93" s="31"/>
      <c r="DI93" s="31"/>
      <c r="DJ93" s="31"/>
      <c r="DK93" s="31"/>
      <c r="DL93" s="31"/>
      <c r="DM93" s="31"/>
      <c r="DN93" s="31"/>
      <c r="DO93" s="31"/>
      <c r="DP93" s="31"/>
      <c r="DQ93" s="31"/>
      <c r="DR93" s="31"/>
      <c r="DS93" s="31"/>
      <c r="DT93" s="31"/>
      <c r="DU93" s="31"/>
      <c r="DV93" s="31"/>
      <c r="DW93" s="31"/>
      <c r="DX93" s="31"/>
      <c r="DY93" s="31"/>
      <c r="DZ93" s="31"/>
    </row>
    <row r="94" spans="1:130" outlineLevel="1">
      <c r="A94" s="21">
        <f t="shared" si="2"/>
        <v>36</v>
      </c>
      <c r="B94" s="21" t="s">
        <v>9</v>
      </c>
      <c r="C94" s="127" t="s">
        <v>539</v>
      </c>
      <c r="D94" s="211"/>
      <c r="E94" s="211"/>
      <c r="F94" s="211"/>
      <c r="G94" s="533"/>
      <c r="H94" s="21" t="s">
        <v>0</v>
      </c>
      <c r="I94" s="127" t="s">
        <v>1592</v>
      </c>
      <c r="J94" s="126"/>
      <c r="K94" s="322"/>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31"/>
      <c r="AL94" s="31"/>
      <c r="AM94" s="31"/>
      <c r="AN94" s="31"/>
      <c r="AO94" s="31"/>
      <c r="AP94" s="31"/>
      <c r="AQ94" s="31"/>
      <c r="AR94" s="31"/>
      <c r="AS94" s="31"/>
      <c r="AT94" s="31"/>
      <c r="AU94" s="31"/>
      <c r="AV94" s="31"/>
      <c r="AW94" s="31"/>
      <c r="AX94" s="31"/>
      <c r="AY94" s="31"/>
      <c r="AZ94" s="31"/>
      <c r="BA94" s="31"/>
      <c r="BB94" s="31"/>
      <c r="BC94" s="31"/>
      <c r="BD94" s="31"/>
      <c r="BE94" s="31"/>
      <c r="BF94" s="31"/>
      <c r="BG94" s="31"/>
      <c r="BH94" s="31"/>
      <c r="BI94" s="31"/>
      <c r="BJ94" s="31"/>
      <c r="BK94" s="31"/>
      <c r="BL94" s="31"/>
      <c r="BM94" s="31"/>
      <c r="BN94" s="31"/>
      <c r="BO94" s="31"/>
      <c r="BP94" s="31"/>
      <c r="BQ94" s="31"/>
      <c r="BR94" s="31"/>
      <c r="BS94" s="31"/>
      <c r="BT94" s="31"/>
      <c r="BU94" s="31"/>
      <c r="BV94" s="31"/>
      <c r="BW94" s="31"/>
      <c r="BX94" s="31"/>
      <c r="BY94" s="31"/>
      <c r="BZ94" s="31"/>
      <c r="CA94" s="31"/>
      <c r="CB94" s="31"/>
      <c r="CC94" s="31"/>
      <c r="CD94" s="31"/>
      <c r="CE94" s="31"/>
      <c r="CF94" s="31"/>
      <c r="CG94" s="31"/>
      <c r="CH94" s="31"/>
      <c r="CI94" s="31"/>
      <c r="CJ94" s="31"/>
      <c r="CK94" s="31"/>
      <c r="CL94" s="31"/>
      <c r="CM94" s="31"/>
      <c r="CN94" s="31"/>
      <c r="CO94" s="31"/>
      <c r="CP94" s="31"/>
      <c r="CQ94" s="31"/>
      <c r="CR94" s="31"/>
      <c r="CS94" s="31"/>
      <c r="CT94" s="31"/>
      <c r="CU94" s="31"/>
      <c r="CV94" s="31"/>
      <c r="CW94" s="31"/>
      <c r="CX94" s="31"/>
      <c r="CY94" s="31"/>
      <c r="CZ94" s="31"/>
      <c r="DA94" s="31"/>
      <c r="DB94" s="31"/>
      <c r="DC94" s="31"/>
      <c r="DD94" s="31"/>
      <c r="DE94" s="31"/>
      <c r="DF94" s="31"/>
      <c r="DG94" s="31"/>
      <c r="DH94" s="31"/>
      <c r="DI94" s="31"/>
      <c r="DJ94" s="31"/>
      <c r="DK94" s="31"/>
      <c r="DL94" s="31"/>
      <c r="DM94" s="31"/>
      <c r="DN94" s="31"/>
      <c r="DO94" s="31"/>
      <c r="DP94" s="31"/>
      <c r="DQ94" s="31"/>
      <c r="DR94" s="31"/>
      <c r="DS94" s="31"/>
      <c r="DT94" s="31"/>
      <c r="DU94" s="31"/>
      <c r="DV94" s="31"/>
      <c r="DW94" s="31"/>
      <c r="DX94" s="31"/>
      <c r="DY94" s="31"/>
      <c r="DZ94" s="31"/>
    </row>
    <row r="95" spans="1:130" outlineLevel="1">
      <c r="A95" s="21">
        <f t="shared" si="2"/>
        <v>36</v>
      </c>
      <c r="B95" s="21" t="s">
        <v>9</v>
      </c>
      <c r="C95" s="127" t="s">
        <v>539</v>
      </c>
      <c r="D95" s="211"/>
      <c r="E95" s="211"/>
      <c r="F95" s="211"/>
      <c r="G95" s="533" t="s">
        <v>1712</v>
      </c>
      <c r="H95" s="21" t="s">
        <v>0</v>
      </c>
      <c r="I95" s="127" t="s">
        <v>1593</v>
      </c>
      <c r="J95" s="126"/>
      <c r="K95" s="322"/>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31"/>
      <c r="AS95" s="31"/>
      <c r="AT95" s="31"/>
      <c r="AU95" s="31"/>
      <c r="AV95" s="31"/>
      <c r="AW95" s="31"/>
      <c r="AX95" s="31"/>
      <c r="AY95" s="31"/>
      <c r="AZ95" s="31"/>
      <c r="BA95" s="31"/>
      <c r="BB95" s="31"/>
      <c r="BC95" s="31"/>
      <c r="BD95" s="31"/>
      <c r="BE95" s="31"/>
      <c r="BF95" s="31"/>
      <c r="BG95" s="31"/>
      <c r="BH95" s="31"/>
      <c r="BI95" s="31"/>
      <c r="BJ95" s="31"/>
      <c r="BK95" s="31"/>
      <c r="BL95" s="31"/>
      <c r="BM95" s="31"/>
      <c r="BN95" s="31"/>
      <c r="BO95" s="31"/>
      <c r="BP95" s="31"/>
      <c r="BQ95" s="31"/>
      <c r="BR95" s="31"/>
      <c r="BS95" s="31"/>
      <c r="BT95" s="31"/>
      <c r="BU95" s="31"/>
      <c r="BV95" s="31"/>
      <c r="BW95" s="31"/>
      <c r="BX95" s="31"/>
      <c r="BY95" s="31"/>
      <c r="BZ95" s="31"/>
      <c r="CA95" s="31"/>
      <c r="CB95" s="31"/>
      <c r="CC95" s="31"/>
      <c r="CD95" s="31"/>
      <c r="CE95" s="31"/>
      <c r="CF95" s="31"/>
      <c r="CG95" s="31"/>
      <c r="CH95" s="31"/>
      <c r="CI95" s="31"/>
      <c r="CJ95" s="31"/>
      <c r="CK95" s="31"/>
      <c r="CL95" s="31"/>
      <c r="CM95" s="31"/>
      <c r="CN95" s="31"/>
      <c r="CO95" s="31"/>
      <c r="CP95" s="31"/>
      <c r="CQ95" s="31"/>
      <c r="CR95" s="31"/>
      <c r="CS95" s="31"/>
      <c r="CT95" s="31"/>
      <c r="CU95" s="31"/>
      <c r="CV95" s="31"/>
      <c r="CW95" s="31"/>
      <c r="CX95" s="31"/>
      <c r="CY95" s="31"/>
      <c r="CZ95" s="31"/>
      <c r="DA95" s="31"/>
      <c r="DB95" s="31"/>
      <c r="DC95" s="31"/>
      <c r="DD95" s="31"/>
      <c r="DE95" s="31"/>
      <c r="DF95" s="31"/>
      <c r="DG95" s="31"/>
      <c r="DH95" s="31"/>
      <c r="DI95" s="31"/>
      <c r="DJ95" s="31"/>
      <c r="DK95" s="31"/>
      <c r="DL95" s="31"/>
      <c r="DM95" s="31"/>
      <c r="DN95" s="31"/>
      <c r="DO95" s="31"/>
      <c r="DP95" s="31"/>
      <c r="DQ95" s="31"/>
      <c r="DR95" s="31"/>
      <c r="DS95" s="31"/>
      <c r="DT95" s="31"/>
      <c r="DU95" s="31"/>
      <c r="DV95" s="31"/>
      <c r="DW95" s="31"/>
      <c r="DX95" s="31"/>
      <c r="DY95" s="31"/>
      <c r="DZ95" s="31"/>
    </row>
    <row r="96" spans="1:130" outlineLevel="1">
      <c r="A96" s="21">
        <f t="shared" si="2"/>
        <v>36</v>
      </c>
      <c r="B96" s="21" t="s">
        <v>9</v>
      </c>
      <c r="C96" s="127" t="s">
        <v>539</v>
      </c>
      <c r="D96" s="211"/>
      <c r="E96" s="211"/>
      <c r="F96" s="211"/>
      <c r="G96" s="533"/>
      <c r="H96" s="21" t="s">
        <v>11</v>
      </c>
      <c r="I96" s="127" t="s">
        <v>1596</v>
      </c>
      <c r="J96" s="126"/>
      <c r="K96" s="322"/>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31"/>
      <c r="AS96" s="31"/>
      <c r="AT96" s="31"/>
      <c r="AU96" s="31"/>
      <c r="AV96" s="31"/>
      <c r="AW96" s="31"/>
      <c r="AX96" s="31"/>
      <c r="AY96" s="31"/>
      <c r="AZ96" s="31"/>
      <c r="BA96" s="31"/>
      <c r="BB96" s="31"/>
      <c r="BC96" s="31"/>
      <c r="BD96" s="31"/>
      <c r="BE96" s="31"/>
      <c r="BF96" s="31"/>
      <c r="BG96" s="31"/>
      <c r="BH96" s="31"/>
      <c r="BI96" s="31"/>
      <c r="BJ96" s="31"/>
      <c r="BK96" s="31"/>
      <c r="BL96" s="31"/>
      <c r="BM96" s="31"/>
      <c r="BN96" s="31"/>
      <c r="BO96" s="31"/>
      <c r="BP96" s="31"/>
      <c r="BQ96" s="31"/>
      <c r="BR96" s="31"/>
      <c r="BS96" s="31"/>
      <c r="BT96" s="31"/>
      <c r="BU96" s="31"/>
      <c r="BV96" s="31"/>
      <c r="BW96" s="31"/>
      <c r="BX96" s="31"/>
      <c r="BY96" s="31"/>
      <c r="BZ96" s="31"/>
      <c r="CA96" s="31"/>
      <c r="CB96" s="31"/>
      <c r="CC96" s="31"/>
      <c r="CD96" s="31"/>
      <c r="CE96" s="31"/>
      <c r="CF96" s="31"/>
      <c r="CG96" s="31"/>
      <c r="CH96" s="31"/>
      <c r="CI96" s="31"/>
      <c r="CJ96" s="31"/>
      <c r="CK96" s="31"/>
      <c r="CL96" s="31"/>
      <c r="CM96" s="31"/>
      <c r="CN96" s="31"/>
      <c r="CO96" s="31"/>
      <c r="CP96" s="31"/>
      <c r="CQ96" s="31"/>
      <c r="CR96" s="31"/>
      <c r="CS96" s="31"/>
      <c r="CT96" s="31"/>
      <c r="CU96" s="31"/>
      <c r="CV96" s="31"/>
      <c r="CW96" s="31"/>
      <c r="CX96" s="31"/>
      <c r="CY96" s="31"/>
      <c r="CZ96" s="31"/>
      <c r="DA96" s="31"/>
      <c r="DB96" s="31"/>
      <c r="DC96" s="31"/>
      <c r="DD96" s="31"/>
      <c r="DE96" s="31"/>
      <c r="DF96" s="31"/>
      <c r="DG96" s="31"/>
      <c r="DH96" s="31"/>
      <c r="DI96" s="31"/>
      <c r="DJ96" s="31"/>
      <c r="DK96" s="31"/>
      <c r="DL96" s="31"/>
      <c r="DM96" s="31"/>
      <c r="DN96" s="31"/>
      <c r="DO96" s="31"/>
      <c r="DP96" s="31"/>
      <c r="DQ96" s="31"/>
      <c r="DR96" s="31"/>
      <c r="DS96" s="31"/>
      <c r="DT96" s="31"/>
      <c r="DU96" s="31"/>
      <c r="DV96" s="31"/>
      <c r="DW96" s="31"/>
      <c r="DX96" s="31"/>
      <c r="DY96" s="31"/>
      <c r="DZ96" s="31"/>
    </row>
    <row r="97" spans="1:130" outlineLevel="1">
      <c r="A97" s="21">
        <f t="shared" si="2"/>
        <v>36</v>
      </c>
      <c r="B97" s="21" t="s">
        <v>9</v>
      </c>
      <c r="C97" s="127" t="s">
        <v>539</v>
      </c>
      <c r="D97" s="211"/>
      <c r="E97" s="211"/>
      <c r="F97" s="211"/>
      <c r="G97" s="533"/>
      <c r="H97" s="21" t="s">
        <v>0</v>
      </c>
      <c r="I97" s="127" t="s">
        <v>1594</v>
      </c>
      <c r="J97" s="126"/>
      <c r="K97" s="322"/>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31"/>
      <c r="AS97" s="31"/>
      <c r="AT97" s="31"/>
      <c r="AU97" s="31"/>
      <c r="AV97" s="31"/>
      <c r="AW97" s="31"/>
      <c r="AX97" s="31"/>
      <c r="AY97" s="31"/>
      <c r="AZ97" s="31"/>
      <c r="BA97" s="31"/>
      <c r="BB97" s="31"/>
      <c r="BC97" s="31"/>
      <c r="BD97" s="31"/>
      <c r="BE97" s="31"/>
      <c r="BF97" s="31"/>
      <c r="BG97" s="31"/>
      <c r="BH97" s="31"/>
      <c r="BI97" s="31"/>
      <c r="BJ97" s="31"/>
      <c r="BK97" s="31"/>
      <c r="BL97" s="31"/>
      <c r="BM97" s="31"/>
      <c r="BN97" s="31"/>
      <c r="BO97" s="31"/>
      <c r="BP97" s="31"/>
      <c r="BQ97" s="31"/>
      <c r="BR97" s="31"/>
      <c r="BS97" s="31"/>
      <c r="BT97" s="31"/>
      <c r="BU97" s="31"/>
      <c r="BV97" s="31"/>
      <c r="BW97" s="31"/>
      <c r="BX97" s="31"/>
      <c r="BY97" s="31"/>
      <c r="BZ97" s="31"/>
      <c r="CA97" s="31"/>
      <c r="CB97" s="31"/>
      <c r="CC97" s="31"/>
      <c r="CD97" s="31"/>
      <c r="CE97" s="31"/>
      <c r="CF97" s="31"/>
      <c r="CG97" s="31"/>
      <c r="CH97" s="31"/>
      <c r="CI97" s="31"/>
      <c r="CJ97" s="31"/>
      <c r="CK97" s="31"/>
      <c r="CL97" s="31"/>
      <c r="CM97" s="31"/>
      <c r="CN97" s="31"/>
      <c r="CO97" s="31"/>
      <c r="CP97" s="31"/>
      <c r="CQ97" s="31"/>
      <c r="CR97" s="31"/>
      <c r="CS97" s="31"/>
      <c r="CT97" s="31"/>
      <c r="CU97" s="31"/>
      <c r="CV97" s="31"/>
      <c r="CW97" s="31"/>
      <c r="CX97" s="31"/>
      <c r="CY97" s="31"/>
      <c r="CZ97" s="31"/>
      <c r="DA97" s="31"/>
      <c r="DB97" s="31"/>
      <c r="DC97" s="31"/>
      <c r="DD97" s="31"/>
      <c r="DE97" s="31"/>
      <c r="DF97" s="31"/>
      <c r="DG97" s="31"/>
      <c r="DH97" s="31"/>
      <c r="DI97" s="31"/>
      <c r="DJ97" s="31"/>
      <c r="DK97" s="31"/>
      <c r="DL97" s="31"/>
      <c r="DM97" s="31"/>
      <c r="DN97" s="31"/>
      <c r="DO97" s="31"/>
      <c r="DP97" s="31"/>
      <c r="DQ97" s="31"/>
      <c r="DR97" s="31"/>
      <c r="DS97" s="31"/>
      <c r="DT97" s="31"/>
      <c r="DU97" s="31"/>
      <c r="DV97" s="31"/>
      <c r="DW97" s="31"/>
      <c r="DX97" s="31"/>
      <c r="DY97" s="31"/>
      <c r="DZ97" s="31"/>
    </row>
    <row r="98" spans="1:130" outlineLevel="1">
      <c r="A98" s="21">
        <f t="shared" si="2"/>
        <v>36</v>
      </c>
      <c r="B98" s="21" t="s">
        <v>9</v>
      </c>
      <c r="C98" s="127" t="s">
        <v>539</v>
      </c>
      <c r="D98" s="211"/>
      <c r="E98" s="211"/>
      <c r="F98" s="211"/>
      <c r="G98" s="533"/>
      <c r="H98" s="21" t="s">
        <v>0</v>
      </c>
      <c r="I98" s="127" t="s">
        <v>1600</v>
      </c>
      <c r="J98" s="126"/>
      <c r="K98" s="322"/>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31"/>
      <c r="AS98" s="31"/>
      <c r="AT98" s="31"/>
      <c r="AU98" s="31"/>
      <c r="AV98" s="31"/>
      <c r="AW98" s="31"/>
      <c r="AX98" s="31"/>
      <c r="AY98" s="31"/>
      <c r="AZ98" s="31"/>
      <c r="BA98" s="31"/>
      <c r="BB98" s="31"/>
      <c r="BC98" s="31"/>
      <c r="BD98" s="31"/>
      <c r="BE98" s="31"/>
      <c r="BF98" s="31"/>
      <c r="BG98" s="31"/>
      <c r="BH98" s="31"/>
      <c r="BI98" s="31"/>
      <c r="BJ98" s="31"/>
      <c r="BK98" s="31"/>
      <c r="BL98" s="31"/>
      <c r="BM98" s="31"/>
      <c r="BN98" s="31"/>
      <c r="BO98" s="31"/>
      <c r="BP98" s="31"/>
      <c r="BQ98" s="31"/>
      <c r="BR98" s="31"/>
      <c r="BS98" s="31"/>
      <c r="BT98" s="31"/>
      <c r="BU98" s="31"/>
      <c r="BV98" s="31"/>
      <c r="BW98" s="31"/>
      <c r="BX98" s="31"/>
      <c r="BY98" s="31"/>
      <c r="BZ98" s="31"/>
      <c r="CA98" s="31"/>
      <c r="CB98" s="31"/>
      <c r="CC98" s="31"/>
      <c r="CD98" s="31"/>
      <c r="CE98" s="31"/>
      <c r="CF98" s="31"/>
      <c r="CG98" s="31"/>
      <c r="CH98" s="31"/>
      <c r="CI98" s="31"/>
      <c r="CJ98" s="31"/>
      <c r="CK98" s="31"/>
      <c r="CL98" s="31"/>
      <c r="CM98" s="31"/>
      <c r="CN98" s="31"/>
      <c r="CO98" s="31"/>
      <c r="CP98" s="31"/>
      <c r="CQ98" s="31"/>
      <c r="CR98" s="31"/>
      <c r="CS98" s="31"/>
      <c r="CT98" s="31"/>
      <c r="CU98" s="31"/>
      <c r="CV98" s="31"/>
      <c r="CW98" s="31"/>
      <c r="CX98" s="31"/>
      <c r="CY98" s="31"/>
      <c r="CZ98" s="31"/>
      <c r="DA98" s="31"/>
      <c r="DB98" s="31"/>
      <c r="DC98" s="31"/>
      <c r="DD98" s="31"/>
      <c r="DE98" s="31"/>
      <c r="DF98" s="31"/>
      <c r="DG98" s="31"/>
      <c r="DH98" s="31"/>
      <c r="DI98" s="31"/>
      <c r="DJ98" s="31"/>
      <c r="DK98" s="31"/>
      <c r="DL98" s="31"/>
      <c r="DM98" s="31"/>
      <c r="DN98" s="31"/>
      <c r="DO98" s="31"/>
      <c r="DP98" s="31"/>
      <c r="DQ98" s="31"/>
      <c r="DR98" s="31"/>
      <c r="DS98" s="31"/>
      <c r="DT98" s="31"/>
      <c r="DU98" s="31"/>
      <c r="DV98" s="31"/>
      <c r="DW98" s="31"/>
      <c r="DX98" s="31"/>
      <c r="DY98" s="31"/>
      <c r="DZ98" s="31"/>
    </row>
    <row r="99" spans="1:130" outlineLevel="1">
      <c r="A99" s="21">
        <f t="shared" si="2"/>
        <v>36</v>
      </c>
      <c r="B99" s="21" t="s">
        <v>9</v>
      </c>
      <c r="C99" s="127" t="s">
        <v>539</v>
      </c>
      <c r="D99" s="211"/>
      <c r="E99" s="211"/>
      <c r="F99" s="211"/>
      <c r="G99" s="533"/>
      <c r="H99" s="21" t="s">
        <v>0</v>
      </c>
      <c r="I99" s="127" t="s">
        <v>1595</v>
      </c>
      <c r="J99" s="126"/>
      <c r="K99" s="322"/>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31"/>
      <c r="AS99" s="31"/>
      <c r="AT99" s="31"/>
      <c r="AU99" s="31"/>
      <c r="AV99" s="31"/>
      <c r="AW99" s="31"/>
      <c r="AX99" s="31"/>
      <c r="AY99" s="31"/>
      <c r="AZ99" s="31"/>
      <c r="BA99" s="31"/>
      <c r="BB99" s="31"/>
      <c r="BC99" s="31"/>
      <c r="BD99" s="31"/>
      <c r="BE99" s="31"/>
      <c r="BF99" s="31"/>
      <c r="BG99" s="31"/>
      <c r="BH99" s="31"/>
      <c r="BI99" s="31"/>
      <c r="BJ99" s="31"/>
      <c r="BK99" s="31"/>
      <c r="BL99" s="31"/>
      <c r="BM99" s="31"/>
      <c r="BN99" s="31"/>
      <c r="BO99" s="31"/>
      <c r="BP99" s="31"/>
      <c r="BQ99" s="31"/>
      <c r="BR99" s="31"/>
      <c r="BS99" s="31"/>
      <c r="BT99" s="31"/>
      <c r="BU99" s="31"/>
      <c r="BV99" s="31"/>
      <c r="BW99" s="31"/>
      <c r="BX99" s="31"/>
      <c r="BY99" s="31"/>
      <c r="BZ99" s="31"/>
      <c r="CA99" s="31"/>
      <c r="CB99" s="31"/>
      <c r="CC99" s="31"/>
      <c r="CD99" s="31"/>
      <c r="CE99" s="31"/>
      <c r="CF99" s="31"/>
      <c r="CG99" s="31"/>
      <c r="CH99" s="31"/>
      <c r="CI99" s="31"/>
      <c r="CJ99" s="31"/>
      <c r="CK99" s="31"/>
      <c r="CL99" s="31"/>
      <c r="CM99" s="31"/>
      <c r="CN99" s="31"/>
      <c r="CO99" s="31"/>
      <c r="CP99" s="31"/>
      <c r="CQ99" s="31"/>
      <c r="CR99" s="31"/>
      <c r="CS99" s="31"/>
      <c r="CT99" s="31"/>
      <c r="CU99" s="31"/>
      <c r="CV99" s="31"/>
      <c r="CW99" s="31"/>
      <c r="CX99" s="31"/>
      <c r="CY99" s="31"/>
      <c r="CZ99" s="31"/>
      <c r="DA99" s="31"/>
      <c r="DB99" s="31"/>
      <c r="DC99" s="31"/>
      <c r="DD99" s="31"/>
      <c r="DE99" s="31"/>
      <c r="DF99" s="31"/>
      <c r="DG99" s="31"/>
      <c r="DH99" s="31"/>
      <c r="DI99" s="31"/>
      <c r="DJ99" s="31"/>
      <c r="DK99" s="31"/>
      <c r="DL99" s="31"/>
      <c r="DM99" s="31"/>
      <c r="DN99" s="31"/>
      <c r="DO99" s="31"/>
      <c r="DP99" s="31"/>
      <c r="DQ99" s="31"/>
      <c r="DR99" s="31"/>
      <c r="DS99" s="31"/>
      <c r="DT99" s="31"/>
      <c r="DU99" s="31"/>
      <c r="DV99" s="31"/>
      <c r="DW99" s="31"/>
      <c r="DX99" s="31"/>
      <c r="DY99" s="31"/>
      <c r="DZ99" s="31"/>
    </row>
    <row r="100" spans="1:130" outlineLevel="1">
      <c r="A100" s="21">
        <f t="shared" si="2"/>
        <v>36</v>
      </c>
      <c r="B100" s="21" t="s">
        <v>9</v>
      </c>
      <c r="C100" s="127" t="s">
        <v>539</v>
      </c>
      <c r="D100" s="211"/>
      <c r="E100" s="211"/>
      <c r="F100" s="211"/>
      <c r="G100" s="533"/>
      <c r="H100" s="21" t="s">
        <v>0</v>
      </c>
      <c r="I100" s="127" t="s">
        <v>1601</v>
      </c>
      <c r="J100" s="126"/>
      <c r="K100" s="322"/>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c r="AW100" s="31"/>
      <c r="AX100" s="31"/>
      <c r="AY100" s="31"/>
      <c r="AZ100" s="31"/>
      <c r="BA100" s="31"/>
      <c r="BB100" s="31"/>
      <c r="BC100" s="31"/>
      <c r="BD100" s="31"/>
      <c r="BE100" s="31"/>
      <c r="BF100" s="31"/>
      <c r="BG100" s="31"/>
      <c r="BH100" s="31"/>
      <c r="BI100" s="31"/>
      <c r="BJ100" s="31"/>
      <c r="BK100" s="31"/>
      <c r="BL100" s="31"/>
      <c r="BM100" s="31"/>
      <c r="BN100" s="31"/>
      <c r="BO100" s="31"/>
      <c r="BP100" s="31"/>
      <c r="BQ100" s="31"/>
      <c r="BR100" s="31"/>
      <c r="BS100" s="31"/>
      <c r="BT100" s="31"/>
      <c r="BU100" s="31"/>
      <c r="BV100" s="31"/>
      <c r="BW100" s="31"/>
      <c r="BX100" s="31"/>
      <c r="BY100" s="31"/>
      <c r="BZ100" s="31"/>
      <c r="CA100" s="31"/>
      <c r="CB100" s="31"/>
      <c r="CC100" s="31"/>
      <c r="CD100" s="31"/>
      <c r="CE100" s="31"/>
      <c r="CF100" s="31"/>
      <c r="CG100" s="31"/>
      <c r="CH100" s="31"/>
      <c r="CI100" s="31"/>
      <c r="CJ100" s="31"/>
      <c r="CK100" s="31"/>
      <c r="CL100" s="31"/>
      <c r="CM100" s="31"/>
      <c r="CN100" s="31"/>
      <c r="CO100" s="31"/>
      <c r="CP100" s="31"/>
      <c r="CQ100" s="31"/>
      <c r="CR100" s="31"/>
      <c r="CS100" s="31"/>
      <c r="CT100" s="31"/>
      <c r="CU100" s="31"/>
      <c r="CV100" s="31"/>
      <c r="CW100" s="31"/>
      <c r="CX100" s="31"/>
      <c r="CY100" s="31"/>
      <c r="CZ100" s="31"/>
      <c r="DA100" s="31"/>
      <c r="DB100" s="31"/>
      <c r="DC100" s="31"/>
      <c r="DD100" s="31"/>
      <c r="DE100" s="31"/>
      <c r="DF100" s="31"/>
      <c r="DG100" s="31"/>
      <c r="DH100" s="31"/>
      <c r="DI100" s="31"/>
      <c r="DJ100" s="31"/>
      <c r="DK100" s="31"/>
      <c r="DL100" s="31"/>
      <c r="DM100" s="31"/>
      <c r="DN100" s="31"/>
      <c r="DO100" s="31"/>
      <c r="DP100" s="31"/>
      <c r="DQ100" s="31"/>
      <c r="DR100" s="31"/>
      <c r="DS100" s="31"/>
      <c r="DT100" s="31"/>
      <c r="DU100" s="31"/>
      <c r="DV100" s="31"/>
      <c r="DW100" s="31"/>
      <c r="DX100" s="31"/>
      <c r="DY100" s="31"/>
      <c r="DZ100" s="31"/>
    </row>
    <row r="101" spans="1:130" outlineLevel="1">
      <c r="A101" s="21">
        <f t="shared" si="2"/>
        <v>36</v>
      </c>
      <c r="B101" s="21" t="s">
        <v>9</v>
      </c>
      <c r="C101" s="127" t="s">
        <v>539</v>
      </c>
      <c r="D101" s="211"/>
      <c r="E101" s="211"/>
      <c r="F101" s="211"/>
      <c r="G101" s="533"/>
      <c r="H101" s="21" t="s">
        <v>0</v>
      </c>
      <c r="I101" s="127" t="s">
        <v>1597</v>
      </c>
      <c r="J101" s="126"/>
      <c r="K101" s="322"/>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c r="AW101" s="31"/>
      <c r="AX101" s="31"/>
      <c r="AY101" s="31"/>
      <c r="AZ101" s="31"/>
      <c r="BA101" s="31"/>
      <c r="BB101" s="31"/>
      <c r="BC101" s="31"/>
      <c r="BD101" s="31"/>
      <c r="BE101" s="31"/>
      <c r="BF101" s="31"/>
      <c r="BG101" s="31"/>
      <c r="BH101" s="31"/>
      <c r="BI101" s="31"/>
      <c r="BJ101" s="31"/>
      <c r="BK101" s="31"/>
      <c r="BL101" s="31"/>
      <c r="BM101" s="31"/>
      <c r="BN101" s="31"/>
      <c r="BO101" s="31"/>
      <c r="BP101" s="31"/>
      <c r="BQ101" s="31"/>
      <c r="BR101" s="31"/>
      <c r="BS101" s="31"/>
      <c r="BT101" s="31"/>
      <c r="BU101" s="31"/>
      <c r="BV101" s="31"/>
      <c r="BW101" s="31"/>
      <c r="BX101" s="31"/>
      <c r="BY101" s="31"/>
      <c r="BZ101" s="31"/>
      <c r="CA101" s="31"/>
      <c r="CB101" s="31"/>
      <c r="CC101" s="31"/>
      <c r="CD101" s="31"/>
      <c r="CE101" s="31"/>
      <c r="CF101" s="31"/>
      <c r="CG101" s="31"/>
      <c r="CH101" s="31"/>
      <c r="CI101" s="31"/>
      <c r="CJ101" s="31"/>
      <c r="CK101" s="31"/>
      <c r="CL101" s="31"/>
      <c r="CM101" s="31"/>
      <c r="CN101" s="31"/>
      <c r="CO101" s="31"/>
      <c r="CP101" s="31"/>
      <c r="CQ101" s="31"/>
      <c r="CR101" s="31"/>
      <c r="CS101" s="31"/>
      <c r="CT101" s="31"/>
      <c r="CU101" s="31"/>
      <c r="CV101" s="31"/>
      <c r="CW101" s="31"/>
      <c r="CX101" s="31"/>
      <c r="CY101" s="31"/>
      <c r="CZ101" s="31"/>
      <c r="DA101" s="31"/>
      <c r="DB101" s="31"/>
      <c r="DC101" s="31"/>
      <c r="DD101" s="31"/>
      <c r="DE101" s="31"/>
      <c r="DF101" s="31"/>
      <c r="DG101" s="31"/>
      <c r="DH101" s="31"/>
      <c r="DI101" s="31"/>
      <c r="DJ101" s="31"/>
      <c r="DK101" s="31"/>
      <c r="DL101" s="31"/>
      <c r="DM101" s="31"/>
      <c r="DN101" s="31"/>
      <c r="DO101" s="31"/>
      <c r="DP101" s="31"/>
      <c r="DQ101" s="31"/>
      <c r="DR101" s="31"/>
      <c r="DS101" s="31"/>
      <c r="DT101" s="31"/>
      <c r="DU101" s="31"/>
      <c r="DV101" s="31"/>
      <c r="DW101" s="31"/>
      <c r="DX101" s="31"/>
      <c r="DY101" s="31"/>
      <c r="DZ101" s="31"/>
    </row>
    <row r="102" spans="1:130" outlineLevel="1">
      <c r="A102" s="21">
        <f t="shared" si="2"/>
        <v>36</v>
      </c>
      <c r="B102" s="21" t="s">
        <v>9</v>
      </c>
      <c r="C102" s="127" t="s">
        <v>539</v>
      </c>
      <c r="D102" s="211"/>
      <c r="E102" s="211"/>
      <c r="F102" s="211"/>
      <c r="G102" s="533"/>
      <c r="H102" s="21" t="s">
        <v>0</v>
      </c>
      <c r="I102" s="127" t="s">
        <v>1602</v>
      </c>
      <c r="J102" s="126"/>
      <c r="K102" s="322"/>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31"/>
      <c r="AS102" s="31"/>
      <c r="AT102" s="31"/>
      <c r="AU102" s="31"/>
      <c r="AV102" s="31"/>
      <c r="AW102" s="31"/>
      <c r="AX102" s="31"/>
      <c r="AY102" s="31"/>
      <c r="AZ102" s="31"/>
      <c r="BA102" s="31"/>
      <c r="BB102" s="31"/>
      <c r="BC102" s="31"/>
      <c r="BD102" s="31"/>
      <c r="BE102" s="31"/>
      <c r="BF102" s="31"/>
      <c r="BG102" s="31"/>
      <c r="BH102" s="31"/>
      <c r="BI102" s="31"/>
      <c r="BJ102" s="31"/>
      <c r="BK102" s="31"/>
      <c r="BL102" s="31"/>
      <c r="BM102" s="31"/>
      <c r="BN102" s="31"/>
      <c r="BO102" s="31"/>
      <c r="BP102" s="31"/>
      <c r="BQ102" s="31"/>
      <c r="BR102" s="31"/>
      <c r="BS102" s="31"/>
      <c r="BT102" s="31"/>
      <c r="BU102" s="31"/>
      <c r="BV102" s="31"/>
      <c r="BW102" s="31"/>
      <c r="BX102" s="31"/>
      <c r="BY102" s="31"/>
      <c r="BZ102" s="31"/>
      <c r="CA102" s="31"/>
      <c r="CB102" s="31"/>
      <c r="CC102" s="31"/>
      <c r="CD102" s="31"/>
      <c r="CE102" s="31"/>
      <c r="CF102" s="31"/>
      <c r="CG102" s="31"/>
      <c r="CH102" s="31"/>
      <c r="CI102" s="31"/>
      <c r="CJ102" s="31"/>
      <c r="CK102" s="31"/>
      <c r="CL102" s="31"/>
      <c r="CM102" s="31"/>
      <c r="CN102" s="31"/>
      <c r="CO102" s="31"/>
      <c r="CP102" s="31"/>
      <c r="CQ102" s="31"/>
      <c r="CR102" s="31"/>
      <c r="CS102" s="31"/>
      <c r="CT102" s="31"/>
      <c r="CU102" s="31"/>
      <c r="CV102" s="31"/>
      <c r="CW102" s="31"/>
      <c r="CX102" s="31"/>
      <c r="CY102" s="31"/>
      <c r="CZ102" s="31"/>
      <c r="DA102" s="31"/>
      <c r="DB102" s="31"/>
      <c r="DC102" s="31"/>
      <c r="DD102" s="31"/>
      <c r="DE102" s="31"/>
      <c r="DF102" s="31"/>
      <c r="DG102" s="31"/>
      <c r="DH102" s="31"/>
      <c r="DI102" s="31"/>
      <c r="DJ102" s="31"/>
      <c r="DK102" s="31"/>
      <c r="DL102" s="31"/>
      <c r="DM102" s="31"/>
      <c r="DN102" s="31"/>
      <c r="DO102" s="31"/>
      <c r="DP102" s="31"/>
      <c r="DQ102" s="31"/>
      <c r="DR102" s="31"/>
      <c r="DS102" s="31"/>
      <c r="DT102" s="31"/>
      <c r="DU102" s="31"/>
      <c r="DV102" s="31"/>
      <c r="DW102" s="31"/>
      <c r="DX102" s="31"/>
      <c r="DY102" s="31"/>
      <c r="DZ102" s="31"/>
    </row>
    <row r="103" spans="1:130" outlineLevel="1">
      <c r="A103" s="21">
        <f t="shared" si="2"/>
        <v>36</v>
      </c>
      <c r="B103" s="21" t="s">
        <v>9</v>
      </c>
      <c r="C103" s="127" t="s">
        <v>539</v>
      </c>
      <c r="D103" s="211"/>
      <c r="E103" s="211"/>
      <c r="F103" s="211"/>
      <c r="G103" s="533"/>
      <c r="H103" s="21" t="s">
        <v>11</v>
      </c>
      <c r="I103" s="127" t="s">
        <v>1598</v>
      </c>
      <c r="J103" s="126"/>
      <c r="K103" s="322"/>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c r="AW103" s="31"/>
      <c r="AX103" s="31"/>
      <c r="AY103" s="31"/>
      <c r="AZ103" s="31"/>
      <c r="BA103" s="31"/>
      <c r="BB103" s="31"/>
      <c r="BC103" s="31"/>
      <c r="BD103" s="31"/>
      <c r="BE103" s="31"/>
      <c r="BF103" s="31"/>
      <c r="BG103" s="31"/>
      <c r="BH103" s="31"/>
      <c r="BI103" s="31"/>
      <c r="BJ103" s="31"/>
      <c r="BK103" s="31"/>
      <c r="BL103" s="31"/>
      <c r="BM103" s="31"/>
      <c r="BN103" s="31"/>
      <c r="BO103" s="31"/>
      <c r="BP103" s="31"/>
      <c r="BQ103" s="31"/>
      <c r="BR103" s="31"/>
      <c r="BS103" s="31"/>
      <c r="BT103" s="31"/>
      <c r="BU103" s="31"/>
      <c r="BV103" s="31"/>
      <c r="BW103" s="31"/>
      <c r="BX103" s="31"/>
      <c r="BY103" s="31"/>
      <c r="BZ103" s="31"/>
      <c r="CA103" s="31"/>
      <c r="CB103" s="31"/>
      <c r="CC103" s="31"/>
      <c r="CD103" s="31"/>
      <c r="CE103" s="31"/>
      <c r="CF103" s="31"/>
      <c r="CG103" s="31"/>
      <c r="CH103" s="31"/>
      <c r="CI103" s="31"/>
      <c r="CJ103" s="31"/>
      <c r="CK103" s="31"/>
      <c r="CL103" s="31"/>
      <c r="CM103" s="31"/>
      <c r="CN103" s="31"/>
      <c r="CO103" s="31"/>
      <c r="CP103" s="31"/>
      <c r="CQ103" s="31"/>
      <c r="CR103" s="31"/>
      <c r="CS103" s="31"/>
      <c r="CT103" s="31"/>
      <c r="CU103" s="31"/>
      <c r="CV103" s="31"/>
      <c r="CW103" s="31"/>
      <c r="CX103" s="31"/>
      <c r="CY103" s="31"/>
      <c r="CZ103" s="31"/>
      <c r="DA103" s="31"/>
      <c r="DB103" s="31"/>
      <c r="DC103" s="31"/>
      <c r="DD103" s="31"/>
      <c r="DE103" s="31"/>
      <c r="DF103" s="31"/>
      <c r="DG103" s="31"/>
      <c r="DH103" s="31"/>
      <c r="DI103" s="31"/>
      <c r="DJ103" s="31"/>
      <c r="DK103" s="31"/>
      <c r="DL103" s="31"/>
      <c r="DM103" s="31"/>
      <c r="DN103" s="31"/>
      <c r="DO103" s="31"/>
      <c r="DP103" s="31"/>
      <c r="DQ103" s="31"/>
      <c r="DR103" s="31"/>
      <c r="DS103" s="31"/>
      <c r="DT103" s="31"/>
      <c r="DU103" s="31"/>
      <c r="DV103" s="31"/>
      <c r="DW103" s="31"/>
      <c r="DX103" s="31"/>
      <c r="DY103" s="31"/>
      <c r="DZ103" s="31"/>
    </row>
    <row r="104" spans="1:130" outlineLevel="1">
      <c r="A104" s="21">
        <f t="shared" si="2"/>
        <v>36</v>
      </c>
      <c r="B104" s="21" t="s">
        <v>9</v>
      </c>
      <c r="C104" s="127" t="s">
        <v>539</v>
      </c>
      <c r="D104" s="211"/>
      <c r="E104" s="211"/>
      <c r="F104" s="211"/>
      <c r="G104" s="533"/>
      <c r="H104" s="21" t="s">
        <v>11</v>
      </c>
      <c r="I104" s="127" t="s">
        <v>1603</v>
      </c>
      <c r="J104" s="126"/>
      <c r="K104" s="322"/>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31"/>
      <c r="AS104" s="31"/>
      <c r="AT104" s="31"/>
      <c r="AU104" s="31"/>
      <c r="AV104" s="31"/>
      <c r="AW104" s="31"/>
      <c r="AX104" s="31"/>
      <c r="AY104" s="31"/>
      <c r="AZ104" s="31"/>
      <c r="BA104" s="31"/>
      <c r="BB104" s="31"/>
      <c r="BC104" s="31"/>
      <c r="BD104" s="31"/>
      <c r="BE104" s="31"/>
      <c r="BF104" s="31"/>
      <c r="BG104" s="31"/>
      <c r="BH104" s="31"/>
      <c r="BI104" s="31"/>
      <c r="BJ104" s="31"/>
      <c r="BK104" s="31"/>
      <c r="BL104" s="31"/>
      <c r="BM104" s="31"/>
      <c r="BN104" s="31"/>
      <c r="BO104" s="31"/>
      <c r="BP104" s="31"/>
      <c r="BQ104" s="31"/>
      <c r="BR104" s="31"/>
      <c r="BS104" s="31"/>
      <c r="BT104" s="31"/>
      <c r="BU104" s="31"/>
      <c r="BV104" s="31"/>
      <c r="BW104" s="31"/>
      <c r="BX104" s="31"/>
      <c r="BY104" s="31"/>
      <c r="BZ104" s="31"/>
      <c r="CA104" s="31"/>
      <c r="CB104" s="31"/>
      <c r="CC104" s="31"/>
      <c r="CD104" s="31"/>
      <c r="CE104" s="31"/>
      <c r="CF104" s="31"/>
      <c r="CG104" s="31"/>
      <c r="CH104" s="31"/>
      <c r="CI104" s="31"/>
      <c r="CJ104" s="31"/>
      <c r="CK104" s="31"/>
      <c r="CL104" s="31"/>
      <c r="CM104" s="31"/>
      <c r="CN104" s="31"/>
      <c r="CO104" s="31"/>
      <c r="CP104" s="31"/>
      <c r="CQ104" s="31"/>
      <c r="CR104" s="31"/>
      <c r="CS104" s="31"/>
      <c r="CT104" s="31"/>
      <c r="CU104" s="31"/>
      <c r="CV104" s="31"/>
      <c r="CW104" s="31"/>
      <c r="CX104" s="31"/>
      <c r="CY104" s="31"/>
      <c r="CZ104" s="31"/>
      <c r="DA104" s="31"/>
      <c r="DB104" s="31"/>
      <c r="DC104" s="31"/>
      <c r="DD104" s="31"/>
      <c r="DE104" s="31"/>
      <c r="DF104" s="31"/>
      <c r="DG104" s="31"/>
      <c r="DH104" s="31"/>
      <c r="DI104" s="31"/>
      <c r="DJ104" s="31"/>
      <c r="DK104" s="31"/>
      <c r="DL104" s="31"/>
      <c r="DM104" s="31"/>
      <c r="DN104" s="31"/>
      <c r="DO104" s="31"/>
      <c r="DP104" s="31"/>
      <c r="DQ104" s="31"/>
      <c r="DR104" s="31"/>
      <c r="DS104" s="31"/>
      <c r="DT104" s="31"/>
      <c r="DU104" s="31"/>
      <c r="DV104" s="31"/>
      <c r="DW104" s="31"/>
      <c r="DX104" s="31"/>
      <c r="DY104" s="31"/>
      <c r="DZ104" s="31"/>
    </row>
    <row r="105" spans="1:130" outlineLevel="1">
      <c r="A105" s="21">
        <f t="shared" si="2"/>
        <v>36</v>
      </c>
      <c r="B105" s="21" t="s">
        <v>9</v>
      </c>
      <c r="C105" s="127" t="s">
        <v>539</v>
      </c>
      <c r="D105" s="211"/>
      <c r="E105" s="211"/>
      <c r="F105" s="211"/>
      <c r="G105" s="533"/>
      <c r="H105" s="21" t="s">
        <v>11</v>
      </c>
      <c r="I105" s="127" t="s">
        <v>1599</v>
      </c>
      <c r="J105" s="126"/>
      <c r="K105" s="322"/>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31"/>
      <c r="AS105" s="31"/>
      <c r="AT105" s="31"/>
      <c r="AU105" s="31"/>
      <c r="AV105" s="31"/>
      <c r="AW105" s="31"/>
      <c r="AX105" s="31"/>
      <c r="AY105" s="31"/>
      <c r="AZ105" s="31"/>
      <c r="BA105" s="31"/>
      <c r="BB105" s="31"/>
      <c r="BC105" s="31"/>
      <c r="BD105" s="31"/>
      <c r="BE105" s="31"/>
      <c r="BF105" s="31"/>
      <c r="BG105" s="31"/>
      <c r="BH105" s="31"/>
      <c r="BI105" s="31"/>
      <c r="BJ105" s="31"/>
      <c r="BK105" s="31"/>
      <c r="BL105" s="31"/>
      <c r="BM105" s="31"/>
      <c r="BN105" s="31"/>
      <c r="BO105" s="31"/>
      <c r="BP105" s="31"/>
      <c r="BQ105" s="31"/>
      <c r="BR105" s="31"/>
      <c r="BS105" s="31"/>
      <c r="BT105" s="31"/>
      <c r="BU105" s="31"/>
      <c r="BV105" s="31"/>
      <c r="BW105" s="31"/>
      <c r="BX105" s="31"/>
      <c r="BY105" s="31"/>
      <c r="BZ105" s="31"/>
      <c r="CA105" s="31"/>
      <c r="CB105" s="31"/>
      <c r="CC105" s="31"/>
      <c r="CD105" s="31"/>
      <c r="CE105" s="31"/>
      <c r="CF105" s="31"/>
      <c r="CG105" s="31"/>
      <c r="CH105" s="31"/>
      <c r="CI105" s="31"/>
      <c r="CJ105" s="31"/>
      <c r="CK105" s="31"/>
      <c r="CL105" s="31"/>
      <c r="CM105" s="31"/>
      <c r="CN105" s="31"/>
      <c r="CO105" s="31"/>
      <c r="CP105" s="31"/>
      <c r="CQ105" s="31"/>
      <c r="CR105" s="31"/>
      <c r="CS105" s="31"/>
      <c r="CT105" s="31"/>
      <c r="CU105" s="31"/>
      <c r="CV105" s="31"/>
      <c r="CW105" s="31"/>
      <c r="CX105" s="31"/>
      <c r="CY105" s="31"/>
      <c r="CZ105" s="31"/>
      <c r="DA105" s="31"/>
      <c r="DB105" s="31"/>
      <c r="DC105" s="31"/>
      <c r="DD105" s="31"/>
      <c r="DE105" s="31"/>
      <c r="DF105" s="31"/>
      <c r="DG105" s="31"/>
      <c r="DH105" s="31"/>
      <c r="DI105" s="31"/>
      <c r="DJ105" s="31"/>
      <c r="DK105" s="31"/>
      <c r="DL105" s="31"/>
      <c r="DM105" s="31"/>
      <c r="DN105" s="31"/>
      <c r="DO105" s="31"/>
      <c r="DP105" s="31"/>
      <c r="DQ105" s="31"/>
      <c r="DR105" s="31"/>
      <c r="DS105" s="31"/>
      <c r="DT105" s="31"/>
      <c r="DU105" s="31"/>
      <c r="DV105" s="31"/>
      <c r="DW105" s="31"/>
      <c r="DX105" s="31"/>
      <c r="DY105" s="31"/>
      <c r="DZ105" s="31"/>
    </row>
    <row r="106" spans="1:130" outlineLevel="1">
      <c r="A106" s="21">
        <f t="shared" ref="A106:A137" si="3">IF($C106="","blank",MATCH($C106,$I$5:$I$204,0))</f>
        <v>36</v>
      </c>
      <c r="B106" s="21" t="s">
        <v>9</v>
      </c>
      <c r="C106" s="127" t="s">
        <v>539</v>
      </c>
      <c r="D106" s="211"/>
      <c r="E106" s="211"/>
      <c r="F106" s="211"/>
      <c r="G106" s="533"/>
      <c r="H106" s="21" t="s">
        <v>11</v>
      </c>
      <c r="I106" s="127" t="s">
        <v>1604</v>
      </c>
      <c r="J106" s="126"/>
      <c r="K106" s="322"/>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31"/>
      <c r="AS106" s="31"/>
      <c r="AT106" s="31"/>
      <c r="AU106" s="31"/>
      <c r="AV106" s="31"/>
      <c r="AW106" s="31"/>
      <c r="AX106" s="31"/>
      <c r="AY106" s="31"/>
      <c r="AZ106" s="31"/>
      <c r="BA106" s="31"/>
      <c r="BB106" s="31"/>
      <c r="BC106" s="31"/>
      <c r="BD106" s="31"/>
      <c r="BE106" s="31"/>
      <c r="BF106" s="31"/>
      <c r="BG106" s="31"/>
      <c r="BH106" s="31"/>
      <c r="BI106" s="31"/>
      <c r="BJ106" s="31"/>
      <c r="BK106" s="31"/>
      <c r="BL106" s="31"/>
      <c r="BM106" s="31"/>
      <c r="BN106" s="31"/>
      <c r="BO106" s="31"/>
      <c r="BP106" s="31"/>
      <c r="BQ106" s="31"/>
      <c r="BR106" s="31"/>
      <c r="BS106" s="31"/>
      <c r="BT106" s="31"/>
      <c r="BU106" s="31"/>
      <c r="BV106" s="31"/>
      <c r="BW106" s="31"/>
      <c r="BX106" s="31"/>
      <c r="BY106" s="31"/>
      <c r="BZ106" s="31"/>
      <c r="CA106" s="31"/>
      <c r="CB106" s="31"/>
      <c r="CC106" s="31"/>
      <c r="CD106" s="31"/>
      <c r="CE106" s="31"/>
      <c r="CF106" s="31"/>
      <c r="CG106" s="31"/>
      <c r="CH106" s="31"/>
      <c r="CI106" s="31"/>
      <c r="CJ106" s="31"/>
      <c r="CK106" s="31"/>
      <c r="CL106" s="31"/>
      <c r="CM106" s="31"/>
      <c r="CN106" s="31"/>
      <c r="CO106" s="31"/>
      <c r="CP106" s="31"/>
      <c r="CQ106" s="31"/>
      <c r="CR106" s="31"/>
      <c r="CS106" s="31"/>
      <c r="CT106" s="31"/>
      <c r="CU106" s="31"/>
      <c r="CV106" s="31"/>
      <c r="CW106" s="31"/>
      <c r="CX106" s="31"/>
      <c r="CY106" s="31"/>
      <c r="CZ106" s="31"/>
      <c r="DA106" s="31"/>
      <c r="DB106" s="31"/>
      <c r="DC106" s="31"/>
      <c r="DD106" s="31"/>
      <c r="DE106" s="31"/>
      <c r="DF106" s="31"/>
      <c r="DG106" s="31"/>
      <c r="DH106" s="31"/>
      <c r="DI106" s="31"/>
      <c r="DJ106" s="31"/>
      <c r="DK106" s="31"/>
      <c r="DL106" s="31"/>
      <c r="DM106" s="31"/>
      <c r="DN106" s="31"/>
      <c r="DO106" s="31"/>
      <c r="DP106" s="31"/>
      <c r="DQ106" s="31"/>
      <c r="DR106" s="31"/>
      <c r="DS106" s="31"/>
      <c r="DT106" s="31"/>
      <c r="DU106" s="31"/>
      <c r="DV106" s="31"/>
      <c r="DW106" s="31"/>
      <c r="DX106" s="31"/>
      <c r="DY106" s="31"/>
      <c r="DZ106" s="31"/>
    </row>
    <row r="107" spans="1:130" outlineLevel="1">
      <c r="A107" s="21">
        <f t="shared" si="3"/>
        <v>36</v>
      </c>
      <c r="B107" s="21" t="s">
        <v>9</v>
      </c>
      <c r="C107" s="127" t="s">
        <v>539</v>
      </c>
      <c r="D107" s="211"/>
      <c r="E107" s="211"/>
      <c r="F107" s="211"/>
      <c r="G107" s="533" t="s">
        <v>1673</v>
      </c>
      <c r="H107" s="21" t="s">
        <v>9</v>
      </c>
      <c r="I107" s="127" t="s">
        <v>28</v>
      </c>
      <c r="J107" s="126"/>
      <c r="K107" s="322" t="s">
        <v>1487</v>
      </c>
      <c r="L107" s="322" t="s">
        <v>1488</v>
      </c>
      <c r="M107" s="322" t="s">
        <v>31</v>
      </c>
      <c r="N107" s="322" t="s">
        <v>93</v>
      </c>
      <c r="O107" s="322" t="s">
        <v>671</v>
      </c>
      <c r="P107" s="322" t="s">
        <v>670</v>
      </c>
      <c r="Q107" s="322" t="s">
        <v>1716</v>
      </c>
      <c r="R107" s="322" t="s">
        <v>1606</v>
      </c>
      <c r="S107" s="322" t="s">
        <v>672</v>
      </c>
      <c r="T107" s="322" t="s">
        <v>1605</v>
      </c>
      <c r="U107" s="31" t="s">
        <v>1814</v>
      </c>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31"/>
      <c r="AS107" s="31"/>
      <c r="AT107" s="31"/>
      <c r="AU107" s="31"/>
      <c r="AV107" s="31"/>
      <c r="AW107" s="31"/>
      <c r="AX107" s="31"/>
      <c r="AY107" s="31"/>
      <c r="AZ107" s="31"/>
      <c r="BA107" s="31"/>
      <c r="BB107" s="31"/>
      <c r="BC107" s="31"/>
      <c r="BD107" s="31"/>
      <c r="BE107" s="31"/>
      <c r="BF107" s="31"/>
      <c r="BG107" s="31"/>
      <c r="BH107" s="31"/>
      <c r="BI107" s="31"/>
      <c r="BJ107" s="31"/>
      <c r="BK107" s="31"/>
      <c r="BL107" s="31"/>
      <c r="BM107" s="31"/>
      <c r="BN107" s="31"/>
      <c r="BO107" s="31"/>
      <c r="BP107" s="31"/>
      <c r="BQ107" s="31"/>
      <c r="BR107" s="31"/>
      <c r="BS107" s="31"/>
      <c r="BT107" s="31"/>
      <c r="BU107" s="31"/>
      <c r="BV107" s="31"/>
      <c r="BW107" s="31"/>
      <c r="BX107" s="31"/>
      <c r="BY107" s="31"/>
      <c r="BZ107" s="31"/>
      <c r="CA107" s="31"/>
      <c r="CB107" s="31"/>
      <c r="CC107" s="31"/>
      <c r="CD107" s="31"/>
      <c r="CE107" s="31"/>
      <c r="CF107" s="31"/>
      <c r="CG107" s="31"/>
      <c r="CH107" s="31"/>
      <c r="CI107" s="31"/>
      <c r="CJ107" s="31"/>
      <c r="CK107" s="31"/>
      <c r="CL107" s="31"/>
      <c r="CM107" s="31"/>
      <c r="CN107" s="31"/>
      <c r="CO107" s="31"/>
      <c r="CP107" s="31"/>
      <c r="CQ107" s="31"/>
      <c r="CR107" s="31"/>
      <c r="CS107" s="31"/>
      <c r="CT107" s="31"/>
      <c r="CU107" s="31"/>
      <c r="CV107" s="31"/>
      <c r="CW107" s="31"/>
      <c r="CX107" s="31"/>
      <c r="CY107" s="31"/>
      <c r="CZ107" s="31"/>
      <c r="DA107" s="31"/>
      <c r="DB107" s="31"/>
      <c r="DC107" s="31"/>
      <c r="DD107" s="31"/>
      <c r="DE107" s="31"/>
      <c r="DF107" s="31"/>
      <c r="DG107" s="31"/>
      <c r="DH107" s="31"/>
      <c r="DI107" s="31"/>
      <c r="DJ107" s="31"/>
      <c r="DK107" s="31"/>
      <c r="DL107" s="31"/>
      <c r="DM107" s="31"/>
      <c r="DN107" s="31"/>
      <c r="DO107" s="31"/>
      <c r="DP107" s="31"/>
      <c r="DQ107" s="31"/>
      <c r="DR107" s="31"/>
      <c r="DS107" s="31"/>
      <c r="DT107" s="31"/>
      <c r="DU107" s="31"/>
      <c r="DV107" s="31"/>
      <c r="DW107" s="31"/>
      <c r="DX107" s="31"/>
      <c r="DY107" s="31"/>
      <c r="DZ107" s="31"/>
    </row>
    <row r="108" spans="1:130" outlineLevel="1">
      <c r="A108" s="21">
        <f t="shared" si="3"/>
        <v>36</v>
      </c>
      <c r="B108" s="21" t="s">
        <v>9</v>
      </c>
      <c r="C108" s="127" t="s">
        <v>539</v>
      </c>
      <c r="D108" s="211"/>
      <c r="E108" s="211"/>
      <c r="F108" s="211"/>
      <c r="G108" s="533"/>
      <c r="H108" s="21" t="s">
        <v>1585</v>
      </c>
      <c r="I108" s="127" t="s">
        <v>1586</v>
      </c>
      <c r="J108" s="126"/>
      <c r="K108" s="322" t="s">
        <v>1587</v>
      </c>
      <c r="L108" s="322"/>
      <c r="M108" s="322"/>
      <c r="N108" s="322"/>
      <c r="O108" s="322"/>
      <c r="P108" s="322"/>
      <c r="Q108" s="31"/>
      <c r="R108" s="31"/>
      <c r="S108" s="31"/>
      <c r="T108" s="31"/>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31"/>
      <c r="AS108" s="31"/>
      <c r="AT108" s="31"/>
      <c r="AU108" s="31"/>
      <c r="AV108" s="31"/>
      <c r="AW108" s="31"/>
      <c r="AX108" s="31"/>
      <c r="AY108" s="31"/>
      <c r="AZ108" s="31"/>
      <c r="BA108" s="31"/>
      <c r="BB108" s="31"/>
      <c r="BC108" s="31"/>
      <c r="BD108" s="31"/>
      <c r="BE108" s="31"/>
      <c r="BF108" s="31"/>
      <c r="BG108" s="31"/>
      <c r="BH108" s="31"/>
      <c r="BI108" s="31"/>
      <c r="BJ108" s="31"/>
      <c r="BK108" s="31"/>
      <c r="BL108" s="31"/>
      <c r="BM108" s="31"/>
      <c r="BN108" s="31"/>
      <c r="BO108" s="31"/>
      <c r="BP108" s="31"/>
      <c r="BQ108" s="31"/>
      <c r="BR108" s="31"/>
      <c r="BS108" s="31"/>
      <c r="BT108" s="31"/>
      <c r="BU108" s="31"/>
      <c r="BV108" s="31"/>
      <c r="BW108" s="31"/>
      <c r="BX108" s="31"/>
      <c r="BY108" s="31"/>
      <c r="BZ108" s="31"/>
      <c r="CA108" s="31"/>
      <c r="CB108" s="31"/>
      <c r="CC108" s="31"/>
      <c r="CD108" s="31"/>
      <c r="CE108" s="31"/>
      <c r="CF108" s="31"/>
      <c r="CG108" s="31"/>
      <c r="CH108" s="31"/>
      <c r="CI108" s="31"/>
      <c r="CJ108" s="31"/>
      <c r="CK108" s="31"/>
      <c r="CL108" s="31"/>
      <c r="CM108" s="31"/>
      <c r="CN108" s="31"/>
      <c r="CO108" s="31"/>
      <c r="CP108" s="31"/>
      <c r="CQ108" s="31"/>
      <c r="CR108" s="31"/>
      <c r="CS108" s="31"/>
      <c r="CT108" s="31"/>
      <c r="CU108" s="31"/>
      <c r="CV108" s="31"/>
      <c r="CW108" s="31"/>
      <c r="CX108" s="31"/>
      <c r="CY108" s="31"/>
      <c r="CZ108" s="31"/>
      <c r="DA108" s="31"/>
      <c r="DB108" s="31"/>
      <c r="DC108" s="31"/>
      <c r="DD108" s="31"/>
      <c r="DE108" s="31"/>
      <c r="DF108" s="31"/>
      <c r="DG108" s="31"/>
      <c r="DH108" s="31"/>
      <c r="DI108" s="31"/>
      <c r="DJ108" s="31"/>
      <c r="DK108" s="31"/>
      <c r="DL108" s="31"/>
      <c r="DM108" s="31"/>
      <c r="DN108" s="31"/>
      <c r="DO108" s="31"/>
      <c r="DP108" s="31"/>
      <c r="DQ108" s="31"/>
      <c r="DR108" s="31"/>
      <c r="DS108" s="31"/>
      <c r="DT108" s="31"/>
      <c r="DU108" s="31"/>
      <c r="DV108" s="31"/>
      <c r="DW108" s="31"/>
      <c r="DX108" s="31"/>
      <c r="DY108" s="31"/>
      <c r="DZ108" s="31"/>
    </row>
    <row r="109" spans="1:130" outlineLevel="1">
      <c r="A109" s="21">
        <f t="shared" si="3"/>
        <v>36</v>
      </c>
      <c r="B109" s="21" t="s">
        <v>9</v>
      </c>
      <c r="C109" s="127" t="s">
        <v>539</v>
      </c>
      <c r="D109" s="211"/>
      <c r="E109" s="211"/>
      <c r="F109" s="211"/>
      <c r="G109" s="533"/>
      <c r="H109" s="21" t="s">
        <v>9</v>
      </c>
      <c r="I109" s="127" t="s">
        <v>1489</v>
      </c>
      <c r="J109" s="128"/>
      <c r="K109" s="322" t="s">
        <v>1490</v>
      </c>
      <c r="L109" s="322" t="s">
        <v>1491</v>
      </c>
      <c r="M109" s="470" t="s">
        <v>1222</v>
      </c>
      <c r="N109" s="322" t="s">
        <v>1487</v>
      </c>
      <c r="O109" s="322" t="s">
        <v>1223</v>
      </c>
      <c r="P109" s="470" t="s">
        <v>1492</v>
      </c>
      <c r="Q109" s="322" t="s">
        <v>1493</v>
      </c>
      <c r="R109" s="322" t="s">
        <v>1494</v>
      </c>
      <c r="S109" s="470" t="s">
        <v>1495</v>
      </c>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c r="AW109" s="31"/>
      <c r="AX109" s="31"/>
      <c r="AY109" s="31"/>
      <c r="AZ109" s="31"/>
      <c r="BA109" s="31"/>
      <c r="BB109" s="31"/>
      <c r="BC109" s="31"/>
      <c r="BD109" s="31"/>
      <c r="BE109" s="31"/>
      <c r="BF109" s="31"/>
      <c r="BG109" s="31"/>
      <c r="BH109" s="31"/>
      <c r="BI109" s="31"/>
      <c r="BJ109" s="31"/>
      <c r="BK109" s="31"/>
      <c r="BL109" s="31"/>
      <c r="BM109" s="31"/>
      <c r="BN109" s="31"/>
      <c r="BO109" s="31"/>
      <c r="BP109" s="31"/>
      <c r="BQ109" s="31"/>
      <c r="BR109" s="31"/>
      <c r="BS109" s="31"/>
      <c r="BT109" s="31"/>
      <c r="BU109" s="31"/>
      <c r="BV109" s="31"/>
      <c r="BW109" s="31"/>
      <c r="BX109" s="31"/>
      <c r="BY109" s="31"/>
      <c r="BZ109" s="31"/>
      <c r="CA109" s="31"/>
      <c r="CB109" s="31"/>
      <c r="CC109" s="31"/>
      <c r="CD109" s="31"/>
      <c r="CE109" s="31"/>
      <c r="CF109" s="31"/>
      <c r="CG109" s="31"/>
      <c r="CH109" s="31"/>
      <c r="CI109" s="31"/>
      <c r="CJ109" s="31"/>
      <c r="CK109" s="31"/>
      <c r="CL109" s="31"/>
      <c r="CM109" s="31"/>
      <c r="CN109" s="31"/>
      <c r="CO109" s="31"/>
      <c r="CP109" s="31"/>
      <c r="CQ109" s="31"/>
      <c r="CR109" s="31"/>
      <c r="CS109" s="31"/>
      <c r="CT109" s="31"/>
      <c r="CU109" s="31"/>
      <c r="CV109" s="31"/>
      <c r="CW109" s="31"/>
      <c r="CX109" s="31"/>
      <c r="CY109" s="31"/>
      <c r="CZ109" s="31"/>
      <c r="DA109" s="31"/>
      <c r="DB109" s="31"/>
      <c r="DC109" s="31"/>
      <c r="DD109" s="31"/>
      <c r="DE109" s="31"/>
      <c r="DF109" s="31"/>
      <c r="DG109" s="31"/>
      <c r="DH109" s="31"/>
      <c r="DI109" s="31"/>
      <c r="DJ109" s="31"/>
      <c r="DK109" s="31"/>
      <c r="DL109" s="31"/>
      <c r="DM109" s="31"/>
      <c r="DN109" s="31"/>
      <c r="DO109" s="31"/>
      <c r="DP109" s="31"/>
      <c r="DQ109" s="31"/>
      <c r="DR109" s="31"/>
      <c r="DS109" s="31"/>
      <c r="DT109" s="31"/>
      <c r="DU109" s="31"/>
      <c r="DV109" s="31"/>
      <c r="DW109" s="31"/>
      <c r="DX109" s="31"/>
      <c r="DY109" s="31"/>
      <c r="DZ109" s="31"/>
    </row>
    <row r="110" spans="1:130" outlineLevel="1">
      <c r="A110" s="21">
        <f t="shared" si="3"/>
        <v>36</v>
      </c>
      <c r="B110" s="21" t="s">
        <v>9</v>
      </c>
      <c r="C110" s="127" t="s">
        <v>539</v>
      </c>
      <c r="D110" s="211"/>
      <c r="E110" s="211"/>
      <c r="F110" s="211"/>
      <c r="G110" s="533" t="s">
        <v>1673</v>
      </c>
      <c r="H110" s="21" t="s">
        <v>11</v>
      </c>
      <c r="I110" s="127" t="s">
        <v>1708</v>
      </c>
      <c r="J110" s="126"/>
      <c r="K110" s="322" t="s">
        <v>1658</v>
      </c>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c r="AR110" s="31"/>
      <c r="AS110" s="31"/>
      <c r="AT110" s="31"/>
      <c r="AU110" s="31"/>
      <c r="AV110" s="31"/>
      <c r="AW110" s="31"/>
      <c r="AX110" s="31"/>
      <c r="AY110" s="31"/>
      <c r="AZ110" s="31"/>
      <c r="BA110" s="31"/>
      <c r="BB110" s="31"/>
      <c r="BC110" s="31"/>
      <c r="BD110" s="31"/>
      <c r="BE110" s="31"/>
      <c r="BF110" s="31"/>
      <c r="BG110" s="31"/>
      <c r="BH110" s="31"/>
      <c r="BI110" s="31"/>
      <c r="BJ110" s="31"/>
      <c r="BK110" s="31"/>
      <c r="BL110" s="31"/>
      <c r="BM110" s="31"/>
      <c r="BN110" s="31"/>
      <c r="BO110" s="31"/>
      <c r="BP110" s="31"/>
      <c r="BQ110" s="31"/>
      <c r="BR110" s="31"/>
      <c r="BS110" s="31"/>
      <c r="BT110" s="31"/>
      <c r="BU110" s="31"/>
      <c r="BV110" s="31"/>
      <c r="BW110" s="31"/>
      <c r="BX110" s="31"/>
      <c r="BY110" s="31"/>
      <c r="BZ110" s="31"/>
      <c r="CA110" s="31"/>
      <c r="CB110" s="31"/>
      <c r="CC110" s="31"/>
      <c r="CD110" s="31"/>
      <c r="CE110" s="31"/>
      <c r="CF110" s="31"/>
      <c r="CG110" s="31"/>
      <c r="CH110" s="31"/>
      <c r="CI110" s="31"/>
      <c r="CJ110" s="31"/>
      <c r="CK110" s="31"/>
      <c r="CL110" s="31"/>
      <c r="CM110" s="31"/>
      <c r="CN110" s="31"/>
      <c r="CO110" s="31"/>
      <c r="CP110" s="31"/>
      <c r="CQ110" s="31"/>
      <c r="CR110" s="31"/>
      <c r="CS110" s="31"/>
      <c r="CT110" s="31"/>
      <c r="CU110" s="31"/>
      <c r="CV110" s="31"/>
      <c r="CW110" s="31"/>
      <c r="CX110" s="31"/>
      <c r="CY110" s="31"/>
      <c r="CZ110" s="31"/>
      <c r="DA110" s="31"/>
      <c r="DB110" s="31"/>
      <c r="DC110" s="31"/>
      <c r="DD110" s="31"/>
      <c r="DE110" s="31"/>
      <c r="DF110" s="31"/>
      <c r="DG110" s="31"/>
      <c r="DH110" s="31"/>
      <c r="DI110" s="31"/>
      <c r="DJ110" s="31"/>
      <c r="DK110" s="31"/>
      <c r="DL110" s="31"/>
      <c r="DM110" s="31"/>
      <c r="DN110" s="31"/>
      <c r="DO110" s="31"/>
      <c r="DP110" s="31"/>
      <c r="DQ110" s="31"/>
      <c r="DR110" s="31"/>
      <c r="DS110" s="31"/>
      <c r="DT110" s="31"/>
      <c r="DU110" s="31"/>
      <c r="DV110" s="31"/>
      <c r="DW110" s="31"/>
      <c r="DX110" s="31"/>
      <c r="DY110" s="31"/>
      <c r="DZ110" s="31"/>
    </row>
    <row r="111" spans="1:130" outlineLevel="1">
      <c r="A111" s="21">
        <f t="shared" si="3"/>
        <v>36</v>
      </c>
      <c r="B111" s="21" t="s">
        <v>9</v>
      </c>
      <c r="C111" s="127" t="s">
        <v>539</v>
      </c>
      <c r="D111" s="211"/>
      <c r="E111" s="211"/>
      <c r="F111" s="211"/>
      <c r="G111" s="533"/>
      <c r="H111" s="21" t="s">
        <v>11</v>
      </c>
      <c r="I111" s="127" t="s">
        <v>201</v>
      </c>
      <c r="J111" s="126"/>
      <c r="K111" s="322"/>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31"/>
      <c r="AS111" s="31"/>
      <c r="AT111" s="31"/>
      <c r="AU111" s="31"/>
      <c r="AV111" s="31"/>
      <c r="AW111" s="31"/>
      <c r="AX111" s="31"/>
      <c r="AY111" s="31"/>
      <c r="AZ111" s="31"/>
      <c r="BA111" s="31"/>
      <c r="BB111" s="31"/>
      <c r="BC111" s="31"/>
      <c r="BD111" s="31"/>
      <c r="BE111" s="31"/>
      <c r="BF111" s="31"/>
      <c r="BG111" s="31"/>
      <c r="BH111" s="31"/>
      <c r="BI111" s="31"/>
      <c r="BJ111" s="31"/>
      <c r="BK111" s="31"/>
      <c r="BL111" s="31"/>
      <c r="BM111" s="31"/>
      <c r="BN111" s="31"/>
      <c r="BO111" s="31"/>
      <c r="BP111" s="31"/>
      <c r="BQ111" s="31"/>
      <c r="BR111" s="31"/>
      <c r="BS111" s="31"/>
      <c r="BT111" s="31"/>
      <c r="BU111" s="31"/>
      <c r="BV111" s="31"/>
      <c r="BW111" s="31"/>
      <c r="BX111" s="31"/>
      <c r="BY111" s="31"/>
      <c r="BZ111" s="31"/>
      <c r="CA111" s="31"/>
      <c r="CB111" s="31"/>
      <c r="CC111" s="31"/>
      <c r="CD111" s="31"/>
      <c r="CE111" s="31"/>
      <c r="CF111" s="31"/>
      <c r="CG111" s="31"/>
      <c r="CH111" s="31"/>
      <c r="CI111" s="31"/>
      <c r="CJ111" s="31"/>
      <c r="CK111" s="31"/>
      <c r="CL111" s="31"/>
      <c r="CM111" s="31"/>
      <c r="CN111" s="31"/>
      <c r="CO111" s="31"/>
      <c r="CP111" s="31"/>
      <c r="CQ111" s="31"/>
      <c r="CR111" s="31"/>
      <c r="CS111" s="31"/>
      <c r="CT111" s="31"/>
      <c r="CU111" s="31"/>
      <c r="CV111" s="31"/>
      <c r="CW111" s="31"/>
      <c r="CX111" s="31"/>
      <c r="CY111" s="31"/>
      <c r="CZ111" s="31"/>
      <c r="DA111" s="31"/>
      <c r="DB111" s="31"/>
      <c r="DC111" s="31"/>
      <c r="DD111" s="31"/>
      <c r="DE111" s="31"/>
      <c r="DF111" s="31"/>
      <c r="DG111" s="31"/>
      <c r="DH111" s="31"/>
      <c r="DI111" s="31"/>
      <c r="DJ111" s="31"/>
      <c r="DK111" s="31"/>
      <c r="DL111" s="31"/>
      <c r="DM111" s="31"/>
      <c r="DN111" s="31"/>
      <c r="DO111" s="31"/>
      <c r="DP111" s="31"/>
      <c r="DQ111" s="31"/>
      <c r="DR111" s="31"/>
      <c r="DS111" s="31"/>
      <c r="DT111" s="31"/>
      <c r="DU111" s="31"/>
      <c r="DV111" s="31"/>
      <c r="DW111" s="31"/>
      <c r="DX111" s="31"/>
      <c r="DY111" s="31"/>
      <c r="DZ111" s="31"/>
    </row>
    <row r="112" spans="1:130" outlineLevel="1">
      <c r="A112" s="21">
        <f t="shared" si="3"/>
        <v>36</v>
      </c>
      <c r="B112" s="21" t="s">
        <v>9</v>
      </c>
      <c r="C112" s="127" t="s">
        <v>539</v>
      </c>
      <c r="D112" s="211"/>
      <c r="E112" s="211"/>
      <c r="F112" s="211"/>
      <c r="G112" s="533"/>
      <c r="H112" s="21" t="s">
        <v>9</v>
      </c>
      <c r="I112" s="127" t="s">
        <v>1608</v>
      </c>
      <c r="J112" s="126"/>
      <c r="K112" s="322"/>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c r="AK112" s="31"/>
      <c r="AL112" s="31"/>
      <c r="AM112" s="31"/>
      <c r="AN112" s="31"/>
      <c r="AO112" s="31"/>
      <c r="AP112" s="31"/>
      <c r="AQ112" s="31"/>
      <c r="AR112" s="31"/>
      <c r="AS112" s="31"/>
      <c r="AT112" s="31"/>
      <c r="AU112" s="31"/>
      <c r="AV112" s="31"/>
      <c r="AW112" s="31"/>
      <c r="AX112" s="31"/>
      <c r="AY112" s="31"/>
      <c r="AZ112" s="31"/>
      <c r="BA112" s="31"/>
      <c r="BB112" s="31"/>
      <c r="BC112" s="31"/>
      <c r="BD112" s="31"/>
      <c r="BE112" s="31"/>
      <c r="BF112" s="31"/>
      <c r="BG112" s="31"/>
      <c r="BH112" s="31"/>
      <c r="BI112" s="31"/>
      <c r="BJ112" s="31"/>
      <c r="BK112" s="31"/>
      <c r="BL112" s="31"/>
      <c r="BM112" s="31"/>
      <c r="BN112" s="31"/>
      <c r="BO112" s="31"/>
      <c r="BP112" s="31"/>
      <c r="BQ112" s="31"/>
      <c r="BR112" s="31"/>
      <c r="BS112" s="31"/>
      <c r="BT112" s="31"/>
      <c r="BU112" s="31"/>
      <c r="BV112" s="31"/>
      <c r="BW112" s="31"/>
      <c r="BX112" s="31"/>
      <c r="BY112" s="31"/>
      <c r="BZ112" s="31"/>
      <c r="CA112" s="31"/>
      <c r="CB112" s="31"/>
      <c r="CC112" s="31"/>
      <c r="CD112" s="31"/>
      <c r="CE112" s="31"/>
      <c r="CF112" s="31"/>
      <c r="CG112" s="31"/>
      <c r="CH112" s="31"/>
      <c r="CI112" s="31"/>
      <c r="CJ112" s="31"/>
      <c r="CK112" s="31"/>
      <c r="CL112" s="31"/>
      <c r="CM112" s="31"/>
      <c r="CN112" s="31"/>
      <c r="CO112" s="31"/>
      <c r="CP112" s="31"/>
      <c r="CQ112" s="31"/>
      <c r="CR112" s="31"/>
      <c r="CS112" s="31"/>
      <c r="CT112" s="31"/>
      <c r="CU112" s="31"/>
      <c r="CV112" s="31"/>
      <c r="CW112" s="31"/>
      <c r="CX112" s="31"/>
      <c r="CY112" s="31"/>
      <c r="CZ112" s="31"/>
      <c r="DA112" s="31"/>
      <c r="DB112" s="31"/>
      <c r="DC112" s="31"/>
      <c r="DD112" s="31"/>
      <c r="DE112" s="31"/>
      <c r="DF112" s="31"/>
      <c r="DG112" s="31"/>
      <c r="DH112" s="31"/>
      <c r="DI112" s="31"/>
      <c r="DJ112" s="31"/>
      <c r="DK112" s="31"/>
      <c r="DL112" s="31"/>
      <c r="DM112" s="31"/>
      <c r="DN112" s="31"/>
      <c r="DO112" s="31"/>
      <c r="DP112" s="31"/>
      <c r="DQ112" s="31"/>
      <c r="DR112" s="31"/>
      <c r="DS112" s="31"/>
      <c r="DT112" s="31"/>
      <c r="DU112" s="31"/>
      <c r="DV112" s="31"/>
      <c r="DW112" s="31"/>
      <c r="DX112" s="31"/>
      <c r="DY112" s="31"/>
      <c r="DZ112" s="31"/>
    </row>
    <row r="113" spans="1:130" outlineLevel="1">
      <c r="A113" s="21">
        <f t="shared" si="3"/>
        <v>36</v>
      </c>
      <c r="B113" s="21" t="s">
        <v>9</v>
      </c>
      <c r="C113" s="127" t="s">
        <v>539</v>
      </c>
      <c r="D113" s="211"/>
      <c r="E113" s="211"/>
      <c r="F113" s="211"/>
      <c r="G113" s="533"/>
      <c r="H113" s="21" t="s">
        <v>0</v>
      </c>
      <c r="I113" s="127" t="s">
        <v>379</v>
      </c>
      <c r="J113" s="128"/>
      <c r="K113" s="128"/>
      <c r="L113" s="128"/>
      <c r="M113" s="128"/>
      <c r="N113" s="128"/>
      <c r="O113" s="128"/>
      <c r="P113" s="128"/>
      <c r="Q113" s="128"/>
      <c r="R113" s="128"/>
      <c r="S113" s="31"/>
      <c r="T113" s="31"/>
      <c r="U113" s="31"/>
      <c r="V113" s="31"/>
      <c r="W113" s="31"/>
      <c r="X113" s="31"/>
      <c r="Y113" s="31"/>
      <c r="Z113" s="31"/>
      <c r="AA113" s="31"/>
      <c r="AB113" s="31"/>
      <c r="AC113" s="31"/>
      <c r="AD113" s="31"/>
      <c r="AE113" s="31"/>
      <c r="AF113" s="31"/>
      <c r="AG113" s="31"/>
      <c r="AH113" s="31"/>
      <c r="AI113" s="31"/>
      <c r="AJ113" s="31"/>
      <c r="AK113" s="31"/>
      <c r="AL113" s="31"/>
      <c r="AM113" s="31"/>
      <c r="AN113" s="31"/>
      <c r="AO113" s="31"/>
      <c r="AP113" s="31"/>
      <c r="AQ113" s="31"/>
      <c r="AR113" s="31"/>
      <c r="AS113" s="31"/>
      <c r="AT113" s="31"/>
      <c r="AU113" s="31"/>
      <c r="AV113" s="31"/>
      <c r="AW113" s="31"/>
      <c r="AX113" s="31"/>
      <c r="AY113" s="31"/>
      <c r="AZ113" s="31"/>
      <c r="BA113" s="31"/>
      <c r="BB113" s="31"/>
      <c r="BC113" s="31"/>
      <c r="BD113" s="31"/>
      <c r="BE113" s="31"/>
      <c r="BF113" s="31"/>
      <c r="BG113" s="31"/>
      <c r="BH113" s="31"/>
      <c r="BI113" s="31"/>
      <c r="BJ113" s="31"/>
      <c r="BK113" s="31"/>
      <c r="BL113" s="31"/>
      <c r="BM113" s="31"/>
      <c r="BN113" s="31"/>
      <c r="BO113" s="31"/>
      <c r="BP113" s="31"/>
      <c r="BQ113" s="31"/>
      <c r="BR113" s="31"/>
      <c r="BS113" s="31"/>
      <c r="BT113" s="31"/>
      <c r="BU113" s="31"/>
      <c r="BV113" s="31"/>
      <c r="BW113" s="31"/>
      <c r="BX113" s="31"/>
      <c r="BY113" s="31"/>
      <c r="BZ113" s="31"/>
      <c r="CA113" s="31"/>
      <c r="CB113" s="31"/>
      <c r="CC113" s="31"/>
      <c r="CD113" s="31"/>
      <c r="CE113" s="31"/>
      <c r="CF113" s="31"/>
      <c r="CG113" s="31"/>
      <c r="CH113" s="31"/>
      <c r="CI113" s="31"/>
      <c r="CJ113" s="31"/>
      <c r="CK113" s="31"/>
      <c r="CL113" s="31"/>
      <c r="CM113" s="31"/>
      <c r="CN113" s="31"/>
      <c r="CO113" s="31"/>
      <c r="CP113" s="31"/>
      <c r="CQ113" s="31"/>
      <c r="CR113" s="31"/>
      <c r="CS113" s="31"/>
      <c r="CT113" s="31"/>
      <c r="CU113" s="31"/>
      <c r="CV113" s="31"/>
      <c r="CW113" s="31"/>
      <c r="CX113" s="31"/>
      <c r="CY113" s="31"/>
      <c r="CZ113" s="31"/>
      <c r="DA113" s="31"/>
      <c r="DB113" s="31"/>
      <c r="DC113" s="31"/>
      <c r="DD113" s="31"/>
      <c r="DE113" s="31"/>
      <c r="DF113" s="31"/>
      <c r="DG113" s="31"/>
      <c r="DH113" s="31"/>
      <c r="DI113" s="31"/>
      <c r="DJ113" s="31"/>
      <c r="DK113" s="31"/>
      <c r="DL113" s="31"/>
      <c r="DM113" s="31"/>
      <c r="DN113" s="31"/>
      <c r="DO113" s="31"/>
      <c r="DP113" s="31"/>
      <c r="DQ113" s="31"/>
      <c r="DR113" s="31"/>
      <c r="DS113" s="31"/>
      <c r="DT113" s="31"/>
      <c r="DU113" s="31"/>
      <c r="DV113" s="31"/>
      <c r="DW113" s="31"/>
      <c r="DX113" s="31"/>
      <c r="DY113" s="31"/>
      <c r="DZ113" s="31"/>
    </row>
    <row r="114" spans="1:130" outlineLevel="1">
      <c r="A114" s="21">
        <f t="shared" si="3"/>
        <v>36</v>
      </c>
      <c r="B114" s="21" t="s">
        <v>9</v>
      </c>
      <c r="C114" s="127" t="s">
        <v>539</v>
      </c>
      <c r="D114" s="211"/>
      <c r="E114" s="211"/>
      <c r="F114" s="211"/>
      <c r="G114" s="533"/>
      <c r="H114" s="21" t="s">
        <v>0</v>
      </c>
      <c r="I114" s="127" t="s">
        <v>1534</v>
      </c>
      <c r="J114" s="128"/>
      <c r="K114" s="322" t="s">
        <v>837</v>
      </c>
      <c r="L114" s="322" t="s">
        <v>387</v>
      </c>
      <c r="M114" s="322" t="s">
        <v>1017</v>
      </c>
      <c r="N114" s="322" t="s">
        <v>385</v>
      </c>
      <c r="O114" s="322" t="s">
        <v>614</v>
      </c>
      <c r="P114" s="322" t="s">
        <v>409</v>
      </c>
      <c r="Q114" s="211" t="s">
        <v>1080</v>
      </c>
      <c r="R114" s="31"/>
      <c r="S114" s="31"/>
      <c r="T114" s="31"/>
      <c r="U114" s="31"/>
      <c r="V114" s="31"/>
      <c r="W114" s="31"/>
      <c r="X114" s="31"/>
      <c r="Y114" s="31"/>
      <c r="Z114" s="31"/>
      <c r="AA114" s="31"/>
      <c r="AB114" s="31"/>
      <c r="AC114" s="31"/>
      <c r="AD114" s="31"/>
      <c r="AE114" s="31"/>
      <c r="AF114" s="31"/>
      <c r="AG114" s="31"/>
      <c r="AH114" s="31"/>
      <c r="AI114" s="31"/>
      <c r="AJ114" s="31"/>
      <c r="AK114" s="31"/>
      <c r="AL114" s="31"/>
      <c r="AM114" s="31"/>
      <c r="AN114" s="31"/>
      <c r="AO114" s="31"/>
      <c r="AP114" s="31"/>
      <c r="AQ114" s="31"/>
      <c r="AR114" s="31"/>
      <c r="AS114" s="31"/>
      <c r="AT114" s="31"/>
      <c r="AU114" s="31"/>
      <c r="AV114" s="31"/>
      <c r="AW114" s="31"/>
      <c r="AX114" s="31"/>
      <c r="AY114" s="31"/>
      <c r="AZ114" s="31"/>
      <c r="BA114" s="31"/>
      <c r="BB114" s="31"/>
      <c r="BC114" s="31"/>
      <c r="BD114" s="31"/>
      <c r="BE114" s="31"/>
      <c r="BF114" s="31"/>
      <c r="BG114" s="31"/>
      <c r="BH114" s="31"/>
      <c r="BI114" s="31"/>
      <c r="BJ114" s="31"/>
      <c r="BK114" s="31"/>
      <c r="BL114" s="31"/>
      <c r="BM114" s="31"/>
      <c r="BN114" s="31"/>
      <c r="BO114" s="31"/>
      <c r="BP114" s="31"/>
      <c r="BQ114" s="31"/>
      <c r="BR114" s="31"/>
      <c r="BS114" s="31"/>
      <c r="BT114" s="31"/>
      <c r="BU114" s="31"/>
      <c r="BV114" s="31"/>
      <c r="BW114" s="31"/>
      <c r="BX114" s="31"/>
      <c r="BY114" s="31"/>
      <c r="BZ114" s="31"/>
      <c r="CA114" s="31"/>
      <c r="CB114" s="31"/>
      <c r="CC114" s="31"/>
      <c r="CD114" s="31"/>
      <c r="CE114" s="31"/>
      <c r="CF114" s="31"/>
      <c r="CG114" s="31"/>
      <c r="CH114" s="31"/>
      <c r="CI114" s="31"/>
      <c r="CJ114" s="31"/>
      <c r="CK114" s="31"/>
      <c r="CL114" s="31"/>
      <c r="CM114" s="31"/>
      <c r="CN114" s="31"/>
      <c r="CO114" s="31"/>
      <c r="CP114" s="31"/>
      <c r="CQ114" s="31"/>
      <c r="CR114" s="31"/>
      <c r="CS114" s="31"/>
      <c r="CT114" s="31"/>
      <c r="CU114" s="31"/>
      <c r="CV114" s="31"/>
      <c r="CW114" s="31"/>
      <c r="CX114" s="31"/>
      <c r="CY114" s="31"/>
      <c r="CZ114" s="31"/>
      <c r="DA114" s="31"/>
      <c r="DB114" s="31"/>
      <c r="DC114" s="31"/>
      <c r="DD114" s="31"/>
      <c r="DE114" s="31"/>
      <c r="DF114" s="31"/>
      <c r="DG114" s="31"/>
      <c r="DH114" s="31"/>
      <c r="DI114" s="31"/>
      <c r="DJ114" s="31"/>
      <c r="DK114" s="31"/>
      <c r="DL114" s="31"/>
      <c r="DM114" s="31"/>
      <c r="DN114" s="31"/>
      <c r="DO114" s="31"/>
      <c r="DP114" s="31"/>
      <c r="DQ114" s="31"/>
      <c r="DR114" s="31"/>
      <c r="DS114" s="31"/>
      <c r="DT114" s="31"/>
      <c r="DU114" s="31"/>
      <c r="DV114" s="31"/>
      <c r="DW114" s="31"/>
      <c r="DX114" s="31"/>
      <c r="DY114" s="31"/>
      <c r="DZ114" s="31"/>
    </row>
    <row r="115" spans="1:130" outlineLevel="1">
      <c r="A115" s="21">
        <f t="shared" si="3"/>
        <v>36</v>
      </c>
      <c r="B115" s="21" t="s">
        <v>9</v>
      </c>
      <c r="C115" s="127" t="s">
        <v>539</v>
      </c>
      <c r="D115" s="211"/>
      <c r="E115" s="211"/>
      <c r="F115" s="211"/>
      <c r="G115" s="533"/>
      <c r="H115" s="21" t="s">
        <v>9</v>
      </c>
      <c r="I115" s="127" t="s">
        <v>379</v>
      </c>
      <c r="J115" s="128"/>
      <c r="K115" s="322"/>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c r="AK115" s="31"/>
      <c r="AL115" s="31"/>
      <c r="AM115" s="31"/>
      <c r="AN115" s="31"/>
      <c r="AO115" s="31"/>
      <c r="AP115" s="31"/>
      <c r="AQ115" s="31"/>
      <c r="AR115" s="31"/>
      <c r="AS115" s="31"/>
      <c r="AT115" s="31"/>
      <c r="AU115" s="31"/>
      <c r="AV115" s="31"/>
      <c r="AW115" s="31"/>
      <c r="AX115" s="31"/>
      <c r="AY115" s="31"/>
      <c r="AZ115" s="31"/>
      <c r="BA115" s="31"/>
      <c r="BB115" s="31"/>
      <c r="BC115" s="31"/>
      <c r="BD115" s="31"/>
      <c r="BE115" s="31"/>
      <c r="BF115" s="31"/>
      <c r="BG115" s="31"/>
      <c r="BH115" s="31"/>
      <c r="BI115" s="31"/>
      <c r="BJ115" s="31"/>
      <c r="BK115" s="31"/>
      <c r="BL115" s="31"/>
      <c r="BM115" s="31"/>
      <c r="BN115" s="31"/>
      <c r="BO115" s="31"/>
      <c r="BP115" s="31"/>
      <c r="BQ115" s="31"/>
      <c r="BR115" s="31"/>
      <c r="BS115" s="31"/>
      <c r="BT115" s="31"/>
      <c r="BU115" s="31"/>
      <c r="BV115" s="31"/>
      <c r="BW115" s="31"/>
      <c r="BX115" s="31"/>
      <c r="BY115" s="31"/>
      <c r="BZ115" s="31"/>
      <c r="CA115" s="31"/>
      <c r="CB115" s="31"/>
      <c r="CC115" s="31"/>
      <c r="CD115" s="31"/>
      <c r="CE115" s="31"/>
      <c r="CF115" s="31"/>
      <c r="CG115" s="31"/>
      <c r="CH115" s="31"/>
      <c r="CI115" s="31"/>
      <c r="CJ115" s="31"/>
      <c r="CK115" s="31"/>
      <c r="CL115" s="31"/>
      <c r="CM115" s="31"/>
      <c r="CN115" s="31"/>
      <c r="CO115" s="31"/>
      <c r="CP115" s="31"/>
      <c r="CQ115" s="31"/>
      <c r="CR115" s="31"/>
      <c r="CS115" s="31"/>
      <c r="CT115" s="31"/>
      <c r="CU115" s="31"/>
      <c r="CV115" s="31"/>
      <c r="CW115" s="31"/>
      <c r="CX115" s="31"/>
      <c r="CY115" s="31"/>
      <c r="CZ115" s="31"/>
      <c r="DA115" s="31"/>
      <c r="DB115" s="31"/>
      <c r="DC115" s="31"/>
      <c r="DD115" s="31"/>
      <c r="DE115" s="31"/>
      <c r="DF115" s="31"/>
      <c r="DG115" s="31"/>
      <c r="DH115" s="31"/>
      <c r="DI115" s="31"/>
      <c r="DJ115" s="31"/>
      <c r="DK115" s="31"/>
      <c r="DL115" s="31"/>
      <c r="DM115" s="31"/>
      <c r="DN115" s="31"/>
      <c r="DO115" s="31"/>
      <c r="DP115" s="31"/>
      <c r="DQ115" s="31"/>
      <c r="DR115" s="31"/>
      <c r="DS115" s="31"/>
      <c r="DT115" s="31"/>
      <c r="DU115" s="31"/>
      <c r="DV115" s="31"/>
      <c r="DW115" s="31"/>
      <c r="DX115" s="31"/>
      <c r="DY115" s="31"/>
      <c r="DZ115" s="31"/>
    </row>
    <row r="116" spans="1:130" outlineLevel="1">
      <c r="A116" s="21">
        <f t="shared" si="3"/>
        <v>36</v>
      </c>
      <c r="B116" s="21" t="s">
        <v>9</v>
      </c>
      <c r="C116" s="127" t="s">
        <v>539</v>
      </c>
      <c r="D116" s="211"/>
      <c r="E116" s="211"/>
      <c r="F116" s="211"/>
      <c r="G116" s="533" t="s">
        <v>1620</v>
      </c>
      <c r="H116" s="21" t="s">
        <v>9</v>
      </c>
      <c r="I116" s="127" t="s">
        <v>408</v>
      </c>
      <c r="J116" s="128"/>
      <c r="K116" s="322" t="s">
        <v>837</v>
      </c>
      <c r="L116" s="322" t="s">
        <v>387</v>
      </c>
      <c r="M116" s="322" t="s">
        <v>1017</v>
      </c>
      <c r="N116" s="322" t="s">
        <v>385</v>
      </c>
      <c r="O116" s="322" t="s">
        <v>614</v>
      </c>
      <c r="P116" s="322" t="s">
        <v>409</v>
      </c>
      <c r="Q116" s="211" t="s">
        <v>1080</v>
      </c>
      <c r="R116" s="31"/>
      <c r="S116" s="31"/>
      <c r="T116" s="31"/>
      <c r="U116" s="31"/>
      <c r="V116" s="31"/>
      <c r="W116" s="31"/>
      <c r="X116" s="31"/>
      <c r="Y116" s="31"/>
      <c r="Z116" s="31"/>
      <c r="AA116" s="31"/>
      <c r="AB116" s="31"/>
      <c r="AC116" s="31"/>
      <c r="AD116" s="31"/>
      <c r="AE116" s="31"/>
      <c r="AF116" s="31"/>
      <c r="AG116" s="31"/>
      <c r="AH116" s="31"/>
      <c r="AI116" s="31"/>
      <c r="AJ116" s="31"/>
      <c r="AK116" s="31"/>
      <c r="AL116" s="31"/>
      <c r="AM116" s="31"/>
      <c r="AN116" s="31"/>
      <c r="AO116" s="31"/>
      <c r="AP116" s="31"/>
      <c r="AQ116" s="31"/>
      <c r="AR116" s="31"/>
      <c r="AS116" s="31"/>
      <c r="AT116" s="31"/>
      <c r="AU116" s="31"/>
      <c r="AV116" s="31"/>
      <c r="AW116" s="31"/>
      <c r="AX116" s="31"/>
      <c r="AY116" s="31"/>
      <c r="AZ116" s="31"/>
      <c r="BA116" s="31"/>
      <c r="BB116" s="31"/>
      <c r="BC116" s="31"/>
      <c r="BD116" s="31"/>
      <c r="BE116" s="31"/>
      <c r="BF116" s="31"/>
      <c r="BG116" s="31"/>
      <c r="BH116" s="31"/>
      <c r="BI116" s="31"/>
      <c r="BJ116" s="31"/>
      <c r="BK116" s="31"/>
      <c r="BL116" s="31"/>
      <c r="BM116" s="31"/>
      <c r="BN116" s="31"/>
      <c r="BO116" s="31"/>
      <c r="BP116" s="31"/>
      <c r="BQ116" s="31"/>
      <c r="BR116" s="31"/>
      <c r="BS116" s="31"/>
      <c r="BT116" s="31"/>
      <c r="BU116" s="31"/>
      <c r="BV116" s="31"/>
      <c r="BW116" s="31"/>
      <c r="BX116" s="31"/>
      <c r="BY116" s="31"/>
      <c r="BZ116" s="31"/>
      <c r="CA116" s="31"/>
      <c r="CB116" s="31"/>
      <c r="CC116" s="31"/>
      <c r="CD116" s="31"/>
      <c r="CE116" s="31"/>
      <c r="CF116" s="31"/>
      <c r="CG116" s="31"/>
      <c r="CH116" s="31"/>
      <c r="CI116" s="31"/>
      <c r="CJ116" s="31"/>
      <c r="CK116" s="31"/>
      <c r="CL116" s="31"/>
      <c r="CM116" s="31"/>
      <c r="CN116" s="31"/>
      <c r="CO116" s="31"/>
      <c r="CP116" s="31"/>
      <c r="CQ116" s="31"/>
      <c r="CR116" s="31"/>
      <c r="CS116" s="31"/>
      <c r="CT116" s="31"/>
      <c r="CU116" s="31"/>
      <c r="CV116" s="31"/>
      <c r="CW116" s="31"/>
      <c r="CX116" s="31"/>
      <c r="CY116" s="31"/>
      <c r="CZ116" s="31"/>
      <c r="DA116" s="31"/>
      <c r="DB116" s="31"/>
      <c r="DC116" s="31"/>
      <c r="DD116" s="31"/>
      <c r="DE116" s="31"/>
      <c r="DF116" s="31"/>
      <c r="DG116" s="31"/>
      <c r="DH116" s="31"/>
      <c r="DI116" s="31"/>
      <c r="DJ116" s="31"/>
      <c r="DK116" s="31"/>
      <c r="DL116" s="31"/>
      <c r="DM116" s="31"/>
      <c r="DN116" s="31"/>
      <c r="DO116" s="31"/>
      <c r="DP116" s="31"/>
      <c r="DQ116" s="31"/>
      <c r="DR116" s="31"/>
      <c r="DS116" s="31"/>
      <c r="DT116" s="31"/>
      <c r="DU116" s="31"/>
      <c r="DV116" s="31"/>
      <c r="DW116" s="31"/>
      <c r="DX116" s="31"/>
      <c r="DY116" s="31"/>
      <c r="DZ116" s="31"/>
    </row>
    <row r="117" spans="1:130" outlineLevel="1">
      <c r="A117" s="21" t="str">
        <f t="shared" si="3"/>
        <v>blank</v>
      </c>
      <c r="B117" s="21"/>
      <c r="C117" s="127"/>
      <c r="D117" s="211"/>
      <c r="E117" s="211"/>
      <c r="F117" s="211"/>
      <c r="G117" s="533" t="s">
        <v>1621</v>
      </c>
      <c r="H117" s="21"/>
      <c r="I117" s="127"/>
      <c r="J117" s="128"/>
      <c r="K117" s="322"/>
      <c r="L117" s="322"/>
      <c r="M117" s="322"/>
      <c r="N117" s="322"/>
      <c r="O117" s="322"/>
      <c r="P117" s="322"/>
      <c r="Q117" s="211"/>
      <c r="R117" s="31"/>
      <c r="S117" s="31"/>
      <c r="T117" s="31"/>
      <c r="U117" s="31"/>
      <c r="V117" s="31"/>
      <c r="W117" s="31"/>
      <c r="X117" s="31"/>
      <c r="Y117" s="31"/>
      <c r="Z117" s="31"/>
      <c r="AA117" s="31"/>
      <c r="AB117" s="31"/>
      <c r="AC117" s="31"/>
      <c r="AD117" s="31"/>
      <c r="AE117" s="31"/>
      <c r="AF117" s="31"/>
      <c r="AG117" s="31"/>
      <c r="AH117" s="31"/>
      <c r="AI117" s="31"/>
      <c r="AJ117" s="31"/>
      <c r="AK117" s="31"/>
      <c r="AL117" s="31"/>
      <c r="AM117" s="31"/>
      <c r="AN117" s="31"/>
      <c r="AO117" s="31"/>
      <c r="AP117" s="31"/>
      <c r="AQ117" s="31"/>
      <c r="AR117" s="31"/>
      <c r="AS117" s="31"/>
      <c r="AT117" s="31"/>
      <c r="AU117" s="31"/>
      <c r="AV117" s="31"/>
      <c r="AW117" s="31"/>
      <c r="AX117" s="31"/>
      <c r="AY117" s="31"/>
      <c r="AZ117" s="31"/>
      <c r="BA117" s="31"/>
      <c r="BB117" s="31"/>
      <c r="BC117" s="31"/>
      <c r="BD117" s="31"/>
      <c r="BE117" s="31"/>
      <c r="BF117" s="31"/>
      <c r="BG117" s="31"/>
      <c r="BH117" s="31"/>
      <c r="BI117" s="31"/>
      <c r="BJ117" s="31"/>
      <c r="BK117" s="31"/>
      <c r="BL117" s="31"/>
      <c r="BM117" s="31"/>
      <c r="BN117" s="31"/>
      <c r="BO117" s="31"/>
      <c r="BP117" s="31"/>
      <c r="BQ117" s="31"/>
      <c r="BR117" s="31"/>
      <c r="BS117" s="31"/>
      <c r="BT117" s="31"/>
      <c r="BU117" s="31"/>
      <c r="BV117" s="31"/>
      <c r="BW117" s="31"/>
      <c r="BX117" s="31"/>
      <c r="BY117" s="31"/>
      <c r="BZ117" s="31"/>
      <c r="CA117" s="31"/>
      <c r="CB117" s="31"/>
      <c r="CC117" s="31"/>
      <c r="CD117" s="31"/>
      <c r="CE117" s="31"/>
      <c r="CF117" s="31"/>
      <c r="CG117" s="31"/>
      <c r="CH117" s="31"/>
      <c r="CI117" s="31"/>
      <c r="CJ117" s="31"/>
      <c r="CK117" s="31"/>
      <c r="CL117" s="31"/>
      <c r="CM117" s="31"/>
      <c r="CN117" s="31"/>
      <c r="CO117" s="31"/>
      <c r="CP117" s="31"/>
      <c r="CQ117" s="31"/>
      <c r="CR117" s="31"/>
      <c r="CS117" s="31"/>
      <c r="CT117" s="31"/>
      <c r="CU117" s="31"/>
      <c r="CV117" s="31"/>
      <c r="CW117" s="31"/>
      <c r="CX117" s="31"/>
      <c r="CY117" s="31"/>
      <c r="CZ117" s="31"/>
      <c r="DA117" s="31"/>
      <c r="DB117" s="31"/>
      <c r="DC117" s="31"/>
      <c r="DD117" s="31"/>
      <c r="DE117" s="31"/>
      <c r="DF117" s="31"/>
      <c r="DG117" s="31"/>
      <c r="DH117" s="31"/>
      <c r="DI117" s="31"/>
      <c r="DJ117" s="31"/>
      <c r="DK117" s="31"/>
      <c r="DL117" s="31"/>
      <c r="DM117" s="31"/>
      <c r="DN117" s="31"/>
      <c r="DO117" s="31"/>
      <c r="DP117" s="31"/>
      <c r="DQ117" s="31"/>
      <c r="DR117" s="31"/>
      <c r="DS117" s="31"/>
      <c r="DT117" s="31"/>
      <c r="DU117" s="31"/>
      <c r="DV117" s="31"/>
      <c r="DW117" s="31"/>
      <c r="DX117" s="31"/>
      <c r="DY117" s="31"/>
      <c r="DZ117" s="31"/>
    </row>
    <row r="118" spans="1:130" outlineLevel="1">
      <c r="A118" s="21" t="str">
        <f t="shared" si="3"/>
        <v>blank</v>
      </c>
      <c r="B118" s="21"/>
      <c r="C118" s="127"/>
      <c r="D118" s="211"/>
      <c r="E118" s="211"/>
      <c r="F118" s="211"/>
      <c r="G118" s="533" t="s">
        <v>1622</v>
      </c>
      <c r="H118" s="21"/>
      <c r="I118" s="127"/>
      <c r="J118" s="128"/>
      <c r="K118" s="322"/>
      <c r="L118" s="322"/>
      <c r="M118" s="322"/>
      <c r="N118" s="322"/>
      <c r="O118" s="322"/>
      <c r="P118" s="322"/>
      <c r="Q118" s="211"/>
      <c r="R118" s="31"/>
      <c r="S118" s="31"/>
      <c r="T118" s="31"/>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31"/>
      <c r="AS118" s="31"/>
      <c r="AT118" s="31"/>
      <c r="AU118" s="31"/>
      <c r="AV118" s="31"/>
      <c r="AW118" s="31"/>
      <c r="AX118" s="31"/>
      <c r="AY118" s="31"/>
      <c r="AZ118" s="31"/>
      <c r="BA118" s="31"/>
      <c r="BB118" s="31"/>
      <c r="BC118" s="31"/>
      <c r="BD118" s="31"/>
      <c r="BE118" s="31"/>
      <c r="BF118" s="31"/>
      <c r="BG118" s="31"/>
      <c r="BH118" s="31"/>
      <c r="BI118" s="31"/>
      <c r="BJ118" s="31"/>
      <c r="BK118" s="31"/>
      <c r="BL118" s="31"/>
      <c r="BM118" s="31"/>
      <c r="BN118" s="31"/>
      <c r="BO118" s="31"/>
      <c r="BP118" s="31"/>
      <c r="BQ118" s="31"/>
      <c r="BR118" s="31"/>
      <c r="BS118" s="31"/>
      <c r="BT118" s="31"/>
      <c r="BU118" s="31"/>
      <c r="BV118" s="31"/>
      <c r="BW118" s="31"/>
      <c r="BX118" s="31"/>
      <c r="BY118" s="31"/>
      <c r="BZ118" s="31"/>
      <c r="CA118" s="31"/>
      <c r="CB118" s="31"/>
      <c r="CC118" s="31"/>
      <c r="CD118" s="31"/>
      <c r="CE118" s="31"/>
      <c r="CF118" s="31"/>
      <c r="CG118" s="31"/>
      <c r="CH118" s="31"/>
      <c r="CI118" s="31"/>
      <c r="CJ118" s="31"/>
      <c r="CK118" s="31"/>
      <c r="CL118" s="31"/>
      <c r="CM118" s="31"/>
      <c r="CN118" s="31"/>
      <c r="CO118" s="31"/>
      <c r="CP118" s="31"/>
      <c r="CQ118" s="31"/>
      <c r="CR118" s="31"/>
      <c r="CS118" s="31"/>
      <c r="CT118" s="31"/>
      <c r="CU118" s="31"/>
      <c r="CV118" s="31"/>
      <c r="CW118" s="31"/>
      <c r="CX118" s="31"/>
      <c r="CY118" s="31"/>
      <c r="CZ118" s="31"/>
      <c r="DA118" s="31"/>
      <c r="DB118" s="31"/>
      <c r="DC118" s="31"/>
      <c r="DD118" s="31"/>
      <c r="DE118" s="31"/>
      <c r="DF118" s="31"/>
      <c r="DG118" s="31"/>
      <c r="DH118" s="31"/>
      <c r="DI118" s="31"/>
      <c r="DJ118" s="31"/>
      <c r="DK118" s="31"/>
      <c r="DL118" s="31"/>
      <c r="DM118" s="31"/>
      <c r="DN118" s="31"/>
      <c r="DO118" s="31"/>
      <c r="DP118" s="31"/>
      <c r="DQ118" s="31"/>
      <c r="DR118" s="31"/>
      <c r="DS118" s="31"/>
      <c r="DT118" s="31"/>
      <c r="DU118" s="31"/>
      <c r="DV118" s="31"/>
      <c r="DW118" s="31"/>
      <c r="DX118" s="31"/>
      <c r="DY118" s="31"/>
      <c r="DZ118" s="31"/>
    </row>
    <row r="119" spans="1:130" outlineLevel="1">
      <c r="A119" s="21">
        <f t="shared" si="3"/>
        <v>36</v>
      </c>
      <c r="B119" s="21" t="s">
        <v>9</v>
      </c>
      <c r="C119" s="127" t="s">
        <v>539</v>
      </c>
      <c r="D119" s="211"/>
      <c r="E119" s="211"/>
      <c r="F119" s="211"/>
      <c r="G119" s="533"/>
      <c r="H119" s="21" t="s">
        <v>9</v>
      </c>
      <c r="I119" s="127" t="s">
        <v>1589</v>
      </c>
      <c r="J119" s="128"/>
      <c r="K119" s="322" t="s">
        <v>1080</v>
      </c>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c r="AK119" s="31"/>
      <c r="AL119" s="31"/>
      <c r="AM119" s="31"/>
      <c r="AN119" s="31"/>
      <c r="AO119" s="31"/>
      <c r="AP119" s="31"/>
      <c r="AQ119" s="31"/>
      <c r="AR119" s="31"/>
      <c r="AS119" s="31"/>
      <c r="AT119" s="31"/>
      <c r="AU119" s="31"/>
      <c r="AV119" s="31"/>
      <c r="AW119" s="31"/>
      <c r="AX119" s="31"/>
      <c r="AY119" s="31"/>
      <c r="AZ119" s="31"/>
      <c r="BA119" s="31"/>
      <c r="BB119" s="31"/>
      <c r="BC119" s="31"/>
      <c r="BD119" s="31"/>
      <c r="BE119" s="31"/>
      <c r="BF119" s="31"/>
      <c r="BG119" s="31"/>
      <c r="BH119" s="31"/>
      <c r="BI119" s="31"/>
      <c r="BJ119" s="31"/>
      <c r="BK119" s="31"/>
      <c r="BL119" s="31"/>
      <c r="BM119" s="31"/>
      <c r="BN119" s="31"/>
      <c r="BO119" s="31"/>
      <c r="BP119" s="31"/>
      <c r="BQ119" s="31"/>
      <c r="BR119" s="31"/>
      <c r="BS119" s="31"/>
      <c r="BT119" s="31"/>
      <c r="BU119" s="31"/>
      <c r="BV119" s="31"/>
      <c r="BW119" s="31"/>
      <c r="BX119" s="31"/>
      <c r="BY119" s="31"/>
      <c r="BZ119" s="31"/>
      <c r="CA119" s="31"/>
      <c r="CB119" s="31"/>
      <c r="CC119" s="31"/>
      <c r="CD119" s="31"/>
      <c r="CE119" s="31"/>
      <c r="CF119" s="31"/>
      <c r="CG119" s="31"/>
      <c r="CH119" s="31"/>
      <c r="CI119" s="31"/>
      <c r="CJ119" s="31"/>
      <c r="CK119" s="31"/>
      <c r="CL119" s="31"/>
      <c r="CM119" s="31"/>
      <c r="CN119" s="31"/>
      <c r="CO119" s="31"/>
      <c r="CP119" s="31"/>
      <c r="CQ119" s="31"/>
      <c r="CR119" s="31"/>
      <c r="CS119" s="31"/>
      <c r="CT119" s="31"/>
      <c r="CU119" s="31"/>
      <c r="CV119" s="31"/>
      <c r="CW119" s="31"/>
      <c r="CX119" s="31"/>
      <c r="CY119" s="31"/>
      <c r="CZ119" s="31"/>
      <c r="DA119" s="31"/>
      <c r="DB119" s="31"/>
      <c r="DC119" s="31"/>
      <c r="DD119" s="31"/>
      <c r="DE119" s="31"/>
      <c r="DF119" s="31"/>
      <c r="DG119" s="31"/>
      <c r="DH119" s="31"/>
      <c r="DI119" s="31"/>
      <c r="DJ119" s="31"/>
      <c r="DK119" s="31"/>
      <c r="DL119" s="31"/>
      <c r="DM119" s="31"/>
      <c r="DN119" s="31"/>
      <c r="DO119" s="31"/>
      <c r="DP119" s="31"/>
      <c r="DQ119" s="31"/>
      <c r="DR119" s="31"/>
      <c r="DS119" s="31"/>
      <c r="DT119" s="31"/>
      <c r="DU119" s="31"/>
      <c r="DV119" s="31"/>
      <c r="DW119" s="31"/>
      <c r="DX119" s="31"/>
      <c r="DY119" s="31"/>
      <c r="DZ119" s="31"/>
    </row>
    <row r="120" spans="1:130" outlineLevel="1">
      <c r="A120" s="21">
        <f t="shared" si="3"/>
        <v>36</v>
      </c>
      <c r="B120" s="21" t="s">
        <v>9</v>
      </c>
      <c r="C120" s="127" t="s">
        <v>539</v>
      </c>
      <c r="D120" s="211"/>
      <c r="E120" s="211"/>
      <c r="F120" s="211"/>
      <c r="G120" s="533"/>
      <c r="H120" s="21" t="s">
        <v>9</v>
      </c>
      <c r="I120" s="127" t="s">
        <v>1590</v>
      </c>
      <c r="J120" s="128"/>
      <c r="K120" s="322" t="s">
        <v>1080</v>
      </c>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c r="BH120" s="31"/>
      <c r="BI120" s="31"/>
      <c r="BJ120" s="31"/>
      <c r="BK120" s="31"/>
      <c r="BL120" s="31"/>
      <c r="BM120" s="31"/>
      <c r="BN120" s="31"/>
      <c r="BO120" s="31"/>
      <c r="BP120" s="31"/>
      <c r="BQ120" s="31"/>
      <c r="BR120" s="31"/>
      <c r="BS120" s="31"/>
      <c r="BT120" s="31"/>
      <c r="BU120" s="31"/>
      <c r="BV120" s="31"/>
      <c r="BW120" s="31"/>
      <c r="BX120" s="31"/>
      <c r="BY120" s="31"/>
      <c r="BZ120" s="31"/>
      <c r="CA120" s="31"/>
      <c r="CB120" s="31"/>
      <c r="CC120" s="31"/>
      <c r="CD120" s="31"/>
      <c r="CE120" s="31"/>
      <c r="CF120" s="31"/>
      <c r="CG120" s="31"/>
      <c r="CH120" s="31"/>
      <c r="CI120" s="31"/>
      <c r="CJ120" s="31"/>
      <c r="CK120" s="31"/>
      <c r="CL120" s="31"/>
      <c r="CM120" s="31"/>
      <c r="CN120" s="31"/>
      <c r="CO120" s="31"/>
      <c r="CP120" s="31"/>
      <c r="CQ120" s="31"/>
      <c r="CR120" s="31"/>
      <c r="CS120" s="31"/>
      <c r="CT120" s="31"/>
      <c r="CU120" s="31"/>
      <c r="CV120" s="31"/>
      <c r="CW120" s="31"/>
      <c r="CX120" s="31"/>
      <c r="CY120" s="31"/>
      <c r="CZ120" s="31"/>
      <c r="DA120" s="31"/>
      <c r="DB120" s="31"/>
      <c r="DC120" s="31"/>
      <c r="DD120" s="31"/>
      <c r="DE120" s="31"/>
      <c r="DF120" s="31"/>
      <c r="DG120" s="31"/>
      <c r="DH120" s="31"/>
      <c r="DI120" s="31"/>
      <c r="DJ120" s="31"/>
      <c r="DK120" s="31"/>
      <c r="DL120" s="31"/>
      <c r="DM120" s="31"/>
      <c r="DN120" s="31"/>
      <c r="DO120" s="31"/>
      <c r="DP120" s="31"/>
      <c r="DQ120" s="31"/>
      <c r="DR120" s="31"/>
      <c r="DS120" s="31"/>
      <c r="DT120" s="31"/>
      <c r="DU120" s="31"/>
      <c r="DV120" s="31"/>
      <c r="DW120" s="31"/>
      <c r="DX120" s="31"/>
      <c r="DY120" s="31"/>
      <c r="DZ120" s="31"/>
    </row>
    <row r="121" spans="1:130" outlineLevel="1">
      <c r="A121" s="21">
        <f t="shared" si="3"/>
        <v>36</v>
      </c>
      <c r="B121" s="21" t="s">
        <v>9</v>
      </c>
      <c r="C121" s="127" t="s">
        <v>539</v>
      </c>
      <c r="D121" s="211"/>
      <c r="E121" s="211"/>
      <c r="F121" s="211"/>
      <c r="G121" s="533"/>
      <c r="H121" s="21" t="s">
        <v>9</v>
      </c>
      <c r="I121" s="127" t="s">
        <v>1659</v>
      </c>
      <c r="J121" s="128"/>
      <c r="K121" s="322" t="s">
        <v>1658</v>
      </c>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c r="AK121" s="31"/>
      <c r="AL121" s="31"/>
      <c r="AM121" s="31"/>
      <c r="AN121" s="31"/>
      <c r="AO121" s="31"/>
      <c r="AP121" s="31"/>
      <c r="AQ121" s="31"/>
      <c r="AR121" s="31"/>
      <c r="AS121" s="31"/>
      <c r="AT121" s="31"/>
      <c r="AU121" s="31"/>
      <c r="AV121" s="31"/>
      <c r="AW121" s="31"/>
      <c r="AX121" s="31"/>
      <c r="AY121" s="31"/>
      <c r="AZ121" s="31"/>
      <c r="BA121" s="31"/>
      <c r="BB121" s="31"/>
      <c r="BC121" s="31"/>
      <c r="BD121" s="31"/>
      <c r="BE121" s="31"/>
      <c r="BF121" s="31"/>
      <c r="BG121" s="31"/>
      <c r="BH121" s="31"/>
      <c r="BI121" s="31"/>
      <c r="BJ121" s="31"/>
      <c r="BK121" s="31"/>
      <c r="BL121" s="31"/>
      <c r="BM121" s="31"/>
      <c r="BN121" s="31"/>
      <c r="BO121" s="31"/>
      <c r="BP121" s="31"/>
      <c r="BQ121" s="31"/>
      <c r="BR121" s="31"/>
      <c r="BS121" s="31"/>
      <c r="BT121" s="31"/>
      <c r="BU121" s="31"/>
      <c r="BV121" s="31"/>
      <c r="BW121" s="31"/>
      <c r="BX121" s="31"/>
      <c r="BY121" s="31"/>
      <c r="BZ121" s="31"/>
      <c r="CA121" s="31"/>
      <c r="CB121" s="31"/>
      <c r="CC121" s="31"/>
      <c r="CD121" s="31"/>
      <c r="CE121" s="31"/>
      <c r="CF121" s="31"/>
      <c r="CG121" s="31"/>
      <c r="CH121" s="31"/>
      <c r="CI121" s="31"/>
      <c r="CJ121" s="31"/>
      <c r="CK121" s="31"/>
      <c r="CL121" s="31"/>
      <c r="CM121" s="31"/>
      <c r="CN121" s="31"/>
      <c r="CO121" s="31"/>
      <c r="CP121" s="31"/>
      <c r="CQ121" s="31"/>
      <c r="CR121" s="31"/>
      <c r="CS121" s="31"/>
      <c r="CT121" s="31"/>
      <c r="CU121" s="31"/>
      <c r="CV121" s="31"/>
      <c r="CW121" s="31"/>
      <c r="CX121" s="31"/>
      <c r="CY121" s="31"/>
      <c r="CZ121" s="31"/>
      <c r="DA121" s="31"/>
      <c r="DB121" s="31"/>
      <c r="DC121" s="31"/>
      <c r="DD121" s="31"/>
      <c r="DE121" s="31"/>
      <c r="DF121" s="31"/>
      <c r="DG121" s="31"/>
      <c r="DH121" s="31"/>
      <c r="DI121" s="31"/>
      <c r="DJ121" s="31"/>
      <c r="DK121" s="31"/>
      <c r="DL121" s="31"/>
      <c r="DM121" s="31"/>
      <c r="DN121" s="31"/>
      <c r="DO121" s="31"/>
      <c r="DP121" s="31"/>
      <c r="DQ121" s="31"/>
      <c r="DR121" s="31"/>
      <c r="DS121" s="31"/>
      <c r="DT121" s="31"/>
      <c r="DU121" s="31"/>
      <c r="DV121" s="31"/>
      <c r="DW121" s="31"/>
      <c r="DX121" s="31"/>
      <c r="DY121" s="31"/>
      <c r="DZ121" s="31"/>
    </row>
    <row r="122" spans="1:130" outlineLevel="1">
      <c r="A122" s="21">
        <f t="shared" si="3"/>
        <v>36</v>
      </c>
      <c r="B122" s="21" t="s">
        <v>9</v>
      </c>
      <c r="C122" s="127" t="s">
        <v>539</v>
      </c>
      <c r="D122" s="211"/>
      <c r="E122" s="211"/>
      <c r="F122" s="211"/>
      <c r="G122" s="533"/>
      <c r="H122" s="21" t="s">
        <v>9</v>
      </c>
      <c r="I122" s="127" t="s">
        <v>1709</v>
      </c>
      <c r="J122" s="128"/>
      <c r="K122" s="322" t="s">
        <v>1658</v>
      </c>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c r="AK122" s="31"/>
      <c r="AL122" s="31"/>
      <c r="AM122" s="31"/>
      <c r="AN122" s="31"/>
      <c r="AO122" s="31"/>
      <c r="AP122" s="31"/>
      <c r="AQ122" s="31"/>
      <c r="AR122" s="31"/>
      <c r="AS122" s="31"/>
      <c r="AT122" s="31"/>
      <c r="AU122" s="31"/>
      <c r="AV122" s="31"/>
      <c r="AW122" s="31"/>
      <c r="AX122" s="31"/>
      <c r="AY122" s="31"/>
      <c r="AZ122" s="31"/>
      <c r="BA122" s="31"/>
      <c r="BB122" s="31"/>
      <c r="BC122" s="31"/>
      <c r="BD122" s="31"/>
      <c r="BE122" s="31"/>
      <c r="BF122" s="31"/>
      <c r="BG122" s="31"/>
      <c r="BH122" s="31"/>
      <c r="BI122" s="31"/>
      <c r="BJ122" s="31"/>
      <c r="BK122" s="31"/>
      <c r="BL122" s="31"/>
      <c r="BM122" s="31"/>
      <c r="BN122" s="31"/>
      <c r="BO122" s="31"/>
      <c r="BP122" s="31"/>
      <c r="BQ122" s="31"/>
      <c r="BR122" s="31"/>
      <c r="BS122" s="31"/>
      <c r="BT122" s="31"/>
      <c r="BU122" s="31"/>
      <c r="BV122" s="31"/>
      <c r="BW122" s="31"/>
      <c r="BX122" s="31"/>
      <c r="BY122" s="31"/>
      <c r="BZ122" s="31"/>
      <c r="CA122" s="31"/>
      <c r="CB122" s="31"/>
      <c r="CC122" s="31"/>
      <c r="CD122" s="31"/>
      <c r="CE122" s="31"/>
      <c r="CF122" s="31"/>
      <c r="CG122" s="31"/>
      <c r="CH122" s="31"/>
      <c r="CI122" s="31"/>
      <c r="CJ122" s="31"/>
      <c r="CK122" s="31"/>
      <c r="CL122" s="31"/>
      <c r="CM122" s="31"/>
      <c r="CN122" s="31"/>
      <c r="CO122" s="31"/>
      <c r="CP122" s="31"/>
      <c r="CQ122" s="31"/>
      <c r="CR122" s="31"/>
      <c r="CS122" s="31"/>
      <c r="CT122" s="31"/>
      <c r="CU122" s="31"/>
      <c r="CV122" s="31"/>
      <c r="CW122" s="31"/>
      <c r="CX122" s="31"/>
      <c r="CY122" s="31"/>
      <c r="CZ122" s="31"/>
      <c r="DA122" s="31"/>
      <c r="DB122" s="31"/>
      <c r="DC122" s="31"/>
      <c r="DD122" s="31"/>
      <c r="DE122" s="31"/>
      <c r="DF122" s="31"/>
      <c r="DG122" s="31"/>
      <c r="DH122" s="31"/>
      <c r="DI122" s="31"/>
      <c r="DJ122" s="31"/>
      <c r="DK122" s="31"/>
      <c r="DL122" s="31"/>
      <c r="DM122" s="31"/>
      <c r="DN122" s="31"/>
      <c r="DO122" s="31"/>
      <c r="DP122" s="31"/>
      <c r="DQ122" s="31"/>
      <c r="DR122" s="31"/>
      <c r="DS122" s="31"/>
      <c r="DT122" s="31"/>
      <c r="DU122" s="31"/>
      <c r="DV122" s="31"/>
      <c r="DW122" s="31"/>
      <c r="DX122" s="31"/>
      <c r="DY122" s="31"/>
      <c r="DZ122" s="31"/>
    </row>
    <row r="123" spans="1:130" outlineLevel="1">
      <c r="A123" s="21">
        <f t="shared" si="3"/>
        <v>36</v>
      </c>
      <c r="B123" s="21" t="s">
        <v>9</v>
      </c>
      <c r="C123" s="127" t="s">
        <v>539</v>
      </c>
      <c r="D123" s="211"/>
      <c r="E123" s="211"/>
      <c r="F123" s="211"/>
      <c r="G123" s="533"/>
      <c r="H123" s="21" t="s">
        <v>9</v>
      </c>
      <c r="I123" s="127" t="s">
        <v>1238</v>
      </c>
      <c r="J123" s="128"/>
      <c r="K123" s="322"/>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c r="AK123" s="31"/>
      <c r="AL123" s="31"/>
      <c r="AM123" s="31"/>
      <c r="AN123" s="31"/>
      <c r="AO123" s="31"/>
      <c r="AP123" s="31"/>
      <c r="AQ123" s="31"/>
      <c r="AR123" s="31"/>
      <c r="AS123" s="31"/>
      <c r="AT123" s="31"/>
      <c r="AU123" s="31"/>
      <c r="AV123" s="31"/>
      <c r="AW123" s="31"/>
      <c r="AX123" s="31"/>
      <c r="AY123" s="31"/>
      <c r="AZ123" s="31"/>
      <c r="BA123" s="31"/>
      <c r="BB123" s="31"/>
      <c r="BC123" s="31"/>
      <c r="BD123" s="31"/>
      <c r="BE123" s="31"/>
      <c r="BF123" s="31"/>
      <c r="BG123" s="31"/>
      <c r="BH123" s="31"/>
      <c r="BI123" s="31"/>
      <c r="BJ123" s="31"/>
      <c r="BK123" s="31"/>
      <c r="BL123" s="31"/>
      <c r="BM123" s="31"/>
      <c r="BN123" s="31"/>
      <c r="BO123" s="31"/>
      <c r="BP123" s="31"/>
      <c r="BQ123" s="31"/>
      <c r="BR123" s="31"/>
      <c r="BS123" s="31"/>
      <c r="BT123" s="31"/>
      <c r="BU123" s="31"/>
      <c r="BV123" s="31"/>
      <c r="BW123" s="31"/>
      <c r="BX123" s="31"/>
      <c r="BY123" s="31"/>
      <c r="BZ123" s="31"/>
      <c r="CA123" s="31"/>
      <c r="CB123" s="31"/>
      <c r="CC123" s="31"/>
      <c r="CD123" s="31"/>
      <c r="CE123" s="31"/>
      <c r="CF123" s="31"/>
      <c r="CG123" s="31"/>
      <c r="CH123" s="31"/>
      <c r="CI123" s="31"/>
      <c r="CJ123" s="31"/>
      <c r="CK123" s="31"/>
      <c r="CL123" s="31"/>
      <c r="CM123" s="31"/>
      <c r="CN123" s="31"/>
      <c r="CO123" s="31"/>
      <c r="CP123" s="31"/>
      <c r="CQ123" s="31"/>
      <c r="CR123" s="31"/>
      <c r="CS123" s="31"/>
      <c r="CT123" s="31"/>
      <c r="CU123" s="31"/>
      <c r="CV123" s="31"/>
      <c r="CW123" s="31"/>
      <c r="CX123" s="31"/>
      <c r="CY123" s="31"/>
      <c r="CZ123" s="31"/>
      <c r="DA123" s="31"/>
      <c r="DB123" s="31"/>
      <c r="DC123" s="31"/>
      <c r="DD123" s="31"/>
      <c r="DE123" s="31"/>
      <c r="DF123" s="31"/>
      <c r="DG123" s="31"/>
      <c r="DH123" s="31"/>
      <c r="DI123" s="31"/>
      <c r="DJ123" s="31"/>
      <c r="DK123" s="31"/>
      <c r="DL123" s="31"/>
      <c r="DM123" s="31"/>
      <c r="DN123" s="31"/>
      <c r="DO123" s="31"/>
      <c r="DP123" s="31"/>
      <c r="DQ123" s="31"/>
      <c r="DR123" s="31"/>
      <c r="DS123" s="31"/>
      <c r="DT123" s="31"/>
      <c r="DU123" s="31"/>
      <c r="DV123" s="31"/>
      <c r="DW123" s="31"/>
      <c r="DX123" s="31"/>
      <c r="DY123" s="31"/>
      <c r="DZ123" s="31"/>
    </row>
    <row r="124" spans="1:130">
      <c r="A124" s="21">
        <f t="shared" si="3"/>
        <v>36</v>
      </c>
      <c r="B124" s="21" t="s">
        <v>9</v>
      </c>
      <c r="C124" s="127" t="s">
        <v>539</v>
      </c>
      <c r="D124" s="211"/>
      <c r="E124" s="211"/>
      <c r="F124" s="211"/>
      <c r="G124" s="533"/>
      <c r="H124" s="125" t="s">
        <v>18</v>
      </c>
      <c r="I124" s="328" t="s">
        <v>1201</v>
      </c>
      <c r="J124" s="126"/>
      <c r="K124" s="32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c r="AK124" s="31"/>
      <c r="AL124" s="31"/>
      <c r="AM124" s="31"/>
      <c r="AN124" s="31"/>
      <c r="AO124" s="31"/>
      <c r="AP124" s="31"/>
      <c r="AQ124" s="31"/>
      <c r="AR124" s="31"/>
      <c r="AS124" s="31"/>
      <c r="AT124" s="31"/>
      <c r="AU124" s="31"/>
      <c r="AV124" s="31"/>
      <c r="AW124" s="31"/>
      <c r="AX124" s="31"/>
      <c r="AY124" s="31"/>
      <c r="AZ124" s="31"/>
      <c r="BA124" s="31"/>
      <c r="BB124" s="31"/>
      <c r="BC124" s="31"/>
      <c r="BD124" s="31"/>
      <c r="BE124" s="31"/>
      <c r="BF124" s="31"/>
      <c r="BG124" s="31"/>
      <c r="BH124" s="31"/>
      <c r="BI124" s="31"/>
      <c r="BJ124" s="31"/>
      <c r="BK124" s="31"/>
      <c r="BL124" s="31"/>
      <c r="BM124" s="31"/>
      <c r="BN124" s="31"/>
      <c r="BO124" s="31"/>
      <c r="BP124" s="31"/>
      <c r="BQ124" s="31"/>
      <c r="BR124" s="31"/>
      <c r="BS124" s="31"/>
      <c r="BT124" s="31"/>
      <c r="BU124" s="31"/>
      <c r="BV124" s="31"/>
      <c r="BW124" s="31"/>
      <c r="BX124" s="31"/>
      <c r="BY124" s="31"/>
      <c r="BZ124" s="31"/>
      <c r="CA124" s="31"/>
      <c r="CB124" s="31"/>
      <c r="CC124" s="31"/>
      <c r="CD124" s="31"/>
      <c r="CE124" s="31"/>
      <c r="CF124" s="31"/>
      <c r="CG124" s="31"/>
      <c r="CH124" s="31"/>
      <c r="CI124" s="31"/>
      <c r="CJ124" s="31"/>
      <c r="CK124" s="31"/>
      <c r="CL124" s="31"/>
      <c r="CM124" s="31"/>
      <c r="CN124" s="31"/>
      <c r="CO124" s="31"/>
      <c r="CP124" s="31"/>
      <c r="CQ124" s="31"/>
      <c r="CR124" s="31"/>
      <c r="CS124" s="31"/>
      <c r="CT124" s="31"/>
      <c r="CU124" s="31"/>
      <c r="CV124" s="31"/>
      <c r="CW124" s="31"/>
      <c r="CX124" s="31"/>
      <c r="CY124" s="31"/>
      <c r="CZ124" s="31"/>
      <c r="DA124" s="31"/>
      <c r="DB124" s="31"/>
      <c r="DC124" s="31"/>
      <c r="DD124" s="31"/>
      <c r="DE124" s="31"/>
      <c r="DF124" s="31"/>
      <c r="DG124" s="31"/>
      <c r="DH124" s="31"/>
      <c r="DI124" s="31"/>
      <c r="DJ124" s="31"/>
      <c r="DK124" s="31"/>
      <c r="DL124" s="31"/>
      <c r="DM124" s="31"/>
      <c r="DN124" s="31"/>
      <c r="DO124" s="31"/>
      <c r="DP124" s="31"/>
      <c r="DQ124" s="31"/>
      <c r="DR124" s="31"/>
      <c r="DS124" s="31"/>
      <c r="DT124" s="31"/>
      <c r="DU124" s="31"/>
      <c r="DV124" s="31"/>
      <c r="DW124" s="31"/>
      <c r="DX124" s="31"/>
      <c r="DY124" s="31"/>
      <c r="DZ124" s="31"/>
    </row>
    <row r="125" spans="1:130" outlineLevel="1">
      <c r="A125" s="21">
        <f t="shared" si="3"/>
        <v>36</v>
      </c>
      <c r="B125" s="21" t="s">
        <v>9</v>
      </c>
      <c r="C125" s="127" t="s">
        <v>539</v>
      </c>
      <c r="D125" s="211"/>
      <c r="E125" s="211"/>
      <c r="F125" s="211"/>
      <c r="G125" s="533"/>
      <c r="H125" s="21" t="s">
        <v>10</v>
      </c>
      <c r="I125" s="127" t="s">
        <v>1610</v>
      </c>
      <c r="J125" s="126"/>
      <c r="K125" s="322"/>
      <c r="L125" s="322"/>
      <c r="M125" s="322"/>
      <c r="N125" s="322"/>
      <c r="O125" s="322"/>
      <c r="P125" s="322"/>
      <c r="Q125" s="322"/>
      <c r="R125" s="322"/>
      <c r="S125" s="322"/>
      <c r="T125" s="31"/>
      <c r="U125" s="31"/>
      <c r="V125" s="31"/>
      <c r="W125" s="31"/>
      <c r="X125" s="31"/>
      <c r="Y125" s="31"/>
      <c r="Z125" s="31"/>
      <c r="AA125" s="31"/>
      <c r="AB125" s="31"/>
      <c r="AC125" s="31"/>
      <c r="AD125" s="31"/>
      <c r="AE125" s="31"/>
      <c r="AF125" s="31"/>
      <c r="AG125" s="31"/>
      <c r="AH125" s="31"/>
      <c r="AI125" s="31"/>
      <c r="AJ125" s="31"/>
      <c r="AK125" s="31"/>
      <c r="AL125" s="31"/>
      <c r="AM125" s="31"/>
      <c r="AN125" s="31"/>
      <c r="AO125" s="31"/>
      <c r="AP125" s="31"/>
      <c r="AQ125" s="31"/>
      <c r="AR125" s="31"/>
      <c r="AS125" s="31"/>
      <c r="AT125" s="31"/>
      <c r="AU125" s="31"/>
      <c r="AV125" s="31"/>
      <c r="AW125" s="31"/>
      <c r="AX125" s="31"/>
      <c r="AY125" s="31"/>
      <c r="AZ125" s="31"/>
      <c r="BA125" s="31"/>
      <c r="BB125" s="31"/>
      <c r="BC125" s="31"/>
      <c r="BD125" s="31"/>
      <c r="BE125" s="31"/>
      <c r="BF125" s="31"/>
      <c r="BG125" s="31"/>
      <c r="BH125" s="31"/>
      <c r="BI125" s="31"/>
      <c r="BJ125" s="31"/>
      <c r="BK125" s="31"/>
      <c r="BL125" s="31"/>
      <c r="BM125" s="31"/>
      <c r="BN125" s="31"/>
      <c r="BO125" s="31"/>
      <c r="BP125" s="31"/>
      <c r="BQ125" s="31"/>
      <c r="BR125" s="31"/>
      <c r="BS125" s="31"/>
      <c r="BT125" s="31"/>
      <c r="BU125" s="31"/>
      <c r="BV125" s="31"/>
      <c r="BW125" s="31"/>
      <c r="BX125" s="31"/>
      <c r="BY125" s="31"/>
      <c r="BZ125" s="31"/>
      <c r="CA125" s="31"/>
      <c r="CB125" s="31"/>
      <c r="CC125" s="31"/>
      <c r="CD125" s="31"/>
      <c r="CE125" s="31"/>
      <c r="CF125" s="31"/>
      <c r="CG125" s="31"/>
      <c r="CH125" s="31"/>
      <c r="CI125" s="31"/>
      <c r="CJ125" s="31"/>
      <c r="CK125" s="31"/>
      <c r="CL125" s="31"/>
      <c r="CM125" s="31"/>
      <c r="CN125" s="31"/>
      <c r="CO125" s="31"/>
      <c r="CP125" s="31"/>
      <c r="CQ125" s="31"/>
      <c r="CR125" s="31"/>
      <c r="CS125" s="31"/>
      <c r="CT125" s="31"/>
      <c r="CU125" s="31"/>
      <c r="CV125" s="31"/>
      <c r="CW125" s="31"/>
      <c r="CX125" s="31"/>
      <c r="CY125" s="31"/>
      <c r="CZ125" s="31"/>
      <c r="DA125" s="31"/>
      <c r="DB125" s="31"/>
      <c r="DC125" s="31"/>
      <c r="DD125" s="31"/>
      <c r="DE125" s="31"/>
      <c r="DF125" s="31"/>
      <c r="DG125" s="31"/>
      <c r="DH125" s="31"/>
      <c r="DI125" s="31"/>
      <c r="DJ125" s="31"/>
      <c r="DK125" s="31"/>
      <c r="DL125" s="31"/>
      <c r="DM125" s="31"/>
      <c r="DN125" s="31"/>
      <c r="DO125" s="31"/>
      <c r="DP125" s="31"/>
      <c r="DQ125" s="31"/>
      <c r="DR125" s="31"/>
      <c r="DS125" s="31"/>
      <c r="DT125" s="31"/>
      <c r="DU125" s="31"/>
      <c r="DV125" s="31"/>
      <c r="DW125" s="31"/>
      <c r="DX125" s="31"/>
      <c r="DY125" s="31"/>
      <c r="DZ125" s="31"/>
    </row>
    <row r="126" spans="1:130" outlineLevel="1">
      <c r="A126" s="21">
        <f t="shared" si="3"/>
        <v>36</v>
      </c>
      <c r="B126" s="21" t="s">
        <v>9</v>
      </c>
      <c r="C126" s="127" t="s">
        <v>539</v>
      </c>
      <c r="D126" s="211"/>
      <c r="E126" s="211"/>
      <c r="F126" s="211"/>
      <c r="G126" s="533"/>
      <c r="H126" s="21" t="s">
        <v>10</v>
      </c>
      <c r="I126" s="127" t="s">
        <v>1611</v>
      </c>
      <c r="J126" s="126"/>
      <c r="K126" s="322"/>
      <c r="L126" s="322"/>
      <c r="M126" s="322"/>
      <c r="N126" s="322"/>
      <c r="O126" s="322"/>
      <c r="P126" s="322"/>
      <c r="Q126" s="322"/>
      <c r="R126" s="322"/>
      <c r="S126" s="322"/>
      <c r="T126" s="31"/>
      <c r="U126" s="31"/>
      <c r="V126" s="31"/>
      <c r="W126" s="31"/>
      <c r="X126" s="31"/>
      <c r="Y126" s="31"/>
      <c r="Z126" s="31"/>
      <c r="AA126" s="31"/>
      <c r="AB126" s="31"/>
      <c r="AC126" s="31"/>
      <c r="AD126" s="31"/>
      <c r="AE126" s="31"/>
      <c r="AF126" s="31"/>
      <c r="AG126" s="31"/>
      <c r="AH126" s="31"/>
      <c r="AI126" s="31"/>
      <c r="AJ126" s="31"/>
      <c r="AK126" s="31"/>
      <c r="AL126" s="31"/>
      <c r="AM126" s="31"/>
      <c r="AN126" s="31"/>
      <c r="AO126" s="31"/>
      <c r="AP126" s="31"/>
      <c r="AQ126" s="31"/>
      <c r="AR126" s="31"/>
      <c r="AS126" s="31"/>
      <c r="AT126" s="31"/>
      <c r="AU126" s="31"/>
      <c r="AV126" s="31"/>
      <c r="AW126" s="31"/>
      <c r="AX126" s="31"/>
      <c r="AY126" s="31"/>
      <c r="AZ126" s="31"/>
      <c r="BA126" s="31"/>
      <c r="BB126" s="31"/>
      <c r="BC126" s="31"/>
      <c r="BD126" s="31"/>
      <c r="BE126" s="31"/>
      <c r="BF126" s="31"/>
      <c r="BG126" s="31"/>
      <c r="BH126" s="31"/>
      <c r="BI126" s="31"/>
      <c r="BJ126" s="31"/>
      <c r="BK126" s="31"/>
      <c r="BL126" s="31"/>
      <c r="BM126" s="31"/>
      <c r="BN126" s="31"/>
      <c r="BO126" s="31"/>
      <c r="BP126" s="31"/>
      <c r="BQ126" s="31"/>
      <c r="BR126" s="31"/>
      <c r="BS126" s="31"/>
      <c r="BT126" s="31"/>
      <c r="BU126" s="31"/>
      <c r="BV126" s="31"/>
      <c r="BW126" s="31"/>
      <c r="BX126" s="31"/>
      <c r="BY126" s="31"/>
      <c r="BZ126" s="31"/>
      <c r="CA126" s="31"/>
      <c r="CB126" s="31"/>
      <c r="CC126" s="31"/>
      <c r="CD126" s="31"/>
      <c r="CE126" s="31"/>
      <c r="CF126" s="31"/>
      <c r="CG126" s="31"/>
      <c r="CH126" s="31"/>
      <c r="CI126" s="31"/>
      <c r="CJ126" s="31"/>
      <c r="CK126" s="31"/>
      <c r="CL126" s="31"/>
      <c r="CM126" s="31"/>
      <c r="CN126" s="31"/>
      <c r="CO126" s="31"/>
      <c r="CP126" s="31"/>
      <c r="CQ126" s="31"/>
      <c r="CR126" s="31"/>
      <c r="CS126" s="31"/>
      <c r="CT126" s="31"/>
      <c r="CU126" s="31"/>
      <c r="CV126" s="31"/>
      <c r="CW126" s="31"/>
      <c r="CX126" s="31"/>
      <c r="CY126" s="31"/>
      <c r="CZ126" s="31"/>
      <c r="DA126" s="31"/>
      <c r="DB126" s="31"/>
      <c r="DC126" s="31"/>
      <c r="DD126" s="31"/>
      <c r="DE126" s="31"/>
      <c r="DF126" s="31"/>
      <c r="DG126" s="31"/>
      <c r="DH126" s="31"/>
      <c r="DI126" s="31"/>
      <c r="DJ126" s="31"/>
      <c r="DK126" s="31"/>
      <c r="DL126" s="31"/>
      <c r="DM126" s="31"/>
      <c r="DN126" s="31"/>
      <c r="DO126" s="31"/>
      <c r="DP126" s="31"/>
      <c r="DQ126" s="31"/>
      <c r="DR126" s="31"/>
      <c r="DS126" s="31"/>
      <c r="DT126" s="31"/>
      <c r="DU126" s="31"/>
      <c r="DV126" s="31"/>
      <c r="DW126" s="31"/>
      <c r="DX126" s="31"/>
      <c r="DY126" s="31"/>
      <c r="DZ126" s="31"/>
    </row>
    <row r="127" spans="1:130" outlineLevel="1">
      <c r="A127" s="21">
        <f t="shared" si="3"/>
        <v>36</v>
      </c>
      <c r="B127" s="21" t="s">
        <v>9</v>
      </c>
      <c r="C127" s="127" t="s">
        <v>539</v>
      </c>
      <c r="D127" s="211"/>
      <c r="E127" s="211"/>
      <c r="F127" s="211"/>
      <c r="G127" s="533"/>
      <c r="H127" s="21" t="s">
        <v>10</v>
      </c>
      <c r="I127" s="127" t="s">
        <v>17</v>
      </c>
      <c r="J127" s="126"/>
      <c r="K127" s="322"/>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c r="AK127" s="31"/>
      <c r="AL127" s="31"/>
      <c r="AM127" s="31"/>
      <c r="AN127" s="31"/>
      <c r="AO127" s="31"/>
      <c r="AP127" s="31"/>
      <c r="AQ127" s="31"/>
      <c r="AR127" s="31"/>
      <c r="AS127" s="31"/>
      <c r="AT127" s="31"/>
      <c r="AU127" s="31"/>
      <c r="AV127" s="31"/>
      <c r="AW127" s="31"/>
      <c r="AX127" s="31"/>
      <c r="AY127" s="31"/>
      <c r="AZ127" s="31"/>
      <c r="BA127" s="31"/>
      <c r="BB127" s="31"/>
      <c r="BC127" s="31"/>
      <c r="BD127" s="31"/>
      <c r="BE127" s="31"/>
      <c r="BF127" s="31"/>
      <c r="BG127" s="31"/>
      <c r="BH127" s="31"/>
      <c r="BI127" s="31"/>
      <c r="BJ127" s="31"/>
      <c r="BK127" s="31"/>
      <c r="BL127" s="31"/>
      <c r="BM127" s="31"/>
      <c r="BN127" s="31"/>
      <c r="BO127" s="31"/>
      <c r="BP127" s="31"/>
      <c r="BQ127" s="31"/>
      <c r="BR127" s="31"/>
      <c r="BS127" s="31"/>
      <c r="BT127" s="31"/>
      <c r="BU127" s="31"/>
      <c r="BV127" s="31"/>
      <c r="BW127" s="31"/>
      <c r="BX127" s="31"/>
      <c r="BY127" s="31"/>
      <c r="BZ127" s="31"/>
      <c r="CA127" s="31"/>
      <c r="CB127" s="31"/>
      <c r="CC127" s="31"/>
      <c r="CD127" s="31"/>
      <c r="CE127" s="31"/>
      <c r="CF127" s="31"/>
      <c r="CG127" s="31"/>
      <c r="CH127" s="31"/>
      <c r="CI127" s="31"/>
      <c r="CJ127" s="31"/>
      <c r="CK127" s="31"/>
      <c r="CL127" s="31"/>
      <c r="CM127" s="31"/>
      <c r="CN127" s="31"/>
      <c r="CO127" s="31"/>
      <c r="CP127" s="31"/>
      <c r="CQ127" s="31"/>
      <c r="CR127" s="31"/>
      <c r="CS127" s="31"/>
      <c r="CT127" s="31"/>
      <c r="CU127" s="31"/>
      <c r="CV127" s="31"/>
      <c r="CW127" s="31"/>
      <c r="CX127" s="31"/>
      <c r="CY127" s="31"/>
      <c r="CZ127" s="31"/>
      <c r="DA127" s="31"/>
      <c r="DB127" s="31"/>
      <c r="DC127" s="31"/>
      <c r="DD127" s="31"/>
      <c r="DE127" s="31"/>
      <c r="DF127" s="31"/>
      <c r="DG127" s="31"/>
      <c r="DH127" s="31"/>
      <c r="DI127" s="31"/>
      <c r="DJ127" s="31"/>
      <c r="DK127" s="31"/>
      <c r="DL127" s="31"/>
      <c r="DM127" s="31"/>
      <c r="DN127" s="31"/>
      <c r="DO127" s="31"/>
      <c r="DP127" s="31"/>
      <c r="DQ127" s="31"/>
      <c r="DR127" s="31"/>
      <c r="DS127" s="31"/>
      <c r="DT127" s="31"/>
      <c r="DU127" s="31"/>
      <c r="DV127" s="31"/>
      <c r="DW127" s="31"/>
      <c r="DX127" s="31"/>
      <c r="DY127" s="31"/>
      <c r="DZ127" s="31"/>
    </row>
    <row r="128" spans="1:130" outlineLevel="1">
      <c r="A128" s="21">
        <f t="shared" si="3"/>
        <v>36</v>
      </c>
      <c r="B128" s="21" t="s">
        <v>9</v>
      </c>
      <c r="C128" s="127" t="s">
        <v>539</v>
      </c>
      <c r="D128" s="211"/>
      <c r="E128" s="211"/>
      <c r="F128" s="211"/>
      <c r="G128" s="533"/>
      <c r="H128" s="21" t="s">
        <v>10</v>
      </c>
      <c r="I128" s="127" t="s">
        <v>16</v>
      </c>
      <c r="J128" s="126"/>
      <c r="K128" s="322"/>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c r="AK128" s="31"/>
      <c r="AL128" s="31"/>
      <c r="AM128" s="31"/>
      <c r="AN128" s="31"/>
      <c r="AO128" s="31"/>
      <c r="AP128" s="31"/>
      <c r="AQ128" s="31"/>
      <c r="AR128" s="31"/>
      <c r="AS128" s="31"/>
      <c r="AT128" s="31"/>
      <c r="AU128" s="31"/>
      <c r="AV128" s="31"/>
      <c r="AW128" s="31"/>
      <c r="AX128" s="31"/>
      <c r="AY128" s="31"/>
      <c r="AZ128" s="31"/>
      <c r="BA128" s="31"/>
      <c r="BB128" s="31"/>
      <c r="BC128" s="31"/>
      <c r="BD128" s="31"/>
      <c r="BE128" s="31"/>
      <c r="BF128" s="31"/>
      <c r="BG128" s="31"/>
      <c r="BH128" s="31"/>
      <c r="BI128" s="31"/>
      <c r="BJ128" s="31"/>
      <c r="BK128" s="31"/>
      <c r="BL128" s="31"/>
      <c r="BM128" s="31"/>
      <c r="BN128" s="31"/>
      <c r="BO128" s="31"/>
      <c r="BP128" s="31"/>
      <c r="BQ128" s="31"/>
      <c r="BR128" s="31"/>
      <c r="BS128" s="31"/>
      <c r="BT128" s="31"/>
      <c r="BU128" s="31"/>
      <c r="BV128" s="31"/>
      <c r="BW128" s="31"/>
      <c r="BX128" s="31"/>
      <c r="BY128" s="31"/>
      <c r="BZ128" s="31"/>
      <c r="CA128" s="31"/>
      <c r="CB128" s="31"/>
      <c r="CC128" s="31"/>
      <c r="CD128" s="31"/>
      <c r="CE128" s="31"/>
      <c r="CF128" s="31"/>
      <c r="CG128" s="31"/>
      <c r="CH128" s="31"/>
      <c r="CI128" s="31"/>
      <c r="CJ128" s="31"/>
      <c r="CK128" s="31"/>
      <c r="CL128" s="31"/>
      <c r="CM128" s="31"/>
      <c r="CN128" s="31"/>
      <c r="CO128" s="31"/>
      <c r="CP128" s="31"/>
      <c r="CQ128" s="31"/>
      <c r="CR128" s="31"/>
      <c r="CS128" s="31"/>
      <c r="CT128" s="31"/>
      <c r="CU128" s="31"/>
      <c r="CV128" s="31"/>
      <c r="CW128" s="31"/>
      <c r="CX128" s="31"/>
      <c r="CY128" s="31"/>
      <c r="CZ128" s="31"/>
      <c r="DA128" s="31"/>
      <c r="DB128" s="31"/>
      <c r="DC128" s="31"/>
      <c r="DD128" s="31"/>
      <c r="DE128" s="31"/>
      <c r="DF128" s="31"/>
      <c r="DG128" s="31"/>
      <c r="DH128" s="31"/>
      <c r="DI128" s="31"/>
      <c r="DJ128" s="31"/>
      <c r="DK128" s="31"/>
      <c r="DL128" s="31"/>
      <c r="DM128" s="31"/>
      <c r="DN128" s="31"/>
      <c r="DO128" s="31"/>
      <c r="DP128" s="31"/>
      <c r="DQ128" s="31"/>
      <c r="DR128" s="31"/>
      <c r="DS128" s="31"/>
      <c r="DT128" s="31"/>
      <c r="DU128" s="31"/>
      <c r="DV128" s="31"/>
      <c r="DW128" s="31"/>
      <c r="DX128" s="31"/>
      <c r="DY128" s="31"/>
      <c r="DZ128" s="31"/>
    </row>
    <row r="129" spans="1:130" outlineLevel="1">
      <c r="A129" s="21">
        <f t="shared" si="3"/>
        <v>36</v>
      </c>
      <c r="B129" s="21" t="s">
        <v>9</v>
      </c>
      <c r="C129" s="127" t="s">
        <v>539</v>
      </c>
      <c r="D129" s="211"/>
      <c r="E129" s="211"/>
      <c r="F129" s="211"/>
      <c r="G129" s="533"/>
      <c r="H129" s="21" t="s">
        <v>10</v>
      </c>
      <c r="I129" s="127" t="s">
        <v>1290</v>
      </c>
      <c r="J129" s="126"/>
      <c r="K129" s="322" t="s">
        <v>1188</v>
      </c>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c r="AK129" s="31"/>
      <c r="AL129" s="31"/>
      <c r="AM129" s="31"/>
      <c r="AN129" s="31"/>
      <c r="AO129" s="31"/>
      <c r="AP129" s="31"/>
      <c r="AQ129" s="31"/>
      <c r="AR129" s="31"/>
      <c r="AS129" s="31"/>
      <c r="AT129" s="31"/>
      <c r="AU129" s="31"/>
      <c r="AV129" s="31"/>
      <c r="AW129" s="31"/>
      <c r="AX129" s="31"/>
      <c r="AY129" s="31"/>
      <c r="AZ129" s="31"/>
      <c r="BA129" s="31"/>
      <c r="BB129" s="31"/>
      <c r="BC129" s="31"/>
      <c r="BD129" s="31"/>
      <c r="BE129" s="31"/>
      <c r="BF129" s="31"/>
      <c r="BG129" s="31"/>
      <c r="BH129" s="31"/>
      <c r="BI129" s="31"/>
      <c r="BJ129" s="31"/>
      <c r="BK129" s="31"/>
      <c r="BL129" s="31"/>
      <c r="BM129" s="31"/>
      <c r="BN129" s="31"/>
      <c r="BO129" s="31"/>
      <c r="BP129" s="31"/>
      <c r="BQ129" s="31"/>
      <c r="BR129" s="31"/>
      <c r="BS129" s="31"/>
      <c r="BT129" s="31"/>
      <c r="BU129" s="31"/>
      <c r="BV129" s="31"/>
      <c r="BW129" s="31"/>
      <c r="BX129" s="31"/>
      <c r="BY129" s="31"/>
      <c r="BZ129" s="31"/>
      <c r="CA129" s="31"/>
      <c r="CB129" s="31"/>
      <c r="CC129" s="31"/>
      <c r="CD129" s="31"/>
      <c r="CE129" s="31"/>
      <c r="CF129" s="31"/>
      <c r="CG129" s="31"/>
      <c r="CH129" s="31"/>
      <c r="CI129" s="31"/>
      <c r="CJ129" s="31"/>
      <c r="CK129" s="31"/>
      <c r="CL129" s="31"/>
      <c r="CM129" s="31"/>
      <c r="CN129" s="31"/>
      <c r="CO129" s="31"/>
      <c r="CP129" s="31"/>
      <c r="CQ129" s="31"/>
      <c r="CR129" s="31"/>
      <c r="CS129" s="31"/>
      <c r="CT129" s="31"/>
      <c r="CU129" s="31"/>
      <c r="CV129" s="31"/>
      <c r="CW129" s="31"/>
      <c r="CX129" s="31"/>
      <c r="CY129" s="31"/>
      <c r="CZ129" s="31"/>
      <c r="DA129" s="31"/>
      <c r="DB129" s="31"/>
      <c r="DC129" s="31"/>
      <c r="DD129" s="31"/>
      <c r="DE129" s="31"/>
      <c r="DF129" s="31"/>
      <c r="DG129" s="31"/>
      <c r="DH129" s="31"/>
      <c r="DI129" s="31"/>
      <c r="DJ129" s="31"/>
      <c r="DK129" s="31"/>
      <c r="DL129" s="31"/>
      <c r="DM129" s="31"/>
      <c r="DN129" s="31"/>
      <c r="DO129" s="31"/>
      <c r="DP129" s="31"/>
      <c r="DQ129" s="31"/>
      <c r="DR129" s="31"/>
      <c r="DS129" s="31"/>
      <c r="DT129" s="31"/>
      <c r="DU129" s="31"/>
      <c r="DV129" s="31"/>
      <c r="DW129" s="31"/>
      <c r="DX129" s="31"/>
      <c r="DY129" s="31"/>
      <c r="DZ129" s="31"/>
    </row>
    <row r="130" spans="1:130" outlineLevel="1">
      <c r="A130" s="21">
        <f t="shared" si="3"/>
        <v>36</v>
      </c>
      <c r="B130" s="21" t="s">
        <v>9</v>
      </c>
      <c r="C130" s="127" t="s">
        <v>539</v>
      </c>
      <c r="D130" s="211"/>
      <c r="E130" s="211"/>
      <c r="F130" s="211"/>
      <c r="G130" s="533"/>
      <c r="H130" s="21" t="s">
        <v>10</v>
      </c>
      <c r="I130" s="127" t="s">
        <v>1305</v>
      </c>
      <c r="J130" s="126"/>
      <c r="K130" s="322" t="s">
        <v>1188</v>
      </c>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c r="AK130" s="31"/>
      <c r="AL130" s="31"/>
      <c r="AM130" s="31"/>
      <c r="AN130" s="31"/>
      <c r="AO130" s="31"/>
      <c r="AP130" s="31"/>
      <c r="AQ130" s="31"/>
      <c r="AR130" s="31"/>
      <c r="AS130" s="31"/>
      <c r="AT130" s="31"/>
      <c r="AU130" s="31"/>
      <c r="AV130" s="31"/>
      <c r="AW130" s="31"/>
      <c r="AX130" s="31"/>
      <c r="AY130" s="31"/>
      <c r="AZ130" s="31"/>
      <c r="BA130" s="31"/>
      <c r="BB130" s="31"/>
      <c r="BC130" s="31"/>
      <c r="BD130" s="31"/>
      <c r="BE130" s="31"/>
      <c r="BF130" s="31"/>
      <c r="BG130" s="31"/>
      <c r="BH130" s="31"/>
      <c r="BI130" s="31"/>
      <c r="BJ130" s="31"/>
      <c r="BK130" s="31"/>
      <c r="BL130" s="31"/>
      <c r="BM130" s="31"/>
      <c r="BN130" s="31"/>
      <c r="BO130" s="31"/>
      <c r="BP130" s="31"/>
      <c r="BQ130" s="31"/>
      <c r="BR130" s="31"/>
      <c r="BS130" s="31"/>
      <c r="BT130" s="31"/>
      <c r="BU130" s="31"/>
      <c r="BV130" s="31"/>
      <c r="BW130" s="31"/>
      <c r="BX130" s="31"/>
      <c r="BY130" s="31"/>
      <c r="BZ130" s="31"/>
      <c r="CA130" s="31"/>
      <c r="CB130" s="31"/>
      <c r="CC130" s="31"/>
      <c r="CD130" s="31"/>
      <c r="CE130" s="31"/>
      <c r="CF130" s="31"/>
      <c r="CG130" s="31"/>
      <c r="CH130" s="31"/>
      <c r="CI130" s="31"/>
      <c r="CJ130" s="31"/>
      <c r="CK130" s="31"/>
      <c r="CL130" s="31"/>
      <c r="CM130" s="31"/>
      <c r="CN130" s="31"/>
      <c r="CO130" s="31"/>
      <c r="CP130" s="31"/>
      <c r="CQ130" s="31"/>
      <c r="CR130" s="31"/>
      <c r="CS130" s="31"/>
      <c r="CT130" s="31"/>
      <c r="CU130" s="31"/>
      <c r="CV130" s="31"/>
      <c r="CW130" s="31"/>
      <c r="CX130" s="31"/>
      <c r="CY130" s="31"/>
      <c r="CZ130" s="31"/>
      <c r="DA130" s="31"/>
      <c r="DB130" s="31"/>
      <c r="DC130" s="31"/>
      <c r="DD130" s="31"/>
      <c r="DE130" s="31"/>
      <c r="DF130" s="31"/>
      <c r="DG130" s="31"/>
      <c r="DH130" s="31"/>
      <c r="DI130" s="31"/>
      <c r="DJ130" s="31"/>
      <c r="DK130" s="31"/>
      <c r="DL130" s="31"/>
      <c r="DM130" s="31"/>
      <c r="DN130" s="31"/>
      <c r="DO130" s="31"/>
      <c r="DP130" s="31"/>
      <c r="DQ130" s="31"/>
      <c r="DR130" s="31"/>
      <c r="DS130" s="31"/>
      <c r="DT130" s="31"/>
      <c r="DU130" s="31"/>
      <c r="DV130" s="31"/>
      <c r="DW130" s="31"/>
      <c r="DX130" s="31"/>
      <c r="DY130" s="31"/>
      <c r="DZ130" s="31"/>
    </row>
    <row r="131" spans="1:130" outlineLevel="1">
      <c r="A131" s="21">
        <f t="shared" si="3"/>
        <v>36</v>
      </c>
      <c r="B131" s="21" t="s">
        <v>9</v>
      </c>
      <c r="C131" s="127" t="s">
        <v>539</v>
      </c>
      <c r="D131" s="211"/>
      <c r="E131" s="211"/>
      <c r="F131" s="211"/>
      <c r="G131" s="533"/>
      <c r="H131" s="21" t="s">
        <v>10</v>
      </c>
      <c r="I131" s="127" t="s">
        <v>285</v>
      </c>
      <c r="J131" s="128"/>
      <c r="K131" s="322"/>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c r="AK131" s="31"/>
      <c r="AL131" s="31"/>
      <c r="AM131" s="31"/>
      <c r="AN131" s="31"/>
      <c r="AO131" s="31"/>
      <c r="AP131" s="31"/>
      <c r="AQ131" s="31"/>
      <c r="AR131" s="31"/>
      <c r="AS131" s="31"/>
      <c r="AT131" s="31"/>
      <c r="AU131" s="31"/>
      <c r="AV131" s="31"/>
      <c r="AW131" s="31"/>
      <c r="AX131" s="31"/>
      <c r="AY131" s="31"/>
      <c r="AZ131" s="31"/>
      <c r="BA131" s="31"/>
      <c r="BB131" s="31"/>
      <c r="BC131" s="31"/>
      <c r="BD131" s="31"/>
      <c r="BE131" s="31"/>
      <c r="BF131" s="31"/>
      <c r="BG131" s="31"/>
      <c r="BH131" s="31"/>
      <c r="BI131" s="31"/>
      <c r="BJ131" s="31"/>
      <c r="BK131" s="31"/>
      <c r="BL131" s="31"/>
      <c r="BM131" s="31"/>
      <c r="BN131" s="31"/>
      <c r="BO131" s="31"/>
      <c r="BP131" s="31"/>
      <c r="BQ131" s="31"/>
      <c r="BR131" s="31"/>
      <c r="BS131" s="31"/>
      <c r="BT131" s="31"/>
      <c r="BU131" s="31"/>
      <c r="BV131" s="31"/>
      <c r="BW131" s="31"/>
      <c r="BX131" s="31"/>
      <c r="BY131" s="31"/>
      <c r="BZ131" s="31"/>
      <c r="CA131" s="31"/>
      <c r="CB131" s="31"/>
      <c r="CC131" s="31"/>
      <c r="CD131" s="31"/>
      <c r="CE131" s="31"/>
      <c r="CF131" s="31"/>
      <c r="CG131" s="31"/>
      <c r="CH131" s="31"/>
      <c r="CI131" s="31"/>
      <c r="CJ131" s="31"/>
      <c r="CK131" s="31"/>
      <c r="CL131" s="31"/>
      <c r="CM131" s="31"/>
      <c r="CN131" s="31"/>
      <c r="CO131" s="31"/>
      <c r="CP131" s="31"/>
      <c r="CQ131" s="31"/>
      <c r="CR131" s="31"/>
      <c r="CS131" s="31"/>
      <c r="CT131" s="31"/>
      <c r="CU131" s="31"/>
      <c r="CV131" s="31"/>
      <c r="CW131" s="31"/>
      <c r="CX131" s="31"/>
      <c r="CY131" s="31"/>
      <c r="CZ131" s="31"/>
      <c r="DA131" s="31"/>
      <c r="DB131" s="31"/>
      <c r="DC131" s="31"/>
      <c r="DD131" s="31"/>
      <c r="DE131" s="31"/>
      <c r="DF131" s="31"/>
      <c r="DG131" s="31"/>
      <c r="DH131" s="31"/>
      <c r="DI131" s="31"/>
      <c r="DJ131" s="31"/>
      <c r="DK131" s="31"/>
      <c r="DL131" s="31"/>
      <c r="DM131" s="31"/>
      <c r="DN131" s="31"/>
      <c r="DO131" s="31"/>
      <c r="DP131" s="31"/>
      <c r="DQ131" s="31"/>
      <c r="DR131" s="31"/>
      <c r="DS131" s="31"/>
      <c r="DT131" s="31"/>
      <c r="DU131" s="31"/>
      <c r="DV131" s="31"/>
      <c r="DW131" s="31"/>
      <c r="DX131" s="31"/>
      <c r="DY131" s="31"/>
      <c r="DZ131" s="31"/>
    </row>
    <row r="132" spans="1:130" outlineLevel="1">
      <c r="A132" s="21">
        <f t="shared" si="3"/>
        <v>36</v>
      </c>
      <c r="B132" s="21" t="s">
        <v>9</v>
      </c>
      <c r="C132" s="127" t="s">
        <v>539</v>
      </c>
      <c r="D132" s="211"/>
      <c r="E132" s="211"/>
      <c r="F132" s="211"/>
      <c r="G132" s="533"/>
      <c r="H132" s="21" t="s">
        <v>10</v>
      </c>
      <c r="I132" s="127" t="s">
        <v>286</v>
      </c>
      <c r="J132" s="128"/>
      <c r="K132" s="322"/>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c r="AK132" s="31"/>
      <c r="AL132" s="31"/>
      <c r="AM132" s="31"/>
      <c r="AN132" s="31"/>
      <c r="AO132" s="31"/>
      <c r="AP132" s="31"/>
      <c r="AQ132" s="31"/>
      <c r="AR132" s="31"/>
      <c r="AS132" s="31"/>
      <c r="AT132" s="31"/>
      <c r="AU132" s="31"/>
      <c r="AV132" s="31"/>
      <c r="AW132" s="31"/>
      <c r="AX132" s="31"/>
      <c r="AY132" s="31"/>
      <c r="AZ132" s="31"/>
      <c r="BA132" s="31"/>
      <c r="BB132" s="31"/>
      <c r="BC132" s="31"/>
      <c r="BD132" s="31"/>
      <c r="BE132" s="31"/>
      <c r="BF132" s="31"/>
      <c r="BG132" s="31"/>
      <c r="BH132" s="31"/>
      <c r="BI132" s="31"/>
      <c r="BJ132" s="31"/>
      <c r="BK132" s="31"/>
      <c r="BL132" s="31"/>
      <c r="BM132" s="31"/>
      <c r="BN132" s="31"/>
      <c r="BO132" s="31"/>
      <c r="BP132" s="31"/>
      <c r="BQ132" s="31"/>
      <c r="BR132" s="31"/>
      <c r="BS132" s="31"/>
      <c r="BT132" s="31"/>
      <c r="BU132" s="31"/>
      <c r="BV132" s="31"/>
      <c r="BW132" s="31"/>
      <c r="BX132" s="31"/>
      <c r="BY132" s="31"/>
      <c r="BZ132" s="31"/>
      <c r="CA132" s="31"/>
      <c r="CB132" s="31"/>
      <c r="CC132" s="31"/>
      <c r="CD132" s="31"/>
      <c r="CE132" s="31"/>
      <c r="CF132" s="31"/>
      <c r="CG132" s="31"/>
      <c r="CH132" s="31"/>
      <c r="CI132" s="31"/>
      <c r="CJ132" s="31"/>
      <c r="CK132" s="31"/>
      <c r="CL132" s="31"/>
      <c r="CM132" s="31"/>
      <c r="CN132" s="31"/>
      <c r="CO132" s="31"/>
      <c r="CP132" s="31"/>
      <c r="CQ132" s="31"/>
      <c r="CR132" s="31"/>
      <c r="CS132" s="31"/>
      <c r="CT132" s="31"/>
      <c r="CU132" s="31"/>
      <c r="CV132" s="31"/>
      <c r="CW132" s="31"/>
      <c r="CX132" s="31"/>
      <c r="CY132" s="31"/>
      <c r="CZ132" s="31"/>
      <c r="DA132" s="31"/>
      <c r="DB132" s="31"/>
      <c r="DC132" s="31"/>
      <c r="DD132" s="31"/>
      <c r="DE132" s="31"/>
      <c r="DF132" s="31"/>
      <c r="DG132" s="31"/>
      <c r="DH132" s="31"/>
      <c r="DI132" s="31"/>
      <c r="DJ132" s="31"/>
      <c r="DK132" s="31"/>
      <c r="DL132" s="31"/>
      <c r="DM132" s="31"/>
      <c r="DN132" s="31"/>
      <c r="DO132" s="31"/>
      <c r="DP132" s="31"/>
      <c r="DQ132" s="31"/>
      <c r="DR132" s="31"/>
      <c r="DS132" s="31"/>
      <c r="DT132" s="31"/>
      <c r="DU132" s="31"/>
      <c r="DV132" s="31"/>
      <c r="DW132" s="31"/>
      <c r="DX132" s="31"/>
      <c r="DY132" s="31"/>
      <c r="DZ132" s="31"/>
    </row>
    <row r="133" spans="1:130" outlineLevel="1">
      <c r="A133" s="21">
        <f t="shared" si="3"/>
        <v>36</v>
      </c>
      <c r="B133" s="21" t="s">
        <v>9</v>
      </c>
      <c r="C133" s="127" t="s">
        <v>539</v>
      </c>
      <c r="D133" s="211"/>
      <c r="E133" s="211"/>
      <c r="F133" s="211"/>
      <c r="G133" s="533"/>
      <c r="H133" s="21" t="s">
        <v>10</v>
      </c>
      <c r="I133" s="127" t="s">
        <v>1464</v>
      </c>
      <c r="J133" s="128"/>
      <c r="K133" s="322"/>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c r="AK133" s="31"/>
      <c r="AL133" s="31"/>
      <c r="AM133" s="31"/>
      <c r="AN133" s="31"/>
      <c r="AO133" s="31"/>
      <c r="AP133" s="31"/>
      <c r="AQ133" s="31"/>
      <c r="AR133" s="31"/>
      <c r="AS133" s="31"/>
      <c r="AT133" s="31"/>
      <c r="AU133" s="31"/>
      <c r="AV133" s="31"/>
      <c r="AW133" s="31"/>
      <c r="AX133" s="31"/>
      <c r="AY133" s="31"/>
      <c r="AZ133" s="31"/>
      <c r="BA133" s="31"/>
      <c r="BB133" s="31"/>
      <c r="BC133" s="31"/>
      <c r="BD133" s="31"/>
      <c r="BE133" s="31"/>
      <c r="BF133" s="31"/>
      <c r="BG133" s="31"/>
      <c r="BH133" s="31"/>
      <c r="BI133" s="31"/>
      <c r="BJ133" s="31"/>
      <c r="BK133" s="31"/>
      <c r="BL133" s="31"/>
      <c r="BM133" s="31"/>
      <c r="BN133" s="31"/>
      <c r="BO133" s="31"/>
      <c r="BP133" s="31"/>
      <c r="BQ133" s="31"/>
      <c r="BR133" s="31"/>
      <c r="BS133" s="31"/>
      <c r="BT133" s="31"/>
      <c r="BU133" s="31"/>
      <c r="BV133" s="31"/>
      <c r="BW133" s="31"/>
      <c r="BX133" s="31"/>
      <c r="BY133" s="31"/>
      <c r="BZ133" s="31"/>
      <c r="CA133" s="31"/>
      <c r="CB133" s="31"/>
      <c r="CC133" s="31"/>
      <c r="CD133" s="31"/>
      <c r="CE133" s="31"/>
      <c r="CF133" s="31"/>
      <c r="CG133" s="31"/>
      <c r="CH133" s="31"/>
      <c r="CI133" s="31"/>
      <c r="CJ133" s="31"/>
      <c r="CK133" s="31"/>
      <c r="CL133" s="31"/>
      <c r="CM133" s="31"/>
      <c r="CN133" s="31"/>
      <c r="CO133" s="31"/>
      <c r="CP133" s="31"/>
      <c r="CQ133" s="31"/>
      <c r="CR133" s="31"/>
      <c r="CS133" s="31"/>
      <c r="CT133" s="31"/>
      <c r="CU133" s="31"/>
      <c r="CV133" s="31"/>
      <c r="CW133" s="31"/>
      <c r="CX133" s="31"/>
      <c r="CY133" s="31"/>
      <c r="CZ133" s="31"/>
      <c r="DA133" s="31"/>
      <c r="DB133" s="31"/>
      <c r="DC133" s="31"/>
      <c r="DD133" s="31"/>
      <c r="DE133" s="31"/>
      <c r="DF133" s="31"/>
      <c r="DG133" s="31"/>
      <c r="DH133" s="31"/>
      <c r="DI133" s="31"/>
      <c r="DJ133" s="31"/>
      <c r="DK133" s="31"/>
      <c r="DL133" s="31"/>
      <c r="DM133" s="31"/>
      <c r="DN133" s="31"/>
      <c r="DO133" s="31"/>
      <c r="DP133" s="31"/>
      <c r="DQ133" s="31"/>
      <c r="DR133" s="31"/>
      <c r="DS133" s="31"/>
      <c r="DT133" s="31"/>
      <c r="DU133" s="31"/>
      <c r="DV133" s="31"/>
      <c r="DW133" s="31"/>
      <c r="DX133" s="31"/>
      <c r="DY133" s="31"/>
      <c r="DZ133" s="31"/>
    </row>
    <row r="134" spans="1:130" outlineLevel="1">
      <c r="A134" s="21">
        <f t="shared" si="3"/>
        <v>36</v>
      </c>
      <c r="B134" s="21" t="s">
        <v>9</v>
      </c>
      <c r="C134" s="127" t="s">
        <v>539</v>
      </c>
      <c r="D134" s="211"/>
      <c r="E134" s="211"/>
      <c r="F134" s="211"/>
      <c r="G134" s="533" t="s">
        <v>1618</v>
      </c>
      <c r="H134" s="21" t="s">
        <v>10</v>
      </c>
      <c r="I134" s="127" t="s">
        <v>14</v>
      </c>
      <c r="J134" s="126"/>
      <c r="K134" s="322" t="s">
        <v>6</v>
      </c>
      <c r="L134" s="322" t="s">
        <v>7</v>
      </c>
      <c r="M134" s="322" t="s">
        <v>8</v>
      </c>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c r="AK134" s="31"/>
      <c r="AL134" s="31"/>
      <c r="AM134" s="31"/>
      <c r="AN134" s="31"/>
      <c r="AO134" s="31"/>
      <c r="AP134" s="31"/>
      <c r="AQ134" s="31"/>
      <c r="AR134" s="31"/>
      <c r="AS134" s="31"/>
      <c r="AT134" s="31"/>
      <c r="AU134" s="31"/>
      <c r="AV134" s="31"/>
      <c r="AW134" s="31"/>
      <c r="AX134" s="31"/>
      <c r="AY134" s="31"/>
      <c r="AZ134" s="31"/>
      <c r="BA134" s="31"/>
      <c r="BB134" s="31"/>
      <c r="BC134" s="31"/>
      <c r="BD134" s="31"/>
      <c r="BE134" s="31"/>
      <c r="BF134" s="31"/>
      <c r="BG134" s="31"/>
      <c r="BH134" s="31"/>
      <c r="BI134" s="31"/>
      <c r="BJ134" s="31"/>
      <c r="BK134" s="31"/>
      <c r="BL134" s="31"/>
      <c r="BM134" s="31"/>
      <c r="BN134" s="31"/>
      <c r="BO134" s="31"/>
      <c r="BP134" s="31"/>
      <c r="BQ134" s="31"/>
      <c r="BR134" s="31"/>
      <c r="BS134" s="31"/>
      <c r="BT134" s="31"/>
      <c r="BU134" s="31"/>
      <c r="BV134" s="31"/>
      <c r="BW134" s="31"/>
      <c r="BX134" s="31"/>
      <c r="BY134" s="31"/>
      <c r="BZ134" s="31"/>
      <c r="CA134" s="31"/>
      <c r="CB134" s="31"/>
      <c r="CC134" s="31"/>
      <c r="CD134" s="31"/>
      <c r="CE134" s="31"/>
      <c r="CF134" s="31"/>
      <c r="CG134" s="31"/>
      <c r="CH134" s="31"/>
      <c r="CI134" s="31"/>
      <c r="CJ134" s="31"/>
      <c r="CK134" s="31"/>
      <c r="CL134" s="31"/>
      <c r="CM134" s="31"/>
      <c r="CN134" s="31"/>
      <c r="CO134" s="31"/>
      <c r="CP134" s="31"/>
      <c r="CQ134" s="31"/>
      <c r="CR134" s="31"/>
      <c r="CS134" s="31"/>
      <c r="CT134" s="31"/>
      <c r="CU134" s="31"/>
      <c r="CV134" s="31"/>
      <c r="CW134" s="31"/>
      <c r="CX134" s="31"/>
      <c r="CY134" s="31"/>
      <c r="CZ134" s="31"/>
      <c r="DA134" s="31"/>
      <c r="DB134" s="31"/>
      <c r="DC134" s="31"/>
      <c r="DD134" s="31"/>
      <c r="DE134" s="31"/>
      <c r="DF134" s="31"/>
      <c r="DG134" s="31"/>
      <c r="DH134" s="31"/>
      <c r="DI134" s="31"/>
      <c r="DJ134" s="31"/>
      <c r="DK134" s="31"/>
      <c r="DL134" s="31"/>
      <c r="DM134" s="31"/>
      <c r="DN134" s="31"/>
      <c r="DO134" s="31"/>
      <c r="DP134" s="31"/>
      <c r="DQ134" s="31"/>
      <c r="DR134" s="31"/>
      <c r="DS134" s="31"/>
      <c r="DT134" s="31"/>
      <c r="DU134" s="31"/>
      <c r="DV134" s="31"/>
      <c r="DW134" s="31"/>
      <c r="DX134" s="31"/>
      <c r="DY134" s="31"/>
      <c r="DZ134" s="31"/>
    </row>
    <row r="135" spans="1:130" outlineLevel="1">
      <c r="A135" s="21">
        <f t="shared" si="3"/>
        <v>36</v>
      </c>
      <c r="B135" s="21" t="s">
        <v>9</v>
      </c>
      <c r="C135" s="127" t="s">
        <v>539</v>
      </c>
      <c r="D135" s="211"/>
      <c r="E135" s="211"/>
      <c r="F135" s="211"/>
      <c r="G135" s="533"/>
      <c r="H135" s="21" t="s">
        <v>9</v>
      </c>
      <c r="I135" s="127" t="s">
        <v>930</v>
      </c>
      <c r="J135" s="128"/>
      <c r="K135" s="322" t="s">
        <v>929</v>
      </c>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c r="AK135" s="31"/>
      <c r="AL135" s="31"/>
      <c r="AM135" s="31"/>
      <c r="AN135" s="31"/>
      <c r="AO135" s="31"/>
      <c r="AP135" s="31"/>
      <c r="AQ135" s="31"/>
      <c r="AR135" s="31"/>
      <c r="AS135" s="31"/>
      <c r="AT135" s="31"/>
      <c r="AU135" s="31"/>
      <c r="AV135" s="31"/>
      <c r="AW135" s="31"/>
      <c r="AX135" s="31"/>
      <c r="AY135" s="31"/>
      <c r="AZ135" s="31"/>
      <c r="BA135" s="31"/>
      <c r="BB135" s="31"/>
      <c r="BC135" s="31"/>
      <c r="BD135" s="31"/>
      <c r="BE135" s="31"/>
      <c r="BF135" s="31"/>
      <c r="BG135" s="31"/>
      <c r="BH135" s="31"/>
      <c r="BI135" s="31"/>
      <c r="BJ135" s="31"/>
      <c r="BK135" s="31"/>
      <c r="BL135" s="31"/>
      <c r="BM135" s="31"/>
      <c r="BN135" s="31"/>
      <c r="BO135" s="31"/>
      <c r="BP135" s="31"/>
      <c r="BQ135" s="31"/>
      <c r="BR135" s="31"/>
      <c r="BS135" s="31"/>
      <c r="BT135" s="31"/>
      <c r="BU135" s="31"/>
      <c r="BV135" s="31"/>
      <c r="BW135" s="31"/>
      <c r="BX135" s="31"/>
      <c r="BY135" s="31"/>
      <c r="BZ135" s="31"/>
      <c r="CA135" s="31"/>
      <c r="CB135" s="31"/>
      <c r="CC135" s="31"/>
      <c r="CD135" s="31"/>
      <c r="CE135" s="31"/>
      <c r="CF135" s="31"/>
      <c r="CG135" s="31"/>
      <c r="CH135" s="31"/>
      <c r="CI135" s="31"/>
      <c r="CJ135" s="31"/>
      <c r="CK135" s="31"/>
      <c r="CL135" s="31"/>
      <c r="CM135" s="31"/>
      <c r="CN135" s="31"/>
      <c r="CO135" s="31"/>
      <c r="CP135" s="31"/>
      <c r="CQ135" s="31"/>
      <c r="CR135" s="31"/>
      <c r="CS135" s="31"/>
      <c r="CT135" s="31"/>
      <c r="CU135" s="31"/>
      <c r="CV135" s="31"/>
      <c r="CW135" s="31"/>
      <c r="CX135" s="31"/>
      <c r="CY135" s="31"/>
      <c r="CZ135" s="31"/>
      <c r="DA135" s="31"/>
      <c r="DB135" s="31"/>
      <c r="DC135" s="31"/>
      <c r="DD135" s="31"/>
      <c r="DE135" s="31"/>
      <c r="DF135" s="31"/>
      <c r="DG135" s="31"/>
      <c r="DH135" s="31"/>
      <c r="DI135" s="31"/>
      <c r="DJ135" s="31"/>
      <c r="DK135" s="31"/>
      <c r="DL135" s="31"/>
      <c r="DM135" s="31"/>
      <c r="DN135" s="31"/>
      <c r="DO135" s="31"/>
      <c r="DP135" s="31"/>
      <c r="DQ135" s="31"/>
      <c r="DR135" s="31"/>
      <c r="DS135" s="31"/>
      <c r="DT135" s="31"/>
      <c r="DU135" s="31"/>
      <c r="DV135" s="31"/>
      <c r="DW135" s="31"/>
      <c r="DX135" s="31"/>
      <c r="DY135" s="31"/>
      <c r="DZ135" s="31"/>
    </row>
    <row r="136" spans="1:130" outlineLevel="1">
      <c r="A136" s="21">
        <f t="shared" si="3"/>
        <v>36</v>
      </c>
      <c r="B136" s="21" t="s">
        <v>9</v>
      </c>
      <c r="C136" s="127" t="s">
        <v>539</v>
      </c>
      <c r="D136" s="211"/>
      <c r="E136" s="211"/>
      <c r="F136" s="211"/>
      <c r="G136" s="533"/>
      <c r="H136" s="21" t="s">
        <v>10</v>
      </c>
      <c r="I136" s="127" t="s">
        <v>19</v>
      </c>
      <c r="J136" s="126"/>
      <c r="K136" s="322" t="s">
        <v>837</v>
      </c>
      <c r="L136" s="322" t="s">
        <v>589</v>
      </c>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c r="AK136" s="31"/>
      <c r="AL136" s="31"/>
      <c r="AM136" s="31"/>
      <c r="AN136" s="31"/>
      <c r="AO136" s="31"/>
      <c r="AP136" s="31"/>
      <c r="AQ136" s="31"/>
      <c r="AR136" s="31"/>
      <c r="AS136" s="31"/>
      <c r="AT136" s="31"/>
      <c r="AU136" s="31"/>
      <c r="AV136" s="31"/>
      <c r="AW136" s="31"/>
      <c r="AX136" s="31"/>
      <c r="AY136" s="31"/>
      <c r="AZ136" s="31"/>
      <c r="BA136" s="31"/>
      <c r="BB136" s="31"/>
      <c r="BC136" s="31"/>
      <c r="BD136" s="31"/>
      <c r="BE136" s="31"/>
      <c r="BF136" s="31"/>
      <c r="BG136" s="31"/>
      <c r="BH136" s="31"/>
      <c r="BI136" s="31"/>
      <c r="BJ136" s="31"/>
      <c r="BK136" s="31"/>
      <c r="BL136" s="31"/>
      <c r="BM136" s="31"/>
      <c r="BN136" s="31"/>
      <c r="BO136" s="31"/>
      <c r="BP136" s="31"/>
      <c r="BQ136" s="31"/>
      <c r="BR136" s="31"/>
      <c r="BS136" s="31"/>
      <c r="BT136" s="31"/>
      <c r="BU136" s="31"/>
      <c r="BV136" s="31"/>
      <c r="BW136" s="31"/>
      <c r="BX136" s="31"/>
      <c r="BY136" s="31"/>
      <c r="BZ136" s="31"/>
      <c r="CA136" s="31"/>
      <c r="CB136" s="31"/>
      <c r="CC136" s="31"/>
      <c r="CD136" s="31"/>
      <c r="CE136" s="31"/>
      <c r="CF136" s="31"/>
      <c r="CG136" s="31"/>
      <c r="CH136" s="31"/>
      <c r="CI136" s="31"/>
      <c r="CJ136" s="31"/>
      <c r="CK136" s="31"/>
      <c r="CL136" s="31"/>
      <c r="CM136" s="31"/>
      <c r="CN136" s="31"/>
      <c r="CO136" s="31"/>
      <c r="CP136" s="31"/>
      <c r="CQ136" s="31"/>
      <c r="CR136" s="31"/>
      <c r="CS136" s="31"/>
      <c r="CT136" s="31"/>
      <c r="CU136" s="31"/>
      <c r="CV136" s="31"/>
      <c r="CW136" s="31"/>
      <c r="CX136" s="31"/>
      <c r="CY136" s="31"/>
      <c r="CZ136" s="31"/>
      <c r="DA136" s="31"/>
      <c r="DB136" s="31"/>
      <c r="DC136" s="31"/>
      <c r="DD136" s="31"/>
      <c r="DE136" s="31"/>
      <c r="DF136" s="31"/>
      <c r="DG136" s="31"/>
      <c r="DH136" s="31"/>
      <c r="DI136" s="31"/>
      <c r="DJ136" s="31"/>
      <c r="DK136" s="31"/>
      <c r="DL136" s="31"/>
      <c r="DM136" s="31"/>
      <c r="DN136" s="31"/>
      <c r="DO136" s="31"/>
      <c r="DP136" s="31"/>
      <c r="DQ136" s="31"/>
      <c r="DR136" s="31"/>
      <c r="DS136" s="31"/>
      <c r="DT136" s="31"/>
      <c r="DU136" s="31"/>
      <c r="DV136" s="31"/>
      <c r="DW136" s="31"/>
      <c r="DX136" s="31"/>
      <c r="DY136" s="31"/>
      <c r="DZ136" s="31"/>
    </row>
    <row r="137" spans="1:130" outlineLevel="1">
      <c r="A137" s="21">
        <f t="shared" si="3"/>
        <v>36</v>
      </c>
      <c r="B137" s="21" t="s">
        <v>9</v>
      </c>
      <c r="C137" s="127" t="s">
        <v>539</v>
      </c>
      <c r="D137" s="211"/>
      <c r="E137" s="211"/>
      <c r="F137" s="211"/>
      <c r="G137" s="533" t="s">
        <v>1621</v>
      </c>
      <c r="H137" s="21" t="s">
        <v>10</v>
      </c>
      <c r="I137" s="127" t="s">
        <v>719</v>
      </c>
      <c r="J137" s="126"/>
      <c r="K137" s="322" t="s">
        <v>6</v>
      </c>
      <c r="L137" s="322" t="s">
        <v>720</v>
      </c>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c r="AK137" s="31"/>
      <c r="AL137" s="31"/>
      <c r="AM137" s="31"/>
      <c r="AN137" s="31"/>
      <c r="AO137" s="31"/>
      <c r="AP137" s="31"/>
      <c r="AQ137" s="31"/>
      <c r="AR137" s="31"/>
      <c r="AS137" s="31"/>
      <c r="AT137" s="31"/>
      <c r="AU137" s="31"/>
      <c r="AV137" s="31"/>
      <c r="AW137" s="31"/>
      <c r="AX137" s="31"/>
      <c r="AY137" s="31"/>
      <c r="AZ137" s="31"/>
      <c r="BA137" s="31"/>
      <c r="BB137" s="31"/>
      <c r="BC137" s="31"/>
      <c r="BD137" s="31"/>
      <c r="BE137" s="31"/>
      <c r="BF137" s="31"/>
      <c r="BG137" s="31"/>
      <c r="BH137" s="31"/>
      <c r="BI137" s="31"/>
      <c r="BJ137" s="31"/>
      <c r="BK137" s="31"/>
      <c r="BL137" s="31"/>
      <c r="BM137" s="31"/>
      <c r="BN137" s="31"/>
      <c r="BO137" s="31"/>
      <c r="BP137" s="31"/>
      <c r="BQ137" s="31"/>
      <c r="BR137" s="31"/>
      <c r="BS137" s="31"/>
      <c r="BT137" s="31"/>
      <c r="BU137" s="31"/>
      <c r="BV137" s="31"/>
      <c r="BW137" s="31"/>
      <c r="BX137" s="31"/>
      <c r="BY137" s="31"/>
      <c r="BZ137" s="31"/>
      <c r="CA137" s="31"/>
      <c r="CB137" s="31"/>
      <c r="CC137" s="31"/>
      <c r="CD137" s="31"/>
      <c r="CE137" s="31"/>
      <c r="CF137" s="31"/>
      <c r="CG137" s="31"/>
      <c r="CH137" s="31"/>
      <c r="CI137" s="31"/>
      <c r="CJ137" s="31"/>
      <c r="CK137" s="31"/>
      <c r="CL137" s="31"/>
      <c r="CM137" s="31"/>
      <c r="CN137" s="31"/>
      <c r="CO137" s="31"/>
      <c r="CP137" s="31"/>
      <c r="CQ137" s="31"/>
      <c r="CR137" s="31"/>
      <c r="CS137" s="31"/>
      <c r="CT137" s="31"/>
      <c r="CU137" s="31"/>
      <c r="CV137" s="31"/>
      <c r="CW137" s="31"/>
      <c r="CX137" s="31"/>
      <c r="CY137" s="31"/>
      <c r="CZ137" s="31"/>
      <c r="DA137" s="31"/>
      <c r="DB137" s="31"/>
      <c r="DC137" s="31"/>
      <c r="DD137" s="31"/>
      <c r="DE137" s="31"/>
      <c r="DF137" s="31"/>
      <c r="DG137" s="31"/>
      <c r="DH137" s="31"/>
      <c r="DI137" s="31"/>
      <c r="DJ137" s="31"/>
      <c r="DK137" s="31"/>
      <c r="DL137" s="31"/>
      <c r="DM137" s="31"/>
      <c r="DN137" s="31"/>
      <c r="DO137" s="31"/>
      <c r="DP137" s="31"/>
      <c r="DQ137" s="31"/>
      <c r="DR137" s="31"/>
      <c r="DS137" s="31"/>
      <c r="DT137" s="31"/>
      <c r="DU137" s="31"/>
      <c r="DV137" s="31"/>
      <c r="DW137" s="31"/>
      <c r="DX137" s="31"/>
      <c r="DY137" s="31"/>
      <c r="DZ137" s="31"/>
    </row>
    <row r="138" spans="1:130" outlineLevel="1">
      <c r="A138" s="21">
        <f t="shared" ref="A138:A159" si="4">IF($C138="","blank",MATCH($C138,$I$5:$I$204,0))</f>
        <v>36</v>
      </c>
      <c r="B138" s="21" t="s">
        <v>9</v>
      </c>
      <c r="C138" s="127" t="s">
        <v>539</v>
      </c>
      <c r="D138" s="211"/>
      <c r="E138" s="211"/>
      <c r="F138" s="211"/>
      <c r="G138" s="533" t="s">
        <v>1621</v>
      </c>
      <c r="H138" s="21" t="s">
        <v>10</v>
      </c>
      <c r="I138" s="127" t="s">
        <v>824</v>
      </c>
      <c r="J138" s="126"/>
      <c r="K138" s="322" t="s">
        <v>6</v>
      </c>
      <c r="L138" s="322" t="s">
        <v>720</v>
      </c>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c r="AK138" s="31"/>
      <c r="AL138" s="31"/>
      <c r="AM138" s="31"/>
      <c r="AN138" s="31"/>
      <c r="AO138" s="31"/>
      <c r="AP138" s="31"/>
      <c r="AQ138" s="31"/>
      <c r="AR138" s="31"/>
      <c r="AS138" s="31"/>
      <c r="AT138" s="31"/>
      <c r="AU138" s="31"/>
      <c r="AV138" s="31"/>
      <c r="AW138" s="31"/>
      <c r="AX138" s="31"/>
      <c r="AY138" s="31"/>
      <c r="AZ138" s="31"/>
      <c r="BA138" s="31"/>
      <c r="BB138" s="31"/>
      <c r="BC138" s="31"/>
      <c r="BD138" s="31"/>
      <c r="BE138" s="31"/>
      <c r="BF138" s="31"/>
      <c r="BG138" s="31"/>
      <c r="BH138" s="31"/>
      <c r="BI138" s="31"/>
      <c r="BJ138" s="31"/>
      <c r="BK138" s="31"/>
      <c r="BL138" s="31"/>
      <c r="BM138" s="31"/>
      <c r="BN138" s="31"/>
      <c r="BO138" s="31"/>
      <c r="BP138" s="31"/>
      <c r="BQ138" s="31"/>
      <c r="BR138" s="31"/>
      <c r="BS138" s="31"/>
      <c r="BT138" s="31"/>
      <c r="BU138" s="31"/>
      <c r="BV138" s="31"/>
      <c r="BW138" s="31"/>
      <c r="BX138" s="31"/>
      <c r="BY138" s="31"/>
      <c r="BZ138" s="31"/>
      <c r="CA138" s="31"/>
      <c r="CB138" s="31"/>
      <c r="CC138" s="31"/>
      <c r="CD138" s="31"/>
      <c r="CE138" s="31"/>
      <c r="CF138" s="31"/>
      <c r="CG138" s="31"/>
      <c r="CH138" s="31"/>
      <c r="CI138" s="31"/>
      <c r="CJ138" s="31"/>
      <c r="CK138" s="31"/>
      <c r="CL138" s="31"/>
      <c r="CM138" s="31"/>
      <c r="CN138" s="31"/>
      <c r="CO138" s="31"/>
      <c r="CP138" s="31"/>
      <c r="CQ138" s="31"/>
      <c r="CR138" s="31"/>
      <c r="CS138" s="31"/>
      <c r="CT138" s="31"/>
      <c r="CU138" s="31"/>
      <c r="CV138" s="31"/>
      <c r="CW138" s="31"/>
      <c r="CX138" s="31"/>
      <c r="CY138" s="31"/>
      <c r="CZ138" s="31"/>
      <c r="DA138" s="31"/>
      <c r="DB138" s="31"/>
      <c r="DC138" s="31"/>
      <c r="DD138" s="31"/>
      <c r="DE138" s="31"/>
      <c r="DF138" s="31"/>
      <c r="DG138" s="31"/>
      <c r="DH138" s="31"/>
      <c r="DI138" s="31"/>
      <c r="DJ138" s="31"/>
      <c r="DK138" s="31"/>
      <c r="DL138" s="31"/>
      <c r="DM138" s="31"/>
      <c r="DN138" s="31"/>
      <c r="DO138" s="31"/>
      <c r="DP138" s="31"/>
      <c r="DQ138" s="31"/>
      <c r="DR138" s="31"/>
      <c r="DS138" s="31"/>
      <c r="DT138" s="31"/>
      <c r="DU138" s="31"/>
      <c r="DV138" s="31"/>
      <c r="DW138" s="31"/>
      <c r="DX138" s="31"/>
      <c r="DY138" s="31"/>
      <c r="DZ138" s="31"/>
    </row>
    <row r="139" spans="1:130" outlineLevel="1">
      <c r="A139" s="21">
        <f t="shared" si="4"/>
        <v>36</v>
      </c>
      <c r="B139" s="21" t="s">
        <v>9</v>
      </c>
      <c r="C139" s="127" t="s">
        <v>539</v>
      </c>
      <c r="D139" s="211"/>
      <c r="E139" s="211"/>
      <c r="F139" s="211"/>
      <c r="G139" s="533" t="s">
        <v>1621</v>
      </c>
      <c r="H139" s="21" t="s">
        <v>10</v>
      </c>
      <c r="I139" s="127" t="s">
        <v>940</v>
      </c>
      <c r="J139" s="126"/>
      <c r="K139" s="322" t="s">
        <v>6</v>
      </c>
      <c r="L139" s="322" t="s">
        <v>720</v>
      </c>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c r="AK139" s="31"/>
      <c r="AL139" s="31"/>
      <c r="AM139" s="31"/>
      <c r="AN139" s="31"/>
      <c r="AO139" s="31"/>
      <c r="AP139" s="31"/>
      <c r="AQ139" s="31"/>
      <c r="AR139" s="31"/>
      <c r="AS139" s="31"/>
      <c r="AT139" s="31"/>
      <c r="AU139" s="31"/>
      <c r="AV139" s="31"/>
      <c r="AW139" s="31"/>
      <c r="AX139" s="31"/>
      <c r="AY139" s="31"/>
      <c r="AZ139" s="31"/>
      <c r="BA139" s="31"/>
      <c r="BB139" s="31"/>
      <c r="BC139" s="31"/>
      <c r="BD139" s="31"/>
      <c r="BE139" s="31"/>
      <c r="BF139" s="31"/>
      <c r="BG139" s="31"/>
      <c r="BH139" s="31"/>
      <c r="BI139" s="31"/>
      <c r="BJ139" s="31"/>
      <c r="BK139" s="31"/>
      <c r="BL139" s="31"/>
      <c r="BM139" s="31"/>
      <c r="BN139" s="31"/>
      <c r="BO139" s="31"/>
      <c r="BP139" s="31"/>
      <c r="BQ139" s="31"/>
      <c r="BR139" s="31"/>
      <c r="BS139" s="31"/>
      <c r="BT139" s="31"/>
      <c r="BU139" s="31"/>
      <c r="BV139" s="31"/>
      <c r="BW139" s="31"/>
      <c r="BX139" s="31"/>
      <c r="BY139" s="31"/>
      <c r="BZ139" s="31"/>
      <c r="CA139" s="31"/>
      <c r="CB139" s="31"/>
      <c r="CC139" s="31"/>
      <c r="CD139" s="31"/>
      <c r="CE139" s="31"/>
      <c r="CF139" s="31"/>
      <c r="CG139" s="31"/>
      <c r="CH139" s="31"/>
      <c r="CI139" s="31"/>
      <c r="CJ139" s="31"/>
      <c r="CK139" s="31"/>
      <c r="CL139" s="31"/>
      <c r="CM139" s="31"/>
      <c r="CN139" s="31"/>
      <c r="CO139" s="31"/>
      <c r="CP139" s="31"/>
      <c r="CQ139" s="31"/>
      <c r="CR139" s="31"/>
      <c r="CS139" s="31"/>
      <c r="CT139" s="31"/>
      <c r="CU139" s="31"/>
      <c r="CV139" s="31"/>
      <c r="CW139" s="31"/>
      <c r="CX139" s="31"/>
      <c r="CY139" s="31"/>
      <c r="CZ139" s="31"/>
      <c r="DA139" s="31"/>
      <c r="DB139" s="31"/>
      <c r="DC139" s="31"/>
      <c r="DD139" s="31"/>
      <c r="DE139" s="31"/>
      <c r="DF139" s="31"/>
      <c r="DG139" s="31"/>
      <c r="DH139" s="31"/>
      <c r="DI139" s="31"/>
      <c r="DJ139" s="31"/>
      <c r="DK139" s="31"/>
      <c r="DL139" s="31"/>
      <c r="DM139" s="31"/>
      <c r="DN139" s="31"/>
      <c r="DO139" s="31"/>
      <c r="DP139" s="31"/>
      <c r="DQ139" s="31"/>
      <c r="DR139" s="31"/>
      <c r="DS139" s="31"/>
      <c r="DT139" s="31"/>
      <c r="DU139" s="31"/>
      <c r="DV139" s="31"/>
      <c r="DW139" s="31"/>
      <c r="DX139" s="31"/>
      <c r="DY139" s="31"/>
      <c r="DZ139" s="31"/>
    </row>
    <row r="140" spans="1:130" outlineLevel="1">
      <c r="A140" s="21">
        <f t="shared" si="4"/>
        <v>36</v>
      </c>
      <c r="B140" s="21" t="s">
        <v>9</v>
      </c>
      <c r="C140" s="127" t="s">
        <v>539</v>
      </c>
      <c r="D140" s="211"/>
      <c r="E140" s="211"/>
      <c r="F140" s="211"/>
      <c r="G140" s="533"/>
      <c r="H140" s="21" t="s">
        <v>10</v>
      </c>
      <c r="I140" s="127" t="s">
        <v>1555</v>
      </c>
      <c r="J140" s="126"/>
      <c r="K140" s="322" t="s">
        <v>6</v>
      </c>
      <c r="L140" s="322" t="s">
        <v>720</v>
      </c>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c r="AK140" s="31"/>
      <c r="AL140" s="31"/>
      <c r="AM140" s="31"/>
      <c r="AN140" s="31"/>
      <c r="AO140" s="31"/>
      <c r="AP140" s="31"/>
      <c r="AQ140" s="31"/>
      <c r="AR140" s="31"/>
      <c r="AS140" s="31"/>
      <c r="AT140" s="31"/>
      <c r="AU140" s="31"/>
      <c r="AV140" s="31"/>
      <c r="AW140" s="31"/>
      <c r="AX140" s="31"/>
      <c r="AY140" s="31"/>
      <c r="AZ140" s="31"/>
      <c r="BA140" s="31"/>
      <c r="BB140" s="31"/>
      <c r="BC140" s="31"/>
      <c r="BD140" s="31"/>
      <c r="BE140" s="31"/>
      <c r="BF140" s="31"/>
      <c r="BG140" s="31"/>
      <c r="BH140" s="31"/>
      <c r="BI140" s="31"/>
      <c r="BJ140" s="31"/>
      <c r="BK140" s="31"/>
      <c r="BL140" s="31"/>
      <c r="BM140" s="31"/>
      <c r="BN140" s="31"/>
      <c r="BO140" s="31"/>
      <c r="BP140" s="31"/>
      <c r="BQ140" s="31"/>
      <c r="BR140" s="31"/>
      <c r="BS140" s="31"/>
      <c r="BT140" s="31"/>
      <c r="BU140" s="31"/>
      <c r="BV140" s="31"/>
      <c r="BW140" s="31"/>
      <c r="BX140" s="31"/>
      <c r="BY140" s="31"/>
      <c r="BZ140" s="31"/>
      <c r="CA140" s="31"/>
      <c r="CB140" s="31"/>
      <c r="CC140" s="31"/>
      <c r="CD140" s="31"/>
      <c r="CE140" s="31"/>
      <c r="CF140" s="31"/>
      <c r="CG140" s="31"/>
      <c r="CH140" s="31"/>
      <c r="CI140" s="31"/>
      <c r="CJ140" s="31"/>
      <c r="CK140" s="31"/>
      <c r="CL140" s="31"/>
      <c r="CM140" s="31"/>
      <c r="CN140" s="31"/>
      <c r="CO140" s="31"/>
      <c r="CP140" s="31"/>
      <c r="CQ140" s="31"/>
      <c r="CR140" s="31"/>
      <c r="CS140" s="31"/>
      <c r="CT140" s="31"/>
      <c r="CU140" s="31"/>
      <c r="CV140" s="31"/>
      <c r="CW140" s="31"/>
      <c r="CX140" s="31"/>
      <c r="CY140" s="31"/>
      <c r="CZ140" s="31"/>
      <c r="DA140" s="31"/>
      <c r="DB140" s="31"/>
      <c r="DC140" s="31"/>
      <c r="DD140" s="31"/>
      <c r="DE140" s="31"/>
      <c r="DF140" s="31"/>
      <c r="DG140" s="31"/>
      <c r="DH140" s="31"/>
      <c r="DI140" s="31"/>
      <c r="DJ140" s="31"/>
      <c r="DK140" s="31"/>
      <c r="DL140" s="31"/>
      <c r="DM140" s="31"/>
      <c r="DN140" s="31"/>
      <c r="DO140" s="31"/>
      <c r="DP140" s="31"/>
      <c r="DQ140" s="31"/>
      <c r="DR140" s="31"/>
      <c r="DS140" s="31"/>
      <c r="DT140" s="31"/>
      <c r="DU140" s="31"/>
      <c r="DV140" s="31"/>
      <c r="DW140" s="31"/>
      <c r="DX140" s="31"/>
      <c r="DY140" s="31"/>
      <c r="DZ140" s="31"/>
    </row>
    <row r="141" spans="1:130" outlineLevel="1">
      <c r="A141" s="21">
        <f t="shared" si="4"/>
        <v>36</v>
      </c>
      <c r="B141" s="21" t="s">
        <v>9</v>
      </c>
      <c r="C141" s="127" t="s">
        <v>539</v>
      </c>
      <c r="D141" s="211"/>
      <c r="E141" s="211"/>
      <c r="F141" s="211"/>
      <c r="G141" s="533" t="s">
        <v>1621</v>
      </c>
      <c r="H141" s="21" t="s">
        <v>10</v>
      </c>
      <c r="I141" s="127" t="s">
        <v>363</v>
      </c>
      <c r="J141" s="126"/>
      <c r="K141" s="322"/>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c r="AK141" s="31"/>
      <c r="AL141" s="31"/>
      <c r="AM141" s="31"/>
      <c r="AN141" s="31"/>
      <c r="AO141" s="31"/>
      <c r="AP141" s="31"/>
      <c r="AQ141" s="31"/>
      <c r="AR141" s="31"/>
      <c r="AS141" s="31"/>
      <c r="AT141" s="31"/>
      <c r="AU141" s="31"/>
      <c r="AV141" s="31"/>
      <c r="AW141" s="31"/>
      <c r="AX141" s="31"/>
      <c r="AY141" s="31"/>
      <c r="AZ141" s="31"/>
      <c r="BA141" s="31"/>
      <c r="BB141" s="31"/>
      <c r="BC141" s="31"/>
      <c r="BD141" s="31"/>
      <c r="BE141" s="31"/>
      <c r="BF141" s="31"/>
      <c r="BG141" s="31"/>
      <c r="BH141" s="31"/>
      <c r="BI141" s="31"/>
      <c r="BJ141" s="31"/>
      <c r="BK141" s="31"/>
      <c r="BL141" s="31"/>
      <c r="BM141" s="31"/>
      <c r="BN141" s="31"/>
      <c r="BO141" s="31"/>
      <c r="BP141" s="31"/>
      <c r="BQ141" s="31"/>
      <c r="BR141" s="31"/>
      <c r="BS141" s="31"/>
      <c r="BT141" s="31"/>
      <c r="BU141" s="31"/>
      <c r="BV141" s="31"/>
      <c r="BW141" s="31"/>
      <c r="BX141" s="31"/>
      <c r="BY141" s="31"/>
      <c r="BZ141" s="31"/>
      <c r="CA141" s="31"/>
      <c r="CB141" s="31"/>
      <c r="CC141" s="31"/>
      <c r="CD141" s="31"/>
      <c r="CE141" s="31"/>
      <c r="CF141" s="31"/>
      <c r="CG141" s="31"/>
      <c r="CH141" s="31"/>
      <c r="CI141" s="31"/>
      <c r="CJ141" s="31"/>
      <c r="CK141" s="31"/>
      <c r="CL141" s="31"/>
      <c r="CM141" s="31"/>
      <c r="CN141" s="31"/>
      <c r="CO141" s="31"/>
      <c r="CP141" s="31"/>
      <c r="CQ141" s="31"/>
      <c r="CR141" s="31"/>
      <c r="CS141" s="31"/>
      <c r="CT141" s="31"/>
      <c r="CU141" s="31"/>
      <c r="CV141" s="31"/>
      <c r="CW141" s="31"/>
      <c r="CX141" s="31"/>
      <c r="CY141" s="31"/>
      <c r="CZ141" s="31"/>
      <c r="DA141" s="31"/>
      <c r="DB141" s="31"/>
      <c r="DC141" s="31"/>
      <c r="DD141" s="31"/>
      <c r="DE141" s="31"/>
      <c r="DF141" s="31"/>
      <c r="DG141" s="31"/>
      <c r="DH141" s="31"/>
      <c r="DI141" s="31"/>
      <c r="DJ141" s="31"/>
      <c r="DK141" s="31"/>
      <c r="DL141" s="31"/>
      <c r="DM141" s="31"/>
      <c r="DN141" s="31"/>
      <c r="DO141" s="31"/>
      <c r="DP141" s="31"/>
      <c r="DQ141" s="31"/>
      <c r="DR141" s="31"/>
      <c r="DS141" s="31"/>
      <c r="DT141" s="31"/>
      <c r="DU141" s="31"/>
      <c r="DV141" s="31"/>
      <c r="DW141" s="31"/>
      <c r="DX141" s="31"/>
      <c r="DY141" s="31"/>
      <c r="DZ141" s="31"/>
    </row>
    <row r="142" spans="1:130" outlineLevel="1">
      <c r="A142" s="21">
        <f t="shared" si="4"/>
        <v>36</v>
      </c>
      <c r="B142" s="21" t="s">
        <v>9</v>
      </c>
      <c r="C142" s="127" t="s">
        <v>539</v>
      </c>
      <c r="D142" s="211"/>
      <c r="E142" s="211"/>
      <c r="F142" s="211"/>
      <c r="G142" s="533" t="s">
        <v>1621</v>
      </c>
      <c r="H142" s="21" t="s">
        <v>10</v>
      </c>
      <c r="I142" s="127" t="s">
        <v>364</v>
      </c>
      <c r="J142" s="126"/>
      <c r="K142" s="322"/>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c r="AK142" s="31"/>
      <c r="AL142" s="31"/>
      <c r="AM142" s="31"/>
      <c r="AN142" s="31"/>
      <c r="AO142" s="31"/>
      <c r="AP142" s="31"/>
      <c r="AQ142" s="31"/>
      <c r="AR142" s="31"/>
      <c r="AS142" s="31"/>
      <c r="AT142" s="31"/>
      <c r="AU142" s="31"/>
      <c r="AV142" s="31"/>
      <c r="AW142" s="31"/>
      <c r="AX142" s="31"/>
      <c r="AY142" s="31"/>
      <c r="AZ142" s="31"/>
      <c r="BA142" s="31"/>
      <c r="BB142" s="31"/>
      <c r="BC142" s="31"/>
      <c r="BD142" s="31"/>
      <c r="BE142" s="31"/>
      <c r="BF142" s="31"/>
      <c r="BG142" s="31"/>
      <c r="BH142" s="31"/>
      <c r="BI142" s="31"/>
      <c r="BJ142" s="31"/>
      <c r="BK142" s="31"/>
      <c r="BL142" s="31"/>
      <c r="BM142" s="31"/>
      <c r="BN142" s="31"/>
      <c r="BO142" s="31"/>
      <c r="BP142" s="31"/>
      <c r="BQ142" s="31"/>
      <c r="BR142" s="31"/>
      <c r="BS142" s="31"/>
      <c r="BT142" s="31"/>
      <c r="BU142" s="31"/>
      <c r="BV142" s="31"/>
      <c r="BW142" s="31"/>
      <c r="BX142" s="31"/>
      <c r="BY142" s="31"/>
      <c r="BZ142" s="31"/>
      <c r="CA142" s="31"/>
      <c r="CB142" s="31"/>
      <c r="CC142" s="31"/>
      <c r="CD142" s="31"/>
      <c r="CE142" s="31"/>
      <c r="CF142" s="31"/>
      <c r="CG142" s="31"/>
      <c r="CH142" s="31"/>
      <c r="CI142" s="31"/>
      <c r="CJ142" s="31"/>
      <c r="CK142" s="31"/>
      <c r="CL142" s="31"/>
      <c r="CM142" s="31"/>
      <c r="CN142" s="31"/>
      <c r="CO142" s="31"/>
      <c r="CP142" s="31"/>
      <c r="CQ142" s="31"/>
      <c r="CR142" s="31"/>
      <c r="CS142" s="31"/>
      <c r="CT142" s="31"/>
      <c r="CU142" s="31"/>
      <c r="CV142" s="31"/>
      <c r="CW142" s="31"/>
      <c r="CX142" s="31"/>
      <c r="CY142" s="31"/>
      <c r="CZ142" s="31"/>
      <c r="DA142" s="31"/>
      <c r="DB142" s="31"/>
      <c r="DC142" s="31"/>
      <c r="DD142" s="31"/>
      <c r="DE142" s="31"/>
      <c r="DF142" s="31"/>
      <c r="DG142" s="31"/>
      <c r="DH142" s="31"/>
      <c r="DI142" s="31"/>
      <c r="DJ142" s="31"/>
      <c r="DK142" s="31"/>
      <c r="DL142" s="31"/>
      <c r="DM142" s="31"/>
      <c r="DN142" s="31"/>
      <c r="DO142" s="31"/>
      <c r="DP142" s="31"/>
      <c r="DQ142" s="31"/>
      <c r="DR142" s="31"/>
      <c r="DS142" s="31"/>
      <c r="DT142" s="31"/>
      <c r="DU142" s="31"/>
      <c r="DV142" s="31"/>
      <c r="DW142" s="31"/>
      <c r="DX142" s="31"/>
      <c r="DY142" s="31"/>
      <c r="DZ142" s="31"/>
    </row>
    <row r="143" spans="1:130" outlineLevel="1">
      <c r="A143" s="21">
        <f t="shared" si="4"/>
        <v>36</v>
      </c>
      <c r="B143" s="21" t="s">
        <v>9</v>
      </c>
      <c r="C143" s="127" t="s">
        <v>539</v>
      </c>
      <c r="D143" s="211"/>
      <c r="E143" s="211"/>
      <c r="F143" s="211"/>
      <c r="G143" s="533"/>
      <c r="H143" s="21" t="s">
        <v>10</v>
      </c>
      <c r="I143" s="127" t="s">
        <v>822</v>
      </c>
      <c r="J143" s="126"/>
      <c r="K143" s="322"/>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c r="AK143" s="31"/>
      <c r="AL143" s="31"/>
      <c r="AM143" s="31"/>
      <c r="AN143" s="31"/>
      <c r="AO143" s="31"/>
      <c r="AP143" s="31"/>
      <c r="AQ143" s="31"/>
      <c r="AR143" s="31"/>
      <c r="AS143" s="31"/>
      <c r="AT143" s="31"/>
      <c r="AU143" s="31"/>
      <c r="AV143" s="31"/>
      <c r="AW143" s="31"/>
      <c r="AX143" s="31"/>
      <c r="AY143" s="31"/>
      <c r="AZ143" s="31"/>
      <c r="BA143" s="31"/>
      <c r="BB143" s="31"/>
      <c r="BC143" s="31"/>
      <c r="BD143" s="31"/>
      <c r="BE143" s="31"/>
      <c r="BF143" s="31"/>
      <c r="BG143" s="31"/>
      <c r="BH143" s="31"/>
      <c r="BI143" s="31"/>
      <c r="BJ143" s="31"/>
      <c r="BK143" s="31"/>
      <c r="BL143" s="31"/>
      <c r="BM143" s="31"/>
      <c r="BN143" s="31"/>
      <c r="BO143" s="31"/>
      <c r="BP143" s="31"/>
      <c r="BQ143" s="31"/>
      <c r="BR143" s="31"/>
      <c r="BS143" s="31"/>
      <c r="BT143" s="31"/>
      <c r="BU143" s="31"/>
      <c r="BV143" s="31"/>
      <c r="BW143" s="31"/>
      <c r="BX143" s="31"/>
      <c r="BY143" s="31"/>
      <c r="BZ143" s="31"/>
      <c r="CA143" s="31"/>
      <c r="CB143" s="31"/>
      <c r="CC143" s="31"/>
      <c r="CD143" s="31"/>
      <c r="CE143" s="31"/>
      <c r="CF143" s="31"/>
      <c r="CG143" s="31"/>
      <c r="CH143" s="31"/>
      <c r="CI143" s="31"/>
      <c r="CJ143" s="31"/>
      <c r="CK143" s="31"/>
      <c r="CL143" s="31"/>
      <c r="CM143" s="31"/>
      <c r="CN143" s="31"/>
      <c r="CO143" s="31"/>
      <c r="CP143" s="31"/>
      <c r="CQ143" s="31"/>
      <c r="CR143" s="31"/>
      <c r="CS143" s="31"/>
      <c r="CT143" s="31"/>
      <c r="CU143" s="31"/>
      <c r="CV143" s="31"/>
      <c r="CW143" s="31"/>
      <c r="CX143" s="31"/>
      <c r="CY143" s="31"/>
      <c r="CZ143" s="31"/>
      <c r="DA143" s="31"/>
      <c r="DB143" s="31"/>
      <c r="DC143" s="31"/>
      <c r="DD143" s="31"/>
      <c r="DE143" s="31"/>
      <c r="DF143" s="31"/>
      <c r="DG143" s="31"/>
      <c r="DH143" s="31"/>
      <c r="DI143" s="31"/>
      <c r="DJ143" s="31"/>
      <c r="DK143" s="31"/>
      <c r="DL143" s="31"/>
      <c r="DM143" s="31"/>
      <c r="DN143" s="31"/>
      <c r="DO143" s="31"/>
      <c r="DP143" s="31"/>
      <c r="DQ143" s="31"/>
      <c r="DR143" s="31"/>
      <c r="DS143" s="31"/>
      <c r="DT143" s="31"/>
      <c r="DU143" s="31"/>
      <c r="DV143" s="31"/>
      <c r="DW143" s="31"/>
      <c r="DX143" s="31"/>
      <c r="DY143" s="31"/>
      <c r="DZ143" s="31"/>
    </row>
    <row r="144" spans="1:130" outlineLevel="1">
      <c r="A144" s="21">
        <f t="shared" si="4"/>
        <v>36</v>
      </c>
      <c r="B144" s="21" t="s">
        <v>9</v>
      </c>
      <c r="C144" s="127" t="s">
        <v>539</v>
      </c>
      <c r="D144" s="211"/>
      <c r="E144" s="211"/>
      <c r="F144" s="211"/>
      <c r="G144" s="533"/>
      <c r="H144" s="21" t="s">
        <v>10</v>
      </c>
      <c r="I144" s="127" t="s">
        <v>1556</v>
      </c>
      <c r="J144" s="126"/>
      <c r="K144" s="322"/>
      <c r="L144" s="322"/>
      <c r="M144" s="322"/>
      <c r="N144" s="322"/>
      <c r="O144" s="322"/>
      <c r="P144" s="322"/>
      <c r="Q144" s="322"/>
      <c r="R144" s="322"/>
      <c r="S144" s="322"/>
      <c r="T144" s="322"/>
      <c r="U144" s="322"/>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31"/>
      <c r="AS144" s="31"/>
      <c r="AT144" s="31"/>
      <c r="AU144" s="31"/>
      <c r="AV144" s="31"/>
      <c r="AW144" s="31"/>
      <c r="AX144" s="31"/>
      <c r="AY144" s="31"/>
      <c r="AZ144" s="31"/>
      <c r="BA144" s="31"/>
      <c r="BB144" s="31"/>
      <c r="BC144" s="31"/>
      <c r="BD144" s="31"/>
      <c r="BE144" s="31"/>
      <c r="BF144" s="31"/>
      <c r="BG144" s="31"/>
      <c r="BH144" s="31"/>
      <c r="BI144" s="31"/>
      <c r="BJ144" s="31"/>
      <c r="BK144" s="31"/>
      <c r="BL144" s="31"/>
      <c r="BM144" s="31"/>
      <c r="BN144" s="31"/>
      <c r="BO144" s="31"/>
      <c r="BP144" s="31"/>
      <c r="BQ144" s="31"/>
      <c r="BR144" s="31"/>
      <c r="BS144" s="31"/>
      <c r="BT144" s="31"/>
      <c r="BU144" s="31"/>
      <c r="BV144" s="31"/>
      <c r="BW144" s="31"/>
      <c r="BX144" s="31"/>
      <c r="BY144" s="31"/>
      <c r="BZ144" s="31"/>
      <c r="CA144" s="31"/>
      <c r="CB144" s="31"/>
      <c r="CC144" s="31"/>
      <c r="CD144" s="31"/>
      <c r="CE144" s="31"/>
      <c r="CF144" s="31"/>
      <c r="CG144" s="31"/>
      <c r="CH144" s="31"/>
      <c r="CI144" s="31"/>
      <c r="CJ144" s="31"/>
      <c r="CK144" s="31"/>
      <c r="CL144" s="31"/>
      <c r="CM144" s="31"/>
      <c r="CN144" s="31"/>
      <c r="CO144" s="31"/>
      <c r="CP144" s="31"/>
      <c r="CQ144" s="31"/>
      <c r="CR144" s="31"/>
      <c r="CS144" s="31"/>
      <c r="CT144" s="31"/>
      <c r="CU144" s="31"/>
      <c r="CV144" s="31"/>
      <c r="CW144" s="31"/>
      <c r="CX144" s="31"/>
      <c r="CY144" s="31"/>
      <c r="CZ144" s="31"/>
      <c r="DA144" s="31"/>
      <c r="DB144" s="31"/>
      <c r="DC144" s="31"/>
      <c r="DD144" s="31"/>
      <c r="DE144" s="31"/>
      <c r="DF144" s="31"/>
      <c r="DG144" s="31"/>
      <c r="DH144" s="31"/>
      <c r="DI144" s="31"/>
      <c r="DJ144" s="31"/>
      <c r="DK144" s="31"/>
      <c r="DL144" s="31"/>
      <c r="DM144" s="31"/>
      <c r="DN144" s="31"/>
      <c r="DO144" s="31"/>
      <c r="DP144" s="31"/>
      <c r="DQ144" s="31"/>
      <c r="DR144" s="31"/>
      <c r="DS144" s="31"/>
      <c r="DT144" s="31"/>
    </row>
    <row r="145" spans="1:130" outlineLevel="1">
      <c r="A145" s="21">
        <f t="shared" si="4"/>
        <v>36</v>
      </c>
      <c r="B145" s="21" t="s">
        <v>9</v>
      </c>
      <c r="C145" s="127" t="s">
        <v>539</v>
      </c>
      <c r="D145" s="211"/>
      <c r="E145" s="211"/>
      <c r="F145" s="211"/>
      <c r="G145" s="533"/>
      <c r="H145" s="21" t="s">
        <v>10</v>
      </c>
      <c r="I145" s="127" t="s">
        <v>879</v>
      </c>
      <c r="J145" s="126"/>
      <c r="K145" s="43" t="s">
        <v>1218</v>
      </c>
      <c r="L145" s="31" t="s">
        <v>1221</v>
      </c>
      <c r="M145" s="31" t="s">
        <v>1223</v>
      </c>
      <c r="N145" s="31" t="s">
        <v>1181</v>
      </c>
      <c r="O145" s="31" t="s">
        <v>1182</v>
      </c>
      <c r="P145" s="322"/>
      <c r="Q145" s="322"/>
      <c r="R145" s="322"/>
      <c r="S145" s="322"/>
      <c r="T145" s="322"/>
      <c r="U145" s="322"/>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31"/>
      <c r="AS145" s="31"/>
      <c r="AT145" s="31"/>
      <c r="AU145" s="31"/>
      <c r="AV145" s="31"/>
      <c r="AW145" s="31"/>
      <c r="AX145" s="31"/>
      <c r="AY145" s="31"/>
      <c r="AZ145" s="31"/>
      <c r="BA145" s="31"/>
      <c r="BB145" s="31"/>
      <c r="BC145" s="31"/>
      <c r="BD145" s="31"/>
      <c r="BE145" s="31"/>
      <c r="BF145" s="31"/>
      <c r="BG145" s="31"/>
      <c r="BH145" s="31"/>
      <c r="BI145" s="31"/>
      <c r="BJ145" s="31"/>
      <c r="BK145" s="31"/>
      <c r="BL145" s="31"/>
      <c r="BM145" s="31"/>
      <c r="BN145" s="31"/>
      <c r="BO145" s="31"/>
      <c r="BP145" s="31"/>
      <c r="BQ145" s="31"/>
      <c r="BR145" s="31"/>
      <c r="BS145" s="31"/>
      <c r="BT145" s="31"/>
      <c r="BU145" s="31"/>
      <c r="BV145" s="31"/>
      <c r="BW145" s="31"/>
      <c r="BX145" s="31"/>
      <c r="BY145" s="31"/>
      <c r="BZ145" s="31"/>
      <c r="CA145" s="31"/>
      <c r="CB145" s="31"/>
      <c r="CC145" s="31"/>
      <c r="CD145" s="31"/>
      <c r="CE145" s="31"/>
      <c r="CF145" s="31"/>
      <c r="CG145" s="31"/>
      <c r="CH145" s="31"/>
      <c r="CI145" s="31"/>
      <c r="CJ145" s="31"/>
      <c r="CK145" s="31"/>
      <c r="CL145" s="31"/>
      <c r="CM145" s="31"/>
      <c r="CN145" s="31"/>
      <c r="CO145" s="31"/>
      <c r="CP145" s="31"/>
      <c r="CQ145" s="31"/>
      <c r="CR145" s="31"/>
      <c r="CS145" s="31"/>
      <c r="CT145" s="31"/>
      <c r="CU145" s="31"/>
      <c r="CV145" s="31"/>
      <c r="CW145" s="31"/>
      <c r="CX145" s="31"/>
      <c r="CY145" s="31"/>
      <c r="CZ145" s="31"/>
      <c r="DA145" s="31"/>
      <c r="DB145" s="31"/>
      <c r="DC145" s="31"/>
      <c r="DD145" s="31"/>
      <c r="DE145" s="31"/>
      <c r="DF145" s="31"/>
      <c r="DG145" s="31"/>
      <c r="DH145" s="31"/>
      <c r="DI145" s="31"/>
      <c r="DJ145" s="31"/>
      <c r="DK145" s="31"/>
      <c r="DL145" s="31"/>
      <c r="DM145" s="31"/>
      <c r="DN145" s="31"/>
      <c r="DO145" s="31"/>
      <c r="DP145" s="31"/>
      <c r="DQ145" s="31"/>
      <c r="DR145" s="31"/>
      <c r="DS145" s="31"/>
      <c r="DT145" s="31"/>
    </row>
    <row r="146" spans="1:130" outlineLevel="1">
      <c r="A146" s="21">
        <f t="shared" si="4"/>
        <v>36</v>
      </c>
      <c r="B146" s="21" t="s">
        <v>9</v>
      </c>
      <c r="C146" s="127" t="s">
        <v>539</v>
      </c>
      <c r="D146" s="211"/>
      <c r="E146" s="211"/>
      <c r="F146" s="211"/>
      <c r="G146" s="533"/>
      <c r="H146" s="21" t="s">
        <v>10</v>
      </c>
      <c r="I146" s="127" t="s">
        <v>823</v>
      </c>
      <c r="J146" s="126"/>
      <c r="K146" s="322"/>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31"/>
      <c r="AS146" s="31"/>
      <c r="AT146" s="31"/>
      <c r="AU146" s="31"/>
      <c r="AV146" s="31"/>
      <c r="AW146" s="31"/>
      <c r="AX146" s="31"/>
      <c r="AY146" s="31"/>
      <c r="AZ146" s="31"/>
      <c r="BA146" s="31"/>
      <c r="BB146" s="31"/>
      <c r="BC146" s="31"/>
      <c r="BD146" s="31"/>
      <c r="BE146" s="31"/>
      <c r="BF146" s="31"/>
      <c r="BG146" s="31"/>
      <c r="BH146" s="31"/>
      <c r="BI146" s="31"/>
      <c r="BJ146" s="31"/>
      <c r="BK146" s="31"/>
      <c r="BL146" s="31"/>
      <c r="BM146" s="31"/>
      <c r="BN146" s="31"/>
      <c r="BO146" s="31"/>
      <c r="BP146" s="31"/>
      <c r="BQ146" s="31"/>
      <c r="BR146" s="31"/>
      <c r="BS146" s="31"/>
      <c r="BT146" s="31"/>
      <c r="BU146" s="31"/>
      <c r="BV146" s="31"/>
      <c r="BW146" s="31"/>
      <c r="BX146" s="31"/>
      <c r="BY146" s="31"/>
      <c r="BZ146" s="31"/>
      <c r="CA146" s="31"/>
      <c r="CB146" s="31"/>
      <c r="CC146" s="31"/>
      <c r="CD146" s="31"/>
      <c r="CE146" s="31"/>
      <c r="CF146" s="31"/>
      <c r="CG146" s="31"/>
      <c r="CH146" s="31"/>
      <c r="CI146" s="31"/>
      <c r="CJ146" s="31"/>
      <c r="CK146" s="31"/>
      <c r="CL146" s="31"/>
      <c r="CM146" s="31"/>
      <c r="CN146" s="31"/>
      <c r="CO146" s="31"/>
      <c r="CP146" s="31"/>
      <c r="CQ146" s="31"/>
      <c r="CR146" s="31"/>
      <c r="CS146" s="31"/>
      <c r="CT146" s="31"/>
      <c r="CU146" s="31"/>
      <c r="CV146" s="31"/>
      <c r="CW146" s="31"/>
      <c r="CX146" s="31"/>
      <c r="CY146" s="31"/>
      <c r="CZ146" s="31"/>
      <c r="DA146" s="31"/>
      <c r="DB146" s="31"/>
      <c r="DC146" s="31"/>
      <c r="DD146" s="31"/>
      <c r="DE146" s="31"/>
      <c r="DF146" s="31"/>
      <c r="DG146" s="31"/>
      <c r="DH146" s="31"/>
      <c r="DI146" s="31"/>
      <c r="DJ146" s="31"/>
      <c r="DK146" s="31"/>
      <c r="DL146" s="31"/>
      <c r="DM146" s="31"/>
      <c r="DN146" s="31"/>
      <c r="DO146" s="31"/>
      <c r="DP146" s="31"/>
      <c r="DQ146" s="31"/>
      <c r="DR146" s="31"/>
      <c r="DS146" s="31"/>
      <c r="DT146" s="31"/>
      <c r="DU146" s="31"/>
      <c r="DV146" s="31"/>
      <c r="DW146" s="31"/>
      <c r="DX146" s="31"/>
      <c r="DY146" s="31"/>
      <c r="DZ146" s="31"/>
    </row>
    <row r="147" spans="1:130" outlineLevel="1">
      <c r="A147" s="21">
        <f t="shared" si="4"/>
        <v>36</v>
      </c>
      <c r="B147" s="21" t="s">
        <v>9</v>
      </c>
      <c r="C147" s="127" t="s">
        <v>539</v>
      </c>
      <c r="D147" s="211"/>
      <c r="E147" s="211"/>
      <c r="F147" s="211"/>
      <c r="G147" s="533"/>
      <c r="H147" s="21" t="s">
        <v>10</v>
      </c>
      <c r="I147" s="127" t="s">
        <v>1667</v>
      </c>
      <c r="J147" s="126"/>
      <c r="K147" s="43"/>
      <c r="L147" s="43"/>
      <c r="M147" s="43"/>
      <c r="N147" s="43"/>
      <c r="O147" s="43"/>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c r="AY147" s="31"/>
      <c r="AZ147" s="31"/>
      <c r="BA147" s="31"/>
      <c r="BB147" s="31"/>
      <c r="BC147" s="31"/>
      <c r="BD147" s="31"/>
      <c r="BE147" s="31"/>
      <c r="BF147" s="31"/>
      <c r="BG147" s="31"/>
      <c r="BH147" s="31"/>
      <c r="BI147" s="31"/>
      <c r="BJ147" s="31"/>
      <c r="BK147" s="31"/>
      <c r="BL147" s="31"/>
      <c r="BM147" s="31"/>
      <c r="BN147" s="31"/>
      <c r="BO147" s="31"/>
      <c r="BP147" s="31"/>
      <c r="BQ147" s="31"/>
      <c r="BR147" s="31"/>
      <c r="BS147" s="31"/>
      <c r="BT147" s="31"/>
      <c r="BU147" s="31"/>
      <c r="BV147" s="31"/>
      <c r="BW147" s="31"/>
      <c r="BX147" s="31"/>
      <c r="BY147" s="31"/>
      <c r="BZ147" s="31"/>
      <c r="CA147" s="31"/>
      <c r="CB147" s="31"/>
      <c r="CC147" s="31"/>
      <c r="CD147" s="31"/>
      <c r="CE147" s="31"/>
      <c r="CF147" s="31"/>
      <c r="CG147" s="31"/>
      <c r="CH147" s="31"/>
      <c r="CI147" s="31"/>
      <c r="CJ147" s="31"/>
      <c r="CK147" s="31"/>
      <c r="CL147" s="31"/>
      <c r="CM147" s="31"/>
      <c r="CN147" s="31"/>
      <c r="CO147" s="31"/>
      <c r="CP147" s="31"/>
      <c r="CQ147" s="31"/>
      <c r="CR147" s="31"/>
      <c r="CS147" s="31"/>
      <c r="CT147" s="31"/>
      <c r="CU147" s="31"/>
      <c r="CV147" s="31"/>
      <c r="CW147" s="31"/>
      <c r="CX147" s="31"/>
      <c r="CY147" s="31"/>
      <c r="CZ147" s="31"/>
      <c r="DA147" s="31"/>
      <c r="DB147" s="31"/>
      <c r="DC147" s="31"/>
      <c r="DD147" s="31"/>
      <c r="DE147" s="31"/>
      <c r="DF147" s="31"/>
      <c r="DG147" s="31"/>
      <c r="DH147" s="31"/>
      <c r="DI147" s="31"/>
      <c r="DJ147" s="31"/>
      <c r="DK147" s="31"/>
      <c r="DL147" s="31"/>
      <c r="DM147" s="31"/>
      <c r="DN147" s="31"/>
      <c r="DO147" s="31"/>
      <c r="DP147" s="31"/>
      <c r="DQ147" s="31"/>
      <c r="DR147" s="31"/>
      <c r="DS147" s="31"/>
      <c r="DT147" s="31"/>
      <c r="DU147" s="31"/>
      <c r="DV147" s="31"/>
      <c r="DW147" s="31"/>
      <c r="DX147" s="31"/>
      <c r="DY147" s="31"/>
      <c r="DZ147" s="31"/>
    </row>
    <row r="148" spans="1:130" outlineLevel="1">
      <c r="A148" s="21">
        <f t="shared" si="4"/>
        <v>36</v>
      </c>
      <c r="B148" s="21" t="s">
        <v>9</v>
      </c>
      <c r="C148" s="127" t="s">
        <v>539</v>
      </c>
      <c r="D148" s="211"/>
      <c r="E148" s="211"/>
      <c r="F148" s="211"/>
      <c r="G148" s="533"/>
      <c r="H148" s="21" t="s">
        <v>10</v>
      </c>
      <c r="I148" s="127" t="s">
        <v>880</v>
      </c>
      <c r="J148" s="126"/>
      <c r="K148" s="43" t="s">
        <v>1306</v>
      </c>
      <c r="L148" s="31" t="s">
        <v>1308</v>
      </c>
      <c r="M148" s="31" t="s">
        <v>1224</v>
      </c>
      <c r="N148" s="31" t="s">
        <v>1668</v>
      </c>
      <c r="O148" s="31" t="s">
        <v>1669</v>
      </c>
      <c r="P148" s="31" t="s">
        <v>1670</v>
      </c>
      <c r="Q148" s="31" t="s">
        <v>1307</v>
      </c>
      <c r="R148" s="43"/>
      <c r="S148" s="43"/>
      <c r="T148" s="43"/>
      <c r="U148" s="43"/>
      <c r="V148" s="43"/>
      <c r="W148" s="43"/>
      <c r="X148" s="43"/>
      <c r="Y148" s="43"/>
      <c r="Z148" s="31"/>
      <c r="AA148" s="31"/>
      <c r="AB148" s="31"/>
      <c r="AC148" s="31"/>
      <c r="AD148" s="31"/>
      <c r="AE148" s="31"/>
      <c r="AF148" s="31"/>
      <c r="AG148" s="31"/>
      <c r="AH148" s="31"/>
      <c r="AI148" s="31"/>
      <c r="AJ148" s="31"/>
      <c r="AK148" s="31"/>
      <c r="AL148" s="31"/>
      <c r="AM148" s="31"/>
      <c r="AN148" s="31"/>
      <c r="AO148" s="31"/>
      <c r="AP148" s="31"/>
      <c r="AQ148" s="31"/>
      <c r="AR148" s="31"/>
      <c r="AS148" s="31"/>
      <c r="AT148" s="31"/>
      <c r="AU148" s="31"/>
      <c r="AV148" s="31"/>
      <c r="AW148" s="31"/>
      <c r="AX148" s="31"/>
      <c r="AY148" s="31"/>
      <c r="AZ148" s="31"/>
      <c r="BA148" s="31"/>
      <c r="BB148" s="31"/>
      <c r="BC148" s="31"/>
      <c r="BD148" s="31"/>
      <c r="BE148" s="31"/>
      <c r="BF148" s="31"/>
      <c r="BG148" s="31"/>
      <c r="BH148" s="31"/>
      <c r="BI148" s="31"/>
      <c r="BJ148" s="31"/>
      <c r="BK148" s="31"/>
      <c r="BL148" s="31"/>
      <c r="BM148" s="31"/>
      <c r="BN148" s="31"/>
      <c r="BO148" s="31"/>
      <c r="BP148" s="31"/>
      <c r="BQ148" s="31"/>
      <c r="BR148" s="31"/>
      <c r="BS148" s="31"/>
      <c r="BT148" s="31"/>
      <c r="BU148" s="31"/>
      <c r="BV148" s="31"/>
      <c r="BW148" s="31"/>
      <c r="BX148" s="31"/>
      <c r="BY148" s="31"/>
      <c r="BZ148" s="31"/>
      <c r="CA148" s="31"/>
      <c r="CB148" s="31"/>
      <c r="CC148" s="31"/>
      <c r="CD148" s="31"/>
      <c r="CE148" s="31"/>
      <c r="CF148" s="31"/>
      <c r="CG148" s="31"/>
      <c r="CH148" s="31"/>
      <c r="CI148" s="31"/>
      <c r="CJ148" s="31"/>
      <c r="CK148" s="31"/>
      <c r="CL148" s="31"/>
      <c r="CM148" s="31"/>
      <c r="CN148" s="31"/>
      <c r="CO148" s="31"/>
      <c r="CP148" s="31"/>
      <c r="CQ148" s="31"/>
      <c r="CR148" s="31"/>
      <c r="CS148" s="31"/>
      <c r="CT148" s="31"/>
      <c r="CU148" s="31"/>
      <c r="CV148" s="31"/>
      <c r="CW148" s="31"/>
      <c r="CX148" s="31"/>
      <c r="CY148" s="31"/>
      <c r="CZ148" s="31"/>
      <c r="DA148" s="31"/>
      <c r="DB148" s="31"/>
      <c r="DC148" s="31"/>
      <c r="DD148" s="31"/>
      <c r="DE148" s="31"/>
      <c r="DF148" s="31"/>
      <c r="DG148" s="31"/>
      <c r="DH148" s="31"/>
      <c r="DI148" s="31"/>
      <c r="DJ148" s="31"/>
      <c r="DK148" s="31"/>
      <c r="DL148" s="31"/>
      <c r="DM148" s="31"/>
      <c r="DN148" s="31"/>
      <c r="DO148" s="31"/>
      <c r="DP148" s="31"/>
      <c r="DQ148" s="31"/>
      <c r="DR148" s="31"/>
      <c r="DS148" s="31"/>
      <c r="DT148" s="31"/>
      <c r="DU148" s="31"/>
      <c r="DV148" s="31"/>
      <c r="DW148" s="31"/>
      <c r="DX148" s="31"/>
      <c r="DY148" s="31"/>
      <c r="DZ148" s="31"/>
    </row>
    <row r="149" spans="1:130" outlineLevel="1">
      <c r="A149" s="21">
        <f t="shared" si="4"/>
        <v>36</v>
      </c>
      <c r="B149" s="21" t="s">
        <v>9</v>
      </c>
      <c r="C149" s="127" t="s">
        <v>539</v>
      </c>
      <c r="D149" s="211"/>
      <c r="E149" s="211"/>
      <c r="F149" s="211"/>
      <c r="G149" s="533"/>
      <c r="H149" s="21" t="s">
        <v>10</v>
      </c>
      <c r="I149" s="127" t="s">
        <v>825</v>
      </c>
      <c r="J149" s="126"/>
      <c r="K149" s="322"/>
      <c r="L149" s="322"/>
      <c r="M149" s="322"/>
      <c r="N149" s="322"/>
      <c r="O149" s="322"/>
      <c r="P149" s="322"/>
      <c r="Q149" s="31"/>
      <c r="R149" s="31"/>
      <c r="S149" s="31"/>
      <c r="T149" s="31"/>
      <c r="U149" s="31"/>
      <c r="V149" s="31"/>
      <c r="W149" s="31"/>
      <c r="X149" s="31"/>
      <c r="Y149" s="31"/>
      <c r="Z149" s="31"/>
      <c r="AA149" s="31"/>
      <c r="AB149" s="31"/>
      <c r="AC149" s="31"/>
      <c r="AD149" s="31"/>
      <c r="AE149" s="31"/>
      <c r="AF149" s="31"/>
      <c r="AG149" s="31"/>
      <c r="AH149" s="31"/>
      <c r="AI149" s="31"/>
      <c r="AJ149" s="31"/>
      <c r="AK149" s="31"/>
      <c r="AL149" s="31"/>
      <c r="AM149" s="31"/>
      <c r="AN149" s="31"/>
      <c r="AO149" s="31"/>
      <c r="AP149" s="31"/>
      <c r="AQ149" s="31"/>
      <c r="AR149" s="31"/>
      <c r="AS149" s="31"/>
      <c r="AT149" s="31"/>
      <c r="AU149" s="31"/>
      <c r="AV149" s="31"/>
      <c r="AW149" s="31"/>
      <c r="AX149" s="31"/>
      <c r="AY149" s="31"/>
      <c r="AZ149" s="31"/>
      <c r="BA149" s="31"/>
      <c r="BB149" s="31"/>
      <c r="BC149" s="31"/>
      <c r="BD149" s="31"/>
      <c r="BE149" s="31"/>
      <c r="BF149" s="31"/>
      <c r="BG149" s="31"/>
      <c r="BH149" s="31"/>
      <c r="BI149" s="31"/>
      <c r="BJ149" s="31"/>
      <c r="BK149" s="31"/>
      <c r="BL149" s="31"/>
      <c r="BM149" s="31"/>
      <c r="BN149" s="31"/>
      <c r="BO149" s="31"/>
      <c r="BP149" s="31"/>
      <c r="BQ149" s="31"/>
      <c r="BR149" s="31"/>
      <c r="BS149" s="31"/>
      <c r="BT149" s="31"/>
      <c r="BU149" s="31"/>
      <c r="BV149" s="31"/>
      <c r="BW149" s="31"/>
      <c r="BX149" s="31"/>
      <c r="BY149" s="31"/>
      <c r="BZ149" s="31"/>
      <c r="CA149" s="31"/>
      <c r="CB149" s="31"/>
      <c r="CC149" s="31"/>
      <c r="CD149" s="31"/>
      <c r="CE149" s="31"/>
      <c r="CF149" s="31"/>
      <c r="CG149" s="31"/>
      <c r="CH149" s="31"/>
      <c r="CI149" s="31"/>
      <c r="CJ149" s="31"/>
      <c r="CK149" s="31"/>
      <c r="CL149" s="31"/>
      <c r="CM149" s="31"/>
      <c r="CN149" s="31"/>
      <c r="CO149" s="31"/>
      <c r="CP149" s="31"/>
      <c r="CQ149" s="31"/>
      <c r="CR149" s="31"/>
      <c r="CS149" s="31"/>
      <c r="CT149" s="31"/>
      <c r="CU149" s="31"/>
      <c r="CV149" s="31"/>
      <c r="CW149" s="31"/>
      <c r="CX149" s="31"/>
      <c r="CY149" s="31"/>
      <c r="CZ149" s="31"/>
      <c r="DA149" s="31"/>
      <c r="DB149" s="31"/>
      <c r="DC149" s="31"/>
      <c r="DD149" s="31"/>
      <c r="DE149" s="31"/>
      <c r="DF149" s="31"/>
      <c r="DG149" s="31"/>
      <c r="DH149" s="31"/>
      <c r="DI149" s="31"/>
      <c r="DJ149" s="31"/>
      <c r="DK149" s="31"/>
      <c r="DL149" s="31"/>
      <c r="DM149" s="31"/>
      <c r="DN149" s="31"/>
      <c r="DO149" s="31"/>
      <c r="DP149" s="31"/>
      <c r="DQ149" s="31"/>
      <c r="DR149" s="31"/>
      <c r="DS149" s="31"/>
      <c r="DT149" s="31"/>
      <c r="DU149" s="31"/>
      <c r="DV149" s="31"/>
      <c r="DW149" s="31"/>
      <c r="DX149" s="31"/>
      <c r="DY149" s="31"/>
      <c r="DZ149" s="31"/>
    </row>
    <row r="150" spans="1:130" outlineLevel="1">
      <c r="A150" s="21">
        <f t="shared" si="4"/>
        <v>36</v>
      </c>
      <c r="B150" s="21" t="s">
        <v>9</v>
      </c>
      <c r="C150" s="127" t="s">
        <v>539</v>
      </c>
      <c r="D150" s="211"/>
      <c r="E150" s="211"/>
      <c r="F150" s="211"/>
      <c r="G150" s="533" t="s">
        <v>1619</v>
      </c>
      <c r="H150" s="21" t="s">
        <v>10</v>
      </c>
      <c r="I150" s="127" t="s">
        <v>829</v>
      </c>
      <c r="J150" s="126"/>
      <c r="K150" s="322" t="s">
        <v>830</v>
      </c>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c r="AK150" s="31"/>
      <c r="AL150" s="31"/>
      <c r="AM150" s="31"/>
      <c r="AN150" s="31"/>
      <c r="AO150" s="31"/>
      <c r="AP150" s="31"/>
      <c r="AQ150" s="31"/>
      <c r="AR150" s="31"/>
      <c r="AS150" s="31"/>
      <c r="AT150" s="31"/>
      <c r="AU150" s="31"/>
      <c r="AV150" s="31"/>
      <c r="AW150" s="31"/>
      <c r="AX150" s="31"/>
      <c r="AY150" s="31"/>
      <c r="AZ150" s="31"/>
      <c r="BA150" s="31"/>
      <c r="BB150" s="31"/>
      <c r="BC150" s="31"/>
      <c r="BD150" s="31"/>
      <c r="BE150" s="31"/>
      <c r="BF150" s="31"/>
      <c r="BG150" s="31"/>
      <c r="BH150" s="31"/>
      <c r="BI150" s="31"/>
      <c r="BJ150" s="31"/>
      <c r="BK150" s="31"/>
      <c r="BL150" s="31"/>
      <c r="BM150" s="31"/>
      <c r="BN150" s="31"/>
      <c r="BO150" s="31"/>
      <c r="BP150" s="31"/>
      <c r="BQ150" s="31"/>
      <c r="BR150" s="31"/>
      <c r="BS150" s="31"/>
      <c r="BT150" s="31"/>
      <c r="BU150" s="31"/>
      <c r="BV150" s="31"/>
      <c r="BW150" s="31"/>
      <c r="BX150" s="31"/>
      <c r="BY150" s="31"/>
      <c r="BZ150" s="31"/>
      <c r="CA150" s="31"/>
      <c r="CB150" s="31"/>
      <c r="CC150" s="31"/>
      <c r="CD150" s="31"/>
      <c r="CE150" s="31"/>
      <c r="CF150" s="31"/>
      <c r="CG150" s="31"/>
      <c r="CH150" s="31"/>
      <c r="CI150" s="31"/>
      <c r="CJ150" s="31"/>
      <c r="CK150" s="31"/>
      <c r="CL150" s="31"/>
      <c r="CM150" s="31"/>
      <c r="CN150" s="31"/>
      <c r="CO150" s="31"/>
      <c r="CP150" s="31"/>
      <c r="CQ150" s="31"/>
      <c r="CR150" s="31"/>
      <c r="CS150" s="31"/>
      <c r="CT150" s="31"/>
      <c r="CU150" s="31"/>
      <c r="CV150" s="31"/>
      <c r="CW150" s="31"/>
      <c r="CX150" s="31"/>
      <c r="CY150" s="31"/>
      <c r="CZ150" s="31"/>
      <c r="DA150" s="31"/>
      <c r="DB150" s="31"/>
      <c r="DC150" s="31"/>
      <c r="DD150" s="31"/>
      <c r="DE150" s="31"/>
      <c r="DF150" s="31"/>
      <c r="DG150" s="31"/>
      <c r="DH150" s="31"/>
      <c r="DI150" s="31"/>
      <c r="DJ150" s="31"/>
      <c r="DK150" s="31"/>
      <c r="DL150" s="31"/>
      <c r="DM150" s="31"/>
      <c r="DN150" s="31"/>
      <c r="DO150" s="31"/>
      <c r="DP150" s="31"/>
      <c r="DQ150" s="31"/>
      <c r="DR150" s="31"/>
      <c r="DS150" s="31"/>
      <c r="DT150" s="31"/>
      <c r="DU150" s="31"/>
      <c r="DV150" s="31"/>
      <c r="DW150" s="31"/>
      <c r="DX150" s="31"/>
      <c r="DY150" s="31"/>
      <c r="DZ150" s="31"/>
    </row>
    <row r="151" spans="1:130" outlineLevel="1">
      <c r="A151" s="21">
        <f t="shared" si="4"/>
        <v>36</v>
      </c>
      <c r="B151" s="21" t="s">
        <v>9</v>
      </c>
      <c r="C151" s="127" t="s">
        <v>539</v>
      </c>
      <c r="D151" s="211"/>
      <c r="E151" s="211"/>
      <c r="F151" s="211"/>
      <c r="G151" s="533"/>
      <c r="H151" s="21" t="s">
        <v>10</v>
      </c>
      <c r="I151" s="127" t="s">
        <v>826</v>
      </c>
      <c r="J151" s="126"/>
      <c r="K151" s="322"/>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31"/>
      <c r="AS151" s="31"/>
      <c r="AT151" s="31"/>
      <c r="AU151" s="31"/>
      <c r="AV151" s="31"/>
      <c r="AW151" s="31"/>
      <c r="AX151" s="31"/>
      <c r="AY151" s="31"/>
      <c r="AZ151" s="31"/>
      <c r="BA151" s="31"/>
      <c r="BB151" s="31"/>
      <c r="BC151" s="31"/>
      <c r="BD151" s="31"/>
      <c r="BE151" s="31"/>
      <c r="BF151" s="31"/>
      <c r="BG151" s="31"/>
      <c r="BH151" s="31"/>
      <c r="BI151" s="31"/>
      <c r="BJ151" s="31"/>
      <c r="BK151" s="31"/>
      <c r="BL151" s="31"/>
      <c r="BM151" s="31"/>
      <c r="BN151" s="31"/>
      <c r="BO151" s="31"/>
      <c r="BP151" s="31"/>
      <c r="BQ151" s="31"/>
      <c r="BR151" s="31"/>
      <c r="BS151" s="31"/>
      <c r="BT151" s="31"/>
      <c r="BU151" s="31"/>
      <c r="BV151" s="31"/>
      <c r="BW151" s="31"/>
      <c r="BX151" s="31"/>
      <c r="BY151" s="31"/>
      <c r="BZ151" s="31"/>
      <c r="CA151" s="31"/>
      <c r="CB151" s="31"/>
      <c r="CC151" s="31"/>
      <c r="CD151" s="31"/>
      <c r="CE151" s="31"/>
      <c r="CF151" s="31"/>
      <c r="CG151" s="31"/>
      <c r="CH151" s="31"/>
      <c r="CI151" s="31"/>
      <c r="CJ151" s="31"/>
      <c r="CK151" s="31"/>
      <c r="CL151" s="31"/>
      <c r="CM151" s="31"/>
      <c r="CN151" s="31"/>
      <c r="CO151" s="31"/>
      <c r="CP151" s="31"/>
      <c r="CQ151" s="31"/>
      <c r="CR151" s="31"/>
      <c r="CS151" s="31"/>
      <c r="CT151" s="31"/>
      <c r="CU151" s="31"/>
      <c r="CV151" s="31"/>
      <c r="CW151" s="31"/>
      <c r="CX151" s="31"/>
      <c r="CY151" s="31"/>
      <c r="CZ151" s="31"/>
      <c r="DA151" s="31"/>
      <c r="DB151" s="31"/>
      <c r="DC151" s="31"/>
      <c r="DD151" s="31"/>
      <c r="DE151" s="31"/>
      <c r="DF151" s="31"/>
      <c r="DG151" s="31"/>
      <c r="DH151" s="31"/>
      <c r="DI151" s="31"/>
      <c r="DJ151" s="31"/>
      <c r="DK151" s="31"/>
      <c r="DL151" s="31"/>
      <c r="DM151" s="31"/>
      <c r="DN151" s="31"/>
      <c r="DO151" s="31"/>
      <c r="DP151" s="31"/>
      <c r="DQ151" s="31"/>
      <c r="DR151" s="31"/>
      <c r="DS151" s="31"/>
      <c r="DT151" s="31"/>
      <c r="DU151" s="31"/>
      <c r="DV151" s="31"/>
      <c r="DW151" s="31"/>
      <c r="DX151" s="31"/>
      <c r="DY151" s="31"/>
      <c r="DZ151" s="31"/>
    </row>
    <row r="152" spans="1:130" outlineLevel="1">
      <c r="A152" s="21">
        <f t="shared" si="4"/>
        <v>36</v>
      </c>
      <c r="B152" s="21" t="s">
        <v>9</v>
      </c>
      <c r="C152" s="127" t="s">
        <v>539</v>
      </c>
      <c r="D152" s="211"/>
      <c r="E152" s="211"/>
      <c r="F152" s="211"/>
      <c r="G152" s="533" t="s">
        <v>1619</v>
      </c>
      <c r="H152" s="21" t="s">
        <v>10</v>
      </c>
      <c r="I152" s="127" t="s">
        <v>828</v>
      </c>
      <c r="J152" s="126"/>
      <c r="K152" s="322" t="s">
        <v>898</v>
      </c>
      <c r="L152" s="322" t="s">
        <v>992</v>
      </c>
      <c r="M152" s="322" t="s">
        <v>993</v>
      </c>
      <c r="N152" s="322" t="s">
        <v>994</v>
      </c>
      <c r="O152" s="322" t="s">
        <v>991</v>
      </c>
      <c r="P152" s="31"/>
      <c r="Q152" s="31"/>
      <c r="R152" s="31"/>
      <c r="S152" s="31"/>
      <c r="T152" s="31"/>
      <c r="U152" s="31"/>
      <c r="V152" s="31"/>
      <c r="W152" s="31"/>
      <c r="X152" s="31"/>
      <c r="Y152" s="31"/>
      <c r="Z152" s="31"/>
      <c r="AA152" s="31"/>
      <c r="AB152" s="31"/>
      <c r="AC152" s="31"/>
      <c r="AD152" s="31"/>
      <c r="AE152" s="31"/>
      <c r="AF152" s="31"/>
      <c r="AG152" s="31"/>
      <c r="AH152" s="31"/>
      <c r="AI152" s="31"/>
      <c r="AJ152" s="31"/>
      <c r="AK152" s="31"/>
      <c r="AL152" s="31"/>
      <c r="AM152" s="31"/>
      <c r="AN152" s="31"/>
      <c r="AO152" s="31"/>
      <c r="AP152" s="31"/>
      <c r="AQ152" s="31"/>
      <c r="AR152" s="31"/>
      <c r="AS152" s="31"/>
      <c r="AT152" s="31"/>
      <c r="AU152" s="31"/>
      <c r="AV152" s="31"/>
      <c r="AW152" s="31"/>
      <c r="AX152" s="31"/>
      <c r="AY152" s="31"/>
      <c r="AZ152" s="31"/>
      <c r="BA152" s="31"/>
      <c r="BB152" s="31"/>
      <c r="BC152" s="31"/>
      <c r="BD152" s="31"/>
      <c r="BE152" s="31"/>
      <c r="BF152" s="31"/>
      <c r="BG152" s="31"/>
      <c r="BH152" s="31"/>
      <c r="BI152" s="31"/>
      <c r="BJ152" s="31"/>
      <c r="BK152" s="31"/>
      <c r="BL152" s="31"/>
      <c r="BM152" s="31"/>
      <c r="BN152" s="31"/>
      <c r="BO152" s="31"/>
      <c r="BP152" s="31"/>
      <c r="BQ152" s="31"/>
      <c r="BR152" s="31"/>
      <c r="BS152" s="31"/>
      <c r="BT152" s="31"/>
      <c r="BU152" s="31"/>
      <c r="BV152" s="31"/>
      <c r="BW152" s="31"/>
      <c r="BX152" s="31"/>
      <c r="BY152" s="31"/>
      <c r="BZ152" s="31"/>
      <c r="CA152" s="31"/>
      <c r="CB152" s="31"/>
      <c r="CC152" s="31"/>
      <c r="CD152" s="31"/>
      <c r="CE152" s="31"/>
      <c r="CF152" s="31"/>
      <c r="CG152" s="31"/>
      <c r="CH152" s="31"/>
      <c r="CI152" s="31"/>
      <c r="CJ152" s="31"/>
      <c r="CK152" s="31"/>
      <c r="CL152" s="31"/>
      <c r="CM152" s="31"/>
      <c r="CN152" s="31"/>
      <c r="CO152" s="31"/>
      <c r="CP152" s="31"/>
      <c r="CQ152" s="31"/>
      <c r="CR152" s="31"/>
      <c r="CS152" s="31"/>
      <c r="CT152" s="31"/>
      <c r="CU152" s="31"/>
      <c r="CV152" s="31"/>
      <c r="CW152" s="31"/>
      <c r="CX152" s="31"/>
      <c r="CY152" s="31"/>
      <c r="CZ152" s="31"/>
      <c r="DA152" s="31"/>
      <c r="DB152" s="31"/>
      <c r="DC152" s="31"/>
      <c r="DD152" s="31"/>
      <c r="DE152" s="31"/>
      <c r="DF152" s="31"/>
      <c r="DG152" s="31"/>
      <c r="DH152" s="31"/>
      <c r="DI152" s="31"/>
      <c r="DJ152" s="31"/>
      <c r="DK152" s="31"/>
      <c r="DL152" s="31"/>
      <c r="DM152" s="31"/>
      <c r="DN152" s="31"/>
      <c r="DO152" s="31"/>
      <c r="DP152" s="31"/>
      <c r="DQ152" s="31"/>
      <c r="DR152" s="31"/>
      <c r="DS152" s="31"/>
      <c r="DT152" s="31"/>
      <c r="DU152" s="31"/>
      <c r="DV152" s="31"/>
      <c r="DW152" s="31"/>
      <c r="DX152" s="31"/>
      <c r="DY152" s="31"/>
      <c r="DZ152" s="31"/>
    </row>
    <row r="153" spans="1:130" outlineLevel="1">
      <c r="A153" s="21">
        <f t="shared" si="4"/>
        <v>36</v>
      </c>
      <c r="B153" s="21" t="s">
        <v>9</v>
      </c>
      <c r="C153" s="127" t="s">
        <v>539</v>
      </c>
      <c r="D153" s="211"/>
      <c r="E153" s="211"/>
      <c r="F153" s="211"/>
      <c r="G153" s="533"/>
      <c r="H153" s="21" t="s">
        <v>10</v>
      </c>
      <c r="I153" s="127" t="s">
        <v>396</v>
      </c>
      <c r="J153" s="126"/>
      <c r="K153" s="322"/>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c r="AK153" s="31"/>
      <c r="AL153" s="31"/>
      <c r="AM153" s="31"/>
      <c r="AN153" s="31"/>
      <c r="AO153" s="31"/>
      <c r="AP153" s="31"/>
      <c r="AQ153" s="31"/>
      <c r="AR153" s="31"/>
      <c r="AS153" s="31"/>
      <c r="AT153" s="31"/>
      <c r="AU153" s="31"/>
      <c r="AV153" s="31"/>
      <c r="AW153" s="31"/>
      <c r="AX153" s="31"/>
      <c r="AY153" s="31"/>
      <c r="AZ153" s="31"/>
      <c r="BA153" s="31"/>
      <c r="BB153" s="31"/>
      <c r="BC153" s="31"/>
      <c r="BD153" s="31"/>
      <c r="BE153" s="31"/>
      <c r="BF153" s="31"/>
      <c r="BG153" s="31"/>
      <c r="BH153" s="31"/>
      <c r="BI153" s="31"/>
      <c r="BJ153" s="31"/>
      <c r="BK153" s="31"/>
      <c r="BL153" s="31"/>
      <c r="BM153" s="31"/>
      <c r="BN153" s="31"/>
      <c r="BO153" s="31"/>
      <c r="BP153" s="31"/>
      <c r="BQ153" s="31"/>
      <c r="BR153" s="31"/>
      <c r="BS153" s="31"/>
      <c r="BT153" s="31"/>
      <c r="BU153" s="31"/>
      <c r="BV153" s="31"/>
      <c r="BW153" s="31"/>
      <c r="BX153" s="31"/>
      <c r="BY153" s="31"/>
      <c r="BZ153" s="31"/>
      <c r="CA153" s="31"/>
      <c r="CB153" s="31"/>
      <c r="CC153" s="31"/>
      <c r="CD153" s="31"/>
      <c r="CE153" s="31"/>
      <c r="CF153" s="31"/>
      <c r="CG153" s="31"/>
      <c r="CH153" s="31"/>
      <c r="CI153" s="31"/>
      <c r="CJ153" s="31"/>
      <c r="CK153" s="31"/>
      <c r="CL153" s="31"/>
      <c r="CM153" s="31"/>
      <c r="CN153" s="31"/>
      <c r="CO153" s="31"/>
      <c r="CP153" s="31"/>
      <c r="CQ153" s="31"/>
      <c r="CR153" s="31"/>
      <c r="CS153" s="31"/>
      <c r="CT153" s="31"/>
      <c r="CU153" s="31"/>
      <c r="CV153" s="31"/>
      <c r="CW153" s="31"/>
      <c r="CX153" s="31"/>
      <c r="CY153" s="31"/>
      <c r="CZ153" s="31"/>
      <c r="DA153" s="31"/>
      <c r="DB153" s="31"/>
      <c r="DC153" s="31"/>
      <c r="DD153" s="31"/>
      <c r="DE153" s="31"/>
      <c r="DF153" s="31"/>
      <c r="DG153" s="31"/>
      <c r="DH153" s="31"/>
      <c r="DI153" s="31"/>
      <c r="DJ153" s="31"/>
      <c r="DK153" s="31"/>
      <c r="DL153" s="31"/>
      <c r="DM153" s="31"/>
      <c r="DN153" s="31"/>
      <c r="DO153" s="31"/>
      <c r="DP153" s="31"/>
      <c r="DQ153" s="31"/>
      <c r="DR153" s="31"/>
      <c r="DS153" s="31"/>
      <c r="DT153" s="31"/>
      <c r="DU153" s="31"/>
      <c r="DV153" s="31"/>
      <c r="DW153" s="31"/>
      <c r="DX153" s="31"/>
      <c r="DY153" s="31"/>
      <c r="DZ153" s="31"/>
    </row>
    <row r="154" spans="1:130" outlineLevel="1">
      <c r="A154" s="21">
        <f t="shared" si="4"/>
        <v>36</v>
      </c>
      <c r="B154" s="21" t="s">
        <v>9</v>
      </c>
      <c r="C154" s="127" t="s">
        <v>539</v>
      </c>
      <c r="D154" s="211"/>
      <c r="E154" s="211"/>
      <c r="F154" s="211"/>
      <c r="G154" s="533"/>
      <c r="H154" s="21" t="s">
        <v>10</v>
      </c>
      <c r="I154" s="127" t="s">
        <v>1337</v>
      </c>
      <c r="J154" s="126"/>
      <c r="K154" s="322"/>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c r="AK154" s="31"/>
      <c r="AL154" s="31"/>
      <c r="AM154" s="31"/>
      <c r="AN154" s="31"/>
      <c r="AO154" s="31"/>
      <c r="AP154" s="31"/>
      <c r="AQ154" s="31"/>
      <c r="AR154" s="31"/>
      <c r="AS154" s="31"/>
      <c r="AT154" s="31"/>
      <c r="AU154" s="31"/>
      <c r="AV154" s="31"/>
      <c r="AW154" s="31"/>
      <c r="AX154" s="31"/>
      <c r="AY154" s="31"/>
      <c r="AZ154" s="31"/>
      <c r="BA154" s="31"/>
      <c r="BB154" s="31"/>
      <c r="BC154" s="31"/>
      <c r="BD154" s="31"/>
      <c r="BE154" s="31"/>
      <c r="BF154" s="31"/>
      <c r="BG154" s="31"/>
      <c r="BH154" s="31"/>
      <c r="BI154" s="31"/>
      <c r="BJ154" s="31"/>
      <c r="BK154" s="31"/>
      <c r="BL154" s="31"/>
      <c r="BM154" s="31"/>
      <c r="BN154" s="31"/>
      <c r="BO154" s="31"/>
      <c r="BP154" s="31"/>
      <c r="BQ154" s="31"/>
      <c r="BR154" s="31"/>
      <c r="BS154" s="31"/>
      <c r="BT154" s="31"/>
      <c r="BU154" s="31"/>
      <c r="BV154" s="31"/>
      <c r="BW154" s="31"/>
      <c r="BX154" s="31"/>
      <c r="BY154" s="31"/>
      <c r="BZ154" s="31"/>
      <c r="CA154" s="31"/>
      <c r="CB154" s="31"/>
      <c r="CC154" s="31"/>
      <c r="CD154" s="31"/>
      <c r="CE154" s="31"/>
      <c r="CF154" s="31"/>
      <c r="CG154" s="31"/>
      <c r="CH154" s="31"/>
      <c r="CI154" s="31"/>
      <c r="CJ154" s="31"/>
      <c r="CK154" s="31"/>
      <c r="CL154" s="31"/>
      <c r="CM154" s="31"/>
      <c r="CN154" s="31"/>
      <c r="CO154" s="31"/>
      <c r="CP154" s="31"/>
      <c r="CQ154" s="31"/>
      <c r="CR154" s="31"/>
      <c r="CS154" s="31"/>
      <c r="CT154" s="31"/>
      <c r="CU154" s="31"/>
      <c r="CV154" s="31"/>
      <c r="CW154" s="31"/>
      <c r="CX154" s="31"/>
      <c r="CY154" s="31"/>
      <c r="CZ154" s="31"/>
      <c r="DA154" s="31"/>
      <c r="DB154" s="31"/>
      <c r="DC154" s="31"/>
      <c r="DD154" s="31"/>
      <c r="DE154" s="31"/>
      <c r="DF154" s="31"/>
      <c r="DG154" s="31"/>
      <c r="DH154" s="31"/>
      <c r="DI154" s="31"/>
      <c r="DJ154" s="31"/>
      <c r="DK154" s="31"/>
      <c r="DL154" s="31"/>
      <c r="DM154" s="31"/>
      <c r="DN154" s="31"/>
      <c r="DO154" s="31"/>
      <c r="DP154" s="31"/>
      <c r="DQ154" s="31"/>
      <c r="DR154" s="31"/>
      <c r="DS154" s="31"/>
      <c r="DT154" s="31"/>
      <c r="DU154" s="31"/>
      <c r="DV154" s="31"/>
      <c r="DW154" s="31"/>
      <c r="DX154" s="31"/>
      <c r="DY154" s="31"/>
      <c r="DZ154" s="31"/>
    </row>
    <row r="155" spans="1:130" outlineLevel="1">
      <c r="A155" s="21">
        <f t="shared" si="4"/>
        <v>36</v>
      </c>
      <c r="B155" s="21" t="s">
        <v>9</v>
      </c>
      <c r="C155" s="127" t="s">
        <v>539</v>
      </c>
      <c r="D155" s="211"/>
      <c r="E155" s="211"/>
      <c r="F155" s="211"/>
      <c r="G155" s="533"/>
      <c r="H155" s="21" t="s">
        <v>10</v>
      </c>
      <c r="I155" s="127" t="s">
        <v>1297</v>
      </c>
      <c r="J155" s="126"/>
      <c r="K155" s="470" t="s">
        <v>898</v>
      </c>
      <c r="L155" s="322" t="s">
        <v>1299</v>
      </c>
      <c r="M155" s="322" t="s">
        <v>1300</v>
      </c>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c r="AK155" s="31"/>
      <c r="AL155" s="31"/>
      <c r="AM155" s="31"/>
      <c r="AN155" s="31"/>
      <c r="AO155" s="31"/>
      <c r="AP155" s="31"/>
      <c r="AQ155" s="31"/>
      <c r="AR155" s="31"/>
      <c r="AS155" s="31"/>
      <c r="AT155" s="31"/>
      <c r="AU155" s="31"/>
      <c r="AV155" s="31"/>
      <c r="AW155" s="31"/>
      <c r="AX155" s="31"/>
      <c r="AY155" s="31"/>
      <c r="AZ155" s="31"/>
      <c r="BA155" s="31"/>
      <c r="BB155" s="31"/>
      <c r="BC155" s="31"/>
      <c r="BD155" s="31"/>
      <c r="BE155" s="31"/>
      <c r="BF155" s="31"/>
      <c r="BG155" s="31"/>
      <c r="BH155" s="31"/>
      <c r="BI155" s="31"/>
      <c r="BJ155" s="31"/>
      <c r="BK155" s="31"/>
      <c r="BL155" s="31"/>
      <c r="BM155" s="31"/>
      <c r="BN155" s="31"/>
      <c r="BO155" s="31"/>
      <c r="BP155" s="31"/>
      <c r="BQ155" s="31"/>
      <c r="BR155" s="31"/>
      <c r="BS155" s="31"/>
      <c r="BT155" s="31"/>
      <c r="BU155" s="31"/>
      <c r="BV155" s="31"/>
      <c r="BW155" s="31"/>
      <c r="BX155" s="31"/>
      <c r="BY155" s="31"/>
      <c r="BZ155" s="31"/>
      <c r="CA155" s="31"/>
      <c r="CB155" s="31"/>
      <c r="CC155" s="31"/>
      <c r="CD155" s="31"/>
      <c r="CE155" s="31"/>
      <c r="CF155" s="31"/>
      <c r="CG155" s="31"/>
      <c r="CH155" s="31"/>
      <c r="CI155" s="31"/>
      <c r="CJ155" s="31"/>
      <c r="CK155" s="31"/>
      <c r="CL155" s="31"/>
      <c r="CM155" s="31"/>
      <c r="CN155" s="31"/>
      <c r="CO155" s="31"/>
      <c r="CP155" s="31"/>
      <c r="CQ155" s="31"/>
      <c r="CR155" s="31"/>
      <c r="CS155" s="31"/>
      <c r="CT155" s="31"/>
      <c r="CU155" s="31"/>
      <c r="CV155" s="31"/>
      <c r="CW155" s="31"/>
      <c r="CX155" s="31"/>
      <c r="CY155" s="31"/>
      <c r="CZ155" s="31"/>
      <c r="DA155" s="31"/>
      <c r="DB155" s="31"/>
      <c r="DC155" s="31"/>
      <c r="DD155" s="31"/>
      <c r="DE155" s="31"/>
      <c r="DF155" s="31"/>
      <c r="DG155" s="31"/>
      <c r="DH155" s="31"/>
      <c r="DI155" s="31"/>
      <c r="DJ155" s="31"/>
      <c r="DK155" s="31"/>
      <c r="DL155" s="31"/>
      <c r="DM155" s="31"/>
      <c r="DN155" s="31"/>
      <c r="DO155" s="31"/>
      <c r="DP155" s="31"/>
      <c r="DQ155" s="31"/>
      <c r="DR155" s="31"/>
      <c r="DS155" s="31"/>
      <c r="DT155" s="31"/>
      <c r="DU155" s="31"/>
      <c r="DV155" s="31"/>
      <c r="DW155" s="31"/>
      <c r="DX155" s="31"/>
      <c r="DY155" s="31"/>
      <c r="DZ155" s="31"/>
    </row>
    <row r="156" spans="1:130" outlineLevel="1">
      <c r="A156" s="21">
        <f t="shared" si="4"/>
        <v>36</v>
      </c>
      <c r="B156" s="21" t="s">
        <v>9</v>
      </c>
      <c r="C156" s="127" t="s">
        <v>539</v>
      </c>
      <c r="D156" s="211"/>
      <c r="E156" s="211"/>
      <c r="F156" s="211"/>
      <c r="G156" s="533"/>
      <c r="H156" s="21" t="s">
        <v>10</v>
      </c>
      <c r="I156" s="127" t="s">
        <v>1498</v>
      </c>
      <c r="J156" s="128"/>
      <c r="K156" s="322"/>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c r="AK156" s="31"/>
      <c r="AL156" s="31"/>
      <c r="AM156" s="31"/>
      <c r="AN156" s="31"/>
      <c r="AO156" s="31"/>
      <c r="AP156" s="31"/>
      <c r="AQ156" s="31"/>
      <c r="AR156" s="31"/>
      <c r="AS156" s="31"/>
      <c r="AT156" s="31"/>
      <c r="AU156" s="31"/>
      <c r="AV156" s="31"/>
      <c r="AW156" s="31"/>
      <c r="AX156" s="31"/>
      <c r="AY156" s="31"/>
      <c r="AZ156" s="31"/>
      <c r="BA156" s="31"/>
      <c r="BB156" s="31"/>
      <c r="BC156" s="31"/>
      <c r="BD156" s="31"/>
      <c r="BE156" s="31"/>
      <c r="BF156" s="31"/>
      <c r="BG156" s="31"/>
      <c r="BH156" s="31"/>
      <c r="BI156" s="31"/>
      <c r="BJ156" s="31"/>
      <c r="BK156" s="31"/>
      <c r="BL156" s="31"/>
      <c r="BM156" s="31"/>
      <c r="BN156" s="31"/>
      <c r="BO156" s="31"/>
      <c r="BP156" s="31"/>
      <c r="BQ156" s="31"/>
      <c r="BR156" s="31"/>
      <c r="BS156" s="31"/>
      <c r="BT156" s="31"/>
      <c r="BU156" s="31"/>
      <c r="BV156" s="31"/>
      <c r="BW156" s="31"/>
      <c r="BX156" s="31"/>
      <c r="BY156" s="31"/>
      <c r="BZ156" s="31"/>
      <c r="CA156" s="31"/>
      <c r="CB156" s="31"/>
      <c r="CC156" s="31"/>
      <c r="CD156" s="31"/>
      <c r="CE156" s="31"/>
      <c r="CF156" s="31"/>
      <c r="CG156" s="31"/>
      <c r="CH156" s="31"/>
      <c r="CI156" s="31"/>
      <c r="CJ156" s="31"/>
      <c r="CK156" s="31"/>
      <c r="CL156" s="31"/>
      <c r="CM156" s="31"/>
      <c r="CN156" s="31"/>
      <c r="CO156" s="31"/>
      <c r="CP156" s="31"/>
      <c r="CQ156" s="31"/>
      <c r="CR156" s="31"/>
      <c r="CS156" s="31"/>
      <c r="CT156" s="31"/>
      <c r="CU156" s="31"/>
      <c r="CV156" s="31"/>
      <c r="CW156" s="31"/>
      <c r="CX156" s="31"/>
      <c r="CY156" s="31"/>
      <c r="CZ156" s="31"/>
      <c r="DA156" s="31"/>
      <c r="DB156" s="31"/>
      <c r="DC156" s="31"/>
      <c r="DD156" s="31"/>
      <c r="DE156" s="31"/>
      <c r="DF156" s="31"/>
      <c r="DG156" s="31"/>
      <c r="DH156" s="31"/>
      <c r="DI156" s="31"/>
      <c r="DJ156" s="31"/>
      <c r="DK156" s="31"/>
      <c r="DL156" s="31"/>
      <c r="DM156" s="31"/>
      <c r="DN156" s="31"/>
      <c r="DO156" s="31"/>
      <c r="DP156" s="31"/>
      <c r="DQ156" s="31"/>
      <c r="DR156" s="31"/>
      <c r="DS156" s="31"/>
      <c r="DT156" s="31"/>
      <c r="DU156" s="31"/>
      <c r="DV156" s="31"/>
      <c r="DW156" s="31"/>
      <c r="DX156" s="31"/>
      <c r="DY156" s="31"/>
      <c r="DZ156" s="31"/>
    </row>
    <row r="157" spans="1:130" outlineLevel="1">
      <c r="A157" s="21">
        <f t="shared" si="4"/>
        <v>36</v>
      </c>
      <c r="B157" s="21" t="s">
        <v>9</v>
      </c>
      <c r="C157" s="127" t="s">
        <v>539</v>
      </c>
      <c r="D157" s="211"/>
      <c r="E157" s="211"/>
      <c r="F157" s="211"/>
      <c r="G157" s="533"/>
      <c r="H157" s="21" t="s">
        <v>10</v>
      </c>
      <c r="I157" s="127" t="s">
        <v>312</v>
      </c>
      <c r="J157" s="126"/>
      <c r="K157" s="322" t="s">
        <v>353</v>
      </c>
      <c r="L157" s="322" t="s">
        <v>387</v>
      </c>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c r="AK157" s="31"/>
      <c r="AL157" s="31"/>
      <c r="AM157" s="31"/>
      <c r="AN157" s="31"/>
      <c r="AO157" s="31"/>
      <c r="AP157" s="31"/>
      <c r="AQ157" s="31"/>
      <c r="AR157" s="31"/>
      <c r="AS157" s="31"/>
      <c r="AT157" s="31"/>
      <c r="AU157" s="31"/>
      <c r="AV157" s="31"/>
      <c r="AW157" s="31"/>
      <c r="AX157" s="31"/>
      <c r="AY157" s="31"/>
      <c r="AZ157" s="31"/>
      <c r="BA157" s="31"/>
      <c r="BB157" s="31"/>
      <c r="BC157" s="31"/>
      <c r="BD157" s="31"/>
      <c r="BE157" s="31"/>
      <c r="BF157" s="31"/>
      <c r="BG157" s="31"/>
      <c r="BH157" s="31"/>
      <c r="BI157" s="31"/>
      <c r="BJ157" s="31"/>
      <c r="BK157" s="31"/>
      <c r="BL157" s="31"/>
      <c r="BM157" s="31"/>
      <c r="BN157" s="31"/>
      <c r="BO157" s="31"/>
      <c r="BP157" s="31"/>
      <c r="BQ157" s="31"/>
      <c r="BR157" s="31"/>
      <c r="BS157" s="31"/>
      <c r="BT157" s="31"/>
      <c r="BU157" s="31"/>
      <c r="BV157" s="31"/>
      <c r="BW157" s="31"/>
      <c r="BX157" s="31"/>
      <c r="BY157" s="31"/>
      <c r="BZ157" s="31"/>
      <c r="CA157" s="31"/>
      <c r="CB157" s="31"/>
      <c r="CC157" s="31"/>
      <c r="CD157" s="31"/>
      <c r="CE157" s="31"/>
      <c r="CF157" s="31"/>
      <c r="CG157" s="31"/>
      <c r="CH157" s="31"/>
      <c r="CI157" s="31"/>
      <c r="CJ157" s="31"/>
      <c r="CK157" s="31"/>
      <c r="CL157" s="31"/>
      <c r="CM157" s="31"/>
      <c r="CN157" s="31"/>
      <c r="CO157" s="31"/>
      <c r="CP157" s="31"/>
      <c r="CQ157" s="31"/>
      <c r="CR157" s="31"/>
      <c r="CS157" s="31"/>
      <c r="CT157" s="31"/>
      <c r="CU157" s="31"/>
      <c r="CV157" s="31"/>
      <c r="CW157" s="31"/>
      <c r="CX157" s="31"/>
      <c r="CY157" s="31"/>
      <c r="CZ157" s="31"/>
      <c r="DA157" s="31"/>
      <c r="DB157" s="31"/>
      <c r="DC157" s="31"/>
      <c r="DD157" s="31"/>
      <c r="DE157" s="31"/>
      <c r="DF157" s="31"/>
      <c r="DG157" s="31"/>
      <c r="DH157" s="31"/>
      <c r="DI157" s="31"/>
      <c r="DJ157" s="31"/>
      <c r="DK157" s="31"/>
      <c r="DL157" s="31"/>
      <c r="DM157" s="31"/>
      <c r="DN157" s="31"/>
      <c r="DO157" s="31"/>
      <c r="DP157" s="31"/>
      <c r="DQ157" s="31"/>
      <c r="DR157" s="31"/>
      <c r="DS157" s="31"/>
      <c r="DT157" s="31"/>
      <c r="DU157" s="31"/>
      <c r="DV157" s="31"/>
      <c r="DW157" s="31"/>
      <c r="DX157" s="31"/>
      <c r="DY157" s="31"/>
      <c r="DZ157" s="31"/>
    </row>
    <row r="158" spans="1:130" outlineLevel="1">
      <c r="A158" s="21">
        <f t="shared" si="4"/>
        <v>36</v>
      </c>
      <c r="B158" s="21" t="s">
        <v>9</v>
      </c>
      <c r="C158" s="127" t="s">
        <v>539</v>
      </c>
      <c r="D158" s="211"/>
      <c r="E158" s="211"/>
      <c r="F158" s="211"/>
      <c r="G158" s="533"/>
      <c r="H158" s="21" t="s">
        <v>10</v>
      </c>
      <c r="I158" s="127" t="s">
        <v>939</v>
      </c>
      <c r="J158" s="126"/>
      <c r="K158" s="322" t="s">
        <v>353</v>
      </c>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c r="AK158" s="31"/>
      <c r="AL158" s="31"/>
      <c r="AM158" s="31"/>
      <c r="AN158" s="31"/>
      <c r="AO158" s="31"/>
      <c r="AP158" s="31"/>
      <c r="AQ158" s="31"/>
      <c r="AR158" s="31"/>
      <c r="AS158" s="31"/>
      <c r="AT158" s="31"/>
      <c r="AU158" s="31"/>
      <c r="AV158" s="31"/>
      <c r="AW158" s="31"/>
      <c r="AX158" s="31"/>
      <c r="AY158" s="31"/>
      <c r="AZ158" s="31"/>
      <c r="BA158" s="31"/>
      <c r="BB158" s="31"/>
      <c r="BC158" s="31"/>
      <c r="BD158" s="31"/>
      <c r="BE158" s="31"/>
      <c r="BF158" s="31"/>
      <c r="BG158" s="31"/>
      <c r="BH158" s="31"/>
      <c r="BI158" s="31"/>
      <c r="BJ158" s="31"/>
      <c r="BK158" s="31"/>
      <c r="BL158" s="31"/>
      <c r="BM158" s="31"/>
      <c r="BN158" s="31"/>
      <c r="BO158" s="31"/>
      <c r="BP158" s="31"/>
      <c r="BQ158" s="31"/>
      <c r="BR158" s="31"/>
      <c r="BS158" s="31"/>
      <c r="BT158" s="31"/>
      <c r="BU158" s="31"/>
      <c r="BV158" s="31"/>
      <c r="BW158" s="31"/>
      <c r="BX158" s="31"/>
      <c r="BY158" s="31"/>
      <c r="BZ158" s="31"/>
      <c r="CA158" s="31"/>
      <c r="CB158" s="31"/>
      <c r="CC158" s="31"/>
      <c r="CD158" s="31"/>
      <c r="CE158" s="31"/>
      <c r="CF158" s="31"/>
      <c r="CG158" s="31"/>
      <c r="CH158" s="31"/>
      <c r="CI158" s="31"/>
      <c r="CJ158" s="31"/>
      <c r="CK158" s="31"/>
      <c r="CL158" s="31"/>
      <c r="CM158" s="31"/>
      <c r="CN158" s="31"/>
      <c r="CO158" s="31"/>
      <c r="CP158" s="31"/>
      <c r="CQ158" s="31"/>
      <c r="CR158" s="31"/>
      <c r="CS158" s="31"/>
      <c r="CT158" s="31"/>
      <c r="CU158" s="31"/>
      <c r="CV158" s="31"/>
      <c r="CW158" s="31"/>
      <c r="CX158" s="31"/>
      <c r="CY158" s="31"/>
      <c r="CZ158" s="31"/>
      <c r="DA158" s="31"/>
      <c r="DB158" s="31"/>
      <c r="DC158" s="31"/>
      <c r="DD158" s="31"/>
      <c r="DE158" s="31"/>
      <c r="DF158" s="31"/>
      <c r="DG158" s="31"/>
      <c r="DH158" s="31"/>
      <c r="DI158" s="31"/>
      <c r="DJ158" s="31"/>
      <c r="DK158" s="31"/>
      <c r="DL158" s="31"/>
      <c r="DM158" s="31"/>
      <c r="DN158" s="31"/>
      <c r="DO158" s="31"/>
      <c r="DP158" s="31"/>
      <c r="DQ158" s="31"/>
      <c r="DR158" s="31"/>
      <c r="DS158" s="31"/>
      <c r="DT158" s="31"/>
      <c r="DU158" s="31"/>
      <c r="DV158" s="31"/>
      <c r="DW158" s="31"/>
      <c r="DX158" s="31"/>
      <c r="DY158" s="31"/>
      <c r="DZ158" s="31"/>
    </row>
    <row r="159" spans="1:130" outlineLevel="1">
      <c r="A159" s="21">
        <f t="shared" si="4"/>
        <v>36</v>
      </c>
      <c r="B159" s="21" t="s">
        <v>9</v>
      </c>
      <c r="C159" s="127" t="s">
        <v>539</v>
      </c>
      <c r="D159" s="211"/>
      <c r="E159" s="211"/>
      <c r="F159" s="211"/>
      <c r="G159" s="533" t="s">
        <v>1619</v>
      </c>
      <c r="H159" s="21" t="s">
        <v>10</v>
      </c>
      <c r="I159" s="127" t="s">
        <v>397</v>
      </c>
      <c r="J159" s="128"/>
      <c r="K159" s="322"/>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c r="AK159" s="31"/>
      <c r="AL159" s="31"/>
      <c r="AM159" s="31"/>
      <c r="AN159" s="31"/>
      <c r="AO159" s="31"/>
      <c r="AP159" s="31"/>
      <c r="AQ159" s="31"/>
      <c r="AR159" s="31"/>
      <c r="AS159" s="31"/>
      <c r="AT159" s="31"/>
      <c r="AU159" s="31"/>
      <c r="AV159" s="31"/>
      <c r="AW159" s="31"/>
      <c r="AX159" s="31"/>
      <c r="AY159" s="31"/>
      <c r="AZ159" s="31"/>
      <c r="BA159" s="31"/>
      <c r="BB159" s="31"/>
      <c r="BC159" s="31"/>
      <c r="BD159" s="31"/>
      <c r="BE159" s="31"/>
      <c r="BF159" s="31"/>
      <c r="BG159" s="31"/>
      <c r="BH159" s="31"/>
      <c r="BI159" s="31"/>
      <c r="BJ159" s="31"/>
      <c r="BK159" s="31"/>
      <c r="BL159" s="31"/>
      <c r="BM159" s="31"/>
      <c r="BN159" s="31"/>
      <c r="BO159" s="31"/>
      <c r="BP159" s="31"/>
      <c r="BQ159" s="31"/>
      <c r="BR159" s="31"/>
      <c r="BS159" s="31"/>
      <c r="BT159" s="31"/>
      <c r="BU159" s="31"/>
      <c r="BV159" s="31"/>
      <c r="BW159" s="31"/>
      <c r="BX159" s="31"/>
      <c r="BY159" s="31"/>
      <c r="BZ159" s="31"/>
      <c r="CA159" s="31"/>
      <c r="CB159" s="31"/>
      <c r="CC159" s="31"/>
      <c r="CD159" s="31"/>
      <c r="CE159" s="31"/>
      <c r="CF159" s="31"/>
      <c r="CG159" s="31"/>
      <c r="CH159" s="31"/>
      <c r="CI159" s="31"/>
      <c r="CJ159" s="31"/>
      <c r="CK159" s="31"/>
      <c r="CL159" s="31"/>
      <c r="CM159" s="31"/>
      <c r="CN159" s="31"/>
      <c r="CO159" s="31"/>
      <c r="CP159" s="31"/>
      <c r="CQ159" s="31"/>
      <c r="CR159" s="31"/>
      <c r="CS159" s="31"/>
      <c r="CT159" s="31"/>
      <c r="CU159" s="31"/>
      <c r="CV159" s="31"/>
      <c r="CW159" s="31"/>
      <c r="CX159" s="31"/>
      <c r="CY159" s="31"/>
      <c r="CZ159" s="31"/>
      <c r="DA159" s="31"/>
      <c r="DB159" s="31"/>
      <c r="DC159" s="31"/>
      <c r="DD159" s="31"/>
      <c r="DE159" s="31"/>
      <c r="DF159" s="31"/>
      <c r="DG159" s="31"/>
      <c r="DH159" s="31"/>
      <c r="DI159" s="31"/>
      <c r="DJ159" s="31"/>
      <c r="DK159" s="31"/>
      <c r="DL159" s="31"/>
      <c r="DM159" s="31"/>
      <c r="DN159" s="31"/>
      <c r="DO159" s="31"/>
      <c r="DP159" s="31"/>
      <c r="DQ159" s="31"/>
      <c r="DR159" s="31"/>
      <c r="DS159" s="31"/>
      <c r="DT159" s="31"/>
      <c r="DU159" s="31"/>
      <c r="DV159" s="31"/>
      <c r="DW159" s="31"/>
      <c r="DX159" s="31"/>
      <c r="DY159" s="31"/>
      <c r="DZ159" s="31"/>
    </row>
    <row r="160" spans="1:130" outlineLevel="1">
      <c r="A160" s="21"/>
      <c r="B160" s="21"/>
      <c r="C160" s="127"/>
      <c r="D160" s="211"/>
      <c r="E160" s="211"/>
      <c r="F160" s="211"/>
      <c r="G160" s="533" t="s">
        <v>1621</v>
      </c>
      <c r="H160" s="21"/>
      <c r="I160" s="127"/>
      <c r="J160" s="128"/>
      <c r="K160" s="322"/>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c r="AK160" s="31"/>
      <c r="AL160" s="31"/>
      <c r="AM160" s="31"/>
      <c r="AN160" s="31"/>
      <c r="AO160" s="31"/>
      <c r="AP160" s="31"/>
      <c r="AQ160" s="31"/>
      <c r="AR160" s="31"/>
      <c r="AS160" s="31"/>
      <c r="AT160" s="31"/>
      <c r="AU160" s="31"/>
      <c r="AV160" s="31"/>
      <c r="AW160" s="31"/>
      <c r="AX160" s="31"/>
      <c r="AY160" s="31"/>
      <c r="AZ160" s="31"/>
      <c r="BA160" s="31"/>
      <c r="BB160" s="31"/>
      <c r="BC160" s="31"/>
      <c r="BD160" s="31"/>
      <c r="BE160" s="31"/>
      <c r="BF160" s="31"/>
      <c r="BG160" s="31"/>
      <c r="BH160" s="31"/>
      <c r="BI160" s="31"/>
      <c r="BJ160" s="31"/>
      <c r="BK160" s="31"/>
      <c r="BL160" s="31"/>
      <c r="BM160" s="31"/>
      <c r="BN160" s="31"/>
      <c r="BO160" s="31"/>
      <c r="BP160" s="31"/>
      <c r="BQ160" s="31"/>
      <c r="BR160" s="31"/>
      <c r="BS160" s="31"/>
      <c r="BT160" s="31"/>
      <c r="BU160" s="31"/>
      <c r="BV160" s="31"/>
      <c r="BW160" s="31"/>
      <c r="BX160" s="31"/>
      <c r="BY160" s="31"/>
      <c r="BZ160" s="31"/>
      <c r="CA160" s="31"/>
      <c r="CB160" s="31"/>
      <c r="CC160" s="31"/>
      <c r="CD160" s="31"/>
      <c r="CE160" s="31"/>
      <c r="CF160" s="31"/>
      <c r="CG160" s="31"/>
      <c r="CH160" s="31"/>
      <c r="CI160" s="31"/>
      <c r="CJ160" s="31"/>
      <c r="CK160" s="31"/>
      <c r="CL160" s="31"/>
      <c r="CM160" s="31"/>
      <c r="CN160" s="31"/>
      <c r="CO160" s="31"/>
      <c r="CP160" s="31"/>
      <c r="CQ160" s="31"/>
      <c r="CR160" s="31"/>
      <c r="CS160" s="31"/>
      <c r="CT160" s="31"/>
      <c r="CU160" s="31"/>
      <c r="CV160" s="31"/>
      <c r="CW160" s="31"/>
      <c r="CX160" s="31"/>
      <c r="CY160" s="31"/>
      <c r="CZ160" s="31"/>
      <c r="DA160" s="31"/>
      <c r="DB160" s="31"/>
      <c r="DC160" s="31"/>
      <c r="DD160" s="31"/>
      <c r="DE160" s="31"/>
      <c r="DF160" s="31"/>
      <c r="DG160" s="31"/>
      <c r="DH160" s="31"/>
      <c r="DI160" s="31"/>
      <c r="DJ160" s="31"/>
      <c r="DK160" s="31"/>
      <c r="DL160" s="31"/>
      <c r="DM160" s="31"/>
      <c r="DN160" s="31"/>
      <c r="DO160" s="31"/>
      <c r="DP160" s="31"/>
      <c r="DQ160" s="31"/>
      <c r="DR160" s="31"/>
      <c r="DS160" s="31"/>
      <c r="DT160" s="31"/>
      <c r="DU160" s="31"/>
      <c r="DV160" s="31"/>
      <c r="DW160" s="31"/>
      <c r="DX160" s="31"/>
      <c r="DY160" s="31"/>
      <c r="DZ160" s="31"/>
    </row>
    <row r="161" spans="1:130" outlineLevel="1">
      <c r="A161" s="21">
        <f t="shared" ref="A161:A224" si="5">IF($C161="","blank",MATCH($C161,$I$5:$I$204,0))</f>
        <v>36</v>
      </c>
      <c r="B161" s="21" t="s">
        <v>9</v>
      </c>
      <c r="C161" s="127" t="s">
        <v>539</v>
      </c>
      <c r="D161" s="211"/>
      <c r="E161" s="211"/>
      <c r="F161" s="211"/>
      <c r="G161" s="533" t="s">
        <v>1619</v>
      </c>
      <c r="H161" s="21" t="s">
        <v>10</v>
      </c>
      <c r="I161" s="127" t="s">
        <v>354</v>
      </c>
      <c r="J161" s="128"/>
      <c r="K161" s="322" t="s">
        <v>355</v>
      </c>
      <c r="L161" s="31"/>
      <c r="M161" s="31"/>
      <c r="N161" s="31"/>
      <c r="O161" s="31"/>
      <c r="P161" s="31"/>
      <c r="Q161" s="31"/>
      <c r="R161" s="31"/>
      <c r="S161" s="31"/>
      <c r="T161" s="31"/>
      <c r="U161" s="31"/>
      <c r="V161" s="31"/>
      <c r="W161" s="31"/>
      <c r="X161" s="31"/>
      <c r="Y161" s="31"/>
      <c r="Z161" s="31"/>
      <c r="AA161" s="31"/>
      <c r="AB161" s="31"/>
      <c r="AC161" s="31"/>
      <c r="AD161" s="31"/>
      <c r="AE161" s="31"/>
      <c r="AF161" s="31"/>
      <c r="AG161" s="31"/>
      <c r="AH161" s="31"/>
      <c r="AI161" s="31"/>
      <c r="AJ161" s="31"/>
      <c r="AK161" s="31"/>
      <c r="AL161" s="31"/>
      <c r="AM161" s="31"/>
      <c r="AN161" s="31"/>
      <c r="AO161" s="31"/>
      <c r="AP161" s="31"/>
      <c r="AQ161" s="31"/>
      <c r="AR161" s="31"/>
      <c r="AS161" s="31"/>
      <c r="AT161" s="31"/>
      <c r="AU161" s="31"/>
      <c r="AV161" s="31"/>
      <c r="AW161" s="31"/>
      <c r="AX161" s="31"/>
      <c r="AY161" s="31"/>
      <c r="AZ161" s="31"/>
      <c r="BA161" s="31"/>
      <c r="BB161" s="31"/>
      <c r="BC161" s="31"/>
      <c r="BD161" s="31"/>
      <c r="BE161" s="31"/>
      <c r="BF161" s="31"/>
      <c r="BG161" s="31"/>
      <c r="BH161" s="31"/>
      <c r="BI161" s="31"/>
      <c r="BJ161" s="31"/>
      <c r="BK161" s="31"/>
      <c r="BL161" s="31"/>
      <c r="BM161" s="31"/>
      <c r="BN161" s="31"/>
      <c r="BO161" s="31"/>
      <c r="BP161" s="31"/>
      <c r="BQ161" s="31"/>
      <c r="BR161" s="31"/>
      <c r="BS161" s="31"/>
      <c r="BT161" s="31"/>
      <c r="BU161" s="31"/>
      <c r="BV161" s="31"/>
      <c r="BW161" s="31"/>
      <c r="BX161" s="31"/>
      <c r="BY161" s="31"/>
      <c r="BZ161" s="31"/>
      <c r="CA161" s="31"/>
      <c r="CB161" s="31"/>
      <c r="CC161" s="31"/>
      <c r="CD161" s="31"/>
      <c r="CE161" s="31"/>
      <c r="CF161" s="31"/>
      <c r="CG161" s="31"/>
      <c r="CH161" s="31"/>
      <c r="CI161" s="31"/>
      <c r="CJ161" s="31"/>
      <c r="CK161" s="31"/>
      <c r="CL161" s="31"/>
      <c r="CM161" s="31"/>
      <c r="CN161" s="31"/>
      <c r="CO161" s="31"/>
      <c r="CP161" s="31"/>
      <c r="CQ161" s="31"/>
      <c r="CR161" s="31"/>
      <c r="CS161" s="31"/>
      <c r="CT161" s="31"/>
      <c r="CU161" s="31"/>
      <c r="CV161" s="31"/>
      <c r="CW161" s="31"/>
      <c r="CX161" s="31"/>
      <c r="CY161" s="31"/>
      <c r="CZ161" s="31"/>
      <c r="DA161" s="31"/>
      <c r="DB161" s="31"/>
      <c r="DC161" s="31"/>
      <c r="DD161" s="31"/>
      <c r="DE161" s="31"/>
      <c r="DF161" s="31"/>
      <c r="DG161" s="31"/>
      <c r="DH161" s="31"/>
      <c r="DI161" s="31"/>
      <c r="DJ161" s="31"/>
      <c r="DK161" s="31"/>
      <c r="DL161" s="31"/>
      <c r="DM161" s="31"/>
      <c r="DN161" s="31"/>
      <c r="DO161" s="31"/>
      <c r="DP161" s="31"/>
      <c r="DQ161" s="31"/>
      <c r="DR161" s="31"/>
      <c r="DS161" s="31"/>
      <c r="DT161" s="31"/>
      <c r="DU161" s="31"/>
      <c r="DV161" s="31"/>
      <c r="DW161" s="31"/>
      <c r="DX161" s="31"/>
      <c r="DY161" s="31"/>
      <c r="DZ161" s="31"/>
    </row>
    <row r="162" spans="1:130" outlineLevel="1">
      <c r="A162" s="21">
        <f t="shared" si="5"/>
        <v>36</v>
      </c>
      <c r="B162" s="21" t="s">
        <v>9</v>
      </c>
      <c r="C162" s="127" t="s">
        <v>539</v>
      </c>
      <c r="D162" s="211"/>
      <c r="E162" s="211"/>
      <c r="F162" s="211"/>
      <c r="G162" s="533" t="s">
        <v>1619</v>
      </c>
      <c r="H162" s="21" t="s">
        <v>10</v>
      </c>
      <c r="I162" s="127" t="s">
        <v>831</v>
      </c>
      <c r="J162" s="128"/>
      <c r="K162" s="322" t="s">
        <v>832</v>
      </c>
      <c r="L162" s="31"/>
      <c r="M162" s="31"/>
      <c r="N162" s="31"/>
      <c r="O162" s="31"/>
      <c r="P162" s="31"/>
      <c r="Q162" s="31"/>
      <c r="R162" s="31"/>
      <c r="S162" s="31"/>
      <c r="T162" s="31"/>
      <c r="U162" s="31"/>
      <c r="V162" s="31"/>
      <c r="W162" s="31"/>
      <c r="X162" s="31"/>
      <c r="Y162" s="31"/>
      <c r="Z162" s="31"/>
      <c r="AA162" s="31"/>
      <c r="AB162" s="31"/>
      <c r="AC162" s="31"/>
      <c r="AD162" s="31"/>
      <c r="AE162" s="31"/>
      <c r="AF162" s="31"/>
      <c r="AG162" s="31"/>
      <c r="AH162" s="31"/>
      <c r="AI162" s="31"/>
      <c r="AJ162" s="31"/>
      <c r="AK162" s="31"/>
      <c r="AL162" s="31"/>
      <c r="AM162" s="31"/>
      <c r="AN162" s="31"/>
      <c r="AO162" s="31"/>
      <c r="AP162" s="31"/>
      <c r="AQ162" s="31"/>
      <c r="AR162" s="31"/>
      <c r="AS162" s="31"/>
      <c r="AT162" s="31"/>
      <c r="AU162" s="31"/>
      <c r="AV162" s="31"/>
      <c r="AW162" s="31"/>
      <c r="AX162" s="31"/>
      <c r="AY162" s="31"/>
      <c r="AZ162" s="31"/>
      <c r="BA162" s="31"/>
      <c r="BB162" s="31"/>
      <c r="BC162" s="31"/>
      <c r="BD162" s="31"/>
      <c r="BE162" s="31"/>
      <c r="BF162" s="31"/>
      <c r="BG162" s="31"/>
      <c r="BH162" s="31"/>
      <c r="BI162" s="31"/>
      <c r="BJ162" s="31"/>
      <c r="BK162" s="31"/>
      <c r="BL162" s="31"/>
      <c r="BM162" s="31"/>
      <c r="BN162" s="31"/>
      <c r="BO162" s="31"/>
      <c r="BP162" s="31"/>
      <c r="BQ162" s="31"/>
      <c r="BR162" s="31"/>
      <c r="BS162" s="31"/>
      <c r="BT162" s="31"/>
      <c r="BU162" s="31"/>
      <c r="BV162" s="31"/>
      <c r="BW162" s="31"/>
      <c r="BX162" s="31"/>
      <c r="BY162" s="31"/>
      <c r="BZ162" s="31"/>
      <c r="CA162" s="31"/>
      <c r="CB162" s="31"/>
      <c r="CC162" s="31"/>
      <c r="CD162" s="31"/>
      <c r="CE162" s="31"/>
      <c r="CF162" s="31"/>
      <c r="CG162" s="31"/>
      <c r="CH162" s="31"/>
      <c r="CI162" s="31"/>
      <c r="CJ162" s="31"/>
      <c r="CK162" s="31"/>
      <c r="CL162" s="31"/>
      <c r="CM162" s="31"/>
      <c r="CN162" s="31"/>
      <c r="CO162" s="31"/>
      <c r="CP162" s="31"/>
      <c r="CQ162" s="31"/>
      <c r="CR162" s="31"/>
      <c r="CS162" s="31"/>
      <c r="CT162" s="31"/>
      <c r="CU162" s="31"/>
      <c r="CV162" s="31"/>
      <c r="CW162" s="31"/>
      <c r="CX162" s="31"/>
      <c r="CY162" s="31"/>
      <c r="CZ162" s="31"/>
      <c r="DA162" s="31"/>
      <c r="DB162" s="31"/>
      <c r="DC162" s="31"/>
      <c r="DD162" s="31"/>
      <c r="DE162" s="31"/>
      <c r="DF162" s="31"/>
      <c r="DG162" s="31"/>
      <c r="DH162" s="31"/>
      <c r="DI162" s="31"/>
      <c r="DJ162" s="31"/>
      <c r="DK162" s="31"/>
      <c r="DL162" s="31"/>
      <c r="DM162" s="31"/>
      <c r="DN162" s="31"/>
      <c r="DO162" s="31"/>
      <c r="DP162" s="31"/>
      <c r="DQ162" s="31"/>
      <c r="DR162" s="31"/>
      <c r="DS162" s="31"/>
      <c r="DT162" s="31"/>
      <c r="DU162" s="31"/>
      <c r="DV162" s="31"/>
      <c r="DW162" s="31"/>
      <c r="DX162" s="31"/>
      <c r="DY162" s="31"/>
      <c r="DZ162" s="31"/>
    </row>
    <row r="163" spans="1:130" outlineLevel="1">
      <c r="A163" s="21">
        <f t="shared" si="5"/>
        <v>36</v>
      </c>
      <c r="B163" s="21" t="s">
        <v>9</v>
      </c>
      <c r="C163" s="127" t="s">
        <v>539</v>
      </c>
      <c r="D163" s="211"/>
      <c r="E163" s="211"/>
      <c r="F163" s="211"/>
      <c r="G163" s="533" t="s">
        <v>1619</v>
      </c>
      <c r="H163" s="21" t="s">
        <v>10</v>
      </c>
      <c r="I163" s="127" t="s">
        <v>1056</v>
      </c>
      <c r="J163" s="128"/>
      <c r="K163" s="322" t="s">
        <v>6</v>
      </c>
      <c r="L163" s="31"/>
      <c r="M163" s="31"/>
      <c r="N163" s="31"/>
      <c r="O163" s="31"/>
      <c r="P163" s="31"/>
      <c r="Q163" s="31"/>
      <c r="R163" s="31"/>
      <c r="S163" s="31"/>
      <c r="T163" s="31"/>
      <c r="U163" s="31"/>
      <c r="V163" s="31"/>
      <c r="W163" s="31"/>
      <c r="X163" s="31"/>
      <c r="Y163" s="31"/>
      <c r="Z163" s="31"/>
      <c r="AA163" s="31"/>
      <c r="AB163" s="31"/>
      <c r="AC163" s="31"/>
      <c r="AD163" s="31"/>
      <c r="AE163" s="31"/>
      <c r="AF163" s="31"/>
      <c r="AG163" s="31"/>
      <c r="AH163" s="31"/>
      <c r="AI163" s="31"/>
      <c r="AJ163" s="31"/>
      <c r="AK163" s="31"/>
      <c r="AL163" s="31"/>
      <c r="AM163" s="31"/>
      <c r="AN163" s="31"/>
      <c r="AO163" s="31"/>
      <c r="AP163" s="31"/>
      <c r="AQ163" s="31"/>
      <c r="AR163" s="31"/>
      <c r="AS163" s="31"/>
      <c r="AT163" s="31"/>
      <c r="AU163" s="31"/>
      <c r="AV163" s="31"/>
      <c r="AW163" s="31"/>
      <c r="AX163" s="31"/>
      <c r="AY163" s="31"/>
      <c r="AZ163" s="31"/>
      <c r="BA163" s="31"/>
      <c r="BB163" s="31"/>
      <c r="BC163" s="31"/>
      <c r="BD163" s="31"/>
      <c r="BE163" s="31"/>
      <c r="BF163" s="31"/>
      <c r="BG163" s="31"/>
      <c r="BH163" s="31"/>
      <c r="BI163" s="31"/>
      <c r="BJ163" s="31"/>
      <c r="BK163" s="31"/>
      <c r="BL163" s="31"/>
      <c r="BM163" s="31"/>
      <c r="BN163" s="31"/>
      <c r="BO163" s="31"/>
      <c r="BP163" s="31"/>
      <c r="BQ163" s="31"/>
      <c r="BR163" s="31"/>
      <c r="BS163" s="31"/>
      <c r="BT163" s="31"/>
      <c r="BU163" s="31"/>
      <c r="BV163" s="31"/>
      <c r="BW163" s="31"/>
      <c r="BX163" s="31"/>
      <c r="BY163" s="31"/>
      <c r="BZ163" s="31"/>
      <c r="CA163" s="31"/>
      <c r="CB163" s="31"/>
      <c r="CC163" s="31"/>
      <c r="CD163" s="31"/>
      <c r="CE163" s="31"/>
      <c r="CF163" s="31"/>
      <c r="CG163" s="31"/>
      <c r="CH163" s="31"/>
      <c r="CI163" s="31"/>
      <c r="CJ163" s="31"/>
      <c r="CK163" s="31"/>
      <c r="CL163" s="31"/>
      <c r="CM163" s="31"/>
      <c r="CN163" s="31"/>
      <c r="CO163" s="31"/>
      <c r="CP163" s="31"/>
      <c r="CQ163" s="31"/>
      <c r="CR163" s="31"/>
      <c r="CS163" s="31"/>
      <c r="CT163" s="31"/>
      <c r="CU163" s="31"/>
      <c r="CV163" s="31"/>
      <c r="CW163" s="31"/>
      <c r="CX163" s="31"/>
      <c r="CY163" s="31"/>
      <c r="CZ163" s="31"/>
      <c r="DA163" s="31"/>
      <c r="DB163" s="31"/>
      <c r="DC163" s="31"/>
      <c r="DD163" s="31"/>
      <c r="DE163" s="31"/>
      <c r="DF163" s="31"/>
      <c r="DG163" s="31"/>
      <c r="DH163" s="31"/>
      <c r="DI163" s="31"/>
      <c r="DJ163" s="31"/>
      <c r="DK163" s="31"/>
      <c r="DL163" s="31"/>
      <c r="DM163" s="31"/>
      <c r="DN163" s="31"/>
      <c r="DO163" s="31"/>
      <c r="DP163" s="31"/>
      <c r="DQ163" s="31"/>
      <c r="DR163" s="31"/>
      <c r="DS163" s="31"/>
      <c r="DT163" s="31"/>
      <c r="DU163" s="31"/>
      <c r="DV163" s="31"/>
      <c r="DW163" s="31"/>
      <c r="DX163" s="31"/>
      <c r="DY163" s="31"/>
      <c r="DZ163" s="31"/>
    </row>
    <row r="164" spans="1:130" outlineLevel="1">
      <c r="A164" s="21">
        <f t="shared" si="5"/>
        <v>36</v>
      </c>
      <c r="B164" s="21" t="s">
        <v>9</v>
      </c>
      <c r="C164" s="127" t="s">
        <v>539</v>
      </c>
      <c r="D164" s="211"/>
      <c r="E164" s="211"/>
      <c r="F164" s="211"/>
      <c r="G164" s="533" t="s">
        <v>1619</v>
      </c>
      <c r="H164" s="21" t="s">
        <v>10</v>
      </c>
      <c r="I164" s="127" t="s">
        <v>289</v>
      </c>
      <c r="J164" s="128"/>
      <c r="K164" s="322" t="s">
        <v>6</v>
      </c>
      <c r="L164" s="31"/>
      <c r="M164" s="31"/>
      <c r="N164" s="31"/>
      <c r="O164" s="31"/>
      <c r="P164" s="31"/>
      <c r="Q164" s="31"/>
      <c r="R164" s="31"/>
      <c r="S164" s="31"/>
      <c r="T164" s="31"/>
      <c r="U164" s="31"/>
      <c r="V164" s="31"/>
      <c r="W164" s="31"/>
      <c r="X164" s="31"/>
      <c r="Y164" s="31"/>
      <c r="Z164" s="31"/>
      <c r="AA164" s="31"/>
      <c r="AB164" s="31"/>
      <c r="AC164" s="31"/>
      <c r="AD164" s="31"/>
      <c r="AE164" s="31"/>
      <c r="AF164" s="31"/>
      <c r="AG164" s="31"/>
      <c r="AH164" s="31"/>
      <c r="AI164" s="31"/>
      <c r="AJ164" s="31"/>
      <c r="AK164" s="31"/>
      <c r="AL164" s="31"/>
      <c r="AM164" s="31"/>
      <c r="AN164" s="31"/>
      <c r="AO164" s="31"/>
      <c r="AP164" s="31"/>
      <c r="AQ164" s="31"/>
      <c r="AR164" s="31"/>
      <c r="AS164" s="31"/>
      <c r="AT164" s="31"/>
      <c r="AU164" s="31"/>
      <c r="AV164" s="31"/>
      <c r="AW164" s="31"/>
      <c r="AX164" s="31"/>
      <c r="AY164" s="31"/>
      <c r="AZ164" s="31"/>
      <c r="BA164" s="31"/>
      <c r="BB164" s="31"/>
      <c r="BC164" s="31"/>
      <c r="BD164" s="31"/>
      <c r="BE164" s="31"/>
      <c r="BF164" s="31"/>
      <c r="BG164" s="31"/>
      <c r="BH164" s="31"/>
      <c r="BI164" s="31"/>
      <c r="BJ164" s="31"/>
      <c r="BK164" s="31"/>
      <c r="BL164" s="31"/>
      <c r="BM164" s="31"/>
      <c r="BN164" s="31"/>
      <c r="BO164" s="31"/>
      <c r="BP164" s="31"/>
      <c r="BQ164" s="31"/>
      <c r="BR164" s="31"/>
      <c r="BS164" s="31"/>
      <c r="BT164" s="31"/>
      <c r="BU164" s="31"/>
      <c r="BV164" s="31"/>
      <c r="BW164" s="31"/>
      <c r="BX164" s="31"/>
      <c r="BY164" s="31"/>
      <c r="BZ164" s="31"/>
      <c r="CA164" s="31"/>
      <c r="CB164" s="31"/>
      <c r="CC164" s="31"/>
      <c r="CD164" s="31"/>
      <c r="CE164" s="31"/>
      <c r="CF164" s="31"/>
      <c r="CG164" s="31"/>
      <c r="CH164" s="31"/>
      <c r="CI164" s="31"/>
      <c r="CJ164" s="31"/>
      <c r="CK164" s="31"/>
      <c r="CL164" s="31"/>
      <c r="CM164" s="31"/>
      <c r="CN164" s="31"/>
      <c r="CO164" s="31"/>
      <c r="CP164" s="31"/>
      <c r="CQ164" s="31"/>
      <c r="CR164" s="31"/>
      <c r="CS164" s="31"/>
      <c r="CT164" s="31"/>
      <c r="CU164" s="31"/>
      <c r="CV164" s="31"/>
      <c r="CW164" s="31"/>
      <c r="CX164" s="31"/>
      <c r="CY164" s="31"/>
      <c r="CZ164" s="31"/>
      <c r="DA164" s="31"/>
      <c r="DB164" s="31"/>
      <c r="DC164" s="31"/>
      <c r="DD164" s="31"/>
      <c r="DE164" s="31"/>
      <c r="DF164" s="31"/>
      <c r="DG164" s="31"/>
      <c r="DH164" s="31"/>
      <c r="DI164" s="31"/>
      <c r="DJ164" s="31"/>
      <c r="DK164" s="31"/>
      <c r="DL164" s="31"/>
      <c r="DM164" s="31"/>
      <c r="DN164" s="31"/>
      <c r="DO164" s="31"/>
      <c r="DP164" s="31"/>
      <c r="DQ164" s="31"/>
      <c r="DR164" s="31"/>
      <c r="DS164" s="31"/>
      <c r="DT164" s="31"/>
      <c r="DU164" s="31"/>
      <c r="DV164" s="31"/>
      <c r="DW164" s="31"/>
      <c r="DX164" s="31"/>
      <c r="DY164" s="31"/>
      <c r="DZ164" s="31"/>
    </row>
    <row r="165" spans="1:130" outlineLevel="1">
      <c r="A165" s="21">
        <f t="shared" si="5"/>
        <v>36</v>
      </c>
      <c r="B165" s="21" t="s">
        <v>9</v>
      </c>
      <c r="C165" s="127" t="s">
        <v>539</v>
      </c>
      <c r="D165" s="211"/>
      <c r="E165" s="211"/>
      <c r="F165" s="211"/>
      <c r="G165" s="533" t="s">
        <v>1619</v>
      </c>
      <c r="H165" s="21" t="s">
        <v>10</v>
      </c>
      <c r="I165" s="127" t="s">
        <v>290</v>
      </c>
      <c r="J165" s="128"/>
      <c r="K165" s="322" t="s">
        <v>6</v>
      </c>
      <c r="L165" s="31"/>
      <c r="M165" s="31"/>
      <c r="N165" s="31"/>
      <c r="O165" s="31"/>
      <c r="P165" s="31"/>
      <c r="Q165" s="31"/>
      <c r="R165" s="31"/>
      <c r="S165" s="31"/>
      <c r="T165" s="31"/>
      <c r="U165" s="31"/>
      <c r="V165" s="31"/>
      <c r="W165" s="31"/>
      <c r="X165" s="31"/>
      <c r="Y165" s="31"/>
      <c r="Z165" s="31"/>
      <c r="AA165" s="31"/>
      <c r="AB165" s="31"/>
      <c r="AC165" s="31"/>
      <c r="AD165" s="31"/>
      <c r="AE165" s="31"/>
      <c r="AF165" s="31"/>
      <c r="AG165" s="31"/>
      <c r="AH165" s="31"/>
      <c r="AI165" s="31"/>
      <c r="AJ165" s="31"/>
      <c r="AK165" s="31"/>
      <c r="AL165" s="31"/>
      <c r="AM165" s="31"/>
      <c r="AN165" s="31"/>
      <c r="AO165" s="31"/>
      <c r="AP165" s="31"/>
      <c r="AQ165" s="31"/>
      <c r="AR165" s="31"/>
      <c r="AS165" s="31"/>
      <c r="AT165" s="31"/>
      <c r="AU165" s="31"/>
      <c r="AV165" s="31"/>
      <c r="AW165" s="31"/>
      <c r="AX165" s="31"/>
      <c r="AY165" s="31"/>
      <c r="AZ165" s="31"/>
      <c r="BA165" s="31"/>
      <c r="BB165" s="31"/>
      <c r="BC165" s="31"/>
      <c r="BD165" s="31"/>
      <c r="BE165" s="31"/>
      <c r="BF165" s="31"/>
      <c r="BG165" s="31"/>
      <c r="BH165" s="31"/>
      <c r="BI165" s="31"/>
      <c r="BJ165" s="31"/>
      <c r="BK165" s="31"/>
      <c r="BL165" s="31"/>
      <c r="BM165" s="31"/>
      <c r="BN165" s="31"/>
      <c r="BO165" s="31"/>
      <c r="BP165" s="31"/>
      <c r="BQ165" s="31"/>
      <c r="BR165" s="31"/>
      <c r="BS165" s="31"/>
      <c r="BT165" s="31"/>
      <c r="BU165" s="31"/>
      <c r="BV165" s="31"/>
      <c r="BW165" s="31"/>
      <c r="BX165" s="31"/>
      <c r="BY165" s="31"/>
      <c r="BZ165" s="31"/>
      <c r="CA165" s="31"/>
      <c r="CB165" s="31"/>
      <c r="CC165" s="31"/>
      <c r="CD165" s="31"/>
      <c r="CE165" s="31"/>
      <c r="CF165" s="31"/>
      <c r="CG165" s="31"/>
      <c r="CH165" s="31"/>
      <c r="CI165" s="31"/>
      <c r="CJ165" s="31"/>
      <c r="CK165" s="31"/>
      <c r="CL165" s="31"/>
      <c r="CM165" s="31"/>
      <c r="CN165" s="31"/>
      <c r="CO165" s="31"/>
      <c r="CP165" s="31"/>
      <c r="CQ165" s="31"/>
      <c r="CR165" s="31"/>
      <c r="CS165" s="31"/>
      <c r="CT165" s="31"/>
      <c r="CU165" s="31"/>
      <c r="CV165" s="31"/>
      <c r="CW165" s="31"/>
      <c r="CX165" s="31"/>
      <c r="CY165" s="31"/>
      <c r="CZ165" s="31"/>
      <c r="DA165" s="31"/>
      <c r="DB165" s="31"/>
      <c r="DC165" s="31"/>
      <c r="DD165" s="31"/>
      <c r="DE165" s="31"/>
      <c r="DF165" s="31"/>
      <c r="DG165" s="31"/>
      <c r="DH165" s="31"/>
      <c r="DI165" s="31"/>
      <c r="DJ165" s="31"/>
      <c r="DK165" s="31"/>
      <c r="DL165" s="31"/>
      <c r="DM165" s="31"/>
      <c r="DN165" s="31"/>
      <c r="DO165" s="31"/>
      <c r="DP165" s="31"/>
      <c r="DQ165" s="31"/>
      <c r="DR165" s="31"/>
      <c r="DS165" s="31"/>
      <c r="DT165" s="31"/>
      <c r="DU165" s="31"/>
      <c r="DV165" s="31"/>
      <c r="DW165" s="31"/>
      <c r="DX165" s="31"/>
      <c r="DY165" s="31"/>
      <c r="DZ165" s="31"/>
    </row>
    <row r="166" spans="1:130" outlineLevel="1">
      <c r="A166" s="21">
        <f t="shared" si="5"/>
        <v>36</v>
      </c>
      <c r="B166" s="21" t="s">
        <v>9</v>
      </c>
      <c r="C166" s="127" t="s">
        <v>539</v>
      </c>
      <c r="D166" s="211"/>
      <c r="E166" s="211"/>
      <c r="F166" s="211"/>
      <c r="G166" s="533"/>
      <c r="H166" s="21" t="s">
        <v>10</v>
      </c>
      <c r="I166" s="127" t="s">
        <v>903</v>
      </c>
      <c r="J166" s="128"/>
      <c r="K166" s="322"/>
      <c r="L166" s="31"/>
      <c r="M166" s="31"/>
      <c r="N166" s="31"/>
      <c r="O166" s="31"/>
      <c r="P166" s="31"/>
      <c r="Q166" s="31"/>
      <c r="R166" s="31"/>
      <c r="S166" s="31"/>
      <c r="T166" s="31"/>
      <c r="U166" s="31"/>
      <c r="V166" s="31"/>
      <c r="W166" s="31"/>
      <c r="X166" s="31"/>
      <c r="Y166" s="31"/>
      <c r="Z166" s="31"/>
      <c r="AA166" s="31"/>
      <c r="AB166" s="31"/>
      <c r="AC166" s="31"/>
      <c r="AD166" s="31"/>
      <c r="AE166" s="31"/>
      <c r="AF166" s="31"/>
      <c r="AG166" s="31"/>
      <c r="AH166" s="31"/>
      <c r="AI166" s="31"/>
      <c r="AJ166" s="31"/>
      <c r="AK166" s="31"/>
      <c r="AL166" s="31"/>
      <c r="AM166" s="31"/>
      <c r="AN166" s="31"/>
      <c r="AO166" s="31"/>
      <c r="AP166" s="31"/>
      <c r="AQ166" s="31"/>
      <c r="AR166" s="31"/>
      <c r="AS166" s="31"/>
      <c r="AT166" s="31"/>
      <c r="AU166" s="31"/>
      <c r="AV166" s="31"/>
      <c r="AW166" s="31"/>
      <c r="AX166" s="31"/>
      <c r="AY166" s="31"/>
      <c r="AZ166" s="31"/>
      <c r="BA166" s="31"/>
      <c r="BB166" s="31"/>
      <c r="BC166" s="31"/>
      <c r="BD166" s="31"/>
      <c r="BE166" s="31"/>
      <c r="BF166" s="31"/>
      <c r="BG166" s="31"/>
      <c r="BH166" s="31"/>
      <c r="BI166" s="31"/>
      <c r="BJ166" s="31"/>
      <c r="BK166" s="31"/>
      <c r="BL166" s="31"/>
      <c r="BM166" s="31"/>
      <c r="BN166" s="31"/>
      <c r="BO166" s="31"/>
      <c r="BP166" s="31"/>
      <c r="BQ166" s="31"/>
      <c r="BR166" s="31"/>
      <c r="BS166" s="31"/>
      <c r="BT166" s="31"/>
      <c r="BU166" s="31"/>
      <c r="BV166" s="31"/>
      <c r="BW166" s="31"/>
      <c r="BX166" s="31"/>
      <c r="BY166" s="31"/>
      <c r="BZ166" s="31"/>
      <c r="CA166" s="31"/>
      <c r="CB166" s="31"/>
      <c r="CC166" s="31"/>
      <c r="CD166" s="31"/>
      <c r="CE166" s="31"/>
      <c r="CF166" s="31"/>
      <c r="CG166" s="31"/>
      <c r="CH166" s="31"/>
      <c r="CI166" s="31"/>
      <c r="CJ166" s="31"/>
      <c r="CK166" s="31"/>
      <c r="CL166" s="31"/>
      <c r="CM166" s="31"/>
      <c r="CN166" s="31"/>
      <c r="CO166" s="31"/>
      <c r="CP166" s="31"/>
      <c r="CQ166" s="31"/>
      <c r="CR166" s="31"/>
      <c r="CS166" s="31"/>
      <c r="CT166" s="31"/>
      <c r="CU166" s="31"/>
      <c r="CV166" s="31"/>
      <c r="CW166" s="31"/>
      <c r="CX166" s="31"/>
      <c r="CY166" s="31"/>
      <c r="CZ166" s="31"/>
      <c r="DA166" s="31"/>
      <c r="DB166" s="31"/>
      <c r="DC166" s="31"/>
      <c r="DD166" s="31"/>
      <c r="DE166" s="31"/>
      <c r="DF166" s="31"/>
      <c r="DG166" s="31"/>
      <c r="DH166" s="31"/>
      <c r="DI166" s="31"/>
      <c r="DJ166" s="31"/>
      <c r="DK166" s="31"/>
      <c r="DL166" s="31"/>
      <c r="DM166" s="31"/>
      <c r="DN166" s="31"/>
      <c r="DO166" s="31"/>
      <c r="DP166" s="31"/>
      <c r="DQ166" s="31"/>
      <c r="DR166" s="31"/>
      <c r="DS166" s="31"/>
      <c r="DT166" s="31"/>
      <c r="DU166" s="31"/>
      <c r="DV166" s="31"/>
      <c r="DW166" s="31"/>
      <c r="DX166" s="31"/>
      <c r="DY166" s="31"/>
      <c r="DZ166" s="31"/>
    </row>
    <row r="167" spans="1:130" outlineLevel="1">
      <c r="A167" s="21">
        <f t="shared" si="5"/>
        <v>36</v>
      </c>
      <c r="B167" s="21" t="s">
        <v>9</v>
      </c>
      <c r="C167" s="127" t="s">
        <v>539</v>
      </c>
      <c r="D167" s="211"/>
      <c r="E167" s="211"/>
      <c r="F167" s="211"/>
      <c r="G167" s="533"/>
      <c r="H167" s="21" t="s">
        <v>10</v>
      </c>
      <c r="I167" s="127" t="s">
        <v>900</v>
      </c>
      <c r="J167" s="128"/>
      <c r="K167" s="43" t="s">
        <v>1183</v>
      </c>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43"/>
      <c r="BH167" s="43"/>
      <c r="BI167" s="43"/>
      <c r="BJ167" s="43"/>
      <c r="BK167" s="43"/>
      <c r="BL167" s="43"/>
      <c r="BM167" s="43"/>
      <c r="BN167" s="43"/>
      <c r="BO167" s="43"/>
      <c r="BP167" s="43"/>
      <c r="BQ167" s="43"/>
      <c r="BR167" s="43"/>
      <c r="BS167" s="43"/>
      <c r="BT167" s="43"/>
      <c r="BU167" s="43"/>
      <c r="BV167" s="43"/>
      <c r="BW167" s="43"/>
      <c r="BX167" s="43"/>
      <c r="BY167" s="43"/>
      <c r="BZ167" s="43"/>
      <c r="CA167" s="43"/>
      <c r="CB167" s="43"/>
      <c r="CC167" s="43"/>
      <c r="CD167" s="43"/>
      <c r="CE167" s="43"/>
      <c r="CF167" s="43"/>
      <c r="CG167" s="43"/>
      <c r="CH167" s="43"/>
      <c r="CI167" s="43"/>
      <c r="CJ167" s="43"/>
      <c r="CK167" s="43"/>
      <c r="CL167" s="43"/>
      <c r="CM167" s="43"/>
      <c r="CN167" s="43"/>
      <c r="CO167" s="43"/>
      <c r="CP167" s="43"/>
      <c r="CQ167" s="43"/>
      <c r="CR167" s="43"/>
      <c r="CS167" s="43"/>
      <c r="CT167" s="43"/>
      <c r="CU167" s="43"/>
      <c r="CV167" s="43"/>
      <c r="CW167" s="43"/>
      <c r="CX167" s="43"/>
      <c r="CY167" s="43"/>
      <c r="CZ167" s="43"/>
      <c r="DA167" s="43"/>
      <c r="DB167" s="43"/>
      <c r="DC167" s="43"/>
      <c r="DD167" s="43"/>
      <c r="DE167" s="43"/>
      <c r="DF167" s="43"/>
      <c r="DG167" s="43"/>
      <c r="DH167" s="43"/>
      <c r="DI167" s="43"/>
      <c r="DJ167" s="43"/>
      <c r="DK167" s="43"/>
      <c r="DL167" s="43"/>
      <c r="DM167" s="43"/>
      <c r="DN167" s="43"/>
      <c r="DO167" s="43"/>
      <c r="DP167" s="43"/>
      <c r="DQ167" s="43"/>
      <c r="DR167" s="43"/>
      <c r="DS167" s="43"/>
      <c r="DT167" s="43"/>
      <c r="DU167" s="43"/>
      <c r="DV167" s="43"/>
      <c r="DW167" s="43"/>
      <c r="DX167" s="43"/>
      <c r="DY167" s="43"/>
      <c r="DZ167" s="43"/>
    </row>
    <row r="168" spans="1:130" outlineLevel="1">
      <c r="A168" s="21">
        <f t="shared" si="5"/>
        <v>36</v>
      </c>
      <c r="B168" s="21" t="s">
        <v>9</v>
      </c>
      <c r="C168" s="127" t="s">
        <v>539</v>
      </c>
      <c r="D168" s="211"/>
      <c r="E168" s="211"/>
      <c r="F168" s="211"/>
      <c r="G168" s="533" t="s">
        <v>1623</v>
      </c>
      <c r="H168" s="21" t="s">
        <v>0</v>
      </c>
      <c r="I168" s="127" t="s">
        <v>1239</v>
      </c>
      <c r="J168" s="128" t="s">
        <v>267</v>
      </c>
      <c r="K168" s="322"/>
      <c r="L168" s="31"/>
      <c r="M168" s="31"/>
      <c r="N168" s="31"/>
      <c r="O168" s="31"/>
      <c r="P168" s="31"/>
      <c r="Q168" s="31"/>
      <c r="R168" s="31"/>
      <c r="S168" s="31"/>
      <c r="T168" s="31"/>
      <c r="U168" s="31"/>
      <c r="V168" s="31"/>
      <c r="W168" s="31"/>
      <c r="X168" s="31"/>
      <c r="Y168" s="31"/>
      <c r="Z168" s="31"/>
      <c r="AA168" s="31"/>
      <c r="AB168" s="31"/>
      <c r="AC168" s="31"/>
      <c r="AD168" s="31"/>
      <c r="AE168" s="31"/>
      <c r="AF168" s="31"/>
      <c r="AG168" s="31"/>
      <c r="AH168" s="31"/>
      <c r="AI168" s="31"/>
      <c r="AJ168" s="31"/>
      <c r="AK168" s="31"/>
      <c r="AL168" s="31"/>
      <c r="AM168" s="31"/>
      <c r="AN168" s="31"/>
      <c r="AO168" s="31"/>
      <c r="AP168" s="31"/>
      <c r="AQ168" s="31"/>
      <c r="AR168" s="31"/>
      <c r="AS168" s="31"/>
      <c r="AT168" s="31"/>
      <c r="AU168" s="31"/>
      <c r="AV168" s="31"/>
      <c r="AW168" s="31"/>
      <c r="AX168" s="31"/>
      <c r="AY168" s="31"/>
      <c r="AZ168" s="31"/>
      <c r="BA168" s="31"/>
      <c r="BB168" s="31"/>
      <c r="BC168" s="31"/>
      <c r="BD168" s="31"/>
      <c r="BE168" s="31"/>
      <c r="BF168" s="31"/>
      <c r="BG168" s="31"/>
      <c r="BH168" s="31"/>
      <c r="BI168" s="31"/>
      <c r="BJ168" s="31"/>
      <c r="BK168" s="31"/>
      <c r="BL168" s="31"/>
      <c r="BM168" s="31"/>
      <c r="BN168" s="31"/>
      <c r="BO168" s="31"/>
      <c r="BP168" s="31"/>
      <c r="BQ168" s="31"/>
      <c r="BR168" s="31"/>
      <c r="BS168" s="31"/>
      <c r="BT168" s="31"/>
      <c r="BU168" s="31"/>
      <c r="BV168" s="31"/>
      <c r="BW168" s="31"/>
      <c r="BX168" s="31"/>
      <c r="BY168" s="31"/>
      <c r="BZ168" s="31"/>
      <c r="CA168" s="31"/>
      <c r="CB168" s="31"/>
      <c r="CC168" s="31"/>
      <c r="CD168" s="31"/>
      <c r="CE168" s="31"/>
      <c r="CF168" s="31"/>
      <c r="CG168" s="31"/>
      <c r="CH168" s="31"/>
      <c r="CI168" s="31"/>
      <c r="CJ168" s="31"/>
      <c r="CK168" s="31"/>
      <c r="CL168" s="31"/>
      <c r="CM168" s="31"/>
      <c r="CN168" s="31"/>
      <c r="CO168" s="31"/>
      <c r="CP168" s="31"/>
      <c r="CQ168" s="31"/>
      <c r="CR168" s="31"/>
      <c r="CS168" s="31"/>
      <c r="CT168" s="31"/>
      <c r="CU168" s="31"/>
      <c r="CV168" s="31"/>
      <c r="CW168" s="31"/>
      <c r="CX168" s="31"/>
      <c r="CY168" s="31"/>
      <c r="CZ168" s="31"/>
      <c r="DA168" s="31"/>
      <c r="DB168" s="31"/>
      <c r="DC168" s="31"/>
      <c r="DD168" s="31"/>
      <c r="DE168" s="31"/>
      <c r="DF168" s="31"/>
      <c r="DG168" s="31"/>
      <c r="DH168" s="31"/>
      <c r="DI168" s="31"/>
      <c r="DJ168" s="31"/>
      <c r="DK168" s="31"/>
      <c r="DL168" s="31"/>
      <c r="DM168" s="31"/>
      <c r="DN168" s="31"/>
      <c r="DO168" s="31"/>
      <c r="DP168" s="31"/>
      <c r="DQ168" s="31"/>
      <c r="DR168" s="31"/>
      <c r="DS168" s="31"/>
      <c r="DT168" s="31"/>
      <c r="DU168" s="31"/>
      <c r="DV168" s="31"/>
      <c r="DW168" s="31"/>
      <c r="DX168" s="31"/>
      <c r="DY168" s="31"/>
      <c r="DZ168" s="31"/>
    </row>
    <row r="169" spans="1:130">
      <c r="A169" s="21">
        <f t="shared" si="5"/>
        <v>36</v>
      </c>
      <c r="B169" s="21" t="s">
        <v>9</v>
      </c>
      <c r="C169" s="127" t="s">
        <v>539</v>
      </c>
      <c r="D169" s="211"/>
      <c r="E169" s="211"/>
      <c r="F169" s="211"/>
      <c r="G169" s="533"/>
      <c r="H169" s="125" t="s">
        <v>18</v>
      </c>
      <c r="I169" s="328" t="s">
        <v>1202</v>
      </c>
      <c r="J169" s="126"/>
      <c r="K169" s="321"/>
      <c r="L169" s="31"/>
      <c r="M169" s="31"/>
      <c r="N169" s="31"/>
      <c r="O169" s="31"/>
      <c r="P169" s="31"/>
      <c r="Q169" s="31"/>
      <c r="R169" s="31"/>
      <c r="S169" s="31"/>
      <c r="T169" s="31"/>
      <c r="U169" s="31"/>
      <c r="V169" s="31"/>
      <c r="W169" s="31"/>
      <c r="X169" s="31"/>
      <c r="Y169" s="31"/>
      <c r="Z169" s="31"/>
      <c r="AA169" s="31"/>
      <c r="AB169" s="31"/>
      <c r="AC169" s="31"/>
      <c r="AD169" s="31"/>
      <c r="AE169" s="31"/>
      <c r="AF169" s="31"/>
      <c r="AG169" s="31"/>
      <c r="AH169" s="31"/>
      <c r="AI169" s="31"/>
      <c r="AJ169" s="31"/>
      <c r="AK169" s="31"/>
      <c r="AL169" s="31"/>
      <c r="AM169" s="31"/>
      <c r="AN169" s="31"/>
      <c r="AO169" s="31"/>
      <c r="AP169" s="31"/>
      <c r="AQ169" s="31"/>
      <c r="AR169" s="31"/>
      <c r="AS169" s="31"/>
      <c r="AT169" s="31"/>
      <c r="AU169" s="31"/>
      <c r="AV169" s="31"/>
      <c r="AW169" s="31"/>
      <c r="AX169" s="31"/>
      <c r="AY169" s="31"/>
      <c r="AZ169" s="31"/>
      <c r="BA169" s="31"/>
      <c r="BB169" s="31"/>
      <c r="BC169" s="31"/>
      <c r="BD169" s="31"/>
      <c r="BE169" s="31"/>
      <c r="BF169" s="31"/>
      <c r="BG169" s="31"/>
      <c r="BH169" s="31"/>
      <c r="BI169" s="31"/>
      <c r="BJ169" s="31"/>
      <c r="BK169" s="31"/>
      <c r="BL169" s="31"/>
      <c r="BM169" s="31"/>
      <c r="BN169" s="31"/>
      <c r="BO169" s="31"/>
      <c r="BP169" s="31"/>
      <c r="BQ169" s="31"/>
      <c r="BR169" s="31"/>
      <c r="BS169" s="31"/>
      <c r="BT169" s="31"/>
      <c r="BU169" s="31"/>
      <c r="BV169" s="31"/>
      <c r="BW169" s="31"/>
      <c r="BX169" s="31"/>
      <c r="BY169" s="31"/>
      <c r="BZ169" s="31"/>
      <c r="CA169" s="31"/>
      <c r="CB169" s="31"/>
      <c r="CC169" s="31"/>
      <c r="CD169" s="31"/>
      <c r="CE169" s="31"/>
      <c r="CF169" s="31"/>
      <c r="CG169" s="31"/>
      <c r="CH169" s="31"/>
      <c r="CI169" s="31"/>
      <c r="CJ169" s="31"/>
      <c r="CK169" s="31"/>
      <c r="CL169" s="31"/>
      <c r="CM169" s="31"/>
      <c r="CN169" s="31"/>
      <c r="CO169" s="31"/>
      <c r="CP169" s="31"/>
      <c r="CQ169" s="31"/>
      <c r="CR169" s="31"/>
      <c r="CS169" s="31"/>
      <c r="CT169" s="31"/>
      <c r="CU169" s="31"/>
      <c r="CV169" s="31"/>
      <c r="CW169" s="31"/>
      <c r="CX169" s="31"/>
      <c r="CY169" s="31"/>
      <c r="CZ169" s="31"/>
      <c r="DA169" s="31"/>
      <c r="DB169" s="31"/>
      <c r="DC169" s="31"/>
      <c r="DD169" s="31"/>
      <c r="DE169" s="31"/>
      <c r="DF169" s="31"/>
      <c r="DG169" s="31"/>
      <c r="DH169" s="31"/>
      <c r="DI169" s="31"/>
      <c r="DJ169" s="31"/>
      <c r="DK169" s="31"/>
      <c r="DL169" s="31"/>
      <c r="DM169" s="31"/>
      <c r="DN169" s="31"/>
      <c r="DO169" s="31"/>
      <c r="DP169" s="31"/>
      <c r="DQ169" s="31"/>
      <c r="DR169" s="31"/>
      <c r="DS169" s="31"/>
      <c r="DT169" s="31"/>
      <c r="DU169" s="31"/>
      <c r="DV169" s="31"/>
      <c r="DW169" s="31"/>
      <c r="DX169" s="31"/>
      <c r="DY169" s="31"/>
      <c r="DZ169" s="31"/>
    </row>
    <row r="170" spans="1:130" outlineLevel="1">
      <c r="A170" s="21">
        <f t="shared" si="5"/>
        <v>36</v>
      </c>
      <c r="B170" s="21" t="s">
        <v>9</v>
      </c>
      <c r="C170" s="127" t="s">
        <v>539</v>
      </c>
      <c r="D170" s="211"/>
      <c r="E170" s="211"/>
      <c r="F170" s="211"/>
      <c r="G170" s="533" t="s">
        <v>1624</v>
      </c>
      <c r="H170" s="21" t="s">
        <v>10</v>
      </c>
      <c r="I170" s="127" t="s">
        <v>1440</v>
      </c>
      <c r="J170" s="126"/>
      <c r="K170" s="321"/>
      <c r="L170" s="31"/>
      <c r="M170" s="31"/>
      <c r="N170" s="31"/>
      <c r="O170" s="31"/>
      <c r="P170" s="31"/>
      <c r="Q170" s="31"/>
      <c r="R170" s="31"/>
      <c r="S170" s="31"/>
      <c r="T170" s="31"/>
      <c r="U170" s="31"/>
      <c r="V170" s="31"/>
      <c r="W170" s="31"/>
      <c r="X170" s="31"/>
      <c r="Y170" s="31"/>
      <c r="Z170" s="31"/>
      <c r="AA170" s="31"/>
      <c r="AB170" s="31"/>
      <c r="AC170" s="31"/>
      <c r="AD170" s="31"/>
      <c r="AE170" s="31"/>
      <c r="AF170" s="31"/>
      <c r="AG170" s="31"/>
      <c r="AH170" s="31"/>
      <c r="AI170" s="31"/>
      <c r="AJ170" s="31"/>
      <c r="AK170" s="31"/>
      <c r="AL170" s="31"/>
      <c r="AM170" s="31"/>
      <c r="AN170" s="31"/>
      <c r="AO170" s="31"/>
      <c r="AP170" s="31"/>
      <c r="AQ170" s="31"/>
      <c r="AR170" s="31"/>
      <c r="AS170" s="31"/>
      <c r="AT170" s="31"/>
      <c r="AU170" s="31"/>
      <c r="AV170" s="31"/>
      <c r="AW170" s="31"/>
      <c r="AX170" s="31"/>
      <c r="AY170" s="31"/>
      <c r="AZ170" s="31"/>
      <c r="BA170" s="31"/>
      <c r="BB170" s="31"/>
      <c r="BC170" s="31"/>
      <c r="BD170" s="31"/>
      <c r="BE170" s="31"/>
      <c r="BF170" s="31"/>
      <c r="BG170" s="31"/>
      <c r="BH170" s="31"/>
      <c r="BI170" s="31"/>
      <c r="BJ170" s="31"/>
      <c r="BK170" s="31"/>
      <c r="BL170" s="31"/>
      <c r="BM170" s="31"/>
      <c r="BN170" s="31"/>
      <c r="BO170" s="31"/>
      <c r="BP170" s="31"/>
      <c r="BQ170" s="31"/>
      <c r="BR170" s="31"/>
      <c r="BS170" s="31"/>
      <c r="BT170" s="31"/>
      <c r="BU170" s="31"/>
      <c r="BV170" s="31"/>
      <c r="BW170" s="31"/>
      <c r="BX170" s="31"/>
      <c r="BY170" s="31"/>
      <c r="BZ170" s="31"/>
      <c r="CA170" s="31"/>
      <c r="CB170" s="31"/>
      <c r="CC170" s="31"/>
      <c r="CD170" s="31"/>
      <c r="CE170" s="31"/>
      <c r="CF170" s="31"/>
      <c r="CG170" s="31"/>
      <c r="CH170" s="31"/>
      <c r="CI170" s="31"/>
      <c r="CJ170" s="31"/>
      <c r="CK170" s="31"/>
      <c r="CL170" s="31"/>
      <c r="CM170" s="31"/>
      <c r="CN170" s="31"/>
      <c r="CO170" s="31"/>
      <c r="CP170" s="31"/>
      <c r="CQ170" s="31"/>
      <c r="CR170" s="31"/>
      <c r="CS170" s="31"/>
      <c r="CT170" s="31"/>
      <c r="CU170" s="31"/>
      <c r="CV170" s="31"/>
      <c r="CW170" s="31"/>
      <c r="CX170" s="31"/>
      <c r="CY170" s="31"/>
      <c r="CZ170" s="31"/>
      <c r="DA170" s="31"/>
      <c r="DB170" s="31"/>
      <c r="DC170" s="31"/>
      <c r="DD170" s="31"/>
      <c r="DE170" s="31"/>
      <c r="DF170" s="31"/>
      <c r="DG170" s="31"/>
      <c r="DH170" s="31"/>
      <c r="DI170" s="31"/>
      <c r="DJ170" s="31"/>
      <c r="DK170" s="31"/>
      <c r="DL170" s="31"/>
      <c r="DM170" s="31"/>
      <c r="DN170" s="31"/>
      <c r="DO170" s="31"/>
      <c r="DP170" s="31"/>
      <c r="DQ170" s="31"/>
      <c r="DR170" s="31"/>
      <c r="DS170" s="31"/>
      <c r="DT170" s="31"/>
      <c r="DU170" s="31"/>
      <c r="DV170" s="31"/>
      <c r="DW170" s="31"/>
      <c r="DX170" s="31"/>
      <c r="DY170" s="31"/>
      <c r="DZ170" s="31"/>
    </row>
    <row r="171" spans="1:130" outlineLevel="1">
      <c r="A171" s="21">
        <f t="shared" si="5"/>
        <v>36</v>
      </c>
      <c r="B171" s="21" t="s">
        <v>9</v>
      </c>
      <c r="C171" s="127" t="s">
        <v>539</v>
      </c>
      <c r="D171" s="211"/>
      <c r="E171" s="211"/>
      <c r="F171" s="211"/>
      <c r="G171" s="533" t="s">
        <v>1625</v>
      </c>
      <c r="H171" s="21" t="s">
        <v>10</v>
      </c>
      <c r="I171" s="127" t="s">
        <v>1441</v>
      </c>
      <c r="J171" s="126"/>
      <c r="K171" s="321"/>
      <c r="L171" s="31"/>
      <c r="M171" s="31"/>
      <c r="N171" s="31"/>
      <c r="O171" s="31"/>
      <c r="P171" s="31"/>
      <c r="Q171" s="31"/>
      <c r="R171" s="31"/>
      <c r="S171" s="31"/>
      <c r="T171" s="31"/>
      <c r="U171" s="31"/>
      <c r="V171" s="31"/>
      <c r="W171" s="31"/>
      <c r="X171" s="31"/>
      <c r="Y171" s="31"/>
      <c r="Z171" s="31"/>
      <c r="AA171" s="31"/>
      <c r="AB171" s="31"/>
      <c r="AC171" s="31"/>
      <c r="AD171" s="31"/>
      <c r="AE171" s="31"/>
      <c r="AF171" s="31"/>
      <c r="AG171" s="31"/>
      <c r="AH171" s="31"/>
      <c r="AI171" s="31"/>
      <c r="AJ171" s="31"/>
      <c r="AK171" s="31"/>
      <c r="AL171" s="31"/>
      <c r="AM171" s="31"/>
      <c r="AN171" s="31"/>
      <c r="AO171" s="31"/>
      <c r="AP171" s="31"/>
      <c r="AQ171" s="31"/>
      <c r="AR171" s="31"/>
      <c r="AS171" s="31"/>
      <c r="AT171" s="31"/>
      <c r="AU171" s="31"/>
      <c r="AV171" s="31"/>
      <c r="AW171" s="31"/>
      <c r="AX171" s="31"/>
      <c r="AY171" s="31"/>
      <c r="AZ171" s="31"/>
      <c r="BA171" s="31"/>
      <c r="BB171" s="31"/>
      <c r="BC171" s="31"/>
      <c r="BD171" s="31"/>
      <c r="BE171" s="31"/>
      <c r="BF171" s="31"/>
      <c r="BG171" s="31"/>
      <c r="BH171" s="31"/>
      <c r="BI171" s="31"/>
      <c r="BJ171" s="31"/>
      <c r="BK171" s="31"/>
      <c r="BL171" s="31"/>
      <c r="BM171" s="31"/>
      <c r="BN171" s="31"/>
      <c r="BO171" s="31"/>
      <c r="BP171" s="31"/>
      <c r="BQ171" s="31"/>
      <c r="BR171" s="31"/>
      <c r="BS171" s="31"/>
      <c r="BT171" s="31"/>
      <c r="BU171" s="31"/>
      <c r="BV171" s="31"/>
      <c r="BW171" s="31"/>
      <c r="BX171" s="31"/>
      <c r="BY171" s="31"/>
      <c r="BZ171" s="31"/>
      <c r="CA171" s="31"/>
      <c r="CB171" s="31"/>
      <c r="CC171" s="31"/>
      <c r="CD171" s="31"/>
      <c r="CE171" s="31"/>
      <c r="CF171" s="31"/>
      <c r="CG171" s="31"/>
      <c r="CH171" s="31"/>
      <c r="CI171" s="31"/>
      <c r="CJ171" s="31"/>
      <c r="CK171" s="31"/>
      <c r="CL171" s="31"/>
      <c r="CM171" s="31"/>
      <c r="CN171" s="31"/>
      <c r="CO171" s="31"/>
      <c r="CP171" s="31"/>
      <c r="CQ171" s="31"/>
      <c r="CR171" s="31"/>
      <c r="CS171" s="31"/>
      <c r="CT171" s="31"/>
      <c r="CU171" s="31"/>
      <c r="CV171" s="31"/>
      <c r="CW171" s="31"/>
      <c r="CX171" s="31"/>
      <c r="CY171" s="31"/>
      <c r="CZ171" s="31"/>
      <c r="DA171" s="31"/>
      <c r="DB171" s="31"/>
      <c r="DC171" s="31"/>
      <c r="DD171" s="31"/>
      <c r="DE171" s="31"/>
      <c r="DF171" s="31"/>
      <c r="DG171" s="31"/>
      <c r="DH171" s="31"/>
      <c r="DI171" s="31"/>
      <c r="DJ171" s="31"/>
      <c r="DK171" s="31"/>
      <c r="DL171" s="31"/>
      <c r="DM171" s="31"/>
      <c r="DN171" s="31"/>
      <c r="DO171" s="31"/>
      <c r="DP171" s="31"/>
      <c r="DQ171" s="31"/>
      <c r="DR171" s="31"/>
      <c r="DS171" s="31"/>
      <c r="DT171" s="31"/>
      <c r="DU171" s="31"/>
      <c r="DV171" s="31"/>
      <c r="DW171" s="31"/>
      <c r="DX171" s="31"/>
      <c r="DY171" s="31"/>
      <c r="DZ171" s="31"/>
    </row>
    <row r="172" spans="1:130" outlineLevel="1">
      <c r="A172" s="21">
        <f t="shared" si="5"/>
        <v>36</v>
      </c>
      <c r="B172" s="21" t="s">
        <v>9</v>
      </c>
      <c r="C172" s="127" t="s">
        <v>539</v>
      </c>
      <c r="D172" s="211"/>
      <c r="E172" s="211"/>
      <c r="F172" s="211"/>
      <c r="G172" s="533"/>
      <c r="H172" s="21" t="s">
        <v>0</v>
      </c>
      <c r="I172" s="127" t="s">
        <v>211</v>
      </c>
      <c r="J172" s="126"/>
      <c r="K172" s="322" t="s">
        <v>406</v>
      </c>
      <c r="L172" s="31"/>
      <c r="M172" s="31"/>
      <c r="N172" s="31"/>
      <c r="O172" s="31"/>
      <c r="P172" s="31"/>
      <c r="Q172" s="31"/>
      <c r="R172" s="31"/>
      <c r="S172" s="31"/>
      <c r="T172" s="31"/>
      <c r="U172" s="31"/>
      <c r="V172" s="31"/>
      <c r="W172" s="31"/>
      <c r="X172" s="31"/>
      <c r="Y172" s="31"/>
      <c r="Z172" s="31"/>
      <c r="AA172" s="31"/>
      <c r="AB172" s="31"/>
      <c r="AC172" s="31"/>
      <c r="AD172" s="31"/>
      <c r="AE172" s="31"/>
      <c r="AF172" s="31"/>
      <c r="AG172" s="31"/>
      <c r="AH172" s="31"/>
      <c r="AI172" s="31"/>
      <c r="AJ172" s="31"/>
      <c r="AK172" s="31"/>
      <c r="AL172" s="31"/>
      <c r="AM172" s="31"/>
      <c r="AN172" s="31"/>
      <c r="AO172" s="31"/>
      <c r="AP172" s="31"/>
      <c r="AQ172" s="31"/>
      <c r="AR172" s="31"/>
      <c r="AS172" s="31"/>
      <c r="AT172" s="31"/>
      <c r="AU172" s="31"/>
      <c r="AV172" s="31"/>
      <c r="AW172" s="31"/>
      <c r="AX172" s="31"/>
      <c r="AY172" s="31"/>
      <c r="AZ172" s="31"/>
      <c r="BA172" s="31"/>
      <c r="BB172" s="31"/>
      <c r="BC172" s="31"/>
      <c r="BD172" s="31"/>
      <c r="BE172" s="31"/>
      <c r="BF172" s="31"/>
      <c r="BG172" s="31"/>
      <c r="BH172" s="31"/>
      <c r="BI172" s="31"/>
      <c r="BJ172" s="31"/>
      <c r="BK172" s="31"/>
      <c r="BL172" s="31"/>
      <c r="BM172" s="31"/>
      <c r="BN172" s="31"/>
      <c r="BO172" s="31"/>
      <c r="BP172" s="31"/>
      <c r="BQ172" s="31"/>
      <c r="BR172" s="31"/>
      <c r="BS172" s="31"/>
      <c r="BT172" s="31"/>
      <c r="BU172" s="31"/>
      <c r="BV172" s="31"/>
      <c r="BW172" s="31"/>
      <c r="BX172" s="31"/>
      <c r="BY172" s="31"/>
      <c r="BZ172" s="31"/>
      <c r="CA172" s="31"/>
      <c r="CB172" s="31"/>
      <c r="CC172" s="31"/>
      <c r="CD172" s="31"/>
      <c r="CE172" s="31"/>
      <c r="CF172" s="31"/>
      <c r="CG172" s="31"/>
      <c r="CH172" s="31"/>
      <c r="CI172" s="31"/>
      <c r="CJ172" s="31"/>
      <c r="CK172" s="31"/>
      <c r="CL172" s="31"/>
      <c r="CM172" s="31"/>
      <c r="CN172" s="31"/>
      <c r="CO172" s="31"/>
      <c r="CP172" s="31"/>
      <c r="CQ172" s="31"/>
      <c r="CR172" s="31"/>
      <c r="CS172" s="31"/>
      <c r="CT172" s="31"/>
      <c r="CU172" s="31"/>
      <c r="CV172" s="31"/>
      <c r="CW172" s="31"/>
      <c r="CX172" s="31"/>
      <c r="CY172" s="31"/>
      <c r="CZ172" s="31"/>
      <c r="DA172" s="31"/>
      <c r="DB172" s="31"/>
      <c r="DC172" s="31"/>
      <c r="DD172" s="31"/>
      <c r="DE172" s="31"/>
      <c r="DF172" s="31"/>
      <c r="DG172" s="31"/>
      <c r="DH172" s="31"/>
      <c r="DI172" s="31"/>
      <c r="DJ172" s="31"/>
      <c r="DK172" s="31"/>
      <c r="DL172" s="31"/>
      <c r="DM172" s="31"/>
      <c r="DN172" s="31"/>
      <c r="DO172" s="31"/>
      <c r="DP172" s="31"/>
      <c r="DQ172" s="31"/>
      <c r="DR172" s="31"/>
      <c r="DS172" s="31"/>
      <c r="DT172" s="31"/>
      <c r="DU172" s="31"/>
      <c r="DV172" s="31"/>
      <c r="DW172" s="31"/>
      <c r="DX172" s="31"/>
      <c r="DY172" s="31"/>
      <c r="DZ172" s="31"/>
    </row>
    <row r="173" spans="1:130" outlineLevel="1">
      <c r="A173" s="21">
        <f t="shared" si="5"/>
        <v>36</v>
      </c>
      <c r="B173" s="21" t="s">
        <v>9</v>
      </c>
      <c r="C173" s="127" t="s">
        <v>539</v>
      </c>
      <c r="D173" s="211"/>
      <c r="E173" s="211"/>
      <c r="F173" s="211"/>
      <c r="G173" s="533"/>
      <c r="H173" s="21" t="s">
        <v>9</v>
      </c>
      <c r="I173" s="127" t="s">
        <v>211</v>
      </c>
      <c r="J173" s="126"/>
      <c r="K173" s="322" t="s">
        <v>411</v>
      </c>
      <c r="L173" s="31"/>
      <c r="M173" s="31"/>
      <c r="N173" s="31"/>
      <c r="O173" s="31"/>
      <c r="P173" s="31"/>
      <c r="Q173" s="31"/>
      <c r="R173" s="31"/>
      <c r="S173" s="31"/>
      <c r="T173" s="31"/>
      <c r="U173" s="31"/>
      <c r="V173" s="31"/>
      <c r="W173" s="31"/>
      <c r="X173" s="31"/>
      <c r="Y173" s="31"/>
      <c r="Z173" s="31"/>
      <c r="AA173" s="31"/>
      <c r="AB173" s="31"/>
      <c r="AC173" s="31"/>
      <c r="AD173" s="31"/>
      <c r="AE173" s="31"/>
      <c r="AF173" s="31"/>
      <c r="AG173" s="31"/>
      <c r="AH173" s="31"/>
      <c r="AI173" s="31"/>
      <c r="AJ173" s="31"/>
      <c r="AK173" s="31"/>
      <c r="AL173" s="31"/>
      <c r="AM173" s="31"/>
      <c r="AN173" s="31"/>
      <c r="AO173" s="31"/>
      <c r="AP173" s="31"/>
      <c r="AQ173" s="31"/>
      <c r="AR173" s="31"/>
      <c r="AS173" s="31"/>
      <c r="AT173" s="31"/>
      <c r="AU173" s="31"/>
      <c r="AV173" s="31"/>
      <c r="AW173" s="31"/>
      <c r="AX173" s="31"/>
      <c r="AY173" s="31"/>
      <c r="AZ173" s="31"/>
      <c r="BA173" s="31"/>
      <c r="BB173" s="31"/>
      <c r="BC173" s="31"/>
      <c r="BD173" s="31"/>
      <c r="BE173" s="31"/>
      <c r="BF173" s="31"/>
      <c r="BG173" s="31"/>
      <c r="BH173" s="31"/>
      <c r="BI173" s="31"/>
      <c r="BJ173" s="31"/>
      <c r="BK173" s="31"/>
      <c r="BL173" s="31"/>
      <c r="BM173" s="31"/>
      <c r="BN173" s="31"/>
      <c r="BO173" s="31"/>
      <c r="BP173" s="31"/>
      <c r="BQ173" s="31"/>
      <c r="BR173" s="31"/>
      <c r="BS173" s="31"/>
      <c r="BT173" s="31"/>
      <c r="BU173" s="31"/>
      <c r="BV173" s="31"/>
      <c r="BW173" s="31"/>
      <c r="BX173" s="31"/>
      <c r="BY173" s="31"/>
      <c r="BZ173" s="31"/>
      <c r="CA173" s="31"/>
      <c r="CB173" s="31"/>
      <c r="CC173" s="31"/>
      <c r="CD173" s="31"/>
      <c r="CE173" s="31"/>
      <c r="CF173" s="31"/>
      <c r="CG173" s="31"/>
      <c r="CH173" s="31"/>
      <c r="CI173" s="31"/>
      <c r="CJ173" s="31"/>
      <c r="CK173" s="31"/>
      <c r="CL173" s="31"/>
      <c r="CM173" s="31"/>
      <c r="CN173" s="31"/>
      <c r="CO173" s="31"/>
      <c r="CP173" s="31"/>
      <c r="CQ173" s="31"/>
      <c r="CR173" s="31"/>
      <c r="CS173" s="31"/>
      <c r="CT173" s="31"/>
      <c r="CU173" s="31"/>
      <c r="CV173" s="31"/>
      <c r="CW173" s="31"/>
      <c r="CX173" s="31"/>
      <c r="CY173" s="31"/>
      <c r="CZ173" s="31"/>
      <c r="DA173" s="31"/>
      <c r="DB173" s="31"/>
      <c r="DC173" s="31"/>
      <c r="DD173" s="31"/>
      <c r="DE173" s="31"/>
      <c r="DF173" s="31"/>
      <c r="DG173" s="31"/>
      <c r="DH173" s="31"/>
      <c r="DI173" s="31"/>
      <c r="DJ173" s="31"/>
      <c r="DK173" s="31"/>
      <c r="DL173" s="31"/>
      <c r="DM173" s="31"/>
      <c r="DN173" s="31"/>
      <c r="DO173" s="31"/>
      <c r="DP173" s="31"/>
      <c r="DQ173" s="31"/>
      <c r="DR173" s="31"/>
      <c r="DS173" s="31"/>
      <c r="DT173" s="31"/>
      <c r="DU173" s="31"/>
      <c r="DV173" s="31"/>
      <c r="DW173" s="31"/>
      <c r="DX173" s="31"/>
      <c r="DY173" s="31"/>
      <c r="DZ173" s="31"/>
    </row>
    <row r="174" spans="1:130" outlineLevel="1">
      <c r="A174" s="21">
        <f t="shared" si="5"/>
        <v>36</v>
      </c>
      <c r="B174" s="21" t="s">
        <v>9</v>
      </c>
      <c r="C174" s="127" t="s">
        <v>539</v>
      </c>
      <c r="D174" s="211"/>
      <c r="E174" s="211"/>
      <c r="F174" s="211"/>
      <c r="G174" s="533"/>
      <c r="H174" s="21" t="s">
        <v>0</v>
      </c>
      <c r="I174" s="127" t="s">
        <v>592</v>
      </c>
      <c r="J174" s="126"/>
      <c r="K174" s="322" t="s">
        <v>406</v>
      </c>
      <c r="L174" s="31"/>
      <c r="M174" s="31"/>
      <c r="N174" s="31"/>
      <c r="O174" s="31"/>
      <c r="P174" s="31"/>
      <c r="Q174" s="31"/>
      <c r="R174" s="31"/>
      <c r="S174" s="31"/>
      <c r="T174" s="31"/>
      <c r="U174" s="31"/>
      <c r="V174" s="31"/>
      <c r="W174" s="31"/>
      <c r="X174" s="31"/>
      <c r="Y174" s="31"/>
      <c r="Z174" s="31"/>
      <c r="AA174" s="31"/>
      <c r="AB174" s="31"/>
      <c r="AC174" s="31"/>
      <c r="AD174" s="31"/>
      <c r="AE174" s="31"/>
      <c r="AF174" s="31"/>
      <c r="AG174" s="31"/>
      <c r="AH174" s="31"/>
      <c r="AI174" s="31"/>
      <c r="AJ174" s="31"/>
      <c r="AK174" s="31"/>
      <c r="AL174" s="31"/>
      <c r="AM174" s="31"/>
      <c r="AN174" s="31"/>
      <c r="AO174" s="31"/>
      <c r="AP174" s="31"/>
      <c r="AQ174" s="31"/>
      <c r="AR174" s="31"/>
      <c r="AS174" s="31"/>
      <c r="AT174" s="31"/>
      <c r="AU174" s="31"/>
      <c r="AV174" s="31"/>
      <c r="AW174" s="31"/>
      <c r="AX174" s="31"/>
      <c r="AY174" s="31"/>
      <c r="AZ174" s="31"/>
      <c r="BA174" s="31"/>
      <c r="BB174" s="31"/>
      <c r="BC174" s="31"/>
      <c r="BD174" s="31"/>
      <c r="BE174" s="31"/>
      <c r="BF174" s="31"/>
      <c r="BG174" s="31"/>
      <c r="BH174" s="31"/>
      <c r="BI174" s="31"/>
      <c r="BJ174" s="31"/>
      <c r="BK174" s="31"/>
      <c r="BL174" s="31"/>
      <c r="BM174" s="31"/>
      <c r="BN174" s="31"/>
      <c r="BO174" s="31"/>
      <c r="BP174" s="31"/>
      <c r="BQ174" s="31"/>
      <c r="BR174" s="31"/>
      <c r="BS174" s="31"/>
      <c r="BT174" s="31"/>
      <c r="BU174" s="31"/>
      <c r="BV174" s="31"/>
      <c r="BW174" s="31"/>
      <c r="BX174" s="31"/>
      <c r="BY174" s="31"/>
      <c r="BZ174" s="31"/>
      <c r="CA174" s="31"/>
      <c r="CB174" s="31"/>
      <c r="CC174" s="31"/>
      <c r="CD174" s="31"/>
      <c r="CE174" s="31"/>
      <c r="CF174" s="31"/>
      <c r="CG174" s="31"/>
      <c r="CH174" s="31"/>
      <c r="CI174" s="31"/>
      <c r="CJ174" s="31"/>
      <c r="CK174" s="31"/>
      <c r="CL174" s="31"/>
      <c r="CM174" s="31"/>
      <c r="CN174" s="31"/>
      <c r="CO174" s="31"/>
      <c r="CP174" s="31"/>
      <c r="CQ174" s="31"/>
      <c r="CR174" s="31"/>
      <c r="CS174" s="31"/>
      <c r="CT174" s="31"/>
      <c r="CU174" s="31"/>
      <c r="CV174" s="31"/>
      <c r="CW174" s="31"/>
      <c r="CX174" s="31"/>
      <c r="CY174" s="31"/>
      <c r="CZ174" s="31"/>
      <c r="DA174" s="31"/>
      <c r="DB174" s="31"/>
      <c r="DC174" s="31"/>
      <c r="DD174" s="31"/>
      <c r="DE174" s="31"/>
      <c r="DF174" s="31"/>
      <c r="DG174" s="31"/>
      <c r="DH174" s="31"/>
      <c r="DI174" s="31"/>
      <c r="DJ174" s="31"/>
      <c r="DK174" s="31"/>
      <c r="DL174" s="31"/>
      <c r="DM174" s="31"/>
      <c r="DN174" s="31"/>
      <c r="DO174" s="31"/>
      <c r="DP174" s="31"/>
      <c r="DQ174" s="31"/>
      <c r="DR174" s="31"/>
      <c r="DS174" s="31"/>
      <c r="DT174" s="31"/>
      <c r="DU174" s="31"/>
      <c r="DV174" s="31"/>
      <c r="DW174" s="31"/>
      <c r="DX174" s="31"/>
      <c r="DY174" s="31"/>
      <c r="DZ174" s="31"/>
    </row>
    <row r="175" spans="1:130" outlineLevel="1">
      <c r="A175" s="21">
        <f t="shared" si="5"/>
        <v>36</v>
      </c>
      <c r="B175" s="21" t="s">
        <v>9</v>
      </c>
      <c r="C175" s="127" t="s">
        <v>539</v>
      </c>
      <c r="D175" s="211"/>
      <c r="E175" s="211"/>
      <c r="F175" s="211"/>
      <c r="G175" s="533"/>
      <c r="H175" s="21" t="s">
        <v>0</v>
      </c>
      <c r="I175" s="127" t="s">
        <v>210</v>
      </c>
      <c r="J175" s="126"/>
      <c r="K175" s="322" t="s">
        <v>418</v>
      </c>
      <c r="L175" s="31"/>
      <c r="M175" s="31"/>
      <c r="N175" s="31"/>
      <c r="O175" s="31"/>
      <c r="P175" s="31"/>
      <c r="Q175" s="31"/>
      <c r="R175" s="31"/>
      <c r="S175" s="31"/>
      <c r="T175" s="31"/>
      <c r="U175" s="31"/>
      <c r="V175" s="31"/>
      <c r="W175" s="31"/>
      <c r="X175" s="31"/>
      <c r="Y175" s="31"/>
      <c r="Z175" s="31"/>
      <c r="AA175" s="31"/>
      <c r="AB175" s="31"/>
      <c r="AC175" s="31"/>
      <c r="AD175" s="31"/>
      <c r="AE175" s="31"/>
      <c r="AF175" s="31"/>
      <c r="AG175" s="31"/>
      <c r="AH175" s="31"/>
      <c r="AI175" s="31"/>
      <c r="AJ175" s="31"/>
      <c r="AK175" s="31"/>
      <c r="AL175" s="31"/>
      <c r="AM175" s="31"/>
      <c r="AN175" s="31"/>
      <c r="AO175" s="31"/>
      <c r="AP175" s="31"/>
      <c r="AQ175" s="31"/>
      <c r="AR175" s="31"/>
      <c r="AS175" s="31"/>
      <c r="AT175" s="31"/>
      <c r="AU175" s="31"/>
      <c r="AV175" s="31"/>
      <c r="AW175" s="31"/>
      <c r="AX175" s="31"/>
      <c r="AY175" s="31"/>
      <c r="AZ175" s="31"/>
      <c r="BA175" s="31"/>
      <c r="BB175" s="31"/>
      <c r="BC175" s="31"/>
      <c r="BD175" s="31"/>
      <c r="BE175" s="31"/>
      <c r="BF175" s="31"/>
      <c r="BG175" s="31"/>
      <c r="BH175" s="31"/>
      <c r="BI175" s="31"/>
      <c r="BJ175" s="31"/>
      <c r="BK175" s="31"/>
      <c r="BL175" s="31"/>
      <c r="BM175" s="31"/>
      <c r="BN175" s="31"/>
      <c r="BO175" s="31"/>
      <c r="BP175" s="31"/>
      <c r="BQ175" s="31"/>
      <c r="BR175" s="31"/>
      <c r="BS175" s="31"/>
      <c r="BT175" s="31"/>
      <c r="BU175" s="31"/>
      <c r="BV175" s="31"/>
      <c r="BW175" s="31"/>
      <c r="BX175" s="31"/>
      <c r="BY175" s="31"/>
      <c r="BZ175" s="31"/>
      <c r="CA175" s="31"/>
      <c r="CB175" s="31"/>
      <c r="CC175" s="31"/>
      <c r="CD175" s="31"/>
      <c r="CE175" s="31"/>
      <c r="CF175" s="31"/>
      <c r="CG175" s="31"/>
      <c r="CH175" s="31"/>
      <c r="CI175" s="31"/>
      <c r="CJ175" s="31"/>
      <c r="CK175" s="31"/>
      <c r="CL175" s="31"/>
      <c r="CM175" s="31"/>
      <c r="CN175" s="31"/>
      <c r="CO175" s="31"/>
      <c r="CP175" s="31"/>
      <c r="CQ175" s="31"/>
      <c r="CR175" s="31"/>
      <c r="CS175" s="31"/>
      <c r="CT175" s="31"/>
      <c r="CU175" s="31"/>
      <c r="CV175" s="31"/>
      <c r="CW175" s="31"/>
      <c r="CX175" s="31"/>
      <c r="CY175" s="31"/>
      <c r="CZ175" s="31"/>
      <c r="DA175" s="31"/>
      <c r="DB175" s="31"/>
      <c r="DC175" s="31"/>
      <c r="DD175" s="31"/>
      <c r="DE175" s="31"/>
      <c r="DF175" s="31"/>
      <c r="DG175" s="31"/>
      <c r="DH175" s="31"/>
      <c r="DI175" s="31"/>
      <c r="DJ175" s="31"/>
      <c r="DK175" s="31"/>
      <c r="DL175" s="31"/>
      <c r="DM175" s="31"/>
      <c r="DN175" s="31"/>
      <c r="DO175" s="31"/>
      <c r="DP175" s="31"/>
      <c r="DQ175" s="31"/>
      <c r="DR175" s="31"/>
      <c r="DS175" s="31"/>
      <c r="DT175" s="31"/>
      <c r="DU175" s="31"/>
      <c r="DV175" s="31"/>
      <c r="DW175" s="31"/>
      <c r="DX175" s="31"/>
      <c r="DY175" s="31"/>
      <c r="DZ175" s="31"/>
    </row>
    <row r="176" spans="1:130" outlineLevel="1">
      <c r="A176" s="21">
        <f t="shared" si="5"/>
        <v>36</v>
      </c>
      <c r="B176" s="21" t="s">
        <v>9</v>
      </c>
      <c r="C176" s="127" t="s">
        <v>539</v>
      </c>
      <c r="D176" s="211"/>
      <c r="E176" s="211"/>
      <c r="F176" s="211"/>
      <c r="G176" s="533"/>
      <c r="H176" s="21" t="s">
        <v>9</v>
      </c>
      <c r="I176" s="127" t="s">
        <v>210</v>
      </c>
      <c r="J176" s="126"/>
      <c r="K176" s="322" t="s">
        <v>412</v>
      </c>
      <c r="L176" s="31"/>
      <c r="M176" s="31"/>
      <c r="N176" s="31"/>
      <c r="O176" s="31"/>
      <c r="P176" s="31"/>
      <c r="Q176" s="31"/>
      <c r="R176" s="31"/>
      <c r="S176" s="31"/>
      <c r="T176" s="31"/>
      <c r="U176" s="31"/>
      <c r="V176" s="31"/>
      <c r="W176" s="31"/>
      <c r="X176" s="31"/>
      <c r="Y176" s="31"/>
      <c r="Z176" s="31"/>
      <c r="AA176" s="31"/>
      <c r="AB176" s="31"/>
      <c r="AC176" s="31"/>
      <c r="AD176" s="31"/>
      <c r="AE176" s="31"/>
      <c r="AF176" s="31"/>
      <c r="AG176" s="31"/>
      <c r="AH176" s="31"/>
      <c r="AI176" s="31"/>
      <c r="AJ176" s="31"/>
      <c r="AK176" s="31"/>
      <c r="AL176" s="31"/>
      <c r="AM176" s="31"/>
      <c r="AN176" s="31"/>
      <c r="AO176" s="31"/>
      <c r="AP176" s="31"/>
      <c r="AQ176" s="31"/>
      <c r="AR176" s="31"/>
      <c r="AS176" s="31"/>
      <c r="AT176" s="31"/>
      <c r="AU176" s="31"/>
      <c r="AV176" s="31"/>
      <c r="AW176" s="31"/>
      <c r="AX176" s="31"/>
      <c r="AY176" s="31"/>
      <c r="AZ176" s="31"/>
      <c r="BA176" s="31"/>
      <c r="BB176" s="31"/>
      <c r="BC176" s="31"/>
      <c r="BD176" s="31"/>
      <c r="BE176" s="31"/>
      <c r="BF176" s="31"/>
      <c r="BG176" s="31"/>
      <c r="BH176" s="31"/>
      <c r="BI176" s="31"/>
      <c r="BJ176" s="31"/>
      <c r="BK176" s="31"/>
      <c r="BL176" s="31"/>
      <c r="BM176" s="31"/>
      <c r="BN176" s="31"/>
      <c r="BO176" s="31"/>
      <c r="BP176" s="31"/>
      <c r="BQ176" s="31"/>
      <c r="BR176" s="31"/>
      <c r="BS176" s="31"/>
      <c r="BT176" s="31"/>
      <c r="BU176" s="31"/>
      <c r="BV176" s="31"/>
      <c r="BW176" s="31"/>
      <c r="BX176" s="31"/>
      <c r="BY176" s="31"/>
      <c r="BZ176" s="31"/>
      <c r="CA176" s="31"/>
      <c r="CB176" s="31"/>
      <c r="CC176" s="31"/>
      <c r="CD176" s="31"/>
      <c r="CE176" s="31"/>
      <c r="CF176" s="31"/>
      <c r="CG176" s="31"/>
      <c r="CH176" s="31"/>
      <c r="CI176" s="31"/>
      <c r="CJ176" s="31"/>
      <c r="CK176" s="31"/>
      <c r="CL176" s="31"/>
      <c r="CM176" s="31"/>
      <c r="CN176" s="31"/>
      <c r="CO176" s="31"/>
      <c r="CP176" s="31"/>
      <c r="CQ176" s="31"/>
      <c r="CR176" s="31"/>
      <c r="CS176" s="31"/>
      <c r="CT176" s="31"/>
      <c r="CU176" s="31"/>
      <c r="CV176" s="31"/>
      <c r="CW176" s="31"/>
      <c r="CX176" s="31"/>
      <c r="CY176" s="31"/>
      <c r="CZ176" s="31"/>
      <c r="DA176" s="31"/>
      <c r="DB176" s="31"/>
      <c r="DC176" s="31"/>
      <c r="DD176" s="31"/>
      <c r="DE176" s="31"/>
      <c r="DF176" s="31"/>
      <c r="DG176" s="31"/>
      <c r="DH176" s="31"/>
      <c r="DI176" s="31"/>
      <c r="DJ176" s="31"/>
      <c r="DK176" s="31"/>
      <c r="DL176" s="31"/>
      <c r="DM176" s="31"/>
      <c r="DN176" s="31"/>
      <c r="DO176" s="31"/>
      <c r="DP176" s="31"/>
      <c r="DQ176" s="31"/>
      <c r="DR176" s="31"/>
      <c r="DS176" s="31"/>
      <c r="DT176" s="31"/>
      <c r="DU176" s="31"/>
      <c r="DV176" s="31"/>
      <c r="DW176" s="31"/>
      <c r="DX176" s="31"/>
      <c r="DY176" s="31"/>
      <c r="DZ176" s="31"/>
    </row>
    <row r="177" spans="1:130" outlineLevel="1">
      <c r="A177" s="21">
        <f t="shared" si="5"/>
        <v>36</v>
      </c>
      <c r="B177" s="21" t="s">
        <v>9</v>
      </c>
      <c r="C177" s="127" t="s">
        <v>539</v>
      </c>
      <c r="D177" s="211"/>
      <c r="E177" s="211"/>
      <c r="F177" s="211"/>
      <c r="G177" s="533"/>
      <c r="H177" s="21" t="s">
        <v>10</v>
      </c>
      <c r="I177" s="127" t="s">
        <v>76</v>
      </c>
      <c r="J177" s="126"/>
      <c r="K177" s="322"/>
      <c r="L177" s="31"/>
      <c r="M177" s="31"/>
      <c r="N177" s="31"/>
      <c r="O177" s="31"/>
      <c r="P177" s="31"/>
      <c r="Q177" s="31"/>
      <c r="R177" s="31"/>
      <c r="S177" s="31"/>
      <c r="T177" s="31"/>
      <c r="U177" s="31"/>
      <c r="V177" s="31"/>
      <c r="W177" s="31"/>
      <c r="X177" s="31"/>
      <c r="Y177" s="31"/>
      <c r="Z177" s="31"/>
      <c r="AA177" s="31"/>
      <c r="AB177" s="31"/>
      <c r="AC177" s="31"/>
      <c r="AD177" s="31"/>
      <c r="AE177" s="31"/>
      <c r="AF177" s="31"/>
      <c r="AG177" s="31"/>
      <c r="AH177" s="31"/>
      <c r="AI177" s="31"/>
      <c r="AJ177" s="31"/>
      <c r="AK177" s="31"/>
      <c r="AL177" s="31"/>
      <c r="AM177" s="31"/>
      <c r="AN177" s="31"/>
      <c r="AO177" s="31"/>
      <c r="AP177" s="31"/>
      <c r="AQ177" s="31"/>
      <c r="AR177" s="31"/>
      <c r="AS177" s="31"/>
      <c r="AT177" s="31"/>
      <c r="AU177" s="31"/>
      <c r="AV177" s="31"/>
      <c r="AW177" s="31"/>
      <c r="AX177" s="31"/>
      <c r="AY177" s="31"/>
      <c r="AZ177" s="31"/>
      <c r="BA177" s="31"/>
      <c r="BB177" s="31"/>
      <c r="BC177" s="31"/>
      <c r="BD177" s="31"/>
      <c r="BE177" s="31"/>
      <c r="BF177" s="31"/>
      <c r="BG177" s="31"/>
      <c r="BH177" s="31"/>
      <c r="BI177" s="31"/>
      <c r="BJ177" s="31"/>
      <c r="BK177" s="31"/>
      <c r="BL177" s="31"/>
      <c r="BM177" s="31"/>
      <c r="BN177" s="31"/>
      <c r="BO177" s="31"/>
      <c r="BP177" s="31"/>
      <c r="BQ177" s="31"/>
      <c r="BR177" s="31"/>
      <c r="BS177" s="31"/>
      <c r="BT177" s="31"/>
      <c r="BU177" s="31"/>
      <c r="BV177" s="31"/>
      <c r="BW177" s="31"/>
      <c r="BX177" s="31"/>
      <c r="BY177" s="31"/>
      <c r="BZ177" s="31"/>
      <c r="CA177" s="31"/>
      <c r="CB177" s="31"/>
      <c r="CC177" s="31"/>
      <c r="CD177" s="31"/>
      <c r="CE177" s="31"/>
      <c r="CF177" s="31"/>
      <c r="CG177" s="31"/>
      <c r="CH177" s="31"/>
      <c r="CI177" s="31"/>
      <c r="CJ177" s="31"/>
      <c r="CK177" s="31"/>
      <c r="CL177" s="31"/>
      <c r="CM177" s="31"/>
      <c r="CN177" s="31"/>
      <c r="CO177" s="31"/>
      <c r="CP177" s="31"/>
      <c r="CQ177" s="31"/>
      <c r="CR177" s="31"/>
      <c r="CS177" s="31"/>
      <c r="CT177" s="31"/>
      <c r="CU177" s="31"/>
      <c r="CV177" s="31"/>
      <c r="CW177" s="31"/>
      <c r="CX177" s="31"/>
      <c r="CY177" s="31"/>
      <c r="CZ177" s="31"/>
      <c r="DA177" s="31"/>
      <c r="DB177" s="31"/>
      <c r="DC177" s="31"/>
      <c r="DD177" s="31"/>
      <c r="DE177" s="31"/>
      <c r="DF177" s="31"/>
      <c r="DG177" s="31"/>
      <c r="DH177" s="31"/>
      <c r="DI177" s="31"/>
      <c r="DJ177" s="31"/>
      <c r="DK177" s="31"/>
      <c r="DL177" s="31"/>
      <c r="DM177" s="31"/>
      <c r="DN177" s="31"/>
      <c r="DO177" s="31"/>
      <c r="DP177" s="31"/>
      <c r="DQ177" s="31"/>
      <c r="DR177" s="31"/>
      <c r="DS177" s="31"/>
      <c r="DT177" s="31"/>
      <c r="DU177" s="31"/>
      <c r="DV177" s="31"/>
      <c r="DW177" s="31"/>
      <c r="DX177" s="31"/>
      <c r="DY177" s="31"/>
      <c r="DZ177" s="31"/>
    </row>
    <row r="178" spans="1:130" outlineLevel="1">
      <c r="A178" s="21">
        <f t="shared" si="5"/>
        <v>36</v>
      </c>
      <c r="B178" s="21" t="s">
        <v>9</v>
      </c>
      <c r="C178" s="127" t="s">
        <v>539</v>
      </c>
      <c r="D178" s="211"/>
      <c r="E178" s="211"/>
      <c r="F178" s="211"/>
      <c r="G178" s="533"/>
      <c r="H178" s="21" t="s">
        <v>10</v>
      </c>
      <c r="I178" s="127" t="s">
        <v>115</v>
      </c>
      <c r="J178" s="126"/>
      <c r="K178" s="322"/>
      <c r="L178" s="31"/>
      <c r="M178" s="31"/>
      <c r="N178" s="31"/>
      <c r="O178" s="31"/>
      <c r="P178" s="31"/>
      <c r="Q178" s="31"/>
      <c r="R178" s="31"/>
      <c r="S178" s="31"/>
      <c r="T178" s="31"/>
      <c r="U178" s="31"/>
      <c r="V178" s="31"/>
      <c r="W178" s="31"/>
      <c r="X178" s="31"/>
      <c r="Y178" s="31"/>
      <c r="Z178" s="31"/>
      <c r="AA178" s="31"/>
      <c r="AB178" s="31"/>
      <c r="AC178" s="31"/>
      <c r="AD178" s="31"/>
      <c r="AE178" s="31"/>
      <c r="AF178" s="31"/>
      <c r="AG178" s="31"/>
      <c r="AH178" s="31"/>
      <c r="AI178" s="31"/>
      <c r="AJ178" s="31"/>
      <c r="AK178" s="31"/>
      <c r="AL178" s="31"/>
      <c r="AM178" s="31"/>
      <c r="AN178" s="31"/>
      <c r="AO178" s="31"/>
      <c r="AP178" s="31"/>
      <c r="AQ178" s="31"/>
      <c r="AR178" s="31"/>
      <c r="AS178" s="31"/>
      <c r="AT178" s="31"/>
      <c r="AU178" s="31"/>
      <c r="AV178" s="31"/>
      <c r="AW178" s="31"/>
      <c r="AX178" s="31"/>
      <c r="AY178" s="31"/>
      <c r="AZ178" s="31"/>
      <c r="BA178" s="31"/>
      <c r="BB178" s="31"/>
      <c r="BC178" s="31"/>
      <c r="BD178" s="31"/>
      <c r="BE178" s="31"/>
      <c r="BF178" s="31"/>
      <c r="BG178" s="31"/>
      <c r="BH178" s="31"/>
      <c r="BI178" s="31"/>
      <c r="BJ178" s="31"/>
      <c r="BK178" s="31"/>
      <c r="BL178" s="31"/>
      <c r="BM178" s="31"/>
      <c r="BN178" s="31"/>
      <c r="BO178" s="31"/>
      <c r="BP178" s="31"/>
      <c r="BQ178" s="31"/>
      <c r="BR178" s="31"/>
      <c r="BS178" s="31"/>
      <c r="BT178" s="31"/>
      <c r="BU178" s="31"/>
      <c r="BV178" s="31"/>
      <c r="BW178" s="31"/>
      <c r="BX178" s="31"/>
      <c r="BY178" s="31"/>
      <c r="BZ178" s="31"/>
      <c r="CA178" s="31"/>
      <c r="CB178" s="31"/>
      <c r="CC178" s="31"/>
      <c r="CD178" s="31"/>
      <c r="CE178" s="31"/>
      <c r="CF178" s="31"/>
      <c r="CG178" s="31"/>
      <c r="CH178" s="31"/>
      <c r="CI178" s="31"/>
      <c r="CJ178" s="31"/>
      <c r="CK178" s="31"/>
      <c r="CL178" s="31"/>
      <c r="CM178" s="31"/>
      <c r="CN178" s="31"/>
      <c r="CO178" s="31"/>
      <c r="CP178" s="31"/>
      <c r="CQ178" s="31"/>
      <c r="CR178" s="31"/>
      <c r="CS178" s="31"/>
      <c r="CT178" s="31"/>
      <c r="CU178" s="31"/>
      <c r="CV178" s="31"/>
      <c r="CW178" s="31"/>
      <c r="CX178" s="31"/>
      <c r="CY178" s="31"/>
      <c r="CZ178" s="31"/>
      <c r="DA178" s="31"/>
      <c r="DB178" s="31"/>
      <c r="DC178" s="31"/>
      <c r="DD178" s="31"/>
      <c r="DE178" s="31"/>
      <c r="DF178" s="31"/>
      <c r="DG178" s="31"/>
      <c r="DH178" s="31"/>
      <c r="DI178" s="31"/>
      <c r="DJ178" s="31"/>
      <c r="DK178" s="31"/>
      <c r="DL178" s="31"/>
      <c r="DM178" s="31"/>
      <c r="DN178" s="31"/>
      <c r="DO178" s="31"/>
      <c r="DP178" s="31"/>
      <c r="DQ178" s="31"/>
      <c r="DR178" s="31"/>
      <c r="DS178" s="31"/>
      <c r="DT178" s="31"/>
      <c r="DU178" s="31"/>
      <c r="DV178" s="31"/>
      <c r="DW178" s="31"/>
      <c r="DX178" s="31"/>
      <c r="DY178" s="31"/>
      <c r="DZ178" s="31"/>
    </row>
    <row r="179" spans="1:130" outlineLevel="1">
      <c r="A179" s="21">
        <f t="shared" si="5"/>
        <v>36</v>
      </c>
      <c r="B179" s="21" t="s">
        <v>9</v>
      </c>
      <c r="C179" s="127" t="s">
        <v>539</v>
      </c>
      <c r="D179" s="211"/>
      <c r="E179" s="211"/>
      <c r="F179" s="211"/>
      <c r="G179" s="533"/>
      <c r="H179" s="21" t="s">
        <v>10</v>
      </c>
      <c r="I179" s="127" t="s">
        <v>77</v>
      </c>
      <c r="J179" s="126"/>
      <c r="K179" s="322"/>
      <c r="L179" s="31"/>
      <c r="M179" s="31"/>
      <c r="N179" s="31"/>
      <c r="O179" s="31"/>
      <c r="P179" s="31"/>
      <c r="Q179" s="31"/>
      <c r="R179" s="31"/>
      <c r="S179" s="31"/>
      <c r="T179" s="31"/>
      <c r="U179" s="31"/>
      <c r="V179" s="31"/>
      <c r="W179" s="31"/>
      <c r="X179" s="31"/>
      <c r="Y179" s="31"/>
      <c r="Z179" s="31"/>
      <c r="AA179" s="31"/>
      <c r="AB179" s="31"/>
      <c r="AC179" s="31"/>
      <c r="AD179" s="31"/>
      <c r="AE179" s="31"/>
      <c r="AF179" s="31"/>
      <c r="AG179" s="31"/>
      <c r="AH179" s="31"/>
      <c r="AI179" s="31"/>
      <c r="AJ179" s="31"/>
      <c r="AK179" s="31"/>
      <c r="AL179" s="31"/>
      <c r="AM179" s="31"/>
      <c r="AN179" s="31"/>
      <c r="AO179" s="31"/>
      <c r="AP179" s="31"/>
      <c r="AQ179" s="31"/>
      <c r="AR179" s="31"/>
      <c r="AS179" s="31"/>
      <c r="AT179" s="31"/>
      <c r="AU179" s="31"/>
      <c r="AV179" s="31"/>
      <c r="AW179" s="31"/>
      <c r="AX179" s="31"/>
      <c r="AY179" s="31"/>
      <c r="AZ179" s="31"/>
      <c r="BA179" s="31"/>
      <c r="BB179" s="31"/>
      <c r="BC179" s="31"/>
      <c r="BD179" s="31"/>
      <c r="BE179" s="31"/>
      <c r="BF179" s="31"/>
      <c r="BG179" s="31"/>
      <c r="BH179" s="31"/>
      <c r="BI179" s="31"/>
      <c r="BJ179" s="31"/>
      <c r="BK179" s="31"/>
      <c r="BL179" s="31"/>
      <c r="BM179" s="31"/>
      <c r="BN179" s="31"/>
      <c r="BO179" s="31"/>
      <c r="BP179" s="31"/>
      <c r="BQ179" s="31"/>
      <c r="BR179" s="31"/>
      <c r="BS179" s="31"/>
      <c r="BT179" s="31"/>
      <c r="BU179" s="31"/>
      <c r="BV179" s="31"/>
      <c r="BW179" s="31"/>
      <c r="BX179" s="31"/>
      <c r="BY179" s="31"/>
      <c r="BZ179" s="31"/>
      <c r="CA179" s="31"/>
      <c r="CB179" s="31"/>
      <c r="CC179" s="31"/>
      <c r="CD179" s="31"/>
      <c r="CE179" s="31"/>
      <c r="CF179" s="31"/>
      <c r="CG179" s="31"/>
      <c r="CH179" s="31"/>
      <c r="CI179" s="31"/>
      <c r="CJ179" s="31"/>
      <c r="CK179" s="31"/>
      <c r="CL179" s="31"/>
      <c r="CM179" s="31"/>
      <c r="CN179" s="31"/>
      <c r="CO179" s="31"/>
      <c r="CP179" s="31"/>
      <c r="CQ179" s="31"/>
      <c r="CR179" s="31"/>
      <c r="CS179" s="31"/>
      <c r="CT179" s="31"/>
      <c r="CU179" s="31"/>
      <c r="CV179" s="31"/>
      <c r="CW179" s="31"/>
      <c r="CX179" s="31"/>
      <c r="CY179" s="31"/>
      <c r="CZ179" s="31"/>
      <c r="DA179" s="31"/>
      <c r="DB179" s="31"/>
      <c r="DC179" s="31"/>
      <c r="DD179" s="31"/>
      <c r="DE179" s="31"/>
      <c r="DF179" s="31"/>
      <c r="DG179" s="31"/>
      <c r="DH179" s="31"/>
      <c r="DI179" s="31"/>
      <c r="DJ179" s="31"/>
      <c r="DK179" s="31"/>
      <c r="DL179" s="31"/>
      <c r="DM179" s="31"/>
      <c r="DN179" s="31"/>
      <c r="DO179" s="31"/>
      <c r="DP179" s="31"/>
      <c r="DQ179" s="31"/>
      <c r="DR179" s="31"/>
      <c r="DS179" s="31"/>
      <c r="DT179" s="31"/>
      <c r="DU179" s="31"/>
      <c r="DV179" s="31"/>
      <c r="DW179" s="31"/>
      <c r="DX179" s="31"/>
      <c r="DY179" s="31"/>
      <c r="DZ179" s="31"/>
    </row>
    <row r="180" spans="1:130" outlineLevel="1">
      <c r="A180" s="21">
        <f t="shared" si="5"/>
        <v>36</v>
      </c>
      <c r="B180" s="21" t="s">
        <v>9</v>
      </c>
      <c r="C180" s="127" t="s">
        <v>539</v>
      </c>
      <c r="D180" s="211"/>
      <c r="E180" s="211"/>
      <c r="F180" s="211"/>
      <c r="G180" s="533"/>
      <c r="H180" s="21" t="s">
        <v>10</v>
      </c>
      <c r="I180" s="127" t="s">
        <v>368</v>
      </c>
      <c r="J180" s="126"/>
      <c r="K180" s="322"/>
      <c r="L180" s="31"/>
      <c r="M180" s="31"/>
      <c r="N180" s="31"/>
      <c r="O180" s="31"/>
      <c r="P180" s="31"/>
      <c r="Q180" s="31"/>
      <c r="R180" s="31"/>
      <c r="S180" s="31"/>
      <c r="T180" s="31"/>
      <c r="U180" s="31"/>
      <c r="V180" s="31"/>
      <c r="W180" s="31"/>
      <c r="X180" s="31"/>
      <c r="Y180" s="31"/>
      <c r="Z180" s="31"/>
      <c r="AA180" s="31"/>
      <c r="AB180" s="31"/>
      <c r="AC180" s="31"/>
      <c r="AD180" s="31"/>
      <c r="AE180" s="31"/>
      <c r="AF180" s="31"/>
      <c r="AG180" s="31"/>
      <c r="AH180" s="31"/>
      <c r="AI180" s="31"/>
      <c r="AJ180" s="31"/>
      <c r="AK180" s="31"/>
      <c r="AL180" s="31"/>
      <c r="AM180" s="31"/>
      <c r="AN180" s="31"/>
      <c r="AO180" s="31"/>
      <c r="AP180" s="31"/>
      <c r="AQ180" s="31"/>
      <c r="AR180" s="31"/>
      <c r="AS180" s="31"/>
      <c r="AT180" s="31"/>
      <c r="AU180" s="31"/>
      <c r="AV180" s="31"/>
      <c r="AW180" s="31"/>
      <c r="AX180" s="31"/>
      <c r="AY180" s="31"/>
      <c r="AZ180" s="31"/>
      <c r="BA180" s="31"/>
      <c r="BB180" s="31"/>
      <c r="BC180" s="31"/>
      <c r="BD180" s="31"/>
      <c r="BE180" s="31"/>
      <c r="BF180" s="31"/>
      <c r="BG180" s="31"/>
      <c r="BH180" s="31"/>
      <c r="BI180" s="31"/>
      <c r="BJ180" s="31"/>
      <c r="BK180" s="31"/>
      <c r="BL180" s="31"/>
      <c r="BM180" s="31"/>
      <c r="BN180" s="31"/>
      <c r="BO180" s="31"/>
      <c r="BP180" s="31"/>
      <c r="BQ180" s="31"/>
      <c r="BR180" s="31"/>
      <c r="BS180" s="31"/>
      <c r="BT180" s="31"/>
      <c r="BU180" s="31"/>
      <c r="BV180" s="31"/>
      <c r="BW180" s="31"/>
      <c r="BX180" s="31"/>
      <c r="BY180" s="31"/>
      <c r="BZ180" s="31"/>
      <c r="CA180" s="31"/>
      <c r="CB180" s="31"/>
      <c r="CC180" s="31"/>
      <c r="CD180" s="31"/>
      <c r="CE180" s="31"/>
      <c r="CF180" s="31"/>
      <c r="CG180" s="31"/>
      <c r="CH180" s="31"/>
      <c r="CI180" s="31"/>
      <c r="CJ180" s="31"/>
      <c r="CK180" s="31"/>
      <c r="CL180" s="31"/>
      <c r="CM180" s="31"/>
      <c r="CN180" s="31"/>
      <c r="CO180" s="31"/>
      <c r="CP180" s="31"/>
      <c r="CQ180" s="31"/>
      <c r="CR180" s="31"/>
      <c r="CS180" s="31"/>
      <c r="CT180" s="31"/>
      <c r="CU180" s="31"/>
      <c r="CV180" s="31"/>
      <c r="CW180" s="31"/>
      <c r="CX180" s="31"/>
      <c r="CY180" s="31"/>
      <c r="CZ180" s="31"/>
      <c r="DA180" s="31"/>
      <c r="DB180" s="31"/>
      <c r="DC180" s="31"/>
      <c r="DD180" s="31"/>
      <c r="DE180" s="31"/>
      <c r="DF180" s="31"/>
      <c r="DG180" s="31"/>
      <c r="DH180" s="31"/>
      <c r="DI180" s="31"/>
      <c r="DJ180" s="31"/>
      <c r="DK180" s="31"/>
      <c r="DL180" s="31"/>
      <c r="DM180" s="31"/>
      <c r="DN180" s="31"/>
      <c r="DO180" s="31"/>
      <c r="DP180" s="31"/>
      <c r="DQ180" s="31"/>
      <c r="DR180" s="31"/>
      <c r="DS180" s="31"/>
      <c r="DT180" s="31"/>
      <c r="DU180" s="31"/>
      <c r="DV180" s="31"/>
      <c r="DW180" s="31"/>
      <c r="DX180" s="31"/>
      <c r="DY180" s="31"/>
      <c r="DZ180" s="31"/>
    </row>
    <row r="181" spans="1:130" outlineLevel="1">
      <c r="A181" s="21">
        <f t="shared" si="5"/>
        <v>36</v>
      </c>
      <c r="B181" s="21" t="s">
        <v>9</v>
      </c>
      <c r="C181" s="127" t="s">
        <v>539</v>
      </c>
      <c r="D181" s="211"/>
      <c r="E181" s="211"/>
      <c r="F181" s="211"/>
      <c r="G181" s="533" t="s">
        <v>1626</v>
      </c>
      <c r="H181" s="21" t="s">
        <v>0</v>
      </c>
      <c r="I181" s="127" t="s">
        <v>838</v>
      </c>
      <c r="J181" s="128"/>
      <c r="K181" s="322"/>
      <c r="L181" s="31"/>
      <c r="M181" s="31"/>
      <c r="N181" s="31"/>
      <c r="O181" s="31"/>
      <c r="P181" s="31"/>
      <c r="Q181" s="31"/>
      <c r="R181" s="31"/>
      <c r="S181" s="31"/>
      <c r="T181" s="31"/>
      <c r="U181" s="31"/>
      <c r="V181" s="31"/>
      <c r="W181" s="31"/>
      <c r="X181" s="31"/>
      <c r="Y181" s="31"/>
      <c r="Z181" s="31"/>
      <c r="AA181" s="31"/>
      <c r="AB181" s="31"/>
      <c r="AC181" s="31"/>
      <c r="AD181" s="31"/>
      <c r="AE181" s="31"/>
      <c r="AF181" s="31"/>
      <c r="AG181" s="31"/>
      <c r="AH181" s="31"/>
      <c r="AI181" s="31"/>
      <c r="AJ181" s="31"/>
      <c r="AK181" s="31"/>
      <c r="AL181" s="31"/>
      <c r="AM181" s="31"/>
      <c r="AN181" s="31"/>
      <c r="AO181" s="31"/>
      <c r="AP181" s="31"/>
      <c r="AQ181" s="31"/>
      <c r="AR181" s="31"/>
      <c r="AS181" s="31"/>
      <c r="AT181" s="31"/>
      <c r="AU181" s="31"/>
      <c r="AV181" s="31"/>
      <c r="AW181" s="31"/>
      <c r="AX181" s="31"/>
      <c r="AY181" s="31"/>
      <c r="AZ181" s="31"/>
      <c r="BA181" s="31"/>
      <c r="BB181" s="31"/>
      <c r="BC181" s="31"/>
      <c r="BD181" s="31"/>
      <c r="BE181" s="31"/>
      <c r="BF181" s="31"/>
      <c r="BG181" s="31"/>
      <c r="BH181" s="31"/>
      <c r="BI181" s="31"/>
      <c r="BJ181" s="31"/>
      <c r="BK181" s="31"/>
      <c r="BL181" s="31"/>
      <c r="BM181" s="31"/>
      <c r="BN181" s="31"/>
      <c r="BO181" s="31"/>
      <c r="BP181" s="31"/>
      <c r="BQ181" s="31"/>
      <c r="BR181" s="31"/>
      <c r="BS181" s="31"/>
      <c r="BT181" s="31"/>
      <c r="BU181" s="31"/>
      <c r="BV181" s="31"/>
      <c r="BW181" s="31"/>
      <c r="BX181" s="31"/>
      <c r="BY181" s="31"/>
      <c r="BZ181" s="31"/>
      <c r="CA181" s="31"/>
      <c r="CB181" s="31"/>
      <c r="CC181" s="31"/>
      <c r="CD181" s="31"/>
      <c r="CE181" s="31"/>
      <c r="CF181" s="31"/>
      <c r="CG181" s="31"/>
      <c r="CH181" s="31"/>
      <c r="CI181" s="31"/>
      <c r="CJ181" s="31"/>
      <c r="CK181" s="31"/>
      <c r="CL181" s="31"/>
      <c r="CM181" s="31"/>
      <c r="CN181" s="31"/>
      <c r="CO181" s="31"/>
      <c r="CP181" s="31"/>
      <c r="CQ181" s="31"/>
      <c r="CR181" s="31"/>
      <c r="CS181" s="31"/>
      <c r="CT181" s="31"/>
      <c r="CU181" s="31"/>
      <c r="CV181" s="31"/>
      <c r="CW181" s="31"/>
      <c r="CX181" s="31"/>
      <c r="CY181" s="31"/>
      <c r="CZ181" s="31"/>
      <c r="DA181" s="31"/>
      <c r="DB181" s="31"/>
      <c r="DC181" s="31"/>
      <c r="DD181" s="31"/>
      <c r="DE181" s="31"/>
      <c r="DF181" s="31"/>
      <c r="DG181" s="31"/>
      <c r="DH181" s="31"/>
      <c r="DI181" s="31"/>
      <c r="DJ181" s="31"/>
      <c r="DK181" s="31"/>
      <c r="DL181" s="31"/>
      <c r="DM181" s="31"/>
      <c r="DN181" s="31"/>
      <c r="DO181" s="31"/>
      <c r="DP181" s="31"/>
      <c r="DQ181" s="31"/>
      <c r="DR181" s="31"/>
      <c r="DS181" s="31"/>
      <c r="DT181" s="31"/>
      <c r="DU181" s="31"/>
      <c r="DV181" s="31"/>
      <c r="DW181" s="31"/>
      <c r="DX181" s="31"/>
      <c r="DY181" s="31"/>
      <c r="DZ181" s="31"/>
    </row>
    <row r="182" spans="1:130" outlineLevel="1">
      <c r="A182" s="21">
        <f t="shared" si="5"/>
        <v>36</v>
      </c>
      <c r="B182" s="21" t="s">
        <v>9</v>
      </c>
      <c r="C182" s="127" t="s">
        <v>539</v>
      </c>
      <c r="D182" s="211"/>
      <c r="E182" s="211"/>
      <c r="F182" s="211"/>
      <c r="G182" s="533" t="s">
        <v>1627</v>
      </c>
      <c r="H182" s="21" t="s">
        <v>0</v>
      </c>
      <c r="I182" s="127" t="s">
        <v>1705</v>
      </c>
      <c r="J182" s="128"/>
      <c r="K182" s="322" t="s">
        <v>1188</v>
      </c>
      <c r="L182" s="31"/>
      <c r="M182" s="31"/>
      <c r="N182" s="31"/>
      <c r="O182" s="31"/>
      <c r="P182" s="31"/>
      <c r="Q182" s="31"/>
      <c r="R182" s="31"/>
      <c r="S182" s="31"/>
      <c r="T182" s="31"/>
      <c r="U182" s="31"/>
      <c r="V182" s="31"/>
      <c r="W182" s="31"/>
      <c r="X182" s="31"/>
      <c r="Y182" s="31"/>
      <c r="Z182" s="31"/>
      <c r="AA182" s="31"/>
      <c r="AB182" s="31"/>
      <c r="AC182" s="31"/>
      <c r="AD182" s="31"/>
      <c r="AE182" s="31"/>
      <c r="AF182" s="31"/>
      <c r="AG182" s="31"/>
      <c r="AH182" s="31"/>
      <c r="AI182" s="31"/>
      <c r="AJ182" s="31"/>
      <c r="AK182" s="31"/>
      <c r="AL182" s="31"/>
      <c r="AM182" s="31"/>
      <c r="AN182" s="31"/>
      <c r="AO182" s="31"/>
      <c r="AP182" s="31"/>
      <c r="AQ182" s="31"/>
      <c r="AR182" s="31"/>
      <c r="AS182" s="31"/>
      <c r="AT182" s="31"/>
      <c r="AU182" s="31"/>
      <c r="AV182" s="31"/>
      <c r="AW182" s="31"/>
      <c r="AX182" s="31"/>
      <c r="AY182" s="31"/>
      <c r="AZ182" s="31"/>
      <c r="BA182" s="31"/>
      <c r="BB182" s="31"/>
      <c r="BC182" s="31"/>
      <c r="BD182" s="31"/>
      <c r="BE182" s="31"/>
      <c r="BF182" s="31"/>
      <c r="BG182" s="31"/>
      <c r="BH182" s="31"/>
      <c r="BI182" s="31"/>
      <c r="BJ182" s="31"/>
      <c r="BK182" s="31"/>
      <c r="BL182" s="31"/>
      <c r="BM182" s="31"/>
      <c r="BN182" s="31"/>
      <c r="BO182" s="31"/>
      <c r="BP182" s="31"/>
      <c r="BQ182" s="31"/>
      <c r="BR182" s="31"/>
      <c r="BS182" s="31"/>
      <c r="BT182" s="31"/>
      <c r="BU182" s="31"/>
      <c r="BV182" s="31"/>
      <c r="BW182" s="31"/>
      <c r="BX182" s="31"/>
      <c r="BY182" s="31"/>
      <c r="BZ182" s="31"/>
      <c r="CA182" s="31"/>
      <c r="CB182" s="31"/>
      <c r="CC182" s="31"/>
      <c r="CD182" s="31"/>
      <c r="CE182" s="31"/>
      <c r="CF182" s="31"/>
      <c r="CG182" s="31"/>
      <c r="CH182" s="31"/>
      <c r="CI182" s="31"/>
      <c r="CJ182" s="31"/>
      <c r="CK182" s="31"/>
      <c r="CL182" s="31"/>
      <c r="CM182" s="31"/>
      <c r="CN182" s="31"/>
      <c r="CO182" s="31"/>
      <c r="CP182" s="31"/>
      <c r="CQ182" s="31"/>
      <c r="CR182" s="31"/>
      <c r="CS182" s="31"/>
      <c r="CT182" s="31"/>
      <c r="CU182" s="31"/>
      <c r="CV182" s="31"/>
      <c r="CW182" s="31"/>
      <c r="CX182" s="31"/>
      <c r="CY182" s="31"/>
      <c r="CZ182" s="31"/>
      <c r="DA182" s="31"/>
      <c r="DB182" s="31"/>
      <c r="DC182" s="31"/>
      <c r="DD182" s="31"/>
      <c r="DE182" s="31"/>
      <c r="DF182" s="31"/>
      <c r="DG182" s="31"/>
      <c r="DH182" s="31"/>
      <c r="DI182" s="31"/>
      <c r="DJ182" s="31"/>
      <c r="DK182" s="31"/>
      <c r="DL182" s="31"/>
      <c r="DM182" s="31"/>
      <c r="DN182" s="31"/>
      <c r="DO182" s="31"/>
      <c r="DP182" s="31"/>
      <c r="DQ182" s="31"/>
      <c r="DR182" s="31"/>
      <c r="DS182" s="31"/>
      <c r="DT182" s="31"/>
      <c r="DU182" s="31"/>
      <c r="DV182" s="31"/>
      <c r="DW182" s="31"/>
      <c r="DX182" s="31"/>
      <c r="DY182" s="31"/>
      <c r="DZ182" s="31"/>
    </row>
    <row r="183" spans="1:130" outlineLevel="1">
      <c r="A183" s="21">
        <f t="shared" si="5"/>
        <v>36</v>
      </c>
      <c r="B183" s="21" t="s">
        <v>9</v>
      </c>
      <c r="C183" s="127" t="s">
        <v>539</v>
      </c>
      <c r="D183" s="211"/>
      <c r="E183" s="211"/>
      <c r="F183" s="211"/>
      <c r="G183" s="533" t="s">
        <v>1628</v>
      </c>
      <c r="H183" s="21" t="s">
        <v>0</v>
      </c>
      <c r="I183" s="127" t="s">
        <v>1465</v>
      </c>
      <c r="J183" s="128"/>
      <c r="K183" s="322" t="s">
        <v>1188</v>
      </c>
      <c r="L183" s="322" t="s">
        <v>1466</v>
      </c>
      <c r="M183" s="211" t="s">
        <v>1467</v>
      </c>
      <c r="N183" s="31"/>
      <c r="O183" s="31"/>
      <c r="P183" s="31"/>
      <c r="Q183" s="31"/>
      <c r="R183" s="31"/>
      <c r="S183" s="31"/>
      <c r="T183" s="31"/>
      <c r="U183" s="31"/>
      <c r="V183" s="31"/>
      <c r="W183" s="31"/>
      <c r="X183" s="31"/>
      <c r="Y183" s="31"/>
      <c r="Z183" s="31"/>
      <c r="AA183" s="31"/>
      <c r="AB183" s="31"/>
      <c r="AC183" s="31"/>
      <c r="AD183" s="31"/>
      <c r="AE183" s="31"/>
      <c r="AF183" s="31"/>
      <c r="AG183" s="31"/>
      <c r="AH183" s="31"/>
      <c r="AI183" s="31"/>
      <c r="AJ183" s="31"/>
      <c r="AK183" s="31"/>
      <c r="AL183" s="31"/>
      <c r="AM183" s="31"/>
      <c r="AN183" s="31"/>
      <c r="AO183" s="31"/>
      <c r="AP183" s="31"/>
      <c r="AQ183" s="31"/>
      <c r="AR183" s="31"/>
      <c r="AS183" s="31"/>
      <c r="AT183" s="31"/>
      <c r="AU183" s="31"/>
      <c r="AV183" s="31"/>
      <c r="AW183" s="31"/>
      <c r="AX183" s="31"/>
      <c r="AY183" s="31"/>
      <c r="AZ183" s="31"/>
      <c r="BA183" s="31"/>
      <c r="BB183" s="31"/>
      <c r="BC183" s="31"/>
      <c r="BD183" s="31"/>
      <c r="BE183" s="31"/>
      <c r="BF183" s="31"/>
      <c r="BG183" s="31"/>
      <c r="BH183" s="31"/>
      <c r="BI183" s="31"/>
      <c r="BJ183" s="31"/>
      <c r="BK183" s="31"/>
      <c r="BL183" s="31"/>
      <c r="BM183" s="31"/>
      <c r="BN183" s="31"/>
      <c r="BO183" s="31"/>
      <c r="BP183" s="31"/>
      <c r="BQ183" s="31"/>
      <c r="BR183" s="31"/>
      <c r="BS183" s="31"/>
      <c r="BT183" s="31"/>
      <c r="BU183" s="31"/>
      <c r="BV183" s="31"/>
      <c r="BW183" s="31"/>
      <c r="BX183" s="31"/>
      <c r="BY183" s="31"/>
      <c r="BZ183" s="31"/>
      <c r="CA183" s="31"/>
      <c r="CB183" s="31"/>
      <c r="CC183" s="31"/>
      <c r="CD183" s="31"/>
      <c r="CE183" s="31"/>
      <c r="CF183" s="31"/>
      <c r="CG183" s="31"/>
      <c r="CH183" s="31"/>
      <c r="CI183" s="31"/>
      <c r="CJ183" s="31"/>
      <c r="CK183" s="31"/>
      <c r="CL183" s="31"/>
      <c r="CM183" s="31"/>
      <c r="CN183" s="31"/>
      <c r="CO183" s="31"/>
      <c r="CP183" s="31"/>
      <c r="CQ183" s="31"/>
      <c r="CR183" s="31"/>
      <c r="CS183" s="31"/>
      <c r="CT183" s="31"/>
      <c r="CU183" s="31"/>
      <c r="CV183" s="31"/>
      <c r="CW183" s="31"/>
      <c r="CX183" s="31"/>
      <c r="CY183" s="31"/>
      <c r="CZ183" s="31"/>
      <c r="DA183" s="31"/>
      <c r="DB183" s="31"/>
      <c r="DC183" s="31"/>
      <c r="DD183" s="31"/>
      <c r="DE183" s="31"/>
      <c r="DF183" s="31"/>
      <c r="DG183" s="31"/>
      <c r="DH183" s="31"/>
      <c r="DI183" s="31"/>
      <c r="DJ183" s="31"/>
      <c r="DK183" s="31"/>
      <c r="DL183" s="31"/>
      <c r="DM183" s="31"/>
      <c r="DN183" s="31"/>
      <c r="DO183" s="31"/>
      <c r="DP183" s="31"/>
      <c r="DQ183" s="31"/>
      <c r="DR183" s="31"/>
      <c r="DS183" s="31"/>
      <c r="DT183" s="31"/>
      <c r="DU183" s="31"/>
      <c r="DV183" s="31"/>
      <c r="DW183" s="31"/>
      <c r="DX183" s="31"/>
      <c r="DY183" s="31"/>
      <c r="DZ183" s="31"/>
    </row>
    <row r="184" spans="1:130" outlineLevel="1">
      <c r="A184" s="21">
        <f t="shared" si="5"/>
        <v>36</v>
      </c>
      <c r="B184" s="21" t="s">
        <v>9</v>
      </c>
      <c r="C184" s="127" t="s">
        <v>539</v>
      </c>
      <c r="D184" s="211"/>
      <c r="E184" s="211"/>
      <c r="F184" s="211"/>
      <c r="G184" s="533"/>
      <c r="H184" s="21" t="s">
        <v>0</v>
      </c>
      <c r="I184" s="127" t="s">
        <v>657</v>
      </c>
      <c r="J184" s="126"/>
      <c r="K184" s="322" t="s">
        <v>543</v>
      </c>
      <c r="L184" s="31"/>
      <c r="M184" s="31"/>
      <c r="N184" s="31"/>
      <c r="O184" s="31"/>
      <c r="P184" s="31"/>
      <c r="Q184" s="31"/>
      <c r="R184" s="31"/>
      <c r="S184" s="31"/>
      <c r="T184" s="31"/>
      <c r="U184" s="31"/>
      <c r="V184" s="31"/>
      <c r="W184" s="31"/>
      <c r="X184" s="31"/>
      <c r="Y184" s="31"/>
      <c r="Z184" s="31"/>
      <c r="AA184" s="31"/>
      <c r="AB184" s="31"/>
      <c r="AC184" s="31"/>
      <c r="AD184" s="31"/>
      <c r="AE184" s="31"/>
      <c r="AF184" s="31"/>
      <c r="AG184" s="31"/>
      <c r="AH184" s="31"/>
      <c r="AI184" s="31"/>
      <c r="AJ184" s="31"/>
      <c r="AK184" s="31"/>
      <c r="AL184" s="31"/>
      <c r="AM184" s="31"/>
      <c r="AN184" s="31"/>
      <c r="AO184" s="31"/>
      <c r="AP184" s="31"/>
      <c r="AQ184" s="31"/>
      <c r="AR184" s="31"/>
      <c r="AS184" s="31"/>
      <c r="AT184" s="31"/>
      <c r="AU184" s="31"/>
      <c r="AV184" s="31"/>
      <c r="AW184" s="31"/>
      <c r="AX184" s="31"/>
      <c r="AY184" s="31"/>
      <c r="AZ184" s="31"/>
      <c r="BA184" s="31"/>
      <c r="BB184" s="31"/>
      <c r="BC184" s="31"/>
      <c r="BD184" s="31"/>
      <c r="BE184" s="31"/>
      <c r="BF184" s="31"/>
      <c r="BG184" s="31"/>
      <c r="BH184" s="31"/>
      <c r="BI184" s="31"/>
      <c r="BJ184" s="31"/>
      <c r="BK184" s="31"/>
      <c r="BL184" s="31"/>
      <c r="BM184" s="31"/>
      <c r="BN184" s="31"/>
      <c r="BO184" s="31"/>
      <c r="BP184" s="31"/>
      <c r="BQ184" s="31"/>
      <c r="BR184" s="31"/>
      <c r="BS184" s="31"/>
      <c r="BT184" s="31"/>
      <c r="BU184" s="31"/>
      <c r="BV184" s="31"/>
      <c r="BW184" s="31"/>
      <c r="BX184" s="31"/>
      <c r="BY184" s="31"/>
      <c r="BZ184" s="31"/>
      <c r="CA184" s="31"/>
      <c r="CB184" s="31"/>
      <c r="CC184" s="31"/>
      <c r="CD184" s="31"/>
      <c r="CE184" s="31"/>
      <c r="CF184" s="31"/>
      <c r="CG184" s="31"/>
      <c r="CH184" s="31"/>
      <c r="CI184" s="31"/>
      <c r="CJ184" s="31"/>
      <c r="CK184" s="31"/>
      <c r="CL184" s="31"/>
      <c r="CM184" s="31"/>
      <c r="CN184" s="31"/>
      <c r="CO184" s="31"/>
      <c r="CP184" s="31"/>
      <c r="CQ184" s="31"/>
      <c r="CR184" s="31"/>
      <c r="CS184" s="31"/>
      <c r="CT184" s="31"/>
      <c r="CU184" s="31"/>
      <c r="CV184" s="31"/>
      <c r="CW184" s="31"/>
      <c r="CX184" s="31"/>
      <c r="CY184" s="31"/>
      <c r="CZ184" s="31"/>
      <c r="DA184" s="31"/>
      <c r="DB184" s="31"/>
      <c r="DC184" s="31"/>
      <c r="DD184" s="31"/>
      <c r="DE184" s="31"/>
      <c r="DF184" s="31"/>
      <c r="DG184" s="31"/>
      <c r="DH184" s="31"/>
      <c r="DI184" s="31"/>
      <c r="DJ184" s="31"/>
      <c r="DK184" s="31"/>
      <c r="DL184" s="31"/>
      <c r="DM184" s="31"/>
      <c r="DN184" s="31"/>
      <c r="DO184" s="31"/>
      <c r="DP184" s="31"/>
      <c r="DQ184" s="31"/>
      <c r="DR184" s="31"/>
      <c r="DS184" s="31"/>
      <c r="DT184" s="31"/>
      <c r="DU184" s="31"/>
      <c r="DV184" s="31"/>
      <c r="DW184" s="31"/>
      <c r="DX184" s="31"/>
      <c r="DY184" s="31"/>
      <c r="DZ184" s="31"/>
    </row>
    <row r="185" spans="1:130">
      <c r="A185" s="21">
        <f t="shared" si="5"/>
        <v>36</v>
      </c>
      <c r="B185" s="21" t="s">
        <v>9</v>
      </c>
      <c r="C185" s="127" t="s">
        <v>539</v>
      </c>
      <c r="D185" s="211"/>
      <c r="E185" s="211"/>
      <c r="F185" s="211"/>
      <c r="G185" s="533"/>
      <c r="H185" s="125" t="s">
        <v>18</v>
      </c>
      <c r="I185" s="328" t="s">
        <v>1203</v>
      </c>
      <c r="J185" s="126"/>
      <c r="K185" s="321"/>
      <c r="L185" s="31"/>
      <c r="M185" s="31"/>
      <c r="N185" s="31"/>
      <c r="O185" s="31"/>
      <c r="P185" s="31"/>
      <c r="Q185" s="31"/>
      <c r="R185" s="31"/>
      <c r="S185" s="31"/>
      <c r="T185" s="31"/>
      <c r="U185" s="31"/>
      <c r="V185" s="31"/>
      <c r="W185" s="31"/>
      <c r="X185" s="31"/>
      <c r="Y185" s="31"/>
      <c r="Z185" s="31"/>
      <c r="AA185" s="31"/>
      <c r="AB185" s="31"/>
      <c r="AC185" s="31"/>
      <c r="AD185" s="31"/>
      <c r="AE185" s="31"/>
      <c r="AF185" s="31"/>
      <c r="AG185" s="31"/>
      <c r="AH185" s="31"/>
      <c r="AI185" s="31"/>
      <c r="AJ185" s="31"/>
      <c r="AK185" s="31"/>
      <c r="AL185" s="31"/>
      <c r="AM185" s="31"/>
      <c r="AN185" s="31"/>
      <c r="AO185" s="31"/>
      <c r="AP185" s="31"/>
      <c r="AQ185" s="31"/>
      <c r="AR185" s="31"/>
      <c r="AS185" s="31"/>
      <c r="AT185" s="31"/>
      <c r="AU185" s="31"/>
      <c r="AV185" s="31"/>
      <c r="AW185" s="31"/>
      <c r="AX185" s="31"/>
      <c r="AY185" s="31"/>
      <c r="AZ185" s="31"/>
      <c r="BA185" s="31"/>
      <c r="BB185" s="31"/>
      <c r="BC185" s="31"/>
      <c r="BD185" s="31"/>
      <c r="BE185" s="31"/>
      <c r="BF185" s="31"/>
      <c r="BG185" s="31"/>
      <c r="BH185" s="31"/>
      <c r="BI185" s="31"/>
      <c r="BJ185" s="31"/>
      <c r="BK185" s="31"/>
      <c r="BL185" s="31"/>
      <c r="BM185" s="31"/>
      <c r="BN185" s="31"/>
      <c r="BO185" s="31"/>
      <c r="BP185" s="31"/>
      <c r="BQ185" s="31"/>
      <c r="BR185" s="31"/>
      <c r="BS185" s="31"/>
      <c r="BT185" s="31"/>
      <c r="BU185" s="31"/>
      <c r="BV185" s="31"/>
      <c r="BW185" s="31"/>
      <c r="BX185" s="31"/>
      <c r="BY185" s="31"/>
      <c r="BZ185" s="31"/>
      <c r="CA185" s="31"/>
      <c r="CB185" s="31"/>
      <c r="CC185" s="31"/>
      <c r="CD185" s="31"/>
      <c r="CE185" s="31"/>
      <c r="CF185" s="31"/>
      <c r="CG185" s="31"/>
      <c r="CH185" s="31"/>
      <c r="CI185" s="31"/>
      <c r="CJ185" s="31"/>
      <c r="CK185" s="31"/>
      <c r="CL185" s="31"/>
      <c r="CM185" s="31"/>
      <c r="CN185" s="31"/>
      <c r="CO185" s="31"/>
      <c r="CP185" s="31"/>
      <c r="CQ185" s="31"/>
      <c r="CR185" s="31"/>
      <c r="CS185" s="31"/>
      <c r="CT185" s="31"/>
      <c r="CU185" s="31"/>
      <c r="CV185" s="31"/>
      <c r="CW185" s="31"/>
      <c r="CX185" s="31"/>
      <c r="CY185" s="31"/>
      <c r="CZ185" s="31"/>
      <c r="DA185" s="31"/>
      <c r="DB185" s="31"/>
      <c r="DC185" s="31"/>
      <c r="DD185" s="31"/>
      <c r="DE185" s="31"/>
      <c r="DF185" s="31"/>
      <c r="DG185" s="31"/>
      <c r="DH185" s="31"/>
      <c r="DI185" s="31"/>
      <c r="DJ185" s="31"/>
      <c r="DK185" s="31"/>
      <c r="DL185" s="31"/>
      <c r="DM185" s="31"/>
      <c r="DN185" s="31"/>
      <c r="DO185" s="31"/>
      <c r="DP185" s="31"/>
      <c r="DQ185" s="31"/>
      <c r="DR185" s="31"/>
      <c r="DS185" s="31"/>
      <c r="DT185" s="31"/>
      <c r="DU185" s="31"/>
      <c r="DV185" s="31"/>
      <c r="DW185" s="31"/>
      <c r="DX185" s="31"/>
      <c r="DY185" s="31"/>
      <c r="DZ185" s="31"/>
    </row>
    <row r="186" spans="1:130" outlineLevel="1">
      <c r="A186" s="21">
        <f t="shared" si="5"/>
        <v>36</v>
      </c>
      <c r="B186" s="21" t="s">
        <v>9</v>
      </c>
      <c r="C186" s="127" t="s">
        <v>539</v>
      </c>
      <c r="D186" s="211"/>
      <c r="E186" s="211"/>
      <c r="F186" s="211"/>
      <c r="G186" s="533"/>
      <c r="H186" s="21" t="s">
        <v>10</v>
      </c>
      <c r="I186" s="127" t="s">
        <v>1326</v>
      </c>
      <c r="J186" s="126"/>
      <c r="K186" s="322"/>
      <c r="L186" s="31"/>
      <c r="M186" s="31"/>
      <c r="N186" s="31"/>
      <c r="O186" s="31"/>
      <c r="P186" s="31"/>
      <c r="Q186" s="31"/>
      <c r="R186" s="31"/>
      <c r="S186" s="31"/>
      <c r="T186" s="31"/>
      <c r="U186" s="31"/>
      <c r="V186" s="31"/>
      <c r="W186" s="31"/>
      <c r="X186" s="31"/>
      <c r="Y186" s="31"/>
      <c r="Z186" s="31"/>
      <c r="AA186" s="31"/>
      <c r="AB186" s="31"/>
      <c r="AC186" s="31"/>
      <c r="AD186" s="31"/>
      <c r="AE186" s="31"/>
      <c r="AF186" s="31"/>
      <c r="AG186" s="31"/>
      <c r="AH186" s="31"/>
      <c r="AI186" s="31"/>
      <c r="AJ186" s="31"/>
      <c r="AK186" s="31"/>
      <c r="AL186" s="31"/>
      <c r="AM186" s="31"/>
      <c r="AN186" s="31"/>
      <c r="AO186" s="31"/>
      <c r="AP186" s="31"/>
      <c r="AQ186" s="31"/>
      <c r="AR186" s="31"/>
      <c r="AS186" s="31"/>
      <c r="AT186" s="31"/>
      <c r="AU186" s="31"/>
      <c r="AV186" s="31"/>
      <c r="AW186" s="31"/>
      <c r="AX186" s="31"/>
      <c r="AY186" s="31"/>
      <c r="AZ186" s="31"/>
      <c r="BA186" s="31"/>
      <c r="BB186" s="31"/>
      <c r="BC186" s="31"/>
      <c r="BD186" s="31"/>
      <c r="BE186" s="31"/>
      <c r="BF186" s="31"/>
      <c r="BG186" s="31"/>
      <c r="BH186" s="31"/>
      <c r="BI186" s="31"/>
      <c r="BJ186" s="31"/>
      <c r="BK186" s="31"/>
      <c r="BL186" s="31"/>
      <c r="BM186" s="31"/>
      <c r="BN186" s="31"/>
      <c r="BO186" s="31"/>
      <c r="BP186" s="31"/>
      <c r="BQ186" s="31"/>
      <c r="BR186" s="31"/>
      <c r="BS186" s="31"/>
      <c r="BT186" s="31"/>
      <c r="BU186" s="31"/>
      <c r="BV186" s="31"/>
      <c r="BW186" s="31"/>
      <c r="BX186" s="31"/>
      <c r="BY186" s="31"/>
      <c r="BZ186" s="31"/>
      <c r="CA186" s="31"/>
      <c r="CB186" s="31"/>
      <c r="CC186" s="31"/>
      <c r="CD186" s="31"/>
      <c r="CE186" s="31"/>
      <c r="CF186" s="31"/>
      <c r="CG186" s="31"/>
      <c r="CH186" s="31"/>
      <c r="CI186" s="31"/>
      <c r="CJ186" s="31"/>
      <c r="CK186" s="31"/>
      <c r="CL186" s="31"/>
      <c r="CM186" s="31"/>
      <c r="CN186" s="31"/>
      <c r="CO186" s="31"/>
      <c r="CP186" s="31"/>
      <c r="CQ186" s="31"/>
      <c r="CR186" s="31"/>
      <c r="CS186" s="31"/>
      <c r="CT186" s="31"/>
      <c r="CU186" s="31"/>
      <c r="CV186" s="31"/>
      <c r="CW186" s="31"/>
      <c r="CX186" s="31"/>
      <c r="CY186" s="31"/>
      <c r="CZ186" s="31"/>
      <c r="DA186" s="31"/>
      <c r="DB186" s="31"/>
      <c r="DC186" s="31"/>
      <c r="DD186" s="31"/>
      <c r="DE186" s="31"/>
      <c r="DF186" s="31"/>
      <c r="DG186" s="31"/>
      <c r="DH186" s="31"/>
      <c r="DI186" s="31"/>
      <c r="DJ186" s="31"/>
      <c r="DK186" s="31"/>
      <c r="DL186" s="31"/>
      <c r="DM186" s="31"/>
      <c r="DN186" s="31"/>
      <c r="DO186" s="31"/>
      <c r="DP186" s="31"/>
      <c r="DQ186" s="31"/>
      <c r="DR186" s="31"/>
      <c r="DS186" s="31"/>
      <c r="DT186" s="31"/>
      <c r="DU186" s="31"/>
      <c r="DV186" s="31"/>
      <c r="DW186" s="31"/>
      <c r="DX186" s="31"/>
      <c r="DY186" s="31"/>
      <c r="DZ186" s="31"/>
    </row>
    <row r="187" spans="1:130" outlineLevel="1">
      <c r="A187" s="21">
        <f t="shared" si="5"/>
        <v>36</v>
      </c>
      <c r="B187" s="21" t="s">
        <v>9</v>
      </c>
      <c r="C187" s="127" t="s">
        <v>539</v>
      </c>
      <c r="D187" s="211"/>
      <c r="E187" s="211"/>
      <c r="F187" s="211"/>
      <c r="G187" s="533"/>
      <c r="H187" s="21" t="s">
        <v>10</v>
      </c>
      <c r="I187" s="127" t="s">
        <v>1296</v>
      </c>
      <c r="J187" s="126"/>
      <c r="K187" s="322" t="s">
        <v>168</v>
      </c>
      <c r="L187" s="31"/>
      <c r="M187" s="31"/>
      <c r="N187" s="31"/>
      <c r="O187" s="31"/>
      <c r="P187" s="31"/>
      <c r="Q187" s="31"/>
      <c r="R187" s="31"/>
      <c r="S187" s="31"/>
      <c r="T187" s="31"/>
      <c r="U187" s="31"/>
      <c r="V187" s="31"/>
      <c r="W187" s="31"/>
      <c r="X187" s="31"/>
      <c r="Y187" s="31"/>
      <c r="Z187" s="31"/>
      <c r="AA187" s="31"/>
      <c r="AB187" s="31"/>
      <c r="AC187" s="31"/>
      <c r="AD187" s="31"/>
      <c r="AE187" s="31"/>
      <c r="AF187" s="31"/>
      <c r="AG187" s="31"/>
      <c r="AH187" s="31"/>
      <c r="AI187" s="31"/>
      <c r="AJ187" s="31"/>
      <c r="AK187" s="31"/>
      <c r="AL187" s="31"/>
      <c r="AM187" s="31"/>
      <c r="AN187" s="31"/>
      <c r="AO187" s="31"/>
      <c r="AP187" s="31"/>
      <c r="AQ187" s="31"/>
      <c r="AR187" s="31"/>
      <c r="AS187" s="31"/>
      <c r="AT187" s="31"/>
      <c r="AU187" s="31"/>
      <c r="AV187" s="31"/>
      <c r="AW187" s="31"/>
      <c r="AX187" s="31"/>
      <c r="AY187" s="31"/>
      <c r="AZ187" s="31"/>
      <c r="BA187" s="31"/>
      <c r="BB187" s="31"/>
      <c r="BC187" s="31"/>
      <c r="BD187" s="31"/>
      <c r="BE187" s="31"/>
      <c r="BF187" s="31"/>
      <c r="BG187" s="31"/>
      <c r="BH187" s="31"/>
      <c r="BI187" s="31"/>
      <c r="BJ187" s="31"/>
      <c r="BK187" s="31"/>
      <c r="BL187" s="31"/>
      <c r="BM187" s="31"/>
      <c r="BN187" s="31"/>
      <c r="BO187" s="31"/>
      <c r="BP187" s="31"/>
      <c r="BQ187" s="31"/>
      <c r="BR187" s="31"/>
      <c r="BS187" s="31"/>
      <c r="BT187" s="31"/>
      <c r="BU187" s="31"/>
      <c r="BV187" s="31"/>
      <c r="BW187" s="31"/>
      <c r="BX187" s="31"/>
      <c r="BY187" s="31"/>
      <c r="BZ187" s="31"/>
      <c r="CA187" s="31"/>
      <c r="CB187" s="31"/>
      <c r="CC187" s="31"/>
      <c r="CD187" s="31"/>
      <c r="CE187" s="31"/>
      <c r="CF187" s="31"/>
      <c r="CG187" s="31"/>
      <c r="CH187" s="31"/>
      <c r="CI187" s="31"/>
      <c r="CJ187" s="31"/>
      <c r="CK187" s="31"/>
      <c r="CL187" s="31"/>
      <c r="CM187" s="31"/>
      <c r="CN187" s="31"/>
      <c r="CO187" s="31"/>
      <c r="CP187" s="31"/>
      <c r="CQ187" s="31"/>
      <c r="CR187" s="31"/>
      <c r="CS187" s="31"/>
      <c r="CT187" s="31"/>
      <c r="CU187" s="31"/>
      <c r="CV187" s="31"/>
      <c r="CW187" s="31"/>
      <c r="CX187" s="31"/>
      <c r="CY187" s="31"/>
      <c r="CZ187" s="31"/>
      <c r="DA187" s="31"/>
      <c r="DB187" s="31"/>
      <c r="DC187" s="31"/>
      <c r="DD187" s="31"/>
      <c r="DE187" s="31"/>
      <c r="DF187" s="31"/>
      <c r="DG187" s="31"/>
      <c r="DH187" s="31"/>
      <c r="DI187" s="31"/>
      <c r="DJ187" s="31"/>
      <c r="DK187" s="31"/>
      <c r="DL187" s="31"/>
      <c r="DM187" s="31"/>
      <c r="DN187" s="31"/>
      <c r="DO187" s="31"/>
      <c r="DP187" s="31"/>
      <c r="DQ187" s="31"/>
      <c r="DR187" s="31"/>
      <c r="DS187" s="31"/>
      <c r="DT187" s="31"/>
      <c r="DU187" s="31"/>
      <c r="DV187" s="31"/>
      <c r="DW187" s="31"/>
      <c r="DX187" s="31"/>
      <c r="DY187" s="31"/>
      <c r="DZ187" s="31"/>
    </row>
    <row r="188" spans="1:130" outlineLevel="1">
      <c r="A188" s="21">
        <f t="shared" si="5"/>
        <v>36</v>
      </c>
      <c r="B188" s="21" t="s">
        <v>9</v>
      </c>
      <c r="C188" s="127" t="s">
        <v>539</v>
      </c>
      <c r="D188" s="211"/>
      <c r="E188" s="211"/>
      <c r="F188" s="211"/>
      <c r="G188" s="533"/>
      <c r="H188" s="21" t="s">
        <v>10</v>
      </c>
      <c r="I188" s="127" t="s">
        <v>1287</v>
      </c>
      <c r="J188" s="126"/>
      <c r="K188" s="322"/>
      <c r="L188" s="31"/>
      <c r="M188" s="31"/>
      <c r="N188" s="31"/>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c r="AV188" s="31"/>
      <c r="AW188" s="31"/>
      <c r="AX188" s="31"/>
      <c r="AY188" s="31"/>
      <c r="AZ188" s="31"/>
      <c r="BA188" s="31"/>
      <c r="BB188" s="31"/>
      <c r="BC188" s="31"/>
      <c r="BD188" s="31"/>
      <c r="BE188" s="31"/>
      <c r="BF188" s="31"/>
      <c r="BG188" s="31"/>
      <c r="BH188" s="31"/>
      <c r="BI188" s="31"/>
      <c r="BJ188" s="31"/>
      <c r="BK188" s="31"/>
      <c r="BL188" s="31"/>
      <c r="BM188" s="31"/>
      <c r="BN188" s="31"/>
      <c r="BO188" s="31"/>
      <c r="BP188" s="31"/>
      <c r="BQ188" s="31"/>
      <c r="BR188" s="31"/>
      <c r="BS188" s="31"/>
      <c r="BT188" s="31"/>
      <c r="BU188" s="31"/>
      <c r="BV188" s="31"/>
      <c r="BW188" s="31"/>
      <c r="BX188" s="31"/>
      <c r="BY188" s="31"/>
      <c r="BZ188" s="31"/>
      <c r="CA188" s="31"/>
      <c r="CB188" s="31"/>
      <c r="CC188" s="31"/>
      <c r="CD188" s="31"/>
      <c r="CE188" s="31"/>
      <c r="CF188" s="31"/>
      <c r="CG188" s="31"/>
      <c r="CH188" s="31"/>
      <c r="CI188" s="31"/>
      <c r="CJ188" s="31"/>
      <c r="CK188" s="31"/>
      <c r="CL188" s="31"/>
      <c r="CM188" s="31"/>
      <c r="CN188" s="31"/>
      <c r="CO188" s="31"/>
      <c r="CP188" s="31"/>
      <c r="CQ188" s="31"/>
      <c r="CR188" s="31"/>
      <c r="CS188" s="31"/>
      <c r="CT188" s="31"/>
      <c r="CU188" s="31"/>
      <c r="CV188" s="31"/>
      <c r="CW188" s="31"/>
      <c r="CX188" s="31"/>
      <c r="CY188" s="31"/>
      <c r="CZ188" s="31"/>
      <c r="DA188" s="31"/>
      <c r="DB188" s="31"/>
      <c r="DC188" s="31"/>
      <c r="DD188" s="31"/>
      <c r="DE188" s="31"/>
      <c r="DF188" s="31"/>
      <c r="DG188" s="31"/>
      <c r="DH188" s="31"/>
      <c r="DI188" s="31"/>
      <c r="DJ188" s="31"/>
      <c r="DK188" s="31"/>
      <c r="DL188" s="31"/>
      <c r="DM188" s="31"/>
      <c r="DN188" s="31"/>
      <c r="DO188" s="31"/>
      <c r="DP188" s="31"/>
      <c r="DQ188" s="31"/>
      <c r="DR188" s="31"/>
      <c r="DS188" s="31"/>
      <c r="DT188" s="31"/>
      <c r="DU188" s="31"/>
      <c r="DV188" s="31"/>
      <c r="DW188" s="31"/>
      <c r="DX188" s="31"/>
      <c r="DY188" s="31"/>
      <c r="DZ188" s="31"/>
    </row>
    <row r="189" spans="1:130" outlineLevel="1">
      <c r="A189" s="21">
        <f t="shared" si="5"/>
        <v>36</v>
      </c>
      <c r="B189" s="21" t="s">
        <v>9</v>
      </c>
      <c r="C189" s="127" t="s">
        <v>539</v>
      </c>
      <c r="D189" s="211"/>
      <c r="E189" s="211"/>
      <c r="F189" s="211"/>
      <c r="G189" s="533"/>
      <c r="H189" s="21" t="s">
        <v>0</v>
      </c>
      <c r="I189" s="127" t="s">
        <v>365</v>
      </c>
      <c r="J189" s="126"/>
      <c r="K189" s="322"/>
      <c r="L189" s="31"/>
      <c r="M189" s="31"/>
      <c r="N189" s="31"/>
      <c r="O189" s="31"/>
      <c r="P189" s="31"/>
      <c r="Q189" s="31"/>
      <c r="R189" s="31"/>
      <c r="S189" s="31"/>
      <c r="T189" s="31"/>
      <c r="U189" s="31"/>
      <c r="V189" s="31"/>
      <c r="W189" s="31"/>
      <c r="X189" s="31"/>
      <c r="Y189" s="31"/>
      <c r="Z189" s="31"/>
      <c r="AA189" s="31"/>
      <c r="AB189" s="31"/>
      <c r="AC189" s="31"/>
      <c r="AD189" s="31"/>
      <c r="AE189" s="31"/>
      <c r="AF189" s="31"/>
      <c r="AG189" s="31"/>
      <c r="AH189" s="31"/>
      <c r="AI189" s="31"/>
      <c r="AJ189" s="31"/>
      <c r="AK189" s="31"/>
      <c r="AL189" s="31"/>
      <c r="AM189" s="31"/>
      <c r="AN189" s="31"/>
      <c r="AO189" s="31"/>
      <c r="AP189" s="31"/>
      <c r="AQ189" s="31"/>
      <c r="AR189" s="31"/>
      <c r="AS189" s="31"/>
      <c r="AT189" s="31"/>
      <c r="AU189" s="31"/>
      <c r="AV189" s="31"/>
      <c r="AW189" s="31"/>
      <c r="AX189" s="31"/>
      <c r="AY189" s="31"/>
      <c r="AZ189" s="31"/>
      <c r="BA189" s="31"/>
      <c r="BB189" s="31"/>
      <c r="BC189" s="31"/>
      <c r="BD189" s="31"/>
      <c r="BE189" s="31"/>
      <c r="BF189" s="31"/>
      <c r="BG189" s="31"/>
      <c r="BH189" s="31"/>
      <c r="BI189" s="31"/>
      <c r="BJ189" s="31"/>
      <c r="BK189" s="31"/>
      <c r="BL189" s="31"/>
      <c r="BM189" s="31"/>
      <c r="BN189" s="31"/>
      <c r="BO189" s="31"/>
      <c r="BP189" s="31"/>
      <c r="BQ189" s="31"/>
      <c r="BR189" s="31"/>
      <c r="BS189" s="31"/>
      <c r="BT189" s="31"/>
      <c r="BU189" s="31"/>
      <c r="BV189" s="31"/>
      <c r="BW189" s="31"/>
      <c r="BX189" s="31"/>
      <c r="BY189" s="31"/>
      <c r="BZ189" s="31"/>
      <c r="CA189" s="31"/>
      <c r="CB189" s="31"/>
      <c r="CC189" s="31"/>
      <c r="CD189" s="31"/>
      <c r="CE189" s="31"/>
      <c r="CF189" s="31"/>
      <c r="CG189" s="31"/>
      <c r="CH189" s="31"/>
      <c r="CI189" s="31"/>
      <c r="CJ189" s="31"/>
      <c r="CK189" s="31"/>
      <c r="CL189" s="31"/>
      <c r="CM189" s="31"/>
      <c r="CN189" s="31"/>
      <c r="CO189" s="31"/>
      <c r="CP189" s="31"/>
      <c r="CQ189" s="31"/>
      <c r="CR189" s="31"/>
      <c r="CS189" s="31"/>
      <c r="CT189" s="31"/>
      <c r="CU189" s="31"/>
      <c r="CV189" s="31"/>
      <c r="CW189" s="31"/>
      <c r="CX189" s="31"/>
      <c r="CY189" s="31"/>
      <c r="CZ189" s="31"/>
      <c r="DA189" s="31"/>
      <c r="DB189" s="31"/>
      <c r="DC189" s="31"/>
      <c r="DD189" s="31"/>
      <c r="DE189" s="31"/>
      <c r="DF189" s="31"/>
      <c r="DG189" s="31"/>
      <c r="DH189" s="31"/>
      <c r="DI189" s="31"/>
      <c r="DJ189" s="31"/>
      <c r="DK189" s="31"/>
      <c r="DL189" s="31"/>
      <c r="DM189" s="31"/>
      <c r="DN189" s="31"/>
      <c r="DO189" s="31"/>
      <c r="DP189" s="31"/>
      <c r="DQ189" s="31"/>
      <c r="DR189" s="31"/>
      <c r="DS189" s="31"/>
      <c r="DT189" s="31"/>
      <c r="DU189" s="31"/>
      <c r="DV189" s="31"/>
      <c r="DW189" s="31"/>
      <c r="DX189" s="31"/>
      <c r="DY189" s="31"/>
      <c r="DZ189" s="31"/>
    </row>
    <row r="190" spans="1:130" outlineLevel="1">
      <c r="A190" s="21">
        <f t="shared" si="5"/>
        <v>36</v>
      </c>
      <c r="B190" s="21" t="s">
        <v>9</v>
      </c>
      <c r="C190" s="127" t="s">
        <v>539</v>
      </c>
      <c r="D190" s="211"/>
      <c r="E190" s="211"/>
      <c r="F190" s="211"/>
      <c r="G190" s="533" t="s">
        <v>1634</v>
      </c>
      <c r="H190" s="21" t="s">
        <v>0</v>
      </c>
      <c r="I190" s="127" t="s">
        <v>1468</v>
      </c>
      <c r="J190" s="128" t="s">
        <v>267</v>
      </c>
      <c r="K190" s="322"/>
      <c r="L190" s="322"/>
      <c r="M190" s="322"/>
      <c r="N190" s="322"/>
      <c r="O190" s="31"/>
      <c r="P190" s="31"/>
      <c r="Q190" s="31"/>
      <c r="R190" s="31"/>
      <c r="S190" s="31"/>
      <c r="T190" s="31"/>
      <c r="U190" s="31"/>
      <c r="V190" s="31"/>
      <c r="W190" s="31"/>
      <c r="X190" s="31"/>
      <c r="Y190" s="31"/>
      <c r="Z190" s="31"/>
      <c r="AA190" s="31"/>
      <c r="AB190" s="31"/>
      <c r="AC190" s="31"/>
      <c r="AD190" s="31"/>
      <c r="AE190" s="31"/>
      <c r="AF190" s="31"/>
      <c r="AG190" s="31"/>
      <c r="AH190" s="31"/>
      <c r="AI190" s="31"/>
      <c r="AJ190" s="31"/>
      <c r="AK190" s="31"/>
      <c r="AL190" s="31"/>
      <c r="AM190" s="31"/>
      <c r="AN190" s="31"/>
      <c r="AO190" s="31"/>
      <c r="AP190" s="31"/>
      <c r="AQ190" s="31"/>
      <c r="AR190" s="31"/>
      <c r="AS190" s="31"/>
      <c r="AT190" s="31"/>
      <c r="AU190" s="31"/>
      <c r="AV190" s="31"/>
      <c r="AW190" s="31"/>
      <c r="AX190" s="31"/>
      <c r="AY190" s="31"/>
      <c r="AZ190" s="31"/>
      <c r="BA190" s="31"/>
      <c r="BB190" s="31"/>
      <c r="BC190" s="31"/>
      <c r="BD190" s="31"/>
      <c r="BE190" s="31"/>
      <c r="BF190" s="31"/>
      <c r="BG190" s="31"/>
      <c r="BH190" s="31"/>
      <c r="BI190" s="31"/>
      <c r="BJ190" s="31"/>
      <c r="BK190" s="31"/>
      <c r="BL190" s="31"/>
      <c r="BM190" s="31"/>
      <c r="BN190" s="31"/>
      <c r="BO190" s="31"/>
      <c r="BP190" s="31"/>
      <c r="BQ190" s="31"/>
      <c r="BR190" s="31"/>
      <c r="BS190" s="31"/>
      <c r="BT190" s="31"/>
      <c r="BU190" s="31"/>
      <c r="BV190" s="31"/>
      <c r="BW190" s="31"/>
      <c r="BX190" s="31"/>
      <c r="BY190" s="31"/>
      <c r="BZ190" s="31"/>
      <c r="CA190" s="31"/>
      <c r="CB190" s="31"/>
      <c r="CC190" s="31"/>
      <c r="CD190" s="31"/>
      <c r="CE190" s="31"/>
      <c r="CF190" s="31"/>
      <c r="CG190" s="31"/>
      <c r="CH190" s="31"/>
      <c r="CI190" s="31"/>
      <c r="CJ190" s="31"/>
      <c r="CK190" s="31"/>
      <c r="CL190" s="31"/>
      <c r="CM190" s="31"/>
      <c r="CN190" s="31"/>
      <c r="CO190" s="31"/>
      <c r="CP190" s="31"/>
      <c r="CQ190" s="31"/>
      <c r="CR190" s="31"/>
      <c r="CS190" s="31"/>
      <c r="CT190" s="31"/>
      <c r="CU190" s="31"/>
      <c r="CV190" s="31"/>
      <c r="CW190" s="31"/>
      <c r="CX190" s="31"/>
      <c r="CY190" s="31"/>
      <c r="CZ190" s="31"/>
      <c r="DA190" s="31"/>
      <c r="DB190" s="31"/>
      <c r="DC190" s="31"/>
      <c r="DD190" s="31"/>
      <c r="DE190" s="31"/>
      <c r="DF190" s="31"/>
      <c r="DG190" s="31"/>
      <c r="DH190" s="31"/>
      <c r="DI190" s="31"/>
      <c r="DJ190" s="31"/>
      <c r="DK190" s="31"/>
      <c r="DL190" s="31"/>
      <c r="DM190" s="31"/>
      <c r="DN190" s="31"/>
      <c r="DO190" s="31"/>
      <c r="DP190" s="31"/>
      <c r="DQ190" s="31"/>
      <c r="DR190" s="31"/>
      <c r="DS190" s="31"/>
      <c r="DT190" s="31"/>
      <c r="DU190" s="31"/>
      <c r="DV190" s="31"/>
      <c r="DW190" s="31"/>
      <c r="DX190" s="31"/>
      <c r="DY190" s="31"/>
      <c r="DZ190" s="31"/>
    </row>
    <row r="191" spans="1:130" outlineLevel="1">
      <c r="A191" s="21">
        <f t="shared" si="5"/>
        <v>36</v>
      </c>
      <c r="B191" s="21" t="s">
        <v>9</v>
      </c>
      <c r="C191" s="127" t="s">
        <v>539</v>
      </c>
      <c r="D191" s="211"/>
      <c r="E191" s="211"/>
      <c r="F191" s="211"/>
      <c r="G191" s="533"/>
      <c r="H191" s="21" t="s">
        <v>0</v>
      </c>
      <c r="I191" s="127" t="s">
        <v>1571</v>
      </c>
      <c r="J191" s="128" t="s">
        <v>267</v>
      </c>
      <c r="K191" s="322" t="s">
        <v>1484</v>
      </c>
      <c r="L191" s="322" t="s">
        <v>1572</v>
      </c>
      <c r="M191" s="322" t="s">
        <v>1573</v>
      </c>
      <c r="N191" s="322" t="s">
        <v>1574</v>
      </c>
      <c r="O191" s="31" t="s">
        <v>1575</v>
      </c>
      <c r="P191" s="31" t="s">
        <v>1576</v>
      </c>
      <c r="Q191" s="31" t="s">
        <v>1577</v>
      </c>
      <c r="R191" s="31"/>
      <c r="S191" s="31"/>
      <c r="T191" s="31"/>
      <c r="U191" s="31"/>
      <c r="V191" s="31"/>
      <c r="W191" s="31"/>
      <c r="X191" s="31"/>
      <c r="Y191" s="31"/>
      <c r="Z191" s="31"/>
      <c r="AA191" s="31"/>
      <c r="AB191" s="31"/>
      <c r="AC191" s="31"/>
      <c r="AD191" s="31"/>
      <c r="AE191" s="31"/>
      <c r="AF191" s="31"/>
      <c r="AG191" s="31"/>
      <c r="AH191" s="31"/>
      <c r="AI191" s="31"/>
      <c r="AJ191" s="31"/>
      <c r="AK191" s="31"/>
      <c r="AL191" s="31"/>
      <c r="AM191" s="31"/>
      <c r="AN191" s="31"/>
      <c r="AO191" s="31"/>
      <c r="AP191" s="31"/>
      <c r="AQ191" s="31"/>
      <c r="AR191" s="31"/>
      <c r="AS191" s="31"/>
      <c r="AT191" s="31"/>
      <c r="AU191" s="31"/>
      <c r="AV191" s="31"/>
      <c r="AW191" s="31"/>
      <c r="AX191" s="31"/>
      <c r="AY191" s="31"/>
      <c r="AZ191" s="31"/>
      <c r="BA191" s="31"/>
      <c r="BB191" s="31"/>
      <c r="BC191" s="31"/>
      <c r="BD191" s="31"/>
      <c r="BE191" s="31"/>
      <c r="BF191" s="31"/>
      <c r="BG191" s="31"/>
      <c r="BH191" s="31"/>
      <c r="BI191" s="31"/>
      <c r="BJ191" s="31"/>
      <c r="BK191" s="31"/>
      <c r="BL191" s="31"/>
      <c r="BM191" s="31"/>
      <c r="BN191" s="31"/>
      <c r="BO191" s="31"/>
      <c r="BP191" s="31"/>
      <c r="BQ191" s="31"/>
      <c r="BR191" s="31"/>
      <c r="BS191" s="31"/>
      <c r="BT191" s="31"/>
      <c r="BU191" s="31"/>
      <c r="BV191" s="31"/>
      <c r="BW191" s="31"/>
      <c r="BX191" s="31"/>
      <c r="BY191" s="31"/>
      <c r="BZ191" s="31"/>
      <c r="CA191" s="31"/>
      <c r="CB191" s="31"/>
      <c r="CC191" s="31"/>
      <c r="CD191" s="31"/>
      <c r="CE191" s="31"/>
      <c r="CF191" s="31"/>
      <c r="CG191" s="31"/>
      <c r="CH191" s="31"/>
      <c r="CI191" s="31"/>
      <c r="CJ191" s="31"/>
      <c r="CK191" s="31"/>
      <c r="CL191" s="31"/>
      <c r="CM191" s="31"/>
      <c r="CN191" s="31"/>
      <c r="CO191" s="31"/>
      <c r="CP191" s="31"/>
      <c r="CQ191" s="31"/>
      <c r="CR191" s="31"/>
      <c r="CS191" s="31"/>
      <c r="CT191" s="31"/>
      <c r="CU191" s="31"/>
      <c r="CV191" s="31"/>
      <c r="CW191" s="31"/>
      <c r="CX191" s="31"/>
      <c r="CY191" s="31"/>
      <c r="CZ191" s="31"/>
      <c r="DA191" s="31"/>
      <c r="DB191" s="31"/>
      <c r="DC191" s="31"/>
      <c r="DD191" s="31"/>
      <c r="DE191" s="31"/>
      <c r="DF191" s="31"/>
      <c r="DG191" s="31"/>
      <c r="DH191" s="31"/>
      <c r="DI191" s="31"/>
      <c r="DJ191" s="31"/>
      <c r="DK191" s="31"/>
      <c r="DL191" s="31"/>
      <c r="DM191" s="31"/>
      <c r="DN191" s="31"/>
      <c r="DO191" s="31"/>
      <c r="DP191" s="31"/>
      <c r="DQ191" s="31"/>
      <c r="DR191" s="31"/>
      <c r="DS191" s="31"/>
      <c r="DT191" s="31"/>
      <c r="DU191" s="31"/>
      <c r="DV191" s="31"/>
      <c r="DW191" s="31"/>
      <c r="DX191" s="31"/>
      <c r="DY191" s="31"/>
      <c r="DZ191" s="31"/>
    </row>
    <row r="192" spans="1:130" outlineLevel="1">
      <c r="A192" s="21">
        <f t="shared" si="5"/>
        <v>36</v>
      </c>
      <c r="B192" s="21" t="s">
        <v>9</v>
      </c>
      <c r="C192" s="127" t="s">
        <v>539</v>
      </c>
      <c r="D192" s="211"/>
      <c r="E192" s="211"/>
      <c r="F192" s="211"/>
      <c r="G192" s="533"/>
      <c r="H192" s="21" t="s">
        <v>0</v>
      </c>
      <c r="I192" s="127" t="s">
        <v>1671</v>
      </c>
      <c r="J192" s="128" t="s">
        <v>267</v>
      </c>
      <c r="K192" s="322" t="s">
        <v>6</v>
      </c>
      <c r="L192" s="322" t="s">
        <v>7</v>
      </c>
      <c r="M192" s="322" t="s">
        <v>8</v>
      </c>
      <c r="N192" s="322" t="s">
        <v>168</v>
      </c>
      <c r="O192" s="31" t="s">
        <v>183</v>
      </c>
      <c r="P192" s="31" t="s">
        <v>246</v>
      </c>
      <c r="Q192" s="31" t="s">
        <v>248</v>
      </c>
      <c r="R192" s="31"/>
      <c r="S192" s="31"/>
      <c r="T192" s="31"/>
      <c r="U192" s="31"/>
      <c r="V192" s="31"/>
      <c r="W192" s="31"/>
      <c r="X192" s="31"/>
      <c r="Y192" s="31"/>
      <c r="Z192" s="31"/>
      <c r="AA192" s="31"/>
      <c r="AB192" s="31"/>
      <c r="AC192" s="31"/>
      <c r="AD192" s="31"/>
      <c r="AE192" s="31"/>
      <c r="AF192" s="31"/>
      <c r="AG192" s="31"/>
      <c r="AH192" s="31"/>
      <c r="AI192" s="31"/>
      <c r="AJ192" s="31"/>
      <c r="AK192" s="31"/>
      <c r="AL192" s="31"/>
      <c r="AM192" s="31"/>
      <c r="AN192" s="31"/>
      <c r="AO192" s="31"/>
      <c r="AP192" s="31"/>
      <c r="AQ192" s="31"/>
      <c r="AR192" s="31"/>
      <c r="AS192" s="31"/>
      <c r="AT192" s="31"/>
      <c r="AU192" s="31"/>
      <c r="AV192" s="31"/>
      <c r="AW192" s="31"/>
      <c r="AX192" s="31"/>
      <c r="AY192" s="31"/>
      <c r="AZ192" s="31"/>
      <c r="BA192" s="31"/>
      <c r="BB192" s="31"/>
      <c r="BC192" s="31"/>
      <c r="BD192" s="31"/>
      <c r="BE192" s="31"/>
      <c r="BF192" s="31"/>
      <c r="BG192" s="31"/>
      <c r="BH192" s="31"/>
      <c r="BI192" s="31"/>
      <c r="BJ192" s="31"/>
      <c r="BK192" s="31"/>
      <c r="BL192" s="31"/>
      <c r="BM192" s="31"/>
      <c r="BN192" s="31"/>
      <c r="BO192" s="31"/>
      <c r="BP192" s="31"/>
      <c r="BQ192" s="31"/>
      <c r="BR192" s="31"/>
      <c r="BS192" s="31"/>
      <c r="BT192" s="31"/>
      <c r="BU192" s="31"/>
      <c r="BV192" s="31"/>
      <c r="BW192" s="31"/>
      <c r="BX192" s="31"/>
      <c r="BY192" s="31"/>
      <c r="BZ192" s="31"/>
      <c r="CA192" s="31"/>
      <c r="CB192" s="31"/>
      <c r="CC192" s="31"/>
      <c r="CD192" s="31"/>
      <c r="CE192" s="31"/>
      <c r="CF192" s="31"/>
      <c r="CG192" s="31"/>
      <c r="CH192" s="31"/>
      <c r="CI192" s="31"/>
      <c r="CJ192" s="31"/>
      <c r="CK192" s="31"/>
      <c r="CL192" s="31"/>
      <c r="CM192" s="31"/>
      <c r="CN192" s="31"/>
      <c r="CO192" s="31"/>
      <c r="CP192" s="31"/>
      <c r="CQ192" s="31"/>
      <c r="CR192" s="31"/>
      <c r="CS192" s="31"/>
      <c r="CT192" s="31"/>
      <c r="CU192" s="31"/>
      <c r="CV192" s="31"/>
      <c r="CW192" s="31"/>
      <c r="CX192" s="31"/>
      <c r="CY192" s="31"/>
      <c r="CZ192" s="31"/>
      <c r="DA192" s="31"/>
      <c r="DB192" s="31"/>
      <c r="DC192" s="31"/>
      <c r="DD192" s="31"/>
      <c r="DE192" s="31"/>
      <c r="DF192" s="31"/>
      <c r="DG192" s="31"/>
      <c r="DH192" s="31"/>
      <c r="DI192" s="31"/>
      <c r="DJ192" s="31"/>
      <c r="DK192" s="31"/>
      <c r="DL192" s="31"/>
      <c r="DM192" s="31"/>
      <c r="DN192" s="31"/>
      <c r="DO192" s="31"/>
      <c r="DP192" s="31"/>
      <c r="DQ192" s="31"/>
      <c r="DR192" s="31"/>
      <c r="DS192" s="31"/>
      <c r="DT192" s="31"/>
      <c r="DU192" s="31"/>
      <c r="DV192" s="31"/>
      <c r="DW192" s="31"/>
      <c r="DX192" s="31"/>
      <c r="DY192" s="31"/>
      <c r="DZ192" s="31"/>
    </row>
    <row r="193" spans="1:130" outlineLevel="1">
      <c r="A193" s="21">
        <f t="shared" si="5"/>
        <v>36</v>
      </c>
      <c r="B193" s="21" t="s">
        <v>9</v>
      </c>
      <c r="C193" s="127" t="s">
        <v>539</v>
      </c>
      <c r="D193" s="211"/>
      <c r="E193" s="211"/>
      <c r="F193" s="211"/>
      <c r="G193" s="533"/>
      <c r="H193" s="21" t="s">
        <v>0</v>
      </c>
      <c r="I193" s="127" t="s">
        <v>790</v>
      </c>
      <c r="J193" s="128" t="s">
        <v>267</v>
      </c>
      <c r="K193" s="322"/>
      <c r="L193" s="31"/>
      <c r="M193" s="31"/>
      <c r="N193" s="31"/>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31"/>
      <c r="AL193" s="31"/>
      <c r="AM193" s="31"/>
      <c r="AN193" s="31"/>
      <c r="AO193" s="31"/>
      <c r="AP193" s="31"/>
      <c r="AQ193" s="31"/>
      <c r="AR193" s="31"/>
      <c r="AS193" s="31"/>
      <c r="AT193" s="31"/>
      <c r="AU193" s="31"/>
      <c r="AV193" s="31"/>
      <c r="AW193" s="31"/>
      <c r="AX193" s="31"/>
      <c r="AY193" s="31"/>
      <c r="AZ193" s="31"/>
      <c r="BA193" s="31"/>
      <c r="BB193" s="31"/>
      <c r="BC193" s="31"/>
      <c r="BD193" s="31"/>
      <c r="BE193" s="31"/>
      <c r="BF193" s="31"/>
      <c r="BG193" s="31"/>
      <c r="BH193" s="31"/>
      <c r="BI193" s="31"/>
      <c r="BJ193" s="31"/>
      <c r="BK193" s="31"/>
      <c r="BL193" s="31"/>
      <c r="BM193" s="31"/>
      <c r="BN193" s="31"/>
      <c r="BO193" s="31"/>
      <c r="BP193" s="31"/>
      <c r="BQ193" s="31"/>
      <c r="BR193" s="31"/>
      <c r="BS193" s="31"/>
      <c r="BT193" s="31"/>
      <c r="BU193" s="31"/>
      <c r="BV193" s="31"/>
      <c r="BW193" s="31"/>
      <c r="BX193" s="31"/>
      <c r="BY193" s="31"/>
      <c r="BZ193" s="31"/>
      <c r="CA193" s="31"/>
      <c r="CB193" s="31"/>
      <c r="CC193" s="31"/>
      <c r="CD193" s="31"/>
      <c r="CE193" s="31"/>
      <c r="CF193" s="31"/>
      <c r="CG193" s="31"/>
      <c r="CH193" s="31"/>
      <c r="CI193" s="31"/>
      <c r="CJ193" s="31"/>
      <c r="CK193" s="31"/>
      <c r="CL193" s="31"/>
      <c r="CM193" s="31"/>
      <c r="CN193" s="31"/>
      <c r="CO193" s="31"/>
      <c r="CP193" s="31"/>
      <c r="CQ193" s="31"/>
      <c r="CR193" s="31"/>
      <c r="CS193" s="31"/>
      <c r="CT193" s="31"/>
      <c r="CU193" s="31"/>
      <c r="CV193" s="31"/>
      <c r="CW193" s="31"/>
      <c r="CX193" s="31"/>
      <c r="CY193" s="31"/>
      <c r="CZ193" s="31"/>
      <c r="DA193" s="31"/>
      <c r="DB193" s="31"/>
      <c r="DC193" s="31"/>
      <c r="DD193" s="31"/>
      <c r="DE193" s="31"/>
      <c r="DF193" s="31"/>
      <c r="DG193" s="31"/>
      <c r="DH193" s="31"/>
      <c r="DI193" s="31"/>
      <c r="DJ193" s="31"/>
      <c r="DK193" s="31"/>
      <c r="DL193" s="31"/>
      <c r="DM193" s="31"/>
      <c r="DN193" s="31"/>
      <c r="DO193" s="31"/>
      <c r="DP193" s="31"/>
      <c r="DQ193" s="31"/>
      <c r="DR193" s="31"/>
      <c r="DS193" s="31"/>
      <c r="DT193" s="31"/>
      <c r="DU193" s="31"/>
      <c r="DV193" s="31"/>
      <c r="DW193" s="31"/>
      <c r="DX193" s="31"/>
      <c r="DY193" s="31"/>
      <c r="DZ193" s="31"/>
    </row>
    <row r="194" spans="1:130" outlineLevel="1">
      <c r="A194" s="21">
        <f t="shared" si="5"/>
        <v>36</v>
      </c>
      <c r="B194" s="21" t="s">
        <v>9</v>
      </c>
      <c r="C194" s="127" t="s">
        <v>539</v>
      </c>
      <c r="D194" s="211"/>
      <c r="E194" s="211"/>
      <c r="F194" s="211"/>
      <c r="G194" s="533"/>
      <c r="H194" s="21" t="s">
        <v>0</v>
      </c>
      <c r="I194" s="127" t="s">
        <v>1304</v>
      </c>
      <c r="J194" s="128"/>
      <c r="K194" s="322"/>
      <c r="L194" s="31"/>
      <c r="M194" s="31"/>
      <c r="N194" s="31"/>
      <c r="O194" s="31"/>
      <c r="P194" s="31"/>
      <c r="Q194" s="31"/>
      <c r="R194" s="31"/>
      <c r="S194" s="31"/>
      <c r="T194" s="31"/>
      <c r="U194" s="31"/>
      <c r="V194" s="31"/>
      <c r="W194" s="31"/>
      <c r="X194" s="31"/>
      <c r="Y194" s="31"/>
      <c r="Z194" s="31"/>
      <c r="AA194" s="31"/>
      <c r="AB194" s="31"/>
      <c r="AC194" s="31"/>
      <c r="AD194" s="31"/>
      <c r="AE194" s="31"/>
      <c r="AF194" s="31"/>
      <c r="AG194" s="31"/>
      <c r="AH194" s="31"/>
      <c r="AI194" s="31"/>
      <c r="AJ194" s="31"/>
      <c r="AK194" s="31"/>
      <c r="AL194" s="31"/>
      <c r="AM194" s="31"/>
      <c r="AN194" s="31"/>
      <c r="AO194" s="31"/>
      <c r="AP194" s="31"/>
      <c r="AQ194" s="31"/>
      <c r="AR194" s="31"/>
      <c r="AS194" s="31"/>
      <c r="AT194" s="31"/>
      <c r="AU194" s="31"/>
      <c r="AV194" s="31"/>
      <c r="AW194" s="31"/>
      <c r="AX194" s="31"/>
      <c r="AY194" s="31"/>
      <c r="AZ194" s="31"/>
      <c r="BA194" s="31"/>
      <c r="BB194" s="31"/>
      <c r="BC194" s="31"/>
      <c r="BD194" s="31"/>
      <c r="BE194" s="31"/>
      <c r="BF194" s="31"/>
      <c r="BG194" s="31"/>
      <c r="BH194" s="31"/>
      <c r="BI194" s="31"/>
      <c r="BJ194" s="31"/>
      <c r="BK194" s="31"/>
      <c r="BL194" s="31"/>
      <c r="BM194" s="31"/>
      <c r="BN194" s="31"/>
      <c r="BO194" s="31"/>
      <c r="BP194" s="31"/>
      <c r="BQ194" s="31"/>
      <c r="BR194" s="31"/>
      <c r="BS194" s="31"/>
      <c r="BT194" s="31"/>
      <c r="BU194" s="31"/>
      <c r="BV194" s="31"/>
      <c r="BW194" s="31"/>
      <c r="BX194" s="31"/>
      <c r="BY194" s="31"/>
      <c r="BZ194" s="31"/>
      <c r="CA194" s="31"/>
      <c r="CB194" s="31"/>
      <c r="CC194" s="31"/>
      <c r="CD194" s="31"/>
      <c r="CE194" s="31"/>
      <c r="CF194" s="31"/>
      <c r="CG194" s="31"/>
      <c r="CH194" s="31"/>
      <c r="CI194" s="31"/>
      <c r="CJ194" s="31"/>
      <c r="CK194" s="31"/>
      <c r="CL194" s="31"/>
      <c r="CM194" s="31"/>
      <c r="CN194" s="31"/>
      <c r="CO194" s="31"/>
      <c r="CP194" s="31"/>
      <c r="CQ194" s="31"/>
      <c r="CR194" s="31"/>
      <c r="CS194" s="31"/>
      <c r="CT194" s="31"/>
      <c r="CU194" s="31"/>
      <c r="CV194" s="31"/>
      <c r="CW194" s="31"/>
      <c r="CX194" s="31"/>
      <c r="CY194" s="31"/>
      <c r="CZ194" s="31"/>
      <c r="DA194" s="31"/>
      <c r="DB194" s="31"/>
      <c r="DC194" s="31"/>
      <c r="DD194" s="31"/>
      <c r="DE194" s="31"/>
      <c r="DF194" s="31"/>
      <c r="DG194" s="31"/>
      <c r="DH194" s="31"/>
      <c r="DI194" s="31"/>
      <c r="DJ194" s="31"/>
      <c r="DK194" s="31"/>
      <c r="DL194" s="31"/>
      <c r="DM194" s="31"/>
      <c r="DN194" s="31"/>
      <c r="DO194" s="31"/>
      <c r="DP194" s="31"/>
      <c r="DQ194" s="31"/>
      <c r="DR194" s="31"/>
      <c r="DS194" s="31"/>
      <c r="DT194" s="31"/>
      <c r="DU194" s="31"/>
      <c r="DV194" s="31"/>
      <c r="DW194" s="31"/>
      <c r="DX194" s="31"/>
      <c r="DY194" s="31"/>
      <c r="DZ194" s="31"/>
    </row>
    <row r="195" spans="1:130" outlineLevel="1">
      <c r="A195" s="21">
        <f t="shared" si="5"/>
        <v>36</v>
      </c>
      <c r="B195" s="21" t="s">
        <v>9</v>
      </c>
      <c r="C195" s="127" t="s">
        <v>539</v>
      </c>
      <c r="D195" s="211"/>
      <c r="E195" s="211"/>
      <c r="F195" s="211"/>
      <c r="G195" s="533" t="s">
        <v>1632</v>
      </c>
      <c r="H195" s="21" t="s">
        <v>0</v>
      </c>
      <c r="I195" s="127" t="s">
        <v>1444</v>
      </c>
      <c r="J195" s="128"/>
      <c r="K195" s="322"/>
      <c r="L195" s="31"/>
      <c r="M195" s="31"/>
      <c r="N195" s="31"/>
      <c r="O195" s="31"/>
      <c r="P195" s="31"/>
      <c r="Q195" s="31"/>
      <c r="R195" s="31"/>
      <c r="S195" s="31"/>
      <c r="T195" s="31"/>
      <c r="U195" s="31"/>
      <c r="V195" s="31"/>
      <c r="W195" s="31"/>
      <c r="X195" s="31"/>
      <c r="Y195" s="31"/>
      <c r="Z195" s="31"/>
      <c r="AA195" s="31"/>
      <c r="AB195" s="31"/>
      <c r="AC195" s="31"/>
      <c r="AD195" s="31"/>
      <c r="AE195" s="31"/>
      <c r="AF195" s="31"/>
      <c r="AG195" s="31"/>
      <c r="AH195" s="31"/>
      <c r="AI195" s="31"/>
      <c r="AJ195" s="31"/>
      <c r="AK195" s="31"/>
      <c r="AL195" s="31"/>
      <c r="AM195" s="31"/>
      <c r="AN195" s="31"/>
      <c r="AO195" s="31"/>
      <c r="AP195" s="31"/>
      <c r="AQ195" s="31"/>
      <c r="AR195" s="31"/>
      <c r="AS195" s="31"/>
      <c r="AT195" s="31"/>
      <c r="AU195" s="31"/>
      <c r="AV195" s="31"/>
      <c r="AW195" s="31"/>
      <c r="AX195" s="31"/>
      <c r="AY195" s="31"/>
      <c r="AZ195" s="31"/>
      <c r="BA195" s="31"/>
      <c r="BB195" s="31"/>
      <c r="BC195" s="31"/>
      <c r="BD195" s="31"/>
      <c r="BE195" s="31"/>
      <c r="BF195" s="31"/>
      <c r="BG195" s="31"/>
      <c r="BH195" s="31"/>
      <c r="BI195" s="31"/>
      <c r="BJ195" s="31"/>
      <c r="BK195" s="31"/>
      <c r="BL195" s="31"/>
      <c r="BM195" s="31"/>
      <c r="BN195" s="31"/>
      <c r="BO195" s="31"/>
      <c r="BP195" s="31"/>
      <c r="BQ195" s="31"/>
      <c r="BR195" s="31"/>
      <c r="BS195" s="31"/>
      <c r="BT195" s="31"/>
      <c r="BU195" s="31"/>
      <c r="BV195" s="31"/>
      <c r="BW195" s="31"/>
      <c r="BX195" s="31"/>
      <c r="BY195" s="31"/>
      <c r="BZ195" s="31"/>
      <c r="CA195" s="31"/>
      <c r="CB195" s="31"/>
      <c r="CC195" s="31"/>
      <c r="CD195" s="31"/>
      <c r="CE195" s="31"/>
      <c r="CF195" s="31"/>
      <c r="CG195" s="31"/>
      <c r="CH195" s="31"/>
      <c r="CI195" s="31"/>
      <c r="CJ195" s="31"/>
      <c r="CK195" s="31"/>
      <c r="CL195" s="31"/>
      <c r="CM195" s="31"/>
      <c r="CN195" s="31"/>
      <c r="CO195" s="31"/>
      <c r="CP195" s="31"/>
      <c r="CQ195" s="31"/>
      <c r="CR195" s="31"/>
      <c r="CS195" s="31"/>
      <c r="CT195" s="31"/>
      <c r="CU195" s="31"/>
      <c r="CV195" s="31"/>
      <c r="CW195" s="31"/>
      <c r="CX195" s="31"/>
      <c r="CY195" s="31"/>
      <c r="CZ195" s="31"/>
      <c r="DA195" s="31"/>
      <c r="DB195" s="31"/>
      <c r="DC195" s="31"/>
      <c r="DD195" s="31"/>
      <c r="DE195" s="31"/>
      <c r="DF195" s="31"/>
      <c r="DG195" s="31"/>
      <c r="DH195" s="31"/>
      <c r="DI195" s="31"/>
      <c r="DJ195" s="31"/>
      <c r="DK195" s="31"/>
      <c r="DL195" s="31"/>
      <c r="DM195" s="31"/>
      <c r="DN195" s="31"/>
      <c r="DO195" s="31"/>
      <c r="DP195" s="31"/>
      <c r="DQ195" s="31"/>
      <c r="DR195" s="31"/>
      <c r="DS195" s="31"/>
      <c r="DT195" s="31"/>
      <c r="DU195" s="31"/>
      <c r="DV195" s="31"/>
      <c r="DW195" s="31"/>
      <c r="DX195" s="31"/>
      <c r="DY195" s="31"/>
      <c r="DZ195" s="31"/>
    </row>
    <row r="196" spans="1:130" outlineLevel="1">
      <c r="A196" s="21">
        <f t="shared" si="5"/>
        <v>36</v>
      </c>
      <c r="B196" s="21" t="s">
        <v>9</v>
      </c>
      <c r="C196" s="127" t="s">
        <v>539</v>
      </c>
      <c r="D196" s="211"/>
      <c r="E196" s="211"/>
      <c r="F196" s="211"/>
      <c r="G196" s="533" t="s">
        <v>1629</v>
      </c>
      <c r="H196" s="21" t="s">
        <v>10</v>
      </c>
      <c r="I196" s="127" t="s">
        <v>1439</v>
      </c>
      <c r="J196" s="128"/>
      <c r="K196" s="322"/>
      <c r="L196" s="31"/>
      <c r="M196" s="31"/>
      <c r="N196" s="31"/>
      <c r="O196" s="31"/>
      <c r="P196" s="31"/>
      <c r="Q196" s="31"/>
      <c r="R196" s="31"/>
      <c r="S196" s="31"/>
      <c r="T196" s="31"/>
      <c r="U196" s="31"/>
      <c r="V196" s="31"/>
      <c r="W196" s="31"/>
      <c r="X196" s="31"/>
      <c r="Y196" s="31"/>
      <c r="Z196" s="31"/>
      <c r="AA196" s="31"/>
      <c r="AB196" s="31"/>
      <c r="AC196" s="31"/>
      <c r="AD196" s="31"/>
      <c r="AE196" s="31"/>
      <c r="AF196" s="31"/>
      <c r="AG196" s="31"/>
      <c r="AH196" s="31"/>
      <c r="AI196" s="31"/>
      <c r="AJ196" s="31"/>
      <c r="AK196" s="31"/>
      <c r="AL196" s="31"/>
      <c r="AM196" s="31"/>
      <c r="AN196" s="31"/>
      <c r="AO196" s="31"/>
      <c r="AP196" s="31"/>
      <c r="AQ196" s="31"/>
      <c r="AR196" s="31"/>
      <c r="AS196" s="31"/>
      <c r="AT196" s="31"/>
      <c r="AU196" s="31"/>
      <c r="AV196" s="31"/>
      <c r="AW196" s="31"/>
      <c r="AX196" s="31"/>
      <c r="AY196" s="31"/>
      <c r="AZ196" s="31"/>
      <c r="BA196" s="31"/>
      <c r="BB196" s="31"/>
      <c r="BC196" s="31"/>
      <c r="BD196" s="31"/>
      <c r="BE196" s="31"/>
      <c r="BF196" s="31"/>
      <c r="BG196" s="31"/>
      <c r="BH196" s="31"/>
      <c r="BI196" s="31"/>
      <c r="BJ196" s="31"/>
      <c r="BK196" s="31"/>
      <c r="BL196" s="31"/>
      <c r="BM196" s="31"/>
      <c r="BN196" s="31"/>
      <c r="BO196" s="31"/>
      <c r="BP196" s="31"/>
      <c r="BQ196" s="31"/>
      <c r="BR196" s="31"/>
      <c r="BS196" s="31"/>
      <c r="BT196" s="31"/>
      <c r="BU196" s="31"/>
      <c r="BV196" s="31"/>
      <c r="BW196" s="31"/>
      <c r="BX196" s="31"/>
      <c r="BY196" s="31"/>
      <c r="BZ196" s="31"/>
      <c r="CA196" s="31"/>
      <c r="CB196" s="31"/>
      <c r="CC196" s="31"/>
      <c r="CD196" s="31"/>
      <c r="CE196" s="31"/>
      <c r="CF196" s="31"/>
      <c r="CG196" s="31"/>
      <c r="CH196" s="31"/>
      <c r="CI196" s="31"/>
      <c r="CJ196" s="31"/>
      <c r="CK196" s="31"/>
      <c r="CL196" s="31"/>
      <c r="CM196" s="31"/>
      <c r="CN196" s="31"/>
      <c r="CO196" s="31"/>
      <c r="CP196" s="31"/>
      <c r="CQ196" s="31"/>
      <c r="CR196" s="31"/>
      <c r="CS196" s="31"/>
      <c r="CT196" s="31"/>
      <c r="CU196" s="31"/>
      <c r="CV196" s="31"/>
      <c r="CW196" s="31"/>
      <c r="CX196" s="31"/>
      <c r="CY196" s="31"/>
      <c r="CZ196" s="31"/>
      <c r="DA196" s="31"/>
      <c r="DB196" s="31"/>
      <c r="DC196" s="31"/>
      <c r="DD196" s="31"/>
      <c r="DE196" s="31"/>
      <c r="DF196" s="31"/>
      <c r="DG196" s="31"/>
      <c r="DH196" s="31"/>
      <c r="DI196" s="31"/>
      <c r="DJ196" s="31"/>
      <c r="DK196" s="31"/>
      <c r="DL196" s="31"/>
      <c r="DM196" s="31"/>
      <c r="DN196" s="31"/>
      <c r="DO196" s="31"/>
      <c r="DP196" s="31"/>
      <c r="DQ196" s="31"/>
      <c r="DR196" s="31"/>
      <c r="DS196" s="31"/>
      <c r="DT196" s="31"/>
      <c r="DU196" s="31"/>
      <c r="DV196" s="31"/>
      <c r="DW196" s="31"/>
      <c r="DX196" s="31"/>
      <c r="DY196" s="31"/>
      <c r="DZ196" s="31"/>
    </row>
    <row r="197" spans="1:130" outlineLevel="1">
      <c r="A197" s="21">
        <f t="shared" si="5"/>
        <v>36</v>
      </c>
      <c r="B197" s="21" t="s">
        <v>9</v>
      </c>
      <c r="C197" s="127" t="s">
        <v>539</v>
      </c>
      <c r="D197" s="211"/>
      <c r="E197" s="211"/>
      <c r="F197" s="211"/>
      <c r="G197" s="533" t="s">
        <v>1633</v>
      </c>
      <c r="H197" s="21" t="s">
        <v>10</v>
      </c>
      <c r="I197" s="127" t="s">
        <v>1609</v>
      </c>
      <c r="J197" s="126"/>
      <c r="K197" s="322"/>
      <c r="L197" s="31"/>
      <c r="M197" s="31"/>
      <c r="N197" s="31"/>
      <c r="O197" s="31"/>
      <c r="P197" s="31"/>
      <c r="Q197" s="31"/>
      <c r="R197" s="31"/>
      <c r="S197" s="31"/>
      <c r="T197" s="31"/>
      <c r="U197" s="31"/>
      <c r="V197" s="31"/>
      <c r="W197" s="31"/>
      <c r="X197" s="31"/>
      <c r="Y197" s="31"/>
      <c r="Z197" s="31"/>
      <c r="AA197" s="31"/>
      <c r="AB197" s="31"/>
      <c r="AC197" s="31"/>
      <c r="AD197" s="31"/>
      <c r="AE197" s="31"/>
      <c r="AF197" s="31"/>
      <c r="AG197" s="31"/>
      <c r="AH197" s="31"/>
      <c r="AI197" s="31"/>
      <c r="AJ197" s="31"/>
      <c r="AK197" s="31"/>
      <c r="AL197" s="31"/>
      <c r="AM197" s="31"/>
      <c r="AN197" s="31"/>
      <c r="AO197" s="31"/>
      <c r="AP197" s="31"/>
      <c r="AQ197" s="31"/>
      <c r="AR197" s="31"/>
      <c r="AS197" s="31"/>
      <c r="AT197" s="31"/>
      <c r="AU197" s="31"/>
      <c r="AV197" s="31"/>
      <c r="AW197" s="31"/>
      <c r="AX197" s="31"/>
      <c r="AY197" s="31"/>
      <c r="AZ197" s="31"/>
      <c r="BA197" s="31"/>
      <c r="BB197" s="31"/>
      <c r="BC197" s="31"/>
      <c r="BD197" s="31"/>
      <c r="BE197" s="31"/>
      <c r="BF197" s="31"/>
      <c r="BG197" s="31"/>
      <c r="BH197" s="31"/>
      <c r="BI197" s="31"/>
      <c r="BJ197" s="31"/>
      <c r="BK197" s="31"/>
      <c r="BL197" s="31"/>
      <c r="BM197" s="31"/>
      <c r="BN197" s="31"/>
      <c r="BO197" s="31"/>
      <c r="BP197" s="31"/>
      <c r="BQ197" s="31"/>
      <c r="BR197" s="31"/>
      <c r="BS197" s="31"/>
      <c r="BT197" s="31"/>
      <c r="BU197" s="31"/>
      <c r="BV197" s="31"/>
      <c r="BW197" s="31"/>
      <c r="BX197" s="31"/>
      <c r="BY197" s="31"/>
      <c r="BZ197" s="31"/>
      <c r="CA197" s="31"/>
      <c r="CB197" s="31"/>
      <c r="CC197" s="31"/>
      <c r="CD197" s="31"/>
      <c r="CE197" s="31"/>
      <c r="CF197" s="31"/>
      <c r="CG197" s="31"/>
      <c r="CH197" s="31"/>
      <c r="CI197" s="31"/>
      <c r="CJ197" s="31"/>
      <c r="CK197" s="31"/>
      <c r="CL197" s="31"/>
      <c r="CM197" s="31"/>
      <c r="CN197" s="31"/>
      <c r="CO197" s="31"/>
      <c r="CP197" s="31"/>
      <c r="CQ197" s="31"/>
      <c r="CR197" s="31"/>
      <c r="CS197" s="31"/>
      <c r="CT197" s="31"/>
      <c r="CU197" s="31"/>
      <c r="CV197" s="31"/>
      <c r="CW197" s="31"/>
      <c r="CX197" s="31"/>
      <c r="CY197" s="31"/>
      <c r="CZ197" s="31"/>
      <c r="DA197" s="31"/>
      <c r="DB197" s="31"/>
      <c r="DC197" s="31"/>
      <c r="DD197" s="31"/>
      <c r="DE197" s="31"/>
      <c r="DF197" s="31"/>
      <c r="DG197" s="31"/>
      <c r="DH197" s="31"/>
      <c r="DI197" s="31"/>
      <c r="DJ197" s="31"/>
      <c r="DK197" s="31"/>
      <c r="DL197" s="31"/>
      <c r="DM197" s="31"/>
      <c r="DN197" s="31"/>
      <c r="DO197" s="31"/>
      <c r="DP197" s="31"/>
      <c r="DQ197" s="31"/>
      <c r="DR197" s="31"/>
      <c r="DS197" s="31"/>
      <c r="DT197" s="31"/>
      <c r="DU197" s="31"/>
      <c r="DV197" s="31"/>
      <c r="DW197" s="31"/>
      <c r="DX197" s="31"/>
      <c r="DY197" s="31"/>
      <c r="DZ197" s="31"/>
    </row>
    <row r="198" spans="1:130" outlineLevel="1">
      <c r="A198" s="21">
        <f t="shared" si="5"/>
        <v>36</v>
      </c>
      <c r="B198" s="21" t="s">
        <v>9</v>
      </c>
      <c r="C198" s="127" t="s">
        <v>539</v>
      </c>
      <c r="D198" s="211"/>
      <c r="E198" s="211"/>
      <c r="F198" s="211"/>
      <c r="G198" s="533"/>
      <c r="H198" s="21" t="s">
        <v>10</v>
      </c>
      <c r="I198" s="127" t="s">
        <v>1522</v>
      </c>
      <c r="J198" s="126"/>
      <c r="K198" s="322"/>
      <c r="L198" s="31"/>
      <c r="M198" s="31"/>
      <c r="N198" s="31"/>
      <c r="O198" s="31"/>
      <c r="P198" s="31"/>
      <c r="Q198" s="31"/>
      <c r="R198" s="31"/>
      <c r="S198" s="31"/>
      <c r="T198" s="31"/>
      <c r="U198" s="31"/>
      <c r="V198" s="31"/>
      <c r="W198" s="31"/>
      <c r="X198" s="31"/>
      <c r="Y198" s="31"/>
      <c r="Z198" s="31"/>
      <c r="AA198" s="31"/>
      <c r="AB198" s="31"/>
      <c r="AC198" s="31"/>
      <c r="AD198" s="31"/>
      <c r="AE198" s="31"/>
      <c r="AF198" s="31"/>
      <c r="AG198" s="31"/>
      <c r="AH198" s="31"/>
      <c r="AI198" s="31"/>
      <c r="AJ198" s="31"/>
      <c r="AK198" s="31"/>
      <c r="AL198" s="31"/>
      <c r="AM198" s="31"/>
      <c r="AN198" s="31"/>
      <c r="AO198" s="31"/>
      <c r="AP198" s="31"/>
      <c r="AQ198" s="31"/>
      <c r="AR198" s="31"/>
      <c r="AS198" s="31"/>
      <c r="AT198" s="31"/>
      <c r="AU198" s="31"/>
      <c r="AV198" s="31"/>
      <c r="AW198" s="31"/>
      <c r="AX198" s="31"/>
      <c r="AY198" s="31"/>
      <c r="AZ198" s="31"/>
      <c r="BA198" s="31"/>
      <c r="BB198" s="31"/>
      <c r="BC198" s="31"/>
      <c r="BD198" s="31"/>
      <c r="BE198" s="31"/>
      <c r="BF198" s="31"/>
      <c r="BG198" s="31"/>
      <c r="BH198" s="31"/>
      <c r="BI198" s="31"/>
      <c r="BJ198" s="31"/>
      <c r="BK198" s="31"/>
      <c r="BL198" s="31"/>
      <c r="BM198" s="31"/>
      <c r="BN198" s="31"/>
      <c r="BO198" s="31"/>
      <c r="BP198" s="31"/>
      <c r="BQ198" s="31"/>
      <c r="BR198" s="31"/>
      <c r="BS198" s="31"/>
      <c r="BT198" s="31"/>
      <c r="BU198" s="31"/>
      <c r="BV198" s="31"/>
      <c r="BW198" s="31"/>
      <c r="BX198" s="31"/>
      <c r="BY198" s="31"/>
      <c r="BZ198" s="31"/>
      <c r="CA198" s="31"/>
      <c r="CB198" s="31"/>
      <c r="CC198" s="31"/>
      <c r="CD198" s="31"/>
      <c r="CE198" s="31"/>
      <c r="CF198" s="31"/>
      <c r="CG198" s="31"/>
      <c r="CH198" s="31"/>
      <c r="CI198" s="31"/>
      <c r="CJ198" s="31"/>
      <c r="CK198" s="31"/>
      <c r="CL198" s="31"/>
      <c r="CM198" s="31"/>
      <c r="CN198" s="31"/>
      <c r="CO198" s="31"/>
      <c r="CP198" s="31"/>
      <c r="CQ198" s="31"/>
      <c r="CR198" s="31"/>
      <c r="CS198" s="31"/>
      <c r="CT198" s="31"/>
      <c r="CU198" s="31"/>
      <c r="CV198" s="31"/>
      <c r="CW198" s="31"/>
      <c r="CX198" s="31"/>
      <c r="CY198" s="31"/>
      <c r="CZ198" s="31"/>
      <c r="DA198" s="31"/>
      <c r="DB198" s="31"/>
      <c r="DC198" s="31"/>
      <c r="DD198" s="31"/>
      <c r="DE198" s="31"/>
      <c r="DF198" s="31"/>
      <c r="DG198" s="31"/>
      <c r="DH198" s="31"/>
      <c r="DI198" s="31"/>
      <c r="DJ198" s="31"/>
      <c r="DK198" s="31"/>
      <c r="DL198" s="31"/>
      <c r="DM198" s="31"/>
      <c r="DN198" s="31"/>
      <c r="DO198" s="31"/>
      <c r="DP198" s="31"/>
      <c r="DQ198" s="31"/>
      <c r="DR198" s="31"/>
      <c r="DS198" s="31"/>
      <c r="DT198" s="31"/>
      <c r="DU198" s="31"/>
      <c r="DV198" s="31"/>
      <c r="DW198" s="31"/>
      <c r="DX198" s="31"/>
      <c r="DY198" s="31"/>
      <c r="DZ198" s="31"/>
    </row>
    <row r="199" spans="1:130" outlineLevel="1">
      <c r="A199" s="21">
        <f t="shared" si="5"/>
        <v>36</v>
      </c>
      <c r="B199" s="21" t="s">
        <v>9</v>
      </c>
      <c r="C199" s="127" t="s">
        <v>539</v>
      </c>
      <c r="D199" s="211"/>
      <c r="E199" s="211"/>
      <c r="F199" s="211"/>
      <c r="G199" s="533" t="s">
        <v>1630</v>
      </c>
      <c r="H199" s="21" t="s">
        <v>10</v>
      </c>
      <c r="I199" s="127" t="s">
        <v>1442</v>
      </c>
      <c r="J199" s="126"/>
      <c r="K199" s="322"/>
      <c r="L199" s="31"/>
      <c r="M199" s="31"/>
      <c r="N199" s="31"/>
      <c r="O199" s="31"/>
      <c r="P199" s="31"/>
      <c r="Q199" s="31"/>
      <c r="R199" s="31"/>
      <c r="S199" s="31"/>
      <c r="T199" s="31"/>
      <c r="U199" s="31"/>
      <c r="V199" s="31"/>
      <c r="W199" s="31"/>
      <c r="X199" s="31"/>
      <c r="Y199" s="31"/>
      <c r="Z199" s="31"/>
      <c r="AA199" s="31"/>
      <c r="AB199" s="31"/>
      <c r="AC199" s="31"/>
      <c r="AD199" s="31"/>
      <c r="AE199" s="31"/>
      <c r="AF199" s="31"/>
      <c r="AG199" s="31"/>
      <c r="AH199" s="31"/>
      <c r="AI199" s="31"/>
      <c r="AJ199" s="31"/>
      <c r="AK199" s="31"/>
      <c r="AL199" s="31"/>
      <c r="AM199" s="31"/>
      <c r="AN199" s="31"/>
      <c r="AO199" s="31"/>
      <c r="AP199" s="31"/>
      <c r="AQ199" s="31"/>
      <c r="AR199" s="31"/>
      <c r="AS199" s="31"/>
      <c r="AT199" s="31"/>
      <c r="AU199" s="31"/>
      <c r="AV199" s="31"/>
      <c r="AW199" s="31"/>
      <c r="AX199" s="31"/>
      <c r="AY199" s="31"/>
      <c r="AZ199" s="31"/>
      <c r="BA199" s="31"/>
      <c r="BB199" s="31"/>
      <c r="BC199" s="31"/>
      <c r="BD199" s="31"/>
      <c r="BE199" s="31"/>
      <c r="BF199" s="31"/>
      <c r="BG199" s="31"/>
      <c r="BH199" s="31"/>
      <c r="BI199" s="31"/>
      <c r="BJ199" s="31"/>
      <c r="BK199" s="31"/>
      <c r="BL199" s="31"/>
      <c r="BM199" s="31"/>
      <c r="BN199" s="31"/>
      <c r="BO199" s="31"/>
      <c r="BP199" s="31"/>
      <c r="BQ199" s="31"/>
      <c r="BR199" s="31"/>
      <c r="BS199" s="31"/>
      <c r="BT199" s="31"/>
      <c r="BU199" s="31"/>
      <c r="BV199" s="31"/>
      <c r="BW199" s="31"/>
      <c r="BX199" s="31"/>
      <c r="BY199" s="31"/>
      <c r="BZ199" s="31"/>
      <c r="CA199" s="31"/>
      <c r="CB199" s="31"/>
      <c r="CC199" s="31"/>
      <c r="CD199" s="31"/>
      <c r="CE199" s="31"/>
      <c r="CF199" s="31"/>
      <c r="CG199" s="31"/>
      <c r="CH199" s="31"/>
      <c r="CI199" s="31"/>
      <c r="CJ199" s="31"/>
      <c r="CK199" s="31"/>
      <c r="CL199" s="31"/>
      <c r="CM199" s="31"/>
      <c r="CN199" s="31"/>
      <c r="CO199" s="31"/>
      <c r="CP199" s="31"/>
      <c r="CQ199" s="31"/>
      <c r="CR199" s="31"/>
      <c r="CS199" s="31"/>
      <c r="CT199" s="31"/>
      <c r="CU199" s="31"/>
      <c r="CV199" s="31"/>
      <c r="CW199" s="31"/>
      <c r="CX199" s="31"/>
      <c r="CY199" s="31"/>
      <c r="CZ199" s="31"/>
      <c r="DA199" s="31"/>
      <c r="DB199" s="31"/>
      <c r="DC199" s="31"/>
      <c r="DD199" s="31"/>
      <c r="DE199" s="31"/>
      <c r="DF199" s="31"/>
      <c r="DG199" s="31"/>
      <c r="DH199" s="31"/>
      <c r="DI199" s="31"/>
      <c r="DJ199" s="31"/>
      <c r="DK199" s="31"/>
      <c r="DL199" s="31"/>
      <c r="DM199" s="31"/>
      <c r="DN199" s="31"/>
      <c r="DO199" s="31"/>
      <c r="DP199" s="31"/>
      <c r="DQ199" s="31"/>
      <c r="DR199" s="31"/>
      <c r="DS199" s="31"/>
      <c r="DT199" s="31"/>
      <c r="DU199" s="31"/>
      <c r="DV199" s="31"/>
      <c r="DW199" s="31"/>
      <c r="DX199" s="31"/>
      <c r="DY199" s="31"/>
      <c r="DZ199" s="31"/>
    </row>
    <row r="200" spans="1:130" outlineLevel="1">
      <c r="A200" s="21">
        <f t="shared" si="5"/>
        <v>36</v>
      </c>
      <c r="B200" s="21" t="s">
        <v>9</v>
      </c>
      <c r="C200" s="127" t="s">
        <v>539</v>
      </c>
      <c r="D200" s="211"/>
      <c r="E200" s="211"/>
      <c r="F200" s="211"/>
      <c r="G200" s="533" t="s">
        <v>1631</v>
      </c>
      <c r="H200" s="21" t="s">
        <v>10</v>
      </c>
      <c r="I200" s="127" t="s">
        <v>1443</v>
      </c>
      <c r="J200" s="126"/>
      <c r="K200" s="322"/>
      <c r="L200" s="31"/>
      <c r="M200" s="31"/>
      <c r="N200" s="31"/>
      <c r="O200" s="31"/>
      <c r="P200" s="31"/>
      <c r="Q200" s="31"/>
      <c r="R200" s="31"/>
      <c r="S200" s="31"/>
      <c r="T200" s="31"/>
      <c r="U200" s="31"/>
      <c r="V200" s="31"/>
      <c r="W200" s="31"/>
      <c r="X200" s="31"/>
      <c r="Y200" s="31"/>
      <c r="Z200" s="31"/>
      <c r="AA200" s="31"/>
      <c r="AB200" s="31"/>
      <c r="AC200" s="31"/>
      <c r="AD200" s="31"/>
      <c r="AE200" s="31"/>
      <c r="AF200" s="31"/>
      <c r="AG200" s="31"/>
      <c r="AH200" s="31"/>
      <c r="AI200" s="31"/>
      <c r="AJ200" s="31"/>
      <c r="AK200" s="31"/>
      <c r="AL200" s="31"/>
      <c r="AM200" s="31"/>
      <c r="AN200" s="31"/>
      <c r="AO200" s="31"/>
      <c r="AP200" s="31"/>
      <c r="AQ200" s="31"/>
      <c r="AR200" s="31"/>
      <c r="AS200" s="31"/>
      <c r="AT200" s="31"/>
      <c r="AU200" s="31"/>
      <c r="AV200" s="31"/>
      <c r="AW200" s="31"/>
      <c r="AX200" s="31"/>
      <c r="AY200" s="31"/>
      <c r="AZ200" s="31"/>
      <c r="BA200" s="31"/>
      <c r="BB200" s="31"/>
      <c r="BC200" s="31"/>
      <c r="BD200" s="31"/>
      <c r="BE200" s="31"/>
      <c r="BF200" s="31"/>
      <c r="BG200" s="31"/>
      <c r="BH200" s="31"/>
      <c r="BI200" s="31"/>
      <c r="BJ200" s="31"/>
      <c r="BK200" s="31"/>
      <c r="BL200" s="31"/>
      <c r="BM200" s="31"/>
      <c r="BN200" s="31"/>
      <c r="BO200" s="31"/>
      <c r="BP200" s="31"/>
      <c r="BQ200" s="31"/>
      <c r="BR200" s="31"/>
      <c r="BS200" s="31"/>
      <c r="BT200" s="31"/>
      <c r="BU200" s="31"/>
      <c r="BV200" s="31"/>
      <c r="BW200" s="31"/>
      <c r="BX200" s="31"/>
      <c r="BY200" s="31"/>
      <c r="BZ200" s="31"/>
      <c r="CA200" s="31"/>
      <c r="CB200" s="31"/>
      <c r="CC200" s="31"/>
      <c r="CD200" s="31"/>
      <c r="CE200" s="31"/>
      <c r="CF200" s="31"/>
      <c r="CG200" s="31"/>
      <c r="CH200" s="31"/>
      <c r="CI200" s="31"/>
      <c r="CJ200" s="31"/>
      <c r="CK200" s="31"/>
      <c r="CL200" s="31"/>
      <c r="CM200" s="31"/>
      <c r="CN200" s="31"/>
      <c r="CO200" s="31"/>
      <c r="CP200" s="31"/>
      <c r="CQ200" s="31"/>
      <c r="CR200" s="31"/>
      <c r="CS200" s="31"/>
      <c r="CT200" s="31"/>
      <c r="CU200" s="31"/>
      <c r="CV200" s="31"/>
      <c r="CW200" s="31"/>
      <c r="CX200" s="31"/>
      <c r="CY200" s="31"/>
      <c r="CZ200" s="31"/>
      <c r="DA200" s="31"/>
      <c r="DB200" s="31"/>
      <c r="DC200" s="31"/>
      <c r="DD200" s="31"/>
      <c r="DE200" s="31"/>
      <c r="DF200" s="31"/>
      <c r="DG200" s="31"/>
      <c r="DH200" s="31"/>
      <c r="DI200" s="31"/>
      <c r="DJ200" s="31"/>
      <c r="DK200" s="31"/>
      <c r="DL200" s="31"/>
      <c r="DM200" s="31"/>
      <c r="DN200" s="31"/>
      <c r="DO200" s="31"/>
      <c r="DP200" s="31"/>
      <c r="DQ200" s="31"/>
      <c r="DR200" s="31"/>
      <c r="DS200" s="31"/>
      <c r="DT200" s="31"/>
      <c r="DU200" s="31"/>
      <c r="DV200" s="31"/>
      <c r="DW200" s="31"/>
      <c r="DX200" s="31"/>
      <c r="DY200" s="31"/>
      <c r="DZ200" s="31"/>
    </row>
    <row r="201" spans="1:130">
      <c r="A201" s="21">
        <f t="shared" si="5"/>
        <v>36</v>
      </c>
      <c r="B201" s="21" t="s">
        <v>9</v>
      </c>
      <c r="C201" s="127" t="s">
        <v>539</v>
      </c>
      <c r="D201" s="211"/>
      <c r="E201" s="211"/>
      <c r="F201" s="211"/>
      <c r="G201" s="533"/>
      <c r="H201" s="125" t="s">
        <v>18</v>
      </c>
      <c r="I201" s="328" t="s">
        <v>1207</v>
      </c>
      <c r="J201" s="126"/>
      <c r="K201" s="321"/>
      <c r="L201" s="31"/>
      <c r="M201" s="31"/>
      <c r="N201" s="31"/>
      <c r="O201" s="31"/>
      <c r="P201" s="31"/>
      <c r="Q201" s="31"/>
      <c r="R201" s="31"/>
      <c r="S201" s="31"/>
      <c r="T201" s="31"/>
      <c r="U201" s="31"/>
      <c r="V201" s="31"/>
      <c r="W201" s="31"/>
      <c r="X201" s="31"/>
      <c r="Y201" s="31"/>
      <c r="Z201" s="31"/>
      <c r="AA201" s="31"/>
      <c r="AB201" s="31"/>
      <c r="AC201" s="31"/>
      <c r="AD201" s="31"/>
      <c r="AE201" s="31"/>
      <c r="AF201" s="31"/>
      <c r="AG201" s="31"/>
      <c r="AH201" s="31"/>
      <c r="AI201" s="31"/>
      <c r="AJ201" s="31"/>
      <c r="AK201" s="31"/>
      <c r="AL201" s="31"/>
      <c r="AM201" s="31"/>
      <c r="AN201" s="31"/>
      <c r="AO201" s="31"/>
      <c r="AP201" s="31"/>
      <c r="AQ201" s="31"/>
      <c r="AR201" s="31"/>
      <c r="AS201" s="31"/>
      <c r="AT201" s="31"/>
      <c r="AU201" s="31"/>
      <c r="AV201" s="31"/>
      <c r="AW201" s="31"/>
      <c r="AX201" s="31"/>
      <c r="AY201" s="31"/>
      <c r="AZ201" s="31"/>
      <c r="BA201" s="31"/>
      <c r="BB201" s="31"/>
      <c r="BC201" s="31"/>
      <c r="BD201" s="31"/>
      <c r="BE201" s="31"/>
      <c r="BF201" s="31"/>
      <c r="BG201" s="31"/>
      <c r="BH201" s="31"/>
      <c r="BI201" s="31"/>
      <c r="BJ201" s="31"/>
      <c r="BK201" s="31"/>
      <c r="BL201" s="31"/>
      <c r="BM201" s="31"/>
      <c r="BN201" s="31"/>
      <c r="BO201" s="31"/>
      <c r="BP201" s="31"/>
      <c r="BQ201" s="31"/>
      <c r="BR201" s="31"/>
      <c r="BS201" s="31"/>
      <c r="BT201" s="31"/>
      <c r="BU201" s="31"/>
      <c r="BV201" s="31"/>
      <c r="BW201" s="31"/>
      <c r="BX201" s="31"/>
      <c r="BY201" s="31"/>
      <c r="BZ201" s="31"/>
      <c r="CA201" s="31"/>
      <c r="CB201" s="31"/>
      <c r="CC201" s="31"/>
      <c r="CD201" s="31"/>
      <c r="CE201" s="31"/>
      <c r="CF201" s="31"/>
      <c r="CG201" s="31"/>
      <c r="CH201" s="31"/>
      <c r="CI201" s="31"/>
      <c r="CJ201" s="31"/>
      <c r="CK201" s="31"/>
      <c r="CL201" s="31"/>
      <c r="CM201" s="31"/>
      <c r="CN201" s="31"/>
      <c r="CO201" s="31"/>
      <c r="CP201" s="31"/>
      <c r="CQ201" s="31"/>
      <c r="CR201" s="31"/>
      <c r="CS201" s="31"/>
      <c r="CT201" s="31"/>
      <c r="CU201" s="31"/>
      <c r="CV201" s="31"/>
      <c r="CW201" s="31"/>
      <c r="CX201" s="31"/>
      <c r="CY201" s="31"/>
      <c r="CZ201" s="31"/>
      <c r="DA201" s="31"/>
      <c r="DB201" s="31"/>
      <c r="DC201" s="31"/>
      <c r="DD201" s="31"/>
      <c r="DE201" s="31"/>
      <c r="DF201" s="31"/>
      <c r="DG201" s="31"/>
      <c r="DH201" s="31"/>
      <c r="DI201" s="31"/>
      <c r="DJ201" s="31"/>
      <c r="DK201" s="31"/>
      <c r="DL201" s="31"/>
      <c r="DM201" s="31"/>
      <c r="DN201" s="31"/>
      <c r="DO201" s="31"/>
      <c r="DP201" s="31"/>
      <c r="DQ201" s="31"/>
      <c r="DR201" s="31"/>
      <c r="DS201" s="31"/>
      <c r="DT201" s="31"/>
      <c r="DU201" s="31"/>
      <c r="DV201" s="31"/>
      <c r="DW201" s="31"/>
      <c r="DX201" s="31"/>
      <c r="DY201" s="31"/>
      <c r="DZ201" s="31"/>
    </row>
    <row r="202" spans="1:130" outlineLevel="1">
      <c r="A202" s="21">
        <f t="shared" si="5"/>
        <v>36</v>
      </c>
      <c r="B202" s="21" t="s">
        <v>9</v>
      </c>
      <c r="C202" s="127" t="s">
        <v>539</v>
      </c>
      <c r="D202" s="211"/>
      <c r="E202" s="211"/>
      <c r="F202" s="211"/>
      <c r="G202" s="533"/>
      <c r="H202" s="21" t="s">
        <v>10</v>
      </c>
      <c r="I202" s="127" t="s">
        <v>1033</v>
      </c>
      <c r="J202" s="126"/>
      <c r="K202" s="322"/>
      <c r="L202" s="31"/>
      <c r="M202" s="31"/>
      <c r="N202" s="31"/>
      <c r="O202" s="31"/>
      <c r="P202" s="31"/>
      <c r="Q202" s="31"/>
      <c r="R202" s="31"/>
      <c r="S202" s="31"/>
      <c r="T202" s="31"/>
      <c r="U202" s="31"/>
      <c r="V202" s="31"/>
      <c r="W202" s="31"/>
      <c r="X202" s="31"/>
      <c r="Y202" s="31"/>
      <c r="Z202" s="31"/>
      <c r="AA202" s="31"/>
      <c r="AB202" s="31"/>
      <c r="AC202" s="31"/>
      <c r="AD202" s="31"/>
      <c r="AE202" s="31"/>
      <c r="AF202" s="31"/>
      <c r="AG202" s="31"/>
      <c r="AH202" s="31"/>
      <c r="AI202" s="31"/>
      <c r="AJ202" s="31"/>
      <c r="AK202" s="31"/>
      <c r="AL202" s="31"/>
      <c r="AM202" s="31"/>
      <c r="AN202" s="31"/>
      <c r="AO202" s="31"/>
      <c r="AP202" s="31"/>
      <c r="AQ202" s="31"/>
      <c r="AR202" s="31"/>
      <c r="AS202" s="31"/>
      <c r="AT202" s="31"/>
      <c r="AU202" s="31"/>
      <c r="AV202" s="31"/>
      <c r="AW202" s="31"/>
      <c r="AX202" s="31"/>
      <c r="AY202" s="31"/>
      <c r="AZ202" s="31"/>
      <c r="BA202" s="31"/>
      <c r="BB202" s="31"/>
      <c r="BC202" s="31"/>
      <c r="BD202" s="31"/>
      <c r="BE202" s="31"/>
      <c r="BF202" s="31"/>
      <c r="BG202" s="31"/>
      <c r="BH202" s="31"/>
      <c r="BI202" s="31"/>
      <c r="BJ202" s="31"/>
      <c r="BK202" s="31"/>
      <c r="BL202" s="31"/>
      <c r="BM202" s="31"/>
      <c r="BN202" s="31"/>
      <c r="BO202" s="31"/>
      <c r="BP202" s="31"/>
      <c r="BQ202" s="31"/>
      <c r="BR202" s="31"/>
      <c r="BS202" s="31"/>
      <c r="BT202" s="31"/>
      <c r="BU202" s="31"/>
      <c r="BV202" s="31"/>
      <c r="BW202" s="31"/>
      <c r="BX202" s="31"/>
      <c r="BY202" s="31"/>
      <c r="BZ202" s="31"/>
      <c r="CA202" s="31"/>
      <c r="CB202" s="31"/>
      <c r="CC202" s="31"/>
      <c r="CD202" s="31"/>
      <c r="CE202" s="31"/>
      <c r="CF202" s="31"/>
      <c r="CG202" s="31"/>
      <c r="CH202" s="31"/>
      <c r="CI202" s="31"/>
      <c r="CJ202" s="31"/>
      <c r="CK202" s="31"/>
      <c r="CL202" s="31"/>
      <c r="CM202" s="31"/>
      <c r="CN202" s="31"/>
      <c r="CO202" s="31"/>
      <c r="CP202" s="31"/>
      <c r="CQ202" s="31"/>
      <c r="CR202" s="31"/>
      <c r="CS202" s="31"/>
      <c r="CT202" s="31"/>
      <c r="CU202" s="31"/>
      <c r="CV202" s="31"/>
      <c r="CW202" s="31"/>
      <c r="CX202" s="31"/>
      <c r="CY202" s="31"/>
      <c r="CZ202" s="31"/>
      <c r="DA202" s="31"/>
      <c r="DB202" s="31"/>
      <c r="DC202" s="31"/>
      <c r="DD202" s="31"/>
      <c r="DE202" s="31"/>
      <c r="DF202" s="31"/>
      <c r="DG202" s="31"/>
      <c r="DH202" s="31"/>
      <c r="DI202" s="31"/>
      <c r="DJ202" s="31"/>
      <c r="DK202" s="31"/>
      <c r="DL202" s="31"/>
      <c r="DM202" s="31"/>
      <c r="DN202" s="31"/>
      <c r="DO202" s="31"/>
      <c r="DP202" s="31"/>
      <c r="DQ202" s="31"/>
      <c r="DR202" s="31"/>
      <c r="DS202" s="31"/>
      <c r="DT202" s="31"/>
      <c r="DU202" s="31"/>
      <c r="DV202" s="31"/>
      <c r="DW202" s="31"/>
      <c r="DX202" s="31"/>
      <c r="DY202" s="31"/>
      <c r="DZ202" s="31"/>
    </row>
    <row r="203" spans="1:130" outlineLevel="1">
      <c r="A203" s="21">
        <f t="shared" si="5"/>
        <v>36</v>
      </c>
      <c r="B203" s="21" t="s">
        <v>9</v>
      </c>
      <c r="C203" s="127" t="s">
        <v>539</v>
      </c>
      <c r="D203" s="211"/>
      <c r="E203" s="211"/>
      <c r="F203" s="211"/>
      <c r="G203" s="533"/>
      <c r="H203" s="21" t="s">
        <v>0</v>
      </c>
      <c r="I203" s="127" t="s">
        <v>497</v>
      </c>
      <c r="J203" s="128"/>
      <c r="K203" s="322"/>
      <c r="L203" s="31"/>
      <c r="M203" s="31"/>
      <c r="N203" s="31"/>
      <c r="O203" s="31"/>
      <c r="P203" s="31"/>
      <c r="Q203" s="31"/>
      <c r="R203" s="31"/>
      <c r="S203" s="31"/>
      <c r="T203" s="31"/>
      <c r="U203" s="31"/>
      <c r="V203" s="31"/>
      <c r="W203" s="31"/>
      <c r="X203" s="31"/>
      <c r="Y203" s="31"/>
      <c r="Z203" s="31"/>
      <c r="AA203" s="31"/>
      <c r="AB203" s="31"/>
      <c r="AC203" s="31"/>
      <c r="AD203" s="31"/>
      <c r="AE203" s="31"/>
      <c r="AF203" s="31"/>
      <c r="AG203" s="31"/>
      <c r="AH203" s="31"/>
      <c r="AI203" s="31"/>
      <c r="AJ203" s="31"/>
      <c r="AK203" s="31"/>
      <c r="AL203" s="31"/>
      <c r="AM203" s="31"/>
      <c r="AN203" s="31"/>
      <c r="AO203" s="31"/>
      <c r="AP203" s="31"/>
      <c r="AQ203" s="31"/>
      <c r="AR203" s="31"/>
      <c r="AS203" s="31"/>
      <c r="AT203" s="31"/>
      <c r="AU203" s="31"/>
      <c r="AV203" s="31"/>
      <c r="AW203" s="31"/>
      <c r="AX203" s="31"/>
      <c r="AY203" s="31"/>
      <c r="AZ203" s="31"/>
      <c r="BA203" s="31"/>
      <c r="BB203" s="31"/>
      <c r="BC203" s="31"/>
      <c r="BD203" s="31"/>
      <c r="BE203" s="31"/>
      <c r="BF203" s="31"/>
      <c r="BG203" s="31"/>
      <c r="BH203" s="31"/>
      <c r="BI203" s="31"/>
      <c r="BJ203" s="31"/>
      <c r="BK203" s="31"/>
      <c r="BL203" s="31"/>
      <c r="BM203" s="31"/>
      <c r="BN203" s="31"/>
      <c r="BO203" s="31"/>
      <c r="BP203" s="31"/>
      <c r="BQ203" s="31"/>
      <c r="BR203" s="31"/>
      <c r="BS203" s="31"/>
      <c r="BT203" s="31"/>
      <c r="BU203" s="31"/>
      <c r="BV203" s="31"/>
      <c r="BW203" s="31"/>
      <c r="BX203" s="31"/>
      <c r="BY203" s="31"/>
      <c r="BZ203" s="31"/>
      <c r="CA203" s="31"/>
      <c r="CB203" s="31"/>
      <c r="CC203" s="31"/>
      <c r="CD203" s="31"/>
      <c r="CE203" s="31"/>
      <c r="CF203" s="31"/>
      <c r="CG203" s="31"/>
      <c r="CH203" s="31"/>
      <c r="CI203" s="31"/>
      <c r="CJ203" s="31"/>
      <c r="CK203" s="31"/>
      <c r="CL203" s="31"/>
      <c r="CM203" s="31"/>
      <c r="CN203" s="31"/>
      <c r="CO203" s="31"/>
      <c r="CP203" s="31"/>
      <c r="CQ203" s="31"/>
      <c r="CR203" s="31"/>
      <c r="CS203" s="31"/>
      <c r="CT203" s="31"/>
      <c r="CU203" s="31"/>
      <c r="CV203" s="31"/>
      <c r="CW203" s="31"/>
      <c r="CX203" s="31"/>
      <c r="CY203" s="31"/>
      <c r="CZ203" s="31"/>
      <c r="DA203" s="31"/>
      <c r="DB203" s="31"/>
      <c r="DC203" s="31"/>
      <c r="DD203" s="31"/>
      <c r="DE203" s="31"/>
      <c r="DF203" s="31"/>
      <c r="DG203" s="31"/>
      <c r="DH203" s="31"/>
      <c r="DI203" s="31"/>
      <c r="DJ203" s="31"/>
      <c r="DK203" s="31"/>
      <c r="DL203" s="31"/>
      <c r="DM203" s="31"/>
      <c r="DN203" s="31"/>
      <c r="DO203" s="31"/>
      <c r="DP203" s="31"/>
      <c r="DQ203" s="31"/>
      <c r="DR203" s="31"/>
      <c r="DS203" s="31"/>
      <c r="DT203" s="31"/>
      <c r="DU203" s="31"/>
      <c r="DV203" s="31"/>
      <c r="DW203" s="31"/>
      <c r="DX203" s="31"/>
      <c r="DY203" s="31"/>
      <c r="DZ203" s="31"/>
    </row>
    <row r="204" spans="1:130" collapsed="1">
      <c r="A204" s="21">
        <f t="shared" si="5"/>
        <v>36</v>
      </c>
      <c r="B204" s="21" t="s">
        <v>9</v>
      </c>
      <c r="C204" s="127" t="s">
        <v>539</v>
      </c>
      <c r="D204" s="127"/>
      <c r="E204" s="211"/>
      <c r="F204" s="211"/>
      <c r="G204" s="533"/>
      <c r="H204" s="125" t="s">
        <v>18</v>
      </c>
      <c r="I204" s="120" t="s">
        <v>190</v>
      </c>
      <c r="J204" s="93" t="s">
        <v>190</v>
      </c>
    </row>
    <row r="205" spans="1:130">
      <c r="A205" s="21">
        <f t="shared" si="5"/>
        <v>36</v>
      </c>
      <c r="B205" s="21" t="s">
        <v>9</v>
      </c>
      <c r="C205" s="127" t="s">
        <v>539</v>
      </c>
      <c r="D205" s="127"/>
      <c r="E205" s="211"/>
      <c r="F205" s="211"/>
      <c r="G205" s="211"/>
    </row>
    <row r="206" spans="1:130">
      <c r="A206" s="21">
        <f t="shared" si="5"/>
        <v>36</v>
      </c>
      <c r="B206" s="21" t="s">
        <v>9</v>
      </c>
      <c r="C206" s="127" t="s">
        <v>539</v>
      </c>
      <c r="D206" s="127"/>
      <c r="E206" s="211"/>
      <c r="F206" s="211"/>
      <c r="G206" s="211"/>
    </row>
    <row r="207" spans="1:130">
      <c r="A207" s="21">
        <f t="shared" si="5"/>
        <v>36</v>
      </c>
      <c r="B207" s="21" t="s">
        <v>9</v>
      </c>
      <c r="C207" s="127" t="s">
        <v>539</v>
      </c>
      <c r="D207" s="127"/>
      <c r="E207" s="211"/>
      <c r="F207" s="211"/>
      <c r="G207" s="211"/>
    </row>
    <row r="208" spans="1:130">
      <c r="A208" s="21">
        <f t="shared" si="5"/>
        <v>36</v>
      </c>
      <c r="B208" s="21" t="s">
        <v>9</v>
      </c>
      <c r="C208" s="127" t="s">
        <v>539</v>
      </c>
      <c r="D208" s="127"/>
      <c r="E208" s="211"/>
      <c r="F208" s="211"/>
      <c r="G208" s="211"/>
    </row>
    <row r="209" spans="1:7">
      <c r="A209" s="21">
        <f t="shared" si="5"/>
        <v>36</v>
      </c>
      <c r="B209" s="21" t="s">
        <v>9</v>
      </c>
      <c r="C209" s="127" t="s">
        <v>539</v>
      </c>
      <c r="D209" s="127"/>
      <c r="E209" s="211"/>
      <c r="F209" s="211"/>
      <c r="G209" s="211"/>
    </row>
    <row r="210" spans="1:7">
      <c r="A210" s="21">
        <f t="shared" si="5"/>
        <v>36</v>
      </c>
      <c r="B210" s="21" t="s">
        <v>9</v>
      </c>
      <c r="C210" s="127" t="s">
        <v>539</v>
      </c>
      <c r="D210" s="127"/>
      <c r="E210" s="211"/>
      <c r="F210" s="211"/>
      <c r="G210" s="211"/>
    </row>
    <row r="211" spans="1:7">
      <c r="A211" s="21">
        <f t="shared" si="5"/>
        <v>36</v>
      </c>
      <c r="B211" s="21" t="s">
        <v>9</v>
      </c>
      <c r="C211" s="127" t="s">
        <v>539</v>
      </c>
      <c r="D211" s="127"/>
      <c r="E211" s="211"/>
      <c r="F211" s="211"/>
      <c r="G211" s="211"/>
    </row>
    <row r="212" spans="1:7">
      <c r="A212" s="21">
        <f t="shared" si="5"/>
        <v>36</v>
      </c>
      <c r="B212" s="21" t="s">
        <v>9</v>
      </c>
      <c r="C212" s="127" t="s">
        <v>539</v>
      </c>
      <c r="D212" s="127"/>
      <c r="E212" s="211"/>
      <c r="F212" s="211"/>
      <c r="G212" s="211"/>
    </row>
    <row r="213" spans="1:7">
      <c r="A213" s="21">
        <f t="shared" si="5"/>
        <v>36</v>
      </c>
      <c r="B213" s="21" t="s">
        <v>9</v>
      </c>
      <c r="C213" s="127" t="s">
        <v>539</v>
      </c>
      <c r="D213" s="127"/>
      <c r="E213" s="211"/>
      <c r="F213" s="211"/>
      <c r="G213" s="211"/>
    </row>
    <row r="214" spans="1:7">
      <c r="A214" s="21">
        <f t="shared" si="5"/>
        <v>36</v>
      </c>
      <c r="B214" s="21" t="s">
        <v>9</v>
      </c>
      <c r="C214" s="127" t="s">
        <v>539</v>
      </c>
      <c r="D214" s="127"/>
      <c r="E214" s="211"/>
      <c r="F214" s="211"/>
      <c r="G214" s="211"/>
    </row>
    <row r="215" spans="1:7">
      <c r="A215" s="21">
        <f t="shared" si="5"/>
        <v>36</v>
      </c>
      <c r="B215" s="21" t="s">
        <v>9</v>
      </c>
      <c r="C215" s="127" t="s">
        <v>539</v>
      </c>
      <c r="D215" s="127"/>
      <c r="E215" s="211"/>
      <c r="F215" s="211"/>
      <c r="G215" s="211"/>
    </row>
    <row r="216" spans="1:7">
      <c r="A216" s="21">
        <f t="shared" si="5"/>
        <v>36</v>
      </c>
      <c r="B216" s="21" t="s">
        <v>9</v>
      </c>
      <c r="C216" s="127" t="s">
        <v>539</v>
      </c>
      <c r="D216" s="127"/>
      <c r="E216" s="211"/>
      <c r="F216" s="211"/>
      <c r="G216" s="211"/>
    </row>
    <row r="217" spans="1:7">
      <c r="A217" s="21">
        <f t="shared" si="5"/>
        <v>36</v>
      </c>
      <c r="B217" s="21" t="s">
        <v>9</v>
      </c>
      <c r="C217" s="127" t="s">
        <v>539</v>
      </c>
      <c r="D217" s="127"/>
      <c r="E217" s="211"/>
      <c r="F217" s="211"/>
      <c r="G217" s="211"/>
    </row>
    <row r="218" spans="1:7">
      <c r="A218" s="21">
        <f t="shared" si="5"/>
        <v>36</v>
      </c>
      <c r="B218" s="21" t="s">
        <v>9</v>
      </c>
      <c r="C218" s="127" t="s">
        <v>539</v>
      </c>
      <c r="D218" s="127"/>
      <c r="E218" s="211"/>
      <c r="F218" s="211"/>
      <c r="G218" s="211"/>
    </row>
    <row r="219" spans="1:7">
      <c r="A219" s="21">
        <f t="shared" si="5"/>
        <v>36</v>
      </c>
      <c r="B219" s="21" t="s">
        <v>9</v>
      </c>
      <c r="C219" s="127" t="s">
        <v>539</v>
      </c>
      <c r="D219" s="127"/>
      <c r="E219" s="211"/>
      <c r="F219" s="211"/>
      <c r="G219" s="211"/>
    </row>
    <row r="220" spans="1:7">
      <c r="A220" s="21">
        <f t="shared" si="5"/>
        <v>36</v>
      </c>
      <c r="B220" s="21" t="s">
        <v>9</v>
      </c>
      <c r="C220" s="127" t="s">
        <v>539</v>
      </c>
      <c r="D220" s="127"/>
      <c r="E220" s="211"/>
      <c r="F220" s="211"/>
      <c r="G220" s="211"/>
    </row>
    <row r="221" spans="1:7">
      <c r="A221" s="21">
        <f t="shared" si="5"/>
        <v>36</v>
      </c>
      <c r="B221" s="21" t="s">
        <v>9</v>
      </c>
      <c r="C221" s="127" t="s">
        <v>539</v>
      </c>
      <c r="D221" s="127"/>
      <c r="E221" s="211"/>
      <c r="F221" s="211"/>
      <c r="G221" s="211"/>
    </row>
    <row r="222" spans="1:7">
      <c r="A222" s="21">
        <f t="shared" si="5"/>
        <v>36</v>
      </c>
      <c r="B222" s="21" t="s">
        <v>9</v>
      </c>
      <c r="C222" s="127" t="s">
        <v>539</v>
      </c>
      <c r="D222" s="127"/>
      <c r="E222" s="211"/>
      <c r="F222" s="211"/>
      <c r="G222" s="211"/>
    </row>
    <row r="223" spans="1:7">
      <c r="A223" s="21">
        <f t="shared" si="5"/>
        <v>36</v>
      </c>
      <c r="B223" s="21" t="s">
        <v>9</v>
      </c>
      <c r="C223" s="127" t="s">
        <v>539</v>
      </c>
      <c r="D223" s="127"/>
      <c r="E223" s="211"/>
      <c r="F223" s="211"/>
      <c r="G223" s="211"/>
    </row>
    <row r="224" spans="1:7">
      <c r="A224" s="21">
        <f t="shared" si="5"/>
        <v>36</v>
      </c>
      <c r="B224" s="21" t="s">
        <v>9</v>
      </c>
      <c r="C224" s="127" t="s">
        <v>539</v>
      </c>
      <c r="D224" s="127"/>
      <c r="E224" s="211"/>
      <c r="F224" s="211"/>
      <c r="G224" s="211"/>
    </row>
    <row r="225" spans="1:7">
      <c r="A225" s="21">
        <f t="shared" ref="A225:A288" si="6">IF($C225="","blank",MATCH($C225,$I$5:$I$204,0))</f>
        <v>36</v>
      </c>
      <c r="B225" s="21" t="s">
        <v>9</v>
      </c>
      <c r="C225" s="127" t="s">
        <v>539</v>
      </c>
      <c r="D225" s="127"/>
      <c r="E225" s="211"/>
      <c r="F225" s="211"/>
      <c r="G225" s="211"/>
    </row>
    <row r="226" spans="1:7">
      <c r="A226" s="21">
        <f t="shared" si="6"/>
        <v>36</v>
      </c>
      <c r="B226" s="21" t="s">
        <v>9</v>
      </c>
      <c r="C226" s="127" t="s">
        <v>539</v>
      </c>
      <c r="D226" s="127"/>
      <c r="E226" s="211"/>
      <c r="F226" s="211"/>
      <c r="G226" s="211"/>
    </row>
    <row r="227" spans="1:7">
      <c r="A227" s="21">
        <f t="shared" si="6"/>
        <v>36</v>
      </c>
      <c r="B227" s="21" t="s">
        <v>9</v>
      </c>
      <c r="C227" s="127" t="s">
        <v>539</v>
      </c>
      <c r="D227" s="127"/>
      <c r="E227" s="211"/>
      <c r="F227" s="211"/>
      <c r="G227" s="211"/>
    </row>
    <row r="228" spans="1:7">
      <c r="A228" s="21">
        <f t="shared" si="6"/>
        <v>36</v>
      </c>
      <c r="B228" s="21" t="s">
        <v>9</v>
      </c>
      <c r="C228" s="127" t="s">
        <v>539</v>
      </c>
      <c r="D228" s="127"/>
      <c r="E228" s="211"/>
      <c r="F228" s="211"/>
      <c r="G228" s="211"/>
    </row>
    <row r="229" spans="1:7">
      <c r="A229" s="21">
        <f t="shared" si="6"/>
        <v>36</v>
      </c>
      <c r="B229" s="21" t="s">
        <v>9</v>
      </c>
      <c r="C229" s="127" t="s">
        <v>539</v>
      </c>
      <c r="D229" s="127"/>
      <c r="E229" s="211"/>
      <c r="F229" s="211"/>
      <c r="G229" s="211"/>
    </row>
    <row r="230" spans="1:7">
      <c r="A230" s="21">
        <f t="shared" si="6"/>
        <v>36</v>
      </c>
      <c r="B230" s="21" t="s">
        <v>9</v>
      </c>
      <c r="C230" s="127" t="s">
        <v>539</v>
      </c>
      <c r="D230" s="127"/>
      <c r="E230" s="211"/>
      <c r="F230" s="211"/>
      <c r="G230" s="211"/>
    </row>
    <row r="231" spans="1:7">
      <c r="A231" s="21">
        <f t="shared" si="6"/>
        <v>36</v>
      </c>
      <c r="B231" s="21" t="s">
        <v>9</v>
      </c>
      <c r="C231" s="127" t="s">
        <v>539</v>
      </c>
      <c r="D231" s="127"/>
      <c r="E231" s="211"/>
      <c r="F231" s="211"/>
      <c r="G231" s="211"/>
    </row>
    <row r="232" spans="1:7">
      <c r="A232" s="21">
        <f t="shared" si="6"/>
        <v>36</v>
      </c>
      <c r="B232" s="21" t="s">
        <v>9</v>
      </c>
      <c r="C232" s="127" t="s">
        <v>539</v>
      </c>
      <c r="D232" s="127"/>
      <c r="E232" s="211"/>
      <c r="F232" s="211"/>
      <c r="G232" s="211"/>
    </row>
    <row r="233" spans="1:7">
      <c r="A233" s="21">
        <f t="shared" si="6"/>
        <v>36</v>
      </c>
      <c r="B233" s="21" t="s">
        <v>9</v>
      </c>
      <c r="C233" s="127" t="s">
        <v>539</v>
      </c>
      <c r="D233" s="127"/>
      <c r="E233" s="211"/>
      <c r="F233" s="211"/>
      <c r="G233" s="211"/>
    </row>
    <row r="234" spans="1:7">
      <c r="A234" s="21">
        <f t="shared" si="6"/>
        <v>36</v>
      </c>
      <c r="B234" s="21" t="s">
        <v>9</v>
      </c>
      <c r="C234" s="127" t="s">
        <v>539</v>
      </c>
      <c r="D234" s="127"/>
      <c r="E234" s="211"/>
      <c r="F234" s="211"/>
      <c r="G234" s="211"/>
    </row>
    <row r="235" spans="1:7">
      <c r="A235" s="21">
        <f t="shared" si="6"/>
        <v>36</v>
      </c>
      <c r="B235" s="21" t="s">
        <v>9</v>
      </c>
      <c r="C235" s="127" t="s">
        <v>539</v>
      </c>
      <c r="D235" s="127"/>
      <c r="E235" s="211"/>
      <c r="F235" s="211"/>
      <c r="G235" s="211"/>
    </row>
    <row r="236" spans="1:7">
      <c r="A236" s="21">
        <f t="shared" si="6"/>
        <v>36</v>
      </c>
      <c r="B236" s="21" t="s">
        <v>9</v>
      </c>
      <c r="C236" s="127" t="s">
        <v>539</v>
      </c>
      <c r="D236" s="127"/>
      <c r="E236" s="211"/>
      <c r="F236" s="211"/>
      <c r="G236" s="211"/>
    </row>
    <row r="237" spans="1:7">
      <c r="A237" s="21">
        <f t="shared" si="6"/>
        <v>36</v>
      </c>
      <c r="B237" s="21" t="s">
        <v>9</v>
      </c>
      <c r="C237" s="127" t="s">
        <v>539</v>
      </c>
      <c r="D237" s="127"/>
      <c r="E237" s="211"/>
      <c r="F237" s="211"/>
      <c r="G237" s="211"/>
    </row>
    <row r="238" spans="1:7">
      <c r="A238" s="21">
        <f t="shared" si="6"/>
        <v>36</v>
      </c>
      <c r="B238" s="21" t="s">
        <v>9</v>
      </c>
      <c r="C238" s="127" t="s">
        <v>539</v>
      </c>
      <c r="D238" s="127"/>
      <c r="E238" s="211"/>
      <c r="F238" s="211"/>
      <c r="G238" s="211"/>
    </row>
    <row r="239" spans="1:7">
      <c r="A239" s="21">
        <f t="shared" si="6"/>
        <v>36</v>
      </c>
      <c r="B239" s="21" t="s">
        <v>9</v>
      </c>
      <c r="C239" s="127" t="s">
        <v>539</v>
      </c>
      <c r="D239" s="127"/>
      <c r="E239" s="211"/>
      <c r="F239" s="211"/>
      <c r="G239" s="211"/>
    </row>
    <row r="240" spans="1:7">
      <c r="A240" s="21">
        <f t="shared" si="6"/>
        <v>36</v>
      </c>
      <c r="B240" s="21" t="s">
        <v>9</v>
      </c>
      <c r="C240" s="127" t="s">
        <v>539</v>
      </c>
      <c r="D240" s="127"/>
      <c r="E240" s="211"/>
      <c r="F240" s="211"/>
      <c r="G240" s="211"/>
    </row>
    <row r="241" spans="1:7">
      <c r="A241" s="21">
        <f t="shared" si="6"/>
        <v>36</v>
      </c>
      <c r="B241" s="21" t="s">
        <v>9</v>
      </c>
      <c r="C241" s="127" t="s">
        <v>539</v>
      </c>
      <c r="D241" s="127"/>
      <c r="E241" s="211"/>
      <c r="F241" s="211"/>
      <c r="G241" s="211"/>
    </row>
    <row r="242" spans="1:7">
      <c r="A242" s="21">
        <f t="shared" si="6"/>
        <v>36</v>
      </c>
      <c r="B242" s="21" t="s">
        <v>9</v>
      </c>
      <c r="C242" s="127" t="s">
        <v>539</v>
      </c>
      <c r="D242" s="127"/>
      <c r="E242" s="211"/>
      <c r="F242" s="211"/>
      <c r="G242" s="211"/>
    </row>
    <row r="243" spans="1:7">
      <c r="A243" s="21">
        <f t="shared" si="6"/>
        <v>36</v>
      </c>
      <c r="B243" s="21" t="s">
        <v>9</v>
      </c>
      <c r="C243" s="127" t="s">
        <v>539</v>
      </c>
      <c r="D243" s="127"/>
      <c r="E243" s="211"/>
      <c r="F243" s="211"/>
      <c r="G243" s="211"/>
    </row>
    <row r="244" spans="1:7">
      <c r="A244" s="21">
        <f t="shared" si="6"/>
        <v>36</v>
      </c>
      <c r="B244" s="21" t="s">
        <v>9</v>
      </c>
      <c r="C244" s="127" t="s">
        <v>539</v>
      </c>
      <c r="D244" s="127"/>
      <c r="E244" s="211"/>
      <c r="F244" s="211"/>
      <c r="G244" s="211"/>
    </row>
    <row r="245" spans="1:7">
      <c r="A245" s="21">
        <f t="shared" si="6"/>
        <v>36</v>
      </c>
      <c r="B245" s="21" t="s">
        <v>9</v>
      </c>
      <c r="C245" s="127" t="s">
        <v>539</v>
      </c>
      <c r="D245" s="127"/>
      <c r="E245" s="211"/>
      <c r="F245" s="211"/>
      <c r="G245" s="211"/>
    </row>
    <row r="246" spans="1:7">
      <c r="A246" s="21">
        <f t="shared" si="6"/>
        <v>36</v>
      </c>
      <c r="B246" s="21" t="s">
        <v>9</v>
      </c>
      <c r="C246" s="127" t="s">
        <v>539</v>
      </c>
      <c r="D246" s="127"/>
      <c r="E246" s="211"/>
      <c r="F246" s="211"/>
      <c r="G246" s="211"/>
    </row>
    <row r="247" spans="1:7">
      <c r="A247" s="21">
        <f t="shared" si="6"/>
        <v>36</v>
      </c>
      <c r="B247" s="21" t="s">
        <v>9</v>
      </c>
      <c r="C247" s="127" t="s">
        <v>539</v>
      </c>
      <c r="D247" s="127"/>
      <c r="E247" s="211"/>
      <c r="F247" s="211"/>
      <c r="G247" s="211"/>
    </row>
    <row r="248" spans="1:7">
      <c r="A248" s="21">
        <f t="shared" si="6"/>
        <v>36</v>
      </c>
      <c r="B248" s="21" t="s">
        <v>9</v>
      </c>
      <c r="C248" s="127" t="s">
        <v>539</v>
      </c>
      <c r="D248" s="127"/>
      <c r="E248" s="211"/>
      <c r="F248" s="211"/>
      <c r="G248" s="211"/>
    </row>
    <row r="249" spans="1:7">
      <c r="A249" s="21">
        <f t="shared" si="6"/>
        <v>36</v>
      </c>
      <c r="B249" s="21" t="s">
        <v>9</v>
      </c>
      <c r="C249" s="127" t="s">
        <v>539</v>
      </c>
      <c r="D249" s="127"/>
      <c r="E249" s="211"/>
      <c r="F249" s="211"/>
      <c r="G249" s="211"/>
    </row>
    <row r="250" spans="1:7">
      <c r="A250" s="21">
        <f t="shared" si="6"/>
        <v>36</v>
      </c>
      <c r="B250" s="21" t="s">
        <v>9</v>
      </c>
      <c r="C250" s="127" t="s">
        <v>539</v>
      </c>
      <c r="D250" s="127"/>
      <c r="E250" s="211"/>
      <c r="F250" s="211"/>
      <c r="G250" s="211"/>
    </row>
    <row r="251" spans="1:7">
      <c r="A251" s="21">
        <f t="shared" si="6"/>
        <v>36</v>
      </c>
      <c r="B251" s="21" t="s">
        <v>9</v>
      </c>
      <c r="C251" s="127" t="s">
        <v>539</v>
      </c>
      <c r="D251" s="127"/>
      <c r="E251" s="211"/>
      <c r="F251" s="211"/>
      <c r="G251" s="211"/>
    </row>
    <row r="252" spans="1:7">
      <c r="A252" s="21">
        <f t="shared" si="6"/>
        <v>36</v>
      </c>
      <c r="B252" s="21" t="s">
        <v>9</v>
      </c>
      <c r="C252" s="127" t="s">
        <v>539</v>
      </c>
      <c r="D252" s="127"/>
      <c r="E252" s="211"/>
      <c r="F252" s="211"/>
      <c r="G252" s="211"/>
    </row>
    <row r="253" spans="1:7">
      <c r="A253" s="21">
        <f t="shared" si="6"/>
        <v>36</v>
      </c>
      <c r="B253" s="21" t="s">
        <v>9</v>
      </c>
      <c r="C253" s="127" t="s">
        <v>539</v>
      </c>
      <c r="D253" s="127"/>
      <c r="E253" s="211"/>
      <c r="F253" s="211"/>
      <c r="G253" s="211"/>
    </row>
    <row r="254" spans="1:7">
      <c r="A254" s="21">
        <f t="shared" si="6"/>
        <v>36</v>
      </c>
      <c r="B254" s="21" t="s">
        <v>9</v>
      </c>
      <c r="C254" s="127" t="s">
        <v>539</v>
      </c>
      <c r="D254" s="127"/>
      <c r="E254" s="211"/>
      <c r="F254" s="211"/>
      <c r="G254" s="211"/>
    </row>
    <row r="255" spans="1:7">
      <c r="A255" s="21">
        <f t="shared" si="6"/>
        <v>36</v>
      </c>
      <c r="B255" s="21" t="s">
        <v>9</v>
      </c>
      <c r="C255" s="127" t="s">
        <v>539</v>
      </c>
      <c r="D255" s="127"/>
      <c r="E255" s="211"/>
      <c r="F255" s="211"/>
      <c r="G255" s="211"/>
    </row>
    <row r="256" spans="1:7">
      <c r="A256" s="21">
        <f t="shared" si="6"/>
        <v>36</v>
      </c>
      <c r="B256" s="21" t="s">
        <v>9</v>
      </c>
      <c r="C256" s="127" t="s">
        <v>539</v>
      </c>
      <c r="D256" s="127"/>
      <c r="E256" s="211"/>
      <c r="F256" s="211"/>
      <c r="G256" s="211"/>
    </row>
    <row r="257" spans="1:7">
      <c r="A257" s="21">
        <f t="shared" si="6"/>
        <v>36</v>
      </c>
      <c r="B257" s="21" t="s">
        <v>9</v>
      </c>
      <c r="C257" s="127" t="s">
        <v>539</v>
      </c>
      <c r="D257" s="127"/>
      <c r="E257" s="211"/>
      <c r="F257" s="211"/>
      <c r="G257" s="211"/>
    </row>
    <row r="258" spans="1:7">
      <c r="A258" s="21">
        <f t="shared" si="6"/>
        <v>36</v>
      </c>
      <c r="B258" s="21" t="s">
        <v>9</v>
      </c>
      <c r="C258" s="127" t="s">
        <v>539</v>
      </c>
      <c r="D258" s="127"/>
      <c r="E258" s="211"/>
      <c r="F258" s="211"/>
      <c r="G258" s="211"/>
    </row>
    <row r="259" spans="1:7">
      <c r="A259" s="21">
        <f t="shared" si="6"/>
        <v>36</v>
      </c>
      <c r="B259" s="21" t="s">
        <v>9</v>
      </c>
      <c r="C259" s="127" t="s">
        <v>539</v>
      </c>
      <c r="D259" s="127"/>
      <c r="E259" s="211"/>
      <c r="F259" s="211"/>
      <c r="G259" s="211"/>
    </row>
    <row r="260" spans="1:7">
      <c r="A260" s="21">
        <f t="shared" si="6"/>
        <v>36</v>
      </c>
      <c r="B260" s="21" t="s">
        <v>9</v>
      </c>
      <c r="C260" s="127" t="s">
        <v>539</v>
      </c>
      <c r="D260" s="127"/>
      <c r="E260" s="211"/>
      <c r="F260" s="211"/>
      <c r="G260" s="211"/>
    </row>
    <row r="261" spans="1:7">
      <c r="A261" s="21">
        <f t="shared" si="6"/>
        <v>36</v>
      </c>
      <c r="B261" s="21" t="s">
        <v>9</v>
      </c>
      <c r="C261" s="127" t="s">
        <v>539</v>
      </c>
      <c r="D261" s="127"/>
      <c r="E261" s="211"/>
      <c r="F261" s="211"/>
      <c r="G261" s="211"/>
    </row>
    <row r="262" spans="1:7">
      <c r="A262" s="21">
        <f t="shared" si="6"/>
        <v>36</v>
      </c>
      <c r="B262" s="21" t="s">
        <v>9</v>
      </c>
      <c r="C262" s="127" t="s">
        <v>539</v>
      </c>
      <c r="D262" s="127"/>
      <c r="E262" s="211"/>
      <c r="F262" s="211"/>
      <c r="G262" s="211"/>
    </row>
    <row r="263" spans="1:7">
      <c r="A263" s="21">
        <f t="shared" si="6"/>
        <v>36</v>
      </c>
      <c r="B263" s="21" t="s">
        <v>9</v>
      </c>
      <c r="C263" s="127" t="s">
        <v>539</v>
      </c>
      <c r="D263" s="127"/>
      <c r="E263" s="211"/>
      <c r="F263" s="211"/>
      <c r="G263" s="211"/>
    </row>
    <row r="264" spans="1:7">
      <c r="A264" s="21">
        <f t="shared" si="6"/>
        <v>36</v>
      </c>
      <c r="B264" s="21" t="s">
        <v>9</v>
      </c>
      <c r="C264" s="127" t="s">
        <v>539</v>
      </c>
      <c r="D264" s="127"/>
      <c r="E264" s="211"/>
      <c r="F264" s="211"/>
      <c r="G264" s="211"/>
    </row>
    <row r="265" spans="1:7">
      <c r="A265" s="21">
        <f t="shared" si="6"/>
        <v>36</v>
      </c>
      <c r="B265" s="21" t="s">
        <v>9</v>
      </c>
      <c r="C265" s="127" t="s">
        <v>539</v>
      </c>
      <c r="D265" s="127"/>
      <c r="E265" s="211"/>
      <c r="F265" s="211"/>
      <c r="G265" s="211"/>
    </row>
    <row r="266" spans="1:7">
      <c r="A266" s="21">
        <f t="shared" si="6"/>
        <v>36</v>
      </c>
      <c r="B266" s="21" t="s">
        <v>9</v>
      </c>
      <c r="C266" s="127" t="s">
        <v>539</v>
      </c>
      <c r="D266" s="127"/>
      <c r="E266" s="211"/>
      <c r="F266" s="211"/>
      <c r="G266" s="211"/>
    </row>
    <row r="267" spans="1:7">
      <c r="A267" s="21">
        <f t="shared" si="6"/>
        <v>36</v>
      </c>
      <c r="B267" s="21" t="s">
        <v>9</v>
      </c>
      <c r="C267" s="127" t="s">
        <v>539</v>
      </c>
      <c r="D267" s="127"/>
      <c r="E267" s="211"/>
      <c r="F267" s="211"/>
      <c r="G267" s="211"/>
    </row>
    <row r="268" spans="1:7">
      <c r="A268" s="21">
        <f t="shared" si="6"/>
        <v>36</v>
      </c>
      <c r="B268" s="21" t="s">
        <v>9</v>
      </c>
      <c r="C268" s="127" t="s">
        <v>539</v>
      </c>
      <c r="D268" s="127"/>
      <c r="E268" s="211"/>
      <c r="F268" s="211"/>
      <c r="G268" s="211"/>
    </row>
    <row r="269" spans="1:7">
      <c r="A269" s="21">
        <f t="shared" si="6"/>
        <v>36</v>
      </c>
      <c r="B269" s="21" t="s">
        <v>9</v>
      </c>
      <c r="C269" s="127" t="s">
        <v>539</v>
      </c>
      <c r="D269" s="127"/>
      <c r="E269" s="211"/>
      <c r="F269" s="211"/>
      <c r="G269" s="211"/>
    </row>
    <row r="270" spans="1:7">
      <c r="A270" s="21">
        <f t="shared" si="6"/>
        <v>36</v>
      </c>
      <c r="B270" s="21" t="s">
        <v>9</v>
      </c>
      <c r="C270" s="127" t="s">
        <v>539</v>
      </c>
      <c r="D270" s="127"/>
      <c r="E270" s="211"/>
      <c r="F270" s="211"/>
      <c r="G270" s="211"/>
    </row>
    <row r="271" spans="1:7">
      <c r="A271" s="21">
        <f t="shared" si="6"/>
        <v>36</v>
      </c>
      <c r="B271" s="21" t="s">
        <v>9</v>
      </c>
      <c r="C271" s="127" t="s">
        <v>539</v>
      </c>
      <c r="D271" s="127"/>
      <c r="E271" s="211"/>
      <c r="F271" s="211"/>
      <c r="G271" s="211"/>
    </row>
    <row r="272" spans="1:7">
      <c r="A272" s="21">
        <f t="shared" si="6"/>
        <v>36</v>
      </c>
      <c r="B272" s="21" t="s">
        <v>9</v>
      </c>
      <c r="C272" s="127" t="s">
        <v>539</v>
      </c>
      <c r="D272" s="127"/>
      <c r="E272" s="211"/>
      <c r="F272" s="211"/>
      <c r="G272" s="211"/>
    </row>
    <row r="273" spans="1:7">
      <c r="A273" s="21">
        <f t="shared" si="6"/>
        <v>36</v>
      </c>
      <c r="B273" s="21" t="s">
        <v>9</v>
      </c>
      <c r="C273" s="127" t="s">
        <v>539</v>
      </c>
      <c r="D273" s="127"/>
      <c r="E273" s="211"/>
      <c r="F273" s="211"/>
      <c r="G273" s="211"/>
    </row>
    <row r="274" spans="1:7">
      <c r="A274" s="21">
        <f t="shared" si="6"/>
        <v>36</v>
      </c>
      <c r="B274" s="21" t="s">
        <v>9</v>
      </c>
      <c r="C274" s="127" t="s">
        <v>539</v>
      </c>
      <c r="D274" s="127"/>
      <c r="E274" s="211"/>
      <c r="F274" s="211"/>
      <c r="G274" s="211"/>
    </row>
    <row r="275" spans="1:7">
      <c r="A275" s="21">
        <f t="shared" si="6"/>
        <v>36</v>
      </c>
      <c r="B275" s="21" t="s">
        <v>9</v>
      </c>
      <c r="C275" s="127" t="s">
        <v>539</v>
      </c>
      <c r="D275" s="127"/>
      <c r="E275" s="211"/>
      <c r="F275" s="211"/>
      <c r="G275" s="211"/>
    </row>
    <row r="276" spans="1:7">
      <c r="A276" s="21">
        <f t="shared" si="6"/>
        <v>36</v>
      </c>
      <c r="B276" s="21" t="s">
        <v>9</v>
      </c>
      <c r="C276" s="127" t="s">
        <v>539</v>
      </c>
      <c r="D276" s="127"/>
      <c r="E276" s="211"/>
      <c r="F276" s="211"/>
      <c r="G276" s="211"/>
    </row>
    <row r="277" spans="1:7">
      <c r="A277" s="21">
        <f t="shared" si="6"/>
        <v>36</v>
      </c>
      <c r="B277" s="21" t="s">
        <v>9</v>
      </c>
      <c r="C277" s="127" t="s">
        <v>539</v>
      </c>
      <c r="D277" s="127"/>
      <c r="E277" s="211"/>
      <c r="F277" s="211"/>
      <c r="G277" s="211"/>
    </row>
    <row r="278" spans="1:7">
      <c r="A278" s="21">
        <f t="shared" si="6"/>
        <v>36</v>
      </c>
      <c r="B278" s="21" t="s">
        <v>9</v>
      </c>
      <c r="C278" s="127" t="s">
        <v>539</v>
      </c>
      <c r="D278" s="127"/>
      <c r="E278" s="211"/>
      <c r="F278" s="211"/>
      <c r="G278" s="211"/>
    </row>
    <row r="279" spans="1:7">
      <c r="A279" s="21">
        <f t="shared" si="6"/>
        <v>36</v>
      </c>
      <c r="B279" s="21" t="s">
        <v>9</v>
      </c>
      <c r="C279" s="127" t="s">
        <v>539</v>
      </c>
      <c r="D279" s="127"/>
      <c r="E279" s="211"/>
      <c r="F279" s="211"/>
      <c r="G279" s="211"/>
    </row>
    <row r="280" spans="1:7">
      <c r="A280" s="21">
        <f t="shared" si="6"/>
        <v>36</v>
      </c>
      <c r="B280" s="21" t="s">
        <v>9</v>
      </c>
      <c r="C280" s="127" t="s">
        <v>539</v>
      </c>
      <c r="D280" s="127"/>
      <c r="E280" s="211"/>
      <c r="F280" s="211"/>
      <c r="G280" s="211"/>
    </row>
    <row r="281" spans="1:7">
      <c r="A281" s="21">
        <f t="shared" si="6"/>
        <v>36</v>
      </c>
      <c r="B281" s="21" t="s">
        <v>9</v>
      </c>
      <c r="C281" s="127" t="s">
        <v>539</v>
      </c>
      <c r="D281" s="127"/>
      <c r="E281" s="211"/>
      <c r="F281" s="211"/>
      <c r="G281" s="211"/>
    </row>
    <row r="282" spans="1:7">
      <c r="A282" s="21">
        <f t="shared" si="6"/>
        <v>36</v>
      </c>
      <c r="B282" s="21" t="s">
        <v>9</v>
      </c>
      <c r="C282" s="127" t="s">
        <v>539</v>
      </c>
      <c r="D282" s="127"/>
      <c r="E282" s="211"/>
      <c r="F282" s="211"/>
      <c r="G282" s="211"/>
    </row>
    <row r="283" spans="1:7">
      <c r="A283" s="21">
        <f t="shared" si="6"/>
        <v>36</v>
      </c>
      <c r="B283" s="21" t="s">
        <v>9</v>
      </c>
      <c r="C283" s="127" t="s">
        <v>539</v>
      </c>
      <c r="D283" s="127"/>
      <c r="E283" s="211"/>
      <c r="F283" s="211"/>
      <c r="G283" s="211"/>
    </row>
    <row r="284" spans="1:7">
      <c r="A284" s="21">
        <f t="shared" si="6"/>
        <v>36</v>
      </c>
      <c r="B284" s="21" t="s">
        <v>9</v>
      </c>
      <c r="C284" s="127" t="s">
        <v>539</v>
      </c>
      <c r="D284" s="127"/>
      <c r="E284" s="211"/>
      <c r="F284" s="211"/>
      <c r="G284" s="211"/>
    </row>
    <row r="285" spans="1:7">
      <c r="A285" s="21">
        <f t="shared" si="6"/>
        <v>36</v>
      </c>
      <c r="B285" s="21" t="s">
        <v>9</v>
      </c>
      <c r="C285" s="127" t="s">
        <v>539</v>
      </c>
      <c r="D285" s="127"/>
      <c r="E285" s="211"/>
      <c r="F285" s="211"/>
      <c r="G285" s="211"/>
    </row>
    <row r="286" spans="1:7">
      <c r="A286" s="21">
        <f t="shared" si="6"/>
        <v>36</v>
      </c>
      <c r="B286" s="21" t="s">
        <v>9</v>
      </c>
      <c r="C286" s="127" t="s">
        <v>539</v>
      </c>
      <c r="D286" s="127"/>
      <c r="E286" s="211"/>
      <c r="F286" s="211"/>
      <c r="G286" s="211"/>
    </row>
    <row r="287" spans="1:7">
      <c r="A287" s="21">
        <f t="shared" si="6"/>
        <v>36</v>
      </c>
      <c r="B287" s="21" t="s">
        <v>9</v>
      </c>
      <c r="C287" s="127" t="s">
        <v>539</v>
      </c>
      <c r="D287" s="127"/>
      <c r="E287" s="211"/>
      <c r="F287" s="211"/>
      <c r="G287" s="211"/>
    </row>
    <row r="288" spans="1:7">
      <c r="A288" s="21">
        <f t="shared" si="6"/>
        <v>36</v>
      </c>
      <c r="B288" s="21" t="s">
        <v>9</v>
      </c>
      <c r="C288" s="127" t="s">
        <v>539</v>
      </c>
      <c r="D288" s="127"/>
      <c r="E288" s="211"/>
      <c r="F288" s="211"/>
      <c r="G288" s="211"/>
    </row>
    <row r="289" spans="1:7">
      <c r="A289" s="21">
        <f t="shared" ref="A289:A352" si="7">IF($C289="","blank",MATCH($C289,$I$5:$I$204,0))</f>
        <v>36</v>
      </c>
      <c r="B289" s="21" t="s">
        <v>9</v>
      </c>
      <c r="C289" s="127" t="s">
        <v>539</v>
      </c>
      <c r="D289" s="127"/>
      <c r="E289" s="211"/>
      <c r="F289" s="211"/>
      <c r="G289" s="211"/>
    </row>
    <row r="290" spans="1:7">
      <c r="A290" s="21">
        <f t="shared" si="7"/>
        <v>36</v>
      </c>
      <c r="B290" s="21" t="s">
        <v>9</v>
      </c>
      <c r="C290" s="127" t="s">
        <v>539</v>
      </c>
      <c r="D290" s="127"/>
      <c r="E290" s="211"/>
      <c r="F290" s="211"/>
      <c r="G290" s="211"/>
    </row>
    <row r="291" spans="1:7">
      <c r="A291" s="21">
        <f t="shared" si="7"/>
        <v>36</v>
      </c>
      <c r="B291" s="21" t="s">
        <v>9</v>
      </c>
      <c r="C291" s="127" t="s">
        <v>539</v>
      </c>
      <c r="D291" s="127"/>
      <c r="E291" s="211"/>
      <c r="F291" s="211"/>
      <c r="G291" s="211"/>
    </row>
    <row r="292" spans="1:7">
      <c r="A292" s="21">
        <f t="shared" si="7"/>
        <v>36</v>
      </c>
      <c r="B292" s="21" t="s">
        <v>9</v>
      </c>
      <c r="C292" s="127" t="s">
        <v>539</v>
      </c>
      <c r="D292" s="127"/>
      <c r="E292" s="211"/>
      <c r="F292" s="211"/>
      <c r="G292" s="211"/>
    </row>
    <row r="293" spans="1:7">
      <c r="A293" s="21">
        <f t="shared" si="7"/>
        <v>36</v>
      </c>
      <c r="B293" s="21" t="s">
        <v>9</v>
      </c>
      <c r="C293" s="127" t="s">
        <v>539</v>
      </c>
      <c r="D293" s="127"/>
      <c r="E293" s="211"/>
      <c r="F293" s="211"/>
      <c r="G293" s="211"/>
    </row>
    <row r="294" spans="1:7">
      <c r="A294" s="21">
        <f t="shared" si="7"/>
        <v>36</v>
      </c>
      <c r="B294" s="21" t="s">
        <v>9</v>
      </c>
      <c r="C294" s="127" t="s">
        <v>539</v>
      </c>
      <c r="D294" s="127"/>
      <c r="E294" s="211"/>
      <c r="F294" s="211"/>
      <c r="G294" s="211"/>
    </row>
    <row r="295" spans="1:7">
      <c r="A295" s="21">
        <f t="shared" si="7"/>
        <v>36</v>
      </c>
      <c r="B295" s="21" t="s">
        <v>9</v>
      </c>
      <c r="C295" s="127" t="s">
        <v>539</v>
      </c>
      <c r="D295" s="127"/>
      <c r="E295" s="211"/>
      <c r="F295" s="211"/>
      <c r="G295" s="211"/>
    </row>
    <row r="296" spans="1:7">
      <c r="A296" s="21">
        <f t="shared" si="7"/>
        <v>36</v>
      </c>
      <c r="B296" s="21" t="s">
        <v>9</v>
      </c>
      <c r="C296" s="127" t="s">
        <v>539</v>
      </c>
      <c r="D296" s="127"/>
      <c r="E296" s="211"/>
      <c r="F296" s="211"/>
      <c r="G296" s="211"/>
    </row>
    <row r="297" spans="1:7">
      <c r="A297" s="21">
        <f t="shared" si="7"/>
        <v>36</v>
      </c>
      <c r="B297" s="21" t="s">
        <v>9</v>
      </c>
      <c r="C297" s="127" t="s">
        <v>539</v>
      </c>
      <c r="D297" s="127"/>
      <c r="E297" s="211"/>
      <c r="F297" s="211"/>
      <c r="G297" s="211"/>
    </row>
    <row r="298" spans="1:7">
      <c r="A298" s="21">
        <f t="shared" si="7"/>
        <v>36</v>
      </c>
      <c r="B298" s="21" t="s">
        <v>9</v>
      </c>
      <c r="C298" s="127" t="s">
        <v>539</v>
      </c>
      <c r="D298" s="127"/>
      <c r="E298" s="211"/>
      <c r="F298" s="211"/>
      <c r="G298" s="211"/>
    </row>
    <row r="299" spans="1:7">
      <c r="A299" s="21">
        <f t="shared" si="7"/>
        <v>36</v>
      </c>
      <c r="B299" s="21" t="s">
        <v>9</v>
      </c>
      <c r="C299" s="127" t="s">
        <v>539</v>
      </c>
      <c r="D299" s="127"/>
      <c r="E299" s="211"/>
      <c r="F299" s="211"/>
      <c r="G299" s="211"/>
    </row>
    <row r="300" spans="1:7">
      <c r="A300" s="21">
        <f t="shared" si="7"/>
        <v>36</v>
      </c>
      <c r="B300" s="21" t="s">
        <v>9</v>
      </c>
      <c r="C300" s="127" t="s">
        <v>539</v>
      </c>
      <c r="D300" s="127"/>
      <c r="E300" s="211"/>
      <c r="F300" s="211"/>
      <c r="G300" s="211"/>
    </row>
    <row r="301" spans="1:7">
      <c r="A301" s="21">
        <f t="shared" si="7"/>
        <v>36</v>
      </c>
      <c r="B301" s="21" t="s">
        <v>9</v>
      </c>
      <c r="C301" s="127" t="s">
        <v>539</v>
      </c>
      <c r="D301" s="127"/>
      <c r="E301" s="211"/>
      <c r="F301" s="211"/>
      <c r="G301" s="211"/>
    </row>
    <row r="302" spans="1:7">
      <c r="A302" s="21">
        <f t="shared" si="7"/>
        <v>36</v>
      </c>
      <c r="B302" s="21" t="s">
        <v>9</v>
      </c>
      <c r="C302" s="127" t="s">
        <v>539</v>
      </c>
      <c r="D302" s="127"/>
      <c r="E302" s="211"/>
      <c r="F302" s="211"/>
      <c r="G302" s="211"/>
    </row>
    <row r="303" spans="1:7">
      <c r="A303" s="21">
        <f t="shared" si="7"/>
        <v>36</v>
      </c>
      <c r="B303" s="21" t="s">
        <v>9</v>
      </c>
      <c r="C303" s="127" t="s">
        <v>539</v>
      </c>
      <c r="D303" s="127"/>
      <c r="E303" s="211"/>
      <c r="F303" s="211"/>
      <c r="G303" s="211"/>
    </row>
    <row r="304" spans="1:7">
      <c r="A304" s="21">
        <f t="shared" si="7"/>
        <v>36</v>
      </c>
      <c r="B304" s="21" t="s">
        <v>9</v>
      </c>
      <c r="C304" s="127" t="s">
        <v>539</v>
      </c>
      <c r="D304" s="127"/>
      <c r="E304" s="211"/>
      <c r="F304" s="211"/>
      <c r="G304" s="211"/>
    </row>
    <row r="305" spans="1:7">
      <c r="A305" s="21">
        <f t="shared" si="7"/>
        <v>36</v>
      </c>
      <c r="B305" s="21" t="s">
        <v>9</v>
      </c>
      <c r="C305" s="127" t="s">
        <v>539</v>
      </c>
      <c r="D305" s="127"/>
      <c r="E305" s="211"/>
      <c r="F305" s="211"/>
      <c r="G305" s="211"/>
    </row>
    <row r="306" spans="1:7">
      <c r="A306" s="21">
        <f t="shared" si="7"/>
        <v>36</v>
      </c>
      <c r="B306" s="21" t="s">
        <v>9</v>
      </c>
      <c r="C306" s="127" t="s">
        <v>539</v>
      </c>
      <c r="D306" s="127"/>
      <c r="E306" s="211"/>
      <c r="F306" s="211"/>
      <c r="G306" s="211"/>
    </row>
    <row r="307" spans="1:7">
      <c r="A307" s="21">
        <f t="shared" si="7"/>
        <v>36</v>
      </c>
      <c r="B307" s="21" t="s">
        <v>9</v>
      </c>
      <c r="C307" s="127" t="s">
        <v>539</v>
      </c>
      <c r="D307" s="127"/>
      <c r="E307" s="211"/>
      <c r="F307" s="211"/>
      <c r="G307" s="211"/>
    </row>
    <row r="308" spans="1:7">
      <c r="A308" s="21">
        <f t="shared" si="7"/>
        <v>36</v>
      </c>
      <c r="B308" s="21" t="s">
        <v>9</v>
      </c>
      <c r="C308" s="127" t="s">
        <v>539</v>
      </c>
      <c r="D308" s="127"/>
      <c r="E308" s="211"/>
      <c r="F308" s="211"/>
      <c r="G308" s="211"/>
    </row>
    <row r="309" spans="1:7">
      <c r="A309" s="21">
        <f t="shared" si="7"/>
        <v>36</v>
      </c>
      <c r="B309" s="21" t="s">
        <v>9</v>
      </c>
      <c r="C309" s="127" t="s">
        <v>539</v>
      </c>
      <c r="D309" s="127"/>
      <c r="E309" s="211"/>
      <c r="F309" s="211"/>
      <c r="G309" s="211"/>
    </row>
    <row r="310" spans="1:7">
      <c r="A310" s="21">
        <f t="shared" si="7"/>
        <v>36</v>
      </c>
      <c r="B310" s="21" t="s">
        <v>9</v>
      </c>
      <c r="C310" s="127" t="s">
        <v>539</v>
      </c>
      <c r="D310" s="127"/>
      <c r="E310" s="211"/>
      <c r="F310" s="211"/>
      <c r="G310" s="211"/>
    </row>
    <row r="311" spans="1:7">
      <c r="A311" s="21">
        <f t="shared" si="7"/>
        <v>36</v>
      </c>
      <c r="B311" s="21" t="s">
        <v>9</v>
      </c>
      <c r="C311" s="127" t="s">
        <v>539</v>
      </c>
      <c r="D311" s="127"/>
      <c r="E311" s="211"/>
      <c r="F311" s="211"/>
      <c r="G311" s="211"/>
    </row>
    <row r="312" spans="1:7">
      <c r="A312" s="21">
        <f t="shared" si="7"/>
        <v>36</v>
      </c>
      <c r="B312" s="21" t="s">
        <v>9</v>
      </c>
      <c r="C312" s="127" t="s">
        <v>539</v>
      </c>
      <c r="D312" s="127"/>
      <c r="E312" s="211"/>
      <c r="F312" s="211"/>
      <c r="G312" s="211"/>
    </row>
    <row r="313" spans="1:7">
      <c r="A313" s="21">
        <f t="shared" si="7"/>
        <v>36</v>
      </c>
      <c r="B313" s="21" t="s">
        <v>9</v>
      </c>
      <c r="C313" s="127" t="s">
        <v>539</v>
      </c>
      <c r="D313" s="127"/>
      <c r="E313" s="211"/>
      <c r="F313" s="211"/>
      <c r="G313" s="211"/>
    </row>
    <row r="314" spans="1:7">
      <c r="A314" s="21">
        <f t="shared" si="7"/>
        <v>36</v>
      </c>
      <c r="B314" s="21" t="s">
        <v>9</v>
      </c>
      <c r="C314" s="127" t="s">
        <v>539</v>
      </c>
      <c r="D314" s="127"/>
      <c r="E314" s="211"/>
      <c r="F314" s="211"/>
      <c r="G314" s="211"/>
    </row>
    <row r="315" spans="1:7">
      <c r="A315" s="21">
        <f t="shared" si="7"/>
        <v>36</v>
      </c>
      <c r="B315" s="21" t="s">
        <v>9</v>
      </c>
      <c r="C315" s="127" t="s">
        <v>539</v>
      </c>
      <c r="D315" s="127"/>
      <c r="E315" s="211"/>
      <c r="F315" s="211"/>
      <c r="G315" s="211"/>
    </row>
    <row r="316" spans="1:7">
      <c r="A316" s="21">
        <f t="shared" si="7"/>
        <v>36</v>
      </c>
      <c r="B316" s="21" t="s">
        <v>9</v>
      </c>
      <c r="C316" s="127" t="s">
        <v>539</v>
      </c>
      <c r="D316" s="127"/>
      <c r="E316" s="211"/>
      <c r="F316" s="211"/>
      <c r="G316" s="211"/>
    </row>
    <row r="317" spans="1:7">
      <c r="A317" s="21">
        <f t="shared" si="7"/>
        <v>36</v>
      </c>
      <c r="B317" s="21" t="s">
        <v>9</v>
      </c>
      <c r="C317" s="127" t="s">
        <v>539</v>
      </c>
      <c r="D317" s="127"/>
      <c r="E317" s="211"/>
      <c r="F317" s="211"/>
      <c r="G317" s="211"/>
    </row>
    <row r="318" spans="1:7">
      <c r="A318" s="21">
        <f t="shared" si="7"/>
        <v>36</v>
      </c>
      <c r="B318" s="21" t="s">
        <v>9</v>
      </c>
      <c r="C318" s="127" t="s">
        <v>539</v>
      </c>
      <c r="D318" s="127"/>
      <c r="E318" s="211"/>
      <c r="F318" s="211"/>
      <c r="G318" s="211"/>
    </row>
    <row r="319" spans="1:7">
      <c r="A319" s="21">
        <f t="shared" si="7"/>
        <v>36</v>
      </c>
      <c r="B319" s="21" t="s">
        <v>9</v>
      </c>
      <c r="C319" s="127" t="s">
        <v>539</v>
      </c>
      <c r="D319" s="127"/>
      <c r="E319" s="211"/>
      <c r="F319" s="211"/>
      <c r="G319" s="211"/>
    </row>
    <row r="320" spans="1:7">
      <c r="A320" s="21">
        <f t="shared" si="7"/>
        <v>36</v>
      </c>
      <c r="B320" s="21" t="s">
        <v>9</v>
      </c>
      <c r="C320" s="127" t="s">
        <v>539</v>
      </c>
      <c r="D320" s="127"/>
      <c r="E320" s="211"/>
      <c r="F320" s="211"/>
      <c r="G320" s="211"/>
    </row>
    <row r="321" spans="1:7">
      <c r="A321" s="21">
        <f t="shared" si="7"/>
        <v>36</v>
      </c>
      <c r="B321" s="21" t="s">
        <v>9</v>
      </c>
      <c r="C321" s="127" t="s">
        <v>539</v>
      </c>
      <c r="D321" s="127"/>
      <c r="E321" s="211"/>
      <c r="F321" s="211"/>
      <c r="G321" s="211"/>
    </row>
    <row r="322" spans="1:7">
      <c r="A322" s="21">
        <f t="shared" si="7"/>
        <v>36</v>
      </c>
      <c r="B322" s="21" t="s">
        <v>9</v>
      </c>
      <c r="C322" s="127" t="s">
        <v>539</v>
      </c>
      <c r="D322" s="127"/>
      <c r="E322" s="211"/>
      <c r="F322" s="211"/>
      <c r="G322" s="211"/>
    </row>
    <row r="323" spans="1:7">
      <c r="A323" s="21">
        <f t="shared" si="7"/>
        <v>36</v>
      </c>
      <c r="B323" s="21" t="s">
        <v>9</v>
      </c>
      <c r="C323" s="127" t="s">
        <v>539</v>
      </c>
      <c r="D323" s="127"/>
      <c r="E323" s="211"/>
      <c r="F323" s="211"/>
      <c r="G323" s="211"/>
    </row>
    <row r="324" spans="1:7">
      <c r="A324" s="21">
        <f t="shared" si="7"/>
        <v>36</v>
      </c>
      <c r="B324" s="21" t="s">
        <v>9</v>
      </c>
      <c r="C324" s="127" t="s">
        <v>539</v>
      </c>
      <c r="D324" s="127"/>
      <c r="E324" s="211"/>
      <c r="F324" s="211"/>
      <c r="G324" s="211"/>
    </row>
    <row r="325" spans="1:7">
      <c r="A325" s="21">
        <f t="shared" si="7"/>
        <v>36</v>
      </c>
      <c r="B325" s="21" t="s">
        <v>9</v>
      </c>
      <c r="C325" s="127" t="s">
        <v>539</v>
      </c>
      <c r="D325" s="127"/>
      <c r="E325" s="211"/>
      <c r="F325" s="211"/>
      <c r="G325" s="211"/>
    </row>
    <row r="326" spans="1:7">
      <c r="A326" s="21">
        <f t="shared" si="7"/>
        <v>36</v>
      </c>
      <c r="B326" s="21" t="s">
        <v>9</v>
      </c>
      <c r="C326" s="127" t="s">
        <v>539</v>
      </c>
      <c r="D326" s="127"/>
      <c r="E326" s="211"/>
      <c r="F326" s="211"/>
      <c r="G326" s="211"/>
    </row>
    <row r="327" spans="1:7">
      <c r="A327" s="21">
        <f t="shared" si="7"/>
        <v>36</v>
      </c>
      <c r="B327" s="21" t="s">
        <v>9</v>
      </c>
      <c r="C327" s="127" t="s">
        <v>539</v>
      </c>
      <c r="D327" s="127"/>
      <c r="E327" s="211"/>
      <c r="F327" s="211"/>
      <c r="G327" s="211"/>
    </row>
    <row r="328" spans="1:7">
      <c r="A328" s="21">
        <f t="shared" si="7"/>
        <v>36</v>
      </c>
      <c r="B328" s="21" t="s">
        <v>9</v>
      </c>
      <c r="C328" s="127" t="s">
        <v>539</v>
      </c>
      <c r="D328" s="127"/>
      <c r="E328" s="211"/>
      <c r="F328" s="211"/>
      <c r="G328" s="211"/>
    </row>
    <row r="329" spans="1:7">
      <c r="A329" s="21">
        <f t="shared" si="7"/>
        <v>36</v>
      </c>
      <c r="B329" s="21" t="s">
        <v>9</v>
      </c>
      <c r="C329" s="127" t="s">
        <v>539</v>
      </c>
      <c r="D329" s="127"/>
      <c r="E329" s="211"/>
      <c r="F329" s="211"/>
      <c r="G329" s="211"/>
    </row>
    <row r="330" spans="1:7">
      <c r="A330" s="21">
        <f t="shared" si="7"/>
        <v>36</v>
      </c>
      <c r="B330" s="21" t="s">
        <v>9</v>
      </c>
      <c r="C330" s="127" t="s">
        <v>539</v>
      </c>
      <c r="D330" s="127"/>
      <c r="E330" s="211"/>
      <c r="F330" s="211"/>
      <c r="G330" s="211"/>
    </row>
    <row r="331" spans="1:7">
      <c r="A331" s="21">
        <f t="shared" si="7"/>
        <v>36</v>
      </c>
      <c r="B331" s="21" t="s">
        <v>9</v>
      </c>
      <c r="C331" s="127" t="s">
        <v>539</v>
      </c>
      <c r="D331" s="127"/>
      <c r="E331" s="211"/>
      <c r="F331" s="211"/>
      <c r="G331" s="211"/>
    </row>
    <row r="332" spans="1:7">
      <c r="A332" s="21">
        <f t="shared" si="7"/>
        <v>36</v>
      </c>
      <c r="B332" s="21" t="s">
        <v>9</v>
      </c>
      <c r="C332" s="127" t="s">
        <v>539</v>
      </c>
      <c r="D332" s="127"/>
      <c r="E332" s="211"/>
      <c r="F332" s="211"/>
      <c r="G332" s="211"/>
    </row>
    <row r="333" spans="1:7">
      <c r="A333" s="21">
        <f t="shared" si="7"/>
        <v>36</v>
      </c>
      <c r="B333" s="21" t="s">
        <v>9</v>
      </c>
      <c r="C333" s="127" t="s">
        <v>539</v>
      </c>
      <c r="D333" s="127"/>
      <c r="E333" s="211"/>
      <c r="F333" s="211"/>
      <c r="G333" s="211"/>
    </row>
    <row r="334" spans="1:7">
      <c r="A334" s="21">
        <f t="shared" si="7"/>
        <v>36</v>
      </c>
      <c r="B334" s="21" t="s">
        <v>9</v>
      </c>
      <c r="C334" s="127" t="s">
        <v>539</v>
      </c>
      <c r="D334" s="127"/>
      <c r="E334" s="211"/>
      <c r="F334" s="211"/>
      <c r="G334" s="211"/>
    </row>
    <row r="335" spans="1:7">
      <c r="A335" s="21">
        <f t="shared" si="7"/>
        <v>36</v>
      </c>
      <c r="B335" s="21" t="s">
        <v>9</v>
      </c>
      <c r="C335" s="127" t="s">
        <v>539</v>
      </c>
      <c r="D335" s="127"/>
      <c r="E335" s="211"/>
      <c r="F335" s="211"/>
      <c r="G335" s="211"/>
    </row>
    <row r="336" spans="1:7">
      <c r="A336" s="21">
        <f t="shared" si="7"/>
        <v>36</v>
      </c>
      <c r="B336" s="21" t="s">
        <v>9</v>
      </c>
      <c r="C336" s="127" t="s">
        <v>539</v>
      </c>
      <c r="D336" s="127"/>
      <c r="E336" s="211"/>
      <c r="F336" s="211"/>
      <c r="G336" s="211"/>
    </row>
    <row r="337" spans="1:7">
      <c r="A337" s="21">
        <f t="shared" si="7"/>
        <v>36</v>
      </c>
      <c r="B337" s="21" t="s">
        <v>9</v>
      </c>
      <c r="C337" s="127" t="s">
        <v>539</v>
      </c>
      <c r="D337" s="127"/>
      <c r="E337" s="211"/>
      <c r="F337" s="211"/>
      <c r="G337" s="211"/>
    </row>
    <row r="338" spans="1:7">
      <c r="A338" s="21">
        <f t="shared" si="7"/>
        <v>36</v>
      </c>
      <c r="B338" s="21" t="s">
        <v>9</v>
      </c>
      <c r="C338" s="127" t="s">
        <v>539</v>
      </c>
      <c r="D338" s="127"/>
      <c r="E338" s="211"/>
      <c r="F338" s="211"/>
      <c r="G338" s="211"/>
    </row>
    <row r="339" spans="1:7">
      <c r="A339" s="21">
        <f t="shared" si="7"/>
        <v>36</v>
      </c>
      <c r="B339" s="21" t="s">
        <v>9</v>
      </c>
      <c r="C339" s="127" t="s">
        <v>539</v>
      </c>
      <c r="D339" s="127"/>
      <c r="E339" s="211"/>
      <c r="F339" s="211"/>
      <c r="G339" s="211"/>
    </row>
    <row r="340" spans="1:7">
      <c r="A340" s="21">
        <f t="shared" si="7"/>
        <v>36</v>
      </c>
      <c r="B340" s="21" t="s">
        <v>9</v>
      </c>
      <c r="C340" s="127" t="s">
        <v>539</v>
      </c>
      <c r="D340" s="127"/>
      <c r="E340" s="211"/>
      <c r="F340" s="211"/>
      <c r="G340" s="211"/>
    </row>
    <row r="341" spans="1:7">
      <c r="A341" s="21">
        <f t="shared" si="7"/>
        <v>36</v>
      </c>
      <c r="B341" s="21" t="s">
        <v>9</v>
      </c>
      <c r="C341" s="127" t="s">
        <v>539</v>
      </c>
      <c r="D341" s="127"/>
      <c r="E341" s="211"/>
      <c r="F341" s="211"/>
      <c r="G341" s="211"/>
    </row>
    <row r="342" spans="1:7">
      <c r="A342" s="21">
        <f t="shared" si="7"/>
        <v>36</v>
      </c>
      <c r="B342" s="21" t="s">
        <v>9</v>
      </c>
      <c r="C342" s="127" t="s">
        <v>539</v>
      </c>
      <c r="D342" s="127"/>
      <c r="E342" s="211"/>
      <c r="F342" s="211"/>
      <c r="G342" s="211"/>
    </row>
    <row r="343" spans="1:7">
      <c r="A343" s="21">
        <f t="shared" si="7"/>
        <v>36</v>
      </c>
      <c r="B343" s="21" t="s">
        <v>9</v>
      </c>
      <c r="C343" s="127" t="s">
        <v>539</v>
      </c>
      <c r="D343" s="127"/>
      <c r="E343" s="211"/>
      <c r="F343" s="211"/>
      <c r="G343" s="211"/>
    </row>
    <row r="344" spans="1:7">
      <c r="A344" s="21">
        <f t="shared" si="7"/>
        <v>36</v>
      </c>
      <c r="B344" s="21" t="s">
        <v>9</v>
      </c>
      <c r="C344" s="127" t="s">
        <v>539</v>
      </c>
      <c r="D344" s="127"/>
      <c r="E344" s="211"/>
      <c r="F344" s="211"/>
      <c r="G344" s="211"/>
    </row>
    <row r="345" spans="1:7">
      <c r="A345" s="21">
        <f t="shared" si="7"/>
        <v>36</v>
      </c>
      <c r="B345" s="21" t="s">
        <v>9</v>
      </c>
      <c r="C345" s="127" t="s">
        <v>539</v>
      </c>
      <c r="D345" s="127"/>
      <c r="E345" s="211"/>
      <c r="F345" s="211"/>
      <c r="G345" s="211"/>
    </row>
    <row r="346" spans="1:7">
      <c r="A346" s="21">
        <f t="shared" si="7"/>
        <v>36</v>
      </c>
      <c r="B346" s="21" t="s">
        <v>9</v>
      </c>
      <c r="C346" s="127" t="s">
        <v>539</v>
      </c>
      <c r="D346" s="127"/>
      <c r="E346" s="211"/>
      <c r="F346" s="211"/>
      <c r="G346" s="211"/>
    </row>
    <row r="347" spans="1:7">
      <c r="A347" s="21">
        <f t="shared" si="7"/>
        <v>36</v>
      </c>
      <c r="B347" s="21" t="s">
        <v>9</v>
      </c>
      <c r="C347" s="127" t="s">
        <v>539</v>
      </c>
      <c r="D347" s="127"/>
      <c r="E347" s="211"/>
      <c r="F347" s="211"/>
      <c r="G347" s="211"/>
    </row>
    <row r="348" spans="1:7">
      <c r="A348" s="21">
        <f t="shared" si="7"/>
        <v>36</v>
      </c>
      <c r="B348" s="21" t="s">
        <v>9</v>
      </c>
      <c r="C348" s="127" t="s">
        <v>539</v>
      </c>
      <c r="D348" s="127"/>
      <c r="E348" s="211"/>
      <c r="F348" s="211"/>
      <c r="G348" s="211"/>
    </row>
    <row r="349" spans="1:7">
      <c r="A349" s="21">
        <f t="shared" si="7"/>
        <v>36</v>
      </c>
      <c r="B349" s="21" t="s">
        <v>9</v>
      </c>
      <c r="C349" s="127" t="s">
        <v>539</v>
      </c>
      <c r="D349" s="127"/>
      <c r="E349" s="211"/>
      <c r="F349" s="211"/>
      <c r="G349" s="211"/>
    </row>
    <row r="350" spans="1:7">
      <c r="A350" s="21">
        <f t="shared" si="7"/>
        <v>36</v>
      </c>
      <c r="B350" s="21" t="s">
        <v>9</v>
      </c>
      <c r="C350" s="127" t="s">
        <v>539</v>
      </c>
      <c r="D350" s="127"/>
      <c r="E350" s="211"/>
      <c r="F350" s="211"/>
      <c r="G350" s="211"/>
    </row>
    <row r="351" spans="1:7">
      <c r="A351" s="21">
        <f t="shared" si="7"/>
        <v>36</v>
      </c>
      <c r="B351" s="21" t="s">
        <v>9</v>
      </c>
      <c r="C351" s="127" t="s">
        <v>539</v>
      </c>
      <c r="D351" s="127"/>
      <c r="E351" s="211"/>
      <c r="F351" s="211"/>
      <c r="G351" s="211"/>
    </row>
    <row r="352" spans="1:7">
      <c r="A352" s="21">
        <f t="shared" si="7"/>
        <v>36</v>
      </c>
      <c r="B352" s="21" t="s">
        <v>9</v>
      </c>
      <c r="C352" s="127" t="s">
        <v>539</v>
      </c>
      <c r="D352" s="127"/>
      <c r="E352" s="211"/>
      <c r="F352" s="211"/>
      <c r="G352" s="211"/>
    </row>
    <row r="353" spans="1:7">
      <c r="A353" s="21">
        <f t="shared" ref="A353:A416" si="8">IF($C353="","blank",MATCH($C353,$I$5:$I$204,0))</f>
        <v>36</v>
      </c>
      <c r="B353" s="21" t="s">
        <v>9</v>
      </c>
      <c r="C353" s="127" t="s">
        <v>539</v>
      </c>
      <c r="D353" s="127"/>
      <c r="E353" s="211"/>
      <c r="F353" s="211"/>
      <c r="G353" s="211"/>
    </row>
    <row r="354" spans="1:7">
      <c r="A354" s="21">
        <f t="shared" si="8"/>
        <v>36</v>
      </c>
      <c r="B354" s="21" t="s">
        <v>9</v>
      </c>
      <c r="C354" s="127" t="s">
        <v>539</v>
      </c>
      <c r="D354" s="127"/>
      <c r="E354" s="211"/>
      <c r="F354" s="211"/>
      <c r="G354" s="211"/>
    </row>
    <row r="355" spans="1:7">
      <c r="A355" s="21">
        <f t="shared" si="8"/>
        <v>36</v>
      </c>
      <c r="B355" s="21" t="s">
        <v>9</v>
      </c>
      <c r="C355" s="127" t="s">
        <v>539</v>
      </c>
      <c r="D355" s="127"/>
      <c r="E355" s="211"/>
      <c r="F355" s="211"/>
      <c r="G355" s="211"/>
    </row>
    <row r="356" spans="1:7">
      <c r="A356" s="21">
        <f t="shared" si="8"/>
        <v>36</v>
      </c>
      <c r="B356" s="21" t="s">
        <v>9</v>
      </c>
      <c r="C356" s="127" t="s">
        <v>539</v>
      </c>
      <c r="D356" s="127"/>
      <c r="E356" s="211"/>
      <c r="F356" s="211"/>
      <c r="G356" s="211"/>
    </row>
    <row r="357" spans="1:7">
      <c r="A357" s="21">
        <f t="shared" si="8"/>
        <v>36</v>
      </c>
      <c r="B357" s="21" t="s">
        <v>9</v>
      </c>
      <c r="C357" s="127" t="s">
        <v>539</v>
      </c>
      <c r="D357" s="127"/>
      <c r="E357" s="211"/>
      <c r="F357" s="211"/>
      <c r="G357" s="211"/>
    </row>
    <row r="358" spans="1:7">
      <c r="A358" s="21">
        <f t="shared" si="8"/>
        <v>36</v>
      </c>
      <c r="B358" s="21" t="s">
        <v>9</v>
      </c>
      <c r="C358" s="127" t="s">
        <v>539</v>
      </c>
      <c r="D358" s="127"/>
      <c r="E358" s="211"/>
      <c r="F358" s="211"/>
      <c r="G358" s="211"/>
    </row>
    <row r="359" spans="1:7">
      <c r="A359" s="21">
        <f t="shared" si="8"/>
        <v>36</v>
      </c>
      <c r="B359" s="21" t="s">
        <v>9</v>
      </c>
      <c r="C359" s="127" t="s">
        <v>539</v>
      </c>
      <c r="D359" s="127"/>
      <c r="E359" s="211"/>
      <c r="F359" s="211"/>
      <c r="G359" s="211"/>
    </row>
    <row r="360" spans="1:7">
      <c r="A360" s="21">
        <f t="shared" si="8"/>
        <v>36</v>
      </c>
      <c r="B360" s="21" t="s">
        <v>9</v>
      </c>
      <c r="C360" s="127" t="s">
        <v>539</v>
      </c>
      <c r="D360" s="127"/>
      <c r="E360" s="211"/>
      <c r="F360" s="211"/>
      <c r="G360" s="211"/>
    </row>
    <row r="361" spans="1:7">
      <c r="A361" s="21">
        <f t="shared" si="8"/>
        <v>36</v>
      </c>
      <c r="B361" s="21" t="s">
        <v>9</v>
      </c>
      <c r="C361" s="127" t="s">
        <v>539</v>
      </c>
      <c r="D361" s="127"/>
      <c r="E361" s="211"/>
      <c r="F361" s="211"/>
      <c r="G361" s="211"/>
    </row>
    <row r="362" spans="1:7">
      <c r="A362" s="21">
        <f t="shared" si="8"/>
        <v>36</v>
      </c>
      <c r="B362" s="21" t="s">
        <v>9</v>
      </c>
      <c r="C362" s="127" t="s">
        <v>539</v>
      </c>
      <c r="D362" s="127"/>
      <c r="E362" s="211"/>
      <c r="F362" s="211"/>
      <c r="G362" s="211"/>
    </row>
    <row r="363" spans="1:7">
      <c r="A363" s="21">
        <f t="shared" si="8"/>
        <v>36</v>
      </c>
      <c r="B363" s="21" t="s">
        <v>9</v>
      </c>
      <c r="C363" s="127" t="s">
        <v>539</v>
      </c>
      <c r="D363" s="127"/>
      <c r="E363" s="211"/>
      <c r="F363" s="211"/>
      <c r="G363" s="211"/>
    </row>
    <row r="364" spans="1:7">
      <c r="A364" s="21">
        <f t="shared" si="8"/>
        <v>36</v>
      </c>
      <c r="B364" s="21" t="s">
        <v>9</v>
      </c>
      <c r="C364" s="127" t="s">
        <v>539</v>
      </c>
      <c r="D364" s="127"/>
      <c r="E364" s="211"/>
      <c r="F364" s="211"/>
      <c r="G364" s="211"/>
    </row>
    <row r="365" spans="1:7">
      <c r="A365" s="21">
        <f t="shared" si="8"/>
        <v>36</v>
      </c>
      <c r="B365" s="21" t="s">
        <v>9</v>
      </c>
      <c r="C365" s="127" t="s">
        <v>539</v>
      </c>
      <c r="D365" s="127"/>
      <c r="E365" s="211"/>
      <c r="F365" s="211"/>
      <c r="G365" s="211"/>
    </row>
    <row r="366" spans="1:7">
      <c r="A366" s="21">
        <f t="shared" si="8"/>
        <v>36</v>
      </c>
      <c r="B366" s="21" t="s">
        <v>9</v>
      </c>
      <c r="C366" s="127" t="s">
        <v>539</v>
      </c>
      <c r="D366" s="127"/>
      <c r="E366" s="211"/>
      <c r="F366" s="211"/>
      <c r="G366" s="211"/>
    </row>
    <row r="367" spans="1:7">
      <c r="A367" s="21">
        <f t="shared" si="8"/>
        <v>36</v>
      </c>
      <c r="B367" s="21" t="s">
        <v>9</v>
      </c>
      <c r="C367" s="127" t="s">
        <v>539</v>
      </c>
      <c r="D367" s="127"/>
      <c r="E367" s="211"/>
      <c r="F367" s="211"/>
      <c r="G367" s="211"/>
    </row>
    <row r="368" spans="1:7">
      <c r="A368" s="21">
        <f t="shared" si="8"/>
        <v>36</v>
      </c>
      <c r="B368" s="21" t="s">
        <v>9</v>
      </c>
      <c r="C368" s="127" t="s">
        <v>539</v>
      </c>
      <c r="D368" s="127"/>
      <c r="E368" s="211"/>
      <c r="F368" s="211"/>
      <c r="G368" s="211"/>
    </row>
    <row r="369" spans="1:7">
      <c r="A369" s="21">
        <f t="shared" si="8"/>
        <v>36</v>
      </c>
      <c r="B369" s="21" t="s">
        <v>9</v>
      </c>
      <c r="C369" s="127" t="s">
        <v>539</v>
      </c>
      <c r="D369" s="127"/>
      <c r="E369" s="211"/>
      <c r="F369" s="211"/>
      <c r="G369" s="211"/>
    </row>
    <row r="370" spans="1:7">
      <c r="A370" s="21">
        <f t="shared" si="8"/>
        <v>36</v>
      </c>
      <c r="B370" s="21" t="s">
        <v>9</v>
      </c>
      <c r="C370" s="127" t="s">
        <v>539</v>
      </c>
      <c r="D370" s="127"/>
      <c r="E370" s="211"/>
      <c r="F370" s="211"/>
      <c r="G370" s="211"/>
    </row>
    <row r="371" spans="1:7">
      <c r="A371" s="21">
        <f t="shared" si="8"/>
        <v>36</v>
      </c>
      <c r="B371" s="21" t="s">
        <v>9</v>
      </c>
      <c r="C371" s="127" t="s">
        <v>539</v>
      </c>
      <c r="D371" s="127"/>
      <c r="E371" s="211"/>
      <c r="F371" s="211"/>
      <c r="G371" s="211"/>
    </row>
    <row r="372" spans="1:7">
      <c r="A372" s="21">
        <f t="shared" si="8"/>
        <v>36</v>
      </c>
      <c r="B372" s="21" t="s">
        <v>9</v>
      </c>
      <c r="C372" s="127" t="s">
        <v>539</v>
      </c>
      <c r="D372" s="127"/>
      <c r="E372" s="211"/>
      <c r="F372" s="211"/>
      <c r="G372" s="211"/>
    </row>
    <row r="373" spans="1:7">
      <c r="A373" s="21">
        <f t="shared" si="8"/>
        <v>36</v>
      </c>
      <c r="B373" s="21" t="s">
        <v>9</v>
      </c>
      <c r="C373" s="127" t="s">
        <v>539</v>
      </c>
      <c r="D373" s="127"/>
      <c r="E373" s="211"/>
      <c r="F373" s="211"/>
      <c r="G373" s="211"/>
    </row>
    <row r="374" spans="1:7">
      <c r="A374" s="21">
        <f t="shared" si="8"/>
        <v>36</v>
      </c>
      <c r="B374" s="21" t="s">
        <v>9</v>
      </c>
      <c r="C374" s="127" t="s">
        <v>539</v>
      </c>
      <c r="D374" s="127"/>
      <c r="E374" s="211"/>
      <c r="F374" s="211"/>
      <c r="G374" s="211"/>
    </row>
    <row r="375" spans="1:7">
      <c r="A375" s="21">
        <f t="shared" si="8"/>
        <v>36</v>
      </c>
      <c r="B375" s="21" t="s">
        <v>9</v>
      </c>
      <c r="C375" s="127" t="s">
        <v>539</v>
      </c>
      <c r="D375" s="127"/>
      <c r="E375" s="211"/>
      <c r="F375" s="211"/>
      <c r="G375" s="211"/>
    </row>
    <row r="376" spans="1:7">
      <c r="A376" s="21">
        <f t="shared" si="8"/>
        <v>36</v>
      </c>
      <c r="B376" s="21" t="s">
        <v>9</v>
      </c>
      <c r="C376" s="127" t="s">
        <v>539</v>
      </c>
      <c r="D376" s="127"/>
      <c r="E376" s="211"/>
      <c r="F376" s="211"/>
      <c r="G376" s="211"/>
    </row>
    <row r="377" spans="1:7">
      <c r="A377" s="21">
        <f t="shared" si="8"/>
        <v>36</v>
      </c>
      <c r="B377" s="21" t="s">
        <v>9</v>
      </c>
      <c r="C377" s="127" t="s">
        <v>539</v>
      </c>
      <c r="D377" s="127"/>
      <c r="E377" s="211"/>
      <c r="F377" s="211"/>
      <c r="G377" s="211"/>
    </row>
    <row r="378" spans="1:7">
      <c r="A378" s="21">
        <f t="shared" si="8"/>
        <v>36</v>
      </c>
      <c r="B378" s="21" t="s">
        <v>9</v>
      </c>
      <c r="C378" s="127" t="s">
        <v>539</v>
      </c>
      <c r="D378" s="127"/>
      <c r="E378" s="211"/>
      <c r="F378" s="211"/>
      <c r="G378" s="211"/>
    </row>
    <row r="379" spans="1:7">
      <c r="A379" s="21">
        <f t="shared" si="8"/>
        <v>36</v>
      </c>
      <c r="B379" s="21" t="s">
        <v>9</v>
      </c>
      <c r="C379" s="127" t="s">
        <v>539</v>
      </c>
      <c r="D379" s="127"/>
      <c r="E379" s="211"/>
      <c r="F379" s="211"/>
      <c r="G379" s="211"/>
    </row>
    <row r="380" spans="1:7">
      <c r="A380" s="21">
        <f t="shared" si="8"/>
        <v>36</v>
      </c>
      <c r="B380" s="21" t="s">
        <v>9</v>
      </c>
      <c r="C380" s="127" t="s">
        <v>539</v>
      </c>
      <c r="D380" s="127"/>
      <c r="E380" s="211"/>
      <c r="F380" s="211"/>
      <c r="G380" s="211"/>
    </row>
    <row r="381" spans="1:7">
      <c r="A381" s="21">
        <f t="shared" si="8"/>
        <v>36</v>
      </c>
      <c r="B381" s="21" t="s">
        <v>9</v>
      </c>
      <c r="C381" s="127" t="s">
        <v>539</v>
      </c>
      <c r="D381" s="127"/>
      <c r="E381" s="211"/>
      <c r="F381" s="211"/>
      <c r="G381" s="211"/>
    </row>
    <row r="382" spans="1:7">
      <c r="A382" s="21">
        <f t="shared" si="8"/>
        <v>36</v>
      </c>
      <c r="B382" s="21" t="s">
        <v>9</v>
      </c>
      <c r="C382" s="127" t="s">
        <v>539</v>
      </c>
      <c r="D382" s="127"/>
      <c r="E382" s="211"/>
      <c r="F382" s="211"/>
      <c r="G382" s="211"/>
    </row>
    <row r="383" spans="1:7">
      <c r="A383" s="21">
        <f t="shared" si="8"/>
        <v>36</v>
      </c>
      <c r="B383" s="21" t="s">
        <v>9</v>
      </c>
      <c r="C383" s="127" t="s">
        <v>539</v>
      </c>
      <c r="D383" s="127"/>
      <c r="E383" s="211"/>
      <c r="F383" s="211"/>
      <c r="G383" s="211"/>
    </row>
    <row r="384" spans="1:7">
      <c r="A384" s="21">
        <f t="shared" si="8"/>
        <v>36</v>
      </c>
      <c r="B384" s="21" t="s">
        <v>9</v>
      </c>
      <c r="C384" s="127" t="s">
        <v>539</v>
      </c>
      <c r="D384" s="127"/>
      <c r="E384" s="211"/>
      <c r="F384" s="211"/>
      <c r="G384" s="211"/>
    </row>
    <row r="385" spans="1:7">
      <c r="A385" s="21">
        <f t="shared" si="8"/>
        <v>36</v>
      </c>
      <c r="B385" s="21" t="s">
        <v>9</v>
      </c>
      <c r="C385" s="127" t="s">
        <v>539</v>
      </c>
      <c r="D385" s="127"/>
      <c r="E385" s="211"/>
      <c r="F385" s="211"/>
      <c r="G385" s="211"/>
    </row>
    <row r="386" spans="1:7">
      <c r="A386" s="21">
        <f t="shared" si="8"/>
        <v>36</v>
      </c>
      <c r="B386" s="21" t="s">
        <v>9</v>
      </c>
      <c r="C386" s="127" t="s">
        <v>539</v>
      </c>
      <c r="D386" s="127"/>
      <c r="E386" s="211"/>
      <c r="F386" s="211"/>
      <c r="G386" s="211"/>
    </row>
    <row r="387" spans="1:7">
      <c r="A387" s="21">
        <f t="shared" si="8"/>
        <v>36</v>
      </c>
      <c r="B387" s="21" t="s">
        <v>9</v>
      </c>
      <c r="C387" s="127" t="s">
        <v>539</v>
      </c>
      <c r="D387" s="127"/>
      <c r="E387" s="211"/>
      <c r="F387" s="211"/>
      <c r="G387" s="211"/>
    </row>
    <row r="388" spans="1:7">
      <c r="A388" s="21">
        <f t="shared" si="8"/>
        <v>36</v>
      </c>
      <c r="B388" s="21" t="s">
        <v>9</v>
      </c>
      <c r="C388" s="127" t="s">
        <v>539</v>
      </c>
      <c r="D388" s="127"/>
      <c r="E388" s="211"/>
      <c r="F388" s="211"/>
      <c r="G388" s="211"/>
    </row>
    <row r="389" spans="1:7">
      <c r="A389" s="21">
        <f t="shared" si="8"/>
        <v>36</v>
      </c>
      <c r="B389" s="21" t="s">
        <v>9</v>
      </c>
      <c r="C389" s="127" t="s">
        <v>539</v>
      </c>
      <c r="D389" s="127"/>
      <c r="E389" s="211"/>
      <c r="F389" s="211"/>
      <c r="G389" s="211"/>
    </row>
    <row r="390" spans="1:7">
      <c r="A390" s="21">
        <f t="shared" si="8"/>
        <v>36</v>
      </c>
      <c r="B390" s="21" t="s">
        <v>9</v>
      </c>
      <c r="C390" s="127" t="s">
        <v>539</v>
      </c>
      <c r="D390" s="127"/>
      <c r="E390" s="211"/>
      <c r="F390" s="211"/>
      <c r="G390" s="211"/>
    </row>
    <row r="391" spans="1:7">
      <c r="A391" s="21">
        <f t="shared" si="8"/>
        <v>36</v>
      </c>
      <c r="B391" s="21" t="s">
        <v>9</v>
      </c>
      <c r="C391" s="127" t="s">
        <v>539</v>
      </c>
      <c r="D391" s="127"/>
      <c r="E391" s="211"/>
      <c r="F391" s="211"/>
      <c r="G391" s="211"/>
    </row>
    <row r="392" spans="1:7">
      <c r="A392" s="21">
        <f t="shared" si="8"/>
        <v>36</v>
      </c>
      <c r="B392" s="21" t="s">
        <v>9</v>
      </c>
      <c r="C392" s="127" t="s">
        <v>539</v>
      </c>
      <c r="D392" s="127"/>
      <c r="E392" s="211"/>
      <c r="F392" s="211"/>
      <c r="G392" s="211"/>
    </row>
    <row r="393" spans="1:7">
      <c r="A393" s="21">
        <f t="shared" si="8"/>
        <v>36</v>
      </c>
      <c r="B393" s="21" t="s">
        <v>9</v>
      </c>
      <c r="C393" s="127" t="s">
        <v>539</v>
      </c>
      <c r="D393" s="127"/>
      <c r="E393" s="211"/>
      <c r="F393" s="211"/>
      <c r="G393" s="211"/>
    </row>
    <row r="394" spans="1:7">
      <c r="A394" s="21">
        <f t="shared" si="8"/>
        <v>36</v>
      </c>
      <c r="B394" s="21" t="s">
        <v>9</v>
      </c>
      <c r="C394" s="127" t="s">
        <v>539</v>
      </c>
      <c r="D394" s="127"/>
      <c r="E394" s="211"/>
      <c r="F394" s="211"/>
      <c r="G394" s="211"/>
    </row>
    <row r="395" spans="1:7">
      <c r="A395" s="21">
        <f t="shared" si="8"/>
        <v>36</v>
      </c>
      <c r="B395" s="21" t="s">
        <v>9</v>
      </c>
      <c r="C395" s="127" t="s">
        <v>539</v>
      </c>
      <c r="D395" s="127"/>
      <c r="E395" s="211"/>
      <c r="F395" s="211"/>
      <c r="G395" s="211"/>
    </row>
    <row r="396" spans="1:7">
      <c r="A396" s="21">
        <f t="shared" si="8"/>
        <v>36</v>
      </c>
      <c r="B396" s="21" t="s">
        <v>9</v>
      </c>
      <c r="C396" s="127" t="s">
        <v>539</v>
      </c>
      <c r="D396" s="127"/>
      <c r="E396" s="211"/>
      <c r="F396" s="211"/>
      <c r="G396" s="211"/>
    </row>
    <row r="397" spans="1:7">
      <c r="A397" s="21">
        <f t="shared" si="8"/>
        <v>36</v>
      </c>
      <c r="B397" s="21" t="s">
        <v>9</v>
      </c>
      <c r="C397" s="127" t="s">
        <v>539</v>
      </c>
      <c r="D397" s="127"/>
      <c r="E397" s="211"/>
      <c r="F397" s="211"/>
      <c r="G397" s="211"/>
    </row>
    <row r="398" spans="1:7">
      <c r="A398" s="21">
        <f t="shared" si="8"/>
        <v>36</v>
      </c>
      <c r="B398" s="21" t="s">
        <v>9</v>
      </c>
      <c r="C398" s="127" t="s">
        <v>539</v>
      </c>
      <c r="D398" s="127"/>
      <c r="E398" s="211"/>
      <c r="F398" s="211"/>
      <c r="G398" s="211"/>
    </row>
    <row r="399" spans="1:7">
      <c r="A399" s="21">
        <f t="shared" si="8"/>
        <v>36</v>
      </c>
      <c r="B399" s="21" t="s">
        <v>9</v>
      </c>
      <c r="C399" s="127" t="s">
        <v>539</v>
      </c>
      <c r="D399" s="127"/>
      <c r="E399" s="211"/>
      <c r="F399" s="211"/>
      <c r="G399" s="211"/>
    </row>
    <row r="400" spans="1:7">
      <c r="A400" s="21">
        <f t="shared" si="8"/>
        <v>36</v>
      </c>
      <c r="B400" s="21" t="s">
        <v>9</v>
      </c>
      <c r="C400" s="127" t="s">
        <v>539</v>
      </c>
      <c r="D400" s="127"/>
      <c r="E400" s="211"/>
      <c r="F400" s="211"/>
      <c r="G400" s="211"/>
    </row>
    <row r="401" spans="1:7">
      <c r="A401" s="21">
        <f t="shared" si="8"/>
        <v>36</v>
      </c>
      <c r="B401" s="21" t="s">
        <v>9</v>
      </c>
      <c r="C401" s="127" t="s">
        <v>539</v>
      </c>
      <c r="D401" s="127"/>
      <c r="E401" s="211"/>
      <c r="F401" s="211"/>
      <c r="G401" s="211"/>
    </row>
    <row r="402" spans="1:7">
      <c r="A402" s="21">
        <f t="shared" si="8"/>
        <v>36</v>
      </c>
      <c r="B402" s="21" t="s">
        <v>9</v>
      </c>
      <c r="C402" s="127" t="s">
        <v>539</v>
      </c>
      <c r="D402" s="127"/>
      <c r="E402" s="211"/>
      <c r="F402" s="211"/>
      <c r="G402" s="211"/>
    </row>
    <row r="403" spans="1:7">
      <c r="A403" s="21">
        <f t="shared" si="8"/>
        <v>36</v>
      </c>
      <c r="B403" s="21" t="s">
        <v>9</v>
      </c>
      <c r="C403" s="127" t="s">
        <v>539</v>
      </c>
      <c r="D403" s="127"/>
      <c r="E403" s="211"/>
      <c r="F403" s="211"/>
      <c r="G403" s="211"/>
    </row>
    <row r="404" spans="1:7">
      <c r="A404" s="21">
        <f t="shared" si="8"/>
        <v>36</v>
      </c>
      <c r="B404" s="21" t="s">
        <v>9</v>
      </c>
      <c r="C404" s="127" t="s">
        <v>539</v>
      </c>
      <c r="D404" s="127"/>
      <c r="E404" s="211"/>
      <c r="F404" s="211"/>
      <c r="G404" s="211"/>
    </row>
    <row r="405" spans="1:7">
      <c r="A405" s="21">
        <f t="shared" si="8"/>
        <v>36</v>
      </c>
      <c r="B405" s="21" t="s">
        <v>9</v>
      </c>
      <c r="C405" s="127" t="s">
        <v>539</v>
      </c>
      <c r="D405" s="127"/>
      <c r="E405" s="211"/>
      <c r="F405" s="211"/>
      <c r="G405" s="211"/>
    </row>
    <row r="406" spans="1:7">
      <c r="A406" s="21">
        <f t="shared" si="8"/>
        <v>36</v>
      </c>
      <c r="B406" s="21" t="s">
        <v>9</v>
      </c>
      <c r="C406" s="127" t="s">
        <v>539</v>
      </c>
      <c r="D406" s="127"/>
      <c r="E406" s="211"/>
      <c r="F406" s="211"/>
      <c r="G406" s="211"/>
    </row>
    <row r="407" spans="1:7">
      <c r="A407" s="21">
        <f t="shared" si="8"/>
        <v>36</v>
      </c>
      <c r="B407" s="21" t="s">
        <v>9</v>
      </c>
      <c r="C407" s="127" t="s">
        <v>539</v>
      </c>
      <c r="D407" s="127"/>
      <c r="E407" s="211"/>
      <c r="F407" s="211"/>
      <c r="G407" s="211"/>
    </row>
    <row r="408" spans="1:7">
      <c r="A408" s="21">
        <f t="shared" si="8"/>
        <v>36</v>
      </c>
      <c r="B408" s="21" t="s">
        <v>9</v>
      </c>
      <c r="C408" s="127" t="s">
        <v>539</v>
      </c>
      <c r="D408" s="127"/>
      <c r="E408" s="211"/>
      <c r="F408" s="211"/>
      <c r="G408" s="211"/>
    </row>
    <row r="409" spans="1:7">
      <c r="A409" s="21">
        <f t="shared" si="8"/>
        <v>36</v>
      </c>
      <c r="B409" s="21" t="s">
        <v>9</v>
      </c>
      <c r="C409" s="127" t="s">
        <v>539</v>
      </c>
      <c r="D409" s="127"/>
      <c r="E409" s="211"/>
      <c r="F409" s="211"/>
      <c r="G409" s="211"/>
    </row>
    <row r="410" spans="1:7">
      <c r="A410" s="21">
        <f t="shared" si="8"/>
        <v>36</v>
      </c>
      <c r="B410" s="21" t="s">
        <v>9</v>
      </c>
      <c r="C410" s="127" t="s">
        <v>539</v>
      </c>
      <c r="D410" s="127"/>
      <c r="E410" s="211"/>
      <c r="F410" s="211"/>
      <c r="G410" s="211"/>
    </row>
    <row r="411" spans="1:7">
      <c r="A411" s="21">
        <f t="shared" si="8"/>
        <v>36</v>
      </c>
      <c r="B411" s="21" t="s">
        <v>9</v>
      </c>
      <c r="C411" s="127" t="s">
        <v>539</v>
      </c>
      <c r="D411" s="127"/>
      <c r="E411" s="211"/>
      <c r="F411" s="211"/>
      <c r="G411" s="211"/>
    </row>
    <row r="412" spans="1:7">
      <c r="A412" s="21">
        <f t="shared" si="8"/>
        <v>36</v>
      </c>
      <c r="B412" s="21" t="s">
        <v>9</v>
      </c>
      <c r="C412" s="127" t="s">
        <v>539</v>
      </c>
      <c r="D412" s="127"/>
      <c r="E412" s="211"/>
      <c r="F412" s="211"/>
      <c r="G412" s="211"/>
    </row>
    <row r="413" spans="1:7">
      <c r="A413" s="21">
        <f t="shared" si="8"/>
        <v>36</v>
      </c>
      <c r="B413" s="21" t="s">
        <v>9</v>
      </c>
      <c r="C413" s="127" t="s">
        <v>539</v>
      </c>
      <c r="D413" s="127"/>
      <c r="E413" s="211"/>
      <c r="F413" s="211"/>
      <c r="G413" s="211"/>
    </row>
    <row r="414" spans="1:7">
      <c r="A414" s="21">
        <f t="shared" si="8"/>
        <v>36</v>
      </c>
      <c r="B414" s="21" t="s">
        <v>9</v>
      </c>
      <c r="C414" s="127" t="s">
        <v>539</v>
      </c>
      <c r="D414" s="127"/>
      <c r="E414" s="211"/>
      <c r="F414" s="211"/>
      <c r="G414" s="211"/>
    </row>
    <row r="415" spans="1:7">
      <c r="A415" s="21">
        <f t="shared" si="8"/>
        <v>36</v>
      </c>
      <c r="B415" s="21" t="s">
        <v>9</v>
      </c>
      <c r="C415" s="127" t="s">
        <v>539</v>
      </c>
      <c r="D415" s="127"/>
      <c r="E415" s="211"/>
      <c r="F415" s="211"/>
      <c r="G415" s="211"/>
    </row>
    <row r="416" spans="1:7">
      <c r="A416" s="21">
        <f t="shared" si="8"/>
        <v>36</v>
      </c>
      <c r="B416" s="21" t="s">
        <v>9</v>
      </c>
      <c r="C416" s="127" t="s">
        <v>539</v>
      </c>
      <c r="D416" s="127"/>
      <c r="E416" s="211"/>
      <c r="F416" s="211"/>
      <c r="G416" s="211"/>
    </row>
    <row r="417" spans="1:7">
      <c r="A417" s="21">
        <f t="shared" ref="A417:A480" si="9">IF($C417="","blank",MATCH($C417,$I$5:$I$204,0))</f>
        <v>36</v>
      </c>
      <c r="B417" s="21" t="s">
        <v>9</v>
      </c>
      <c r="C417" s="127" t="s">
        <v>539</v>
      </c>
      <c r="D417" s="127"/>
      <c r="E417" s="211"/>
      <c r="F417" s="211"/>
      <c r="G417" s="211"/>
    </row>
    <row r="418" spans="1:7">
      <c r="A418" s="21">
        <f t="shared" si="9"/>
        <v>36</v>
      </c>
      <c r="B418" s="21" t="s">
        <v>9</v>
      </c>
      <c r="C418" s="127" t="s">
        <v>539</v>
      </c>
      <c r="D418" s="127"/>
      <c r="E418" s="211"/>
      <c r="F418" s="211"/>
      <c r="G418" s="211"/>
    </row>
    <row r="419" spans="1:7">
      <c r="A419" s="21">
        <f t="shared" si="9"/>
        <v>36</v>
      </c>
      <c r="B419" s="21" t="s">
        <v>9</v>
      </c>
      <c r="C419" s="127" t="s">
        <v>539</v>
      </c>
      <c r="D419" s="127"/>
      <c r="E419" s="211"/>
      <c r="F419" s="211"/>
      <c r="G419" s="211"/>
    </row>
    <row r="420" spans="1:7">
      <c r="A420" s="21">
        <f t="shared" si="9"/>
        <v>36</v>
      </c>
      <c r="B420" s="21" t="s">
        <v>9</v>
      </c>
      <c r="C420" s="127" t="s">
        <v>539</v>
      </c>
      <c r="D420" s="127"/>
      <c r="E420" s="211"/>
      <c r="F420" s="211"/>
      <c r="G420" s="211"/>
    </row>
    <row r="421" spans="1:7">
      <c r="A421" s="21">
        <f t="shared" si="9"/>
        <v>36</v>
      </c>
      <c r="B421" s="21" t="s">
        <v>9</v>
      </c>
      <c r="C421" s="127" t="s">
        <v>539</v>
      </c>
      <c r="D421" s="127"/>
      <c r="E421" s="211"/>
      <c r="F421" s="211"/>
      <c r="G421" s="211"/>
    </row>
    <row r="422" spans="1:7">
      <c r="A422" s="21">
        <f t="shared" si="9"/>
        <v>36</v>
      </c>
      <c r="B422" s="21" t="s">
        <v>9</v>
      </c>
      <c r="C422" s="127" t="s">
        <v>539</v>
      </c>
      <c r="D422" s="127"/>
      <c r="E422" s="211"/>
      <c r="F422" s="211"/>
      <c r="G422" s="211"/>
    </row>
    <row r="423" spans="1:7">
      <c r="A423" s="21">
        <f t="shared" si="9"/>
        <v>36</v>
      </c>
      <c r="B423" s="21" t="s">
        <v>9</v>
      </c>
      <c r="C423" s="127" t="s">
        <v>539</v>
      </c>
      <c r="D423" s="127"/>
      <c r="E423" s="211"/>
      <c r="F423" s="211"/>
      <c r="G423" s="211"/>
    </row>
    <row r="424" spans="1:7">
      <c r="A424" s="21">
        <f t="shared" si="9"/>
        <v>36</v>
      </c>
      <c r="B424" s="21" t="s">
        <v>9</v>
      </c>
      <c r="C424" s="127" t="s">
        <v>539</v>
      </c>
      <c r="D424" s="127"/>
      <c r="E424" s="211"/>
      <c r="F424" s="211"/>
      <c r="G424" s="211"/>
    </row>
    <row r="425" spans="1:7">
      <c r="A425" s="21">
        <f t="shared" si="9"/>
        <v>36</v>
      </c>
      <c r="B425" s="21" t="s">
        <v>9</v>
      </c>
      <c r="C425" s="127" t="s">
        <v>539</v>
      </c>
      <c r="D425" s="127"/>
      <c r="E425" s="211"/>
      <c r="F425" s="211"/>
      <c r="G425" s="211"/>
    </row>
    <row r="426" spans="1:7">
      <c r="A426" s="21">
        <f t="shared" si="9"/>
        <v>36</v>
      </c>
      <c r="B426" s="21" t="s">
        <v>9</v>
      </c>
      <c r="C426" s="127" t="s">
        <v>539</v>
      </c>
      <c r="D426" s="127"/>
      <c r="E426" s="211"/>
      <c r="F426" s="211"/>
      <c r="G426" s="211"/>
    </row>
    <row r="427" spans="1:7">
      <c r="A427" s="21">
        <f t="shared" si="9"/>
        <v>36</v>
      </c>
      <c r="B427" s="21" t="s">
        <v>9</v>
      </c>
      <c r="C427" s="127" t="s">
        <v>539</v>
      </c>
      <c r="D427" s="127"/>
      <c r="E427" s="211"/>
      <c r="F427" s="211"/>
      <c r="G427" s="211"/>
    </row>
    <row r="428" spans="1:7">
      <c r="A428" s="21">
        <f t="shared" si="9"/>
        <v>36</v>
      </c>
      <c r="B428" s="21" t="s">
        <v>9</v>
      </c>
      <c r="C428" s="127" t="s">
        <v>539</v>
      </c>
      <c r="D428" s="127"/>
      <c r="E428" s="211"/>
      <c r="F428" s="211"/>
      <c r="G428" s="211"/>
    </row>
    <row r="429" spans="1:7">
      <c r="A429" s="21">
        <f t="shared" si="9"/>
        <v>36</v>
      </c>
      <c r="B429" s="21" t="s">
        <v>9</v>
      </c>
      <c r="C429" s="127" t="s">
        <v>539</v>
      </c>
      <c r="D429" s="127"/>
      <c r="E429" s="211"/>
      <c r="F429" s="211"/>
      <c r="G429" s="211"/>
    </row>
    <row r="430" spans="1:7">
      <c r="A430" s="21">
        <f t="shared" si="9"/>
        <v>36</v>
      </c>
      <c r="B430" s="21" t="s">
        <v>9</v>
      </c>
      <c r="C430" s="127" t="s">
        <v>539</v>
      </c>
      <c r="D430" s="127"/>
      <c r="E430" s="211"/>
      <c r="F430" s="211"/>
      <c r="G430" s="211"/>
    </row>
    <row r="431" spans="1:7">
      <c r="A431" s="21">
        <f t="shared" si="9"/>
        <v>36</v>
      </c>
      <c r="B431" s="21" t="s">
        <v>9</v>
      </c>
      <c r="C431" s="127" t="s">
        <v>539</v>
      </c>
      <c r="D431" s="127"/>
      <c r="E431" s="211"/>
      <c r="F431" s="211"/>
      <c r="G431" s="211"/>
    </row>
    <row r="432" spans="1:7">
      <c r="A432" s="21">
        <f t="shared" si="9"/>
        <v>36</v>
      </c>
      <c r="B432" s="21" t="s">
        <v>9</v>
      </c>
      <c r="C432" s="127" t="s">
        <v>539</v>
      </c>
      <c r="D432" s="127"/>
      <c r="E432" s="211"/>
      <c r="F432" s="211"/>
      <c r="G432" s="211"/>
    </row>
    <row r="433" spans="1:7">
      <c r="A433" s="21">
        <f t="shared" si="9"/>
        <v>36</v>
      </c>
      <c r="B433" s="21" t="s">
        <v>9</v>
      </c>
      <c r="C433" s="127" t="s">
        <v>539</v>
      </c>
      <c r="D433" s="127"/>
      <c r="E433" s="211"/>
      <c r="F433" s="211"/>
      <c r="G433" s="211"/>
    </row>
    <row r="434" spans="1:7">
      <c r="A434" s="21">
        <f t="shared" si="9"/>
        <v>36</v>
      </c>
      <c r="B434" s="21" t="s">
        <v>9</v>
      </c>
      <c r="C434" s="127" t="s">
        <v>539</v>
      </c>
      <c r="D434" s="127"/>
      <c r="E434" s="211"/>
      <c r="F434" s="211"/>
      <c r="G434" s="211"/>
    </row>
    <row r="435" spans="1:7">
      <c r="A435" s="21">
        <f t="shared" si="9"/>
        <v>36</v>
      </c>
      <c r="B435" s="21" t="s">
        <v>9</v>
      </c>
      <c r="C435" s="127" t="s">
        <v>539</v>
      </c>
      <c r="D435" s="127"/>
      <c r="E435" s="211"/>
      <c r="F435" s="211"/>
      <c r="G435" s="211"/>
    </row>
    <row r="436" spans="1:7">
      <c r="A436" s="21">
        <f t="shared" si="9"/>
        <v>36</v>
      </c>
      <c r="B436" s="21" t="s">
        <v>9</v>
      </c>
      <c r="C436" s="127" t="s">
        <v>539</v>
      </c>
      <c r="D436" s="127"/>
      <c r="E436" s="211"/>
      <c r="F436" s="211"/>
      <c r="G436" s="211"/>
    </row>
    <row r="437" spans="1:7">
      <c r="A437" s="21">
        <f t="shared" si="9"/>
        <v>36</v>
      </c>
      <c r="B437" s="21" t="s">
        <v>9</v>
      </c>
      <c r="C437" s="127" t="s">
        <v>539</v>
      </c>
      <c r="D437" s="127"/>
      <c r="E437" s="211"/>
      <c r="F437" s="211"/>
      <c r="G437" s="211"/>
    </row>
    <row r="438" spans="1:7">
      <c r="A438" s="21">
        <f t="shared" si="9"/>
        <v>36</v>
      </c>
      <c r="B438" s="21" t="s">
        <v>9</v>
      </c>
      <c r="C438" s="127" t="s">
        <v>539</v>
      </c>
      <c r="D438" s="127"/>
      <c r="E438" s="211"/>
      <c r="F438" s="211"/>
      <c r="G438" s="211"/>
    </row>
    <row r="439" spans="1:7">
      <c r="A439" s="21">
        <f t="shared" si="9"/>
        <v>36</v>
      </c>
      <c r="B439" s="21" t="s">
        <v>9</v>
      </c>
      <c r="C439" s="127" t="s">
        <v>539</v>
      </c>
      <c r="D439" s="127"/>
      <c r="E439" s="211"/>
      <c r="F439" s="211"/>
      <c r="G439" s="211"/>
    </row>
    <row r="440" spans="1:7">
      <c r="A440" s="21">
        <f t="shared" si="9"/>
        <v>36</v>
      </c>
      <c r="B440" s="21" t="s">
        <v>9</v>
      </c>
      <c r="C440" s="127" t="s">
        <v>539</v>
      </c>
      <c r="D440" s="127"/>
      <c r="E440" s="211"/>
      <c r="F440" s="211"/>
      <c r="G440" s="211"/>
    </row>
    <row r="441" spans="1:7">
      <c r="A441" s="21">
        <f t="shared" si="9"/>
        <v>78</v>
      </c>
      <c r="B441" s="21" t="s">
        <v>10</v>
      </c>
      <c r="C441" s="127" t="s">
        <v>868</v>
      </c>
      <c r="D441" s="127"/>
      <c r="E441" s="211"/>
      <c r="F441" s="211"/>
      <c r="G441" s="211"/>
    </row>
    <row r="442" spans="1:7">
      <c r="A442" s="21">
        <f t="shared" si="9"/>
        <v>82</v>
      </c>
      <c r="B442" s="21" t="s">
        <v>18</v>
      </c>
      <c r="C442" s="127" t="s">
        <v>1200</v>
      </c>
      <c r="D442" s="127"/>
      <c r="E442" s="211"/>
      <c r="F442" s="211"/>
      <c r="G442" s="211"/>
    </row>
    <row r="443" spans="1:7">
      <c r="A443" s="21">
        <f t="shared" si="9"/>
        <v>83</v>
      </c>
      <c r="B443" s="21" t="s">
        <v>10</v>
      </c>
      <c r="C443" s="127" t="s">
        <v>32</v>
      </c>
      <c r="D443" s="127"/>
      <c r="E443" s="211"/>
      <c r="F443" s="211"/>
      <c r="G443" s="211"/>
    </row>
    <row r="444" spans="1:7">
      <c r="A444" s="21">
        <f t="shared" si="9"/>
        <v>84</v>
      </c>
      <c r="B444" s="21" t="s">
        <v>10</v>
      </c>
      <c r="C444" s="127" t="s">
        <v>15</v>
      </c>
      <c r="D444" s="127"/>
      <c r="E444" s="211"/>
      <c r="F444" s="211"/>
      <c r="G444" s="211"/>
    </row>
    <row r="445" spans="1:7">
      <c r="A445" s="21">
        <f t="shared" si="9"/>
        <v>87</v>
      </c>
      <c r="B445" s="21" t="s">
        <v>10</v>
      </c>
      <c r="C445" s="127" t="s">
        <v>27</v>
      </c>
      <c r="D445" s="127"/>
      <c r="E445" s="211"/>
      <c r="F445" s="211"/>
      <c r="G445" s="211"/>
    </row>
    <row r="446" spans="1:7">
      <c r="A446" s="21">
        <f t="shared" si="9"/>
        <v>105</v>
      </c>
      <c r="B446" s="21" t="s">
        <v>9</v>
      </c>
      <c r="C446" s="127" t="s">
        <v>1489</v>
      </c>
      <c r="D446" s="127"/>
      <c r="E446" s="211"/>
      <c r="F446" s="211"/>
      <c r="G446" s="211"/>
    </row>
    <row r="447" spans="1:7">
      <c r="A447" s="21">
        <f t="shared" si="9"/>
        <v>105</v>
      </c>
      <c r="B447" s="21" t="s">
        <v>9</v>
      </c>
      <c r="C447" s="127" t="s">
        <v>1489</v>
      </c>
      <c r="D447" s="127"/>
      <c r="E447" s="211"/>
      <c r="F447" s="211"/>
      <c r="G447" s="211"/>
    </row>
    <row r="448" spans="1:7">
      <c r="A448" s="21">
        <f t="shared" si="9"/>
        <v>105</v>
      </c>
      <c r="B448" s="21" t="s">
        <v>9</v>
      </c>
      <c r="C448" s="127" t="s">
        <v>1489</v>
      </c>
      <c r="D448" s="127"/>
      <c r="E448" s="211"/>
      <c r="F448" s="211"/>
      <c r="G448" s="211"/>
    </row>
    <row r="449" spans="1:7">
      <c r="A449" s="21">
        <f t="shared" si="9"/>
        <v>105</v>
      </c>
      <c r="B449" s="21" t="s">
        <v>9</v>
      </c>
      <c r="C449" s="127" t="s">
        <v>1489</v>
      </c>
      <c r="D449" s="127"/>
      <c r="E449" s="211"/>
      <c r="F449" s="211"/>
      <c r="G449" s="211"/>
    </row>
    <row r="450" spans="1:7">
      <c r="A450" s="21">
        <f t="shared" si="9"/>
        <v>105</v>
      </c>
      <c r="B450" s="21" t="s">
        <v>9</v>
      </c>
      <c r="C450" s="127" t="s">
        <v>1489</v>
      </c>
      <c r="D450" s="127"/>
      <c r="E450" s="211"/>
      <c r="F450" s="211"/>
      <c r="G450" s="211"/>
    </row>
    <row r="451" spans="1:7">
      <c r="A451" s="21">
        <f t="shared" si="9"/>
        <v>105</v>
      </c>
      <c r="B451" s="21" t="s">
        <v>9</v>
      </c>
      <c r="C451" s="127" t="s">
        <v>1489</v>
      </c>
      <c r="D451" s="127"/>
      <c r="E451" s="211"/>
      <c r="F451" s="211"/>
      <c r="G451" s="211"/>
    </row>
    <row r="452" spans="1:7">
      <c r="A452" s="21">
        <f t="shared" si="9"/>
        <v>105</v>
      </c>
      <c r="B452" s="21" t="s">
        <v>9</v>
      </c>
      <c r="C452" s="127" t="s">
        <v>1489</v>
      </c>
      <c r="D452" s="127"/>
      <c r="E452" s="211"/>
      <c r="F452" s="211"/>
      <c r="G452" s="211"/>
    </row>
    <row r="453" spans="1:7">
      <c r="A453" s="21">
        <f t="shared" si="9"/>
        <v>105</v>
      </c>
      <c r="B453" s="21" t="s">
        <v>9</v>
      </c>
      <c r="C453" s="127" t="s">
        <v>1489</v>
      </c>
      <c r="D453" s="127"/>
      <c r="E453" s="211"/>
      <c r="F453" s="211"/>
      <c r="G453" s="211"/>
    </row>
    <row r="454" spans="1:7">
      <c r="A454" s="21">
        <f t="shared" si="9"/>
        <v>105</v>
      </c>
      <c r="B454" s="21" t="s">
        <v>9</v>
      </c>
      <c r="C454" s="127" t="s">
        <v>1489</v>
      </c>
      <c r="D454" s="127"/>
      <c r="E454" s="211"/>
      <c r="F454" s="211"/>
      <c r="G454" s="211"/>
    </row>
    <row r="455" spans="1:7">
      <c r="A455" s="21">
        <f t="shared" si="9"/>
        <v>112</v>
      </c>
      <c r="B455" s="21" t="s">
        <v>9</v>
      </c>
      <c r="C455" s="127" t="s">
        <v>408</v>
      </c>
      <c r="D455" s="127"/>
      <c r="E455" s="211"/>
      <c r="F455" s="211"/>
      <c r="G455" s="211"/>
    </row>
    <row r="456" spans="1:7">
      <c r="A456" s="21">
        <f t="shared" si="9"/>
        <v>112</v>
      </c>
      <c r="B456" s="21" t="s">
        <v>9</v>
      </c>
      <c r="C456" s="127" t="s">
        <v>408</v>
      </c>
      <c r="D456" s="127"/>
      <c r="E456" s="211"/>
      <c r="F456" s="211"/>
      <c r="G456" s="211"/>
    </row>
    <row r="457" spans="1:7">
      <c r="A457" s="21">
        <f t="shared" si="9"/>
        <v>112</v>
      </c>
      <c r="B457" s="21" t="s">
        <v>9</v>
      </c>
      <c r="C457" s="127" t="s">
        <v>408</v>
      </c>
      <c r="D457" s="127"/>
      <c r="E457" s="211"/>
      <c r="F457" s="211"/>
      <c r="G457" s="211"/>
    </row>
    <row r="458" spans="1:7">
      <c r="A458" s="21">
        <f t="shared" si="9"/>
        <v>112</v>
      </c>
      <c r="B458" s="21" t="s">
        <v>9</v>
      </c>
      <c r="C458" s="127" t="s">
        <v>408</v>
      </c>
      <c r="D458" s="127"/>
      <c r="E458" s="211"/>
      <c r="F458" s="211"/>
      <c r="G458" s="211"/>
    </row>
    <row r="459" spans="1:7">
      <c r="A459" s="21">
        <f t="shared" si="9"/>
        <v>112</v>
      </c>
      <c r="B459" s="21" t="s">
        <v>9</v>
      </c>
      <c r="C459" s="127" t="s">
        <v>408</v>
      </c>
      <c r="D459" s="127"/>
      <c r="E459" s="211"/>
      <c r="F459" s="211"/>
      <c r="G459" s="211"/>
    </row>
    <row r="460" spans="1:7">
      <c r="A460" s="21">
        <f t="shared" si="9"/>
        <v>112</v>
      </c>
      <c r="B460" s="21" t="s">
        <v>9</v>
      </c>
      <c r="C460" s="127" t="s">
        <v>408</v>
      </c>
      <c r="D460" s="127"/>
      <c r="E460" s="211"/>
      <c r="F460" s="211"/>
      <c r="G460" s="211"/>
    </row>
    <row r="461" spans="1:7">
      <c r="A461" s="21">
        <f t="shared" si="9"/>
        <v>112</v>
      </c>
      <c r="B461" s="21" t="s">
        <v>9</v>
      </c>
      <c r="C461" s="127" t="s">
        <v>408</v>
      </c>
      <c r="D461" s="127"/>
      <c r="E461" s="211"/>
      <c r="F461" s="211"/>
      <c r="G461" s="211"/>
    </row>
    <row r="462" spans="1:7">
      <c r="A462" s="21">
        <f t="shared" si="9"/>
        <v>112</v>
      </c>
      <c r="B462" s="21" t="s">
        <v>9</v>
      </c>
      <c r="C462" s="127" t="s">
        <v>408</v>
      </c>
      <c r="D462" s="127"/>
      <c r="E462" s="211"/>
      <c r="F462" s="211"/>
      <c r="G462" s="211"/>
    </row>
    <row r="463" spans="1:7">
      <c r="A463" s="21">
        <f t="shared" si="9"/>
        <v>115</v>
      </c>
      <c r="B463" s="21" t="s">
        <v>9</v>
      </c>
      <c r="C463" s="127" t="s">
        <v>1589</v>
      </c>
      <c r="D463" s="127"/>
      <c r="E463" s="211"/>
      <c r="F463" s="211"/>
      <c r="G463" s="211"/>
    </row>
    <row r="464" spans="1:7">
      <c r="A464" s="21">
        <f t="shared" si="9"/>
        <v>116</v>
      </c>
      <c r="B464" s="21" t="s">
        <v>9</v>
      </c>
      <c r="C464" s="127" t="s">
        <v>1590</v>
      </c>
      <c r="D464" s="127"/>
      <c r="E464" s="211"/>
      <c r="F464" s="211"/>
      <c r="G464" s="211"/>
    </row>
    <row r="465" spans="1:7">
      <c r="A465" s="21">
        <f t="shared" si="9"/>
        <v>120</v>
      </c>
      <c r="B465" s="21" t="s">
        <v>18</v>
      </c>
      <c r="C465" s="127" t="s">
        <v>1217</v>
      </c>
      <c r="D465" s="127"/>
      <c r="E465" s="211"/>
      <c r="F465" s="211"/>
      <c r="G465" s="211"/>
    </row>
    <row r="466" spans="1:7">
      <c r="A466" s="21">
        <f t="shared" si="9"/>
        <v>130</v>
      </c>
      <c r="B466" s="21" t="s">
        <v>10</v>
      </c>
      <c r="C466" s="127" t="s">
        <v>14</v>
      </c>
      <c r="D466" s="127"/>
      <c r="E466" s="211"/>
      <c r="F466" s="211"/>
      <c r="G466" s="211"/>
    </row>
    <row r="467" spans="1:7">
      <c r="A467" s="21">
        <f t="shared" si="9"/>
        <v>130</v>
      </c>
      <c r="B467" s="21" t="s">
        <v>10</v>
      </c>
      <c r="C467" s="127" t="s">
        <v>14</v>
      </c>
      <c r="D467" s="127"/>
      <c r="E467" s="211"/>
      <c r="F467" s="211"/>
      <c r="G467" s="211"/>
    </row>
    <row r="468" spans="1:7">
      <c r="A468" s="21">
        <f t="shared" si="9"/>
        <v>130</v>
      </c>
      <c r="B468" s="21" t="s">
        <v>10</v>
      </c>
      <c r="C468" s="127" t="s">
        <v>14</v>
      </c>
      <c r="D468" s="127"/>
      <c r="E468" s="211"/>
      <c r="F468" s="211"/>
      <c r="G468" s="211"/>
    </row>
    <row r="469" spans="1:7">
      <c r="A469" s="21">
        <f t="shared" si="9"/>
        <v>131</v>
      </c>
      <c r="B469" s="21" t="s">
        <v>9</v>
      </c>
      <c r="C469" s="127" t="s">
        <v>930</v>
      </c>
      <c r="D469" s="127"/>
      <c r="E469" s="211"/>
      <c r="F469" s="211"/>
      <c r="G469" s="211"/>
    </row>
    <row r="470" spans="1:7">
      <c r="A470" s="21">
        <f t="shared" si="9"/>
        <v>132</v>
      </c>
      <c r="B470" s="21" t="s">
        <v>10</v>
      </c>
      <c r="C470" s="127" t="s">
        <v>19</v>
      </c>
      <c r="D470" s="127"/>
      <c r="E470" s="211"/>
      <c r="F470" s="211"/>
      <c r="G470" s="211"/>
    </row>
    <row r="471" spans="1:7">
      <c r="A471" s="21">
        <f t="shared" si="9"/>
        <v>132</v>
      </c>
      <c r="B471" s="21" t="s">
        <v>10</v>
      </c>
      <c r="C471" s="127" t="s">
        <v>19</v>
      </c>
      <c r="D471" s="127"/>
      <c r="E471" s="211"/>
      <c r="F471" s="211"/>
      <c r="G471" s="211"/>
    </row>
    <row r="472" spans="1:7">
      <c r="A472" s="21">
        <f t="shared" si="9"/>
        <v>133</v>
      </c>
      <c r="B472" s="21" t="s">
        <v>10</v>
      </c>
      <c r="C472" s="127" t="s">
        <v>719</v>
      </c>
      <c r="D472" s="127"/>
      <c r="E472" s="211"/>
      <c r="F472" s="211"/>
      <c r="G472" s="211"/>
    </row>
    <row r="473" spans="1:7">
      <c r="A473" s="21">
        <f t="shared" si="9"/>
        <v>134</v>
      </c>
      <c r="B473" s="21" t="s">
        <v>10</v>
      </c>
      <c r="C473" s="127" t="s">
        <v>824</v>
      </c>
      <c r="D473" s="127"/>
      <c r="E473" s="211"/>
      <c r="F473" s="211"/>
      <c r="G473" s="211"/>
    </row>
    <row r="474" spans="1:7">
      <c r="A474" s="21">
        <f t="shared" si="9"/>
        <v>133</v>
      </c>
      <c r="B474" s="21" t="s">
        <v>10</v>
      </c>
      <c r="C474" s="127" t="s">
        <v>719</v>
      </c>
      <c r="D474" s="127"/>
      <c r="E474" s="211"/>
      <c r="F474" s="211"/>
      <c r="G474" s="211"/>
    </row>
    <row r="475" spans="1:7">
      <c r="A475" s="21">
        <f t="shared" si="9"/>
        <v>134</v>
      </c>
      <c r="B475" s="21" t="s">
        <v>10</v>
      </c>
      <c r="C475" s="127" t="s">
        <v>824</v>
      </c>
      <c r="D475" s="127"/>
      <c r="E475" s="211"/>
      <c r="F475" s="211"/>
      <c r="G475" s="211"/>
    </row>
    <row r="476" spans="1:7">
      <c r="A476" s="21">
        <f t="shared" si="9"/>
        <v>135</v>
      </c>
      <c r="B476" s="21" t="s">
        <v>10</v>
      </c>
      <c r="C476" s="127" t="s">
        <v>940</v>
      </c>
      <c r="D476" s="127"/>
      <c r="E476" s="211"/>
      <c r="F476" s="211"/>
      <c r="G476" s="211"/>
    </row>
    <row r="477" spans="1:7">
      <c r="A477" s="21">
        <f t="shared" si="9"/>
        <v>135</v>
      </c>
      <c r="B477" s="21" t="s">
        <v>10</v>
      </c>
      <c r="C477" s="127" t="s">
        <v>940</v>
      </c>
      <c r="D477" s="127"/>
      <c r="E477" s="211"/>
      <c r="F477" s="211"/>
      <c r="G477" s="211"/>
    </row>
    <row r="478" spans="1:7">
      <c r="A478" s="21">
        <f t="shared" si="9"/>
        <v>137</v>
      </c>
      <c r="B478" s="21" t="s">
        <v>10</v>
      </c>
      <c r="C478" s="127" t="s">
        <v>363</v>
      </c>
      <c r="D478" s="127"/>
      <c r="E478" s="211"/>
      <c r="F478" s="211"/>
      <c r="G478" s="211"/>
    </row>
    <row r="479" spans="1:7">
      <c r="A479" s="21">
        <f t="shared" si="9"/>
        <v>139</v>
      </c>
      <c r="B479" s="21" t="s">
        <v>10</v>
      </c>
      <c r="C479" s="127" t="s">
        <v>822</v>
      </c>
      <c r="D479" s="127"/>
      <c r="E479" s="211"/>
      <c r="F479" s="211"/>
      <c r="G479" s="211"/>
    </row>
    <row r="480" spans="1:7">
      <c r="A480" s="21">
        <f t="shared" si="9"/>
        <v>141</v>
      </c>
      <c r="B480" s="21" t="s">
        <v>10</v>
      </c>
      <c r="C480" s="127" t="s">
        <v>879</v>
      </c>
      <c r="D480" s="127"/>
      <c r="E480" s="211"/>
      <c r="F480" s="211"/>
      <c r="G480" s="211"/>
    </row>
    <row r="481" spans="1:7">
      <c r="A481" s="21">
        <f t="shared" ref="A481:A544" si="10">IF($C481="","blank",MATCH($C481,$I$5:$I$204,0))</f>
        <v>141</v>
      </c>
      <c r="B481" s="21" t="s">
        <v>10</v>
      </c>
      <c r="C481" s="127" t="s">
        <v>879</v>
      </c>
      <c r="D481" s="127"/>
      <c r="E481" s="211"/>
      <c r="F481" s="211"/>
      <c r="G481" s="211"/>
    </row>
    <row r="482" spans="1:7">
      <c r="A482" s="21">
        <f t="shared" si="10"/>
        <v>141</v>
      </c>
      <c r="B482" s="21" t="s">
        <v>10</v>
      </c>
      <c r="C482" s="127" t="s">
        <v>879</v>
      </c>
      <c r="D482" s="127"/>
      <c r="E482" s="211"/>
      <c r="F482" s="211"/>
      <c r="G482" s="211"/>
    </row>
    <row r="483" spans="1:7">
      <c r="A483" s="21">
        <f t="shared" si="10"/>
        <v>141</v>
      </c>
      <c r="B483" s="21" t="s">
        <v>10</v>
      </c>
      <c r="C483" s="127" t="s">
        <v>879</v>
      </c>
      <c r="D483" s="127"/>
      <c r="E483" s="211"/>
      <c r="F483" s="211"/>
      <c r="G483" s="211"/>
    </row>
    <row r="484" spans="1:7">
      <c r="A484" s="21">
        <f t="shared" si="10"/>
        <v>141</v>
      </c>
      <c r="B484" s="21" t="s">
        <v>10</v>
      </c>
      <c r="C484" s="127" t="s">
        <v>879</v>
      </c>
      <c r="D484" s="127"/>
      <c r="E484" s="211"/>
      <c r="F484" s="211"/>
      <c r="G484" s="211"/>
    </row>
    <row r="485" spans="1:7">
      <c r="A485" s="21">
        <f t="shared" si="10"/>
        <v>141</v>
      </c>
      <c r="B485" s="21" t="s">
        <v>10</v>
      </c>
      <c r="C485" s="127" t="s">
        <v>879</v>
      </c>
      <c r="D485" s="127"/>
      <c r="E485" s="211"/>
      <c r="F485" s="211"/>
      <c r="G485" s="211"/>
    </row>
    <row r="486" spans="1:7">
      <c r="A486" s="21">
        <f t="shared" si="10"/>
        <v>141</v>
      </c>
      <c r="B486" s="21" t="s">
        <v>10</v>
      </c>
      <c r="C486" s="127" t="s">
        <v>879</v>
      </c>
      <c r="D486" s="127"/>
      <c r="E486" s="211"/>
      <c r="F486" s="211"/>
      <c r="G486" s="211"/>
    </row>
    <row r="487" spans="1:7">
      <c r="A487" s="21">
        <f t="shared" si="10"/>
        <v>141</v>
      </c>
      <c r="B487" s="21" t="s">
        <v>10</v>
      </c>
      <c r="C487" s="127" t="s">
        <v>879</v>
      </c>
      <c r="D487" s="127"/>
      <c r="E487" s="211"/>
      <c r="F487" s="211"/>
      <c r="G487" s="211"/>
    </row>
    <row r="488" spans="1:7">
      <c r="A488" s="21">
        <f t="shared" si="10"/>
        <v>141</v>
      </c>
      <c r="B488" s="21" t="s">
        <v>10</v>
      </c>
      <c r="C488" s="127" t="s">
        <v>879</v>
      </c>
      <c r="D488" s="127"/>
      <c r="E488" s="211"/>
      <c r="F488" s="211"/>
      <c r="G488" s="211"/>
    </row>
    <row r="489" spans="1:7">
      <c r="A489" s="21">
        <f t="shared" si="10"/>
        <v>141</v>
      </c>
      <c r="B489" s="21" t="s">
        <v>10</v>
      </c>
      <c r="C489" s="127" t="s">
        <v>879</v>
      </c>
      <c r="D489" s="127"/>
      <c r="E489" s="211"/>
      <c r="F489" s="211"/>
      <c r="G489" s="211"/>
    </row>
    <row r="490" spans="1:7">
      <c r="A490" s="21">
        <f t="shared" si="10"/>
        <v>141</v>
      </c>
      <c r="B490" s="21" t="s">
        <v>10</v>
      </c>
      <c r="C490" s="127" t="s">
        <v>879</v>
      </c>
      <c r="D490" s="127"/>
      <c r="E490" s="211"/>
      <c r="F490" s="211"/>
      <c r="G490" s="211"/>
    </row>
    <row r="491" spans="1:7">
      <c r="A491" s="21">
        <f t="shared" si="10"/>
        <v>141</v>
      </c>
      <c r="B491" s="21" t="s">
        <v>10</v>
      </c>
      <c r="C491" s="127" t="s">
        <v>879</v>
      </c>
      <c r="D491" s="127"/>
      <c r="E491" s="211"/>
      <c r="F491" s="211"/>
      <c r="G491" s="211"/>
    </row>
    <row r="492" spans="1:7">
      <c r="A492" s="21">
        <f t="shared" si="10"/>
        <v>141</v>
      </c>
      <c r="B492" s="21" t="s">
        <v>10</v>
      </c>
      <c r="C492" s="127" t="s">
        <v>879</v>
      </c>
      <c r="D492" s="127"/>
      <c r="E492" s="211"/>
      <c r="F492" s="211"/>
      <c r="G492" s="211"/>
    </row>
    <row r="493" spans="1:7">
      <c r="A493" s="21">
        <f t="shared" si="10"/>
        <v>141</v>
      </c>
      <c r="B493" s="21" t="s">
        <v>10</v>
      </c>
      <c r="C493" s="127" t="s">
        <v>879</v>
      </c>
      <c r="D493" s="127"/>
      <c r="E493" s="211"/>
      <c r="F493" s="211"/>
      <c r="G493" s="211"/>
    </row>
    <row r="494" spans="1:7">
      <c r="A494" s="21">
        <f t="shared" si="10"/>
        <v>141</v>
      </c>
      <c r="B494" s="21" t="s">
        <v>10</v>
      </c>
      <c r="C494" s="127" t="s">
        <v>879</v>
      </c>
      <c r="D494" s="127"/>
      <c r="E494" s="211"/>
      <c r="F494" s="211"/>
      <c r="G494" s="211"/>
    </row>
    <row r="495" spans="1:7">
      <c r="A495" s="21">
        <f t="shared" si="10"/>
        <v>141</v>
      </c>
      <c r="B495" s="21" t="s">
        <v>10</v>
      </c>
      <c r="C495" s="127" t="s">
        <v>879</v>
      </c>
      <c r="D495" s="127"/>
      <c r="E495" s="211"/>
      <c r="F495" s="211"/>
      <c r="G495" s="211"/>
    </row>
    <row r="496" spans="1:7">
      <c r="A496" s="21">
        <f t="shared" si="10"/>
        <v>141</v>
      </c>
      <c r="B496" s="21" t="s">
        <v>10</v>
      </c>
      <c r="C496" s="127" t="s">
        <v>879</v>
      </c>
      <c r="D496" s="127"/>
      <c r="E496" s="211"/>
      <c r="F496" s="211"/>
      <c r="G496" s="211"/>
    </row>
    <row r="497" spans="1:7">
      <c r="A497" s="21">
        <f t="shared" si="10"/>
        <v>141</v>
      </c>
      <c r="B497" s="21" t="s">
        <v>10</v>
      </c>
      <c r="C497" s="127" t="s">
        <v>879</v>
      </c>
      <c r="D497" s="127"/>
      <c r="E497" s="211"/>
      <c r="F497" s="211"/>
      <c r="G497" s="211"/>
    </row>
    <row r="498" spans="1:7">
      <c r="A498" s="21">
        <f t="shared" si="10"/>
        <v>141</v>
      </c>
      <c r="B498" s="21" t="s">
        <v>10</v>
      </c>
      <c r="C498" s="127" t="s">
        <v>879</v>
      </c>
      <c r="D498" s="127"/>
      <c r="E498" s="211"/>
      <c r="F498" s="211"/>
      <c r="G498" s="211"/>
    </row>
    <row r="499" spans="1:7">
      <c r="A499" s="21">
        <f t="shared" si="10"/>
        <v>141</v>
      </c>
      <c r="B499" s="21" t="s">
        <v>10</v>
      </c>
      <c r="C499" s="127" t="s">
        <v>879</v>
      </c>
      <c r="D499" s="127"/>
      <c r="E499" s="211"/>
      <c r="F499" s="211"/>
      <c r="G499" s="211"/>
    </row>
    <row r="500" spans="1:7">
      <c r="A500" s="21">
        <f t="shared" si="10"/>
        <v>141</v>
      </c>
      <c r="B500" s="21" t="s">
        <v>10</v>
      </c>
      <c r="C500" s="127" t="s">
        <v>879</v>
      </c>
      <c r="D500" s="127"/>
      <c r="E500" s="211"/>
      <c r="F500" s="211"/>
      <c r="G500" s="211"/>
    </row>
    <row r="501" spans="1:7">
      <c r="A501" s="21">
        <f t="shared" si="10"/>
        <v>141</v>
      </c>
      <c r="B501" s="21" t="s">
        <v>10</v>
      </c>
      <c r="C501" s="127" t="s">
        <v>879</v>
      </c>
      <c r="D501" s="127"/>
      <c r="E501" s="211"/>
      <c r="F501" s="211"/>
      <c r="G501" s="211"/>
    </row>
    <row r="502" spans="1:7">
      <c r="A502" s="21">
        <f t="shared" si="10"/>
        <v>142</v>
      </c>
      <c r="B502" s="21" t="s">
        <v>10</v>
      </c>
      <c r="C502" s="127" t="s">
        <v>823</v>
      </c>
      <c r="D502" s="127"/>
      <c r="E502" s="211"/>
      <c r="F502" s="211"/>
      <c r="G502" s="211"/>
    </row>
    <row r="503" spans="1:7">
      <c r="A503" s="21">
        <f t="shared" si="10"/>
        <v>144</v>
      </c>
      <c r="B503" s="21" t="s">
        <v>10</v>
      </c>
      <c r="C503" s="127" t="s">
        <v>880</v>
      </c>
      <c r="D503" s="127"/>
      <c r="E503" s="211"/>
      <c r="F503" s="211"/>
      <c r="G503" s="211"/>
    </row>
    <row r="504" spans="1:7">
      <c r="A504" s="21">
        <f t="shared" si="10"/>
        <v>144</v>
      </c>
      <c r="B504" s="21" t="s">
        <v>10</v>
      </c>
      <c r="C504" s="127" t="s">
        <v>880</v>
      </c>
      <c r="D504" s="127"/>
      <c r="E504" s="211"/>
      <c r="F504" s="211"/>
      <c r="G504" s="211"/>
    </row>
    <row r="505" spans="1:7">
      <c r="A505" s="21">
        <f t="shared" si="10"/>
        <v>144</v>
      </c>
      <c r="B505" s="21" t="s">
        <v>10</v>
      </c>
      <c r="C505" s="127" t="s">
        <v>880</v>
      </c>
      <c r="D505" s="127"/>
      <c r="E505" s="211"/>
      <c r="F505" s="211"/>
      <c r="G505" s="211"/>
    </row>
    <row r="506" spans="1:7">
      <c r="A506" s="21">
        <f t="shared" si="10"/>
        <v>144</v>
      </c>
      <c r="B506" s="21" t="s">
        <v>10</v>
      </c>
      <c r="C506" s="127" t="s">
        <v>880</v>
      </c>
      <c r="D506" s="127"/>
      <c r="E506" s="211"/>
      <c r="F506" s="211"/>
      <c r="G506" s="211"/>
    </row>
    <row r="507" spans="1:7">
      <c r="A507" s="21">
        <f t="shared" si="10"/>
        <v>144</v>
      </c>
      <c r="B507" s="21" t="s">
        <v>10</v>
      </c>
      <c r="C507" s="127" t="s">
        <v>880</v>
      </c>
      <c r="D507" s="127"/>
      <c r="E507" s="211"/>
      <c r="F507" s="211"/>
      <c r="G507" s="211"/>
    </row>
    <row r="508" spans="1:7">
      <c r="A508" s="21">
        <f t="shared" si="10"/>
        <v>144</v>
      </c>
      <c r="B508" s="21" t="s">
        <v>10</v>
      </c>
      <c r="C508" s="127" t="s">
        <v>880</v>
      </c>
      <c r="D508" s="127"/>
      <c r="E508" s="211"/>
      <c r="F508" s="211"/>
      <c r="G508" s="211"/>
    </row>
    <row r="509" spans="1:7">
      <c r="A509" s="21">
        <f t="shared" si="10"/>
        <v>144</v>
      </c>
      <c r="B509" s="21" t="s">
        <v>10</v>
      </c>
      <c r="C509" s="127" t="s">
        <v>880</v>
      </c>
      <c r="D509" s="127"/>
      <c r="E509" s="211"/>
      <c r="F509" s="211"/>
      <c r="G509" s="211"/>
    </row>
    <row r="510" spans="1:7">
      <c r="A510" s="21">
        <f t="shared" si="10"/>
        <v>144</v>
      </c>
      <c r="B510" s="21" t="s">
        <v>10</v>
      </c>
      <c r="C510" s="127" t="s">
        <v>880</v>
      </c>
      <c r="D510" s="127"/>
      <c r="E510" s="211"/>
      <c r="F510" s="211"/>
      <c r="G510" s="211"/>
    </row>
    <row r="511" spans="1:7">
      <c r="A511" s="21">
        <f t="shared" si="10"/>
        <v>144</v>
      </c>
      <c r="B511" s="21" t="s">
        <v>10</v>
      </c>
      <c r="C511" s="127" t="s">
        <v>880</v>
      </c>
      <c r="D511" s="127"/>
      <c r="E511" s="211"/>
      <c r="F511" s="211"/>
      <c r="G511" s="211"/>
    </row>
    <row r="512" spans="1:7">
      <c r="A512" s="21">
        <f t="shared" si="10"/>
        <v>144</v>
      </c>
      <c r="B512" s="21" t="s">
        <v>10</v>
      </c>
      <c r="C512" s="127" t="s">
        <v>880</v>
      </c>
      <c r="D512" s="127"/>
      <c r="E512" s="211"/>
      <c r="F512" s="211"/>
      <c r="G512" s="211"/>
    </row>
    <row r="513" spans="1:7">
      <c r="A513" s="21">
        <f t="shared" si="10"/>
        <v>144</v>
      </c>
      <c r="B513" s="21" t="s">
        <v>10</v>
      </c>
      <c r="C513" s="127" t="s">
        <v>880</v>
      </c>
      <c r="D513" s="127"/>
      <c r="E513" s="211"/>
      <c r="F513" s="211"/>
      <c r="G513" s="211"/>
    </row>
    <row r="514" spans="1:7">
      <c r="A514" s="21">
        <f t="shared" si="10"/>
        <v>144</v>
      </c>
      <c r="B514" s="21" t="s">
        <v>10</v>
      </c>
      <c r="C514" s="127" t="s">
        <v>880</v>
      </c>
      <c r="D514" s="127"/>
      <c r="E514" s="211"/>
      <c r="F514" s="211"/>
      <c r="G514" s="211"/>
    </row>
    <row r="515" spans="1:7">
      <c r="A515" s="21">
        <f t="shared" si="10"/>
        <v>144</v>
      </c>
      <c r="B515" s="21" t="s">
        <v>10</v>
      </c>
      <c r="C515" s="127" t="s">
        <v>880</v>
      </c>
      <c r="D515" s="127"/>
      <c r="E515" s="211"/>
      <c r="F515" s="211"/>
      <c r="G515" s="211"/>
    </row>
    <row r="516" spans="1:7">
      <c r="A516" s="21">
        <f t="shared" si="10"/>
        <v>144</v>
      </c>
      <c r="B516" s="21" t="s">
        <v>10</v>
      </c>
      <c r="C516" s="127" t="s">
        <v>880</v>
      </c>
      <c r="D516" s="127"/>
      <c r="E516" s="211"/>
      <c r="F516" s="211"/>
      <c r="G516" s="211"/>
    </row>
    <row r="517" spans="1:7">
      <c r="A517" s="21">
        <f t="shared" si="10"/>
        <v>144</v>
      </c>
      <c r="B517" s="21" t="s">
        <v>10</v>
      </c>
      <c r="C517" s="127" t="s">
        <v>880</v>
      </c>
      <c r="D517" s="127"/>
      <c r="E517" s="211"/>
      <c r="F517" s="211"/>
      <c r="G517" s="211"/>
    </row>
    <row r="518" spans="1:7">
      <c r="A518" s="21">
        <f t="shared" si="10"/>
        <v>144</v>
      </c>
      <c r="B518" s="21" t="s">
        <v>10</v>
      </c>
      <c r="C518" s="127" t="s">
        <v>880</v>
      </c>
      <c r="D518" s="127"/>
      <c r="E518" s="211"/>
      <c r="F518" s="211"/>
      <c r="G518" s="211"/>
    </row>
    <row r="519" spans="1:7">
      <c r="A519" s="21">
        <f t="shared" si="10"/>
        <v>144</v>
      </c>
      <c r="B519" s="21" t="s">
        <v>10</v>
      </c>
      <c r="C519" s="127" t="s">
        <v>880</v>
      </c>
      <c r="D519" s="127"/>
      <c r="E519" s="211"/>
      <c r="F519" s="211"/>
      <c r="G519" s="211"/>
    </row>
    <row r="520" spans="1:7">
      <c r="A520" s="21">
        <f t="shared" si="10"/>
        <v>144</v>
      </c>
      <c r="B520" s="21" t="s">
        <v>10</v>
      </c>
      <c r="C520" s="127" t="s">
        <v>880</v>
      </c>
      <c r="D520" s="127"/>
      <c r="E520" s="211"/>
      <c r="F520" s="211"/>
      <c r="G520" s="211"/>
    </row>
    <row r="521" spans="1:7">
      <c r="A521" s="21">
        <f t="shared" si="10"/>
        <v>144</v>
      </c>
      <c r="B521" s="21" t="s">
        <v>10</v>
      </c>
      <c r="C521" s="127" t="s">
        <v>880</v>
      </c>
      <c r="D521" s="127"/>
      <c r="E521" s="211"/>
      <c r="F521" s="211"/>
      <c r="G521" s="211"/>
    </row>
    <row r="522" spans="1:7">
      <c r="A522" s="21">
        <f t="shared" si="10"/>
        <v>144</v>
      </c>
      <c r="B522" s="21" t="s">
        <v>10</v>
      </c>
      <c r="C522" s="127" t="s">
        <v>880</v>
      </c>
      <c r="D522" s="127"/>
      <c r="E522" s="211"/>
      <c r="F522" s="211"/>
      <c r="G522" s="211"/>
    </row>
    <row r="523" spans="1:7">
      <c r="A523" s="21">
        <f t="shared" si="10"/>
        <v>144</v>
      </c>
      <c r="B523" s="21" t="s">
        <v>10</v>
      </c>
      <c r="C523" s="127" t="s">
        <v>880</v>
      </c>
      <c r="D523" s="127"/>
      <c r="E523" s="211"/>
      <c r="F523" s="211"/>
      <c r="G523" s="211"/>
    </row>
    <row r="524" spans="1:7">
      <c r="A524" s="21">
        <f t="shared" si="10"/>
        <v>145</v>
      </c>
      <c r="B524" s="21" t="s">
        <v>10</v>
      </c>
      <c r="C524" s="127" t="s">
        <v>825</v>
      </c>
      <c r="D524" s="127"/>
      <c r="E524" s="211"/>
      <c r="F524" s="211"/>
      <c r="G524" s="211"/>
    </row>
    <row r="525" spans="1:7">
      <c r="A525" s="21">
        <f t="shared" si="10"/>
        <v>146</v>
      </c>
      <c r="B525" s="21" t="s">
        <v>10</v>
      </c>
      <c r="C525" s="127" t="s">
        <v>829</v>
      </c>
      <c r="D525" s="127"/>
      <c r="E525" s="211"/>
      <c r="F525" s="211"/>
      <c r="G525" s="211"/>
    </row>
    <row r="526" spans="1:7">
      <c r="A526" s="21">
        <f t="shared" si="10"/>
        <v>146</v>
      </c>
      <c r="B526" s="21" t="s">
        <v>10</v>
      </c>
      <c r="C526" s="127" t="s">
        <v>829</v>
      </c>
      <c r="D526" s="127"/>
      <c r="E526" s="211"/>
      <c r="F526" s="211"/>
      <c r="G526" s="211"/>
    </row>
    <row r="527" spans="1:7">
      <c r="A527" s="21">
        <f t="shared" si="10"/>
        <v>147</v>
      </c>
      <c r="B527" s="21" t="s">
        <v>10</v>
      </c>
      <c r="C527" s="127" t="s">
        <v>826</v>
      </c>
      <c r="D527" s="127"/>
      <c r="E527" s="211"/>
      <c r="F527" s="211"/>
      <c r="G527" s="211"/>
    </row>
    <row r="528" spans="1:7">
      <c r="A528" s="21">
        <f t="shared" si="10"/>
        <v>148</v>
      </c>
      <c r="B528" s="21" t="s">
        <v>10</v>
      </c>
      <c r="C528" s="127" t="s">
        <v>828</v>
      </c>
      <c r="D528" s="127"/>
      <c r="E528" s="211"/>
      <c r="F528" s="211"/>
      <c r="G528" s="211"/>
    </row>
    <row r="529" spans="1:7">
      <c r="A529" s="21">
        <f t="shared" si="10"/>
        <v>148</v>
      </c>
      <c r="B529" s="21" t="s">
        <v>10</v>
      </c>
      <c r="C529" s="127" t="s">
        <v>828</v>
      </c>
      <c r="D529" s="127"/>
      <c r="E529" s="211"/>
      <c r="F529" s="211"/>
      <c r="G529" s="211"/>
    </row>
    <row r="530" spans="1:7">
      <c r="A530" s="21">
        <f t="shared" si="10"/>
        <v>148</v>
      </c>
      <c r="B530" s="21" t="s">
        <v>10</v>
      </c>
      <c r="C530" s="127" t="s">
        <v>828</v>
      </c>
      <c r="D530" s="127"/>
      <c r="E530" s="211"/>
      <c r="F530" s="211"/>
      <c r="G530" s="211"/>
    </row>
    <row r="531" spans="1:7">
      <c r="A531" s="21">
        <f t="shared" si="10"/>
        <v>148</v>
      </c>
      <c r="B531" s="21" t="s">
        <v>10</v>
      </c>
      <c r="C531" s="127" t="s">
        <v>828</v>
      </c>
      <c r="D531" s="127"/>
      <c r="E531" s="211"/>
      <c r="F531" s="211"/>
      <c r="G531" s="211"/>
    </row>
    <row r="532" spans="1:7">
      <c r="A532" s="21">
        <f t="shared" si="10"/>
        <v>150</v>
      </c>
      <c r="B532" s="21" t="s">
        <v>10</v>
      </c>
      <c r="C532" s="127" t="s">
        <v>1337</v>
      </c>
      <c r="D532" s="127"/>
      <c r="E532" s="211"/>
      <c r="F532" s="211"/>
      <c r="G532" s="211"/>
    </row>
    <row r="533" spans="1:7">
      <c r="A533" s="21">
        <f t="shared" si="10"/>
        <v>151</v>
      </c>
      <c r="B533" s="21" t="s">
        <v>10</v>
      </c>
      <c r="C533" s="127" t="s">
        <v>1297</v>
      </c>
      <c r="D533" s="127"/>
      <c r="E533" s="211"/>
      <c r="F533" s="211"/>
      <c r="G533" s="211"/>
    </row>
    <row r="534" spans="1:7">
      <c r="A534" s="21">
        <f t="shared" si="10"/>
        <v>151</v>
      </c>
      <c r="B534" s="21" t="s">
        <v>10</v>
      </c>
      <c r="C534" s="127" t="s">
        <v>1297</v>
      </c>
      <c r="D534" s="127"/>
      <c r="E534" s="211"/>
      <c r="F534" s="211"/>
      <c r="G534" s="211"/>
    </row>
    <row r="535" spans="1:7">
      <c r="A535" s="21">
        <f t="shared" si="10"/>
        <v>152</v>
      </c>
      <c r="B535" s="21" t="s">
        <v>10</v>
      </c>
      <c r="C535" s="127" t="s">
        <v>1498</v>
      </c>
      <c r="D535" s="127"/>
      <c r="E535" s="211"/>
      <c r="F535" s="211"/>
      <c r="G535" s="211"/>
    </row>
    <row r="536" spans="1:7">
      <c r="A536" s="21">
        <f t="shared" si="10"/>
        <v>153</v>
      </c>
      <c r="B536" s="21" t="s">
        <v>10</v>
      </c>
      <c r="C536" s="127" t="s">
        <v>312</v>
      </c>
      <c r="D536" s="127"/>
      <c r="E536" s="211"/>
      <c r="F536" s="211"/>
      <c r="G536" s="211"/>
    </row>
    <row r="537" spans="1:7">
      <c r="A537" s="21">
        <f t="shared" si="10"/>
        <v>153</v>
      </c>
      <c r="B537" s="21" t="s">
        <v>10</v>
      </c>
      <c r="C537" s="127" t="s">
        <v>312</v>
      </c>
      <c r="D537" s="127"/>
      <c r="E537" s="211"/>
      <c r="F537" s="211"/>
      <c r="G537" s="211"/>
    </row>
    <row r="538" spans="1:7">
      <c r="A538" s="21">
        <f t="shared" si="10"/>
        <v>154</v>
      </c>
      <c r="B538" s="21" t="s">
        <v>10</v>
      </c>
      <c r="C538" s="127" t="s">
        <v>939</v>
      </c>
      <c r="D538" s="127"/>
      <c r="E538" s="211"/>
      <c r="F538" s="211"/>
      <c r="G538" s="211"/>
    </row>
    <row r="539" spans="1:7">
      <c r="A539" s="21">
        <f t="shared" si="10"/>
        <v>155</v>
      </c>
      <c r="B539" s="21" t="s">
        <v>10</v>
      </c>
      <c r="C539" s="127" t="s">
        <v>397</v>
      </c>
      <c r="D539" s="127"/>
      <c r="E539" s="211"/>
      <c r="F539" s="211"/>
      <c r="G539" s="211"/>
    </row>
    <row r="540" spans="1:7">
      <c r="A540" s="21">
        <f t="shared" si="10"/>
        <v>157</v>
      </c>
      <c r="B540" s="21" t="s">
        <v>10</v>
      </c>
      <c r="C540" s="127" t="s">
        <v>354</v>
      </c>
      <c r="D540" s="127"/>
      <c r="E540" s="211"/>
      <c r="F540" s="211"/>
      <c r="G540" s="211"/>
    </row>
    <row r="541" spans="1:7">
      <c r="A541" s="21">
        <f t="shared" si="10"/>
        <v>158</v>
      </c>
      <c r="B541" s="21" t="s">
        <v>10</v>
      </c>
      <c r="C541" s="127" t="s">
        <v>831</v>
      </c>
      <c r="D541" s="127"/>
      <c r="E541" s="211"/>
      <c r="F541" s="211"/>
      <c r="G541" s="211"/>
    </row>
    <row r="542" spans="1:7">
      <c r="A542" s="21">
        <f t="shared" si="10"/>
        <v>159</v>
      </c>
      <c r="B542" s="21" t="s">
        <v>10</v>
      </c>
      <c r="C542" s="127" t="s">
        <v>1056</v>
      </c>
      <c r="D542" s="127"/>
      <c r="E542" s="211"/>
      <c r="F542" s="211"/>
      <c r="G542" s="211"/>
    </row>
    <row r="543" spans="1:7">
      <c r="A543" s="21">
        <f t="shared" si="10"/>
        <v>160</v>
      </c>
      <c r="B543" s="21" t="s">
        <v>10</v>
      </c>
      <c r="C543" s="127" t="s">
        <v>289</v>
      </c>
      <c r="D543" s="127"/>
      <c r="E543" s="211"/>
      <c r="F543" s="211"/>
      <c r="G543" s="211"/>
    </row>
    <row r="544" spans="1:7">
      <c r="A544" s="21">
        <f t="shared" si="10"/>
        <v>161</v>
      </c>
      <c r="B544" s="21" t="s">
        <v>10</v>
      </c>
      <c r="C544" s="127" t="s">
        <v>290</v>
      </c>
      <c r="D544" s="127"/>
      <c r="E544" s="211"/>
      <c r="F544" s="211"/>
      <c r="G544" s="211"/>
    </row>
    <row r="545" spans="1:7">
      <c r="A545" s="21">
        <f t="shared" ref="A545:A608" si="11">IF($C545="","blank",MATCH($C545,$I$5:$I$204,0))</f>
        <v>162</v>
      </c>
      <c r="B545" s="21" t="s">
        <v>10</v>
      </c>
      <c r="C545" s="127" t="s">
        <v>903</v>
      </c>
      <c r="D545" s="127"/>
      <c r="E545" s="211"/>
      <c r="F545" s="211"/>
      <c r="G545" s="211"/>
    </row>
    <row r="546" spans="1:7">
      <c r="A546" s="21">
        <f t="shared" si="11"/>
        <v>163</v>
      </c>
      <c r="B546" s="21" t="s">
        <v>10</v>
      </c>
      <c r="C546" s="127" t="s">
        <v>900</v>
      </c>
      <c r="D546" s="127"/>
      <c r="E546" s="211"/>
      <c r="F546" s="211"/>
      <c r="G546" s="211"/>
    </row>
    <row r="547" spans="1:7">
      <c r="A547" s="21">
        <f t="shared" si="11"/>
        <v>163</v>
      </c>
      <c r="B547" s="21" t="s">
        <v>10</v>
      </c>
      <c r="C547" s="127" t="s">
        <v>900</v>
      </c>
      <c r="D547" s="127"/>
      <c r="E547" s="211"/>
      <c r="F547" s="211"/>
      <c r="G547" s="211"/>
    </row>
    <row r="548" spans="1:7">
      <c r="A548" s="21">
        <f t="shared" si="11"/>
        <v>163</v>
      </c>
      <c r="B548" s="21" t="s">
        <v>10</v>
      </c>
      <c r="C548" s="127" t="s">
        <v>900</v>
      </c>
      <c r="D548" s="127"/>
      <c r="E548" s="211"/>
      <c r="F548" s="211"/>
      <c r="G548" s="211"/>
    </row>
    <row r="549" spans="1:7">
      <c r="A549" s="21">
        <f t="shared" si="11"/>
        <v>163</v>
      </c>
      <c r="B549" s="21" t="s">
        <v>10</v>
      </c>
      <c r="C549" s="127" t="s">
        <v>900</v>
      </c>
      <c r="D549" s="127"/>
      <c r="E549" s="211"/>
      <c r="F549" s="211"/>
      <c r="G549" s="211"/>
    </row>
    <row r="550" spans="1:7">
      <c r="A550" s="21">
        <f t="shared" si="11"/>
        <v>163</v>
      </c>
      <c r="B550" s="21" t="s">
        <v>10</v>
      </c>
      <c r="C550" s="127" t="s">
        <v>900</v>
      </c>
      <c r="D550" s="127"/>
      <c r="E550" s="211"/>
      <c r="F550" s="211"/>
      <c r="G550" s="211"/>
    </row>
    <row r="551" spans="1:7">
      <c r="A551" s="21">
        <f t="shared" si="11"/>
        <v>163</v>
      </c>
      <c r="B551" s="21" t="s">
        <v>10</v>
      </c>
      <c r="C551" s="127" t="s">
        <v>900</v>
      </c>
      <c r="D551" s="127"/>
      <c r="E551" s="211"/>
      <c r="F551" s="211"/>
      <c r="G551" s="211"/>
    </row>
    <row r="552" spans="1:7">
      <c r="A552" s="21">
        <f t="shared" si="11"/>
        <v>163</v>
      </c>
      <c r="B552" s="21" t="s">
        <v>10</v>
      </c>
      <c r="C552" s="127" t="s">
        <v>900</v>
      </c>
      <c r="D552" s="127"/>
      <c r="E552" s="211"/>
      <c r="F552" s="211"/>
      <c r="G552" s="211"/>
    </row>
    <row r="553" spans="1:7">
      <c r="A553" s="21">
        <f t="shared" si="11"/>
        <v>163</v>
      </c>
      <c r="B553" s="21" t="s">
        <v>10</v>
      </c>
      <c r="C553" s="127" t="s">
        <v>900</v>
      </c>
      <c r="D553" s="127"/>
      <c r="E553" s="211"/>
      <c r="F553" s="211"/>
      <c r="G553" s="211"/>
    </row>
    <row r="554" spans="1:7">
      <c r="A554" s="21">
        <f t="shared" si="11"/>
        <v>163</v>
      </c>
      <c r="B554" s="21" t="s">
        <v>10</v>
      </c>
      <c r="C554" s="127" t="s">
        <v>900</v>
      </c>
      <c r="D554" s="127"/>
      <c r="E554" s="211"/>
      <c r="F554" s="211"/>
      <c r="G554" s="211"/>
    </row>
    <row r="555" spans="1:7">
      <c r="A555" s="21">
        <f t="shared" si="11"/>
        <v>163</v>
      </c>
      <c r="B555" s="21" t="s">
        <v>10</v>
      </c>
      <c r="C555" s="127" t="s">
        <v>900</v>
      </c>
      <c r="D555" s="127"/>
      <c r="E555" s="211"/>
      <c r="F555" s="211"/>
      <c r="G555" s="211"/>
    </row>
    <row r="556" spans="1:7">
      <c r="A556" s="21">
        <f t="shared" si="11"/>
        <v>163</v>
      </c>
      <c r="B556" s="21" t="s">
        <v>10</v>
      </c>
      <c r="C556" s="127" t="s">
        <v>900</v>
      </c>
      <c r="D556" s="127"/>
      <c r="E556" s="211"/>
      <c r="F556" s="211"/>
      <c r="G556" s="211"/>
    </row>
    <row r="557" spans="1:7">
      <c r="A557" s="21">
        <f t="shared" si="11"/>
        <v>163</v>
      </c>
      <c r="B557" s="21" t="s">
        <v>10</v>
      </c>
      <c r="C557" s="127" t="s">
        <v>900</v>
      </c>
      <c r="D557" s="127"/>
      <c r="E557" s="211"/>
      <c r="F557" s="211"/>
      <c r="G557" s="211"/>
    </row>
    <row r="558" spans="1:7">
      <c r="A558" s="21">
        <f t="shared" si="11"/>
        <v>163</v>
      </c>
      <c r="B558" s="21" t="s">
        <v>10</v>
      </c>
      <c r="C558" s="127" t="s">
        <v>900</v>
      </c>
      <c r="D558" s="127"/>
      <c r="E558" s="211"/>
      <c r="F558" s="211"/>
      <c r="G558" s="211"/>
    </row>
    <row r="559" spans="1:7">
      <c r="A559" s="21">
        <f t="shared" si="11"/>
        <v>163</v>
      </c>
      <c r="B559" s="21" t="s">
        <v>10</v>
      </c>
      <c r="C559" s="127" t="s">
        <v>900</v>
      </c>
      <c r="D559" s="127"/>
      <c r="E559" s="211"/>
      <c r="F559" s="211"/>
      <c r="G559" s="211"/>
    </row>
    <row r="560" spans="1:7">
      <c r="A560" s="21">
        <f t="shared" si="11"/>
        <v>163</v>
      </c>
      <c r="B560" s="21" t="s">
        <v>10</v>
      </c>
      <c r="C560" s="127" t="s">
        <v>900</v>
      </c>
      <c r="D560" s="127"/>
      <c r="E560" s="211"/>
      <c r="F560" s="211"/>
      <c r="G560" s="211"/>
    </row>
    <row r="561" spans="1:7">
      <c r="A561" s="21">
        <f t="shared" si="11"/>
        <v>163</v>
      </c>
      <c r="B561" s="21" t="s">
        <v>10</v>
      </c>
      <c r="C561" s="127" t="s">
        <v>900</v>
      </c>
      <c r="D561" s="127"/>
      <c r="E561" s="211"/>
      <c r="F561" s="211"/>
      <c r="G561" s="211"/>
    </row>
    <row r="562" spans="1:7">
      <c r="A562" s="21">
        <f t="shared" si="11"/>
        <v>163</v>
      </c>
      <c r="B562" s="21" t="s">
        <v>10</v>
      </c>
      <c r="C562" s="127" t="s">
        <v>900</v>
      </c>
      <c r="D562" s="127"/>
      <c r="E562" s="211"/>
      <c r="F562" s="211"/>
      <c r="G562" s="211"/>
    </row>
    <row r="563" spans="1:7">
      <c r="A563" s="21">
        <f t="shared" si="11"/>
        <v>163</v>
      </c>
      <c r="B563" s="21" t="s">
        <v>10</v>
      </c>
      <c r="C563" s="127" t="s">
        <v>900</v>
      </c>
      <c r="D563" s="127"/>
      <c r="E563" s="211"/>
      <c r="F563" s="211"/>
      <c r="G563" s="211"/>
    </row>
    <row r="564" spans="1:7">
      <c r="A564" s="21">
        <f t="shared" si="11"/>
        <v>163</v>
      </c>
      <c r="B564" s="21" t="s">
        <v>10</v>
      </c>
      <c r="C564" s="127" t="s">
        <v>900</v>
      </c>
      <c r="D564" s="127"/>
      <c r="E564" s="211"/>
      <c r="F564" s="211"/>
      <c r="G564" s="211"/>
    </row>
    <row r="565" spans="1:7">
      <c r="A565" s="21">
        <f t="shared" si="11"/>
        <v>163</v>
      </c>
      <c r="B565" s="21" t="s">
        <v>10</v>
      </c>
      <c r="C565" s="127" t="s">
        <v>900</v>
      </c>
      <c r="D565" s="127"/>
      <c r="E565" s="211"/>
      <c r="F565" s="211"/>
      <c r="G565" s="211"/>
    </row>
    <row r="566" spans="1:7">
      <c r="A566" s="21">
        <f t="shared" si="11"/>
        <v>163</v>
      </c>
      <c r="B566" s="21" t="s">
        <v>10</v>
      </c>
      <c r="C566" s="127" t="s">
        <v>900</v>
      </c>
      <c r="D566" s="127"/>
      <c r="E566" s="211"/>
      <c r="F566" s="211"/>
      <c r="G566" s="211"/>
    </row>
    <row r="567" spans="1:7">
      <c r="A567" s="21">
        <f t="shared" si="11"/>
        <v>163</v>
      </c>
      <c r="B567" s="21" t="s">
        <v>10</v>
      </c>
      <c r="C567" s="127" t="s">
        <v>900</v>
      </c>
      <c r="D567" s="127"/>
      <c r="E567" s="211"/>
      <c r="F567" s="211"/>
      <c r="G567" s="211"/>
    </row>
    <row r="568" spans="1:7">
      <c r="A568" s="21">
        <f t="shared" si="11"/>
        <v>163</v>
      </c>
      <c r="B568" s="21" t="s">
        <v>10</v>
      </c>
      <c r="C568" s="127" t="s">
        <v>900</v>
      </c>
      <c r="D568" s="127"/>
      <c r="E568" s="211"/>
      <c r="F568" s="211"/>
      <c r="G568" s="211"/>
    </row>
    <row r="569" spans="1:7">
      <c r="A569" s="21">
        <f t="shared" si="11"/>
        <v>163</v>
      </c>
      <c r="B569" s="21" t="s">
        <v>10</v>
      </c>
      <c r="C569" s="127" t="s">
        <v>900</v>
      </c>
      <c r="D569" s="127"/>
      <c r="E569" s="211"/>
      <c r="F569" s="211"/>
      <c r="G569" s="211"/>
    </row>
    <row r="570" spans="1:7">
      <c r="A570" s="21">
        <f t="shared" si="11"/>
        <v>163</v>
      </c>
      <c r="B570" s="21" t="s">
        <v>10</v>
      </c>
      <c r="C570" s="127" t="s">
        <v>900</v>
      </c>
      <c r="D570" s="127"/>
      <c r="E570" s="211"/>
      <c r="F570" s="211"/>
      <c r="G570" s="211"/>
    </row>
    <row r="571" spans="1:7">
      <c r="A571" s="21">
        <f t="shared" si="11"/>
        <v>163</v>
      </c>
      <c r="B571" s="21" t="s">
        <v>10</v>
      </c>
      <c r="C571" s="127" t="s">
        <v>900</v>
      </c>
      <c r="D571" s="127"/>
      <c r="E571" s="211"/>
      <c r="F571" s="211"/>
      <c r="G571" s="211"/>
    </row>
    <row r="572" spans="1:7">
      <c r="A572" s="21">
        <f t="shared" si="11"/>
        <v>163</v>
      </c>
      <c r="B572" s="21" t="s">
        <v>10</v>
      </c>
      <c r="C572" s="127" t="s">
        <v>900</v>
      </c>
      <c r="D572" s="127"/>
      <c r="E572" s="211"/>
      <c r="F572" s="211"/>
      <c r="G572" s="211"/>
    </row>
    <row r="573" spans="1:7">
      <c r="A573" s="21">
        <f t="shared" si="11"/>
        <v>163</v>
      </c>
      <c r="B573" s="21" t="s">
        <v>10</v>
      </c>
      <c r="C573" s="127" t="s">
        <v>900</v>
      </c>
      <c r="D573" s="127"/>
      <c r="E573" s="211"/>
      <c r="F573" s="211"/>
      <c r="G573" s="211"/>
    </row>
    <row r="574" spans="1:7">
      <c r="A574" s="21">
        <f t="shared" si="11"/>
        <v>163</v>
      </c>
      <c r="B574" s="21" t="s">
        <v>10</v>
      </c>
      <c r="C574" s="127" t="s">
        <v>900</v>
      </c>
      <c r="D574" s="127"/>
      <c r="E574" s="211"/>
      <c r="F574" s="211"/>
      <c r="G574" s="211"/>
    </row>
    <row r="575" spans="1:7">
      <c r="A575" s="21">
        <f t="shared" si="11"/>
        <v>163</v>
      </c>
      <c r="B575" s="21" t="s">
        <v>10</v>
      </c>
      <c r="C575" s="127" t="s">
        <v>900</v>
      </c>
      <c r="D575" s="127"/>
      <c r="E575" s="211"/>
      <c r="F575" s="211"/>
      <c r="G575" s="211"/>
    </row>
    <row r="576" spans="1:7">
      <c r="A576" s="21">
        <f t="shared" si="11"/>
        <v>163</v>
      </c>
      <c r="B576" s="21" t="s">
        <v>10</v>
      </c>
      <c r="C576" s="127" t="s">
        <v>900</v>
      </c>
      <c r="D576" s="127"/>
      <c r="E576" s="211"/>
      <c r="F576" s="211"/>
      <c r="G576" s="211"/>
    </row>
    <row r="577" spans="1:7">
      <c r="A577" s="21">
        <f t="shared" si="11"/>
        <v>163</v>
      </c>
      <c r="B577" s="21" t="s">
        <v>10</v>
      </c>
      <c r="C577" s="127" t="s">
        <v>900</v>
      </c>
      <c r="D577" s="127"/>
      <c r="E577" s="211"/>
      <c r="F577" s="211"/>
      <c r="G577" s="211"/>
    </row>
    <row r="578" spans="1:7">
      <c r="A578" s="21">
        <f t="shared" si="11"/>
        <v>163</v>
      </c>
      <c r="B578" s="21" t="s">
        <v>10</v>
      </c>
      <c r="C578" s="127" t="s">
        <v>900</v>
      </c>
      <c r="D578" s="127"/>
      <c r="E578" s="211"/>
      <c r="F578" s="211"/>
      <c r="G578" s="211"/>
    </row>
    <row r="579" spans="1:7">
      <c r="A579" s="21">
        <f t="shared" si="11"/>
        <v>163</v>
      </c>
      <c r="B579" s="21" t="s">
        <v>10</v>
      </c>
      <c r="C579" s="127" t="s">
        <v>900</v>
      </c>
      <c r="D579" s="127"/>
      <c r="E579" s="211"/>
      <c r="F579" s="211"/>
      <c r="G579" s="211"/>
    </row>
    <row r="580" spans="1:7">
      <c r="A580" s="21">
        <f t="shared" si="11"/>
        <v>163</v>
      </c>
      <c r="B580" s="21" t="s">
        <v>10</v>
      </c>
      <c r="C580" s="127" t="s">
        <v>900</v>
      </c>
      <c r="D580" s="127"/>
      <c r="E580" s="211"/>
      <c r="F580" s="211"/>
      <c r="G580" s="211"/>
    </row>
    <row r="581" spans="1:7">
      <c r="A581" s="21">
        <f t="shared" si="11"/>
        <v>163</v>
      </c>
      <c r="B581" s="21" t="s">
        <v>10</v>
      </c>
      <c r="C581" s="127" t="s">
        <v>900</v>
      </c>
      <c r="D581" s="127"/>
      <c r="E581" s="211"/>
      <c r="F581" s="211"/>
      <c r="G581" s="211"/>
    </row>
    <row r="582" spans="1:7">
      <c r="A582" s="21">
        <f t="shared" si="11"/>
        <v>163</v>
      </c>
      <c r="B582" s="21" t="s">
        <v>10</v>
      </c>
      <c r="C582" s="127" t="s">
        <v>900</v>
      </c>
      <c r="D582" s="127"/>
      <c r="E582" s="211"/>
      <c r="F582" s="211"/>
      <c r="G582" s="211"/>
    </row>
    <row r="583" spans="1:7">
      <c r="A583" s="21">
        <f t="shared" si="11"/>
        <v>163</v>
      </c>
      <c r="B583" s="21" t="s">
        <v>10</v>
      </c>
      <c r="C583" s="127" t="s">
        <v>900</v>
      </c>
      <c r="D583" s="127"/>
      <c r="E583" s="211"/>
      <c r="F583" s="211"/>
      <c r="G583" s="211"/>
    </row>
    <row r="584" spans="1:7">
      <c r="A584" s="21">
        <f t="shared" si="11"/>
        <v>163</v>
      </c>
      <c r="B584" s="21" t="s">
        <v>10</v>
      </c>
      <c r="C584" s="127" t="s">
        <v>900</v>
      </c>
      <c r="D584" s="127"/>
      <c r="E584" s="211"/>
      <c r="F584" s="211"/>
      <c r="G584" s="211"/>
    </row>
    <row r="585" spans="1:7">
      <c r="A585" s="21">
        <f t="shared" si="11"/>
        <v>163</v>
      </c>
      <c r="B585" s="21" t="s">
        <v>10</v>
      </c>
      <c r="C585" s="127" t="s">
        <v>900</v>
      </c>
      <c r="D585" s="127"/>
      <c r="E585" s="211"/>
      <c r="F585" s="211"/>
      <c r="G585" s="211"/>
    </row>
    <row r="586" spans="1:7">
      <c r="A586" s="21">
        <f t="shared" si="11"/>
        <v>163</v>
      </c>
      <c r="B586" s="21" t="s">
        <v>10</v>
      </c>
      <c r="C586" s="127" t="s">
        <v>900</v>
      </c>
      <c r="D586" s="127"/>
      <c r="E586" s="211"/>
      <c r="F586" s="211"/>
      <c r="G586" s="211"/>
    </row>
    <row r="587" spans="1:7">
      <c r="A587" s="21">
        <f t="shared" si="11"/>
        <v>163</v>
      </c>
      <c r="B587" s="21" t="s">
        <v>10</v>
      </c>
      <c r="C587" s="127" t="s">
        <v>900</v>
      </c>
      <c r="D587" s="127"/>
      <c r="E587" s="211"/>
      <c r="F587" s="211"/>
      <c r="G587" s="211"/>
    </row>
    <row r="588" spans="1:7">
      <c r="A588" s="21">
        <f t="shared" si="11"/>
        <v>163</v>
      </c>
      <c r="B588" s="21" t="s">
        <v>10</v>
      </c>
      <c r="C588" s="127" t="s">
        <v>900</v>
      </c>
      <c r="D588" s="127"/>
      <c r="E588" s="211"/>
      <c r="F588" s="211"/>
      <c r="G588" s="211"/>
    </row>
    <row r="589" spans="1:7">
      <c r="A589" s="21">
        <f t="shared" si="11"/>
        <v>163</v>
      </c>
      <c r="B589" s="21" t="s">
        <v>10</v>
      </c>
      <c r="C589" s="127" t="s">
        <v>900</v>
      </c>
      <c r="D589" s="127"/>
      <c r="E589" s="211"/>
      <c r="F589" s="211"/>
      <c r="G589" s="211"/>
    </row>
    <row r="590" spans="1:7">
      <c r="A590" s="21">
        <f t="shared" si="11"/>
        <v>163</v>
      </c>
      <c r="B590" s="21" t="s">
        <v>10</v>
      </c>
      <c r="C590" s="127" t="s">
        <v>900</v>
      </c>
      <c r="D590" s="127"/>
      <c r="E590" s="211"/>
      <c r="F590" s="211"/>
      <c r="G590" s="211"/>
    </row>
    <row r="591" spans="1:7">
      <c r="A591" s="21">
        <f t="shared" si="11"/>
        <v>163</v>
      </c>
      <c r="B591" s="21" t="s">
        <v>10</v>
      </c>
      <c r="C591" s="127" t="s">
        <v>900</v>
      </c>
      <c r="D591" s="127"/>
      <c r="E591" s="211"/>
      <c r="F591" s="211"/>
      <c r="G591" s="211"/>
    </row>
    <row r="592" spans="1:7">
      <c r="A592" s="21">
        <f t="shared" si="11"/>
        <v>163</v>
      </c>
      <c r="B592" s="21" t="s">
        <v>10</v>
      </c>
      <c r="C592" s="127" t="s">
        <v>900</v>
      </c>
      <c r="D592" s="127"/>
      <c r="E592" s="211"/>
      <c r="F592" s="211"/>
      <c r="G592" s="211"/>
    </row>
    <row r="593" spans="1:7">
      <c r="A593" s="21">
        <f t="shared" si="11"/>
        <v>163</v>
      </c>
      <c r="B593" s="21" t="s">
        <v>10</v>
      </c>
      <c r="C593" s="127" t="s">
        <v>900</v>
      </c>
      <c r="D593" s="127"/>
      <c r="E593" s="211"/>
      <c r="F593" s="211"/>
      <c r="G593" s="211"/>
    </row>
    <row r="594" spans="1:7">
      <c r="A594" s="21">
        <f t="shared" si="11"/>
        <v>163</v>
      </c>
      <c r="B594" s="21" t="s">
        <v>10</v>
      </c>
      <c r="C594" s="127" t="s">
        <v>900</v>
      </c>
      <c r="D594" s="127"/>
      <c r="E594" s="211"/>
      <c r="F594" s="211"/>
      <c r="G594" s="211"/>
    </row>
    <row r="595" spans="1:7">
      <c r="A595" s="21">
        <f t="shared" si="11"/>
        <v>163</v>
      </c>
      <c r="B595" s="21" t="s">
        <v>10</v>
      </c>
      <c r="C595" s="127" t="s">
        <v>900</v>
      </c>
      <c r="D595" s="127"/>
      <c r="E595" s="211"/>
      <c r="F595" s="211"/>
      <c r="G595" s="211"/>
    </row>
    <row r="596" spans="1:7">
      <c r="A596" s="21">
        <f t="shared" si="11"/>
        <v>163</v>
      </c>
      <c r="B596" s="21" t="s">
        <v>10</v>
      </c>
      <c r="C596" s="127" t="s">
        <v>900</v>
      </c>
      <c r="D596" s="127"/>
      <c r="E596" s="211"/>
      <c r="F596" s="211"/>
      <c r="G596" s="211"/>
    </row>
    <row r="597" spans="1:7">
      <c r="A597" s="21">
        <f t="shared" si="11"/>
        <v>163</v>
      </c>
      <c r="B597" s="21" t="s">
        <v>10</v>
      </c>
      <c r="C597" s="127" t="s">
        <v>900</v>
      </c>
      <c r="D597" s="127"/>
      <c r="E597" s="211"/>
      <c r="F597" s="211"/>
      <c r="G597" s="211"/>
    </row>
    <row r="598" spans="1:7">
      <c r="A598" s="21">
        <f t="shared" si="11"/>
        <v>163</v>
      </c>
      <c r="B598" s="21" t="s">
        <v>10</v>
      </c>
      <c r="C598" s="127" t="s">
        <v>900</v>
      </c>
      <c r="D598" s="127"/>
      <c r="E598" s="211"/>
      <c r="F598" s="211"/>
      <c r="G598" s="211"/>
    </row>
    <row r="599" spans="1:7">
      <c r="A599" s="21">
        <f t="shared" si="11"/>
        <v>163</v>
      </c>
      <c r="B599" s="21" t="s">
        <v>10</v>
      </c>
      <c r="C599" s="127" t="s">
        <v>900</v>
      </c>
      <c r="D599" s="127"/>
      <c r="E599" s="211"/>
      <c r="F599" s="211"/>
      <c r="G599" s="211"/>
    </row>
    <row r="600" spans="1:7">
      <c r="A600" s="21">
        <f t="shared" si="11"/>
        <v>163</v>
      </c>
      <c r="B600" s="21" t="s">
        <v>10</v>
      </c>
      <c r="C600" s="127" t="s">
        <v>900</v>
      </c>
      <c r="D600" s="127"/>
      <c r="E600" s="211"/>
      <c r="F600" s="211"/>
      <c r="G600" s="211"/>
    </row>
    <row r="601" spans="1:7">
      <c r="A601" s="21">
        <f t="shared" si="11"/>
        <v>163</v>
      </c>
      <c r="B601" s="21" t="s">
        <v>10</v>
      </c>
      <c r="C601" s="127" t="s">
        <v>900</v>
      </c>
      <c r="D601" s="127"/>
      <c r="E601" s="211"/>
      <c r="F601" s="211"/>
      <c r="G601" s="211"/>
    </row>
    <row r="602" spans="1:7">
      <c r="A602" s="21">
        <f t="shared" si="11"/>
        <v>163</v>
      </c>
      <c r="B602" s="21" t="s">
        <v>10</v>
      </c>
      <c r="C602" s="127" t="s">
        <v>900</v>
      </c>
      <c r="D602" s="127"/>
      <c r="E602" s="211"/>
      <c r="F602" s="211"/>
      <c r="G602" s="211"/>
    </row>
    <row r="603" spans="1:7">
      <c r="A603" s="21">
        <f t="shared" si="11"/>
        <v>163</v>
      </c>
      <c r="B603" s="21" t="s">
        <v>10</v>
      </c>
      <c r="C603" s="127" t="s">
        <v>900</v>
      </c>
      <c r="D603" s="127"/>
      <c r="E603" s="211"/>
      <c r="F603" s="211"/>
      <c r="G603" s="211"/>
    </row>
    <row r="604" spans="1:7">
      <c r="A604" s="21">
        <f t="shared" si="11"/>
        <v>163</v>
      </c>
      <c r="B604" s="21" t="s">
        <v>10</v>
      </c>
      <c r="C604" s="127" t="s">
        <v>900</v>
      </c>
      <c r="D604" s="127"/>
      <c r="E604" s="211"/>
      <c r="F604" s="211"/>
      <c r="G604" s="211"/>
    </row>
    <row r="605" spans="1:7">
      <c r="A605" s="21">
        <f t="shared" si="11"/>
        <v>163</v>
      </c>
      <c r="B605" s="21" t="s">
        <v>10</v>
      </c>
      <c r="C605" s="127" t="s">
        <v>900</v>
      </c>
      <c r="D605" s="127"/>
      <c r="E605" s="211"/>
      <c r="F605" s="211"/>
      <c r="G605" s="211"/>
    </row>
    <row r="606" spans="1:7">
      <c r="A606" s="21">
        <f t="shared" si="11"/>
        <v>163</v>
      </c>
      <c r="B606" s="21" t="s">
        <v>10</v>
      </c>
      <c r="C606" s="127" t="s">
        <v>900</v>
      </c>
      <c r="D606" s="127"/>
      <c r="E606" s="211"/>
      <c r="F606" s="211"/>
      <c r="G606" s="211"/>
    </row>
    <row r="607" spans="1:7">
      <c r="A607" s="21">
        <f t="shared" si="11"/>
        <v>163</v>
      </c>
      <c r="B607" s="21" t="s">
        <v>10</v>
      </c>
      <c r="C607" s="127" t="s">
        <v>900</v>
      </c>
      <c r="D607" s="127"/>
      <c r="E607" s="211"/>
      <c r="F607" s="211"/>
      <c r="G607" s="211"/>
    </row>
    <row r="608" spans="1:7">
      <c r="A608" s="21">
        <f t="shared" si="11"/>
        <v>163</v>
      </c>
      <c r="B608" s="21" t="s">
        <v>10</v>
      </c>
      <c r="C608" s="127" t="s">
        <v>900</v>
      </c>
      <c r="D608" s="127"/>
      <c r="E608" s="211"/>
      <c r="F608" s="211"/>
      <c r="G608" s="211"/>
    </row>
    <row r="609" spans="1:7">
      <c r="A609" s="21">
        <f t="shared" ref="A609:A672" si="12">IF($C609="","blank",MATCH($C609,$I$5:$I$204,0))</f>
        <v>163</v>
      </c>
      <c r="B609" s="21" t="s">
        <v>10</v>
      </c>
      <c r="C609" s="127" t="s">
        <v>900</v>
      </c>
      <c r="D609" s="127"/>
      <c r="E609" s="211"/>
      <c r="F609" s="211"/>
      <c r="G609" s="211"/>
    </row>
    <row r="610" spans="1:7">
      <c r="A610" s="21">
        <f t="shared" si="12"/>
        <v>163</v>
      </c>
      <c r="B610" s="21" t="s">
        <v>10</v>
      </c>
      <c r="C610" s="127" t="s">
        <v>900</v>
      </c>
      <c r="D610" s="127"/>
      <c r="E610" s="211"/>
      <c r="F610" s="211"/>
      <c r="G610" s="211"/>
    </row>
    <row r="611" spans="1:7">
      <c r="A611" s="21">
        <f t="shared" si="12"/>
        <v>163</v>
      </c>
      <c r="B611" s="21" t="s">
        <v>10</v>
      </c>
      <c r="C611" s="127" t="s">
        <v>900</v>
      </c>
      <c r="D611" s="127"/>
      <c r="E611" s="211"/>
      <c r="F611" s="211"/>
      <c r="G611" s="211"/>
    </row>
    <row r="612" spans="1:7">
      <c r="A612" s="21">
        <f t="shared" si="12"/>
        <v>163</v>
      </c>
      <c r="B612" s="21" t="s">
        <v>10</v>
      </c>
      <c r="C612" s="127" t="s">
        <v>900</v>
      </c>
      <c r="D612" s="127"/>
      <c r="E612" s="211"/>
      <c r="F612" s="211"/>
      <c r="G612" s="211"/>
    </row>
    <row r="613" spans="1:7">
      <c r="A613" s="21">
        <f t="shared" si="12"/>
        <v>163</v>
      </c>
      <c r="B613" s="21" t="s">
        <v>10</v>
      </c>
      <c r="C613" s="127" t="s">
        <v>900</v>
      </c>
      <c r="D613" s="127"/>
      <c r="E613" s="211"/>
      <c r="F613" s="211"/>
      <c r="G613" s="211"/>
    </row>
    <row r="614" spans="1:7">
      <c r="A614" s="21">
        <f t="shared" si="12"/>
        <v>163</v>
      </c>
      <c r="B614" s="21" t="s">
        <v>10</v>
      </c>
      <c r="C614" s="127" t="s">
        <v>900</v>
      </c>
      <c r="D614" s="127"/>
      <c r="E614" s="211"/>
      <c r="F614" s="211"/>
      <c r="G614" s="211"/>
    </row>
    <row r="615" spans="1:7">
      <c r="A615" s="21">
        <f t="shared" si="12"/>
        <v>163</v>
      </c>
      <c r="B615" s="21" t="s">
        <v>10</v>
      </c>
      <c r="C615" s="127" t="s">
        <v>900</v>
      </c>
      <c r="D615" s="127"/>
      <c r="E615" s="211"/>
      <c r="F615" s="211"/>
      <c r="G615" s="211"/>
    </row>
    <row r="616" spans="1:7">
      <c r="A616" s="21">
        <f t="shared" si="12"/>
        <v>163</v>
      </c>
      <c r="B616" s="21" t="s">
        <v>10</v>
      </c>
      <c r="C616" s="127" t="s">
        <v>900</v>
      </c>
      <c r="D616" s="127"/>
      <c r="E616" s="211"/>
      <c r="F616" s="211"/>
      <c r="G616" s="211"/>
    </row>
    <row r="617" spans="1:7">
      <c r="A617" s="21">
        <f t="shared" si="12"/>
        <v>163</v>
      </c>
      <c r="B617" s="21" t="s">
        <v>10</v>
      </c>
      <c r="C617" s="127" t="s">
        <v>900</v>
      </c>
      <c r="D617" s="127"/>
      <c r="E617" s="211"/>
      <c r="F617" s="211"/>
      <c r="G617" s="211"/>
    </row>
    <row r="618" spans="1:7">
      <c r="A618" s="21">
        <f t="shared" si="12"/>
        <v>163</v>
      </c>
      <c r="B618" s="21" t="s">
        <v>10</v>
      </c>
      <c r="C618" s="127" t="s">
        <v>900</v>
      </c>
      <c r="D618" s="127"/>
      <c r="E618" s="211"/>
      <c r="F618" s="211"/>
      <c r="G618" s="211"/>
    </row>
    <row r="619" spans="1:7">
      <c r="A619" s="21">
        <f t="shared" si="12"/>
        <v>163</v>
      </c>
      <c r="B619" s="21" t="s">
        <v>10</v>
      </c>
      <c r="C619" s="127" t="s">
        <v>900</v>
      </c>
      <c r="D619" s="127"/>
      <c r="E619" s="211"/>
      <c r="F619" s="211"/>
      <c r="G619" s="211"/>
    </row>
    <row r="620" spans="1:7">
      <c r="A620" s="21">
        <f t="shared" si="12"/>
        <v>163</v>
      </c>
      <c r="B620" s="21" t="s">
        <v>10</v>
      </c>
      <c r="C620" s="127" t="s">
        <v>900</v>
      </c>
      <c r="D620" s="127"/>
      <c r="E620" s="211"/>
      <c r="F620" s="211"/>
      <c r="G620" s="211"/>
    </row>
    <row r="621" spans="1:7">
      <c r="A621" s="21">
        <f t="shared" si="12"/>
        <v>163</v>
      </c>
      <c r="B621" s="21" t="s">
        <v>10</v>
      </c>
      <c r="C621" s="127" t="s">
        <v>900</v>
      </c>
      <c r="D621" s="127"/>
      <c r="E621" s="211"/>
      <c r="F621" s="211"/>
      <c r="G621" s="211"/>
    </row>
    <row r="622" spans="1:7">
      <c r="A622" s="21">
        <f t="shared" si="12"/>
        <v>163</v>
      </c>
      <c r="B622" s="21" t="s">
        <v>10</v>
      </c>
      <c r="C622" s="127" t="s">
        <v>900</v>
      </c>
      <c r="D622" s="127"/>
      <c r="E622" s="211"/>
      <c r="F622" s="211"/>
      <c r="G622" s="211"/>
    </row>
    <row r="623" spans="1:7">
      <c r="A623" s="21">
        <f t="shared" si="12"/>
        <v>163</v>
      </c>
      <c r="B623" s="21" t="s">
        <v>10</v>
      </c>
      <c r="C623" s="127" t="s">
        <v>900</v>
      </c>
      <c r="D623" s="127"/>
      <c r="E623" s="211"/>
      <c r="F623" s="211"/>
      <c r="G623" s="211"/>
    </row>
    <row r="624" spans="1:7">
      <c r="A624" s="21">
        <f t="shared" si="12"/>
        <v>163</v>
      </c>
      <c r="B624" s="21" t="s">
        <v>10</v>
      </c>
      <c r="C624" s="127" t="s">
        <v>900</v>
      </c>
      <c r="D624" s="127"/>
      <c r="E624" s="211"/>
      <c r="F624" s="211"/>
      <c r="G624" s="211"/>
    </row>
    <row r="625" spans="1:7">
      <c r="A625" s="21">
        <f t="shared" si="12"/>
        <v>163</v>
      </c>
      <c r="B625" s="21" t="s">
        <v>10</v>
      </c>
      <c r="C625" s="127" t="s">
        <v>900</v>
      </c>
      <c r="D625" s="127"/>
      <c r="E625" s="211"/>
      <c r="F625" s="211"/>
      <c r="G625" s="211"/>
    </row>
    <row r="626" spans="1:7">
      <c r="A626" s="21">
        <f t="shared" si="12"/>
        <v>163</v>
      </c>
      <c r="B626" s="21" t="s">
        <v>10</v>
      </c>
      <c r="C626" s="127" t="s">
        <v>900</v>
      </c>
      <c r="D626" s="127"/>
      <c r="E626" s="211"/>
      <c r="F626" s="211"/>
      <c r="G626" s="211"/>
    </row>
    <row r="627" spans="1:7">
      <c r="A627" s="21">
        <f t="shared" si="12"/>
        <v>163</v>
      </c>
      <c r="B627" s="21" t="s">
        <v>10</v>
      </c>
      <c r="C627" s="127" t="s">
        <v>900</v>
      </c>
      <c r="D627" s="127"/>
      <c r="E627" s="211"/>
      <c r="F627" s="211"/>
      <c r="G627" s="211"/>
    </row>
    <row r="628" spans="1:7">
      <c r="A628" s="21">
        <f t="shared" si="12"/>
        <v>163</v>
      </c>
      <c r="B628" s="21" t="s">
        <v>10</v>
      </c>
      <c r="C628" s="127" t="s">
        <v>900</v>
      </c>
      <c r="D628" s="127"/>
      <c r="E628" s="211"/>
      <c r="F628" s="211"/>
      <c r="G628" s="211"/>
    </row>
    <row r="629" spans="1:7">
      <c r="A629" s="21">
        <f t="shared" si="12"/>
        <v>163</v>
      </c>
      <c r="B629" s="21" t="s">
        <v>10</v>
      </c>
      <c r="C629" s="127" t="s">
        <v>900</v>
      </c>
      <c r="D629" s="127"/>
      <c r="E629" s="211"/>
      <c r="F629" s="211"/>
      <c r="G629" s="211"/>
    </row>
    <row r="630" spans="1:7">
      <c r="A630" s="21">
        <f t="shared" si="12"/>
        <v>163</v>
      </c>
      <c r="B630" s="21" t="s">
        <v>10</v>
      </c>
      <c r="C630" s="127" t="s">
        <v>900</v>
      </c>
      <c r="D630" s="127"/>
      <c r="E630" s="211"/>
      <c r="F630" s="211"/>
      <c r="G630" s="211"/>
    </row>
    <row r="631" spans="1:7">
      <c r="A631" s="21">
        <f t="shared" si="12"/>
        <v>163</v>
      </c>
      <c r="B631" s="21" t="s">
        <v>10</v>
      </c>
      <c r="C631" s="127" t="s">
        <v>900</v>
      </c>
      <c r="D631" s="127"/>
      <c r="E631" s="211"/>
      <c r="F631" s="211"/>
      <c r="G631" s="211"/>
    </row>
    <row r="632" spans="1:7">
      <c r="A632" s="21">
        <f t="shared" si="12"/>
        <v>163</v>
      </c>
      <c r="B632" s="21" t="s">
        <v>10</v>
      </c>
      <c r="C632" s="127" t="s">
        <v>900</v>
      </c>
      <c r="D632" s="127"/>
      <c r="E632" s="211"/>
      <c r="F632" s="211"/>
      <c r="G632" s="211"/>
    </row>
    <row r="633" spans="1:7">
      <c r="A633" s="21">
        <f t="shared" si="12"/>
        <v>163</v>
      </c>
      <c r="B633" s="21" t="s">
        <v>10</v>
      </c>
      <c r="C633" s="127" t="s">
        <v>900</v>
      </c>
      <c r="D633" s="127"/>
      <c r="E633" s="211"/>
      <c r="F633" s="211"/>
      <c r="G633" s="211"/>
    </row>
    <row r="634" spans="1:7">
      <c r="A634" s="21">
        <f t="shared" si="12"/>
        <v>163</v>
      </c>
      <c r="B634" s="21" t="s">
        <v>10</v>
      </c>
      <c r="C634" s="127" t="s">
        <v>900</v>
      </c>
      <c r="D634" s="127"/>
      <c r="E634" s="211"/>
      <c r="F634" s="211"/>
      <c r="G634" s="211"/>
    </row>
    <row r="635" spans="1:7">
      <c r="A635" s="21">
        <f t="shared" si="12"/>
        <v>163</v>
      </c>
      <c r="B635" s="21" t="s">
        <v>10</v>
      </c>
      <c r="C635" s="127" t="s">
        <v>900</v>
      </c>
      <c r="D635" s="127"/>
      <c r="E635" s="211"/>
      <c r="F635" s="211"/>
      <c r="G635" s="211"/>
    </row>
    <row r="636" spans="1:7">
      <c r="A636" s="21">
        <f t="shared" si="12"/>
        <v>163</v>
      </c>
      <c r="B636" s="21" t="s">
        <v>10</v>
      </c>
      <c r="C636" s="127" t="s">
        <v>900</v>
      </c>
      <c r="D636" s="127"/>
      <c r="E636" s="211"/>
      <c r="F636" s="211"/>
      <c r="G636" s="211"/>
    </row>
    <row r="637" spans="1:7">
      <c r="A637" s="21">
        <f t="shared" si="12"/>
        <v>163</v>
      </c>
      <c r="B637" s="21" t="s">
        <v>10</v>
      </c>
      <c r="C637" s="127" t="s">
        <v>900</v>
      </c>
      <c r="D637" s="127"/>
      <c r="E637" s="211"/>
      <c r="F637" s="211"/>
      <c r="G637" s="211"/>
    </row>
    <row r="638" spans="1:7">
      <c r="A638" s="21">
        <f t="shared" si="12"/>
        <v>163</v>
      </c>
      <c r="B638" s="21" t="s">
        <v>10</v>
      </c>
      <c r="C638" s="127" t="s">
        <v>900</v>
      </c>
      <c r="D638" s="127"/>
      <c r="E638" s="211"/>
      <c r="F638" s="211"/>
      <c r="G638" s="211"/>
    </row>
    <row r="639" spans="1:7">
      <c r="A639" s="21">
        <f t="shared" si="12"/>
        <v>163</v>
      </c>
      <c r="B639" s="21" t="s">
        <v>10</v>
      </c>
      <c r="C639" s="127" t="s">
        <v>900</v>
      </c>
      <c r="D639" s="127"/>
      <c r="E639" s="211"/>
      <c r="F639" s="211"/>
      <c r="G639" s="211"/>
    </row>
    <row r="640" spans="1:7">
      <c r="A640" s="21">
        <f t="shared" si="12"/>
        <v>163</v>
      </c>
      <c r="B640" s="21" t="s">
        <v>10</v>
      </c>
      <c r="C640" s="127" t="s">
        <v>900</v>
      </c>
      <c r="D640" s="127"/>
      <c r="E640" s="211"/>
      <c r="F640" s="211"/>
      <c r="G640" s="211"/>
    </row>
    <row r="641" spans="1:7">
      <c r="A641" s="21">
        <f t="shared" si="12"/>
        <v>163</v>
      </c>
      <c r="B641" s="21" t="s">
        <v>10</v>
      </c>
      <c r="C641" s="127" t="s">
        <v>900</v>
      </c>
      <c r="D641" s="127"/>
      <c r="E641" s="211"/>
      <c r="F641" s="211"/>
      <c r="G641" s="211"/>
    </row>
    <row r="642" spans="1:7">
      <c r="A642" s="21">
        <f t="shared" si="12"/>
        <v>163</v>
      </c>
      <c r="B642" s="21" t="s">
        <v>10</v>
      </c>
      <c r="C642" s="127" t="s">
        <v>900</v>
      </c>
      <c r="D642" s="127"/>
      <c r="E642" s="211"/>
      <c r="F642" s="211"/>
      <c r="G642" s="211"/>
    </row>
    <row r="643" spans="1:7">
      <c r="A643" s="21">
        <f t="shared" si="12"/>
        <v>163</v>
      </c>
      <c r="B643" s="21" t="s">
        <v>10</v>
      </c>
      <c r="C643" s="127" t="s">
        <v>900</v>
      </c>
      <c r="D643" s="127"/>
      <c r="E643" s="211"/>
      <c r="F643" s="211"/>
      <c r="G643" s="211"/>
    </row>
    <row r="644" spans="1:7">
      <c r="A644" s="21">
        <f t="shared" si="12"/>
        <v>163</v>
      </c>
      <c r="B644" s="21" t="s">
        <v>10</v>
      </c>
      <c r="C644" s="127" t="s">
        <v>900</v>
      </c>
      <c r="D644" s="127"/>
      <c r="E644" s="211"/>
      <c r="F644" s="211"/>
      <c r="G644" s="211"/>
    </row>
    <row r="645" spans="1:7">
      <c r="A645" s="21">
        <f t="shared" si="12"/>
        <v>163</v>
      </c>
      <c r="B645" s="21" t="s">
        <v>10</v>
      </c>
      <c r="C645" s="127" t="s">
        <v>900</v>
      </c>
      <c r="D645" s="127"/>
      <c r="E645" s="211"/>
      <c r="F645" s="211"/>
      <c r="G645" s="211"/>
    </row>
    <row r="646" spans="1:7">
      <c r="A646" s="21">
        <f t="shared" si="12"/>
        <v>163</v>
      </c>
      <c r="B646" s="21" t="s">
        <v>10</v>
      </c>
      <c r="C646" s="127" t="s">
        <v>900</v>
      </c>
      <c r="D646" s="127"/>
      <c r="E646" s="211"/>
      <c r="F646" s="211"/>
      <c r="G646" s="211"/>
    </row>
    <row r="647" spans="1:7">
      <c r="A647" s="21">
        <f t="shared" si="12"/>
        <v>163</v>
      </c>
      <c r="B647" s="21" t="s">
        <v>10</v>
      </c>
      <c r="C647" s="127" t="s">
        <v>900</v>
      </c>
      <c r="D647" s="127"/>
      <c r="E647" s="211"/>
      <c r="F647" s="211"/>
      <c r="G647" s="211"/>
    </row>
    <row r="648" spans="1:7">
      <c r="A648" s="21">
        <f t="shared" si="12"/>
        <v>163</v>
      </c>
      <c r="B648" s="21" t="s">
        <v>10</v>
      </c>
      <c r="C648" s="127" t="s">
        <v>900</v>
      </c>
      <c r="D648" s="127"/>
      <c r="E648" s="211"/>
      <c r="F648" s="211"/>
      <c r="G648" s="211"/>
    </row>
    <row r="649" spans="1:7">
      <c r="A649" s="21">
        <f t="shared" si="12"/>
        <v>163</v>
      </c>
      <c r="B649" s="21" t="s">
        <v>10</v>
      </c>
      <c r="C649" s="127" t="s">
        <v>900</v>
      </c>
      <c r="D649" s="127"/>
      <c r="E649" s="211"/>
      <c r="F649" s="211"/>
      <c r="G649" s="211"/>
    </row>
    <row r="650" spans="1:7">
      <c r="A650" s="21">
        <f t="shared" si="12"/>
        <v>163</v>
      </c>
      <c r="B650" s="21" t="s">
        <v>10</v>
      </c>
      <c r="C650" s="127" t="s">
        <v>900</v>
      </c>
      <c r="D650" s="127"/>
      <c r="E650" s="211"/>
      <c r="F650" s="211"/>
      <c r="G650" s="211"/>
    </row>
    <row r="651" spans="1:7">
      <c r="A651" s="21">
        <f t="shared" si="12"/>
        <v>163</v>
      </c>
      <c r="B651" s="21" t="s">
        <v>10</v>
      </c>
      <c r="C651" s="127" t="s">
        <v>900</v>
      </c>
      <c r="D651" s="127"/>
      <c r="E651" s="211"/>
      <c r="F651" s="211"/>
      <c r="G651" s="211"/>
    </row>
    <row r="652" spans="1:7">
      <c r="A652" s="21">
        <f t="shared" si="12"/>
        <v>163</v>
      </c>
      <c r="B652" s="21" t="s">
        <v>10</v>
      </c>
      <c r="C652" s="127" t="s">
        <v>900</v>
      </c>
      <c r="D652" s="127"/>
      <c r="E652" s="211"/>
      <c r="F652" s="211"/>
      <c r="G652" s="211"/>
    </row>
    <row r="653" spans="1:7">
      <c r="A653" s="21">
        <f t="shared" si="12"/>
        <v>163</v>
      </c>
      <c r="B653" s="21" t="s">
        <v>10</v>
      </c>
      <c r="C653" s="127" t="s">
        <v>900</v>
      </c>
      <c r="D653" s="127"/>
      <c r="E653" s="211"/>
      <c r="F653" s="211"/>
      <c r="G653" s="211"/>
    </row>
    <row r="654" spans="1:7">
      <c r="A654" s="21">
        <f t="shared" si="12"/>
        <v>163</v>
      </c>
      <c r="B654" s="21" t="s">
        <v>10</v>
      </c>
      <c r="C654" s="127" t="s">
        <v>900</v>
      </c>
      <c r="D654" s="127"/>
      <c r="E654" s="211"/>
      <c r="F654" s="211"/>
      <c r="G654" s="211"/>
    </row>
    <row r="655" spans="1:7">
      <c r="A655" s="21">
        <f t="shared" si="12"/>
        <v>163</v>
      </c>
      <c r="B655" s="21" t="s">
        <v>10</v>
      </c>
      <c r="C655" s="127" t="s">
        <v>900</v>
      </c>
      <c r="D655" s="127"/>
      <c r="E655" s="211"/>
      <c r="F655" s="211"/>
      <c r="G655" s="211"/>
    </row>
    <row r="656" spans="1:7">
      <c r="A656" s="21">
        <f t="shared" si="12"/>
        <v>163</v>
      </c>
      <c r="B656" s="21" t="s">
        <v>10</v>
      </c>
      <c r="C656" s="127" t="s">
        <v>900</v>
      </c>
      <c r="D656" s="127"/>
      <c r="E656" s="211"/>
      <c r="F656" s="211"/>
      <c r="G656" s="211"/>
    </row>
    <row r="657" spans="1:7">
      <c r="A657" s="21">
        <f t="shared" si="12"/>
        <v>163</v>
      </c>
      <c r="B657" s="21" t="s">
        <v>10</v>
      </c>
      <c r="C657" s="127" t="s">
        <v>900</v>
      </c>
      <c r="D657" s="127"/>
      <c r="E657" s="211"/>
      <c r="F657" s="211"/>
      <c r="G657" s="211"/>
    </row>
    <row r="658" spans="1:7">
      <c r="A658" s="21">
        <f t="shared" si="12"/>
        <v>163</v>
      </c>
      <c r="B658" s="21" t="s">
        <v>10</v>
      </c>
      <c r="C658" s="127" t="s">
        <v>900</v>
      </c>
      <c r="D658" s="127"/>
      <c r="E658" s="211"/>
      <c r="F658" s="211"/>
      <c r="G658" s="211"/>
    </row>
    <row r="659" spans="1:7">
      <c r="A659" s="21">
        <f t="shared" si="12"/>
        <v>163</v>
      </c>
      <c r="B659" s="21" t="s">
        <v>10</v>
      </c>
      <c r="C659" s="127" t="s">
        <v>900</v>
      </c>
      <c r="D659" s="127"/>
      <c r="E659" s="211"/>
      <c r="F659" s="211"/>
      <c r="G659" s="211"/>
    </row>
    <row r="660" spans="1:7">
      <c r="A660" s="21">
        <f t="shared" si="12"/>
        <v>163</v>
      </c>
      <c r="B660" s="21" t="s">
        <v>10</v>
      </c>
      <c r="C660" s="127" t="s">
        <v>900</v>
      </c>
      <c r="D660" s="127"/>
      <c r="E660" s="211"/>
      <c r="F660" s="211"/>
      <c r="G660" s="211"/>
    </row>
    <row r="661" spans="1:7">
      <c r="A661" s="21">
        <f t="shared" si="12"/>
        <v>163</v>
      </c>
      <c r="B661" s="21" t="s">
        <v>10</v>
      </c>
      <c r="C661" s="127" t="s">
        <v>900</v>
      </c>
      <c r="D661" s="127"/>
      <c r="E661" s="211"/>
      <c r="F661" s="211"/>
      <c r="G661" s="211"/>
    </row>
    <row r="662" spans="1:7">
      <c r="A662" s="21">
        <f t="shared" si="12"/>
        <v>163</v>
      </c>
      <c r="B662" s="21" t="s">
        <v>10</v>
      </c>
      <c r="C662" s="127" t="s">
        <v>900</v>
      </c>
      <c r="D662" s="127"/>
      <c r="E662" s="211"/>
      <c r="F662" s="211"/>
      <c r="G662" s="211"/>
    </row>
    <row r="663" spans="1:7">
      <c r="A663" s="21">
        <f t="shared" si="12"/>
        <v>163</v>
      </c>
      <c r="B663" s="21" t="s">
        <v>10</v>
      </c>
      <c r="C663" s="127" t="s">
        <v>900</v>
      </c>
      <c r="D663" s="127"/>
      <c r="E663" s="211"/>
      <c r="F663" s="211"/>
      <c r="G663" s="211"/>
    </row>
    <row r="664" spans="1:7">
      <c r="A664" s="21">
        <f t="shared" si="12"/>
        <v>163</v>
      </c>
      <c r="B664" s="21" t="s">
        <v>10</v>
      </c>
      <c r="C664" s="127" t="s">
        <v>900</v>
      </c>
      <c r="D664" s="127"/>
      <c r="E664" s="211"/>
      <c r="F664" s="211"/>
      <c r="G664" s="211"/>
    </row>
    <row r="665" spans="1:7">
      <c r="A665" s="21">
        <f t="shared" si="12"/>
        <v>163</v>
      </c>
      <c r="B665" s="21" t="s">
        <v>10</v>
      </c>
      <c r="C665" s="127" t="s">
        <v>900</v>
      </c>
      <c r="D665" s="127"/>
      <c r="E665" s="211"/>
      <c r="F665" s="211"/>
      <c r="G665" s="211"/>
    </row>
    <row r="666" spans="1:7">
      <c r="A666" s="21">
        <f t="shared" si="12"/>
        <v>164</v>
      </c>
      <c r="B666" s="21" t="s">
        <v>0</v>
      </c>
      <c r="C666" s="127" t="s">
        <v>1239</v>
      </c>
      <c r="D666" s="127"/>
      <c r="E666" s="211"/>
      <c r="F666" s="211"/>
      <c r="G666" s="211"/>
    </row>
    <row r="667" spans="1:7">
      <c r="A667" s="21">
        <f t="shared" si="12"/>
        <v>165</v>
      </c>
      <c r="B667" s="21" t="s">
        <v>18</v>
      </c>
      <c r="C667" s="127" t="s">
        <v>1202</v>
      </c>
      <c r="D667" s="127"/>
      <c r="E667" s="211"/>
      <c r="F667" s="211"/>
      <c r="G667" s="211"/>
    </row>
    <row r="668" spans="1:7">
      <c r="A668" s="21">
        <f t="shared" si="12"/>
        <v>166</v>
      </c>
      <c r="B668" s="21" t="s">
        <v>10</v>
      </c>
      <c r="C668" s="127" t="s">
        <v>1440</v>
      </c>
      <c r="D668" s="127"/>
      <c r="E668" s="211"/>
      <c r="F668" s="211"/>
      <c r="G668" s="211"/>
    </row>
    <row r="669" spans="1:7">
      <c r="A669" s="21">
        <f t="shared" si="12"/>
        <v>167</v>
      </c>
      <c r="B669" s="21" t="s">
        <v>10</v>
      </c>
      <c r="C669" s="127" t="s">
        <v>1441</v>
      </c>
      <c r="D669" s="127"/>
      <c r="E669" s="211"/>
      <c r="F669" s="211"/>
      <c r="G669" s="211"/>
    </row>
    <row r="670" spans="1:7">
      <c r="A670" s="21">
        <f t="shared" si="12"/>
        <v>173</v>
      </c>
      <c r="B670" s="21" t="s">
        <v>10</v>
      </c>
      <c r="C670" s="127" t="s">
        <v>76</v>
      </c>
      <c r="D670" s="127"/>
      <c r="E670" s="211"/>
      <c r="F670" s="211"/>
      <c r="G670" s="211"/>
    </row>
    <row r="671" spans="1:7">
      <c r="A671" s="21">
        <f t="shared" si="12"/>
        <v>174</v>
      </c>
      <c r="B671" s="21" t="s">
        <v>10</v>
      </c>
      <c r="C671" s="127" t="s">
        <v>115</v>
      </c>
      <c r="D671" s="127"/>
      <c r="E671" s="211"/>
      <c r="F671" s="211"/>
      <c r="G671" s="211"/>
    </row>
    <row r="672" spans="1:7">
      <c r="A672" s="21">
        <f t="shared" si="12"/>
        <v>175</v>
      </c>
      <c r="B672" s="21" t="s">
        <v>10</v>
      </c>
      <c r="C672" s="127" t="s">
        <v>77</v>
      </c>
      <c r="D672" s="127"/>
      <c r="E672" s="211"/>
      <c r="F672" s="211"/>
      <c r="G672" s="211"/>
    </row>
    <row r="673" spans="1:7">
      <c r="A673" s="21">
        <f t="shared" ref="A673:A736" si="13">IF($C673="","blank",MATCH($C673,$I$5:$I$204,0))</f>
        <v>176</v>
      </c>
      <c r="B673" s="21" t="s">
        <v>10</v>
      </c>
      <c r="C673" s="127" t="s">
        <v>368</v>
      </c>
      <c r="D673" s="127"/>
      <c r="E673" s="211"/>
      <c r="F673" s="211"/>
      <c r="G673" s="211"/>
    </row>
    <row r="674" spans="1:7">
      <c r="A674" s="21">
        <f t="shared" si="13"/>
        <v>177</v>
      </c>
      <c r="B674" s="21" t="s">
        <v>0</v>
      </c>
      <c r="C674" s="127" t="s">
        <v>838</v>
      </c>
      <c r="D674" s="127"/>
      <c r="E674" s="211"/>
      <c r="F674" s="211"/>
      <c r="G674" s="211"/>
    </row>
    <row r="675" spans="1:7">
      <c r="A675" s="21" t="e">
        <f t="shared" si="13"/>
        <v>#N/A</v>
      </c>
      <c r="B675" s="21" t="s">
        <v>0</v>
      </c>
      <c r="C675" s="127" t="s">
        <v>839</v>
      </c>
      <c r="D675" s="127"/>
      <c r="E675" s="211"/>
      <c r="F675" s="211"/>
      <c r="G675" s="211"/>
    </row>
    <row r="676" spans="1:7">
      <c r="A676" s="21" t="e">
        <f t="shared" si="13"/>
        <v>#N/A</v>
      </c>
      <c r="B676" s="21" t="s">
        <v>0</v>
      </c>
      <c r="C676" s="127" t="s">
        <v>840</v>
      </c>
      <c r="D676" s="127"/>
      <c r="E676" s="211"/>
      <c r="F676" s="211"/>
      <c r="G676" s="211"/>
    </row>
    <row r="677" spans="1:7">
      <c r="A677" s="21">
        <f t="shared" si="13"/>
        <v>181</v>
      </c>
      <c r="B677" s="21" t="s">
        <v>18</v>
      </c>
      <c r="C677" s="127" t="s">
        <v>1203</v>
      </c>
      <c r="D677" s="127"/>
      <c r="E677" s="211"/>
      <c r="F677" s="211"/>
      <c r="G677" s="211"/>
    </row>
    <row r="678" spans="1:7">
      <c r="A678" s="21">
        <f t="shared" si="13"/>
        <v>183</v>
      </c>
      <c r="B678" s="21" t="s">
        <v>10</v>
      </c>
      <c r="C678" s="127" t="s">
        <v>1296</v>
      </c>
      <c r="D678" s="127"/>
      <c r="E678" s="211"/>
      <c r="F678" s="211"/>
      <c r="G678" s="211"/>
    </row>
    <row r="679" spans="1:7">
      <c r="A679" s="21">
        <f t="shared" si="13"/>
        <v>184</v>
      </c>
      <c r="B679" s="21" t="s">
        <v>10</v>
      </c>
      <c r="C679" s="127" t="s">
        <v>1287</v>
      </c>
      <c r="D679" s="127"/>
      <c r="E679" s="211"/>
      <c r="F679" s="211"/>
      <c r="G679" s="211"/>
    </row>
    <row r="680" spans="1:7">
      <c r="A680" s="21">
        <f t="shared" si="13"/>
        <v>187</v>
      </c>
      <c r="B680" s="21" t="s">
        <v>0</v>
      </c>
      <c r="C680" s="127" t="s">
        <v>1571</v>
      </c>
      <c r="D680" s="127"/>
      <c r="E680" s="211"/>
      <c r="F680" s="211"/>
      <c r="G680" s="211"/>
    </row>
    <row r="681" spans="1:7">
      <c r="A681" s="21">
        <f t="shared" si="13"/>
        <v>187</v>
      </c>
      <c r="B681" s="21" t="s">
        <v>0</v>
      </c>
      <c r="C681" s="127" t="s">
        <v>1571</v>
      </c>
      <c r="D681" s="127"/>
      <c r="E681" s="211"/>
      <c r="F681" s="211"/>
      <c r="G681" s="211"/>
    </row>
    <row r="682" spans="1:7">
      <c r="A682" s="21">
        <f t="shared" si="13"/>
        <v>187</v>
      </c>
      <c r="B682" s="21" t="s">
        <v>0</v>
      </c>
      <c r="C682" s="127" t="s">
        <v>1571</v>
      </c>
      <c r="D682" s="127"/>
      <c r="E682" s="211"/>
      <c r="F682" s="211"/>
      <c r="G682" s="211"/>
    </row>
    <row r="683" spans="1:7">
      <c r="A683" s="21">
        <f t="shared" si="13"/>
        <v>187</v>
      </c>
      <c r="B683" s="21" t="s">
        <v>0</v>
      </c>
      <c r="C683" s="127" t="s">
        <v>1571</v>
      </c>
      <c r="D683" s="127"/>
      <c r="E683" s="211"/>
      <c r="F683" s="211"/>
      <c r="G683" s="211"/>
    </row>
    <row r="684" spans="1:7">
      <c r="A684" s="21">
        <f t="shared" si="13"/>
        <v>187</v>
      </c>
      <c r="B684" s="21" t="s">
        <v>0</v>
      </c>
      <c r="C684" s="127" t="s">
        <v>1571</v>
      </c>
      <c r="D684" s="127"/>
      <c r="E684" s="211"/>
      <c r="F684" s="211"/>
      <c r="G684" s="211"/>
    </row>
    <row r="685" spans="1:7">
      <c r="A685" s="21">
        <f t="shared" si="13"/>
        <v>187</v>
      </c>
      <c r="B685" s="21" t="s">
        <v>0</v>
      </c>
      <c r="C685" s="127" t="s">
        <v>1571</v>
      </c>
      <c r="D685" s="127"/>
      <c r="E685" s="211"/>
      <c r="F685" s="211"/>
      <c r="G685" s="211"/>
    </row>
    <row r="686" spans="1:7">
      <c r="A686" s="21">
        <f t="shared" si="13"/>
        <v>187</v>
      </c>
      <c r="B686" s="21" t="s">
        <v>0</v>
      </c>
      <c r="C686" s="127" t="s">
        <v>1571</v>
      </c>
      <c r="D686" s="127"/>
      <c r="E686" s="211"/>
      <c r="F686" s="211"/>
      <c r="G686" s="211"/>
    </row>
    <row r="687" spans="1:7">
      <c r="A687" s="21">
        <f t="shared" si="13"/>
        <v>189</v>
      </c>
      <c r="B687" s="21" t="s">
        <v>0</v>
      </c>
      <c r="C687" s="127" t="s">
        <v>790</v>
      </c>
      <c r="D687" s="127"/>
      <c r="E687" s="211"/>
      <c r="F687" s="211"/>
      <c r="G687" s="211"/>
    </row>
    <row r="688" spans="1:7">
      <c r="A688" s="21">
        <f t="shared" si="13"/>
        <v>192</v>
      </c>
      <c r="B688" s="21" t="s">
        <v>10</v>
      </c>
      <c r="C688" s="127" t="s">
        <v>1439</v>
      </c>
      <c r="D688" s="127"/>
      <c r="E688" s="211"/>
      <c r="F688" s="211"/>
      <c r="G688" s="211"/>
    </row>
    <row r="689" spans="1:7">
      <c r="A689" s="21" t="e">
        <f t="shared" si="13"/>
        <v>#N/A</v>
      </c>
      <c r="B689" s="21" t="s">
        <v>10</v>
      </c>
      <c r="C689" s="127" t="s">
        <v>1206</v>
      </c>
      <c r="D689" s="127"/>
      <c r="E689" s="211"/>
      <c r="F689" s="211"/>
      <c r="G689" s="211"/>
    </row>
    <row r="690" spans="1:7">
      <c r="A690" s="21" t="e">
        <f t="shared" si="13"/>
        <v>#N/A</v>
      </c>
      <c r="B690" s="21" t="s">
        <v>10</v>
      </c>
      <c r="C690" s="127" t="s">
        <v>1229</v>
      </c>
      <c r="D690" s="127"/>
      <c r="E690" s="211"/>
      <c r="F690" s="211"/>
      <c r="G690" s="211"/>
    </row>
    <row r="691" spans="1:7">
      <c r="A691" s="21">
        <f t="shared" si="13"/>
        <v>197</v>
      </c>
      <c r="B691" s="21" t="s">
        <v>18</v>
      </c>
      <c r="C691" s="127" t="s">
        <v>1207</v>
      </c>
      <c r="D691" s="127"/>
      <c r="E691" s="211"/>
      <c r="F691" s="211"/>
      <c r="G691" s="211"/>
    </row>
    <row r="692" spans="1:7">
      <c r="A692" s="21">
        <f t="shared" si="13"/>
        <v>198</v>
      </c>
      <c r="B692" s="21" t="s">
        <v>10</v>
      </c>
      <c r="C692" s="127" t="s">
        <v>1033</v>
      </c>
      <c r="D692" s="127"/>
      <c r="E692" s="211"/>
      <c r="F692" s="211"/>
      <c r="G692" s="211"/>
    </row>
    <row r="693" spans="1:7">
      <c r="A693" s="21">
        <f t="shared" si="13"/>
        <v>198</v>
      </c>
      <c r="B693" s="21" t="s">
        <v>10</v>
      </c>
      <c r="C693" s="127" t="s">
        <v>1033</v>
      </c>
      <c r="D693" s="127"/>
      <c r="E693" s="211"/>
      <c r="F693" s="211"/>
      <c r="G693" s="211"/>
    </row>
    <row r="694" spans="1:7">
      <c r="A694" s="21">
        <f t="shared" si="13"/>
        <v>198</v>
      </c>
      <c r="B694" s="21" t="s">
        <v>10</v>
      </c>
      <c r="C694" s="127" t="s">
        <v>1033</v>
      </c>
      <c r="D694" s="127"/>
      <c r="E694" s="211"/>
      <c r="F694" s="211"/>
      <c r="G694" s="211"/>
    </row>
    <row r="695" spans="1:7">
      <c r="A695" s="21">
        <f t="shared" si="13"/>
        <v>198</v>
      </c>
      <c r="B695" s="21" t="s">
        <v>10</v>
      </c>
      <c r="C695" s="127" t="s">
        <v>1033</v>
      </c>
      <c r="D695" s="127"/>
      <c r="E695" s="211"/>
      <c r="F695" s="211"/>
      <c r="G695" s="211"/>
    </row>
    <row r="696" spans="1:7">
      <c r="A696" s="21">
        <f t="shared" si="13"/>
        <v>198</v>
      </c>
      <c r="B696" s="21" t="s">
        <v>10</v>
      </c>
      <c r="C696" s="127" t="s">
        <v>1033</v>
      </c>
      <c r="D696" s="127"/>
      <c r="E696" s="211"/>
      <c r="F696" s="211"/>
      <c r="G696" s="211"/>
    </row>
    <row r="697" spans="1:7">
      <c r="A697" s="21">
        <f t="shared" si="13"/>
        <v>198</v>
      </c>
      <c r="B697" s="21" t="s">
        <v>10</v>
      </c>
      <c r="C697" s="127" t="s">
        <v>1033</v>
      </c>
      <c r="D697" s="127"/>
      <c r="E697" s="211"/>
      <c r="F697" s="211"/>
      <c r="G697" s="211"/>
    </row>
    <row r="698" spans="1:7">
      <c r="A698" s="21">
        <f t="shared" si="13"/>
        <v>198</v>
      </c>
      <c r="B698" s="21" t="s">
        <v>10</v>
      </c>
      <c r="C698" s="127" t="s">
        <v>1033</v>
      </c>
      <c r="D698" s="127"/>
      <c r="E698" s="211"/>
      <c r="F698" s="211"/>
      <c r="G698" s="211"/>
    </row>
    <row r="699" spans="1:7">
      <c r="A699" s="21">
        <f t="shared" si="13"/>
        <v>198</v>
      </c>
      <c r="B699" s="21" t="s">
        <v>10</v>
      </c>
      <c r="C699" s="127" t="s">
        <v>1033</v>
      </c>
      <c r="D699" s="127"/>
      <c r="E699" s="211"/>
      <c r="F699" s="211"/>
      <c r="G699" s="211"/>
    </row>
    <row r="700" spans="1:7">
      <c r="A700" s="21">
        <f t="shared" si="13"/>
        <v>198</v>
      </c>
      <c r="B700" s="21" t="s">
        <v>10</v>
      </c>
      <c r="C700" s="127" t="s">
        <v>1033</v>
      </c>
      <c r="D700" s="127"/>
      <c r="E700" s="211"/>
      <c r="F700" s="211"/>
      <c r="G700" s="211"/>
    </row>
    <row r="701" spans="1:7">
      <c r="A701" s="21">
        <f t="shared" si="13"/>
        <v>198</v>
      </c>
      <c r="B701" s="21" t="s">
        <v>10</v>
      </c>
      <c r="C701" s="127" t="s">
        <v>1033</v>
      </c>
      <c r="D701" s="127"/>
      <c r="E701" s="211"/>
      <c r="F701" s="211"/>
      <c r="G701" s="211"/>
    </row>
    <row r="702" spans="1:7">
      <c r="A702" s="21">
        <f t="shared" si="13"/>
        <v>198</v>
      </c>
      <c r="B702" s="21" t="s">
        <v>10</v>
      </c>
      <c r="C702" s="127" t="s">
        <v>1033</v>
      </c>
      <c r="D702" s="127"/>
      <c r="E702" s="211"/>
      <c r="F702" s="211"/>
      <c r="G702" s="211"/>
    </row>
    <row r="703" spans="1:7">
      <c r="A703" s="21">
        <f t="shared" si="13"/>
        <v>198</v>
      </c>
      <c r="B703" s="21" t="s">
        <v>10</v>
      </c>
      <c r="C703" s="127" t="s">
        <v>1033</v>
      </c>
      <c r="D703" s="127"/>
      <c r="E703" s="211"/>
      <c r="F703" s="211"/>
      <c r="G703" s="211"/>
    </row>
    <row r="704" spans="1:7">
      <c r="A704" s="21">
        <f t="shared" si="13"/>
        <v>198</v>
      </c>
      <c r="B704" s="21" t="s">
        <v>10</v>
      </c>
      <c r="C704" s="127" t="s">
        <v>1033</v>
      </c>
      <c r="D704" s="127"/>
      <c r="E704" s="211"/>
      <c r="F704" s="211"/>
      <c r="G704" s="211"/>
    </row>
    <row r="705" spans="1:7">
      <c r="A705" s="21">
        <f t="shared" si="13"/>
        <v>198</v>
      </c>
      <c r="B705" s="21" t="s">
        <v>10</v>
      </c>
      <c r="C705" s="127" t="s">
        <v>1033</v>
      </c>
      <c r="D705" s="127"/>
      <c r="E705" s="211"/>
      <c r="F705" s="211"/>
      <c r="G705" s="211"/>
    </row>
    <row r="706" spans="1:7">
      <c r="A706" s="21">
        <f t="shared" si="13"/>
        <v>198</v>
      </c>
      <c r="B706" s="21" t="s">
        <v>10</v>
      </c>
      <c r="C706" s="127" t="s">
        <v>1033</v>
      </c>
      <c r="D706" s="127"/>
      <c r="E706" s="211"/>
      <c r="F706" s="211"/>
      <c r="G706" s="211"/>
    </row>
    <row r="707" spans="1:7">
      <c r="A707" s="21">
        <f t="shared" si="13"/>
        <v>198</v>
      </c>
      <c r="B707" s="21" t="s">
        <v>10</v>
      </c>
      <c r="C707" s="127" t="s">
        <v>1033</v>
      </c>
      <c r="D707" s="127"/>
      <c r="E707" s="211"/>
      <c r="F707" s="211"/>
      <c r="G707" s="211"/>
    </row>
    <row r="708" spans="1:7">
      <c r="A708" s="21">
        <f t="shared" si="13"/>
        <v>198</v>
      </c>
      <c r="B708" s="21" t="s">
        <v>10</v>
      </c>
      <c r="C708" s="127" t="s">
        <v>1033</v>
      </c>
      <c r="D708" s="127"/>
      <c r="E708" s="211"/>
      <c r="F708" s="211"/>
      <c r="G708" s="211"/>
    </row>
    <row r="709" spans="1:7">
      <c r="A709" s="21">
        <f t="shared" si="13"/>
        <v>198</v>
      </c>
      <c r="B709" s="21" t="s">
        <v>10</v>
      </c>
      <c r="C709" s="127" t="s">
        <v>1033</v>
      </c>
      <c r="D709" s="127"/>
      <c r="E709" s="211"/>
      <c r="F709" s="211"/>
      <c r="G709" s="211"/>
    </row>
    <row r="710" spans="1:7">
      <c r="A710" s="21">
        <f t="shared" si="13"/>
        <v>198</v>
      </c>
      <c r="B710" s="21" t="s">
        <v>10</v>
      </c>
      <c r="C710" s="127" t="s">
        <v>1033</v>
      </c>
      <c r="D710" s="127"/>
      <c r="E710" s="211"/>
      <c r="F710" s="211"/>
      <c r="G710" s="211"/>
    </row>
    <row r="711" spans="1:7">
      <c r="A711" s="21">
        <f t="shared" si="13"/>
        <v>198</v>
      </c>
      <c r="B711" s="21" t="s">
        <v>10</v>
      </c>
      <c r="C711" s="127" t="s">
        <v>1033</v>
      </c>
      <c r="D711" s="127"/>
      <c r="E711" s="211"/>
      <c r="F711" s="211"/>
      <c r="G711" s="211"/>
    </row>
    <row r="712" spans="1:7">
      <c r="A712" s="21">
        <f t="shared" si="13"/>
        <v>198</v>
      </c>
      <c r="B712" s="21" t="s">
        <v>10</v>
      </c>
      <c r="C712" s="127" t="s">
        <v>1033</v>
      </c>
      <c r="D712" s="127"/>
      <c r="E712" s="211"/>
      <c r="F712" s="211"/>
      <c r="G712" s="211"/>
    </row>
    <row r="713" spans="1:7">
      <c r="A713" s="21">
        <f t="shared" si="13"/>
        <v>198</v>
      </c>
      <c r="B713" s="21" t="s">
        <v>10</v>
      </c>
      <c r="C713" s="127" t="s">
        <v>1033</v>
      </c>
      <c r="D713" s="127"/>
      <c r="E713" s="211"/>
      <c r="F713" s="211"/>
      <c r="G713" s="211"/>
    </row>
    <row r="714" spans="1:7">
      <c r="A714" s="21">
        <f t="shared" si="13"/>
        <v>198</v>
      </c>
      <c r="B714" s="21" t="s">
        <v>10</v>
      </c>
      <c r="C714" s="127" t="s">
        <v>1033</v>
      </c>
      <c r="D714" s="127"/>
      <c r="E714" s="211"/>
      <c r="F714" s="211"/>
      <c r="G714" s="211"/>
    </row>
    <row r="715" spans="1:7">
      <c r="A715" s="21">
        <f t="shared" si="13"/>
        <v>198</v>
      </c>
      <c r="B715" s="21" t="s">
        <v>10</v>
      </c>
      <c r="C715" s="127" t="s">
        <v>1033</v>
      </c>
      <c r="D715" s="127"/>
      <c r="E715" s="211"/>
      <c r="F715" s="211"/>
      <c r="G715" s="211"/>
    </row>
    <row r="716" spans="1:7">
      <c r="A716" s="21">
        <f t="shared" si="13"/>
        <v>198</v>
      </c>
      <c r="B716" s="21" t="s">
        <v>10</v>
      </c>
      <c r="C716" s="127" t="s">
        <v>1033</v>
      </c>
      <c r="D716" s="127"/>
      <c r="E716" s="211"/>
      <c r="F716" s="211"/>
      <c r="G716" s="211"/>
    </row>
    <row r="717" spans="1:7">
      <c r="A717" s="21">
        <f t="shared" si="13"/>
        <v>198</v>
      </c>
      <c r="B717" s="21" t="s">
        <v>10</v>
      </c>
      <c r="C717" s="127" t="s">
        <v>1033</v>
      </c>
      <c r="D717" s="127"/>
      <c r="E717" s="211"/>
      <c r="F717" s="211"/>
      <c r="G717" s="211"/>
    </row>
    <row r="718" spans="1:7">
      <c r="A718" s="21">
        <f t="shared" si="13"/>
        <v>198</v>
      </c>
      <c r="B718" s="21" t="s">
        <v>10</v>
      </c>
      <c r="C718" s="127" t="s">
        <v>1033</v>
      </c>
      <c r="D718" s="127"/>
      <c r="E718" s="211"/>
      <c r="F718" s="211"/>
      <c r="G718" s="211"/>
    </row>
    <row r="719" spans="1:7">
      <c r="A719" s="21">
        <f t="shared" si="13"/>
        <v>198</v>
      </c>
      <c r="B719" s="21" t="s">
        <v>10</v>
      </c>
      <c r="C719" s="127" t="s">
        <v>1033</v>
      </c>
      <c r="D719" s="127"/>
      <c r="E719" s="211"/>
      <c r="F719" s="211"/>
      <c r="G719" s="211"/>
    </row>
    <row r="720" spans="1:7">
      <c r="A720" s="21">
        <f t="shared" si="13"/>
        <v>198</v>
      </c>
      <c r="B720" s="21" t="s">
        <v>10</v>
      </c>
      <c r="C720" s="127" t="s">
        <v>1033</v>
      </c>
      <c r="D720" s="127"/>
      <c r="E720" s="211"/>
      <c r="F720" s="211"/>
      <c r="G720" s="211"/>
    </row>
    <row r="721" spans="1:7">
      <c r="A721" s="21">
        <f t="shared" si="13"/>
        <v>198</v>
      </c>
      <c r="B721" s="21" t="s">
        <v>10</v>
      </c>
      <c r="C721" s="127" t="s">
        <v>1033</v>
      </c>
      <c r="D721" s="127"/>
      <c r="E721" s="211"/>
      <c r="F721" s="211"/>
      <c r="G721" s="211"/>
    </row>
    <row r="722" spans="1:7">
      <c r="A722" s="21">
        <f t="shared" si="13"/>
        <v>198</v>
      </c>
      <c r="B722" s="21" t="s">
        <v>10</v>
      </c>
      <c r="C722" s="127" t="s">
        <v>1033</v>
      </c>
      <c r="D722" s="127"/>
      <c r="E722" s="211"/>
      <c r="F722" s="211"/>
      <c r="G722" s="211"/>
    </row>
    <row r="723" spans="1:7">
      <c r="A723" s="21">
        <f t="shared" si="13"/>
        <v>198</v>
      </c>
      <c r="B723" s="21" t="s">
        <v>10</v>
      </c>
      <c r="C723" s="127" t="s">
        <v>1033</v>
      </c>
      <c r="D723" s="127"/>
      <c r="E723" s="211"/>
      <c r="F723" s="211"/>
      <c r="G723" s="211"/>
    </row>
    <row r="724" spans="1:7">
      <c r="A724" s="21">
        <f t="shared" si="13"/>
        <v>198</v>
      </c>
      <c r="B724" s="21" t="s">
        <v>10</v>
      </c>
      <c r="C724" s="127" t="s">
        <v>1033</v>
      </c>
      <c r="D724" s="127"/>
      <c r="E724" s="211"/>
      <c r="F724" s="211"/>
      <c r="G724" s="211"/>
    </row>
    <row r="725" spans="1:7">
      <c r="A725" s="21">
        <f t="shared" si="13"/>
        <v>198</v>
      </c>
      <c r="B725" s="21" t="s">
        <v>10</v>
      </c>
      <c r="C725" s="127" t="s">
        <v>1033</v>
      </c>
      <c r="D725" s="127"/>
      <c r="E725" s="211"/>
      <c r="F725" s="211"/>
      <c r="G725" s="211"/>
    </row>
    <row r="726" spans="1:7">
      <c r="A726" s="21">
        <f t="shared" si="13"/>
        <v>198</v>
      </c>
      <c r="B726" s="21" t="s">
        <v>10</v>
      </c>
      <c r="C726" s="127" t="s">
        <v>1033</v>
      </c>
      <c r="D726" s="127"/>
      <c r="E726" s="211"/>
      <c r="F726" s="211"/>
      <c r="G726" s="211"/>
    </row>
    <row r="727" spans="1:7">
      <c r="A727" s="21">
        <f t="shared" si="13"/>
        <v>198</v>
      </c>
      <c r="B727" s="21" t="s">
        <v>10</v>
      </c>
      <c r="C727" s="127" t="s">
        <v>1033</v>
      </c>
      <c r="D727" s="127"/>
      <c r="E727" s="211"/>
      <c r="F727" s="211"/>
      <c r="G727" s="211"/>
    </row>
    <row r="728" spans="1:7">
      <c r="A728" s="21">
        <f t="shared" si="13"/>
        <v>198</v>
      </c>
      <c r="B728" s="21" t="s">
        <v>10</v>
      </c>
      <c r="C728" s="127" t="s">
        <v>1033</v>
      </c>
      <c r="D728" s="127"/>
      <c r="E728" s="211"/>
      <c r="F728" s="211"/>
      <c r="G728" s="211"/>
    </row>
    <row r="729" spans="1:7">
      <c r="A729" s="21">
        <f t="shared" si="13"/>
        <v>198</v>
      </c>
      <c r="B729" s="21" t="s">
        <v>10</v>
      </c>
      <c r="C729" s="127" t="s">
        <v>1033</v>
      </c>
      <c r="D729" s="127"/>
      <c r="E729" s="211"/>
      <c r="F729" s="211"/>
      <c r="G729" s="211"/>
    </row>
    <row r="730" spans="1:7">
      <c r="A730" s="21">
        <f t="shared" si="13"/>
        <v>198</v>
      </c>
      <c r="B730" s="21" t="s">
        <v>10</v>
      </c>
      <c r="C730" s="127" t="s">
        <v>1033</v>
      </c>
      <c r="D730" s="127"/>
      <c r="E730" s="211"/>
      <c r="F730" s="211"/>
      <c r="G730" s="211"/>
    </row>
    <row r="731" spans="1:7">
      <c r="A731" s="21">
        <f t="shared" si="13"/>
        <v>198</v>
      </c>
      <c r="B731" s="21" t="s">
        <v>10</v>
      </c>
      <c r="C731" s="127" t="s">
        <v>1033</v>
      </c>
      <c r="D731" s="127"/>
      <c r="E731" s="211"/>
      <c r="F731" s="211"/>
      <c r="G731" s="211"/>
    </row>
    <row r="732" spans="1:7">
      <c r="A732" s="21">
        <f t="shared" si="13"/>
        <v>198</v>
      </c>
      <c r="B732" s="21" t="s">
        <v>10</v>
      </c>
      <c r="C732" s="127" t="s">
        <v>1033</v>
      </c>
      <c r="D732" s="127"/>
      <c r="E732" s="211"/>
      <c r="F732" s="211"/>
      <c r="G732" s="211"/>
    </row>
    <row r="733" spans="1:7">
      <c r="A733" s="21">
        <f t="shared" si="13"/>
        <v>198</v>
      </c>
      <c r="B733" s="21" t="s">
        <v>10</v>
      </c>
      <c r="C733" s="127" t="s">
        <v>1033</v>
      </c>
      <c r="D733" s="127"/>
      <c r="E733" s="211"/>
      <c r="F733" s="211"/>
      <c r="G733" s="211"/>
    </row>
    <row r="734" spans="1:7">
      <c r="A734" s="21">
        <f t="shared" si="13"/>
        <v>198</v>
      </c>
      <c r="B734" s="21" t="s">
        <v>10</v>
      </c>
      <c r="C734" s="127" t="s">
        <v>1033</v>
      </c>
      <c r="D734" s="127"/>
      <c r="E734" s="211"/>
      <c r="F734" s="211"/>
      <c r="G734" s="211"/>
    </row>
    <row r="735" spans="1:7">
      <c r="A735" s="21">
        <f t="shared" si="13"/>
        <v>198</v>
      </c>
      <c r="B735" s="21" t="s">
        <v>10</v>
      </c>
      <c r="C735" s="127" t="s">
        <v>1033</v>
      </c>
      <c r="D735" s="127"/>
      <c r="E735" s="211"/>
      <c r="F735" s="211"/>
      <c r="G735" s="211"/>
    </row>
    <row r="736" spans="1:7">
      <c r="A736" s="21">
        <f t="shared" si="13"/>
        <v>198</v>
      </c>
      <c r="B736" s="21" t="s">
        <v>10</v>
      </c>
      <c r="C736" s="127" t="s">
        <v>1033</v>
      </c>
      <c r="D736" s="127"/>
      <c r="E736" s="211"/>
      <c r="F736" s="211"/>
      <c r="G736" s="211"/>
    </row>
    <row r="737" spans="1:7">
      <c r="A737" s="21">
        <f t="shared" ref="A737:A782" si="14">IF($C737="","blank",MATCH($C737,$I$5:$I$204,0))</f>
        <v>198</v>
      </c>
      <c r="B737" s="21" t="s">
        <v>10</v>
      </c>
      <c r="C737" s="127" t="s">
        <v>1033</v>
      </c>
      <c r="D737" s="127"/>
      <c r="E737" s="211"/>
      <c r="F737" s="211"/>
      <c r="G737" s="211"/>
    </row>
    <row r="738" spans="1:7">
      <c r="A738" s="21">
        <f t="shared" si="14"/>
        <v>198</v>
      </c>
      <c r="B738" s="21" t="s">
        <v>10</v>
      </c>
      <c r="C738" s="127" t="s">
        <v>1033</v>
      </c>
      <c r="D738" s="127"/>
      <c r="E738" s="211"/>
      <c r="F738" s="211"/>
      <c r="G738" s="211"/>
    </row>
    <row r="739" spans="1:7">
      <c r="A739" s="21">
        <f t="shared" si="14"/>
        <v>198</v>
      </c>
      <c r="B739" s="21" t="s">
        <v>10</v>
      </c>
      <c r="C739" s="127" t="s">
        <v>1033</v>
      </c>
      <c r="D739" s="127"/>
      <c r="E739" s="211"/>
      <c r="F739" s="211"/>
      <c r="G739" s="211"/>
    </row>
    <row r="740" spans="1:7">
      <c r="A740" s="21">
        <f t="shared" si="14"/>
        <v>198</v>
      </c>
      <c r="B740" s="21" t="s">
        <v>10</v>
      </c>
      <c r="C740" s="127" t="s">
        <v>1033</v>
      </c>
      <c r="D740" s="127"/>
      <c r="E740" s="211"/>
      <c r="F740" s="211"/>
      <c r="G740" s="211"/>
    </row>
    <row r="741" spans="1:7">
      <c r="A741" s="21">
        <f t="shared" si="14"/>
        <v>198</v>
      </c>
      <c r="B741" s="21" t="s">
        <v>10</v>
      </c>
      <c r="C741" s="127" t="s">
        <v>1033</v>
      </c>
      <c r="D741" s="127"/>
      <c r="E741" s="211"/>
      <c r="F741" s="211"/>
      <c r="G741" s="211"/>
    </row>
    <row r="742" spans="1:7">
      <c r="A742" s="21">
        <f t="shared" si="14"/>
        <v>198</v>
      </c>
      <c r="B742" s="21" t="s">
        <v>10</v>
      </c>
      <c r="C742" s="127" t="s">
        <v>1033</v>
      </c>
      <c r="D742" s="127"/>
      <c r="E742" s="211"/>
      <c r="F742" s="211"/>
      <c r="G742" s="211"/>
    </row>
    <row r="743" spans="1:7">
      <c r="A743" s="21">
        <f t="shared" si="14"/>
        <v>198</v>
      </c>
      <c r="B743" s="21" t="s">
        <v>10</v>
      </c>
      <c r="C743" s="127" t="s">
        <v>1033</v>
      </c>
      <c r="D743" s="127"/>
      <c r="E743" s="211"/>
      <c r="F743" s="211"/>
      <c r="G743" s="211"/>
    </row>
    <row r="744" spans="1:7">
      <c r="A744" s="21">
        <f t="shared" si="14"/>
        <v>198</v>
      </c>
      <c r="B744" s="21" t="s">
        <v>10</v>
      </c>
      <c r="C744" s="127" t="s">
        <v>1033</v>
      </c>
      <c r="D744" s="127"/>
      <c r="E744" s="211"/>
      <c r="F744" s="211"/>
      <c r="G744" s="211"/>
    </row>
    <row r="745" spans="1:7">
      <c r="A745" s="21">
        <f t="shared" si="14"/>
        <v>198</v>
      </c>
      <c r="B745" s="21" t="s">
        <v>10</v>
      </c>
      <c r="C745" s="127" t="s">
        <v>1033</v>
      </c>
      <c r="D745" s="127"/>
      <c r="E745" s="211"/>
      <c r="F745" s="211"/>
      <c r="G745" s="211"/>
    </row>
    <row r="746" spans="1:7">
      <c r="A746" s="21">
        <f t="shared" si="14"/>
        <v>198</v>
      </c>
      <c r="B746" s="21" t="s">
        <v>10</v>
      </c>
      <c r="C746" s="127" t="s">
        <v>1033</v>
      </c>
      <c r="D746" s="127"/>
      <c r="E746" s="211"/>
      <c r="F746" s="211"/>
      <c r="G746" s="211"/>
    </row>
    <row r="747" spans="1:7">
      <c r="A747" s="21">
        <f t="shared" si="14"/>
        <v>198</v>
      </c>
      <c r="B747" s="21" t="s">
        <v>10</v>
      </c>
      <c r="C747" s="127" t="s">
        <v>1033</v>
      </c>
      <c r="D747" s="127"/>
      <c r="E747" s="211"/>
      <c r="F747" s="211"/>
      <c r="G747" s="211"/>
    </row>
    <row r="748" spans="1:7">
      <c r="A748" s="21">
        <f t="shared" si="14"/>
        <v>198</v>
      </c>
      <c r="B748" s="21" t="s">
        <v>10</v>
      </c>
      <c r="C748" s="127" t="s">
        <v>1033</v>
      </c>
      <c r="D748" s="127"/>
      <c r="E748" s="211"/>
      <c r="F748" s="211"/>
      <c r="G748" s="211"/>
    </row>
    <row r="749" spans="1:7">
      <c r="A749" s="21">
        <f t="shared" si="14"/>
        <v>198</v>
      </c>
      <c r="B749" s="21" t="s">
        <v>10</v>
      </c>
      <c r="C749" s="127" t="s">
        <v>1033</v>
      </c>
      <c r="D749" s="127"/>
      <c r="E749" s="211"/>
      <c r="F749" s="211"/>
      <c r="G749" s="211"/>
    </row>
    <row r="750" spans="1:7">
      <c r="A750" s="21">
        <f t="shared" si="14"/>
        <v>198</v>
      </c>
      <c r="B750" s="21" t="s">
        <v>10</v>
      </c>
      <c r="C750" s="127" t="s">
        <v>1033</v>
      </c>
      <c r="D750" s="127"/>
      <c r="E750" s="211"/>
      <c r="F750" s="211"/>
      <c r="G750" s="211"/>
    </row>
    <row r="751" spans="1:7">
      <c r="A751" s="21">
        <f t="shared" si="14"/>
        <v>198</v>
      </c>
      <c r="B751" s="21" t="s">
        <v>10</v>
      </c>
      <c r="C751" s="127" t="s">
        <v>1033</v>
      </c>
      <c r="D751" s="127"/>
      <c r="E751" s="211"/>
      <c r="F751" s="211"/>
      <c r="G751" s="211"/>
    </row>
    <row r="752" spans="1:7">
      <c r="A752" s="21">
        <f t="shared" si="14"/>
        <v>198</v>
      </c>
      <c r="B752" s="21" t="s">
        <v>10</v>
      </c>
      <c r="C752" s="127" t="s">
        <v>1033</v>
      </c>
      <c r="D752" s="127"/>
      <c r="E752" s="211"/>
      <c r="F752" s="211"/>
      <c r="G752" s="211"/>
    </row>
    <row r="753" spans="1:7">
      <c r="A753" s="21">
        <f t="shared" si="14"/>
        <v>198</v>
      </c>
      <c r="B753" s="21" t="s">
        <v>10</v>
      </c>
      <c r="C753" s="127" t="s">
        <v>1033</v>
      </c>
      <c r="D753" s="127"/>
      <c r="E753" s="211"/>
      <c r="F753" s="211"/>
      <c r="G753" s="211"/>
    </row>
    <row r="754" spans="1:7">
      <c r="A754" s="21">
        <f t="shared" si="14"/>
        <v>198</v>
      </c>
      <c r="B754" s="21" t="s">
        <v>10</v>
      </c>
      <c r="C754" s="127" t="s">
        <v>1033</v>
      </c>
      <c r="D754" s="127"/>
      <c r="E754" s="211"/>
      <c r="F754" s="211"/>
      <c r="G754" s="211"/>
    </row>
    <row r="755" spans="1:7">
      <c r="A755" s="21">
        <f t="shared" si="14"/>
        <v>198</v>
      </c>
      <c r="B755" s="21" t="s">
        <v>10</v>
      </c>
      <c r="C755" s="127" t="s">
        <v>1033</v>
      </c>
      <c r="D755" s="127"/>
      <c r="E755" s="211"/>
      <c r="F755" s="211"/>
      <c r="G755" s="211"/>
    </row>
    <row r="756" spans="1:7">
      <c r="A756" s="21">
        <f t="shared" si="14"/>
        <v>198</v>
      </c>
      <c r="B756" s="21" t="s">
        <v>10</v>
      </c>
      <c r="C756" s="127" t="s">
        <v>1033</v>
      </c>
      <c r="D756" s="127"/>
      <c r="E756" s="211"/>
      <c r="F756" s="211"/>
      <c r="G756" s="211"/>
    </row>
    <row r="757" spans="1:7">
      <c r="A757" s="21">
        <f t="shared" si="14"/>
        <v>198</v>
      </c>
      <c r="B757" s="21" t="s">
        <v>10</v>
      </c>
      <c r="C757" s="127" t="s">
        <v>1033</v>
      </c>
      <c r="D757" s="127"/>
      <c r="E757" s="211"/>
      <c r="F757" s="211"/>
      <c r="G757" s="211"/>
    </row>
    <row r="758" spans="1:7">
      <c r="A758" s="21">
        <f t="shared" si="14"/>
        <v>198</v>
      </c>
      <c r="B758" s="21" t="s">
        <v>10</v>
      </c>
      <c r="C758" s="127" t="s">
        <v>1033</v>
      </c>
      <c r="D758" s="127"/>
      <c r="E758" s="211"/>
      <c r="F758" s="211"/>
      <c r="G758" s="211"/>
    </row>
    <row r="759" spans="1:7">
      <c r="A759" s="21">
        <f t="shared" si="14"/>
        <v>198</v>
      </c>
      <c r="B759" s="21" t="s">
        <v>10</v>
      </c>
      <c r="C759" s="127" t="s">
        <v>1033</v>
      </c>
      <c r="D759" s="127"/>
      <c r="E759" s="211"/>
      <c r="F759" s="211"/>
      <c r="G759" s="211"/>
    </row>
    <row r="760" spans="1:7">
      <c r="A760" s="21">
        <f t="shared" si="14"/>
        <v>198</v>
      </c>
      <c r="B760" s="21" t="s">
        <v>10</v>
      </c>
      <c r="C760" s="127" t="s">
        <v>1033</v>
      </c>
      <c r="D760" s="127"/>
      <c r="E760" s="211"/>
      <c r="F760" s="211"/>
      <c r="G760" s="211"/>
    </row>
    <row r="761" spans="1:7">
      <c r="A761" s="21">
        <f t="shared" si="14"/>
        <v>198</v>
      </c>
      <c r="B761" s="21" t="s">
        <v>10</v>
      </c>
      <c r="C761" s="127" t="s">
        <v>1033</v>
      </c>
      <c r="D761" s="127"/>
      <c r="E761" s="211"/>
      <c r="F761" s="211"/>
      <c r="G761" s="211"/>
    </row>
    <row r="762" spans="1:7">
      <c r="A762" s="21">
        <f t="shared" si="14"/>
        <v>198</v>
      </c>
      <c r="B762" s="21" t="s">
        <v>10</v>
      </c>
      <c r="C762" s="127" t="s">
        <v>1033</v>
      </c>
      <c r="D762" s="127"/>
      <c r="E762" s="211"/>
      <c r="F762" s="211"/>
      <c r="G762" s="211"/>
    </row>
    <row r="763" spans="1:7">
      <c r="A763" s="21">
        <f t="shared" si="14"/>
        <v>198</v>
      </c>
      <c r="B763" s="21" t="s">
        <v>10</v>
      </c>
      <c r="C763" s="127" t="s">
        <v>1033</v>
      </c>
      <c r="D763" s="127"/>
      <c r="E763" s="211"/>
      <c r="F763" s="211"/>
      <c r="G763" s="211"/>
    </row>
    <row r="764" spans="1:7">
      <c r="A764" s="21">
        <f t="shared" si="14"/>
        <v>198</v>
      </c>
      <c r="B764" s="21" t="s">
        <v>10</v>
      </c>
      <c r="C764" s="127" t="s">
        <v>1033</v>
      </c>
      <c r="D764" s="127"/>
      <c r="E764" s="211"/>
      <c r="F764" s="211"/>
      <c r="G764" s="211"/>
    </row>
    <row r="765" spans="1:7">
      <c r="A765" s="21">
        <f t="shared" si="14"/>
        <v>198</v>
      </c>
      <c r="B765" s="21" t="s">
        <v>10</v>
      </c>
      <c r="C765" s="127" t="s">
        <v>1033</v>
      </c>
      <c r="D765" s="127"/>
      <c r="E765" s="211"/>
      <c r="F765" s="211"/>
      <c r="G765" s="211"/>
    </row>
    <row r="766" spans="1:7">
      <c r="A766" s="21">
        <f t="shared" si="14"/>
        <v>198</v>
      </c>
      <c r="B766" s="21" t="s">
        <v>10</v>
      </c>
      <c r="C766" s="127" t="s">
        <v>1033</v>
      </c>
      <c r="D766" s="127"/>
      <c r="E766" s="211"/>
      <c r="F766" s="211"/>
      <c r="G766" s="211"/>
    </row>
    <row r="767" spans="1:7">
      <c r="A767" s="21">
        <f t="shared" si="14"/>
        <v>198</v>
      </c>
      <c r="B767" s="21" t="s">
        <v>10</v>
      </c>
      <c r="C767" s="127" t="s">
        <v>1033</v>
      </c>
      <c r="D767" s="127"/>
      <c r="E767" s="211"/>
      <c r="F767" s="211"/>
      <c r="G767" s="211"/>
    </row>
    <row r="768" spans="1:7">
      <c r="A768" s="21">
        <f t="shared" si="14"/>
        <v>198</v>
      </c>
      <c r="B768" s="21" t="s">
        <v>10</v>
      </c>
      <c r="C768" s="127" t="s">
        <v>1033</v>
      </c>
      <c r="D768" s="127"/>
      <c r="E768" s="211"/>
      <c r="F768" s="211"/>
      <c r="G768" s="211"/>
    </row>
    <row r="769" spans="1:7">
      <c r="A769" s="21">
        <f t="shared" si="14"/>
        <v>198</v>
      </c>
      <c r="B769" s="21" t="s">
        <v>10</v>
      </c>
      <c r="C769" s="127" t="s">
        <v>1033</v>
      </c>
      <c r="D769" s="127"/>
      <c r="E769" s="211"/>
      <c r="F769" s="211"/>
      <c r="G769" s="211"/>
    </row>
    <row r="770" spans="1:7">
      <c r="A770" s="21">
        <f t="shared" si="14"/>
        <v>198</v>
      </c>
      <c r="B770" s="21" t="s">
        <v>10</v>
      </c>
      <c r="C770" s="127" t="s">
        <v>1033</v>
      </c>
      <c r="D770" s="127"/>
      <c r="E770" s="211"/>
      <c r="F770" s="211"/>
      <c r="G770" s="211"/>
    </row>
    <row r="771" spans="1:7">
      <c r="A771" s="21">
        <f t="shared" si="14"/>
        <v>198</v>
      </c>
      <c r="B771" s="21" t="s">
        <v>10</v>
      </c>
      <c r="C771" s="127" t="s">
        <v>1033</v>
      </c>
      <c r="D771" s="127"/>
      <c r="E771" s="211"/>
      <c r="F771" s="211"/>
      <c r="G771" s="211"/>
    </row>
    <row r="772" spans="1:7">
      <c r="A772" s="21">
        <f t="shared" si="14"/>
        <v>198</v>
      </c>
      <c r="B772" s="21" t="s">
        <v>10</v>
      </c>
      <c r="C772" s="127" t="s">
        <v>1033</v>
      </c>
      <c r="D772" s="127"/>
      <c r="E772" s="211"/>
      <c r="F772" s="211"/>
      <c r="G772" s="211"/>
    </row>
    <row r="773" spans="1:7">
      <c r="A773" s="21">
        <f t="shared" si="14"/>
        <v>198</v>
      </c>
      <c r="B773" s="21" t="s">
        <v>10</v>
      </c>
      <c r="C773" s="127" t="s">
        <v>1033</v>
      </c>
      <c r="D773" s="127"/>
      <c r="E773" s="211"/>
      <c r="F773" s="211"/>
      <c r="G773" s="211"/>
    </row>
    <row r="774" spans="1:7">
      <c r="A774" s="21">
        <f t="shared" si="14"/>
        <v>198</v>
      </c>
      <c r="B774" s="21" t="s">
        <v>10</v>
      </c>
      <c r="C774" s="127" t="s">
        <v>1033</v>
      </c>
      <c r="D774" s="127"/>
      <c r="E774" s="211"/>
      <c r="F774" s="211"/>
      <c r="G774" s="211"/>
    </row>
    <row r="775" spans="1:7">
      <c r="A775" s="21">
        <f t="shared" si="14"/>
        <v>198</v>
      </c>
      <c r="B775" s="21" t="s">
        <v>10</v>
      </c>
      <c r="C775" s="127" t="s">
        <v>1033</v>
      </c>
      <c r="D775" s="127"/>
      <c r="E775" s="211"/>
      <c r="F775" s="211"/>
      <c r="G775" s="211"/>
    </row>
    <row r="776" spans="1:7">
      <c r="A776" s="21">
        <f t="shared" si="14"/>
        <v>198</v>
      </c>
      <c r="B776" s="21" t="s">
        <v>10</v>
      </c>
      <c r="C776" s="127" t="s">
        <v>1033</v>
      </c>
      <c r="D776" s="127"/>
      <c r="E776" s="211"/>
      <c r="F776" s="211"/>
      <c r="G776" s="211"/>
    </row>
    <row r="777" spans="1:7">
      <c r="A777" s="21">
        <f t="shared" si="14"/>
        <v>198</v>
      </c>
      <c r="B777" s="21" t="s">
        <v>10</v>
      </c>
      <c r="C777" s="127" t="s">
        <v>1033</v>
      </c>
      <c r="D777" s="127"/>
      <c r="E777" s="211"/>
      <c r="F777" s="211"/>
      <c r="G777" s="211"/>
    </row>
    <row r="778" spans="1:7">
      <c r="A778" s="21">
        <f t="shared" si="14"/>
        <v>198</v>
      </c>
      <c r="B778" s="21" t="s">
        <v>10</v>
      </c>
      <c r="C778" s="127" t="s">
        <v>1033</v>
      </c>
      <c r="D778" s="127"/>
      <c r="E778" s="211"/>
      <c r="F778" s="211"/>
      <c r="G778" s="211"/>
    </row>
    <row r="779" spans="1:7">
      <c r="A779" s="21">
        <f t="shared" si="14"/>
        <v>198</v>
      </c>
      <c r="B779" s="21" t="s">
        <v>10</v>
      </c>
      <c r="C779" s="127" t="s">
        <v>1033</v>
      </c>
      <c r="D779" s="127"/>
      <c r="E779" s="211"/>
      <c r="F779" s="211"/>
      <c r="G779" s="211"/>
    </row>
    <row r="780" spans="1:7">
      <c r="A780" s="21">
        <f t="shared" si="14"/>
        <v>198</v>
      </c>
      <c r="B780" s="21" t="s">
        <v>10</v>
      </c>
      <c r="C780" s="127" t="s">
        <v>1033</v>
      </c>
      <c r="D780" s="127"/>
      <c r="E780" s="211"/>
      <c r="F780" s="211"/>
      <c r="G780" s="211"/>
    </row>
    <row r="781" spans="1:7">
      <c r="A781" s="21">
        <f t="shared" si="14"/>
        <v>198</v>
      </c>
      <c r="B781" s="21" t="s">
        <v>10</v>
      </c>
      <c r="C781" s="127" t="s">
        <v>1033</v>
      </c>
      <c r="D781" s="127"/>
      <c r="E781" s="211"/>
      <c r="F781" s="211"/>
      <c r="G781" s="211"/>
    </row>
    <row r="782" spans="1:7">
      <c r="A782" s="21">
        <f t="shared" si="14"/>
        <v>199</v>
      </c>
      <c r="B782" s="21" t="s">
        <v>0</v>
      </c>
      <c r="C782" s="127" t="s">
        <v>497</v>
      </c>
      <c r="D782" s="127"/>
      <c r="E782" s="211"/>
      <c r="F782" s="211"/>
      <c r="G782" s="211"/>
    </row>
  </sheetData>
  <autoFilter ref="A4:O204" xr:uid="{C886271F-DDC4-42AD-ABEE-7C9C7FC23386}"/>
  <conditionalFormatting sqref="H204 B114:B121 B3:B112 B123:B782">
    <cfRule type="cellIs" dxfId="86" priority="184" stopIfTrue="1" operator="equal">
      <formula>"sar"</formula>
    </cfRule>
    <cfRule type="cellIs" dxfId="85" priority="185" stopIfTrue="1" operator="equal">
      <formula>"sat"</formula>
    </cfRule>
    <cfRule type="cellIs" dxfId="84" priority="186" stopIfTrue="1" operator="equal">
      <formula>"sav"</formula>
    </cfRule>
    <cfRule type="containsText" dxfId="83" priority="187" stopIfTrue="1" operator="containsText" text="sam">
      <formula>NOT(ISERROR(SEARCH("sam",B3)))</formula>
    </cfRule>
    <cfRule type="containsText" dxfId="82" priority="188" stopIfTrue="1" operator="containsText" text="sap">
      <formula>NOT(ISERROR(SEARCH("sap",B3)))</formula>
    </cfRule>
    <cfRule type="containsText" dxfId="81" priority="189" stopIfTrue="1" operator="containsText" text="saa">
      <formula>NOT(ISERROR(SEARCH("saa",B3)))</formula>
    </cfRule>
  </conditionalFormatting>
  <conditionalFormatting sqref="B11">
    <cfRule type="cellIs" dxfId="80" priority="178" stopIfTrue="1" operator="equal">
      <formula>"sar"</formula>
    </cfRule>
    <cfRule type="cellIs" dxfId="79" priority="179" stopIfTrue="1" operator="equal">
      <formula>"sat"</formula>
    </cfRule>
    <cfRule type="cellIs" dxfId="78" priority="180" stopIfTrue="1" operator="equal">
      <formula>"sav"</formula>
    </cfRule>
    <cfRule type="containsText" dxfId="77" priority="181" stopIfTrue="1" operator="containsText" text="sam">
      <formula>NOT(ISERROR(SEARCH("sam",B11)))</formula>
    </cfRule>
    <cfRule type="containsText" dxfId="76" priority="182" stopIfTrue="1" operator="containsText" text="sap">
      <formula>NOT(ISERROR(SEARCH("sap",B11)))</formula>
    </cfRule>
    <cfRule type="containsText" dxfId="75" priority="183" stopIfTrue="1" operator="containsText" text="saa">
      <formula>NOT(ISERROR(SEARCH("saa",B11)))</formula>
    </cfRule>
  </conditionalFormatting>
  <conditionalFormatting sqref="B42">
    <cfRule type="cellIs" dxfId="74" priority="172" stopIfTrue="1" operator="equal">
      <formula>"sar"</formula>
    </cfRule>
    <cfRule type="cellIs" dxfId="73" priority="173" stopIfTrue="1" operator="equal">
      <formula>"sat"</formula>
    </cfRule>
    <cfRule type="cellIs" dxfId="72" priority="174" stopIfTrue="1" operator="equal">
      <formula>"sav"</formula>
    </cfRule>
    <cfRule type="containsText" dxfId="71" priority="175" stopIfTrue="1" operator="containsText" text="sam">
      <formula>NOT(ISERROR(SEARCH("sam",B42)))</formula>
    </cfRule>
    <cfRule type="containsText" dxfId="70" priority="176" stopIfTrue="1" operator="containsText" text="sap">
      <formula>NOT(ISERROR(SEARCH("sap",B42)))</formula>
    </cfRule>
    <cfRule type="containsText" dxfId="69" priority="177" stopIfTrue="1" operator="containsText" text="saa">
      <formula>NOT(ISERROR(SEARCH("saa",B42)))</formula>
    </cfRule>
  </conditionalFormatting>
  <conditionalFormatting sqref="B61">
    <cfRule type="cellIs" dxfId="68" priority="166" stopIfTrue="1" operator="equal">
      <formula>"sar"</formula>
    </cfRule>
    <cfRule type="cellIs" dxfId="67" priority="167" stopIfTrue="1" operator="equal">
      <formula>"sat"</formula>
    </cfRule>
    <cfRule type="cellIs" dxfId="66" priority="168" stopIfTrue="1" operator="equal">
      <formula>"sav"</formula>
    </cfRule>
    <cfRule type="containsText" dxfId="65" priority="169" stopIfTrue="1" operator="containsText" text="sam">
      <formula>NOT(ISERROR(SEARCH("sam",B61)))</formula>
    </cfRule>
    <cfRule type="containsText" dxfId="64" priority="170" stopIfTrue="1" operator="containsText" text="sap">
      <formula>NOT(ISERROR(SEARCH("sap",B61)))</formula>
    </cfRule>
    <cfRule type="containsText" dxfId="63" priority="171" stopIfTrue="1" operator="containsText" text="saa">
      <formula>NOT(ISERROR(SEARCH("saa",B61)))</formula>
    </cfRule>
  </conditionalFormatting>
  <conditionalFormatting sqref="H114:H121 H3:H112 H123:H203">
    <cfRule type="cellIs" dxfId="62" priority="94" stopIfTrue="1" operator="equal">
      <formula>"sam"</formula>
    </cfRule>
    <cfRule type="cellIs" dxfId="61" priority="95" stopIfTrue="1" operator="equal">
      <formula>"sap"</formula>
    </cfRule>
    <cfRule type="cellIs" dxfId="60" priority="96" stopIfTrue="1" operator="equal">
      <formula>"saa"</formula>
    </cfRule>
    <cfRule type="cellIs" dxfId="59" priority="97" stopIfTrue="1" operator="equal">
      <formula>"sar"</formula>
    </cfRule>
    <cfRule type="cellIs" dxfId="58" priority="98" stopIfTrue="1" operator="equal">
      <formula>"sat"</formula>
    </cfRule>
    <cfRule type="cellIs" dxfId="57" priority="99" stopIfTrue="1" operator="equal">
      <formula>"sav"</formula>
    </cfRule>
  </conditionalFormatting>
  <conditionalFormatting sqref="I114:I121 I3:I112 I123:I203">
    <cfRule type="expression" dxfId="56" priority="81">
      <formula>(I3=OFFSET(I3,-1,0))</formula>
    </cfRule>
  </conditionalFormatting>
  <conditionalFormatting sqref="B43:B60">
    <cfRule type="cellIs" dxfId="55" priority="75" stopIfTrue="1" operator="equal">
      <formula>"sar"</formula>
    </cfRule>
    <cfRule type="cellIs" dxfId="54" priority="76" stopIfTrue="1" operator="equal">
      <formula>"sat"</formula>
    </cfRule>
    <cfRule type="cellIs" dxfId="53" priority="77" stopIfTrue="1" operator="equal">
      <formula>"sav"</formula>
    </cfRule>
    <cfRule type="containsText" dxfId="52" priority="78" stopIfTrue="1" operator="containsText" text="sam">
      <formula>NOT(ISERROR(SEARCH("sam",B43)))</formula>
    </cfRule>
    <cfRule type="containsText" dxfId="51" priority="79" stopIfTrue="1" operator="containsText" text="sap">
      <formula>NOT(ISERROR(SEARCH("sap",B43)))</formula>
    </cfRule>
    <cfRule type="containsText" dxfId="50" priority="80" stopIfTrue="1" operator="containsText" text="saa">
      <formula>NOT(ISERROR(SEARCH("saa",B43)))</formula>
    </cfRule>
  </conditionalFormatting>
  <conditionalFormatting sqref="B25:B26">
    <cfRule type="cellIs" dxfId="49" priority="69" stopIfTrue="1" operator="equal">
      <formula>"sar"</formula>
    </cfRule>
    <cfRule type="cellIs" dxfId="48" priority="70" stopIfTrue="1" operator="equal">
      <formula>"sat"</formula>
    </cfRule>
    <cfRule type="cellIs" dxfId="47" priority="71" stopIfTrue="1" operator="equal">
      <formula>"sav"</formula>
    </cfRule>
    <cfRule type="containsText" dxfId="46" priority="72" stopIfTrue="1" operator="containsText" text="sam">
      <formula>NOT(ISERROR(SEARCH("sam",B25)))</formula>
    </cfRule>
    <cfRule type="containsText" dxfId="45" priority="73" stopIfTrue="1" operator="containsText" text="sap">
      <formula>NOT(ISERROR(SEARCH("sap",B25)))</formula>
    </cfRule>
    <cfRule type="containsText" dxfId="44" priority="74" stopIfTrue="1" operator="containsText" text="saa">
      <formula>NOT(ISERROR(SEARCH("saa",B25)))</formula>
    </cfRule>
  </conditionalFormatting>
  <conditionalFormatting sqref="B57">
    <cfRule type="cellIs" dxfId="43" priority="57" stopIfTrue="1" operator="equal">
      <formula>"sar"</formula>
    </cfRule>
    <cfRule type="cellIs" dxfId="42" priority="58" stopIfTrue="1" operator="equal">
      <formula>"sat"</formula>
    </cfRule>
    <cfRule type="cellIs" dxfId="41" priority="59" stopIfTrue="1" operator="equal">
      <formula>"sav"</formula>
    </cfRule>
    <cfRule type="containsText" dxfId="40" priority="60" stopIfTrue="1" operator="containsText" text="sam">
      <formula>NOT(ISERROR(SEARCH("sam",B57)))</formula>
    </cfRule>
    <cfRule type="containsText" dxfId="39" priority="61" stopIfTrue="1" operator="containsText" text="sap">
      <formula>NOT(ISERROR(SEARCH("sap",B57)))</formula>
    </cfRule>
    <cfRule type="containsText" dxfId="38" priority="62" stopIfTrue="1" operator="containsText" text="saa">
      <formula>NOT(ISERROR(SEARCH("saa",B57)))</formula>
    </cfRule>
  </conditionalFormatting>
  <conditionalFormatting sqref="B59">
    <cfRule type="cellIs" dxfId="37" priority="33" stopIfTrue="1" operator="equal">
      <formula>"sar"</formula>
    </cfRule>
    <cfRule type="cellIs" dxfId="36" priority="34" stopIfTrue="1" operator="equal">
      <formula>"sat"</formula>
    </cfRule>
    <cfRule type="cellIs" dxfId="35" priority="35" stopIfTrue="1" operator="equal">
      <formula>"sav"</formula>
    </cfRule>
    <cfRule type="containsText" dxfId="34" priority="36" stopIfTrue="1" operator="containsText" text="sam">
      <formula>NOT(ISERROR(SEARCH("sam",B59)))</formula>
    </cfRule>
    <cfRule type="containsText" dxfId="33" priority="37" stopIfTrue="1" operator="containsText" text="sap">
      <formula>NOT(ISERROR(SEARCH("sap",B59)))</formula>
    </cfRule>
    <cfRule type="containsText" dxfId="32" priority="38" stopIfTrue="1" operator="containsText" text="saa">
      <formula>NOT(ISERROR(SEARCH("saa",B59)))</formula>
    </cfRule>
  </conditionalFormatting>
  <conditionalFormatting sqref="G3">
    <cfRule type="cellIs" dxfId="31" priority="27" stopIfTrue="1" operator="equal">
      <formula>"sam"</formula>
    </cfRule>
    <cfRule type="cellIs" dxfId="30" priority="28" stopIfTrue="1" operator="equal">
      <formula>"sap"</formula>
    </cfRule>
    <cfRule type="cellIs" dxfId="29" priority="29" stopIfTrue="1" operator="equal">
      <formula>"saa"</formula>
    </cfRule>
    <cfRule type="cellIs" dxfId="28" priority="30" stopIfTrue="1" operator="equal">
      <formula>"sar"</formula>
    </cfRule>
    <cfRule type="cellIs" dxfId="27" priority="31" stopIfTrue="1" operator="equal">
      <formula>"sat"</formula>
    </cfRule>
    <cfRule type="cellIs" dxfId="26" priority="32" stopIfTrue="1" operator="equal">
      <formula>"sav"</formula>
    </cfRule>
  </conditionalFormatting>
  <conditionalFormatting sqref="B122">
    <cfRule type="cellIs" dxfId="25" priority="21" stopIfTrue="1" operator="equal">
      <formula>"sar"</formula>
    </cfRule>
    <cfRule type="cellIs" dxfId="24" priority="22" stopIfTrue="1" operator="equal">
      <formula>"sat"</formula>
    </cfRule>
    <cfRule type="cellIs" dxfId="23" priority="23" stopIfTrue="1" operator="equal">
      <formula>"sav"</formula>
    </cfRule>
    <cfRule type="containsText" dxfId="22" priority="24" stopIfTrue="1" operator="containsText" text="sam">
      <formula>NOT(ISERROR(SEARCH("sam",B122)))</formula>
    </cfRule>
    <cfRule type="containsText" dxfId="21" priority="25" stopIfTrue="1" operator="containsText" text="sap">
      <formula>NOT(ISERROR(SEARCH("sap",B122)))</formula>
    </cfRule>
    <cfRule type="containsText" dxfId="20" priority="26" stopIfTrue="1" operator="containsText" text="saa">
      <formula>NOT(ISERROR(SEARCH("saa",B122)))</formula>
    </cfRule>
  </conditionalFormatting>
  <conditionalFormatting sqref="H122">
    <cfRule type="cellIs" dxfId="19" priority="15" stopIfTrue="1" operator="equal">
      <formula>"sam"</formula>
    </cfRule>
    <cfRule type="cellIs" dxfId="18" priority="16" stopIfTrue="1" operator="equal">
      <formula>"sap"</formula>
    </cfRule>
    <cfRule type="cellIs" dxfId="17" priority="17" stopIfTrue="1" operator="equal">
      <formula>"saa"</formula>
    </cfRule>
    <cfRule type="cellIs" dxfId="16" priority="18" stopIfTrue="1" operator="equal">
      <formula>"sar"</formula>
    </cfRule>
    <cfRule type="cellIs" dxfId="15" priority="19" stopIfTrue="1" operator="equal">
      <formula>"sat"</formula>
    </cfRule>
    <cfRule type="cellIs" dxfId="14" priority="20" stopIfTrue="1" operator="equal">
      <formula>"sav"</formula>
    </cfRule>
  </conditionalFormatting>
  <conditionalFormatting sqref="I122">
    <cfRule type="expression" dxfId="13" priority="14">
      <formula>(I122=OFFSET(I122,-1,0))</formula>
    </cfRule>
  </conditionalFormatting>
  <conditionalFormatting sqref="B113">
    <cfRule type="cellIs" dxfId="12" priority="8" stopIfTrue="1" operator="equal">
      <formula>"sar"</formula>
    </cfRule>
    <cfRule type="cellIs" dxfId="11" priority="9" stopIfTrue="1" operator="equal">
      <formula>"sat"</formula>
    </cfRule>
    <cfRule type="cellIs" dxfId="10" priority="10" stopIfTrue="1" operator="equal">
      <formula>"sav"</formula>
    </cfRule>
    <cfRule type="containsText" dxfId="9" priority="11" stopIfTrue="1" operator="containsText" text="sam">
      <formula>NOT(ISERROR(SEARCH("sam",B113)))</formula>
    </cfRule>
    <cfRule type="containsText" dxfId="8" priority="12" stopIfTrue="1" operator="containsText" text="sap">
      <formula>NOT(ISERROR(SEARCH("sap",B113)))</formula>
    </cfRule>
    <cfRule type="containsText" dxfId="7" priority="13" stopIfTrue="1" operator="containsText" text="saa">
      <formula>NOT(ISERROR(SEARCH("saa",B113)))</formula>
    </cfRule>
  </conditionalFormatting>
  <conditionalFormatting sqref="H113">
    <cfRule type="cellIs" dxfId="6" priority="2" stopIfTrue="1" operator="equal">
      <formula>"sam"</formula>
    </cfRule>
    <cfRule type="cellIs" dxfId="5" priority="3" stopIfTrue="1" operator="equal">
      <formula>"sap"</formula>
    </cfRule>
    <cfRule type="cellIs" dxfId="4" priority="4" stopIfTrue="1" operator="equal">
      <formula>"saa"</formula>
    </cfRule>
    <cfRule type="cellIs" dxfId="3" priority="5" stopIfTrue="1" operator="equal">
      <formula>"sar"</formula>
    </cfRule>
    <cfRule type="cellIs" dxfId="2" priority="6" stopIfTrue="1" operator="equal">
      <formula>"sat"</formula>
    </cfRule>
    <cfRule type="cellIs" dxfId="1" priority="7" stopIfTrue="1" operator="equal">
      <formula>"sav"</formula>
    </cfRule>
  </conditionalFormatting>
  <conditionalFormatting sqref="I113">
    <cfRule type="expression" dxfId="0" priority="1">
      <formula>(I113=OFFSET(I113,-1,0))</formula>
    </cfRule>
  </conditionalFormatting>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92</vt:i4>
      </vt:variant>
    </vt:vector>
  </HeadingPairs>
  <TitlesOfParts>
    <vt:vector size="100" baseType="lpstr">
      <vt:lpstr>Experiment</vt:lpstr>
      <vt:lpstr>DataMaster</vt:lpstr>
      <vt:lpstr>DataAutumn</vt:lpstr>
      <vt:lpstr>DataWinter</vt:lpstr>
      <vt:lpstr>DataSpring</vt:lpstr>
      <vt:lpstr>Change log</vt:lpstr>
      <vt:lpstr>Run Report</vt:lpstr>
      <vt:lpstr>SA variables</vt:lpstr>
      <vt:lpstr>cumstep</vt:lpstr>
      <vt:lpstr>d.Region</vt:lpstr>
      <vt:lpstr>d.RegionName</vt:lpstr>
      <vt:lpstr>DataAutumn!d.TOL</vt:lpstr>
      <vt:lpstr>DataMaster!d.TOL</vt:lpstr>
      <vt:lpstr>DataSpring!d.TOL</vt:lpstr>
      <vt:lpstr>DataWinter!d.TOL</vt:lpstr>
      <vt:lpstr>DataAutumn!D.TOLDesc</vt:lpstr>
      <vt:lpstr>DataMaster!D.TOLDesc</vt:lpstr>
      <vt:lpstr>DataSpring!D.TOLDesc</vt:lpstr>
      <vt:lpstr>DataWinter!D.TOLDesc</vt:lpstr>
      <vt:lpstr>ExpData</vt:lpstr>
      <vt:lpstr>ExptNo</vt:lpstr>
      <vt:lpstr>DataAutumn!i.AdultDrys</vt:lpstr>
      <vt:lpstr>DataSpring!i.AdultDrys</vt:lpstr>
      <vt:lpstr>DataWinter!i.AdultDrys</vt:lpstr>
      <vt:lpstr>i.Age_days</vt:lpstr>
      <vt:lpstr>i.AgeJ</vt:lpstr>
      <vt:lpstr>i.all_rot_yield</vt:lpstr>
      <vt:lpstr>i.BMToffset_r1</vt:lpstr>
      <vt:lpstr>i.BMToffset_r2</vt:lpstr>
      <vt:lpstr>i.casual_ub</vt:lpstr>
      <vt:lpstr>i.conservation</vt:lpstr>
      <vt:lpstr>i.cropgraze_inc</vt:lpstr>
      <vt:lpstr>i.DOY</vt:lpstr>
      <vt:lpstr>i.dryman</vt:lpstr>
      <vt:lpstr>i.end_joining</vt:lpstr>
      <vt:lpstr>i.FlkStrctr</vt:lpstr>
      <vt:lpstr>i.FS_Strategy</vt:lpstr>
      <vt:lpstr>DataAutumn!i.FS_StrategyIndices</vt:lpstr>
      <vt:lpstr>DataSpring!i.FS_StrategyIndices</vt:lpstr>
      <vt:lpstr>DataWinter!i.FS_StrategyIndices</vt:lpstr>
      <vt:lpstr>i.GenotypeDesc</vt:lpstr>
      <vt:lpstr>i.GrainPrices</vt:lpstr>
      <vt:lpstr>i.GrainPrices_k</vt:lpstr>
      <vt:lpstr>i.interest_rate</vt:lpstr>
      <vt:lpstr>i.LMU_Area</vt:lpstr>
      <vt:lpstr>i.LMU_Slice</vt:lpstr>
      <vt:lpstr>DataAutumn!i.LTWFeedIndices_BBB</vt:lpstr>
      <vt:lpstr>DataSpring!i.LTWFeedIndices_BBB</vt:lpstr>
      <vt:lpstr>DataWinter!i.LTWFeedIndices_BBB</vt:lpstr>
      <vt:lpstr>DataAutumn!i.LTWFeedIndices_BMT</vt:lpstr>
      <vt:lpstr>DataSpring!i.LTWFeedIndices_BMT</vt:lpstr>
      <vt:lpstr>DataWinter!i.LTWFeedIndices_BMT</vt:lpstr>
      <vt:lpstr>i.LTWFeedLevels</vt:lpstr>
      <vt:lpstr>i.mach_option</vt:lpstr>
      <vt:lpstr>i.MeatPrices</vt:lpstr>
      <vt:lpstr>i.minroe</vt:lpstr>
      <vt:lpstr>i.model_structure</vt:lpstr>
      <vt:lpstr>i.mortalityx</vt:lpstr>
      <vt:lpstr>i.opp_cost_capital</vt:lpstr>
      <vt:lpstr>DataAutumn!i.OptLTWAdj</vt:lpstr>
      <vt:lpstr>DataSpring!i.OptLTWAdj</vt:lpstr>
      <vt:lpstr>DataWinter!i.OptLTWAdj</vt:lpstr>
      <vt:lpstr>DataAutumn!i.OptLWCJadj</vt:lpstr>
      <vt:lpstr>DataSpring!i.OptLWCJadj</vt:lpstr>
      <vt:lpstr>DataWinter!i.OptLWCJadj</vt:lpstr>
      <vt:lpstr>i.overdraw</vt:lpstr>
      <vt:lpstr>i.pasture_prod</vt:lpstr>
      <vt:lpstr>i.PdkAlloc</vt:lpstr>
      <vt:lpstr>i.Periods</vt:lpstr>
      <vt:lpstr>i.PGRscalar</vt:lpstr>
      <vt:lpstr>DataAutumn!i.PJFeedIndices</vt:lpstr>
      <vt:lpstr>DataSpring!i.PJFeedIndices</vt:lpstr>
      <vt:lpstr>DataWinter!i.PJFeedIndices</vt:lpstr>
      <vt:lpstr>i.ProdnCal_Mat</vt:lpstr>
      <vt:lpstr>i.ProdnCal_Mer</vt:lpstr>
      <vt:lpstr>i.Region_Desc</vt:lpstr>
      <vt:lpstr>i.risk_aversion</vt:lpstr>
      <vt:lpstr>i.RR_scenario</vt:lpstr>
      <vt:lpstr>i.seedharv_casual_ub</vt:lpstr>
      <vt:lpstr>i.slices_ffcfw</vt:lpstr>
      <vt:lpstr>i.std_prices</vt:lpstr>
      <vt:lpstr>i.StdELMan</vt:lpstr>
      <vt:lpstr>i.TOL</vt:lpstr>
      <vt:lpstr>i.TOL_Desc</vt:lpstr>
      <vt:lpstr>i.TOL_indices</vt:lpstr>
      <vt:lpstr>i.TOLoffset_r1</vt:lpstr>
      <vt:lpstr>i.TOLoffset_r2</vt:lpstr>
      <vt:lpstr>i.Triplet_MeatPercentile</vt:lpstr>
      <vt:lpstr>i.Triplet_MeatPickle</vt:lpstr>
      <vt:lpstr>i.Triplet_MeatScalar</vt:lpstr>
      <vt:lpstr>i.Triplet_Mortalitye</vt:lpstr>
      <vt:lpstr>i.Triplet_Mortalityx</vt:lpstr>
      <vt:lpstr>i.Triplet_pi_yatf</vt:lpstr>
      <vt:lpstr>i.Triplet_RR</vt:lpstr>
      <vt:lpstr>i.TripletPropn</vt:lpstr>
      <vt:lpstr>i.Triplets_mortality</vt:lpstr>
      <vt:lpstr>i.UserPeriod0</vt:lpstr>
      <vt:lpstr>i.WoolPrices</vt:lpstr>
      <vt:lpstr>LMU_Data</vt:lpstr>
      <vt:lpstr>step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cp:lastModifiedBy>
  <cp:lastPrinted>2022-05-19T23:37:57Z</cp:lastPrinted>
  <dcterms:created xsi:type="dcterms:W3CDTF">2019-11-05T07:30:33Z</dcterms:created>
  <dcterms:modified xsi:type="dcterms:W3CDTF">2023-08-30T00:42:24Z</dcterms:modified>
</cp:coreProperties>
</file>